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geiconsultant.sharepoint.com/sites/LLBDMCollaboration_Water-LLBDM-GEIInternal/Shared Documents/LLBDM - GEI Internal/2d_Aquatic Plant Survey/Field_Data/"/>
    </mc:Choice>
  </mc:AlternateContent>
  <xr:revisionPtr revIDLastSave="168" documentId="8_{A3C1E9D3-F00E-40B3-9705-41448C9BDA90}" xr6:coauthVersionLast="47" xr6:coauthVersionMax="47" xr10:uidLastSave="{08EF2F9D-88E1-45CE-9321-11575C02E68D}"/>
  <bookViews>
    <workbookView xWindow="-135" yWindow="-135" windowWidth="29070" windowHeight="15750" tabRatio="892" activeTab="1" xr2:uid="{B5E67B7E-61B8-435C-9A5B-A5AE00C9700A}"/>
  </bookViews>
  <sheets>
    <sheet name="READ ME" sheetId="16" r:id="rId1"/>
    <sheet name="ENTRY_DO NOT EDIT " sheetId="11" r:id="rId2"/>
    <sheet name="FIELD SHEET" sheetId="21" state="hidden" r:id="rId3"/>
    <sheet name="FIELD SHEET_blank" sheetId="27" state="hidden" r:id="rId4"/>
    <sheet name="Growth Form" sheetId="33" r:id="rId5"/>
    <sheet name="WORKING DATA TABLE" sheetId="29" r:id="rId6"/>
    <sheet name="BOAT SURVEY" sheetId="19" r:id="rId7"/>
    <sheet name="Summary STATS" sheetId="15" r:id="rId8"/>
    <sheet name="Sp. Observation List" sheetId="34" r:id="rId9"/>
    <sheet name="Dom_Sediment" sheetId="31" r:id="rId10"/>
    <sheet name="Water level" sheetId="35" r:id="rId11"/>
    <sheet name="MAX DEPTH GRAPH" sheetId="25" r:id="rId12"/>
    <sheet name="CALCULATE FQI" sheetId="23" r:id="rId13"/>
    <sheet name="ARCGIS TEMPLATE" sheetId="26" state="hidden" r:id="rId14"/>
    <sheet name="Sheet1" sheetId="30" r:id="rId15"/>
    <sheet name="QAQC notes_KD" sheetId="28" r:id="rId16"/>
  </sheets>
  <definedNames>
    <definedName name="_xlnm.Print_Area" localSheetId="6">'BOAT SURVEY'!$A$1:$B$42</definedName>
    <definedName name="_xlnm.Print_Area" localSheetId="1">'ENTRY_DO NOT EDIT '!$A$1:$AJ$24</definedName>
    <definedName name="_xlnm.Print_Area" localSheetId="2">'FIELD SHEET'!$A$2:$AB$661</definedName>
    <definedName name="_xlnm.Print_Area" localSheetId="3">'FIELD SHEET_blank'!$A$2:$AB$292</definedName>
    <definedName name="_xlnm.Print_Area" localSheetId="7">'Summary STATS'!$B$1:$U$32</definedName>
    <definedName name="_xlnm.Print_Titles" localSheetId="1">'ENTRY_DO NOT EDIT '!$A:$I,'ENTRY_DO NOT EDIT '!$1:$1</definedName>
    <definedName name="_xlnm.Print_Titles" localSheetId="2">'FIELD SHEET'!$1:$2</definedName>
    <definedName name="_xlnm.Print_Titles" localSheetId="3">'FIELD SHEET_blank'!$1:$2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5" l="1"/>
  <c r="I22" i="33"/>
  <c r="H22" i="33"/>
  <c r="G22" i="33"/>
  <c r="F22" i="33"/>
  <c r="E22" i="33"/>
  <c r="D22" i="33"/>
  <c r="K9" i="34"/>
  <c r="K10" i="34"/>
  <c r="K11" i="34"/>
  <c r="K12" i="34"/>
  <c r="K13" i="34"/>
  <c r="K14" i="34"/>
  <c r="K15" i="34"/>
  <c r="K16" i="34"/>
  <c r="K17" i="34"/>
  <c r="K18" i="34"/>
  <c r="K19" i="34"/>
  <c r="K20" i="34"/>
  <c r="K21" i="34"/>
  <c r="K22" i="34"/>
  <c r="K23" i="34"/>
  <c r="K24" i="34"/>
  <c r="K25" i="34"/>
  <c r="K8" i="34"/>
  <c r="L31" i="34"/>
  <c r="L34" i="34"/>
  <c r="C16" i="35"/>
  <c r="C17" i="35"/>
  <c r="C18" i="35"/>
  <c r="C19" i="35"/>
  <c r="C20" i="35"/>
  <c r="C21" i="35"/>
  <c r="C22" i="35"/>
  <c r="C23" i="35"/>
  <c r="C24" i="35"/>
  <c r="C25" i="35"/>
  <c r="C26" i="35"/>
  <c r="C27" i="35"/>
  <c r="C28" i="35"/>
  <c r="C29" i="35"/>
  <c r="C30" i="35"/>
  <c r="C31" i="35"/>
  <c r="C32" i="35"/>
  <c r="C33" i="35"/>
  <c r="C34" i="35"/>
  <c r="C35" i="35"/>
  <c r="C36" i="35"/>
  <c r="C37" i="35"/>
  <c r="C38" i="35"/>
  <c r="C39" i="35"/>
  <c r="C40" i="35"/>
  <c r="C41" i="35"/>
  <c r="C42" i="35"/>
  <c r="C43" i="35"/>
  <c r="C44" i="35"/>
  <c r="C45" i="35"/>
  <c r="C46" i="35"/>
  <c r="C47" i="35"/>
  <c r="C48" i="35"/>
  <c r="C49" i="35"/>
  <c r="C50" i="35"/>
  <c r="C51" i="35"/>
  <c r="C52" i="35"/>
  <c r="C53" i="35"/>
  <c r="C54" i="35"/>
  <c r="C55" i="35"/>
  <c r="C56" i="35"/>
  <c r="C57" i="35"/>
  <c r="C58" i="35"/>
  <c r="C59" i="35"/>
  <c r="C60" i="35"/>
  <c r="C61" i="35"/>
  <c r="C62" i="35"/>
  <c r="C63" i="35"/>
  <c r="C64" i="35"/>
  <c r="C65" i="35"/>
  <c r="C66" i="35"/>
  <c r="C67" i="35"/>
  <c r="C68" i="35"/>
  <c r="C69" i="35"/>
  <c r="C70" i="35"/>
  <c r="C71" i="35"/>
  <c r="C72" i="35"/>
  <c r="C73" i="35"/>
  <c r="C74" i="35"/>
  <c r="C75" i="35"/>
  <c r="C76" i="35"/>
  <c r="C77" i="35"/>
  <c r="C78" i="35"/>
  <c r="C79" i="35"/>
  <c r="C80" i="35"/>
  <c r="C81" i="35"/>
  <c r="C82" i="35"/>
  <c r="C83" i="35"/>
  <c r="C84" i="35"/>
  <c r="C85" i="35"/>
  <c r="C86" i="35"/>
  <c r="C87" i="35"/>
  <c r="C88" i="35"/>
  <c r="C89" i="35"/>
  <c r="C90" i="35"/>
  <c r="C91" i="35"/>
  <c r="C92" i="35"/>
  <c r="C93" i="35"/>
  <c r="C94" i="35"/>
  <c r="C95" i="35"/>
  <c r="C96" i="35"/>
  <c r="C97" i="35"/>
  <c r="C98" i="35"/>
  <c r="C99" i="35"/>
  <c r="C100" i="35"/>
  <c r="C101" i="35"/>
  <c r="C102" i="35"/>
  <c r="C103" i="35"/>
  <c r="C104" i="35"/>
  <c r="C105" i="35"/>
  <c r="C106" i="35"/>
  <c r="C107" i="35"/>
  <c r="C108" i="35"/>
  <c r="C109" i="35"/>
  <c r="C110" i="35"/>
  <c r="C111" i="35"/>
  <c r="C112" i="35"/>
  <c r="C113" i="35"/>
  <c r="C114" i="35"/>
  <c r="C115" i="35"/>
  <c r="C116" i="35"/>
  <c r="C117" i="35"/>
  <c r="C118" i="35"/>
  <c r="C119" i="35"/>
  <c r="C120" i="35"/>
  <c r="C121" i="35"/>
  <c r="C122" i="35"/>
  <c r="C123" i="35"/>
  <c r="C124" i="35"/>
  <c r="C125" i="35"/>
  <c r="C126" i="35"/>
  <c r="C127" i="35"/>
  <c r="C128" i="35"/>
  <c r="C129" i="35"/>
  <c r="C130" i="35"/>
  <c r="C131" i="35"/>
  <c r="C132" i="35"/>
  <c r="C133" i="35"/>
  <c r="C134" i="35"/>
  <c r="C135" i="35"/>
  <c r="C136" i="35"/>
  <c r="C137" i="35"/>
  <c r="C138" i="35"/>
  <c r="C139" i="35"/>
  <c r="C140" i="35"/>
  <c r="C141" i="35"/>
  <c r="C142" i="35"/>
  <c r="C143" i="35"/>
  <c r="C144" i="35"/>
  <c r="C145" i="35"/>
  <c r="C146" i="35"/>
  <c r="C147" i="35"/>
  <c r="C148" i="35"/>
  <c r="C149" i="35"/>
  <c r="C150" i="35"/>
  <c r="C151" i="35"/>
  <c r="C152" i="35"/>
  <c r="C153" i="35"/>
  <c r="C154" i="35"/>
  <c r="C155" i="35"/>
  <c r="C156" i="35"/>
  <c r="C157" i="35"/>
  <c r="C158" i="35"/>
  <c r="C159" i="35"/>
  <c r="C160" i="35"/>
  <c r="C161" i="35"/>
  <c r="C162" i="35"/>
  <c r="C163" i="35"/>
  <c r="C164" i="35"/>
  <c r="C165" i="35"/>
  <c r="C166" i="35"/>
  <c r="C167" i="35"/>
  <c r="C168" i="35"/>
  <c r="C169" i="35"/>
  <c r="C170" i="35"/>
  <c r="C171" i="35"/>
  <c r="C172" i="35"/>
  <c r="C173" i="35"/>
  <c r="C174" i="35"/>
  <c r="C175" i="35"/>
  <c r="C176" i="35"/>
  <c r="C177" i="35"/>
  <c r="C178" i="35"/>
  <c r="C179" i="35"/>
  <c r="C180" i="35"/>
  <c r="C181" i="35"/>
  <c r="C182" i="35"/>
  <c r="C183" i="35"/>
  <c r="C184" i="35"/>
  <c r="C185" i="35"/>
  <c r="C186" i="35"/>
  <c r="C187" i="35"/>
  <c r="C188" i="35"/>
  <c r="C189" i="35"/>
  <c r="C190" i="35"/>
  <c r="C191" i="35"/>
  <c r="C192" i="35"/>
  <c r="C193" i="35"/>
  <c r="C194" i="35"/>
  <c r="C195" i="35"/>
  <c r="C196" i="35"/>
  <c r="C197" i="35"/>
  <c r="C198" i="35"/>
  <c r="C199" i="35"/>
  <c r="C200" i="35"/>
  <c r="C201" i="35"/>
  <c r="C202" i="35"/>
  <c r="C203" i="35"/>
  <c r="C204" i="35"/>
  <c r="C205" i="35"/>
  <c r="C206" i="35"/>
  <c r="C207" i="35"/>
  <c r="C208" i="35"/>
  <c r="C209" i="35"/>
  <c r="C210" i="35"/>
  <c r="C211" i="35"/>
  <c r="C212" i="35"/>
  <c r="C213" i="35"/>
  <c r="C214" i="35"/>
  <c r="C215" i="35"/>
  <c r="C216" i="35"/>
  <c r="C217" i="35"/>
  <c r="C218" i="35"/>
  <c r="C219" i="35"/>
  <c r="C220" i="35"/>
  <c r="C221" i="35"/>
  <c r="C222" i="35"/>
  <c r="C223" i="35"/>
  <c r="C224" i="35"/>
  <c r="C225" i="35"/>
  <c r="C226" i="35"/>
  <c r="C227" i="35"/>
  <c r="C228" i="35"/>
  <c r="C229" i="35"/>
  <c r="C230" i="35"/>
  <c r="C231" i="35"/>
  <c r="C232" i="35"/>
  <c r="C233" i="35"/>
  <c r="C234" i="35"/>
  <c r="C235" i="35"/>
  <c r="C236" i="35"/>
  <c r="C237" i="35"/>
  <c r="C238" i="35"/>
  <c r="C239" i="35"/>
  <c r="C240" i="35"/>
  <c r="C241" i="35"/>
  <c r="C242" i="35"/>
  <c r="C243" i="35"/>
  <c r="C244" i="35"/>
  <c r="C245" i="35"/>
  <c r="C246" i="35"/>
  <c r="C247" i="35"/>
  <c r="C248" i="35"/>
  <c r="C249" i="35"/>
  <c r="C250" i="35"/>
  <c r="C251" i="35"/>
  <c r="C252" i="35"/>
  <c r="C253" i="35"/>
  <c r="C254" i="35"/>
  <c r="C255" i="35"/>
  <c r="C256" i="35"/>
  <c r="C257" i="35"/>
  <c r="C258" i="35"/>
  <c r="C259" i="35"/>
  <c r="C260" i="35"/>
  <c r="C261" i="35"/>
  <c r="C262" i="35"/>
  <c r="C263" i="35"/>
  <c r="C264" i="35"/>
  <c r="C265" i="35"/>
  <c r="C266" i="35"/>
  <c r="C267" i="35"/>
  <c r="C268" i="35"/>
  <c r="C269" i="35"/>
  <c r="C270" i="35"/>
  <c r="C271" i="35"/>
  <c r="C272" i="35"/>
  <c r="C273" i="35"/>
  <c r="C274" i="35"/>
  <c r="C275" i="35"/>
  <c r="C276" i="35"/>
  <c r="C277" i="35"/>
  <c r="C278" i="35"/>
  <c r="C279" i="35"/>
  <c r="C280" i="35"/>
  <c r="C281" i="35"/>
  <c r="C282" i="35"/>
  <c r="C283" i="35"/>
  <c r="C284" i="35"/>
  <c r="C285" i="35"/>
  <c r="C286" i="35"/>
  <c r="C287" i="35"/>
  <c r="C288" i="35"/>
  <c r="C289" i="35"/>
  <c r="C290" i="35"/>
  <c r="C291" i="35"/>
  <c r="C292" i="35"/>
  <c r="C293" i="35"/>
  <c r="C294" i="35"/>
  <c r="C295" i="35"/>
  <c r="C296" i="35"/>
  <c r="C297" i="35"/>
  <c r="C298" i="35"/>
  <c r="C299" i="35"/>
  <c r="C300" i="35"/>
  <c r="C301" i="35"/>
  <c r="C302" i="35"/>
  <c r="C303" i="35"/>
  <c r="C304" i="35"/>
  <c r="C305" i="35"/>
  <c r="C306" i="35"/>
  <c r="C307" i="35"/>
  <c r="C308" i="35"/>
  <c r="C309" i="35"/>
  <c r="C310" i="35"/>
  <c r="C311" i="35"/>
  <c r="C312" i="35"/>
  <c r="C313" i="35"/>
  <c r="C314" i="35"/>
  <c r="C315" i="35"/>
  <c r="C316" i="35"/>
  <c r="C317" i="35"/>
  <c r="C318" i="35"/>
  <c r="C319" i="35"/>
  <c r="C320" i="35"/>
  <c r="C321" i="35"/>
  <c r="C322" i="35"/>
  <c r="C323" i="35"/>
  <c r="C324" i="35"/>
  <c r="C325" i="35"/>
  <c r="C326" i="35"/>
  <c r="C327" i="35"/>
  <c r="C328" i="35"/>
  <c r="C329" i="35"/>
  <c r="C330" i="35"/>
  <c r="C331" i="35"/>
  <c r="C332" i="35"/>
  <c r="C333" i="35"/>
  <c r="C334" i="35"/>
  <c r="C335" i="35"/>
  <c r="C336" i="35"/>
  <c r="C337" i="35"/>
  <c r="C338" i="35"/>
  <c r="C339" i="35"/>
  <c r="C340" i="35"/>
  <c r="C341" i="35"/>
  <c r="C342" i="35"/>
  <c r="C343" i="35"/>
  <c r="C344" i="35"/>
  <c r="C345" i="35"/>
  <c r="C346" i="35"/>
  <c r="C347" i="35"/>
  <c r="C348" i="35"/>
  <c r="C349" i="35"/>
  <c r="C350" i="35"/>
  <c r="C351" i="35"/>
  <c r="C352" i="35"/>
  <c r="C353" i="35"/>
  <c r="C354" i="35"/>
  <c r="C355" i="35"/>
  <c r="C356" i="35"/>
  <c r="C357" i="35"/>
  <c r="C358" i="35"/>
  <c r="C359" i="35"/>
  <c r="C360" i="35"/>
  <c r="C361" i="35"/>
  <c r="C362" i="35"/>
  <c r="C363" i="35"/>
  <c r="C364" i="35"/>
  <c r="C365" i="35"/>
  <c r="C366" i="35"/>
  <c r="C367" i="35"/>
  <c r="C368" i="35"/>
  <c r="C369" i="35"/>
  <c r="C370" i="35"/>
  <c r="C371" i="35"/>
  <c r="C372" i="35"/>
  <c r="C373" i="35"/>
  <c r="C374" i="35"/>
  <c r="C375" i="35"/>
  <c r="C376" i="35"/>
  <c r="C377" i="35"/>
  <c r="C378" i="35"/>
  <c r="C379" i="35"/>
  <c r="C380" i="35"/>
  <c r="C381" i="35"/>
  <c r="C382" i="35"/>
  <c r="C383" i="35"/>
  <c r="C384" i="35"/>
  <c r="C385" i="35"/>
  <c r="C386" i="35"/>
  <c r="C387" i="35"/>
  <c r="C388" i="35"/>
  <c r="C389" i="35"/>
  <c r="C390" i="35"/>
  <c r="C391" i="35"/>
  <c r="C392" i="35"/>
  <c r="C393" i="35"/>
  <c r="C394" i="35"/>
  <c r="C395" i="35"/>
  <c r="C396" i="35"/>
  <c r="C397" i="35"/>
  <c r="C398" i="35"/>
  <c r="C399" i="35"/>
  <c r="C400" i="35"/>
  <c r="C401" i="35"/>
  <c r="C402" i="35"/>
  <c r="C403" i="35"/>
  <c r="C404" i="35"/>
  <c r="C405" i="35"/>
  <c r="C406" i="35"/>
  <c r="C407" i="35"/>
  <c r="C408" i="35"/>
  <c r="C409" i="35"/>
  <c r="C410" i="35"/>
  <c r="C411" i="35"/>
  <c r="C412" i="35"/>
  <c r="C413" i="35"/>
  <c r="C414" i="35"/>
  <c r="C415" i="35"/>
  <c r="C416" i="35"/>
  <c r="C417" i="35"/>
  <c r="C418" i="35"/>
  <c r="C419" i="35"/>
  <c r="C420" i="35"/>
  <c r="C421" i="35"/>
  <c r="C422" i="35"/>
  <c r="C423" i="35"/>
  <c r="C424" i="35"/>
  <c r="C425" i="35"/>
  <c r="C426" i="35"/>
  <c r="C427" i="35"/>
  <c r="C428" i="35"/>
  <c r="C429" i="35"/>
  <c r="C430" i="35"/>
  <c r="C431" i="35"/>
  <c r="C432" i="35"/>
  <c r="C433" i="35"/>
  <c r="C434" i="35"/>
  <c r="C435" i="35"/>
  <c r="C436" i="35"/>
  <c r="C437" i="35"/>
  <c r="C438" i="35"/>
  <c r="C439" i="35"/>
  <c r="C440" i="35"/>
  <c r="C441" i="35"/>
  <c r="C442" i="35"/>
  <c r="C443" i="35"/>
  <c r="C444" i="35"/>
  <c r="C445" i="35"/>
  <c r="C446" i="35"/>
  <c r="C447" i="35"/>
  <c r="C448" i="35"/>
  <c r="C449" i="35"/>
  <c r="C450" i="35"/>
  <c r="C451" i="35"/>
  <c r="C452" i="35"/>
  <c r="C453" i="35"/>
  <c r="C454" i="35"/>
  <c r="C455" i="35"/>
  <c r="C456" i="35"/>
  <c r="C457" i="35"/>
  <c r="C458" i="35"/>
  <c r="C459" i="35"/>
  <c r="C460" i="35"/>
  <c r="C461" i="35"/>
  <c r="C462" i="35"/>
  <c r="C463" i="35"/>
  <c r="C464" i="35"/>
  <c r="C465" i="35"/>
  <c r="C466" i="35"/>
  <c r="C467" i="35"/>
  <c r="C468" i="35"/>
  <c r="C469" i="35"/>
  <c r="C470" i="35"/>
  <c r="C471" i="35"/>
  <c r="C472" i="35"/>
  <c r="C473" i="35"/>
  <c r="C474" i="35"/>
  <c r="C475" i="35"/>
  <c r="C476" i="35"/>
  <c r="C477" i="35"/>
  <c r="C478" i="35"/>
  <c r="C479" i="35"/>
  <c r="C480" i="35"/>
  <c r="C481" i="35"/>
  <c r="C482" i="35"/>
  <c r="C483" i="35"/>
  <c r="C484" i="35"/>
  <c r="C485" i="35"/>
  <c r="C486" i="35"/>
  <c r="C487" i="35"/>
  <c r="C488" i="35"/>
  <c r="C489" i="35"/>
  <c r="C490" i="35"/>
  <c r="C491" i="35"/>
  <c r="C492" i="35"/>
  <c r="C493" i="35"/>
  <c r="C494" i="35"/>
  <c r="C495" i="35"/>
  <c r="C496" i="35"/>
  <c r="C497" i="35"/>
  <c r="C498" i="35"/>
  <c r="C499" i="35"/>
  <c r="C500" i="35"/>
  <c r="C501" i="35"/>
  <c r="C502" i="35"/>
  <c r="C503" i="35"/>
  <c r="C504" i="35"/>
  <c r="C505" i="35"/>
  <c r="C506" i="35"/>
  <c r="C507" i="35"/>
  <c r="C508" i="35"/>
  <c r="C509" i="35"/>
  <c r="C510" i="35"/>
  <c r="C511" i="35"/>
  <c r="C512" i="35"/>
  <c r="C513" i="35"/>
  <c r="C514" i="35"/>
  <c r="C515" i="35"/>
  <c r="C516" i="35"/>
  <c r="C517" i="35"/>
  <c r="C518" i="35"/>
  <c r="C519" i="35"/>
  <c r="C520" i="35"/>
  <c r="C521" i="35"/>
  <c r="C522" i="35"/>
  <c r="C523" i="35"/>
  <c r="C524" i="35"/>
  <c r="C525" i="35"/>
  <c r="C526" i="35"/>
  <c r="C527" i="35"/>
  <c r="C528" i="35"/>
  <c r="C529" i="35"/>
  <c r="C530" i="35"/>
  <c r="C531" i="35"/>
  <c r="C532" i="35"/>
  <c r="C533" i="35"/>
  <c r="C534" i="35"/>
  <c r="C535" i="35"/>
  <c r="C536" i="35"/>
  <c r="C537" i="35"/>
  <c r="C538" i="35"/>
  <c r="C539" i="35"/>
  <c r="C540" i="35"/>
  <c r="C541" i="35"/>
  <c r="C542" i="35"/>
  <c r="C543" i="35"/>
  <c r="C544" i="35"/>
  <c r="C545" i="35"/>
  <c r="C546" i="35"/>
  <c r="C547" i="35"/>
  <c r="C548" i="35"/>
  <c r="C549" i="35"/>
  <c r="C550" i="35"/>
  <c r="C551" i="35"/>
  <c r="C552" i="35"/>
  <c r="C553" i="35"/>
  <c r="C554" i="35"/>
  <c r="C555" i="35"/>
  <c r="C556" i="35"/>
  <c r="C557" i="35"/>
  <c r="C558" i="35"/>
  <c r="C559" i="35"/>
  <c r="C560" i="35"/>
  <c r="C561" i="35"/>
  <c r="C562" i="35"/>
  <c r="C563" i="35"/>
  <c r="C564" i="35"/>
  <c r="C565" i="35"/>
  <c r="C566" i="35"/>
  <c r="C567" i="35"/>
  <c r="C568" i="35"/>
  <c r="C569" i="35"/>
  <c r="C570" i="35"/>
  <c r="C571" i="35"/>
  <c r="C572" i="35"/>
  <c r="C573" i="35"/>
  <c r="C574" i="35"/>
  <c r="C575" i="35"/>
  <c r="C576" i="35"/>
  <c r="C577" i="35"/>
  <c r="C578" i="35"/>
  <c r="C579" i="35"/>
  <c r="C580" i="35"/>
  <c r="C581" i="35"/>
  <c r="C582" i="35"/>
  <c r="C583" i="35"/>
  <c r="C584" i="35"/>
  <c r="C585" i="35"/>
  <c r="C586" i="35"/>
  <c r="C587" i="35"/>
  <c r="C588" i="35"/>
  <c r="C589" i="35"/>
  <c r="C590" i="35"/>
  <c r="C591" i="35"/>
  <c r="C592" i="35"/>
  <c r="C593" i="35"/>
  <c r="C594" i="35"/>
  <c r="C595" i="35"/>
  <c r="C596" i="35"/>
  <c r="C597" i="35"/>
  <c r="C598" i="35"/>
  <c r="C599" i="35"/>
  <c r="C600" i="35"/>
  <c r="C601" i="35"/>
  <c r="C602" i="35"/>
  <c r="C603" i="35"/>
  <c r="C604" i="35"/>
  <c r="C605" i="35"/>
  <c r="C606" i="35"/>
  <c r="C607" i="35"/>
  <c r="C608" i="35"/>
  <c r="C609" i="35"/>
  <c r="C610" i="35"/>
  <c r="C611" i="35"/>
  <c r="C612" i="35"/>
  <c r="C613" i="35"/>
  <c r="C614" i="35"/>
  <c r="C615" i="35"/>
  <c r="C616" i="35"/>
  <c r="C617" i="35"/>
  <c r="C618" i="35"/>
  <c r="C619" i="35"/>
  <c r="C620" i="35"/>
  <c r="C621" i="35"/>
  <c r="C622" i="35"/>
  <c r="C623" i="35"/>
  <c r="C624" i="35"/>
  <c r="C625" i="35"/>
  <c r="C626" i="35"/>
  <c r="C627" i="35"/>
  <c r="C628" i="35"/>
  <c r="C629" i="35"/>
  <c r="C630" i="35"/>
  <c r="C631" i="35"/>
  <c r="C632" i="35"/>
  <c r="C633" i="35"/>
  <c r="C634" i="35"/>
  <c r="C635" i="35"/>
  <c r="C636" i="35"/>
  <c r="C637" i="35"/>
  <c r="C638" i="35"/>
  <c r="C639" i="35"/>
  <c r="C640" i="35"/>
  <c r="C641" i="35"/>
  <c r="C642" i="35"/>
  <c r="C643" i="35"/>
  <c r="C4" i="35"/>
  <c r="C5" i="35"/>
  <c r="C6" i="35"/>
  <c r="C7" i="35"/>
  <c r="C8" i="35"/>
  <c r="C9" i="35"/>
  <c r="C10" i="35"/>
  <c r="C11" i="35"/>
  <c r="C12" i="35"/>
  <c r="C13" i="35"/>
  <c r="C14" i="35"/>
  <c r="C15" i="35"/>
  <c r="C3" i="35"/>
  <c r="C2" i="34"/>
  <c r="M31" i="34" l="1"/>
  <c r="N31" i="34"/>
  <c r="M32" i="34"/>
  <c r="N32" i="34"/>
  <c r="M33" i="34"/>
  <c r="N33" i="34"/>
  <c r="M34" i="34"/>
  <c r="N34" i="34"/>
  <c r="M35" i="34"/>
  <c r="N35" i="34"/>
  <c r="M36" i="34"/>
  <c r="N36" i="34"/>
  <c r="M37" i="34"/>
  <c r="N37" i="34"/>
  <c r="M38" i="34"/>
  <c r="N38" i="34"/>
  <c r="M39" i="34"/>
  <c r="N39" i="34"/>
  <c r="M40" i="34"/>
  <c r="N40" i="34"/>
  <c r="M41" i="34"/>
  <c r="N41" i="34"/>
  <c r="M42" i="34"/>
  <c r="N42" i="34"/>
  <c r="M43" i="34"/>
  <c r="N43" i="34"/>
  <c r="M44" i="34"/>
  <c r="N44" i="34"/>
  <c r="M45" i="34"/>
  <c r="N45" i="34"/>
  <c r="M46" i="34"/>
  <c r="N46" i="34"/>
  <c r="M47" i="34"/>
  <c r="N47" i="34"/>
  <c r="M48" i="34"/>
  <c r="N48" i="34"/>
  <c r="M49" i="34"/>
  <c r="N49" i="34"/>
  <c r="M50" i="34"/>
  <c r="N50" i="34"/>
  <c r="L32" i="34"/>
  <c r="L33" i="34"/>
  <c r="L35" i="34"/>
  <c r="L36" i="34"/>
  <c r="L37" i="34"/>
  <c r="L38" i="34"/>
  <c r="L39" i="34"/>
  <c r="L40" i="34"/>
  <c r="L41" i="34"/>
  <c r="L42" i="34"/>
  <c r="L43" i="34"/>
  <c r="L44" i="34"/>
  <c r="L45" i="34"/>
  <c r="L46" i="34"/>
  <c r="L47" i="34"/>
  <c r="L48" i="34"/>
  <c r="L49" i="34"/>
  <c r="L50" i="34"/>
  <c r="J25" i="34"/>
  <c r="J24" i="34"/>
  <c r="J23" i="34"/>
  <c r="J22" i="34"/>
  <c r="J21" i="34"/>
  <c r="J20" i="34"/>
  <c r="J19" i="34"/>
  <c r="J18" i="34"/>
  <c r="J17" i="34"/>
  <c r="J16" i="34"/>
  <c r="J15" i="34"/>
  <c r="J14" i="34"/>
  <c r="J13" i="34"/>
  <c r="J12" i="34"/>
  <c r="J11" i="34"/>
  <c r="J10" i="34"/>
  <c r="E31" i="34"/>
  <c r="D31" i="34"/>
  <c r="E30" i="34"/>
  <c r="D30" i="34"/>
  <c r="E25" i="34"/>
  <c r="D25" i="34"/>
  <c r="E24" i="34"/>
  <c r="D24" i="34"/>
  <c r="E23" i="34"/>
  <c r="D23" i="34"/>
  <c r="E22" i="34"/>
  <c r="D22" i="34"/>
  <c r="E21" i="34"/>
  <c r="D21" i="34"/>
  <c r="E20" i="34" l="1"/>
  <c r="D20" i="34"/>
  <c r="E19" i="34"/>
  <c r="D19" i="34" l="1"/>
  <c r="E18" i="34"/>
  <c r="D18" i="34"/>
  <c r="E17" i="34"/>
  <c r="D17" i="34"/>
  <c r="E16" i="34"/>
  <c r="D16" i="34"/>
  <c r="E15" i="34"/>
  <c r="D15" i="34"/>
  <c r="E14" i="34"/>
  <c r="D14" i="34"/>
  <c r="E13" i="34"/>
  <c r="D13" i="34"/>
  <c r="E12" i="34"/>
  <c r="D12" i="34"/>
  <c r="E11" i="34"/>
  <c r="D11" i="34"/>
  <c r="E10" i="34"/>
  <c r="D10" i="34"/>
  <c r="E9" i="34"/>
  <c r="D9" i="34"/>
  <c r="E8" i="34"/>
  <c r="D8" i="34"/>
  <c r="AE601" i="29"/>
  <c r="D7" i="33"/>
  <c r="D4" i="33"/>
  <c r="Q11" i="31"/>
  <c r="Q10" i="31"/>
  <c r="Q9" i="31"/>
  <c r="Q8" i="31"/>
  <c r="Q7" i="31"/>
  <c r="Q6" i="31"/>
  <c r="P13" i="31"/>
  <c r="P9" i="31"/>
  <c r="P8" i="31"/>
  <c r="P11" i="31"/>
  <c r="P7" i="31"/>
  <c r="P10" i="31"/>
  <c r="P6" i="31"/>
  <c r="E5" i="31"/>
  <c r="E4" i="31"/>
  <c r="E3" i="31"/>
  <c r="D2" i="11"/>
  <c r="C2" i="11"/>
  <c r="B2" i="11"/>
  <c r="G2" i="11" s="1"/>
  <c r="C17" i="15"/>
  <c r="C23" i="15" s="1"/>
  <c r="D11" i="15"/>
  <c r="D12" i="15" s="1"/>
  <c r="E11" i="15"/>
  <c r="E12" i="15" s="1"/>
  <c r="E14" i="15" s="1"/>
  <c r="F11" i="15"/>
  <c r="F8" i="15" s="1"/>
  <c r="F9" i="15" s="1"/>
  <c r="F10" i="15" s="1"/>
  <c r="G11" i="15"/>
  <c r="G7" i="15" s="1"/>
  <c r="H11" i="15"/>
  <c r="H8" i="15" s="1"/>
  <c r="H9" i="15" s="1"/>
  <c r="H10" i="15" s="1"/>
  <c r="I11" i="15"/>
  <c r="I12" i="15" s="1"/>
  <c r="J11" i="15"/>
  <c r="J12" i="15" s="1"/>
  <c r="K11" i="15"/>
  <c r="K7" i="15" s="1"/>
  <c r="L11" i="15"/>
  <c r="D15" i="23" s="1"/>
  <c r="E15" i="23" s="1"/>
  <c r="M11" i="15"/>
  <c r="M12" i="15" s="1"/>
  <c r="N11" i="15"/>
  <c r="O11" i="15"/>
  <c r="P11" i="15"/>
  <c r="P7" i="15" s="1"/>
  <c r="Q11" i="15"/>
  <c r="D20" i="23" s="1"/>
  <c r="E20" i="23" s="1"/>
  <c r="R11" i="15"/>
  <c r="R12" i="15" s="1"/>
  <c r="S11" i="15"/>
  <c r="T11" i="15"/>
  <c r="T12" i="15" s="1"/>
  <c r="U11" i="15"/>
  <c r="U8" i="15" s="1"/>
  <c r="U9" i="15" s="1"/>
  <c r="U10" i="15" s="1"/>
  <c r="V11" i="15"/>
  <c r="D23" i="23" s="1"/>
  <c r="E23" i="23" s="1"/>
  <c r="W11" i="15"/>
  <c r="W12" i="15" s="1"/>
  <c r="X11" i="15"/>
  <c r="Y11" i="15"/>
  <c r="Y7" i="15" s="1"/>
  <c r="Z11" i="15"/>
  <c r="AA11" i="15"/>
  <c r="AA7" i="15" s="1"/>
  <c r="AB11" i="15"/>
  <c r="AB7" i="15" s="1"/>
  <c r="AC11" i="15"/>
  <c r="AC12" i="15" s="1"/>
  <c r="AD11" i="15"/>
  <c r="AD7" i="15" s="1"/>
  <c r="AE11" i="15"/>
  <c r="AE7" i="15" s="1"/>
  <c r="AF11" i="15"/>
  <c r="AG11" i="15"/>
  <c r="D33" i="23" s="1"/>
  <c r="E33" i="23" s="1"/>
  <c r="AH11" i="15"/>
  <c r="AH12" i="15" s="1"/>
  <c r="AI11" i="15"/>
  <c r="AI12" i="15" s="1"/>
  <c r="AJ11" i="15"/>
  <c r="AJ12" i="15" s="1"/>
  <c r="AK11" i="15"/>
  <c r="AK8" i="15" s="1"/>
  <c r="AK9" i="15" s="1"/>
  <c r="AK10" i="15" s="1"/>
  <c r="AL11" i="15"/>
  <c r="AL7" i="15" s="1"/>
  <c r="AM11" i="15"/>
  <c r="AM7" i="15" s="1"/>
  <c r="AN11" i="15"/>
  <c r="AN7" i="15" s="1"/>
  <c r="AO11" i="15"/>
  <c r="D39" i="23" s="1"/>
  <c r="E39" i="23" s="1"/>
  <c r="AP11" i="15"/>
  <c r="AP12" i="15" s="1"/>
  <c r="AQ11" i="15"/>
  <c r="D41" i="23" s="1"/>
  <c r="E41" i="23" s="1"/>
  <c r="AR11" i="15"/>
  <c r="D42" i="23" s="1"/>
  <c r="E42" i="23" s="1"/>
  <c r="AS11" i="15"/>
  <c r="AS12" i="15" s="1"/>
  <c r="AT11" i="15"/>
  <c r="AT12" i="15" s="1"/>
  <c r="AU11" i="15"/>
  <c r="AU8" i="15" s="1"/>
  <c r="AU9" i="15" s="1"/>
  <c r="AU10" i="15" s="1"/>
  <c r="AV11" i="15"/>
  <c r="AV7" i="15" s="1"/>
  <c r="AW11" i="15"/>
  <c r="AX11" i="15"/>
  <c r="AX8" i="15" s="1"/>
  <c r="AX9" i="15" s="1"/>
  <c r="AX10" i="15" s="1"/>
  <c r="AY11" i="15"/>
  <c r="AY7" i="15" s="1"/>
  <c r="AZ11" i="15"/>
  <c r="AZ7" i="15" s="1"/>
  <c r="BA11" i="15"/>
  <c r="BA12" i="15" s="1"/>
  <c r="BB11" i="15"/>
  <c r="BB8" i="15" s="1"/>
  <c r="BB9" i="15" s="1"/>
  <c r="BB10" i="15" s="1"/>
  <c r="BC11" i="15"/>
  <c r="BD11" i="15"/>
  <c r="D53" i="23" s="1"/>
  <c r="E53" i="23" s="1"/>
  <c r="BE11" i="15"/>
  <c r="BE7" i="15" s="1"/>
  <c r="BF11" i="15"/>
  <c r="BF12" i="15" s="1"/>
  <c r="BG11" i="15"/>
  <c r="BG7" i="15" s="1"/>
  <c r="BH11" i="15"/>
  <c r="BH7" i="15" s="1"/>
  <c r="BI11" i="15"/>
  <c r="BI7" i="15" s="1"/>
  <c r="BJ11" i="15"/>
  <c r="BJ7" i="15" s="1"/>
  <c r="BK11" i="15"/>
  <c r="BK7" i="15" s="1"/>
  <c r="BL11" i="15"/>
  <c r="BL8" i="15" s="1"/>
  <c r="BL9" i="15" s="1"/>
  <c r="BL10" i="15" s="1"/>
  <c r="BM11" i="15"/>
  <c r="BM8" i="15" s="1"/>
  <c r="BM9" i="15" s="1"/>
  <c r="BM10" i="15" s="1"/>
  <c r="BN11" i="15"/>
  <c r="BO11" i="15"/>
  <c r="BO7" i="15" s="1"/>
  <c r="BP11" i="15"/>
  <c r="D63" i="23" s="1"/>
  <c r="E63" i="23" s="1"/>
  <c r="BQ11" i="15"/>
  <c r="BQ8" i="15" s="1"/>
  <c r="BQ9" i="15" s="1"/>
  <c r="BQ10" i="15" s="1"/>
  <c r="BR11" i="15"/>
  <c r="BR7" i="15" s="1"/>
  <c r="BS11" i="15"/>
  <c r="BS7" i="15" s="1"/>
  <c r="BT11" i="15"/>
  <c r="BT7" i="15" s="1"/>
  <c r="BU11" i="15"/>
  <c r="BV11" i="15"/>
  <c r="BV7" i="15" s="1"/>
  <c r="BW11" i="15"/>
  <c r="BW8" i="15" s="1"/>
  <c r="BW9" i="15" s="1"/>
  <c r="BW10" i="15" s="1"/>
  <c r="BX11" i="15"/>
  <c r="D71" i="23" s="1"/>
  <c r="E71" i="23" s="1"/>
  <c r="BY11" i="15"/>
  <c r="D72" i="23" s="1"/>
  <c r="E72" i="23" s="1"/>
  <c r="BZ11" i="15"/>
  <c r="D73" i="23" s="1"/>
  <c r="E73" i="23" s="1"/>
  <c r="CA11" i="15"/>
  <c r="D74" i="23" s="1"/>
  <c r="E74" i="23" s="1"/>
  <c r="CB11" i="15"/>
  <c r="D75" i="23" s="1"/>
  <c r="E75" i="23" s="1"/>
  <c r="CC11" i="15"/>
  <c r="CC7" i="15" s="1"/>
  <c r="CD11" i="15"/>
  <c r="D77" i="23" s="1"/>
  <c r="E77" i="23" s="1"/>
  <c r="CE11" i="15"/>
  <c r="CE8" i="15" s="1"/>
  <c r="CE9" i="15" s="1"/>
  <c r="CE10" i="15" s="1"/>
  <c r="CF11" i="15"/>
  <c r="CG11" i="15"/>
  <c r="CG12" i="15" s="1"/>
  <c r="CH11" i="15"/>
  <c r="CH8" i="15" s="1"/>
  <c r="CH9" i="15" s="1"/>
  <c r="CH10" i="15" s="1"/>
  <c r="CI11" i="15"/>
  <c r="CI12" i="15" s="1"/>
  <c r="CJ11" i="15"/>
  <c r="D83" i="23" s="1"/>
  <c r="E83" i="23" s="1"/>
  <c r="CK11" i="15"/>
  <c r="D84" i="23" s="1"/>
  <c r="E84" i="23" s="1"/>
  <c r="CL11" i="15"/>
  <c r="CL7" i="15" s="1"/>
  <c r="CM11" i="15"/>
  <c r="CM12" i="15" s="1"/>
  <c r="CN11" i="15"/>
  <c r="CN12" i="15" s="1"/>
  <c r="CO11" i="15"/>
  <c r="CO8" i="15" s="1"/>
  <c r="CO9" i="15" s="1"/>
  <c r="CO10" i="15" s="1"/>
  <c r="CP11" i="15"/>
  <c r="CP7" i="15" s="1"/>
  <c r="CQ11" i="15"/>
  <c r="CQ12" i="15" s="1"/>
  <c r="CR11" i="15"/>
  <c r="CR7" i="15" s="1"/>
  <c r="CS11" i="15"/>
  <c r="CT11" i="15"/>
  <c r="CT12" i="15" s="1"/>
  <c r="CU11" i="15"/>
  <c r="CU7" i="15" s="1"/>
  <c r="CV11" i="15"/>
  <c r="CV8" i="15" s="1"/>
  <c r="CV9" i="15" s="1"/>
  <c r="CV10" i="15" s="1"/>
  <c r="CW11" i="15"/>
  <c r="CW8" i="15" s="1"/>
  <c r="CW9" i="15" s="1"/>
  <c r="CW10" i="15" s="1"/>
  <c r="CX11" i="15"/>
  <c r="CX8" i="15" s="1"/>
  <c r="CX9" i="15" s="1"/>
  <c r="CX10" i="15" s="1"/>
  <c r="CY11" i="15"/>
  <c r="CY12" i="15" s="1"/>
  <c r="CZ11" i="15"/>
  <c r="CZ7" i="15" s="1"/>
  <c r="DA11" i="15"/>
  <c r="DB11" i="15"/>
  <c r="DB7" i="15" s="1"/>
  <c r="DC11" i="15"/>
  <c r="DC7" i="15" s="1"/>
  <c r="DD11" i="15"/>
  <c r="D102" i="23" s="1"/>
  <c r="DE11" i="15"/>
  <c r="DE12" i="15" s="1"/>
  <c r="DF11" i="15"/>
  <c r="DF7" i="15" s="1"/>
  <c r="DG11" i="15"/>
  <c r="D105" i="23" s="1"/>
  <c r="E105" i="23" s="1"/>
  <c r="DH11" i="15"/>
  <c r="D106" i="23" s="1"/>
  <c r="E106" i="23" s="1"/>
  <c r="DI11" i="15"/>
  <c r="D107" i="23" s="1"/>
  <c r="E107" i="23" s="1"/>
  <c r="DJ11" i="15"/>
  <c r="DJ7" i="15" s="1"/>
  <c r="DK11" i="15"/>
  <c r="D109" i="23" s="1"/>
  <c r="E109" i="23" s="1"/>
  <c r="DL11" i="15"/>
  <c r="D110" i="23" s="1"/>
  <c r="E110" i="23" s="1"/>
  <c r="DM11" i="15"/>
  <c r="DM12" i="15" s="1"/>
  <c r="DN11" i="15"/>
  <c r="DN7" i="15" s="1"/>
  <c r="DO11" i="15"/>
  <c r="DO7" i="15" s="1"/>
  <c r="DP11" i="15"/>
  <c r="DP12" i="15" s="1"/>
  <c r="DQ11" i="15"/>
  <c r="DR11" i="15"/>
  <c r="DR12" i="15" s="1"/>
  <c r="DS11" i="15"/>
  <c r="DT11" i="15"/>
  <c r="DU11" i="15"/>
  <c r="DV11" i="15"/>
  <c r="DV12" i="15" s="1"/>
  <c r="DW11" i="15"/>
  <c r="DW12" i="15" s="1"/>
  <c r="DX11" i="15"/>
  <c r="DX7" i="15" s="1"/>
  <c r="DY11" i="15"/>
  <c r="DY8" i="15" s="1"/>
  <c r="DY9" i="15" s="1"/>
  <c r="DY10" i="15" s="1"/>
  <c r="DZ11" i="15"/>
  <c r="D123" i="23" s="1"/>
  <c r="E123" i="23" s="1"/>
  <c r="EA11" i="15"/>
  <c r="EA7" i="15" s="1"/>
  <c r="EB11" i="15"/>
  <c r="EC11" i="15"/>
  <c r="D126" i="23" s="1"/>
  <c r="E126" i="23" s="1"/>
  <c r="ED11" i="15"/>
  <c r="ED8" i="15" s="1"/>
  <c r="ED9" i="15" s="1"/>
  <c r="ED10" i="15" s="1"/>
  <c r="EE11" i="15"/>
  <c r="EE12" i="15" s="1"/>
  <c r="EF11" i="15"/>
  <c r="D129" i="23" s="1"/>
  <c r="E129" i="23" s="1"/>
  <c r="EG11" i="15"/>
  <c r="D130" i="23" s="1"/>
  <c r="E130" i="23" s="1"/>
  <c r="EH11" i="15"/>
  <c r="EH8" i="15" s="1"/>
  <c r="EH9" i="15" s="1"/>
  <c r="EH10" i="15" s="1"/>
  <c r="EI11" i="15"/>
  <c r="EJ11" i="15"/>
  <c r="EK11" i="15"/>
  <c r="EK7" i="15" s="1"/>
  <c r="EQ11" i="15"/>
  <c r="EQ7" i="15" s="1"/>
  <c r="ER11" i="15"/>
  <c r="ES11" i="15"/>
  <c r="ES8" i="15" s="1"/>
  <c r="ES9" i="15" s="1"/>
  <c r="ES10" i="15" s="1"/>
  <c r="ET11" i="15"/>
  <c r="ET7" i="15" s="1"/>
  <c r="EU11" i="15"/>
  <c r="EU8" i="15" s="1"/>
  <c r="EU9" i="15" s="1"/>
  <c r="EU10" i="15" s="1"/>
  <c r="EV11" i="15"/>
  <c r="EV12" i="15" s="1"/>
  <c r="EW11" i="15"/>
  <c r="EX11" i="15"/>
  <c r="EX7" i="15" s="1"/>
  <c r="EY11" i="15"/>
  <c r="EY7" i="15" s="1"/>
  <c r="EP11" i="15"/>
  <c r="EP13" i="15"/>
  <c r="EO11" i="15"/>
  <c r="EO1" i="15"/>
  <c r="EP1" i="15"/>
  <c r="EQ1" i="15"/>
  <c r="ER1" i="15"/>
  <c r="ES1" i="15"/>
  <c r="ET1" i="15"/>
  <c r="EU1" i="15"/>
  <c r="EV1" i="15"/>
  <c r="EW1" i="15"/>
  <c r="EX1" i="15"/>
  <c r="EY1" i="15"/>
  <c r="B15" i="11"/>
  <c r="G15" i="11" s="1"/>
  <c r="B3998" i="11"/>
  <c r="G3998" i="11" s="1"/>
  <c r="B3" i="11"/>
  <c r="G3" i="11" s="1"/>
  <c r="B3997" i="11"/>
  <c r="G3997" i="11" s="1"/>
  <c r="D3" i="23"/>
  <c r="D2" i="23"/>
  <c r="B4" i="11"/>
  <c r="G4" i="11" s="1"/>
  <c r="B5" i="11"/>
  <c r="G5" i="11" s="1"/>
  <c r="B6" i="11"/>
  <c r="G6" i="11" s="1"/>
  <c r="B7" i="11"/>
  <c r="G7" i="11" s="1"/>
  <c r="B8" i="11"/>
  <c r="G8" i="11" s="1"/>
  <c r="B9" i="11"/>
  <c r="G9" i="11" s="1"/>
  <c r="B10" i="11"/>
  <c r="G10" i="11" s="1"/>
  <c r="B11" i="11"/>
  <c r="G11" i="11" s="1"/>
  <c r="B12" i="11"/>
  <c r="G12" i="11" s="1"/>
  <c r="B13" i="11"/>
  <c r="G13" i="11" s="1"/>
  <c r="B14" i="11"/>
  <c r="G14" i="11" s="1"/>
  <c r="B16" i="11"/>
  <c r="G16" i="11" s="1"/>
  <c r="B17" i="11"/>
  <c r="G17" i="11" s="1"/>
  <c r="B18" i="11"/>
  <c r="G18" i="11" s="1"/>
  <c r="B19" i="11"/>
  <c r="G19" i="11" s="1"/>
  <c r="B20" i="11"/>
  <c r="G20" i="11" s="1"/>
  <c r="B21" i="11"/>
  <c r="G21" i="11" s="1"/>
  <c r="B22" i="11"/>
  <c r="G22" i="11" s="1"/>
  <c r="B23" i="11"/>
  <c r="G23" i="11" s="1"/>
  <c r="B24" i="11"/>
  <c r="G24" i="11" s="1"/>
  <c r="B25" i="11"/>
  <c r="G25" i="11" s="1"/>
  <c r="B26" i="11"/>
  <c r="G26" i="11" s="1"/>
  <c r="B27" i="11"/>
  <c r="G27" i="11" s="1"/>
  <c r="B28" i="11"/>
  <c r="G28" i="11" s="1"/>
  <c r="B29" i="11"/>
  <c r="G29" i="11" s="1"/>
  <c r="B30" i="11"/>
  <c r="G30" i="11" s="1"/>
  <c r="B31" i="11"/>
  <c r="G31" i="11" s="1"/>
  <c r="B32" i="11"/>
  <c r="G32" i="11" s="1"/>
  <c r="B33" i="11"/>
  <c r="G33" i="11" s="1"/>
  <c r="B34" i="11"/>
  <c r="G34" i="11" s="1"/>
  <c r="B35" i="11"/>
  <c r="G35" i="11" s="1"/>
  <c r="B36" i="11"/>
  <c r="G36" i="11" s="1"/>
  <c r="B37" i="11"/>
  <c r="G37" i="11" s="1"/>
  <c r="B38" i="11"/>
  <c r="G38" i="11" s="1"/>
  <c r="B39" i="11"/>
  <c r="G39" i="11" s="1"/>
  <c r="B40" i="11"/>
  <c r="G40" i="11" s="1"/>
  <c r="B41" i="11"/>
  <c r="G41" i="11" s="1"/>
  <c r="B42" i="11"/>
  <c r="G42" i="11" s="1"/>
  <c r="B43" i="11"/>
  <c r="G43" i="11" s="1"/>
  <c r="B44" i="11"/>
  <c r="G44" i="11" s="1"/>
  <c r="B45" i="11"/>
  <c r="G45" i="11" s="1"/>
  <c r="B46" i="11"/>
  <c r="G46" i="11" s="1"/>
  <c r="B47" i="11"/>
  <c r="G47" i="11" s="1"/>
  <c r="B48" i="11"/>
  <c r="G48" i="11" s="1"/>
  <c r="B49" i="11"/>
  <c r="G49" i="11" s="1"/>
  <c r="B50" i="11"/>
  <c r="G50" i="11" s="1"/>
  <c r="B51" i="11"/>
  <c r="G51" i="11" s="1"/>
  <c r="B52" i="11"/>
  <c r="G52" i="11" s="1"/>
  <c r="B53" i="11"/>
  <c r="G53" i="11" s="1"/>
  <c r="B54" i="11"/>
  <c r="G54" i="11" s="1"/>
  <c r="B55" i="11"/>
  <c r="G55" i="11" s="1"/>
  <c r="B56" i="11"/>
  <c r="G56" i="11" s="1"/>
  <c r="B57" i="11"/>
  <c r="G57" i="11" s="1"/>
  <c r="B58" i="11"/>
  <c r="G58" i="11" s="1"/>
  <c r="B59" i="11"/>
  <c r="G59" i="11" s="1"/>
  <c r="B60" i="11"/>
  <c r="G60" i="11" s="1"/>
  <c r="B61" i="11"/>
  <c r="G61" i="11" s="1"/>
  <c r="B62" i="11"/>
  <c r="G62" i="11"/>
  <c r="B63" i="11"/>
  <c r="G63" i="11" s="1"/>
  <c r="B64" i="11"/>
  <c r="G64" i="11" s="1"/>
  <c r="B65" i="11"/>
  <c r="G65" i="11" s="1"/>
  <c r="B66" i="11"/>
  <c r="G66" i="11" s="1"/>
  <c r="B67" i="11"/>
  <c r="G67" i="11" s="1"/>
  <c r="B68" i="11"/>
  <c r="G68" i="11" s="1"/>
  <c r="B69" i="11"/>
  <c r="G69" i="11" s="1"/>
  <c r="B70" i="11"/>
  <c r="G70" i="11" s="1"/>
  <c r="B71" i="11"/>
  <c r="G71" i="11" s="1"/>
  <c r="B72" i="11"/>
  <c r="G72" i="11" s="1"/>
  <c r="B73" i="11"/>
  <c r="G73" i="11" s="1"/>
  <c r="B74" i="11"/>
  <c r="G74" i="11" s="1"/>
  <c r="B75" i="11"/>
  <c r="G75" i="11" s="1"/>
  <c r="B76" i="11"/>
  <c r="G76" i="11" s="1"/>
  <c r="B77" i="11"/>
  <c r="G77" i="11" s="1"/>
  <c r="B78" i="11"/>
  <c r="G78" i="11" s="1"/>
  <c r="B79" i="11"/>
  <c r="G79" i="11" s="1"/>
  <c r="B80" i="11"/>
  <c r="G80" i="11" s="1"/>
  <c r="B81" i="11"/>
  <c r="G81" i="11" s="1"/>
  <c r="B82" i="11"/>
  <c r="G82" i="11" s="1"/>
  <c r="B83" i="11"/>
  <c r="G83" i="11" s="1"/>
  <c r="B84" i="11"/>
  <c r="G84" i="11" s="1"/>
  <c r="B85" i="11"/>
  <c r="G85" i="11" s="1"/>
  <c r="B86" i="11"/>
  <c r="G86" i="11"/>
  <c r="B87" i="11"/>
  <c r="G87" i="11" s="1"/>
  <c r="B88" i="11"/>
  <c r="G88" i="11" s="1"/>
  <c r="B89" i="11"/>
  <c r="G89" i="11" s="1"/>
  <c r="B90" i="11"/>
  <c r="G90" i="11" s="1"/>
  <c r="B91" i="11"/>
  <c r="G91" i="11" s="1"/>
  <c r="B92" i="11"/>
  <c r="G92" i="11" s="1"/>
  <c r="B93" i="11"/>
  <c r="G93" i="11" s="1"/>
  <c r="B94" i="11"/>
  <c r="G94" i="11" s="1"/>
  <c r="B95" i="11"/>
  <c r="G95" i="11" s="1"/>
  <c r="B96" i="11"/>
  <c r="G96" i="11" s="1"/>
  <c r="B97" i="11"/>
  <c r="G97" i="11" s="1"/>
  <c r="B98" i="11"/>
  <c r="G98" i="11" s="1"/>
  <c r="B99" i="11"/>
  <c r="G99" i="11" s="1"/>
  <c r="B100" i="11"/>
  <c r="G100" i="11" s="1"/>
  <c r="B101" i="11"/>
  <c r="G101" i="11" s="1"/>
  <c r="B102" i="11"/>
  <c r="G102" i="11" s="1"/>
  <c r="B103" i="11"/>
  <c r="G103" i="11" s="1"/>
  <c r="B104" i="11"/>
  <c r="G104" i="11" s="1"/>
  <c r="B105" i="11"/>
  <c r="G105" i="11" s="1"/>
  <c r="B106" i="11"/>
  <c r="G106" i="11" s="1"/>
  <c r="B107" i="11"/>
  <c r="G107" i="11" s="1"/>
  <c r="B108" i="11"/>
  <c r="G108" i="11" s="1"/>
  <c r="B109" i="11"/>
  <c r="G109" i="11" s="1"/>
  <c r="B110" i="11"/>
  <c r="G110" i="11" s="1"/>
  <c r="B111" i="11"/>
  <c r="G111" i="11" s="1"/>
  <c r="B112" i="11"/>
  <c r="G112" i="11" s="1"/>
  <c r="B113" i="11"/>
  <c r="G113" i="11" s="1"/>
  <c r="B114" i="11"/>
  <c r="G114" i="11" s="1"/>
  <c r="B115" i="11"/>
  <c r="G115" i="11" s="1"/>
  <c r="B116" i="11"/>
  <c r="G116" i="11" s="1"/>
  <c r="B117" i="11"/>
  <c r="G117" i="11" s="1"/>
  <c r="B118" i="11"/>
  <c r="G118" i="11" s="1"/>
  <c r="B119" i="11"/>
  <c r="G119" i="11" s="1"/>
  <c r="B120" i="11"/>
  <c r="G120" i="11" s="1"/>
  <c r="B121" i="11"/>
  <c r="G121" i="11" s="1"/>
  <c r="B122" i="11"/>
  <c r="G122" i="11" s="1"/>
  <c r="B123" i="11"/>
  <c r="G123" i="11" s="1"/>
  <c r="B124" i="11"/>
  <c r="G124" i="11" s="1"/>
  <c r="B125" i="11"/>
  <c r="G125" i="11" s="1"/>
  <c r="B126" i="11"/>
  <c r="G126" i="11" s="1"/>
  <c r="B127" i="11"/>
  <c r="G127" i="11" s="1"/>
  <c r="B128" i="11"/>
  <c r="G128" i="11" s="1"/>
  <c r="B129" i="11"/>
  <c r="G129" i="11" s="1"/>
  <c r="B130" i="11"/>
  <c r="G130" i="11" s="1"/>
  <c r="B131" i="11"/>
  <c r="G131" i="11" s="1"/>
  <c r="B132" i="11"/>
  <c r="G132" i="11" s="1"/>
  <c r="B133" i="11"/>
  <c r="G133" i="11" s="1"/>
  <c r="B134" i="11"/>
  <c r="G134" i="11" s="1"/>
  <c r="B135" i="11"/>
  <c r="G135" i="11" s="1"/>
  <c r="B136" i="11"/>
  <c r="G136" i="11" s="1"/>
  <c r="B137" i="11"/>
  <c r="G137" i="11" s="1"/>
  <c r="B138" i="11"/>
  <c r="G138" i="11" s="1"/>
  <c r="B139" i="11"/>
  <c r="G139" i="11" s="1"/>
  <c r="B140" i="11"/>
  <c r="G140" i="11" s="1"/>
  <c r="B141" i="11"/>
  <c r="G141" i="11" s="1"/>
  <c r="B142" i="11"/>
  <c r="G142" i="11" s="1"/>
  <c r="B143" i="11"/>
  <c r="G143" i="11" s="1"/>
  <c r="B144" i="11"/>
  <c r="G144" i="11" s="1"/>
  <c r="B145" i="11"/>
  <c r="G145" i="11" s="1"/>
  <c r="B146" i="11"/>
  <c r="G146" i="11" s="1"/>
  <c r="B147" i="11"/>
  <c r="G147" i="11" s="1"/>
  <c r="B148" i="11"/>
  <c r="G148" i="11" s="1"/>
  <c r="B149" i="11"/>
  <c r="G149" i="11" s="1"/>
  <c r="B150" i="11"/>
  <c r="G150" i="11" s="1"/>
  <c r="B151" i="11"/>
  <c r="G151" i="11" s="1"/>
  <c r="B152" i="11"/>
  <c r="G152" i="11" s="1"/>
  <c r="B153" i="11"/>
  <c r="G153" i="11" s="1"/>
  <c r="B154" i="11"/>
  <c r="G154" i="11" s="1"/>
  <c r="B155" i="11"/>
  <c r="G155" i="11" s="1"/>
  <c r="B156" i="11"/>
  <c r="G156" i="11" s="1"/>
  <c r="B157" i="11"/>
  <c r="G157" i="11" s="1"/>
  <c r="B158" i="11"/>
  <c r="G158" i="11" s="1"/>
  <c r="B159" i="11"/>
  <c r="G159" i="11" s="1"/>
  <c r="B160" i="11"/>
  <c r="G160" i="11" s="1"/>
  <c r="B161" i="11"/>
  <c r="G161" i="11" s="1"/>
  <c r="B162" i="11"/>
  <c r="G162" i="11" s="1"/>
  <c r="B163" i="11"/>
  <c r="G163" i="11" s="1"/>
  <c r="B164" i="11"/>
  <c r="G164" i="11" s="1"/>
  <c r="B165" i="11"/>
  <c r="G165" i="11" s="1"/>
  <c r="B166" i="11"/>
  <c r="G166" i="11" s="1"/>
  <c r="B167" i="11"/>
  <c r="G167" i="11" s="1"/>
  <c r="B168" i="11"/>
  <c r="G168" i="11" s="1"/>
  <c r="B169" i="11"/>
  <c r="G169" i="11" s="1"/>
  <c r="B170" i="11"/>
  <c r="G170" i="11" s="1"/>
  <c r="B171" i="11"/>
  <c r="G171" i="11" s="1"/>
  <c r="B172" i="11"/>
  <c r="G172" i="11" s="1"/>
  <c r="B173" i="11"/>
  <c r="G173" i="11" s="1"/>
  <c r="B174" i="11"/>
  <c r="G174" i="11" s="1"/>
  <c r="B175" i="11"/>
  <c r="G175" i="11" s="1"/>
  <c r="B176" i="11"/>
  <c r="G176" i="11" s="1"/>
  <c r="B177" i="11"/>
  <c r="G177" i="11" s="1"/>
  <c r="B178" i="11"/>
  <c r="G178" i="11" s="1"/>
  <c r="B179" i="11"/>
  <c r="G179" i="11" s="1"/>
  <c r="B180" i="11"/>
  <c r="G180" i="11" s="1"/>
  <c r="B181" i="11"/>
  <c r="G181" i="11" s="1"/>
  <c r="B182" i="11"/>
  <c r="G182" i="11" s="1"/>
  <c r="B183" i="11"/>
  <c r="G183" i="11" s="1"/>
  <c r="B184" i="11"/>
  <c r="G184" i="11" s="1"/>
  <c r="B185" i="11"/>
  <c r="G185" i="11" s="1"/>
  <c r="B186" i="11"/>
  <c r="G186" i="11" s="1"/>
  <c r="B187" i="11"/>
  <c r="G187" i="11" s="1"/>
  <c r="B188" i="11"/>
  <c r="G188" i="11" s="1"/>
  <c r="B189" i="11"/>
  <c r="G189" i="11" s="1"/>
  <c r="B190" i="11"/>
  <c r="G190" i="11" s="1"/>
  <c r="B191" i="11"/>
  <c r="G191" i="11" s="1"/>
  <c r="B192" i="11"/>
  <c r="G192" i="11" s="1"/>
  <c r="B193" i="11"/>
  <c r="G193" i="11" s="1"/>
  <c r="B194" i="11"/>
  <c r="G194" i="11" s="1"/>
  <c r="B195" i="11"/>
  <c r="G195" i="11" s="1"/>
  <c r="B196" i="11"/>
  <c r="G196" i="11" s="1"/>
  <c r="B197" i="11"/>
  <c r="G197" i="11" s="1"/>
  <c r="B198" i="11"/>
  <c r="G198" i="11" s="1"/>
  <c r="B199" i="11"/>
  <c r="G199" i="11" s="1"/>
  <c r="B200" i="11"/>
  <c r="G200" i="11" s="1"/>
  <c r="B201" i="11"/>
  <c r="G201" i="11" s="1"/>
  <c r="B202" i="11"/>
  <c r="G202" i="11" s="1"/>
  <c r="B203" i="11"/>
  <c r="G203" i="11" s="1"/>
  <c r="B204" i="11"/>
  <c r="G204" i="11" s="1"/>
  <c r="B205" i="11"/>
  <c r="G205" i="11" s="1"/>
  <c r="B206" i="11"/>
  <c r="G206" i="11" s="1"/>
  <c r="B207" i="11"/>
  <c r="G207" i="11" s="1"/>
  <c r="B208" i="11"/>
  <c r="G208" i="11" s="1"/>
  <c r="B209" i="11"/>
  <c r="G209" i="11" s="1"/>
  <c r="B210" i="11"/>
  <c r="G210" i="11" s="1"/>
  <c r="B211" i="11"/>
  <c r="G211" i="11" s="1"/>
  <c r="B212" i="11"/>
  <c r="G212" i="11" s="1"/>
  <c r="B213" i="11"/>
  <c r="G213" i="11" s="1"/>
  <c r="B214" i="11"/>
  <c r="G214" i="11" s="1"/>
  <c r="B215" i="11"/>
  <c r="G215" i="11" s="1"/>
  <c r="B216" i="11"/>
  <c r="G216" i="11" s="1"/>
  <c r="B217" i="11"/>
  <c r="G217" i="11" s="1"/>
  <c r="B218" i="11"/>
  <c r="G218" i="11" s="1"/>
  <c r="B219" i="11"/>
  <c r="G219" i="11" s="1"/>
  <c r="B220" i="11"/>
  <c r="G220" i="11" s="1"/>
  <c r="B221" i="11"/>
  <c r="G221" i="11" s="1"/>
  <c r="B222" i="11"/>
  <c r="G222" i="11" s="1"/>
  <c r="B223" i="11"/>
  <c r="G223" i="11" s="1"/>
  <c r="B224" i="11"/>
  <c r="G224" i="11" s="1"/>
  <c r="B225" i="11"/>
  <c r="G225" i="11" s="1"/>
  <c r="B226" i="11"/>
  <c r="G226" i="11" s="1"/>
  <c r="B227" i="11"/>
  <c r="G227" i="11" s="1"/>
  <c r="B228" i="11"/>
  <c r="G228" i="11" s="1"/>
  <c r="B229" i="11"/>
  <c r="G229" i="11" s="1"/>
  <c r="B230" i="11"/>
  <c r="G230" i="11" s="1"/>
  <c r="B231" i="11"/>
  <c r="G231" i="11" s="1"/>
  <c r="B232" i="11"/>
  <c r="G232" i="11" s="1"/>
  <c r="B233" i="11"/>
  <c r="G233" i="11" s="1"/>
  <c r="B234" i="11"/>
  <c r="G234" i="11" s="1"/>
  <c r="B235" i="11"/>
  <c r="G235" i="11" s="1"/>
  <c r="B236" i="11"/>
  <c r="G236" i="11" s="1"/>
  <c r="B237" i="11"/>
  <c r="G237" i="11" s="1"/>
  <c r="B238" i="11"/>
  <c r="G238" i="11" s="1"/>
  <c r="B239" i="11"/>
  <c r="G239" i="11" s="1"/>
  <c r="B240" i="11"/>
  <c r="G240" i="11" s="1"/>
  <c r="B241" i="11"/>
  <c r="G241" i="11" s="1"/>
  <c r="B242" i="11"/>
  <c r="G242" i="11" s="1"/>
  <c r="B243" i="11"/>
  <c r="G243" i="11" s="1"/>
  <c r="B244" i="11"/>
  <c r="G244" i="11" s="1"/>
  <c r="B245" i="11"/>
  <c r="G245" i="11" s="1"/>
  <c r="B246" i="11"/>
  <c r="G246" i="11" s="1"/>
  <c r="B247" i="11"/>
  <c r="G247" i="11" s="1"/>
  <c r="B248" i="11"/>
  <c r="G248" i="11" s="1"/>
  <c r="B249" i="11"/>
  <c r="G249" i="11" s="1"/>
  <c r="B250" i="11"/>
  <c r="G250" i="11" s="1"/>
  <c r="B251" i="11"/>
  <c r="G251" i="11" s="1"/>
  <c r="B252" i="11"/>
  <c r="G252" i="11" s="1"/>
  <c r="B253" i="11"/>
  <c r="G253" i="11" s="1"/>
  <c r="B254" i="11"/>
  <c r="G254" i="11" s="1"/>
  <c r="B255" i="11"/>
  <c r="G255" i="11" s="1"/>
  <c r="B256" i="11"/>
  <c r="G256" i="11" s="1"/>
  <c r="B257" i="11"/>
  <c r="G257" i="11" s="1"/>
  <c r="B258" i="11"/>
  <c r="G258" i="11" s="1"/>
  <c r="B259" i="11"/>
  <c r="G259" i="11" s="1"/>
  <c r="B260" i="11"/>
  <c r="G260" i="11" s="1"/>
  <c r="B261" i="11"/>
  <c r="G261" i="11" s="1"/>
  <c r="B262" i="11"/>
  <c r="G262" i="11"/>
  <c r="B263" i="11"/>
  <c r="G263" i="11" s="1"/>
  <c r="B264" i="11"/>
  <c r="G264" i="11" s="1"/>
  <c r="B265" i="11"/>
  <c r="G265" i="11" s="1"/>
  <c r="B266" i="11"/>
  <c r="G266" i="11" s="1"/>
  <c r="B267" i="11"/>
  <c r="G267" i="11" s="1"/>
  <c r="B268" i="11"/>
  <c r="G268" i="11" s="1"/>
  <c r="B269" i="11"/>
  <c r="G269" i="11" s="1"/>
  <c r="B270" i="11"/>
  <c r="G270" i="11" s="1"/>
  <c r="B271" i="11"/>
  <c r="G271" i="11" s="1"/>
  <c r="B272" i="11"/>
  <c r="G272" i="11" s="1"/>
  <c r="B273" i="11"/>
  <c r="G273" i="11" s="1"/>
  <c r="B274" i="11"/>
  <c r="G274" i="11" s="1"/>
  <c r="B275" i="11"/>
  <c r="G275" i="11" s="1"/>
  <c r="B276" i="11"/>
  <c r="G276" i="11" s="1"/>
  <c r="B277" i="11"/>
  <c r="G277" i="11" s="1"/>
  <c r="B278" i="11"/>
  <c r="G278" i="11" s="1"/>
  <c r="B279" i="11"/>
  <c r="G279" i="11" s="1"/>
  <c r="B280" i="11"/>
  <c r="G280" i="11" s="1"/>
  <c r="B281" i="11"/>
  <c r="G281" i="11" s="1"/>
  <c r="B282" i="11"/>
  <c r="G282" i="11" s="1"/>
  <c r="B283" i="11"/>
  <c r="G283" i="11" s="1"/>
  <c r="B284" i="11"/>
  <c r="G284" i="11" s="1"/>
  <c r="B285" i="11"/>
  <c r="G285" i="11" s="1"/>
  <c r="B286" i="11"/>
  <c r="G286" i="11" s="1"/>
  <c r="B287" i="11"/>
  <c r="G287" i="11" s="1"/>
  <c r="B288" i="11"/>
  <c r="G288" i="11" s="1"/>
  <c r="B289" i="11"/>
  <c r="G289" i="11" s="1"/>
  <c r="B290" i="11"/>
  <c r="G290" i="11" s="1"/>
  <c r="B291" i="11"/>
  <c r="G291" i="11" s="1"/>
  <c r="B292" i="11"/>
  <c r="G292" i="11" s="1"/>
  <c r="B293" i="11"/>
  <c r="G293" i="11" s="1"/>
  <c r="B294" i="11"/>
  <c r="G294" i="11" s="1"/>
  <c r="B295" i="11"/>
  <c r="G295" i="11" s="1"/>
  <c r="B296" i="11"/>
  <c r="G296" i="11" s="1"/>
  <c r="B297" i="11"/>
  <c r="G297" i="11" s="1"/>
  <c r="B298" i="11"/>
  <c r="G298" i="11" s="1"/>
  <c r="B299" i="11"/>
  <c r="G299" i="11" s="1"/>
  <c r="B300" i="11"/>
  <c r="G300" i="11" s="1"/>
  <c r="B301" i="11"/>
  <c r="G301" i="11" s="1"/>
  <c r="B302" i="11"/>
  <c r="G302" i="11" s="1"/>
  <c r="B303" i="11"/>
  <c r="G303" i="11" s="1"/>
  <c r="B304" i="11"/>
  <c r="G304" i="11" s="1"/>
  <c r="B305" i="11"/>
  <c r="G305" i="11" s="1"/>
  <c r="B306" i="11"/>
  <c r="G306" i="11" s="1"/>
  <c r="B307" i="11"/>
  <c r="G307" i="11" s="1"/>
  <c r="B308" i="11"/>
  <c r="G308" i="11" s="1"/>
  <c r="B309" i="11"/>
  <c r="G309" i="11" s="1"/>
  <c r="B310" i="11"/>
  <c r="G310" i="11" s="1"/>
  <c r="B311" i="11"/>
  <c r="G311" i="11" s="1"/>
  <c r="B312" i="11"/>
  <c r="G312" i="11" s="1"/>
  <c r="B313" i="11"/>
  <c r="G313" i="11" s="1"/>
  <c r="B314" i="11"/>
  <c r="G314" i="11" s="1"/>
  <c r="B315" i="11"/>
  <c r="G315" i="11" s="1"/>
  <c r="B316" i="11"/>
  <c r="G316" i="11"/>
  <c r="B317" i="11"/>
  <c r="G317" i="11" s="1"/>
  <c r="B318" i="11"/>
  <c r="G318" i="11" s="1"/>
  <c r="B319" i="11"/>
  <c r="G319" i="11" s="1"/>
  <c r="B320" i="11"/>
  <c r="G320" i="11" s="1"/>
  <c r="B321" i="11"/>
  <c r="G321" i="11" s="1"/>
  <c r="B322" i="11"/>
  <c r="G322" i="11" s="1"/>
  <c r="B323" i="11"/>
  <c r="G323" i="11" s="1"/>
  <c r="B324" i="11"/>
  <c r="G324" i="11" s="1"/>
  <c r="B325" i="11"/>
  <c r="G325" i="11" s="1"/>
  <c r="B326" i="11"/>
  <c r="G326" i="11" s="1"/>
  <c r="B327" i="11"/>
  <c r="G327" i="11" s="1"/>
  <c r="B328" i="11"/>
  <c r="G328" i="11" s="1"/>
  <c r="B329" i="11"/>
  <c r="G329" i="11" s="1"/>
  <c r="B330" i="11"/>
  <c r="G330" i="11" s="1"/>
  <c r="B331" i="11"/>
  <c r="G331" i="11" s="1"/>
  <c r="B332" i="11"/>
  <c r="G332" i="11" s="1"/>
  <c r="B333" i="11"/>
  <c r="G333" i="11" s="1"/>
  <c r="B334" i="11"/>
  <c r="G334" i="11" s="1"/>
  <c r="B335" i="11"/>
  <c r="G335" i="11" s="1"/>
  <c r="B336" i="11"/>
  <c r="G336" i="11" s="1"/>
  <c r="B337" i="11"/>
  <c r="G337" i="11" s="1"/>
  <c r="B338" i="11"/>
  <c r="G338" i="11" s="1"/>
  <c r="B339" i="11"/>
  <c r="G339" i="11" s="1"/>
  <c r="B340" i="11"/>
  <c r="G340" i="11" s="1"/>
  <c r="B341" i="11"/>
  <c r="G341" i="11" s="1"/>
  <c r="B342" i="11"/>
  <c r="G342" i="11" s="1"/>
  <c r="B343" i="11"/>
  <c r="G343" i="11" s="1"/>
  <c r="B344" i="11"/>
  <c r="G344" i="11" s="1"/>
  <c r="B345" i="11"/>
  <c r="G345" i="11" s="1"/>
  <c r="B346" i="11"/>
  <c r="G346" i="11" s="1"/>
  <c r="B347" i="11"/>
  <c r="G347" i="11" s="1"/>
  <c r="B348" i="11"/>
  <c r="G348" i="11" s="1"/>
  <c r="B349" i="11"/>
  <c r="G349" i="11" s="1"/>
  <c r="B350" i="11"/>
  <c r="G350" i="11" s="1"/>
  <c r="B351" i="11"/>
  <c r="G351" i="11"/>
  <c r="B352" i="11"/>
  <c r="G352" i="11"/>
  <c r="B353" i="11"/>
  <c r="G353" i="11" s="1"/>
  <c r="B354" i="11"/>
  <c r="G354" i="11" s="1"/>
  <c r="B355" i="11"/>
  <c r="G355" i="11" s="1"/>
  <c r="B356" i="11"/>
  <c r="G356" i="11" s="1"/>
  <c r="B357" i="11"/>
  <c r="G357" i="11" s="1"/>
  <c r="B358" i="11"/>
  <c r="G358" i="11" s="1"/>
  <c r="B359" i="11"/>
  <c r="G359" i="11" s="1"/>
  <c r="B360" i="11"/>
  <c r="G360" i="11" s="1"/>
  <c r="B361" i="11"/>
  <c r="G361" i="11" s="1"/>
  <c r="B362" i="11"/>
  <c r="G362" i="11" s="1"/>
  <c r="B363" i="11"/>
  <c r="G363" i="11" s="1"/>
  <c r="B364" i="11"/>
  <c r="G364" i="11" s="1"/>
  <c r="B365" i="11"/>
  <c r="G365" i="11" s="1"/>
  <c r="B366" i="11"/>
  <c r="G366" i="11" s="1"/>
  <c r="B367" i="11"/>
  <c r="G367" i="11" s="1"/>
  <c r="B368" i="11"/>
  <c r="G368" i="11" s="1"/>
  <c r="B369" i="11"/>
  <c r="G369" i="11" s="1"/>
  <c r="B370" i="11"/>
  <c r="G370" i="11" s="1"/>
  <c r="B371" i="11"/>
  <c r="G371" i="11" s="1"/>
  <c r="B372" i="11"/>
  <c r="G372" i="11" s="1"/>
  <c r="B373" i="11"/>
  <c r="G373" i="11" s="1"/>
  <c r="B374" i="11"/>
  <c r="G374" i="11" s="1"/>
  <c r="B375" i="11"/>
  <c r="G375" i="11" s="1"/>
  <c r="B376" i="11"/>
  <c r="G376" i="11" s="1"/>
  <c r="B377" i="11"/>
  <c r="G377" i="11" s="1"/>
  <c r="B378" i="11"/>
  <c r="G378" i="11" s="1"/>
  <c r="B379" i="11"/>
  <c r="G379" i="11" s="1"/>
  <c r="B380" i="11"/>
  <c r="G380" i="11" s="1"/>
  <c r="B381" i="11"/>
  <c r="G381" i="11" s="1"/>
  <c r="B382" i="11"/>
  <c r="G382" i="11" s="1"/>
  <c r="B383" i="11"/>
  <c r="G383" i="11" s="1"/>
  <c r="B384" i="11"/>
  <c r="G384" i="11" s="1"/>
  <c r="B385" i="11"/>
  <c r="G385" i="11" s="1"/>
  <c r="B386" i="11"/>
  <c r="G386" i="11" s="1"/>
  <c r="B387" i="11"/>
  <c r="G387" i="11" s="1"/>
  <c r="B388" i="11"/>
  <c r="G388" i="11" s="1"/>
  <c r="B389" i="11"/>
  <c r="G389" i="11" s="1"/>
  <c r="B390" i="11"/>
  <c r="G390" i="11" s="1"/>
  <c r="B391" i="11"/>
  <c r="G391" i="11" s="1"/>
  <c r="B392" i="11"/>
  <c r="G392" i="11" s="1"/>
  <c r="B393" i="11"/>
  <c r="G393" i="11" s="1"/>
  <c r="B394" i="11"/>
  <c r="G394" i="11" s="1"/>
  <c r="B395" i="11"/>
  <c r="G395" i="11" s="1"/>
  <c r="B396" i="11"/>
  <c r="G396" i="11" s="1"/>
  <c r="B397" i="11"/>
  <c r="G397" i="11" s="1"/>
  <c r="B398" i="11"/>
  <c r="G398" i="11" s="1"/>
  <c r="B399" i="11"/>
  <c r="G399" i="11" s="1"/>
  <c r="B400" i="11"/>
  <c r="G400" i="11" s="1"/>
  <c r="B401" i="11"/>
  <c r="G401" i="11" s="1"/>
  <c r="B402" i="11"/>
  <c r="G402" i="11" s="1"/>
  <c r="B403" i="11"/>
  <c r="G403" i="11" s="1"/>
  <c r="B404" i="11"/>
  <c r="G404" i="11" s="1"/>
  <c r="B405" i="11"/>
  <c r="G405" i="11" s="1"/>
  <c r="B406" i="11"/>
  <c r="G406" i="11" s="1"/>
  <c r="B407" i="11"/>
  <c r="G407" i="11" s="1"/>
  <c r="B408" i="11"/>
  <c r="G408" i="11" s="1"/>
  <c r="B409" i="11"/>
  <c r="G409" i="11" s="1"/>
  <c r="B410" i="11"/>
  <c r="G410" i="11" s="1"/>
  <c r="B411" i="11"/>
  <c r="G411" i="11" s="1"/>
  <c r="B412" i="11"/>
  <c r="G412" i="11" s="1"/>
  <c r="B413" i="11"/>
  <c r="G413" i="11" s="1"/>
  <c r="B414" i="11"/>
  <c r="G414" i="11" s="1"/>
  <c r="B415" i="11"/>
  <c r="G415" i="11" s="1"/>
  <c r="B416" i="11"/>
  <c r="G416" i="11" s="1"/>
  <c r="B417" i="11"/>
  <c r="G417" i="11" s="1"/>
  <c r="B418" i="11"/>
  <c r="G418" i="11" s="1"/>
  <c r="B419" i="11"/>
  <c r="G419" i="11" s="1"/>
  <c r="B420" i="11"/>
  <c r="G420" i="11" s="1"/>
  <c r="B421" i="11"/>
  <c r="G421" i="11" s="1"/>
  <c r="B422" i="11"/>
  <c r="G422" i="11" s="1"/>
  <c r="B423" i="11"/>
  <c r="G423" i="11" s="1"/>
  <c r="B424" i="11"/>
  <c r="G424" i="11" s="1"/>
  <c r="B425" i="11"/>
  <c r="G425" i="11" s="1"/>
  <c r="B426" i="11"/>
  <c r="G426" i="11" s="1"/>
  <c r="B427" i="11"/>
  <c r="G427" i="11" s="1"/>
  <c r="B428" i="11"/>
  <c r="G428" i="11" s="1"/>
  <c r="B429" i="11"/>
  <c r="G429" i="11" s="1"/>
  <c r="B430" i="11"/>
  <c r="G430" i="11" s="1"/>
  <c r="B431" i="11"/>
  <c r="G431" i="11" s="1"/>
  <c r="B432" i="11"/>
  <c r="G432" i="11" s="1"/>
  <c r="B433" i="11"/>
  <c r="G433" i="11" s="1"/>
  <c r="B434" i="11"/>
  <c r="G434" i="11" s="1"/>
  <c r="B435" i="11"/>
  <c r="G435" i="11" s="1"/>
  <c r="B436" i="11"/>
  <c r="G436" i="11" s="1"/>
  <c r="B437" i="11"/>
  <c r="G437" i="11" s="1"/>
  <c r="B438" i="11"/>
  <c r="G438" i="11" s="1"/>
  <c r="B439" i="11"/>
  <c r="G439" i="11" s="1"/>
  <c r="B440" i="11"/>
  <c r="G440" i="11" s="1"/>
  <c r="B441" i="11"/>
  <c r="G441" i="11" s="1"/>
  <c r="B442" i="11"/>
  <c r="G442" i="11" s="1"/>
  <c r="B443" i="11"/>
  <c r="G443" i="11" s="1"/>
  <c r="B444" i="11"/>
  <c r="G444" i="11" s="1"/>
  <c r="B445" i="11"/>
  <c r="G445" i="11" s="1"/>
  <c r="B446" i="11"/>
  <c r="G446" i="11" s="1"/>
  <c r="B447" i="11"/>
  <c r="G447" i="11" s="1"/>
  <c r="B448" i="11"/>
  <c r="G448" i="11" s="1"/>
  <c r="B449" i="11"/>
  <c r="G449" i="11" s="1"/>
  <c r="B450" i="11"/>
  <c r="G450" i="11" s="1"/>
  <c r="B451" i="11"/>
  <c r="G451" i="11" s="1"/>
  <c r="B452" i="11"/>
  <c r="G452" i="11" s="1"/>
  <c r="B453" i="11"/>
  <c r="G453" i="11" s="1"/>
  <c r="B454" i="11"/>
  <c r="G454" i="11" s="1"/>
  <c r="B455" i="11"/>
  <c r="G455" i="11" s="1"/>
  <c r="B456" i="11"/>
  <c r="G456" i="11" s="1"/>
  <c r="B457" i="11"/>
  <c r="G457" i="11" s="1"/>
  <c r="B458" i="11"/>
  <c r="G458" i="11" s="1"/>
  <c r="B459" i="11"/>
  <c r="G459" i="11" s="1"/>
  <c r="B460" i="11"/>
  <c r="G460" i="11" s="1"/>
  <c r="B461" i="11"/>
  <c r="G461" i="11" s="1"/>
  <c r="B462" i="11"/>
  <c r="G462" i="11" s="1"/>
  <c r="B463" i="11"/>
  <c r="G463" i="11" s="1"/>
  <c r="B464" i="11"/>
  <c r="G464" i="11" s="1"/>
  <c r="B465" i="11"/>
  <c r="G465" i="11" s="1"/>
  <c r="B466" i="11"/>
  <c r="G466" i="11" s="1"/>
  <c r="B467" i="11"/>
  <c r="G467" i="11" s="1"/>
  <c r="B468" i="11"/>
  <c r="G468" i="11" s="1"/>
  <c r="B469" i="11"/>
  <c r="G469" i="11" s="1"/>
  <c r="B470" i="11"/>
  <c r="G470" i="11" s="1"/>
  <c r="B471" i="11"/>
  <c r="G471" i="11" s="1"/>
  <c r="B472" i="11"/>
  <c r="G472" i="11" s="1"/>
  <c r="B473" i="11"/>
  <c r="G473" i="11" s="1"/>
  <c r="B474" i="11"/>
  <c r="G474" i="11" s="1"/>
  <c r="B475" i="11"/>
  <c r="G475" i="11" s="1"/>
  <c r="B476" i="11"/>
  <c r="G476" i="11" s="1"/>
  <c r="B477" i="11"/>
  <c r="G477" i="11" s="1"/>
  <c r="B478" i="11"/>
  <c r="G478" i="11" s="1"/>
  <c r="B479" i="11"/>
  <c r="G479" i="11" s="1"/>
  <c r="B480" i="11"/>
  <c r="G480" i="11" s="1"/>
  <c r="B481" i="11"/>
  <c r="G481" i="11" s="1"/>
  <c r="B482" i="11"/>
  <c r="G482" i="11" s="1"/>
  <c r="B483" i="11"/>
  <c r="G483" i="11" s="1"/>
  <c r="B484" i="11"/>
  <c r="G484" i="11" s="1"/>
  <c r="B485" i="11"/>
  <c r="G485" i="11" s="1"/>
  <c r="B486" i="11"/>
  <c r="G486" i="11" s="1"/>
  <c r="B487" i="11"/>
  <c r="G487" i="11" s="1"/>
  <c r="B488" i="11"/>
  <c r="G488" i="11" s="1"/>
  <c r="B489" i="11"/>
  <c r="G489" i="11" s="1"/>
  <c r="B490" i="11"/>
  <c r="G490" i="11" s="1"/>
  <c r="B491" i="11"/>
  <c r="G491" i="11" s="1"/>
  <c r="B492" i="11"/>
  <c r="G492" i="11" s="1"/>
  <c r="B493" i="11"/>
  <c r="G493" i="11" s="1"/>
  <c r="B494" i="11"/>
  <c r="G494" i="11" s="1"/>
  <c r="B495" i="11"/>
  <c r="G495" i="11" s="1"/>
  <c r="B496" i="11"/>
  <c r="G496" i="11" s="1"/>
  <c r="B497" i="11"/>
  <c r="G497" i="11" s="1"/>
  <c r="B498" i="11"/>
  <c r="G498" i="11" s="1"/>
  <c r="B499" i="11"/>
  <c r="G499" i="11" s="1"/>
  <c r="B500" i="11"/>
  <c r="G500" i="11" s="1"/>
  <c r="B501" i="11"/>
  <c r="G501" i="11" s="1"/>
  <c r="B502" i="11"/>
  <c r="G502" i="11" s="1"/>
  <c r="B503" i="11"/>
  <c r="G503" i="11" s="1"/>
  <c r="B504" i="11"/>
  <c r="G504" i="11" s="1"/>
  <c r="B505" i="11"/>
  <c r="G505" i="11" s="1"/>
  <c r="B506" i="11"/>
  <c r="G506" i="11" s="1"/>
  <c r="B507" i="11"/>
  <c r="G507" i="11" s="1"/>
  <c r="B508" i="11"/>
  <c r="G508" i="11" s="1"/>
  <c r="B509" i="11"/>
  <c r="G509" i="11" s="1"/>
  <c r="B510" i="11"/>
  <c r="G510" i="11" s="1"/>
  <c r="B511" i="11"/>
  <c r="G511" i="11" s="1"/>
  <c r="B512" i="11"/>
  <c r="G512" i="11" s="1"/>
  <c r="B513" i="11"/>
  <c r="G513" i="11" s="1"/>
  <c r="B514" i="11"/>
  <c r="G514" i="11" s="1"/>
  <c r="B515" i="11"/>
  <c r="G515" i="11" s="1"/>
  <c r="B516" i="11"/>
  <c r="G516" i="11" s="1"/>
  <c r="B517" i="11"/>
  <c r="G517" i="11" s="1"/>
  <c r="B518" i="11"/>
  <c r="G518" i="11" s="1"/>
  <c r="B519" i="11"/>
  <c r="G519" i="11" s="1"/>
  <c r="B520" i="11"/>
  <c r="G520" i="11" s="1"/>
  <c r="B521" i="11"/>
  <c r="G521" i="11" s="1"/>
  <c r="B522" i="11"/>
  <c r="G522" i="11" s="1"/>
  <c r="B523" i="11"/>
  <c r="G523" i="11" s="1"/>
  <c r="B524" i="11"/>
  <c r="G524" i="11" s="1"/>
  <c r="B525" i="11"/>
  <c r="G525" i="11" s="1"/>
  <c r="B526" i="11"/>
  <c r="G526" i="11" s="1"/>
  <c r="B527" i="11"/>
  <c r="G527" i="11" s="1"/>
  <c r="B528" i="11"/>
  <c r="G528" i="11" s="1"/>
  <c r="B529" i="11"/>
  <c r="G529" i="11" s="1"/>
  <c r="B530" i="11"/>
  <c r="G530" i="11" s="1"/>
  <c r="B531" i="11"/>
  <c r="G531" i="11" s="1"/>
  <c r="B532" i="11"/>
  <c r="G532" i="11" s="1"/>
  <c r="B533" i="11"/>
  <c r="G533" i="11" s="1"/>
  <c r="B534" i="11"/>
  <c r="G534" i="11" s="1"/>
  <c r="B535" i="11"/>
  <c r="G535" i="11" s="1"/>
  <c r="B536" i="11"/>
  <c r="G536" i="11" s="1"/>
  <c r="B537" i="11"/>
  <c r="G537" i="11" s="1"/>
  <c r="B538" i="11"/>
  <c r="G538" i="11" s="1"/>
  <c r="B539" i="11"/>
  <c r="G539" i="11" s="1"/>
  <c r="B540" i="11"/>
  <c r="G540" i="11" s="1"/>
  <c r="B541" i="11"/>
  <c r="G541" i="11" s="1"/>
  <c r="B542" i="11"/>
  <c r="G542" i="11" s="1"/>
  <c r="B543" i="11"/>
  <c r="G543" i="11" s="1"/>
  <c r="B544" i="11"/>
  <c r="G544" i="11" s="1"/>
  <c r="B545" i="11"/>
  <c r="G545" i="11" s="1"/>
  <c r="B546" i="11"/>
  <c r="G546" i="11" s="1"/>
  <c r="B547" i="11"/>
  <c r="G547" i="11" s="1"/>
  <c r="B548" i="11"/>
  <c r="G548" i="11" s="1"/>
  <c r="B549" i="11"/>
  <c r="G549" i="11" s="1"/>
  <c r="B550" i="11"/>
  <c r="G550" i="11" s="1"/>
  <c r="B551" i="11"/>
  <c r="G551" i="11" s="1"/>
  <c r="B552" i="11"/>
  <c r="G552" i="11" s="1"/>
  <c r="B553" i="11"/>
  <c r="G553" i="11" s="1"/>
  <c r="B554" i="11"/>
  <c r="G554" i="11" s="1"/>
  <c r="B555" i="11"/>
  <c r="G555" i="11" s="1"/>
  <c r="B556" i="11"/>
  <c r="G556" i="11" s="1"/>
  <c r="B557" i="11"/>
  <c r="G557" i="11" s="1"/>
  <c r="B558" i="11"/>
  <c r="G558" i="11" s="1"/>
  <c r="B559" i="11"/>
  <c r="G559" i="11" s="1"/>
  <c r="B560" i="11"/>
  <c r="G560" i="11" s="1"/>
  <c r="B561" i="11"/>
  <c r="G561" i="11" s="1"/>
  <c r="B562" i="11"/>
  <c r="G562" i="11" s="1"/>
  <c r="B563" i="11"/>
  <c r="G563" i="11" s="1"/>
  <c r="B564" i="11"/>
  <c r="G564" i="11" s="1"/>
  <c r="B565" i="11"/>
  <c r="G565" i="11" s="1"/>
  <c r="B566" i="11"/>
  <c r="G566" i="11" s="1"/>
  <c r="B567" i="11"/>
  <c r="G567" i="11" s="1"/>
  <c r="B568" i="11"/>
  <c r="G568" i="11" s="1"/>
  <c r="B569" i="11"/>
  <c r="G569" i="11" s="1"/>
  <c r="B570" i="11"/>
  <c r="G570" i="11" s="1"/>
  <c r="B571" i="11"/>
  <c r="G571" i="11" s="1"/>
  <c r="B572" i="11"/>
  <c r="G572" i="11" s="1"/>
  <c r="B573" i="11"/>
  <c r="G573" i="11" s="1"/>
  <c r="B574" i="11"/>
  <c r="G574" i="11" s="1"/>
  <c r="B575" i="11"/>
  <c r="G575" i="11" s="1"/>
  <c r="B576" i="11"/>
  <c r="G576" i="11" s="1"/>
  <c r="B577" i="11"/>
  <c r="G577" i="11" s="1"/>
  <c r="B578" i="11"/>
  <c r="G578" i="11" s="1"/>
  <c r="B579" i="11"/>
  <c r="G579" i="11" s="1"/>
  <c r="B580" i="11"/>
  <c r="G580" i="11" s="1"/>
  <c r="B581" i="11"/>
  <c r="G581" i="11" s="1"/>
  <c r="B582" i="11"/>
  <c r="G582" i="11" s="1"/>
  <c r="B583" i="11"/>
  <c r="G583" i="11" s="1"/>
  <c r="B584" i="11"/>
  <c r="G584" i="11" s="1"/>
  <c r="B585" i="11"/>
  <c r="G585" i="11" s="1"/>
  <c r="B586" i="11"/>
  <c r="G586" i="11" s="1"/>
  <c r="B587" i="11"/>
  <c r="G587" i="11" s="1"/>
  <c r="B588" i="11"/>
  <c r="G588" i="11" s="1"/>
  <c r="B589" i="11"/>
  <c r="G589" i="11" s="1"/>
  <c r="B590" i="11"/>
  <c r="G590" i="11" s="1"/>
  <c r="B591" i="11"/>
  <c r="G591" i="11" s="1"/>
  <c r="B592" i="11"/>
  <c r="G592" i="11" s="1"/>
  <c r="B593" i="11"/>
  <c r="G593" i="11" s="1"/>
  <c r="B594" i="11"/>
  <c r="G594" i="11" s="1"/>
  <c r="B595" i="11"/>
  <c r="G595" i="11" s="1"/>
  <c r="B596" i="11"/>
  <c r="G596" i="11" s="1"/>
  <c r="B597" i="11"/>
  <c r="G597" i="11" s="1"/>
  <c r="B598" i="11"/>
  <c r="G598" i="11" s="1"/>
  <c r="B599" i="11"/>
  <c r="G599" i="11" s="1"/>
  <c r="B600" i="11"/>
  <c r="G600" i="11" s="1"/>
  <c r="B601" i="11"/>
  <c r="G601" i="11" s="1"/>
  <c r="B602" i="11"/>
  <c r="G602" i="11" s="1"/>
  <c r="B603" i="11"/>
  <c r="G603" i="11" s="1"/>
  <c r="B604" i="11"/>
  <c r="G604" i="11" s="1"/>
  <c r="B605" i="11"/>
  <c r="G605" i="11" s="1"/>
  <c r="B606" i="11"/>
  <c r="G606" i="11" s="1"/>
  <c r="B607" i="11"/>
  <c r="G607" i="11" s="1"/>
  <c r="B608" i="11"/>
  <c r="G608" i="11" s="1"/>
  <c r="B609" i="11"/>
  <c r="G609" i="11" s="1"/>
  <c r="B610" i="11"/>
  <c r="G610" i="11" s="1"/>
  <c r="B611" i="11"/>
  <c r="G611" i="11" s="1"/>
  <c r="B612" i="11"/>
  <c r="G612" i="11" s="1"/>
  <c r="B613" i="11"/>
  <c r="G613" i="11" s="1"/>
  <c r="B614" i="11"/>
  <c r="G614" i="11" s="1"/>
  <c r="B615" i="11"/>
  <c r="G615" i="11" s="1"/>
  <c r="B616" i="11"/>
  <c r="G616" i="11" s="1"/>
  <c r="B617" i="11"/>
  <c r="G617" i="11" s="1"/>
  <c r="B618" i="11"/>
  <c r="G618" i="11"/>
  <c r="B619" i="11"/>
  <c r="G619" i="11" s="1"/>
  <c r="B620" i="11"/>
  <c r="G620" i="11" s="1"/>
  <c r="B621" i="11"/>
  <c r="G621" i="11" s="1"/>
  <c r="B622" i="11"/>
  <c r="G622" i="11" s="1"/>
  <c r="B623" i="11"/>
  <c r="G623" i="11" s="1"/>
  <c r="B624" i="11"/>
  <c r="G624" i="11" s="1"/>
  <c r="B625" i="11"/>
  <c r="G625" i="11" s="1"/>
  <c r="B626" i="11"/>
  <c r="G626" i="11" s="1"/>
  <c r="B627" i="11"/>
  <c r="G627" i="11" s="1"/>
  <c r="B628" i="11"/>
  <c r="G628" i="11" s="1"/>
  <c r="B629" i="11"/>
  <c r="G629" i="11" s="1"/>
  <c r="B630" i="11"/>
  <c r="G630" i="11" s="1"/>
  <c r="B631" i="11"/>
  <c r="G631" i="11" s="1"/>
  <c r="B632" i="11"/>
  <c r="G632" i="11" s="1"/>
  <c r="B633" i="11"/>
  <c r="G633" i="11" s="1"/>
  <c r="B634" i="11"/>
  <c r="G634" i="11" s="1"/>
  <c r="B635" i="11"/>
  <c r="G635" i="11" s="1"/>
  <c r="B636" i="11"/>
  <c r="G636" i="11" s="1"/>
  <c r="B637" i="11"/>
  <c r="G637" i="11" s="1"/>
  <c r="B638" i="11"/>
  <c r="G638" i="11" s="1"/>
  <c r="B639" i="11"/>
  <c r="G639" i="11" s="1"/>
  <c r="B640" i="11"/>
  <c r="G640" i="11" s="1"/>
  <c r="B641" i="11"/>
  <c r="G641" i="11" s="1"/>
  <c r="B642" i="11"/>
  <c r="G642" i="11" s="1"/>
  <c r="B643" i="11"/>
  <c r="G643" i="11" s="1"/>
  <c r="B644" i="11"/>
  <c r="G644" i="11" s="1"/>
  <c r="B645" i="11"/>
  <c r="G645" i="11" s="1"/>
  <c r="B646" i="11"/>
  <c r="G646" i="11" s="1"/>
  <c r="B647" i="11"/>
  <c r="G647" i="11" s="1"/>
  <c r="B648" i="11"/>
  <c r="G648" i="11" s="1"/>
  <c r="B649" i="11"/>
  <c r="G649" i="11" s="1"/>
  <c r="B650" i="11"/>
  <c r="G650" i="11" s="1"/>
  <c r="B651" i="11"/>
  <c r="G651" i="11" s="1"/>
  <c r="B652" i="11"/>
  <c r="G652" i="11" s="1"/>
  <c r="B653" i="11"/>
  <c r="G653" i="11" s="1"/>
  <c r="B654" i="11"/>
  <c r="G654" i="11" s="1"/>
  <c r="B655" i="11"/>
  <c r="G655" i="11" s="1"/>
  <c r="B656" i="11"/>
  <c r="G656" i="11" s="1"/>
  <c r="B657" i="11"/>
  <c r="G657" i="11" s="1"/>
  <c r="B658" i="11"/>
  <c r="G658" i="11" s="1"/>
  <c r="B659" i="11"/>
  <c r="G659" i="11" s="1"/>
  <c r="B660" i="11"/>
  <c r="G660" i="11" s="1"/>
  <c r="B661" i="11"/>
  <c r="G661" i="11" s="1"/>
  <c r="B662" i="11"/>
  <c r="G662" i="11" s="1"/>
  <c r="B663" i="11"/>
  <c r="G663" i="11" s="1"/>
  <c r="B664" i="11"/>
  <c r="G664" i="11" s="1"/>
  <c r="B665" i="11"/>
  <c r="G665" i="11" s="1"/>
  <c r="B666" i="11"/>
  <c r="G666" i="11" s="1"/>
  <c r="B667" i="11"/>
  <c r="G667" i="11" s="1"/>
  <c r="B668" i="11"/>
  <c r="G668" i="11" s="1"/>
  <c r="B669" i="11"/>
  <c r="G669" i="11" s="1"/>
  <c r="B670" i="11"/>
  <c r="G670" i="11" s="1"/>
  <c r="B671" i="11"/>
  <c r="G671" i="11" s="1"/>
  <c r="B672" i="11"/>
  <c r="G672" i="11" s="1"/>
  <c r="B673" i="11"/>
  <c r="G673" i="11" s="1"/>
  <c r="B674" i="11"/>
  <c r="G674" i="11" s="1"/>
  <c r="B675" i="11"/>
  <c r="G675" i="11" s="1"/>
  <c r="B676" i="11"/>
  <c r="G676" i="11" s="1"/>
  <c r="B677" i="11"/>
  <c r="G677" i="11" s="1"/>
  <c r="B678" i="11"/>
  <c r="G678" i="11" s="1"/>
  <c r="B679" i="11"/>
  <c r="G679" i="11" s="1"/>
  <c r="B680" i="11"/>
  <c r="G680" i="11" s="1"/>
  <c r="B681" i="11"/>
  <c r="G681" i="11" s="1"/>
  <c r="B682" i="11"/>
  <c r="G682" i="11" s="1"/>
  <c r="B683" i="11"/>
  <c r="G683" i="11" s="1"/>
  <c r="B684" i="11"/>
  <c r="G684" i="11" s="1"/>
  <c r="B685" i="11"/>
  <c r="G685" i="11" s="1"/>
  <c r="B686" i="11"/>
  <c r="G686" i="11" s="1"/>
  <c r="B687" i="11"/>
  <c r="G687" i="11" s="1"/>
  <c r="B688" i="11"/>
  <c r="G688" i="11" s="1"/>
  <c r="B689" i="11"/>
  <c r="G689" i="11" s="1"/>
  <c r="B690" i="11"/>
  <c r="G690" i="11" s="1"/>
  <c r="B691" i="11"/>
  <c r="G691" i="11" s="1"/>
  <c r="B692" i="11"/>
  <c r="G692" i="11" s="1"/>
  <c r="B693" i="11"/>
  <c r="G693" i="11" s="1"/>
  <c r="B694" i="11"/>
  <c r="G694" i="11" s="1"/>
  <c r="B695" i="11"/>
  <c r="G695" i="11" s="1"/>
  <c r="B696" i="11"/>
  <c r="G696" i="11" s="1"/>
  <c r="B697" i="11"/>
  <c r="G697" i="11" s="1"/>
  <c r="B698" i="11"/>
  <c r="G698" i="11"/>
  <c r="B699" i="11"/>
  <c r="G699" i="11" s="1"/>
  <c r="B700" i="11"/>
  <c r="G700" i="11" s="1"/>
  <c r="B701" i="11"/>
  <c r="G701" i="11" s="1"/>
  <c r="B702" i="11"/>
  <c r="G702" i="11" s="1"/>
  <c r="B703" i="11"/>
  <c r="G703" i="11" s="1"/>
  <c r="B704" i="11"/>
  <c r="G704" i="11" s="1"/>
  <c r="B705" i="11"/>
  <c r="G705" i="11" s="1"/>
  <c r="B706" i="11"/>
  <c r="G706" i="11" s="1"/>
  <c r="B707" i="11"/>
  <c r="G707" i="11" s="1"/>
  <c r="B708" i="11"/>
  <c r="G708" i="11" s="1"/>
  <c r="B709" i="11"/>
  <c r="G709" i="11" s="1"/>
  <c r="B710" i="11"/>
  <c r="G710" i="11" s="1"/>
  <c r="B711" i="11"/>
  <c r="G711" i="11" s="1"/>
  <c r="B712" i="11"/>
  <c r="G712" i="11" s="1"/>
  <c r="B713" i="11"/>
  <c r="G713" i="11" s="1"/>
  <c r="B714" i="11"/>
  <c r="G714" i="11" s="1"/>
  <c r="B715" i="11"/>
  <c r="G715" i="11" s="1"/>
  <c r="B716" i="11"/>
  <c r="G716" i="11" s="1"/>
  <c r="B717" i="11"/>
  <c r="G717" i="11" s="1"/>
  <c r="B718" i="11"/>
  <c r="G718" i="11" s="1"/>
  <c r="B719" i="11"/>
  <c r="G719" i="11" s="1"/>
  <c r="B720" i="11"/>
  <c r="G720" i="11" s="1"/>
  <c r="B721" i="11"/>
  <c r="G721" i="11" s="1"/>
  <c r="B722" i="11"/>
  <c r="G722" i="11" s="1"/>
  <c r="B723" i="11"/>
  <c r="G723" i="11" s="1"/>
  <c r="B724" i="11"/>
  <c r="G724" i="11" s="1"/>
  <c r="B725" i="11"/>
  <c r="G725" i="11" s="1"/>
  <c r="B726" i="11"/>
  <c r="G726" i="11" s="1"/>
  <c r="B727" i="11"/>
  <c r="G727" i="11" s="1"/>
  <c r="B728" i="11"/>
  <c r="G728" i="11" s="1"/>
  <c r="B729" i="11"/>
  <c r="G729" i="11" s="1"/>
  <c r="B730" i="11"/>
  <c r="G730" i="11" s="1"/>
  <c r="B731" i="11"/>
  <c r="G731" i="11" s="1"/>
  <c r="B732" i="11"/>
  <c r="G732" i="11" s="1"/>
  <c r="B733" i="11"/>
  <c r="G733" i="11" s="1"/>
  <c r="B734" i="11"/>
  <c r="G734" i="11" s="1"/>
  <c r="B735" i="11"/>
  <c r="G735" i="11" s="1"/>
  <c r="B736" i="11"/>
  <c r="G736" i="11" s="1"/>
  <c r="B737" i="11"/>
  <c r="G737" i="11" s="1"/>
  <c r="B738" i="11"/>
  <c r="G738" i="11" s="1"/>
  <c r="B739" i="11"/>
  <c r="G739" i="11" s="1"/>
  <c r="B740" i="11"/>
  <c r="G740" i="11" s="1"/>
  <c r="B741" i="11"/>
  <c r="G741" i="11" s="1"/>
  <c r="B742" i="11"/>
  <c r="G742" i="11"/>
  <c r="B743" i="11"/>
  <c r="G743" i="11" s="1"/>
  <c r="B744" i="11"/>
  <c r="G744" i="11" s="1"/>
  <c r="B745" i="11"/>
  <c r="G745" i="11" s="1"/>
  <c r="B746" i="11"/>
  <c r="G746" i="11" s="1"/>
  <c r="B747" i="11"/>
  <c r="G747" i="11" s="1"/>
  <c r="B748" i="11"/>
  <c r="G748" i="11" s="1"/>
  <c r="B749" i="11"/>
  <c r="G749" i="11" s="1"/>
  <c r="B750" i="11"/>
  <c r="G750" i="11" s="1"/>
  <c r="B751" i="11"/>
  <c r="G751" i="11" s="1"/>
  <c r="B752" i="11"/>
  <c r="G752" i="11" s="1"/>
  <c r="B753" i="11"/>
  <c r="G753" i="11" s="1"/>
  <c r="B754" i="11"/>
  <c r="G754" i="11" s="1"/>
  <c r="B755" i="11"/>
  <c r="G755" i="11" s="1"/>
  <c r="B756" i="11"/>
  <c r="G756" i="11" s="1"/>
  <c r="B757" i="11"/>
  <c r="G757" i="11" s="1"/>
  <c r="B758" i="11"/>
  <c r="G758" i="11" s="1"/>
  <c r="B759" i="11"/>
  <c r="G759" i="11" s="1"/>
  <c r="B760" i="11"/>
  <c r="G760" i="11" s="1"/>
  <c r="B761" i="11"/>
  <c r="G761" i="11" s="1"/>
  <c r="B762" i="11"/>
  <c r="G762" i="11" s="1"/>
  <c r="B763" i="11"/>
  <c r="G763" i="11" s="1"/>
  <c r="B764" i="11"/>
  <c r="G764" i="11" s="1"/>
  <c r="B765" i="11"/>
  <c r="G765" i="11" s="1"/>
  <c r="B766" i="11"/>
  <c r="G766" i="11" s="1"/>
  <c r="B767" i="11"/>
  <c r="G767" i="11" s="1"/>
  <c r="B768" i="11"/>
  <c r="G768" i="11" s="1"/>
  <c r="B769" i="11"/>
  <c r="G769" i="11" s="1"/>
  <c r="B770" i="11"/>
  <c r="G770" i="11" s="1"/>
  <c r="B771" i="11"/>
  <c r="G771" i="11" s="1"/>
  <c r="B772" i="11"/>
  <c r="G772" i="11" s="1"/>
  <c r="B773" i="11"/>
  <c r="G773" i="11" s="1"/>
  <c r="B774" i="11"/>
  <c r="G774" i="11" s="1"/>
  <c r="B775" i="11"/>
  <c r="G775" i="11" s="1"/>
  <c r="B776" i="11"/>
  <c r="G776" i="11"/>
  <c r="B777" i="11"/>
  <c r="G777" i="11" s="1"/>
  <c r="B778" i="11"/>
  <c r="G778" i="11" s="1"/>
  <c r="B779" i="11"/>
  <c r="G779" i="11" s="1"/>
  <c r="B780" i="11"/>
  <c r="G780" i="11" s="1"/>
  <c r="B781" i="11"/>
  <c r="G781" i="11" s="1"/>
  <c r="B782" i="11"/>
  <c r="G782" i="11" s="1"/>
  <c r="B783" i="11"/>
  <c r="G783" i="11" s="1"/>
  <c r="B784" i="11"/>
  <c r="G784" i="11" s="1"/>
  <c r="B785" i="11"/>
  <c r="G785" i="11" s="1"/>
  <c r="B786" i="11"/>
  <c r="G786" i="11" s="1"/>
  <c r="B787" i="11"/>
  <c r="G787" i="11" s="1"/>
  <c r="B788" i="11"/>
  <c r="G788" i="11" s="1"/>
  <c r="B789" i="11"/>
  <c r="G789" i="11" s="1"/>
  <c r="B790" i="11"/>
  <c r="G790" i="11" s="1"/>
  <c r="B791" i="11"/>
  <c r="G791" i="11" s="1"/>
  <c r="B792" i="11"/>
  <c r="G792" i="11" s="1"/>
  <c r="B793" i="11"/>
  <c r="G793" i="11" s="1"/>
  <c r="B794" i="11"/>
  <c r="G794" i="11" s="1"/>
  <c r="B795" i="11"/>
  <c r="G795" i="11" s="1"/>
  <c r="B796" i="11"/>
  <c r="G796" i="11" s="1"/>
  <c r="B797" i="11"/>
  <c r="G797" i="11" s="1"/>
  <c r="B798" i="11"/>
  <c r="G798" i="11" s="1"/>
  <c r="B799" i="11"/>
  <c r="G799" i="11" s="1"/>
  <c r="B800" i="11"/>
  <c r="G800" i="11" s="1"/>
  <c r="B801" i="11"/>
  <c r="G801" i="11" s="1"/>
  <c r="B802" i="11"/>
  <c r="G802" i="11" s="1"/>
  <c r="B803" i="11"/>
  <c r="G803" i="11" s="1"/>
  <c r="B804" i="11"/>
  <c r="G804" i="11" s="1"/>
  <c r="B805" i="11"/>
  <c r="G805" i="11" s="1"/>
  <c r="B806" i="11"/>
  <c r="G806" i="11" s="1"/>
  <c r="B807" i="11"/>
  <c r="G807" i="11" s="1"/>
  <c r="B808" i="11"/>
  <c r="G808" i="11" s="1"/>
  <c r="B809" i="11"/>
  <c r="G809" i="11" s="1"/>
  <c r="B810" i="11"/>
  <c r="G810" i="11" s="1"/>
  <c r="B811" i="11"/>
  <c r="G811" i="11" s="1"/>
  <c r="B812" i="11"/>
  <c r="G812" i="11" s="1"/>
  <c r="B813" i="11"/>
  <c r="G813" i="11" s="1"/>
  <c r="B814" i="11"/>
  <c r="G814" i="11" s="1"/>
  <c r="B815" i="11"/>
  <c r="G815" i="11" s="1"/>
  <c r="B816" i="11"/>
  <c r="G816" i="11" s="1"/>
  <c r="B817" i="11"/>
  <c r="G817" i="11" s="1"/>
  <c r="B818" i="11"/>
  <c r="G818" i="11" s="1"/>
  <c r="B819" i="11"/>
  <c r="G819" i="11" s="1"/>
  <c r="B820" i="11"/>
  <c r="G820" i="11" s="1"/>
  <c r="B821" i="11"/>
  <c r="G821" i="11" s="1"/>
  <c r="B822" i="11"/>
  <c r="G822" i="11" s="1"/>
  <c r="B823" i="11"/>
  <c r="G823" i="11" s="1"/>
  <c r="B824" i="11"/>
  <c r="G824" i="11" s="1"/>
  <c r="B825" i="11"/>
  <c r="G825" i="11" s="1"/>
  <c r="B826" i="11"/>
  <c r="G826" i="11" s="1"/>
  <c r="B827" i="11"/>
  <c r="G827" i="11" s="1"/>
  <c r="B828" i="11"/>
  <c r="G828" i="11" s="1"/>
  <c r="B829" i="11"/>
  <c r="G829" i="11" s="1"/>
  <c r="B830" i="11"/>
  <c r="G830" i="11" s="1"/>
  <c r="B831" i="11"/>
  <c r="G831" i="11" s="1"/>
  <c r="B832" i="11"/>
  <c r="G832" i="11" s="1"/>
  <c r="B833" i="11"/>
  <c r="G833" i="11" s="1"/>
  <c r="B834" i="11"/>
  <c r="G834" i="11" s="1"/>
  <c r="B835" i="11"/>
  <c r="G835" i="11" s="1"/>
  <c r="B836" i="11"/>
  <c r="G836" i="11" s="1"/>
  <c r="E13" i="15"/>
  <c r="F13" i="15"/>
  <c r="G13" i="15"/>
  <c r="H13" i="15"/>
  <c r="I13" i="15"/>
  <c r="J13" i="15"/>
  <c r="K13" i="15"/>
  <c r="L13" i="15"/>
  <c r="M13" i="15"/>
  <c r="N13" i="15"/>
  <c r="O13" i="15"/>
  <c r="P13" i="15"/>
  <c r="Q13" i="15"/>
  <c r="R13" i="15"/>
  <c r="S13" i="15"/>
  <c r="T13" i="15"/>
  <c r="U13" i="15"/>
  <c r="V13" i="15"/>
  <c r="W13" i="15"/>
  <c r="X13" i="15"/>
  <c r="Y13" i="15"/>
  <c r="Z13" i="15"/>
  <c r="AA13" i="15"/>
  <c r="AB13" i="15"/>
  <c r="AC13" i="15"/>
  <c r="AC14" i="15" s="1"/>
  <c r="AD13" i="15"/>
  <c r="AE13" i="15"/>
  <c r="AF13" i="15"/>
  <c r="AG13" i="15"/>
  <c r="AH13" i="15"/>
  <c r="AI13" i="15"/>
  <c r="AJ13" i="15"/>
  <c r="AK13" i="15"/>
  <c r="AL13" i="15"/>
  <c r="AM13" i="15"/>
  <c r="AN13" i="15"/>
  <c r="AO13" i="15"/>
  <c r="AP13" i="15"/>
  <c r="AQ13" i="15"/>
  <c r="AR13" i="15"/>
  <c r="AS13" i="15"/>
  <c r="AT13" i="15"/>
  <c r="AU13" i="15"/>
  <c r="AV13" i="15"/>
  <c r="AW13" i="15"/>
  <c r="AX13" i="15"/>
  <c r="AY13" i="15"/>
  <c r="AZ13" i="15"/>
  <c r="BA13" i="15"/>
  <c r="BB13" i="15"/>
  <c r="BC13" i="15"/>
  <c r="BD13" i="15"/>
  <c r="BE13" i="15"/>
  <c r="BF13" i="15"/>
  <c r="BG13" i="15"/>
  <c r="BH13" i="15"/>
  <c r="BI13" i="15"/>
  <c r="BJ13" i="15"/>
  <c r="BK13" i="15"/>
  <c r="BL13" i="15"/>
  <c r="BM13" i="15"/>
  <c r="BN13" i="15"/>
  <c r="BO13" i="15"/>
  <c r="BP13" i="15"/>
  <c r="BQ13" i="15"/>
  <c r="BR13" i="15"/>
  <c r="BS13" i="15"/>
  <c r="BT13" i="15"/>
  <c r="BU13" i="15"/>
  <c r="BV13" i="15"/>
  <c r="BW13" i="15"/>
  <c r="BX13" i="15"/>
  <c r="BY13" i="15"/>
  <c r="BZ13" i="15"/>
  <c r="CA13" i="15"/>
  <c r="CB13" i="15"/>
  <c r="CC13" i="15"/>
  <c r="CD13" i="15"/>
  <c r="CE13" i="15"/>
  <c r="CF13" i="15"/>
  <c r="CG13" i="15"/>
  <c r="CG14" i="15" s="1"/>
  <c r="CH13" i="15"/>
  <c r="CI13" i="15"/>
  <c r="CJ13" i="15"/>
  <c r="CK13" i="15"/>
  <c r="CL13" i="15"/>
  <c r="CM13" i="15"/>
  <c r="CM14" i="15" s="1"/>
  <c r="CN13" i="15"/>
  <c r="CO13" i="15"/>
  <c r="CP13" i="15"/>
  <c r="CQ13" i="15"/>
  <c r="CQ14" i="15" s="1"/>
  <c r="CR13" i="15"/>
  <c r="CS13" i="15"/>
  <c r="CT13" i="15"/>
  <c r="CU13" i="15"/>
  <c r="CV13" i="15"/>
  <c r="CW13" i="15"/>
  <c r="CX13" i="15"/>
  <c r="CY13" i="15"/>
  <c r="CY14" i="15" s="1"/>
  <c r="CZ13" i="15"/>
  <c r="DA13" i="15"/>
  <c r="DB13" i="15"/>
  <c r="DC13" i="15"/>
  <c r="DD13" i="15"/>
  <c r="DE13" i="15"/>
  <c r="DF13" i="15"/>
  <c r="DG13" i="15"/>
  <c r="DH13" i="15"/>
  <c r="DI13" i="15"/>
  <c r="DJ13" i="15"/>
  <c r="DK13" i="15"/>
  <c r="DL13" i="15"/>
  <c r="DM13" i="15"/>
  <c r="DM14" i="15" s="1"/>
  <c r="DN13" i="15"/>
  <c r="DO13" i="15"/>
  <c r="DP13" i="15"/>
  <c r="DP14" i="15" s="1"/>
  <c r="DQ13" i="15"/>
  <c r="DR13" i="15"/>
  <c r="DS13" i="15"/>
  <c r="DT13" i="15"/>
  <c r="DU13" i="15"/>
  <c r="DV13" i="15"/>
  <c r="DW13" i="15"/>
  <c r="DX13" i="15"/>
  <c r="DY13" i="15"/>
  <c r="DZ13" i="15"/>
  <c r="EA13" i="15"/>
  <c r="EB13" i="15"/>
  <c r="EC13" i="15"/>
  <c r="ED13" i="15"/>
  <c r="EE13" i="15"/>
  <c r="EE14" i="15" s="1"/>
  <c r="EF13" i="15"/>
  <c r="EG13" i="15"/>
  <c r="EH13" i="15"/>
  <c r="EI13" i="15"/>
  <c r="EJ13" i="15"/>
  <c r="EK13" i="15"/>
  <c r="EL13" i="15"/>
  <c r="EM13" i="15"/>
  <c r="EN13" i="15"/>
  <c r="EO13" i="15"/>
  <c r="EQ13" i="15"/>
  <c r="ER13" i="15"/>
  <c r="ES13" i="15"/>
  <c r="ET13" i="15"/>
  <c r="EU13" i="15"/>
  <c r="EV13" i="15"/>
  <c r="EV14" i="15" s="1"/>
  <c r="EW13" i="15"/>
  <c r="EX13" i="15"/>
  <c r="EY13" i="15"/>
  <c r="D13" i="15"/>
  <c r="D14" i="15" s="1"/>
  <c r="DN12" i="15"/>
  <c r="EL11" i="15"/>
  <c r="EL12" i="15" s="1"/>
  <c r="EM11" i="15"/>
  <c r="EM8" i="15" s="1"/>
  <c r="EN11" i="15"/>
  <c r="EN12" i="15" s="1"/>
  <c r="ES12" i="15"/>
  <c r="ES14" i="15" s="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3998" i="11"/>
  <c r="D3997"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3998" i="11"/>
  <c r="C3997" i="11"/>
  <c r="B2008" i="11"/>
  <c r="G2008" i="11" s="1"/>
  <c r="C2008" i="11"/>
  <c r="D2008" i="11"/>
  <c r="B2009" i="11"/>
  <c r="G2009" i="11" s="1"/>
  <c r="C2009" i="11"/>
  <c r="D2009" i="11"/>
  <c r="B2010" i="11"/>
  <c r="G2010" i="11" s="1"/>
  <c r="C2010" i="11"/>
  <c r="D2010" i="11"/>
  <c r="B2011" i="11"/>
  <c r="G2011" i="11" s="1"/>
  <c r="C2011" i="11"/>
  <c r="D2011" i="11"/>
  <c r="B2012" i="11"/>
  <c r="G2012" i="11" s="1"/>
  <c r="C2012" i="11"/>
  <c r="D2012" i="11"/>
  <c r="B2013" i="11"/>
  <c r="G2013" i="11" s="1"/>
  <c r="C2013" i="11"/>
  <c r="D2013" i="11"/>
  <c r="B2014" i="11"/>
  <c r="G2014" i="11" s="1"/>
  <c r="C2014" i="11"/>
  <c r="D2014" i="11"/>
  <c r="B2015" i="11"/>
  <c r="G2015" i="11" s="1"/>
  <c r="C2015" i="11"/>
  <c r="D2015" i="11"/>
  <c r="B2016" i="11"/>
  <c r="G2016" i="11" s="1"/>
  <c r="C2016" i="11"/>
  <c r="D2016" i="11"/>
  <c r="B2017" i="11"/>
  <c r="G2017" i="11" s="1"/>
  <c r="C2017" i="11"/>
  <c r="D2017" i="11"/>
  <c r="B2018" i="11"/>
  <c r="G2018" i="11" s="1"/>
  <c r="C2018" i="11"/>
  <c r="D2018" i="11"/>
  <c r="B2019" i="11"/>
  <c r="G2019" i="11" s="1"/>
  <c r="C2019" i="11"/>
  <c r="D2019" i="11"/>
  <c r="B2020" i="11"/>
  <c r="G2020" i="11" s="1"/>
  <c r="C2020" i="11"/>
  <c r="D2020" i="11"/>
  <c r="B2021" i="11"/>
  <c r="G2021" i="11" s="1"/>
  <c r="C2021" i="11"/>
  <c r="D2021" i="11"/>
  <c r="B2022" i="11"/>
  <c r="G2022" i="11" s="1"/>
  <c r="C2022" i="11"/>
  <c r="D2022" i="11"/>
  <c r="B2023" i="11"/>
  <c r="G2023" i="11" s="1"/>
  <c r="C2023" i="11"/>
  <c r="D2023" i="11"/>
  <c r="B2024" i="11"/>
  <c r="G2024" i="11" s="1"/>
  <c r="C2024" i="11"/>
  <c r="D2024" i="11"/>
  <c r="B2025" i="11"/>
  <c r="G2025" i="11" s="1"/>
  <c r="C2025" i="11"/>
  <c r="D2025" i="11"/>
  <c r="B2026" i="11"/>
  <c r="G2026" i="11" s="1"/>
  <c r="C2026" i="11"/>
  <c r="D2026" i="11"/>
  <c r="B2027" i="11"/>
  <c r="G2027" i="11" s="1"/>
  <c r="C2027" i="11"/>
  <c r="D2027" i="11"/>
  <c r="B2028" i="11"/>
  <c r="G2028" i="11" s="1"/>
  <c r="C2028" i="11"/>
  <c r="D2028" i="11"/>
  <c r="B2029" i="11"/>
  <c r="G2029" i="11" s="1"/>
  <c r="C2029" i="11"/>
  <c r="D2029" i="11"/>
  <c r="B2030" i="11"/>
  <c r="G2030" i="11" s="1"/>
  <c r="C2030" i="11"/>
  <c r="D2030" i="11"/>
  <c r="B2031" i="11"/>
  <c r="G2031" i="11" s="1"/>
  <c r="C2031" i="11"/>
  <c r="D2031" i="11"/>
  <c r="B2032" i="11"/>
  <c r="G2032" i="11" s="1"/>
  <c r="C2032" i="11"/>
  <c r="D2032" i="11"/>
  <c r="B2033" i="11"/>
  <c r="G2033" i="11" s="1"/>
  <c r="C2033" i="11"/>
  <c r="D2033" i="11"/>
  <c r="B2034" i="11"/>
  <c r="G2034" i="11" s="1"/>
  <c r="C2034" i="11"/>
  <c r="D2034" i="11"/>
  <c r="B2035" i="11"/>
  <c r="G2035" i="11" s="1"/>
  <c r="C2035" i="11"/>
  <c r="D2035" i="11"/>
  <c r="B2036" i="11"/>
  <c r="G2036" i="11" s="1"/>
  <c r="C2036" i="11"/>
  <c r="D2036" i="11"/>
  <c r="B2037" i="11"/>
  <c r="G2037" i="11" s="1"/>
  <c r="C2037" i="11"/>
  <c r="D2037" i="11"/>
  <c r="B2038" i="11"/>
  <c r="G2038" i="11" s="1"/>
  <c r="C2038" i="11"/>
  <c r="D2038" i="11"/>
  <c r="B2039" i="11"/>
  <c r="G2039" i="11" s="1"/>
  <c r="C2039" i="11"/>
  <c r="D2039" i="11"/>
  <c r="B2040" i="11"/>
  <c r="G2040" i="11" s="1"/>
  <c r="C2040" i="11"/>
  <c r="D2040" i="11"/>
  <c r="B2041" i="11"/>
  <c r="G2041" i="11" s="1"/>
  <c r="C2041" i="11"/>
  <c r="D2041" i="11"/>
  <c r="B2042" i="11"/>
  <c r="G2042" i="11" s="1"/>
  <c r="C2042" i="11"/>
  <c r="D2042" i="11"/>
  <c r="B2043" i="11"/>
  <c r="G2043" i="11" s="1"/>
  <c r="C2043" i="11"/>
  <c r="D2043" i="11"/>
  <c r="B2044" i="11"/>
  <c r="G2044" i="11" s="1"/>
  <c r="C2044" i="11"/>
  <c r="D2044" i="11"/>
  <c r="B2045" i="11"/>
  <c r="G2045" i="11" s="1"/>
  <c r="C2045" i="11"/>
  <c r="D2045" i="11"/>
  <c r="B2046" i="11"/>
  <c r="G2046" i="11" s="1"/>
  <c r="C2046" i="11"/>
  <c r="D2046" i="11"/>
  <c r="B2047" i="11"/>
  <c r="G2047" i="11" s="1"/>
  <c r="C2047" i="11"/>
  <c r="D2047" i="11"/>
  <c r="B2048" i="11"/>
  <c r="G2048" i="11" s="1"/>
  <c r="C2048" i="11"/>
  <c r="D2048" i="11"/>
  <c r="B2049" i="11"/>
  <c r="G2049" i="11" s="1"/>
  <c r="C2049" i="11"/>
  <c r="D2049" i="11"/>
  <c r="B2050" i="11"/>
  <c r="G2050" i="11" s="1"/>
  <c r="C2050" i="11"/>
  <c r="D2050" i="11"/>
  <c r="B2051" i="11"/>
  <c r="G2051" i="11" s="1"/>
  <c r="C2051" i="11"/>
  <c r="D2051" i="11"/>
  <c r="B2052" i="11"/>
  <c r="G2052" i="11" s="1"/>
  <c r="C2052" i="11"/>
  <c r="D2052" i="11"/>
  <c r="B2053" i="11"/>
  <c r="G2053" i="11" s="1"/>
  <c r="C2053" i="11"/>
  <c r="D2053" i="11"/>
  <c r="B2054" i="11"/>
  <c r="G2054" i="11" s="1"/>
  <c r="C2054" i="11"/>
  <c r="D2054" i="11"/>
  <c r="B2055" i="11"/>
  <c r="G2055" i="11" s="1"/>
  <c r="C2055" i="11"/>
  <c r="D2055" i="11"/>
  <c r="B2056" i="11"/>
  <c r="G2056" i="11" s="1"/>
  <c r="C2056" i="11"/>
  <c r="D2056" i="11"/>
  <c r="B2057" i="11"/>
  <c r="G2057" i="11" s="1"/>
  <c r="C2057" i="11"/>
  <c r="D2057" i="11"/>
  <c r="B2058" i="11"/>
  <c r="G2058" i="11" s="1"/>
  <c r="C2058" i="11"/>
  <c r="D2058" i="11"/>
  <c r="B2059" i="11"/>
  <c r="G2059" i="11" s="1"/>
  <c r="C2059" i="11"/>
  <c r="D2059" i="11"/>
  <c r="B2060" i="11"/>
  <c r="G2060" i="11" s="1"/>
  <c r="C2060" i="11"/>
  <c r="D2060" i="11"/>
  <c r="B2061" i="11"/>
  <c r="G2061" i="11" s="1"/>
  <c r="C2061" i="11"/>
  <c r="D2061" i="11"/>
  <c r="B2062" i="11"/>
  <c r="G2062" i="11" s="1"/>
  <c r="C2062" i="11"/>
  <c r="D2062" i="11"/>
  <c r="B2063" i="11"/>
  <c r="G2063" i="11" s="1"/>
  <c r="C2063" i="11"/>
  <c r="D2063" i="11"/>
  <c r="B2064" i="11"/>
  <c r="G2064" i="11" s="1"/>
  <c r="C2064" i="11"/>
  <c r="D2064" i="11"/>
  <c r="B2065" i="11"/>
  <c r="G2065" i="11" s="1"/>
  <c r="C2065" i="11"/>
  <c r="D2065" i="11"/>
  <c r="B2066" i="11"/>
  <c r="G2066" i="11" s="1"/>
  <c r="C2066" i="11"/>
  <c r="D2066" i="11"/>
  <c r="B2067" i="11"/>
  <c r="G2067" i="11" s="1"/>
  <c r="C2067" i="11"/>
  <c r="D2067" i="11"/>
  <c r="B2068" i="11"/>
  <c r="G2068" i="11" s="1"/>
  <c r="C2068" i="11"/>
  <c r="D2068" i="11"/>
  <c r="B2069" i="11"/>
  <c r="G2069" i="11" s="1"/>
  <c r="C2069" i="11"/>
  <c r="D2069" i="11"/>
  <c r="B2070" i="11"/>
  <c r="G2070" i="11" s="1"/>
  <c r="C2070" i="11"/>
  <c r="D2070" i="11"/>
  <c r="B2071" i="11"/>
  <c r="G2071" i="11" s="1"/>
  <c r="C2071" i="11"/>
  <c r="D2071" i="11"/>
  <c r="B2072" i="11"/>
  <c r="G2072" i="11" s="1"/>
  <c r="C2072" i="11"/>
  <c r="D2072" i="11"/>
  <c r="B2073" i="11"/>
  <c r="G2073" i="11" s="1"/>
  <c r="C2073" i="11"/>
  <c r="D2073" i="11"/>
  <c r="B2074" i="11"/>
  <c r="G2074" i="11" s="1"/>
  <c r="C2074" i="11"/>
  <c r="D2074" i="11"/>
  <c r="B2075" i="11"/>
  <c r="G2075" i="11" s="1"/>
  <c r="C2075" i="11"/>
  <c r="D2075" i="11"/>
  <c r="B2076" i="11"/>
  <c r="G2076" i="11" s="1"/>
  <c r="C2076" i="11"/>
  <c r="D2076" i="11"/>
  <c r="B2077" i="11"/>
  <c r="G2077" i="11" s="1"/>
  <c r="C2077" i="11"/>
  <c r="D2077" i="11"/>
  <c r="B2078" i="11"/>
  <c r="G2078" i="11" s="1"/>
  <c r="C2078" i="11"/>
  <c r="D2078" i="11"/>
  <c r="B2079" i="11"/>
  <c r="G2079" i="11" s="1"/>
  <c r="C2079" i="11"/>
  <c r="D2079" i="11"/>
  <c r="B2080" i="11"/>
  <c r="G2080" i="11" s="1"/>
  <c r="C2080" i="11"/>
  <c r="D2080" i="11"/>
  <c r="B2081" i="11"/>
  <c r="G2081" i="11" s="1"/>
  <c r="C2081" i="11"/>
  <c r="D2081" i="11"/>
  <c r="B2082" i="11"/>
  <c r="G2082" i="11" s="1"/>
  <c r="C2082" i="11"/>
  <c r="D2082" i="11"/>
  <c r="B2083" i="11"/>
  <c r="G2083" i="11" s="1"/>
  <c r="C2083" i="11"/>
  <c r="D2083" i="11"/>
  <c r="B2084" i="11"/>
  <c r="G2084" i="11" s="1"/>
  <c r="C2084" i="11"/>
  <c r="D2084" i="11"/>
  <c r="B2085" i="11"/>
  <c r="G2085" i="11" s="1"/>
  <c r="C2085" i="11"/>
  <c r="D2085" i="11"/>
  <c r="B2086" i="11"/>
  <c r="G2086" i="11" s="1"/>
  <c r="C2086" i="11"/>
  <c r="D2086" i="11"/>
  <c r="B2087" i="11"/>
  <c r="G2087" i="11" s="1"/>
  <c r="C2087" i="11"/>
  <c r="D2087" i="11"/>
  <c r="B2088" i="11"/>
  <c r="G2088" i="11" s="1"/>
  <c r="C2088" i="11"/>
  <c r="D2088" i="11"/>
  <c r="B2089" i="11"/>
  <c r="G2089" i="11" s="1"/>
  <c r="C2089" i="11"/>
  <c r="D2089" i="11"/>
  <c r="B2090" i="11"/>
  <c r="G2090" i="11" s="1"/>
  <c r="C2090" i="11"/>
  <c r="D2090" i="11"/>
  <c r="B2091" i="11"/>
  <c r="G2091" i="11" s="1"/>
  <c r="C2091" i="11"/>
  <c r="D2091" i="11"/>
  <c r="B2092" i="11"/>
  <c r="G2092" i="11" s="1"/>
  <c r="C2092" i="11"/>
  <c r="D2092" i="11"/>
  <c r="B2093" i="11"/>
  <c r="G2093" i="11" s="1"/>
  <c r="C2093" i="11"/>
  <c r="D2093" i="11"/>
  <c r="B2094" i="11"/>
  <c r="G2094" i="11" s="1"/>
  <c r="C2094" i="11"/>
  <c r="D2094" i="11"/>
  <c r="B2095" i="11"/>
  <c r="G2095" i="11" s="1"/>
  <c r="C2095" i="11"/>
  <c r="D2095" i="11"/>
  <c r="B2096" i="11"/>
  <c r="G2096" i="11" s="1"/>
  <c r="C2096" i="11"/>
  <c r="D2096" i="11"/>
  <c r="B2097" i="11"/>
  <c r="G2097" i="11" s="1"/>
  <c r="C2097" i="11"/>
  <c r="D2097" i="11"/>
  <c r="B2098" i="11"/>
  <c r="G2098" i="11" s="1"/>
  <c r="C2098" i="11"/>
  <c r="D2098" i="11"/>
  <c r="B2099" i="11"/>
  <c r="G2099" i="11" s="1"/>
  <c r="C2099" i="11"/>
  <c r="D2099" i="11"/>
  <c r="B2100" i="11"/>
  <c r="G2100" i="11" s="1"/>
  <c r="C2100" i="11"/>
  <c r="D2100" i="11"/>
  <c r="B2101" i="11"/>
  <c r="G2101" i="11" s="1"/>
  <c r="C2101" i="11"/>
  <c r="D2101" i="11"/>
  <c r="B2102" i="11"/>
  <c r="G2102" i="11" s="1"/>
  <c r="C2102" i="11"/>
  <c r="D2102" i="11"/>
  <c r="B2103" i="11"/>
  <c r="G2103" i="11" s="1"/>
  <c r="C2103" i="11"/>
  <c r="D2103" i="11"/>
  <c r="B2104" i="11"/>
  <c r="G2104" i="11" s="1"/>
  <c r="C2104" i="11"/>
  <c r="D2104" i="11"/>
  <c r="B2105" i="11"/>
  <c r="G2105" i="11" s="1"/>
  <c r="C2105" i="11"/>
  <c r="D2105" i="11"/>
  <c r="B2106" i="11"/>
  <c r="G2106" i="11" s="1"/>
  <c r="C2106" i="11"/>
  <c r="D2106" i="11"/>
  <c r="B2107" i="11"/>
  <c r="G2107" i="11" s="1"/>
  <c r="C2107" i="11"/>
  <c r="D2107" i="11"/>
  <c r="B2108" i="11"/>
  <c r="G2108" i="11" s="1"/>
  <c r="C2108" i="11"/>
  <c r="D2108" i="11"/>
  <c r="B2109" i="11"/>
  <c r="G2109" i="11" s="1"/>
  <c r="C2109" i="11"/>
  <c r="D2109" i="11"/>
  <c r="B2110" i="11"/>
  <c r="G2110" i="11" s="1"/>
  <c r="C2110" i="11"/>
  <c r="D2110" i="11"/>
  <c r="B2111" i="11"/>
  <c r="G2111" i="11" s="1"/>
  <c r="C2111" i="11"/>
  <c r="D2111" i="11"/>
  <c r="B2112" i="11"/>
  <c r="G2112" i="11" s="1"/>
  <c r="C2112" i="11"/>
  <c r="D2112" i="11"/>
  <c r="B2113" i="11"/>
  <c r="G2113" i="11" s="1"/>
  <c r="C2113" i="11"/>
  <c r="D2113" i="11"/>
  <c r="B2114" i="11"/>
  <c r="G2114" i="11" s="1"/>
  <c r="C2114" i="11"/>
  <c r="D2114" i="11"/>
  <c r="B2115" i="11"/>
  <c r="G2115" i="11" s="1"/>
  <c r="C2115" i="11"/>
  <c r="D2115" i="11"/>
  <c r="B2116" i="11"/>
  <c r="G2116" i="11" s="1"/>
  <c r="C2116" i="11"/>
  <c r="D2116" i="11"/>
  <c r="B2117" i="11"/>
  <c r="G2117" i="11" s="1"/>
  <c r="C2117" i="11"/>
  <c r="D2117" i="11"/>
  <c r="B2118" i="11"/>
  <c r="G2118" i="11" s="1"/>
  <c r="C2118" i="11"/>
  <c r="D2118" i="11"/>
  <c r="B2119" i="11"/>
  <c r="G2119" i="11" s="1"/>
  <c r="C2119" i="11"/>
  <c r="D2119" i="11"/>
  <c r="B2120" i="11"/>
  <c r="G2120" i="11" s="1"/>
  <c r="C2120" i="11"/>
  <c r="D2120" i="11"/>
  <c r="B2121" i="11"/>
  <c r="G2121" i="11" s="1"/>
  <c r="C2121" i="11"/>
  <c r="D2121" i="11"/>
  <c r="B2122" i="11"/>
  <c r="G2122" i="11" s="1"/>
  <c r="C2122" i="11"/>
  <c r="D2122" i="11"/>
  <c r="B2123" i="11"/>
  <c r="G2123" i="11" s="1"/>
  <c r="C2123" i="11"/>
  <c r="D2123" i="11"/>
  <c r="B2124" i="11"/>
  <c r="G2124" i="11" s="1"/>
  <c r="C2124" i="11"/>
  <c r="D2124" i="11"/>
  <c r="B2125" i="11"/>
  <c r="G2125" i="11" s="1"/>
  <c r="C2125" i="11"/>
  <c r="D2125" i="11"/>
  <c r="B2126" i="11"/>
  <c r="G2126" i="11" s="1"/>
  <c r="C2126" i="11"/>
  <c r="D2126" i="11"/>
  <c r="B2127" i="11"/>
  <c r="G2127" i="11" s="1"/>
  <c r="C2127" i="11"/>
  <c r="D2127" i="11"/>
  <c r="B2128" i="11"/>
  <c r="G2128" i="11" s="1"/>
  <c r="C2128" i="11"/>
  <c r="D2128" i="11"/>
  <c r="B2129" i="11"/>
  <c r="G2129" i="11" s="1"/>
  <c r="C2129" i="11"/>
  <c r="D2129" i="11"/>
  <c r="B2130" i="11"/>
  <c r="G2130" i="11" s="1"/>
  <c r="C2130" i="11"/>
  <c r="D2130" i="11"/>
  <c r="B2131" i="11"/>
  <c r="G2131" i="11" s="1"/>
  <c r="C2131" i="11"/>
  <c r="D2131" i="11"/>
  <c r="B2132" i="11"/>
  <c r="G2132" i="11" s="1"/>
  <c r="C2132" i="11"/>
  <c r="D2132" i="11"/>
  <c r="B2133" i="11"/>
  <c r="G2133" i="11" s="1"/>
  <c r="C2133" i="11"/>
  <c r="D2133" i="11"/>
  <c r="B2134" i="11"/>
  <c r="G2134" i="11" s="1"/>
  <c r="C2134" i="11"/>
  <c r="D2134" i="11"/>
  <c r="B2135" i="11"/>
  <c r="G2135" i="11" s="1"/>
  <c r="C2135" i="11"/>
  <c r="D2135" i="11"/>
  <c r="B2136" i="11"/>
  <c r="G2136" i="11" s="1"/>
  <c r="C2136" i="11"/>
  <c r="D2136" i="11"/>
  <c r="B2137" i="11"/>
  <c r="G2137" i="11" s="1"/>
  <c r="C2137" i="11"/>
  <c r="D2137" i="11"/>
  <c r="B2138" i="11"/>
  <c r="G2138" i="11" s="1"/>
  <c r="C2138" i="11"/>
  <c r="D2138" i="11"/>
  <c r="B2139" i="11"/>
  <c r="G2139" i="11" s="1"/>
  <c r="C2139" i="11"/>
  <c r="D2139" i="11"/>
  <c r="B2140" i="11"/>
  <c r="G2140" i="11" s="1"/>
  <c r="C2140" i="11"/>
  <c r="D2140" i="11"/>
  <c r="B2141" i="11"/>
  <c r="G2141" i="11" s="1"/>
  <c r="C2141" i="11"/>
  <c r="D2141" i="11"/>
  <c r="B2142" i="11"/>
  <c r="G2142" i="11" s="1"/>
  <c r="C2142" i="11"/>
  <c r="D2142" i="11"/>
  <c r="B2143" i="11"/>
  <c r="G2143" i="11" s="1"/>
  <c r="C2143" i="11"/>
  <c r="D2143" i="11"/>
  <c r="B2144" i="11"/>
  <c r="G2144" i="11" s="1"/>
  <c r="C2144" i="11"/>
  <c r="D2144" i="11"/>
  <c r="B2145" i="11"/>
  <c r="G2145" i="11" s="1"/>
  <c r="C2145" i="11"/>
  <c r="D2145" i="11"/>
  <c r="B2146" i="11"/>
  <c r="G2146" i="11" s="1"/>
  <c r="C2146" i="11"/>
  <c r="D2146" i="11"/>
  <c r="B2147" i="11"/>
  <c r="G2147" i="11" s="1"/>
  <c r="C2147" i="11"/>
  <c r="D2147" i="11"/>
  <c r="B2148" i="11"/>
  <c r="G2148" i="11"/>
  <c r="C2148" i="11"/>
  <c r="D2148" i="11"/>
  <c r="B2149" i="11"/>
  <c r="G2149" i="11" s="1"/>
  <c r="C2149" i="11"/>
  <c r="D2149" i="11"/>
  <c r="B2150" i="11"/>
  <c r="G2150" i="11" s="1"/>
  <c r="C2150" i="11"/>
  <c r="D2150" i="11"/>
  <c r="B2151" i="11"/>
  <c r="G2151" i="11" s="1"/>
  <c r="C2151" i="11"/>
  <c r="D2151" i="11"/>
  <c r="B2152" i="11"/>
  <c r="G2152" i="11" s="1"/>
  <c r="C2152" i="11"/>
  <c r="D2152" i="11"/>
  <c r="B2153" i="11"/>
  <c r="G2153" i="11" s="1"/>
  <c r="C2153" i="11"/>
  <c r="D2153" i="11"/>
  <c r="B2154" i="11"/>
  <c r="G2154" i="11" s="1"/>
  <c r="C2154" i="11"/>
  <c r="D2154" i="11"/>
  <c r="B2155" i="11"/>
  <c r="G2155" i="11" s="1"/>
  <c r="C2155" i="11"/>
  <c r="D2155" i="11"/>
  <c r="B2156" i="11"/>
  <c r="G2156" i="11" s="1"/>
  <c r="C2156" i="11"/>
  <c r="D2156" i="11"/>
  <c r="B2157" i="11"/>
  <c r="G2157" i="11" s="1"/>
  <c r="C2157" i="11"/>
  <c r="D2157" i="11"/>
  <c r="B2158" i="11"/>
  <c r="G2158" i="11" s="1"/>
  <c r="C2158" i="11"/>
  <c r="D2158" i="11"/>
  <c r="B2159" i="11"/>
  <c r="G2159" i="11" s="1"/>
  <c r="C2159" i="11"/>
  <c r="D2159" i="11"/>
  <c r="B2160" i="11"/>
  <c r="G2160" i="11" s="1"/>
  <c r="C2160" i="11"/>
  <c r="D2160" i="11"/>
  <c r="B2161" i="11"/>
  <c r="G2161" i="11" s="1"/>
  <c r="C2161" i="11"/>
  <c r="D2161" i="11"/>
  <c r="B2162" i="11"/>
  <c r="G2162" i="11" s="1"/>
  <c r="C2162" i="11"/>
  <c r="D2162" i="11"/>
  <c r="B2163" i="11"/>
  <c r="G2163" i="11" s="1"/>
  <c r="C2163" i="11"/>
  <c r="D2163" i="11"/>
  <c r="B2164" i="11"/>
  <c r="G2164" i="11" s="1"/>
  <c r="C2164" i="11"/>
  <c r="D2164" i="11"/>
  <c r="B2165" i="11"/>
  <c r="G2165" i="11" s="1"/>
  <c r="C2165" i="11"/>
  <c r="D2165" i="11"/>
  <c r="B2166" i="11"/>
  <c r="G2166" i="11" s="1"/>
  <c r="C2166" i="11"/>
  <c r="D2166" i="11"/>
  <c r="B2167" i="11"/>
  <c r="G2167" i="11" s="1"/>
  <c r="C2167" i="11"/>
  <c r="D2167" i="11"/>
  <c r="B2168" i="11"/>
  <c r="G2168" i="11" s="1"/>
  <c r="C2168" i="11"/>
  <c r="D2168" i="11"/>
  <c r="B2169" i="11"/>
  <c r="G2169" i="11" s="1"/>
  <c r="C2169" i="11"/>
  <c r="D2169" i="11"/>
  <c r="B2170" i="11"/>
  <c r="G2170" i="11" s="1"/>
  <c r="C2170" i="11"/>
  <c r="D2170" i="11"/>
  <c r="B2171" i="11"/>
  <c r="G2171" i="11" s="1"/>
  <c r="C2171" i="11"/>
  <c r="D2171" i="11"/>
  <c r="B2172" i="11"/>
  <c r="G2172" i="11" s="1"/>
  <c r="C2172" i="11"/>
  <c r="D2172" i="11"/>
  <c r="B2173" i="11"/>
  <c r="G2173" i="11" s="1"/>
  <c r="C2173" i="11"/>
  <c r="D2173" i="11"/>
  <c r="B2174" i="11"/>
  <c r="G2174" i="11" s="1"/>
  <c r="C2174" i="11"/>
  <c r="D2174" i="11"/>
  <c r="B2175" i="11"/>
  <c r="G2175" i="11" s="1"/>
  <c r="C2175" i="11"/>
  <c r="D2175" i="11"/>
  <c r="B2176" i="11"/>
  <c r="G2176" i="11" s="1"/>
  <c r="C2176" i="11"/>
  <c r="D2176" i="11"/>
  <c r="B2177" i="11"/>
  <c r="G2177" i="11" s="1"/>
  <c r="C2177" i="11"/>
  <c r="D2177" i="11"/>
  <c r="B2178" i="11"/>
  <c r="G2178" i="11" s="1"/>
  <c r="C2178" i="11"/>
  <c r="D2178" i="11"/>
  <c r="B2179" i="11"/>
  <c r="G2179" i="11" s="1"/>
  <c r="C2179" i="11"/>
  <c r="D2179" i="11"/>
  <c r="B2180" i="11"/>
  <c r="G2180" i="11" s="1"/>
  <c r="C2180" i="11"/>
  <c r="D2180" i="11"/>
  <c r="B2181" i="11"/>
  <c r="G2181" i="11" s="1"/>
  <c r="C2181" i="11"/>
  <c r="D2181" i="11"/>
  <c r="B2182" i="11"/>
  <c r="G2182" i="11" s="1"/>
  <c r="C2182" i="11"/>
  <c r="D2182" i="11"/>
  <c r="B2183" i="11"/>
  <c r="G2183" i="11" s="1"/>
  <c r="C2183" i="11"/>
  <c r="D2183" i="11"/>
  <c r="B2184" i="11"/>
  <c r="G2184" i="11" s="1"/>
  <c r="C2184" i="11"/>
  <c r="D2184" i="11"/>
  <c r="B2185" i="11"/>
  <c r="G2185" i="11" s="1"/>
  <c r="C2185" i="11"/>
  <c r="D2185" i="11"/>
  <c r="B2186" i="11"/>
  <c r="G2186" i="11" s="1"/>
  <c r="C2186" i="11"/>
  <c r="D2186" i="11"/>
  <c r="B2187" i="11"/>
  <c r="G2187" i="11" s="1"/>
  <c r="C2187" i="11"/>
  <c r="D2187" i="11"/>
  <c r="B2188" i="11"/>
  <c r="G2188" i="11" s="1"/>
  <c r="C2188" i="11"/>
  <c r="D2188" i="11"/>
  <c r="B2189" i="11"/>
  <c r="G2189" i="11" s="1"/>
  <c r="C2189" i="11"/>
  <c r="D2189" i="11"/>
  <c r="B2190" i="11"/>
  <c r="G2190" i="11" s="1"/>
  <c r="C2190" i="11"/>
  <c r="D2190" i="11"/>
  <c r="B2191" i="11"/>
  <c r="G2191" i="11" s="1"/>
  <c r="C2191" i="11"/>
  <c r="D2191" i="11"/>
  <c r="B2192" i="11"/>
  <c r="G2192" i="11" s="1"/>
  <c r="C2192" i="11"/>
  <c r="D2192" i="11"/>
  <c r="B2193" i="11"/>
  <c r="G2193" i="11" s="1"/>
  <c r="C2193" i="11"/>
  <c r="D2193" i="11"/>
  <c r="B2194" i="11"/>
  <c r="G2194" i="11" s="1"/>
  <c r="C2194" i="11"/>
  <c r="D2194" i="11"/>
  <c r="B2195" i="11"/>
  <c r="G2195" i="11" s="1"/>
  <c r="C2195" i="11"/>
  <c r="D2195" i="11"/>
  <c r="B2196" i="11"/>
  <c r="G2196" i="11" s="1"/>
  <c r="C2196" i="11"/>
  <c r="D2196" i="11"/>
  <c r="B2197" i="11"/>
  <c r="G2197" i="11" s="1"/>
  <c r="C2197" i="11"/>
  <c r="D2197" i="11"/>
  <c r="B2198" i="11"/>
  <c r="G2198" i="11" s="1"/>
  <c r="C2198" i="11"/>
  <c r="D2198" i="11"/>
  <c r="B2199" i="11"/>
  <c r="G2199" i="11" s="1"/>
  <c r="C2199" i="11"/>
  <c r="D2199" i="11"/>
  <c r="B2200" i="11"/>
  <c r="G2200" i="11" s="1"/>
  <c r="C2200" i="11"/>
  <c r="D2200" i="11"/>
  <c r="B2201" i="11"/>
  <c r="G2201" i="11" s="1"/>
  <c r="C2201" i="11"/>
  <c r="D2201" i="11"/>
  <c r="B2202" i="11"/>
  <c r="G2202" i="11" s="1"/>
  <c r="C2202" i="11"/>
  <c r="D2202" i="11"/>
  <c r="B2203" i="11"/>
  <c r="G2203" i="11" s="1"/>
  <c r="C2203" i="11"/>
  <c r="D2203" i="11"/>
  <c r="B2204" i="11"/>
  <c r="G2204" i="11" s="1"/>
  <c r="C2204" i="11"/>
  <c r="D2204" i="11"/>
  <c r="B2205" i="11"/>
  <c r="G2205" i="11" s="1"/>
  <c r="C2205" i="11"/>
  <c r="D2205" i="11"/>
  <c r="B2206" i="11"/>
  <c r="G2206" i="11" s="1"/>
  <c r="C2206" i="11"/>
  <c r="D2206" i="11"/>
  <c r="B2207" i="11"/>
  <c r="G2207" i="11" s="1"/>
  <c r="C2207" i="11"/>
  <c r="D2207" i="11"/>
  <c r="B2208" i="11"/>
  <c r="G2208" i="11" s="1"/>
  <c r="C2208" i="11"/>
  <c r="D2208" i="11"/>
  <c r="B2209" i="11"/>
  <c r="G2209" i="11" s="1"/>
  <c r="C2209" i="11"/>
  <c r="D2209" i="11"/>
  <c r="B2210" i="11"/>
  <c r="G2210" i="11" s="1"/>
  <c r="C2210" i="11"/>
  <c r="D2210" i="11"/>
  <c r="B2211" i="11"/>
  <c r="G2211" i="11" s="1"/>
  <c r="C2211" i="11"/>
  <c r="D2211" i="11"/>
  <c r="B2212" i="11"/>
  <c r="G2212" i="11" s="1"/>
  <c r="C2212" i="11"/>
  <c r="D2212" i="11"/>
  <c r="B2213" i="11"/>
  <c r="G2213" i="11" s="1"/>
  <c r="C2213" i="11"/>
  <c r="D2213" i="11"/>
  <c r="B2214" i="11"/>
  <c r="G2214" i="11" s="1"/>
  <c r="C2214" i="11"/>
  <c r="D2214" i="11"/>
  <c r="B2215" i="11"/>
  <c r="G2215" i="11" s="1"/>
  <c r="C2215" i="11"/>
  <c r="D2215" i="11"/>
  <c r="B2216" i="11"/>
  <c r="G2216" i="11" s="1"/>
  <c r="C2216" i="11"/>
  <c r="D2216" i="11"/>
  <c r="B2217" i="11"/>
  <c r="G2217" i="11" s="1"/>
  <c r="C2217" i="11"/>
  <c r="D2217" i="11"/>
  <c r="B2218" i="11"/>
  <c r="G2218" i="11" s="1"/>
  <c r="C2218" i="11"/>
  <c r="D2218" i="11"/>
  <c r="B2219" i="11"/>
  <c r="G2219" i="11" s="1"/>
  <c r="C2219" i="11"/>
  <c r="D2219" i="11"/>
  <c r="B2220" i="11"/>
  <c r="G2220" i="11" s="1"/>
  <c r="C2220" i="11"/>
  <c r="D2220" i="11"/>
  <c r="B2221" i="11"/>
  <c r="G2221" i="11" s="1"/>
  <c r="C2221" i="11"/>
  <c r="D2221" i="11"/>
  <c r="B2222" i="11"/>
  <c r="G2222" i="11" s="1"/>
  <c r="C2222" i="11"/>
  <c r="D2222" i="11"/>
  <c r="B2223" i="11"/>
  <c r="G2223" i="11" s="1"/>
  <c r="C2223" i="11"/>
  <c r="D2223" i="11"/>
  <c r="B2224" i="11"/>
  <c r="G2224" i="11" s="1"/>
  <c r="C2224" i="11"/>
  <c r="D2224" i="11"/>
  <c r="B2225" i="11"/>
  <c r="G2225" i="11" s="1"/>
  <c r="C2225" i="11"/>
  <c r="D2225" i="11"/>
  <c r="B2226" i="11"/>
  <c r="G2226" i="11" s="1"/>
  <c r="C2226" i="11"/>
  <c r="D2226" i="11"/>
  <c r="B2227" i="11"/>
  <c r="G2227" i="11" s="1"/>
  <c r="C2227" i="11"/>
  <c r="D2227" i="11"/>
  <c r="B2228" i="11"/>
  <c r="G2228" i="11" s="1"/>
  <c r="C2228" i="11"/>
  <c r="D2228" i="11"/>
  <c r="B2229" i="11"/>
  <c r="G2229" i="11" s="1"/>
  <c r="C2229" i="11"/>
  <c r="D2229" i="11"/>
  <c r="B2230" i="11"/>
  <c r="G2230" i="11" s="1"/>
  <c r="C2230" i="11"/>
  <c r="D2230" i="11"/>
  <c r="B2231" i="11"/>
  <c r="G2231" i="11" s="1"/>
  <c r="C2231" i="11"/>
  <c r="D2231" i="11"/>
  <c r="B2232" i="11"/>
  <c r="G2232" i="11" s="1"/>
  <c r="C2232" i="11"/>
  <c r="D2232" i="11"/>
  <c r="B2233" i="11"/>
  <c r="G2233" i="11" s="1"/>
  <c r="C2233" i="11"/>
  <c r="D2233" i="11"/>
  <c r="B2234" i="11"/>
  <c r="G2234" i="11" s="1"/>
  <c r="C2234" i="11"/>
  <c r="D2234" i="11"/>
  <c r="B2235" i="11"/>
  <c r="G2235" i="11" s="1"/>
  <c r="C2235" i="11"/>
  <c r="D2235" i="11"/>
  <c r="B2236" i="11"/>
  <c r="G2236" i="11" s="1"/>
  <c r="C2236" i="11"/>
  <c r="D2236" i="11"/>
  <c r="B2237" i="11"/>
  <c r="G2237" i="11" s="1"/>
  <c r="C2237" i="11"/>
  <c r="D2237" i="11"/>
  <c r="B2238" i="11"/>
  <c r="G2238" i="11" s="1"/>
  <c r="C2238" i="11"/>
  <c r="D2238" i="11"/>
  <c r="B2239" i="11"/>
  <c r="G2239" i="11" s="1"/>
  <c r="C2239" i="11"/>
  <c r="D2239" i="11"/>
  <c r="B2240" i="11"/>
  <c r="G2240" i="11" s="1"/>
  <c r="C2240" i="11"/>
  <c r="D2240" i="11"/>
  <c r="B2241" i="11"/>
  <c r="G2241" i="11" s="1"/>
  <c r="C2241" i="11"/>
  <c r="D2241" i="11"/>
  <c r="B2242" i="11"/>
  <c r="G2242" i="11" s="1"/>
  <c r="C2242" i="11"/>
  <c r="D2242" i="11"/>
  <c r="B2243" i="11"/>
  <c r="G2243" i="11" s="1"/>
  <c r="C2243" i="11"/>
  <c r="D2243" i="11"/>
  <c r="B2244" i="11"/>
  <c r="G2244" i="11" s="1"/>
  <c r="C2244" i="11"/>
  <c r="D2244" i="11"/>
  <c r="B2245" i="11"/>
  <c r="G2245" i="11" s="1"/>
  <c r="C2245" i="11"/>
  <c r="D2245" i="11"/>
  <c r="B2246" i="11"/>
  <c r="G2246" i="11" s="1"/>
  <c r="C2246" i="11"/>
  <c r="D2246" i="11"/>
  <c r="B2247" i="11"/>
  <c r="G2247" i="11" s="1"/>
  <c r="C2247" i="11"/>
  <c r="D2247" i="11"/>
  <c r="B2248" i="11"/>
  <c r="G2248" i="11" s="1"/>
  <c r="C2248" i="11"/>
  <c r="D2248" i="11"/>
  <c r="B2249" i="11"/>
  <c r="G2249" i="11" s="1"/>
  <c r="C2249" i="11"/>
  <c r="D2249" i="11"/>
  <c r="B2250" i="11"/>
  <c r="G2250" i="11" s="1"/>
  <c r="C2250" i="11"/>
  <c r="D2250" i="11"/>
  <c r="B2251" i="11"/>
  <c r="G2251" i="11" s="1"/>
  <c r="C2251" i="11"/>
  <c r="D2251" i="11"/>
  <c r="B2252" i="11"/>
  <c r="G2252" i="11" s="1"/>
  <c r="C2252" i="11"/>
  <c r="D2252" i="11"/>
  <c r="B2253" i="11"/>
  <c r="G2253" i="11" s="1"/>
  <c r="C2253" i="11"/>
  <c r="D2253" i="11"/>
  <c r="B2254" i="11"/>
  <c r="G2254" i="11" s="1"/>
  <c r="C2254" i="11"/>
  <c r="D2254" i="11"/>
  <c r="B2255" i="11"/>
  <c r="G2255" i="11" s="1"/>
  <c r="C2255" i="11"/>
  <c r="D2255" i="11"/>
  <c r="B2256" i="11"/>
  <c r="G2256" i="11" s="1"/>
  <c r="C2256" i="11"/>
  <c r="D2256" i="11"/>
  <c r="B2257" i="11"/>
  <c r="G2257" i="11" s="1"/>
  <c r="C2257" i="11"/>
  <c r="D2257" i="11"/>
  <c r="B2258" i="11"/>
  <c r="G2258" i="11" s="1"/>
  <c r="C2258" i="11"/>
  <c r="D2258" i="11"/>
  <c r="B2259" i="11"/>
  <c r="G2259" i="11" s="1"/>
  <c r="C2259" i="11"/>
  <c r="D2259" i="11"/>
  <c r="B2260" i="11"/>
  <c r="G2260" i="11" s="1"/>
  <c r="C2260" i="11"/>
  <c r="D2260" i="11"/>
  <c r="B2261" i="11"/>
  <c r="G2261" i="11" s="1"/>
  <c r="C2261" i="11"/>
  <c r="D2261" i="11"/>
  <c r="B2262" i="11"/>
  <c r="G2262" i="11" s="1"/>
  <c r="C2262" i="11"/>
  <c r="D2262" i="11"/>
  <c r="B2263" i="11"/>
  <c r="G2263" i="11" s="1"/>
  <c r="C2263" i="11"/>
  <c r="D2263" i="11"/>
  <c r="B2264" i="11"/>
  <c r="G2264" i="11" s="1"/>
  <c r="C2264" i="11"/>
  <c r="D2264" i="11"/>
  <c r="B2265" i="11"/>
  <c r="G2265" i="11" s="1"/>
  <c r="C2265" i="11"/>
  <c r="D2265" i="11"/>
  <c r="B2266" i="11"/>
  <c r="G2266" i="11" s="1"/>
  <c r="C2266" i="11"/>
  <c r="D2266" i="11"/>
  <c r="B2267" i="11"/>
  <c r="G2267" i="11" s="1"/>
  <c r="C2267" i="11"/>
  <c r="D2267" i="11"/>
  <c r="B2268" i="11"/>
  <c r="G2268" i="11" s="1"/>
  <c r="C2268" i="11"/>
  <c r="D2268" i="11"/>
  <c r="B2269" i="11"/>
  <c r="G2269" i="11" s="1"/>
  <c r="C2269" i="11"/>
  <c r="D2269" i="11"/>
  <c r="B2270" i="11"/>
  <c r="G2270" i="11" s="1"/>
  <c r="C2270" i="11"/>
  <c r="D2270" i="11"/>
  <c r="B2271" i="11"/>
  <c r="G2271" i="11" s="1"/>
  <c r="C2271" i="11"/>
  <c r="D2271" i="11"/>
  <c r="B2272" i="11"/>
  <c r="G2272" i="11" s="1"/>
  <c r="C2272" i="11"/>
  <c r="D2272" i="11"/>
  <c r="B2273" i="11"/>
  <c r="G2273" i="11" s="1"/>
  <c r="C2273" i="11"/>
  <c r="D2273" i="11"/>
  <c r="B2274" i="11"/>
  <c r="G2274" i="11" s="1"/>
  <c r="C2274" i="11"/>
  <c r="D2274" i="11"/>
  <c r="B2275" i="11"/>
  <c r="G2275" i="11" s="1"/>
  <c r="C2275" i="11"/>
  <c r="D2275" i="11"/>
  <c r="B2276" i="11"/>
  <c r="G2276" i="11" s="1"/>
  <c r="C2276" i="11"/>
  <c r="D2276" i="11"/>
  <c r="B2277" i="11"/>
  <c r="G2277" i="11" s="1"/>
  <c r="C2277" i="11"/>
  <c r="D2277" i="11"/>
  <c r="B2278" i="11"/>
  <c r="G2278" i="11" s="1"/>
  <c r="C2278" i="11"/>
  <c r="D2278" i="11"/>
  <c r="B2279" i="11"/>
  <c r="G2279" i="11" s="1"/>
  <c r="C2279" i="11"/>
  <c r="D2279" i="11"/>
  <c r="B2280" i="11"/>
  <c r="G2280" i="11" s="1"/>
  <c r="C2280" i="11"/>
  <c r="D2280" i="11"/>
  <c r="B2281" i="11"/>
  <c r="G2281" i="11" s="1"/>
  <c r="C2281" i="11"/>
  <c r="D2281" i="11"/>
  <c r="B2282" i="11"/>
  <c r="G2282" i="11" s="1"/>
  <c r="C2282" i="11"/>
  <c r="D2282" i="11"/>
  <c r="B2283" i="11"/>
  <c r="G2283" i="11" s="1"/>
  <c r="C2283" i="11"/>
  <c r="D2283" i="11"/>
  <c r="B2284" i="11"/>
  <c r="G2284" i="11" s="1"/>
  <c r="C2284" i="11"/>
  <c r="D2284" i="11"/>
  <c r="B2285" i="11"/>
  <c r="G2285" i="11" s="1"/>
  <c r="C2285" i="11"/>
  <c r="D2285" i="11"/>
  <c r="B2286" i="11"/>
  <c r="G2286" i="11" s="1"/>
  <c r="C2286" i="11"/>
  <c r="D2286" i="11"/>
  <c r="B2287" i="11"/>
  <c r="G2287" i="11" s="1"/>
  <c r="C2287" i="11"/>
  <c r="D2287" i="11"/>
  <c r="B2288" i="11"/>
  <c r="G2288" i="11" s="1"/>
  <c r="C2288" i="11"/>
  <c r="D2288" i="11"/>
  <c r="B2289" i="11"/>
  <c r="G2289" i="11" s="1"/>
  <c r="C2289" i="11"/>
  <c r="D2289" i="11"/>
  <c r="B2290" i="11"/>
  <c r="G2290" i="11" s="1"/>
  <c r="C2290" i="11"/>
  <c r="D2290" i="11"/>
  <c r="B2291" i="11"/>
  <c r="G2291" i="11" s="1"/>
  <c r="C2291" i="11"/>
  <c r="D2291" i="11"/>
  <c r="B2292" i="11"/>
  <c r="G2292" i="11" s="1"/>
  <c r="C2292" i="11"/>
  <c r="D2292" i="11"/>
  <c r="B2293" i="11"/>
  <c r="G2293" i="11" s="1"/>
  <c r="C2293" i="11"/>
  <c r="D2293" i="11"/>
  <c r="B2294" i="11"/>
  <c r="G2294" i="11" s="1"/>
  <c r="C2294" i="11"/>
  <c r="D2294" i="11"/>
  <c r="B2295" i="11"/>
  <c r="G2295" i="11" s="1"/>
  <c r="C2295" i="11"/>
  <c r="D2295" i="11"/>
  <c r="B2296" i="11"/>
  <c r="G2296" i="11" s="1"/>
  <c r="C2296" i="11"/>
  <c r="D2296" i="11"/>
  <c r="B2297" i="11"/>
  <c r="G2297" i="11" s="1"/>
  <c r="C2297" i="11"/>
  <c r="D2297" i="11"/>
  <c r="B2298" i="11"/>
  <c r="G2298" i="11" s="1"/>
  <c r="C2298" i="11"/>
  <c r="D2298" i="11"/>
  <c r="B2299" i="11"/>
  <c r="G2299" i="11" s="1"/>
  <c r="C2299" i="11"/>
  <c r="D2299" i="11"/>
  <c r="B2300" i="11"/>
  <c r="G2300" i="11" s="1"/>
  <c r="C2300" i="11"/>
  <c r="D2300" i="11"/>
  <c r="B2301" i="11"/>
  <c r="G2301" i="11" s="1"/>
  <c r="C2301" i="11"/>
  <c r="D2301" i="11"/>
  <c r="B2302" i="11"/>
  <c r="G2302" i="11" s="1"/>
  <c r="C2302" i="11"/>
  <c r="D2302" i="11"/>
  <c r="B2303" i="11"/>
  <c r="G2303" i="11" s="1"/>
  <c r="C2303" i="11"/>
  <c r="D2303" i="11"/>
  <c r="B2304" i="11"/>
  <c r="G2304" i="11" s="1"/>
  <c r="C2304" i="11"/>
  <c r="D2304" i="11"/>
  <c r="B2305" i="11"/>
  <c r="G2305" i="11" s="1"/>
  <c r="C2305" i="11"/>
  <c r="D2305" i="11"/>
  <c r="B2306" i="11"/>
  <c r="G2306" i="11" s="1"/>
  <c r="C2306" i="11"/>
  <c r="D2306" i="11"/>
  <c r="B2307" i="11"/>
  <c r="G2307" i="11" s="1"/>
  <c r="C2307" i="11"/>
  <c r="D2307" i="11"/>
  <c r="B2308" i="11"/>
  <c r="G2308" i="11" s="1"/>
  <c r="C2308" i="11"/>
  <c r="D2308" i="11"/>
  <c r="B2309" i="11"/>
  <c r="G2309" i="11" s="1"/>
  <c r="C2309" i="11"/>
  <c r="D2309" i="11"/>
  <c r="B2310" i="11"/>
  <c r="G2310" i="11" s="1"/>
  <c r="C2310" i="11"/>
  <c r="D2310" i="11"/>
  <c r="B2311" i="11"/>
  <c r="G2311" i="11" s="1"/>
  <c r="C2311" i="11"/>
  <c r="D2311" i="11"/>
  <c r="B2312" i="11"/>
  <c r="G2312" i="11" s="1"/>
  <c r="C2312" i="11"/>
  <c r="D2312" i="11"/>
  <c r="B2313" i="11"/>
  <c r="G2313" i="11" s="1"/>
  <c r="C2313" i="11"/>
  <c r="D2313" i="11"/>
  <c r="B2314" i="11"/>
  <c r="G2314" i="11" s="1"/>
  <c r="C2314" i="11"/>
  <c r="D2314" i="11"/>
  <c r="B2315" i="11"/>
  <c r="G2315" i="11" s="1"/>
  <c r="C2315" i="11"/>
  <c r="D2315" i="11"/>
  <c r="B2316" i="11"/>
  <c r="G2316" i="11" s="1"/>
  <c r="C2316" i="11"/>
  <c r="D2316" i="11"/>
  <c r="B2317" i="11"/>
  <c r="G2317" i="11" s="1"/>
  <c r="C2317" i="11"/>
  <c r="D2317" i="11"/>
  <c r="B2318" i="11"/>
  <c r="G2318" i="11" s="1"/>
  <c r="C2318" i="11"/>
  <c r="D2318" i="11"/>
  <c r="B2319" i="11"/>
  <c r="G2319" i="11" s="1"/>
  <c r="C2319" i="11"/>
  <c r="D2319" i="11"/>
  <c r="B2320" i="11"/>
  <c r="G2320" i="11" s="1"/>
  <c r="C2320" i="11"/>
  <c r="D2320" i="11"/>
  <c r="B2321" i="11"/>
  <c r="G2321" i="11" s="1"/>
  <c r="C2321" i="11"/>
  <c r="D2321" i="11"/>
  <c r="B2322" i="11"/>
  <c r="G2322" i="11" s="1"/>
  <c r="C2322" i="11"/>
  <c r="D2322" i="11"/>
  <c r="B2323" i="11"/>
  <c r="G2323" i="11" s="1"/>
  <c r="C2323" i="11"/>
  <c r="D2323" i="11"/>
  <c r="B2324" i="11"/>
  <c r="G2324" i="11" s="1"/>
  <c r="C2324" i="11"/>
  <c r="D2324" i="11"/>
  <c r="B2325" i="11"/>
  <c r="G2325" i="11" s="1"/>
  <c r="C2325" i="11"/>
  <c r="D2325" i="11"/>
  <c r="B2326" i="11"/>
  <c r="G2326" i="11" s="1"/>
  <c r="C2326" i="11"/>
  <c r="D2326" i="11"/>
  <c r="B2327" i="11"/>
  <c r="G2327" i="11" s="1"/>
  <c r="C2327" i="11"/>
  <c r="D2327" i="11"/>
  <c r="B2328" i="11"/>
  <c r="G2328" i="11" s="1"/>
  <c r="C2328" i="11"/>
  <c r="D2328" i="11"/>
  <c r="B2329" i="11"/>
  <c r="G2329" i="11" s="1"/>
  <c r="C2329" i="11"/>
  <c r="D2329" i="11"/>
  <c r="B2330" i="11"/>
  <c r="G2330" i="11" s="1"/>
  <c r="C2330" i="11"/>
  <c r="D2330" i="11"/>
  <c r="B2331" i="11"/>
  <c r="G2331" i="11" s="1"/>
  <c r="C2331" i="11"/>
  <c r="D2331" i="11"/>
  <c r="B2332" i="11"/>
  <c r="G2332" i="11" s="1"/>
  <c r="C2332" i="11"/>
  <c r="D2332" i="11"/>
  <c r="B2333" i="11"/>
  <c r="G2333" i="11" s="1"/>
  <c r="C2333" i="11"/>
  <c r="D2333" i="11"/>
  <c r="B2334" i="11"/>
  <c r="G2334" i="11" s="1"/>
  <c r="C2334" i="11"/>
  <c r="D2334" i="11"/>
  <c r="B2335" i="11"/>
  <c r="G2335" i="11" s="1"/>
  <c r="C2335" i="11"/>
  <c r="D2335" i="11"/>
  <c r="B2336" i="11"/>
  <c r="G2336" i="11" s="1"/>
  <c r="C2336" i="11"/>
  <c r="D2336" i="11"/>
  <c r="B2337" i="11"/>
  <c r="G2337" i="11" s="1"/>
  <c r="C2337" i="11"/>
  <c r="D2337" i="11"/>
  <c r="B2338" i="11"/>
  <c r="G2338" i="11" s="1"/>
  <c r="C2338" i="11"/>
  <c r="D2338" i="11"/>
  <c r="B2339" i="11"/>
  <c r="G2339" i="11" s="1"/>
  <c r="C2339" i="11"/>
  <c r="D2339" i="11"/>
  <c r="B2340" i="11"/>
  <c r="G2340" i="11" s="1"/>
  <c r="C2340" i="11"/>
  <c r="D2340" i="11"/>
  <c r="B2341" i="11"/>
  <c r="G2341" i="11" s="1"/>
  <c r="C2341" i="11"/>
  <c r="D2341" i="11"/>
  <c r="B2342" i="11"/>
  <c r="G2342" i="11" s="1"/>
  <c r="C2342" i="11"/>
  <c r="D2342" i="11"/>
  <c r="B2343" i="11"/>
  <c r="G2343" i="11" s="1"/>
  <c r="C2343" i="11"/>
  <c r="D2343" i="11"/>
  <c r="B2344" i="11"/>
  <c r="G2344" i="11" s="1"/>
  <c r="C2344" i="11"/>
  <c r="D2344" i="11"/>
  <c r="B2345" i="11"/>
  <c r="G2345" i="11" s="1"/>
  <c r="C2345" i="11"/>
  <c r="D2345" i="11"/>
  <c r="B2346" i="11"/>
  <c r="G2346" i="11" s="1"/>
  <c r="C2346" i="11"/>
  <c r="D2346" i="11"/>
  <c r="B2347" i="11"/>
  <c r="G2347" i="11" s="1"/>
  <c r="C2347" i="11"/>
  <c r="D2347" i="11"/>
  <c r="B2348" i="11"/>
  <c r="G2348" i="11" s="1"/>
  <c r="C2348" i="11"/>
  <c r="D2348" i="11"/>
  <c r="B2349" i="11"/>
  <c r="G2349" i="11"/>
  <c r="C2349" i="11"/>
  <c r="D2349" i="11"/>
  <c r="B2350" i="11"/>
  <c r="G2350" i="11" s="1"/>
  <c r="C2350" i="11"/>
  <c r="D2350" i="11"/>
  <c r="B2351" i="11"/>
  <c r="G2351" i="11" s="1"/>
  <c r="C2351" i="11"/>
  <c r="D2351" i="11"/>
  <c r="B2352" i="11"/>
  <c r="G2352" i="11" s="1"/>
  <c r="C2352" i="11"/>
  <c r="D2352" i="11"/>
  <c r="B2353" i="11"/>
  <c r="G2353" i="11" s="1"/>
  <c r="C2353" i="11"/>
  <c r="D2353" i="11"/>
  <c r="B2354" i="11"/>
  <c r="G2354" i="11" s="1"/>
  <c r="C2354" i="11"/>
  <c r="D2354" i="11"/>
  <c r="B2355" i="11"/>
  <c r="G2355" i="11" s="1"/>
  <c r="C2355" i="11"/>
  <c r="D2355" i="11"/>
  <c r="B2356" i="11"/>
  <c r="G2356" i="11" s="1"/>
  <c r="C2356" i="11"/>
  <c r="D2356" i="11"/>
  <c r="B2357" i="11"/>
  <c r="G2357" i="11" s="1"/>
  <c r="C2357" i="11"/>
  <c r="D2357" i="11"/>
  <c r="B2358" i="11"/>
  <c r="G2358" i="11" s="1"/>
  <c r="C2358" i="11"/>
  <c r="D2358" i="11"/>
  <c r="B2359" i="11"/>
  <c r="G2359" i="11" s="1"/>
  <c r="C2359" i="11"/>
  <c r="D2359" i="11"/>
  <c r="B2360" i="11"/>
  <c r="G2360" i="11" s="1"/>
  <c r="C2360" i="11"/>
  <c r="D2360" i="11"/>
  <c r="B2361" i="11"/>
  <c r="G2361" i="11" s="1"/>
  <c r="C2361" i="11"/>
  <c r="D2361" i="11"/>
  <c r="B2362" i="11"/>
  <c r="G2362" i="11" s="1"/>
  <c r="C2362" i="11"/>
  <c r="D2362" i="11"/>
  <c r="B2363" i="11"/>
  <c r="G2363" i="11" s="1"/>
  <c r="C2363" i="11"/>
  <c r="D2363" i="11"/>
  <c r="B2364" i="11"/>
  <c r="G2364" i="11" s="1"/>
  <c r="C2364" i="11"/>
  <c r="D2364" i="11"/>
  <c r="B2365" i="11"/>
  <c r="G2365" i="11" s="1"/>
  <c r="C2365" i="11"/>
  <c r="D2365" i="11"/>
  <c r="B2366" i="11"/>
  <c r="G2366" i="11" s="1"/>
  <c r="C2366" i="11"/>
  <c r="D2366" i="11"/>
  <c r="B2367" i="11"/>
  <c r="G2367" i="11" s="1"/>
  <c r="C2367" i="11"/>
  <c r="D2367" i="11"/>
  <c r="B2368" i="11"/>
  <c r="G2368" i="11" s="1"/>
  <c r="C2368" i="11"/>
  <c r="D2368" i="11"/>
  <c r="B2369" i="11"/>
  <c r="G2369" i="11" s="1"/>
  <c r="C2369" i="11"/>
  <c r="D2369" i="11"/>
  <c r="B2370" i="11"/>
  <c r="G2370" i="11" s="1"/>
  <c r="C2370" i="11"/>
  <c r="D2370" i="11"/>
  <c r="B2371" i="11"/>
  <c r="G2371" i="11" s="1"/>
  <c r="C2371" i="11"/>
  <c r="D2371" i="11"/>
  <c r="B2372" i="11"/>
  <c r="G2372" i="11" s="1"/>
  <c r="C2372" i="11"/>
  <c r="D2372" i="11"/>
  <c r="B2373" i="11"/>
  <c r="G2373" i="11" s="1"/>
  <c r="C2373" i="11"/>
  <c r="D2373" i="11"/>
  <c r="B2374" i="11"/>
  <c r="G2374" i="11" s="1"/>
  <c r="C2374" i="11"/>
  <c r="D2374" i="11"/>
  <c r="B2375" i="11"/>
  <c r="G2375" i="11" s="1"/>
  <c r="C2375" i="11"/>
  <c r="D2375" i="11"/>
  <c r="B2376" i="11"/>
  <c r="G2376" i="11" s="1"/>
  <c r="C2376" i="11"/>
  <c r="D2376" i="11"/>
  <c r="B2377" i="11"/>
  <c r="G2377" i="11" s="1"/>
  <c r="C2377" i="11"/>
  <c r="D2377" i="11"/>
  <c r="B2378" i="11"/>
  <c r="G2378" i="11"/>
  <c r="C2378" i="11"/>
  <c r="D2378" i="11"/>
  <c r="B2379" i="11"/>
  <c r="G2379" i="11"/>
  <c r="C2379" i="11"/>
  <c r="D2379" i="11"/>
  <c r="B2380" i="11"/>
  <c r="G2380" i="11" s="1"/>
  <c r="C2380" i="11"/>
  <c r="D2380" i="11"/>
  <c r="B2381" i="11"/>
  <c r="G2381" i="11" s="1"/>
  <c r="C2381" i="11"/>
  <c r="D2381" i="11"/>
  <c r="B2382" i="11"/>
  <c r="G2382" i="11" s="1"/>
  <c r="C2382" i="11"/>
  <c r="D2382" i="11"/>
  <c r="B2383" i="11"/>
  <c r="G2383" i="11" s="1"/>
  <c r="C2383" i="11"/>
  <c r="D2383" i="11"/>
  <c r="B2384" i="11"/>
  <c r="G2384" i="11" s="1"/>
  <c r="C2384" i="11"/>
  <c r="D2384" i="11"/>
  <c r="B2385" i="11"/>
  <c r="G2385" i="11" s="1"/>
  <c r="C2385" i="11"/>
  <c r="D2385" i="11"/>
  <c r="B2386" i="11"/>
  <c r="G2386" i="11" s="1"/>
  <c r="C2386" i="11"/>
  <c r="D2386" i="11"/>
  <c r="B2387" i="11"/>
  <c r="G2387" i="11" s="1"/>
  <c r="C2387" i="11"/>
  <c r="D2387" i="11"/>
  <c r="B2388" i="11"/>
  <c r="G2388" i="11"/>
  <c r="C2388" i="11"/>
  <c r="D2388" i="11"/>
  <c r="B2389" i="11"/>
  <c r="G2389" i="11" s="1"/>
  <c r="C2389" i="11"/>
  <c r="D2389" i="11"/>
  <c r="B2390" i="11"/>
  <c r="G2390" i="11" s="1"/>
  <c r="C2390" i="11"/>
  <c r="D2390" i="11"/>
  <c r="B2391" i="11"/>
  <c r="G2391" i="11" s="1"/>
  <c r="C2391" i="11"/>
  <c r="D2391" i="11"/>
  <c r="B2392" i="11"/>
  <c r="G2392" i="11" s="1"/>
  <c r="C2392" i="11"/>
  <c r="D2392" i="11"/>
  <c r="B2393" i="11"/>
  <c r="G2393" i="11" s="1"/>
  <c r="C2393" i="11"/>
  <c r="D2393" i="11"/>
  <c r="B2394" i="11"/>
  <c r="G2394" i="11" s="1"/>
  <c r="C2394" i="11"/>
  <c r="D2394" i="11"/>
  <c r="B2395" i="11"/>
  <c r="G2395" i="11" s="1"/>
  <c r="C2395" i="11"/>
  <c r="D2395" i="11"/>
  <c r="B2396" i="11"/>
  <c r="G2396" i="11" s="1"/>
  <c r="C2396" i="11"/>
  <c r="D2396" i="11"/>
  <c r="B2397" i="11"/>
  <c r="G2397" i="11" s="1"/>
  <c r="C2397" i="11"/>
  <c r="D2397" i="11"/>
  <c r="B2398" i="11"/>
  <c r="G2398" i="11" s="1"/>
  <c r="C2398" i="11"/>
  <c r="D2398" i="11"/>
  <c r="B2399" i="11"/>
  <c r="G2399" i="11" s="1"/>
  <c r="C2399" i="11"/>
  <c r="D2399" i="11"/>
  <c r="B2400" i="11"/>
  <c r="G2400" i="11" s="1"/>
  <c r="C2400" i="11"/>
  <c r="D2400" i="11"/>
  <c r="B2401" i="11"/>
  <c r="G2401" i="11" s="1"/>
  <c r="C2401" i="11"/>
  <c r="D2401" i="11"/>
  <c r="B2402" i="11"/>
  <c r="G2402" i="11" s="1"/>
  <c r="C2402" i="11"/>
  <c r="D2402" i="11"/>
  <c r="B2403" i="11"/>
  <c r="G2403" i="11" s="1"/>
  <c r="C2403" i="11"/>
  <c r="D2403" i="11"/>
  <c r="B2404" i="11"/>
  <c r="G2404" i="11" s="1"/>
  <c r="C2404" i="11"/>
  <c r="D2404" i="11"/>
  <c r="B2405" i="11"/>
  <c r="G2405" i="11" s="1"/>
  <c r="C2405" i="11"/>
  <c r="D2405" i="11"/>
  <c r="B2406" i="11"/>
  <c r="G2406" i="11" s="1"/>
  <c r="C2406" i="11"/>
  <c r="D2406" i="11"/>
  <c r="B2407" i="11"/>
  <c r="G2407" i="11" s="1"/>
  <c r="C2407" i="11"/>
  <c r="D2407" i="11"/>
  <c r="B2408" i="11"/>
  <c r="G2408" i="11" s="1"/>
  <c r="C2408" i="11"/>
  <c r="D2408" i="11"/>
  <c r="B2409" i="11"/>
  <c r="G2409" i="11" s="1"/>
  <c r="C2409" i="11"/>
  <c r="D2409" i="11"/>
  <c r="B2410" i="11"/>
  <c r="G2410" i="11" s="1"/>
  <c r="C2410" i="11"/>
  <c r="D2410" i="11"/>
  <c r="B2411" i="11"/>
  <c r="G2411" i="11" s="1"/>
  <c r="C2411" i="11"/>
  <c r="D2411" i="11"/>
  <c r="B2412" i="11"/>
  <c r="G2412" i="11" s="1"/>
  <c r="C2412" i="11"/>
  <c r="D2412" i="11"/>
  <c r="B2413" i="11"/>
  <c r="G2413" i="11" s="1"/>
  <c r="C2413" i="11"/>
  <c r="D2413" i="11"/>
  <c r="B2414" i="11"/>
  <c r="G2414" i="11" s="1"/>
  <c r="C2414" i="11"/>
  <c r="D2414" i="11"/>
  <c r="B2415" i="11"/>
  <c r="G2415" i="11" s="1"/>
  <c r="C2415" i="11"/>
  <c r="D2415" i="11"/>
  <c r="B2416" i="11"/>
  <c r="G2416" i="11" s="1"/>
  <c r="C2416" i="11"/>
  <c r="D2416" i="11"/>
  <c r="B2417" i="11"/>
  <c r="G2417" i="11" s="1"/>
  <c r="C2417" i="11"/>
  <c r="D2417" i="11"/>
  <c r="B2418" i="11"/>
  <c r="G2418" i="11" s="1"/>
  <c r="C2418" i="11"/>
  <c r="D2418" i="11"/>
  <c r="B2419" i="11"/>
  <c r="G2419" i="11" s="1"/>
  <c r="C2419" i="11"/>
  <c r="D2419" i="11"/>
  <c r="B2420" i="11"/>
  <c r="G2420" i="11" s="1"/>
  <c r="C2420" i="11"/>
  <c r="D2420" i="11"/>
  <c r="B2421" i="11"/>
  <c r="G2421" i="11" s="1"/>
  <c r="C2421" i="11"/>
  <c r="D2421" i="11"/>
  <c r="B2422" i="11"/>
  <c r="G2422" i="11" s="1"/>
  <c r="C2422" i="11"/>
  <c r="D2422" i="11"/>
  <c r="B2423" i="11"/>
  <c r="G2423" i="11" s="1"/>
  <c r="C2423" i="11"/>
  <c r="D2423" i="11"/>
  <c r="B2424" i="11"/>
  <c r="G2424" i="11" s="1"/>
  <c r="C2424" i="11"/>
  <c r="D2424" i="11"/>
  <c r="B2425" i="11"/>
  <c r="G2425" i="11" s="1"/>
  <c r="C2425" i="11"/>
  <c r="D2425" i="11"/>
  <c r="B2426" i="11"/>
  <c r="G2426" i="11" s="1"/>
  <c r="C2426" i="11"/>
  <c r="D2426" i="11"/>
  <c r="B2427" i="11"/>
  <c r="G2427" i="11" s="1"/>
  <c r="C2427" i="11"/>
  <c r="D2427" i="11"/>
  <c r="B2428" i="11"/>
  <c r="G2428" i="11" s="1"/>
  <c r="C2428" i="11"/>
  <c r="D2428" i="11"/>
  <c r="B2429" i="11"/>
  <c r="G2429" i="11" s="1"/>
  <c r="C2429" i="11"/>
  <c r="D2429" i="11"/>
  <c r="B2430" i="11"/>
  <c r="G2430" i="11" s="1"/>
  <c r="C2430" i="11"/>
  <c r="D2430" i="11"/>
  <c r="B2431" i="11"/>
  <c r="G2431" i="11" s="1"/>
  <c r="C2431" i="11"/>
  <c r="D2431" i="11"/>
  <c r="B2432" i="11"/>
  <c r="G2432" i="11" s="1"/>
  <c r="C2432" i="11"/>
  <c r="D2432" i="11"/>
  <c r="B2433" i="11"/>
  <c r="G2433" i="11" s="1"/>
  <c r="C2433" i="11"/>
  <c r="D2433" i="11"/>
  <c r="B2434" i="11"/>
  <c r="G2434" i="11" s="1"/>
  <c r="C2434" i="11"/>
  <c r="D2434" i="11"/>
  <c r="B2435" i="11"/>
  <c r="G2435" i="11" s="1"/>
  <c r="C2435" i="11"/>
  <c r="D2435" i="11"/>
  <c r="B2436" i="11"/>
  <c r="G2436" i="11" s="1"/>
  <c r="C2436" i="11"/>
  <c r="D2436" i="11"/>
  <c r="B2437" i="11"/>
  <c r="G2437" i="11" s="1"/>
  <c r="C2437" i="11"/>
  <c r="D2437" i="11"/>
  <c r="B2438" i="11"/>
  <c r="G2438" i="11" s="1"/>
  <c r="C2438" i="11"/>
  <c r="D2438" i="11"/>
  <c r="B2439" i="11"/>
  <c r="G2439" i="11" s="1"/>
  <c r="C2439" i="11"/>
  <c r="D2439" i="11"/>
  <c r="B2440" i="11"/>
  <c r="G2440" i="11" s="1"/>
  <c r="C2440" i="11"/>
  <c r="D2440" i="11"/>
  <c r="B2441" i="11"/>
  <c r="G2441" i="11" s="1"/>
  <c r="C2441" i="11"/>
  <c r="D2441" i="11"/>
  <c r="B2442" i="11"/>
  <c r="G2442" i="11" s="1"/>
  <c r="C2442" i="11"/>
  <c r="D2442" i="11"/>
  <c r="B2443" i="11"/>
  <c r="G2443" i="11" s="1"/>
  <c r="C2443" i="11"/>
  <c r="D2443" i="11"/>
  <c r="B2444" i="11"/>
  <c r="G2444" i="11" s="1"/>
  <c r="C2444" i="11"/>
  <c r="D2444" i="11"/>
  <c r="B2445" i="11"/>
  <c r="G2445" i="11" s="1"/>
  <c r="C2445" i="11"/>
  <c r="D2445" i="11"/>
  <c r="B2446" i="11"/>
  <c r="G2446" i="11" s="1"/>
  <c r="C2446" i="11"/>
  <c r="D2446" i="11"/>
  <c r="B2447" i="11"/>
  <c r="G2447" i="11" s="1"/>
  <c r="C2447" i="11"/>
  <c r="D2447" i="11"/>
  <c r="B2448" i="11"/>
  <c r="G2448" i="11" s="1"/>
  <c r="C2448" i="11"/>
  <c r="D2448" i="11"/>
  <c r="B2449" i="11"/>
  <c r="G2449" i="11" s="1"/>
  <c r="C2449" i="11"/>
  <c r="D2449" i="11"/>
  <c r="B2450" i="11"/>
  <c r="G2450" i="11" s="1"/>
  <c r="C2450" i="11"/>
  <c r="D2450" i="11"/>
  <c r="B2451" i="11"/>
  <c r="G2451" i="11" s="1"/>
  <c r="C2451" i="11"/>
  <c r="D2451" i="11"/>
  <c r="B2452" i="11"/>
  <c r="G2452" i="11" s="1"/>
  <c r="C2452" i="11"/>
  <c r="D2452" i="11"/>
  <c r="B2453" i="11"/>
  <c r="G2453" i="11" s="1"/>
  <c r="C2453" i="11"/>
  <c r="D2453" i="11"/>
  <c r="B2454" i="11"/>
  <c r="G2454" i="11" s="1"/>
  <c r="C2454" i="11"/>
  <c r="D2454" i="11"/>
  <c r="B2455" i="11"/>
  <c r="G2455" i="11" s="1"/>
  <c r="C2455" i="11"/>
  <c r="D2455" i="11"/>
  <c r="B2456" i="11"/>
  <c r="G2456" i="11" s="1"/>
  <c r="C2456" i="11"/>
  <c r="D2456" i="11"/>
  <c r="B2457" i="11"/>
  <c r="G2457" i="11" s="1"/>
  <c r="C2457" i="11"/>
  <c r="D2457" i="11"/>
  <c r="B2458" i="11"/>
  <c r="G2458" i="11" s="1"/>
  <c r="C2458" i="11"/>
  <c r="D2458" i="11"/>
  <c r="B2459" i="11"/>
  <c r="G2459" i="11" s="1"/>
  <c r="C2459" i="11"/>
  <c r="D2459" i="11"/>
  <c r="B2460" i="11"/>
  <c r="G2460" i="11" s="1"/>
  <c r="C2460" i="11"/>
  <c r="D2460" i="11"/>
  <c r="B2461" i="11"/>
  <c r="G2461" i="11" s="1"/>
  <c r="C2461" i="11"/>
  <c r="D2461" i="11"/>
  <c r="B2462" i="11"/>
  <c r="G2462" i="11" s="1"/>
  <c r="C2462" i="11"/>
  <c r="D2462" i="11"/>
  <c r="B2463" i="11"/>
  <c r="G2463" i="11" s="1"/>
  <c r="C2463" i="11"/>
  <c r="D2463" i="11"/>
  <c r="B2464" i="11"/>
  <c r="G2464" i="11" s="1"/>
  <c r="C2464" i="11"/>
  <c r="D2464" i="11"/>
  <c r="B2465" i="11"/>
  <c r="G2465" i="11" s="1"/>
  <c r="C2465" i="11"/>
  <c r="D2465" i="11"/>
  <c r="B2466" i="11"/>
  <c r="G2466" i="11" s="1"/>
  <c r="C2466" i="11"/>
  <c r="D2466" i="11"/>
  <c r="B2467" i="11"/>
  <c r="G2467" i="11" s="1"/>
  <c r="C2467" i="11"/>
  <c r="D2467" i="11"/>
  <c r="B2468" i="11"/>
  <c r="G2468" i="11" s="1"/>
  <c r="C2468" i="11"/>
  <c r="D2468" i="11"/>
  <c r="B2469" i="11"/>
  <c r="G2469" i="11" s="1"/>
  <c r="C2469" i="11"/>
  <c r="D2469" i="11"/>
  <c r="B2470" i="11"/>
  <c r="G2470" i="11" s="1"/>
  <c r="C2470" i="11"/>
  <c r="D2470" i="11"/>
  <c r="B2471" i="11"/>
  <c r="G2471" i="11" s="1"/>
  <c r="C2471" i="11"/>
  <c r="D2471" i="11"/>
  <c r="B2472" i="11"/>
  <c r="G2472" i="11" s="1"/>
  <c r="C2472" i="11"/>
  <c r="D2472" i="11"/>
  <c r="B2473" i="11"/>
  <c r="G2473" i="11" s="1"/>
  <c r="C2473" i="11"/>
  <c r="D2473" i="11"/>
  <c r="B2474" i="11"/>
  <c r="G2474" i="11" s="1"/>
  <c r="C2474" i="11"/>
  <c r="D2474" i="11"/>
  <c r="B2475" i="11"/>
  <c r="G2475" i="11" s="1"/>
  <c r="C2475" i="11"/>
  <c r="D2475" i="11"/>
  <c r="B2476" i="11"/>
  <c r="G2476" i="11" s="1"/>
  <c r="C2476" i="11"/>
  <c r="D2476" i="11"/>
  <c r="B2477" i="11"/>
  <c r="G2477" i="11" s="1"/>
  <c r="C2477" i="11"/>
  <c r="D2477" i="11"/>
  <c r="B2478" i="11"/>
  <c r="G2478" i="11" s="1"/>
  <c r="C2478" i="11"/>
  <c r="D2478" i="11"/>
  <c r="B2479" i="11"/>
  <c r="G2479" i="11" s="1"/>
  <c r="C2479" i="11"/>
  <c r="D2479" i="11"/>
  <c r="B2480" i="11"/>
  <c r="G2480" i="11" s="1"/>
  <c r="C2480" i="11"/>
  <c r="D2480" i="11"/>
  <c r="B2481" i="11"/>
  <c r="G2481" i="11" s="1"/>
  <c r="C2481" i="11"/>
  <c r="D2481" i="11"/>
  <c r="B2482" i="11"/>
  <c r="G2482" i="11" s="1"/>
  <c r="C2482" i="11"/>
  <c r="D2482" i="11"/>
  <c r="B2483" i="11"/>
  <c r="G2483" i="11" s="1"/>
  <c r="C2483" i="11"/>
  <c r="D2483" i="11"/>
  <c r="B2484" i="11"/>
  <c r="G2484" i="11" s="1"/>
  <c r="C2484" i="11"/>
  <c r="D2484" i="11"/>
  <c r="B2485" i="11"/>
  <c r="G2485" i="11" s="1"/>
  <c r="C2485" i="11"/>
  <c r="D2485" i="11"/>
  <c r="B2486" i="11"/>
  <c r="G2486" i="11" s="1"/>
  <c r="C2486" i="11"/>
  <c r="D2486" i="11"/>
  <c r="B2487" i="11"/>
  <c r="G2487" i="11" s="1"/>
  <c r="C2487" i="11"/>
  <c r="D2487" i="11"/>
  <c r="B2488" i="11"/>
  <c r="G2488" i="11" s="1"/>
  <c r="C2488" i="11"/>
  <c r="D2488" i="11"/>
  <c r="B2489" i="11"/>
  <c r="G2489" i="11" s="1"/>
  <c r="C2489" i="11"/>
  <c r="D2489" i="11"/>
  <c r="B2490" i="11"/>
  <c r="G2490" i="11" s="1"/>
  <c r="C2490" i="11"/>
  <c r="D2490" i="11"/>
  <c r="B2491" i="11"/>
  <c r="G2491" i="11" s="1"/>
  <c r="C2491" i="11"/>
  <c r="D2491" i="11"/>
  <c r="B2492" i="11"/>
  <c r="G2492" i="11" s="1"/>
  <c r="C2492" i="11"/>
  <c r="D2492" i="11"/>
  <c r="B2493" i="11"/>
  <c r="G2493" i="11" s="1"/>
  <c r="C2493" i="11"/>
  <c r="D2493" i="11"/>
  <c r="B2494" i="11"/>
  <c r="G2494" i="11" s="1"/>
  <c r="C2494" i="11"/>
  <c r="D2494" i="11"/>
  <c r="B2495" i="11"/>
  <c r="G2495" i="11" s="1"/>
  <c r="C2495" i="11"/>
  <c r="D2495" i="11"/>
  <c r="B2496" i="11"/>
  <c r="G2496" i="11" s="1"/>
  <c r="C2496" i="11"/>
  <c r="D2496" i="11"/>
  <c r="B2497" i="11"/>
  <c r="G2497" i="11" s="1"/>
  <c r="C2497" i="11"/>
  <c r="D2497" i="11"/>
  <c r="B2498" i="11"/>
  <c r="G2498" i="11" s="1"/>
  <c r="C2498" i="11"/>
  <c r="D2498" i="11"/>
  <c r="B2499" i="11"/>
  <c r="G2499" i="11" s="1"/>
  <c r="C2499" i="11"/>
  <c r="D2499" i="11"/>
  <c r="B2500" i="11"/>
  <c r="G2500" i="11" s="1"/>
  <c r="C2500" i="11"/>
  <c r="D2500" i="11"/>
  <c r="B2501" i="11"/>
  <c r="G2501" i="11" s="1"/>
  <c r="C2501" i="11"/>
  <c r="D2501" i="11"/>
  <c r="B2502" i="11"/>
  <c r="G2502" i="11" s="1"/>
  <c r="C2502" i="11"/>
  <c r="D2502" i="11"/>
  <c r="B2503" i="11"/>
  <c r="G2503" i="11" s="1"/>
  <c r="C2503" i="11"/>
  <c r="D2503" i="11"/>
  <c r="B2504" i="11"/>
  <c r="G2504" i="11" s="1"/>
  <c r="C2504" i="11"/>
  <c r="D2504" i="11"/>
  <c r="B2505" i="11"/>
  <c r="G2505" i="11" s="1"/>
  <c r="C2505" i="11"/>
  <c r="D2505" i="11"/>
  <c r="B2506" i="11"/>
  <c r="G2506" i="11" s="1"/>
  <c r="C2506" i="11"/>
  <c r="D2506" i="11"/>
  <c r="B2507" i="11"/>
  <c r="G2507" i="11" s="1"/>
  <c r="C2507" i="11"/>
  <c r="D2507" i="11"/>
  <c r="B2508" i="11"/>
  <c r="G2508" i="11" s="1"/>
  <c r="C2508" i="11"/>
  <c r="D2508" i="11"/>
  <c r="B2509" i="11"/>
  <c r="G2509" i="11" s="1"/>
  <c r="C2509" i="11"/>
  <c r="D2509" i="11"/>
  <c r="B2510" i="11"/>
  <c r="G2510" i="11" s="1"/>
  <c r="C2510" i="11"/>
  <c r="D2510" i="11"/>
  <c r="B2511" i="11"/>
  <c r="G2511" i="11" s="1"/>
  <c r="C2511" i="11"/>
  <c r="D2511" i="11"/>
  <c r="B2512" i="11"/>
  <c r="G2512" i="11" s="1"/>
  <c r="C2512" i="11"/>
  <c r="D2512" i="11"/>
  <c r="B2513" i="11"/>
  <c r="G2513" i="11" s="1"/>
  <c r="C2513" i="11"/>
  <c r="D2513" i="11"/>
  <c r="B2514" i="11"/>
  <c r="G2514" i="11" s="1"/>
  <c r="C2514" i="11"/>
  <c r="D2514" i="11"/>
  <c r="B2515" i="11"/>
  <c r="G2515" i="11" s="1"/>
  <c r="C2515" i="11"/>
  <c r="D2515" i="11"/>
  <c r="B2516" i="11"/>
  <c r="G2516" i="11" s="1"/>
  <c r="C2516" i="11"/>
  <c r="D2516" i="11"/>
  <c r="B2517" i="11"/>
  <c r="G2517" i="11" s="1"/>
  <c r="C2517" i="11"/>
  <c r="D2517" i="11"/>
  <c r="B2518" i="11"/>
  <c r="G2518" i="11" s="1"/>
  <c r="C2518" i="11"/>
  <c r="D2518" i="11"/>
  <c r="B2519" i="11"/>
  <c r="G2519" i="11" s="1"/>
  <c r="C2519" i="11"/>
  <c r="D2519" i="11"/>
  <c r="B2520" i="11"/>
  <c r="G2520" i="11" s="1"/>
  <c r="C2520" i="11"/>
  <c r="D2520" i="11"/>
  <c r="B2521" i="11"/>
  <c r="G2521" i="11" s="1"/>
  <c r="C2521" i="11"/>
  <c r="D2521" i="11"/>
  <c r="B2522" i="11"/>
  <c r="G2522" i="11" s="1"/>
  <c r="C2522" i="11"/>
  <c r="D2522" i="11"/>
  <c r="B2523" i="11"/>
  <c r="G2523" i="11" s="1"/>
  <c r="C2523" i="11"/>
  <c r="D2523" i="11"/>
  <c r="B2524" i="11"/>
  <c r="G2524" i="11" s="1"/>
  <c r="C2524" i="11"/>
  <c r="D2524" i="11"/>
  <c r="B2525" i="11"/>
  <c r="G2525" i="11" s="1"/>
  <c r="C2525" i="11"/>
  <c r="D2525" i="11"/>
  <c r="B2526" i="11"/>
  <c r="G2526" i="11" s="1"/>
  <c r="C2526" i="11"/>
  <c r="D2526" i="11"/>
  <c r="B2527" i="11"/>
  <c r="G2527" i="11" s="1"/>
  <c r="C2527" i="11"/>
  <c r="D2527" i="11"/>
  <c r="B2528" i="11"/>
  <c r="G2528" i="11" s="1"/>
  <c r="C2528" i="11"/>
  <c r="D2528" i="11"/>
  <c r="B2529" i="11"/>
  <c r="G2529" i="11" s="1"/>
  <c r="C2529" i="11"/>
  <c r="D2529" i="11"/>
  <c r="B2530" i="11"/>
  <c r="G2530" i="11" s="1"/>
  <c r="C2530" i="11"/>
  <c r="D2530" i="11"/>
  <c r="B2531" i="11"/>
  <c r="G2531" i="11" s="1"/>
  <c r="C2531" i="11"/>
  <c r="D2531" i="11"/>
  <c r="B2532" i="11"/>
  <c r="G2532" i="11" s="1"/>
  <c r="C2532" i="11"/>
  <c r="D2532" i="11"/>
  <c r="B2533" i="11"/>
  <c r="G2533" i="11" s="1"/>
  <c r="C2533" i="11"/>
  <c r="D2533" i="11"/>
  <c r="B2534" i="11"/>
  <c r="G2534" i="11" s="1"/>
  <c r="C2534" i="11"/>
  <c r="D2534" i="11"/>
  <c r="B2535" i="11"/>
  <c r="G2535" i="11" s="1"/>
  <c r="C2535" i="11"/>
  <c r="D2535" i="11"/>
  <c r="B2536" i="11"/>
  <c r="G2536" i="11" s="1"/>
  <c r="C2536" i="11"/>
  <c r="D2536" i="11"/>
  <c r="B2537" i="11"/>
  <c r="G2537" i="11" s="1"/>
  <c r="C2537" i="11"/>
  <c r="D2537" i="11"/>
  <c r="B2538" i="11"/>
  <c r="G2538" i="11" s="1"/>
  <c r="C2538" i="11"/>
  <c r="D2538" i="11"/>
  <c r="B2539" i="11"/>
  <c r="G2539" i="11" s="1"/>
  <c r="C2539" i="11"/>
  <c r="D2539" i="11"/>
  <c r="B2540" i="11"/>
  <c r="G2540" i="11" s="1"/>
  <c r="C2540" i="11"/>
  <c r="D2540" i="11"/>
  <c r="B2541" i="11"/>
  <c r="G2541" i="11" s="1"/>
  <c r="C2541" i="11"/>
  <c r="D2541" i="11"/>
  <c r="B2542" i="11"/>
  <c r="G2542" i="11" s="1"/>
  <c r="C2542" i="11"/>
  <c r="D2542" i="11"/>
  <c r="B2543" i="11"/>
  <c r="G2543" i="11" s="1"/>
  <c r="C2543" i="11"/>
  <c r="D2543" i="11"/>
  <c r="B2544" i="11"/>
  <c r="G2544" i="11" s="1"/>
  <c r="C2544" i="11"/>
  <c r="D2544" i="11"/>
  <c r="B2545" i="11"/>
  <c r="G2545" i="11" s="1"/>
  <c r="C2545" i="11"/>
  <c r="D2545" i="11"/>
  <c r="B2546" i="11"/>
  <c r="G2546" i="11" s="1"/>
  <c r="C2546" i="11"/>
  <c r="D2546" i="11"/>
  <c r="B2547" i="11"/>
  <c r="G2547" i="11" s="1"/>
  <c r="C2547" i="11"/>
  <c r="D2547" i="11"/>
  <c r="B2548" i="11"/>
  <c r="G2548" i="11" s="1"/>
  <c r="C2548" i="11"/>
  <c r="D2548" i="11"/>
  <c r="B2549" i="11"/>
  <c r="G2549" i="11" s="1"/>
  <c r="C2549" i="11"/>
  <c r="D2549" i="11"/>
  <c r="B2550" i="11"/>
  <c r="G2550" i="11" s="1"/>
  <c r="C2550" i="11"/>
  <c r="D2550" i="11"/>
  <c r="B2551" i="11"/>
  <c r="G2551" i="11" s="1"/>
  <c r="C2551" i="11"/>
  <c r="D2551" i="11"/>
  <c r="B2552" i="11"/>
  <c r="G2552" i="11" s="1"/>
  <c r="C2552" i="11"/>
  <c r="D2552" i="11"/>
  <c r="B2553" i="11"/>
  <c r="G2553" i="11" s="1"/>
  <c r="C2553" i="11"/>
  <c r="D2553" i="11"/>
  <c r="B2554" i="11"/>
  <c r="G2554" i="11" s="1"/>
  <c r="C2554" i="11"/>
  <c r="D2554" i="11"/>
  <c r="B2555" i="11"/>
  <c r="G2555" i="11" s="1"/>
  <c r="C2555" i="11"/>
  <c r="D2555" i="11"/>
  <c r="B2556" i="11"/>
  <c r="G2556" i="11" s="1"/>
  <c r="C2556" i="11"/>
  <c r="D2556" i="11"/>
  <c r="B2557" i="11"/>
  <c r="G2557" i="11" s="1"/>
  <c r="C2557" i="11"/>
  <c r="D2557" i="11"/>
  <c r="B2558" i="11"/>
  <c r="G2558" i="11" s="1"/>
  <c r="C2558" i="11"/>
  <c r="D2558" i="11"/>
  <c r="B2559" i="11"/>
  <c r="G2559" i="11" s="1"/>
  <c r="C2559" i="11"/>
  <c r="D2559" i="11"/>
  <c r="B2560" i="11"/>
  <c r="G2560" i="11" s="1"/>
  <c r="C2560" i="11"/>
  <c r="D2560" i="11"/>
  <c r="B2561" i="11"/>
  <c r="G2561" i="11" s="1"/>
  <c r="C2561" i="11"/>
  <c r="D2561" i="11"/>
  <c r="B2562" i="11"/>
  <c r="G2562" i="11"/>
  <c r="C2562" i="11"/>
  <c r="D2562" i="11"/>
  <c r="B2563" i="11"/>
  <c r="G2563" i="11" s="1"/>
  <c r="C2563" i="11"/>
  <c r="D2563" i="11"/>
  <c r="B2564" i="11"/>
  <c r="G2564" i="11" s="1"/>
  <c r="C2564" i="11"/>
  <c r="D2564" i="11"/>
  <c r="B2565" i="11"/>
  <c r="G2565" i="11" s="1"/>
  <c r="C2565" i="11"/>
  <c r="D2565" i="11"/>
  <c r="B2566" i="11"/>
  <c r="G2566" i="11" s="1"/>
  <c r="C2566" i="11"/>
  <c r="D2566" i="11"/>
  <c r="B2567" i="11"/>
  <c r="G2567" i="11" s="1"/>
  <c r="C2567" i="11"/>
  <c r="D2567" i="11"/>
  <c r="B2568" i="11"/>
  <c r="G2568" i="11" s="1"/>
  <c r="C2568" i="11"/>
  <c r="D2568" i="11"/>
  <c r="B2569" i="11"/>
  <c r="G2569" i="11" s="1"/>
  <c r="C2569" i="11"/>
  <c r="D2569" i="11"/>
  <c r="B2570" i="11"/>
  <c r="G2570" i="11" s="1"/>
  <c r="C2570" i="11"/>
  <c r="D2570" i="11"/>
  <c r="B2571" i="11"/>
  <c r="G2571" i="11" s="1"/>
  <c r="C2571" i="11"/>
  <c r="D2571" i="11"/>
  <c r="B2572" i="11"/>
  <c r="G2572" i="11" s="1"/>
  <c r="C2572" i="11"/>
  <c r="D2572" i="11"/>
  <c r="B2573" i="11"/>
  <c r="G2573" i="11" s="1"/>
  <c r="C2573" i="11"/>
  <c r="D2573" i="11"/>
  <c r="B2574" i="11"/>
  <c r="G2574" i="11" s="1"/>
  <c r="C2574" i="11"/>
  <c r="D2574" i="11"/>
  <c r="B2575" i="11"/>
  <c r="G2575" i="11" s="1"/>
  <c r="C2575" i="11"/>
  <c r="D2575" i="11"/>
  <c r="B2576" i="11"/>
  <c r="G2576" i="11" s="1"/>
  <c r="C2576" i="11"/>
  <c r="D2576" i="11"/>
  <c r="B2577" i="11"/>
  <c r="G2577" i="11" s="1"/>
  <c r="C2577" i="11"/>
  <c r="D2577" i="11"/>
  <c r="B2578" i="11"/>
  <c r="G2578" i="11" s="1"/>
  <c r="C2578" i="11"/>
  <c r="D2578" i="11"/>
  <c r="B2579" i="11"/>
  <c r="G2579" i="11" s="1"/>
  <c r="C2579" i="11"/>
  <c r="D2579" i="11"/>
  <c r="B2580" i="11"/>
  <c r="G2580" i="11" s="1"/>
  <c r="C2580" i="11"/>
  <c r="D2580" i="11"/>
  <c r="B2581" i="11"/>
  <c r="G2581" i="11" s="1"/>
  <c r="C2581" i="11"/>
  <c r="D2581" i="11"/>
  <c r="B2582" i="11"/>
  <c r="G2582" i="11" s="1"/>
  <c r="C2582" i="11"/>
  <c r="D2582" i="11"/>
  <c r="B2583" i="11"/>
  <c r="G2583" i="11" s="1"/>
  <c r="C2583" i="11"/>
  <c r="D2583" i="11"/>
  <c r="B2584" i="11"/>
  <c r="G2584" i="11" s="1"/>
  <c r="C2584" i="11"/>
  <c r="D2584" i="11"/>
  <c r="B2585" i="11"/>
  <c r="G2585" i="11" s="1"/>
  <c r="C2585" i="11"/>
  <c r="D2585" i="11"/>
  <c r="B2586" i="11"/>
  <c r="G2586" i="11" s="1"/>
  <c r="C2586" i="11"/>
  <c r="D2586" i="11"/>
  <c r="B2587" i="11"/>
  <c r="G2587" i="11" s="1"/>
  <c r="C2587" i="11"/>
  <c r="D2587" i="11"/>
  <c r="B2588" i="11"/>
  <c r="G2588" i="11" s="1"/>
  <c r="C2588" i="11"/>
  <c r="D2588" i="11"/>
  <c r="B2589" i="11"/>
  <c r="G2589" i="11" s="1"/>
  <c r="C2589" i="11"/>
  <c r="D2589" i="11"/>
  <c r="B2590" i="11"/>
  <c r="G2590" i="11" s="1"/>
  <c r="C2590" i="11"/>
  <c r="D2590" i="11"/>
  <c r="B2591" i="11"/>
  <c r="G2591" i="11" s="1"/>
  <c r="C2591" i="11"/>
  <c r="D2591" i="11"/>
  <c r="B2592" i="11"/>
  <c r="G2592" i="11" s="1"/>
  <c r="C2592" i="11"/>
  <c r="D2592" i="11"/>
  <c r="B2593" i="11"/>
  <c r="G2593" i="11" s="1"/>
  <c r="C2593" i="11"/>
  <c r="D2593" i="11"/>
  <c r="B2594" i="11"/>
  <c r="G2594" i="11" s="1"/>
  <c r="C2594" i="11"/>
  <c r="D2594" i="11"/>
  <c r="B2595" i="11"/>
  <c r="G2595" i="11" s="1"/>
  <c r="C2595" i="11"/>
  <c r="D2595" i="11"/>
  <c r="B2596" i="11"/>
  <c r="G2596" i="11" s="1"/>
  <c r="C2596" i="11"/>
  <c r="D2596" i="11"/>
  <c r="B2597" i="11"/>
  <c r="G2597" i="11" s="1"/>
  <c r="C2597" i="11"/>
  <c r="D2597" i="11"/>
  <c r="B2598" i="11"/>
  <c r="G2598" i="11" s="1"/>
  <c r="C2598" i="11"/>
  <c r="D2598" i="11"/>
  <c r="B2599" i="11"/>
  <c r="G2599" i="11" s="1"/>
  <c r="C2599" i="11"/>
  <c r="D2599" i="11"/>
  <c r="B2600" i="11"/>
  <c r="G2600" i="11" s="1"/>
  <c r="C2600" i="11"/>
  <c r="D2600" i="11"/>
  <c r="B2601" i="11"/>
  <c r="G2601" i="11" s="1"/>
  <c r="C2601" i="11"/>
  <c r="D2601" i="11"/>
  <c r="B2602" i="11"/>
  <c r="G2602" i="11" s="1"/>
  <c r="C2602" i="11"/>
  <c r="D2602" i="11"/>
  <c r="B2603" i="11"/>
  <c r="G2603" i="11" s="1"/>
  <c r="C2603" i="11"/>
  <c r="D2603" i="11"/>
  <c r="B2604" i="11"/>
  <c r="G2604" i="11" s="1"/>
  <c r="C2604" i="11"/>
  <c r="D2604" i="11"/>
  <c r="B2605" i="11"/>
  <c r="G2605" i="11" s="1"/>
  <c r="C2605" i="11"/>
  <c r="D2605" i="11"/>
  <c r="B2606" i="11"/>
  <c r="G2606" i="11" s="1"/>
  <c r="C2606" i="11"/>
  <c r="D2606" i="11"/>
  <c r="B2607" i="11"/>
  <c r="G2607" i="11" s="1"/>
  <c r="C2607" i="11"/>
  <c r="D2607" i="11"/>
  <c r="B2608" i="11"/>
  <c r="G2608" i="11" s="1"/>
  <c r="C2608" i="11"/>
  <c r="D2608" i="11"/>
  <c r="B2609" i="11"/>
  <c r="G2609" i="11" s="1"/>
  <c r="C2609" i="11"/>
  <c r="D2609" i="11"/>
  <c r="B2610" i="11"/>
  <c r="G2610" i="11" s="1"/>
  <c r="C2610" i="11"/>
  <c r="D2610" i="11"/>
  <c r="B2611" i="11"/>
  <c r="G2611" i="11" s="1"/>
  <c r="C2611" i="11"/>
  <c r="D2611" i="11"/>
  <c r="B2612" i="11"/>
  <c r="G2612" i="11" s="1"/>
  <c r="C2612" i="11"/>
  <c r="D2612" i="11"/>
  <c r="B2613" i="11"/>
  <c r="G2613" i="11" s="1"/>
  <c r="C2613" i="11"/>
  <c r="D2613" i="11"/>
  <c r="B2614" i="11"/>
  <c r="G2614" i="11" s="1"/>
  <c r="C2614" i="11"/>
  <c r="D2614" i="11"/>
  <c r="B2615" i="11"/>
  <c r="G2615" i="11" s="1"/>
  <c r="C2615" i="11"/>
  <c r="D2615" i="11"/>
  <c r="B2616" i="11"/>
  <c r="G2616" i="11" s="1"/>
  <c r="C2616" i="11"/>
  <c r="D2616" i="11"/>
  <c r="B2617" i="11"/>
  <c r="G2617" i="11" s="1"/>
  <c r="C2617" i="11"/>
  <c r="D2617" i="11"/>
  <c r="B2618" i="11"/>
  <c r="G2618" i="11" s="1"/>
  <c r="C2618" i="11"/>
  <c r="D2618" i="11"/>
  <c r="B2619" i="11"/>
  <c r="G2619" i="11" s="1"/>
  <c r="C2619" i="11"/>
  <c r="D2619" i="11"/>
  <c r="B2620" i="11"/>
  <c r="G2620" i="11" s="1"/>
  <c r="C2620" i="11"/>
  <c r="D2620" i="11"/>
  <c r="B2621" i="11"/>
  <c r="G2621" i="11" s="1"/>
  <c r="C2621" i="11"/>
  <c r="D2621" i="11"/>
  <c r="B2622" i="11"/>
  <c r="G2622" i="11" s="1"/>
  <c r="C2622" i="11"/>
  <c r="D2622" i="11"/>
  <c r="B2623" i="11"/>
  <c r="G2623" i="11" s="1"/>
  <c r="C2623" i="11"/>
  <c r="D2623" i="11"/>
  <c r="B2624" i="11"/>
  <c r="G2624" i="11" s="1"/>
  <c r="C2624" i="11"/>
  <c r="D2624" i="11"/>
  <c r="B2625" i="11"/>
  <c r="G2625" i="11" s="1"/>
  <c r="C2625" i="11"/>
  <c r="D2625" i="11"/>
  <c r="B2626" i="11"/>
  <c r="G2626" i="11" s="1"/>
  <c r="C2626" i="11"/>
  <c r="D2626" i="11"/>
  <c r="B2627" i="11"/>
  <c r="G2627" i="11" s="1"/>
  <c r="C2627" i="11"/>
  <c r="D2627" i="11"/>
  <c r="B2628" i="11"/>
  <c r="G2628" i="11" s="1"/>
  <c r="C2628" i="11"/>
  <c r="D2628" i="11"/>
  <c r="B2629" i="11"/>
  <c r="G2629" i="11" s="1"/>
  <c r="C2629" i="11"/>
  <c r="D2629" i="11"/>
  <c r="B2630" i="11"/>
  <c r="G2630" i="11" s="1"/>
  <c r="C2630" i="11"/>
  <c r="D2630" i="11"/>
  <c r="B2631" i="11"/>
  <c r="G2631" i="11" s="1"/>
  <c r="C2631" i="11"/>
  <c r="D2631" i="11"/>
  <c r="B2632" i="11"/>
  <c r="G2632" i="11" s="1"/>
  <c r="C2632" i="11"/>
  <c r="D2632" i="11"/>
  <c r="B2633" i="11"/>
  <c r="G2633" i="11" s="1"/>
  <c r="C2633" i="11"/>
  <c r="D2633" i="11"/>
  <c r="B2634" i="11"/>
  <c r="G2634" i="11" s="1"/>
  <c r="C2634" i="11"/>
  <c r="D2634" i="11"/>
  <c r="B2635" i="11"/>
  <c r="G2635" i="11" s="1"/>
  <c r="C2635" i="11"/>
  <c r="D2635" i="11"/>
  <c r="B2636" i="11"/>
  <c r="G2636" i="11" s="1"/>
  <c r="C2636" i="11"/>
  <c r="D2636" i="11"/>
  <c r="B2637" i="11"/>
  <c r="G2637" i="11" s="1"/>
  <c r="C2637" i="11"/>
  <c r="D2637" i="11"/>
  <c r="B2638" i="11"/>
  <c r="G2638" i="11" s="1"/>
  <c r="C2638" i="11"/>
  <c r="D2638" i="11"/>
  <c r="B2639" i="11"/>
  <c r="G2639" i="11" s="1"/>
  <c r="C2639" i="11"/>
  <c r="D2639" i="11"/>
  <c r="B2640" i="11"/>
  <c r="G2640" i="11" s="1"/>
  <c r="C2640" i="11"/>
  <c r="D2640" i="11"/>
  <c r="B2641" i="11"/>
  <c r="G2641" i="11" s="1"/>
  <c r="C2641" i="11"/>
  <c r="D2641" i="11"/>
  <c r="B2642" i="11"/>
  <c r="G2642" i="11" s="1"/>
  <c r="C2642" i="11"/>
  <c r="D2642" i="11"/>
  <c r="B2643" i="11"/>
  <c r="G2643" i="11" s="1"/>
  <c r="C2643" i="11"/>
  <c r="D2643" i="11"/>
  <c r="B2644" i="11"/>
  <c r="G2644" i="11" s="1"/>
  <c r="C2644" i="11"/>
  <c r="D2644" i="11"/>
  <c r="B2645" i="11"/>
  <c r="G2645" i="11" s="1"/>
  <c r="C2645" i="11"/>
  <c r="D2645" i="11"/>
  <c r="B2646" i="11"/>
  <c r="G2646" i="11" s="1"/>
  <c r="C2646" i="11"/>
  <c r="D2646" i="11"/>
  <c r="B2647" i="11"/>
  <c r="G2647" i="11" s="1"/>
  <c r="C2647" i="11"/>
  <c r="D2647" i="11"/>
  <c r="B2648" i="11"/>
  <c r="G2648" i="11" s="1"/>
  <c r="C2648" i="11"/>
  <c r="D2648" i="11"/>
  <c r="B2649" i="11"/>
  <c r="G2649" i="11" s="1"/>
  <c r="C2649" i="11"/>
  <c r="D2649" i="11"/>
  <c r="B2650" i="11"/>
  <c r="G2650" i="11" s="1"/>
  <c r="C2650" i="11"/>
  <c r="D2650" i="11"/>
  <c r="B2651" i="11"/>
  <c r="G2651" i="11" s="1"/>
  <c r="C2651" i="11"/>
  <c r="D2651" i="11"/>
  <c r="B2652" i="11"/>
  <c r="G2652" i="11" s="1"/>
  <c r="C2652" i="11"/>
  <c r="D2652" i="11"/>
  <c r="B2653" i="11"/>
  <c r="G2653" i="11" s="1"/>
  <c r="C2653" i="11"/>
  <c r="D2653" i="11"/>
  <c r="B2654" i="11"/>
  <c r="G2654" i="11" s="1"/>
  <c r="C2654" i="11"/>
  <c r="D2654" i="11"/>
  <c r="B2655" i="11"/>
  <c r="G2655" i="11" s="1"/>
  <c r="C2655" i="11"/>
  <c r="D2655" i="11"/>
  <c r="B2656" i="11"/>
  <c r="G2656" i="11" s="1"/>
  <c r="C2656" i="11"/>
  <c r="D2656" i="11"/>
  <c r="B2657" i="11"/>
  <c r="G2657" i="11" s="1"/>
  <c r="C2657" i="11"/>
  <c r="D2657" i="11"/>
  <c r="B2658" i="11"/>
  <c r="G2658" i="11" s="1"/>
  <c r="C2658" i="11"/>
  <c r="D2658" i="11"/>
  <c r="B2659" i="11"/>
  <c r="G2659" i="11" s="1"/>
  <c r="C2659" i="11"/>
  <c r="D2659" i="11"/>
  <c r="B2660" i="11"/>
  <c r="G2660" i="11" s="1"/>
  <c r="C2660" i="11"/>
  <c r="D2660" i="11"/>
  <c r="B2661" i="11"/>
  <c r="G2661" i="11" s="1"/>
  <c r="C2661" i="11"/>
  <c r="D2661" i="11"/>
  <c r="B2662" i="11"/>
  <c r="G2662" i="11" s="1"/>
  <c r="C2662" i="11"/>
  <c r="D2662" i="11"/>
  <c r="B2663" i="11"/>
  <c r="G2663" i="11" s="1"/>
  <c r="C2663" i="11"/>
  <c r="D2663" i="11"/>
  <c r="B2664" i="11"/>
  <c r="G2664" i="11" s="1"/>
  <c r="C2664" i="11"/>
  <c r="D2664" i="11"/>
  <c r="B2665" i="11"/>
  <c r="G2665" i="11" s="1"/>
  <c r="C2665" i="11"/>
  <c r="D2665" i="11"/>
  <c r="B2666" i="11"/>
  <c r="G2666" i="11" s="1"/>
  <c r="C2666" i="11"/>
  <c r="D2666" i="11"/>
  <c r="B2667" i="11"/>
  <c r="G2667" i="11" s="1"/>
  <c r="C2667" i="11"/>
  <c r="D2667" i="11"/>
  <c r="B2668" i="11"/>
  <c r="G2668" i="11" s="1"/>
  <c r="C2668" i="11"/>
  <c r="D2668" i="11"/>
  <c r="B2669" i="11"/>
  <c r="G2669" i="11" s="1"/>
  <c r="C2669" i="11"/>
  <c r="D2669" i="11"/>
  <c r="B2670" i="11"/>
  <c r="G2670" i="11" s="1"/>
  <c r="C2670" i="11"/>
  <c r="D2670" i="11"/>
  <c r="B2671" i="11"/>
  <c r="G2671" i="11" s="1"/>
  <c r="C2671" i="11"/>
  <c r="D2671" i="11"/>
  <c r="B2672" i="11"/>
  <c r="G2672" i="11" s="1"/>
  <c r="C2672" i="11"/>
  <c r="D2672" i="11"/>
  <c r="B2673" i="11"/>
  <c r="G2673" i="11" s="1"/>
  <c r="C2673" i="11"/>
  <c r="D2673" i="11"/>
  <c r="B2674" i="11"/>
  <c r="G2674" i="11" s="1"/>
  <c r="C2674" i="11"/>
  <c r="D2674" i="11"/>
  <c r="B2675" i="11"/>
  <c r="G2675" i="11" s="1"/>
  <c r="C2675" i="11"/>
  <c r="D2675" i="11"/>
  <c r="B2676" i="11"/>
  <c r="G2676" i="11" s="1"/>
  <c r="C2676" i="11"/>
  <c r="D2676" i="11"/>
  <c r="B2677" i="11"/>
  <c r="G2677" i="11" s="1"/>
  <c r="C2677" i="11"/>
  <c r="D2677" i="11"/>
  <c r="B2678" i="11"/>
  <c r="G2678" i="11" s="1"/>
  <c r="C2678" i="11"/>
  <c r="D2678" i="11"/>
  <c r="B2679" i="11"/>
  <c r="G2679" i="11" s="1"/>
  <c r="C2679" i="11"/>
  <c r="D2679" i="11"/>
  <c r="B2680" i="11"/>
  <c r="G2680" i="11" s="1"/>
  <c r="C2680" i="11"/>
  <c r="D2680" i="11"/>
  <c r="B2681" i="11"/>
  <c r="G2681" i="11" s="1"/>
  <c r="C2681" i="11"/>
  <c r="D2681" i="11"/>
  <c r="B2682" i="11"/>
  <c r="G2682" i="11" s="1"/>
  <c r="C2682" i="11"/>
  <c r="D2682" i="11"/>
  <c r="B2683" i="11"/>
  <c r="G2683" i="11" s="1"/>
  <c r="C2683" i="11"/>
  <c r="D2683" i="11"/>
  <c r="B2684" i="11"/>
  <c r="G2684" i="11" s="1"/>
  <c r="C2684" i="11"/>
  <c r="D2684" i="11"/>
  <c r="B2685" i="11"/>
  <c r="G2685" i="11" s="1"/>
  <c r="C2685" i="11"/>
  <c r="D2685" i="11"/>
  <c r="B2686" i="11"/>
  <c r="G2686" i="11" s="1"/>
  <c r="C2686" i="11"/>
  <c r="D2686" i="11"/>
  <c r="B2687" i="11"/>
  <c r="G2687" i="11" s="1"/>
  <c r="C2687" i="11"/>
  <c r="D2687" i="11"/>
  <c r="B2688" i="11"/>
  <c r="G2688" i="11" s="1"/>
  <c r="C2688" i="11"/>
  <c r="D2688" i="11"/>
  <c r="B2689" i="11"/>
  <c r="G2689" i="11" s="1"/>
  <c r="C2689" i="11"/>
  <c r="D2689" i="11"/>
  <c r="B2690" i="11"/>
  <c r="G2690" i="11" s="1"/>
  <c r="C2690" i="11"/>
  <c r="D2690" i="11"/>
  <c r="B2691" i="11"/>
  <c r="G2691" i="11" s="1"/>
  <c r="C2691" i="11"/>
  <c r="D2691" i="11"/>
  <c r="B2692" i="11"/>
  <c r="G2692" i="11" s="1"/>
  <c r="C2692" i="11"/>
  <c r="D2692" i="11"/>
  <c r="B2693" i="11"/>
  <c r="G2693" i="11" s="1"/>
  <c r="C2693" i="11"/>
  <c r="D2693" i="11"/>
  <c r="B2694" i="11"/>
  <c r="G2694" i="11" s="1"/>
  <c r="C2694" i="11"/>
  <c r="D2694" i="11"/>
  <c r="B2695" i="11"/>
  <c r="G2695" i="11" s="1"/>
  <c r="C2695" i="11"/>
  <c r="D2695" i="11"/>
  <c r="B2696" i="11"/>
  <c r="G2696" i="11" s="1"/>
  <c r="C2696" i="11"/>
  <c r="D2696" i="11"/>
  <c r="B2697" i="11"/>
  <c r="G2697" i="11" s="1"/>
  <c r="C2697" i="11"/>
  <c r="D2697" i="11"/>
  <c r="B2698" i="11"/>
  <c r="G2698" i="11" s="1"/>
  <c r="C2698" i="11"/>
  <c r="D2698" i="11"/>
  <c r="B2699" i="11"/>
  <c r="G2699" i="11" s="1"/>
  <c r="C2699" i="11"/>
  <c r="D2699" i="11"/>
  <c r="B2700" i="11"/>
  <c r="G2700" i="11" s="1"/>
  <c r="C2700" i="11"/>
  <c r="D2700" i="11"/>
  <c r="B2701" i="11"/>
  <c r="G2701" i="11" s="1"/>
  <c r="C2701" i="11"/>
  <c r="D2701" i="11"/>
  <c r="B2702" i="11"/>
  <c r="G2702" i="11" s="1"/>
  <c r="C2702" i="11"/>
  <c r="D2702" i="11"/>
  <c r="B2703" i="11"/>
  <c r="G2703" i="11" s="1"/>
  <c r="C2703" i="11"/>
  <c r="D2703" i="11"/>
  <c r="B2704" i="11"/>
  <c r="G2704" i="11" s="1"/>
  <c r="C2704" i="11"/>
  <c r="D2704" i="11"/>
  <c r="B2705" i="11"/>
  <c r="G2705" i="11" s="1"/>
  <c r="C2705" i="11"/>
  <c r="D2705" i="11"/>
  <c r="B2706" i="11"/>
  <c r="G2706" i="11" s="1"/>
  <c r="C2706" i="11"/>
  <c r="D2706" i="11"/>
  <c r="B2707" i="11"/>
  <c r="G2707" i="11" s="1"/>
  <c r="C2707" i="11"/>
  <c r="D2707" i="11"/>
  <c r="B2708" i="11"/>
  <c r="G2708" i="11" s="1"/>
  <c r="C2708" i="11"/>
  <c r="D2708" i="11"/>
  <c r="B2709" i="11"/>
  <c r="G2709" i="11" s="1"/>
  <c r="C2709" i="11"/>
  <c r="D2709" i="11"/>
  <c r="B2710" i="11"/>
  <c r="G2710" i="11" s="1"/>
  <c r="C2710" i="11"/>
  <c r="D2710" i="11"/>
  <c r="B2711" i="11"/>
  <c r="G2711" i="11"/>
  <c r="C2711" i="11"/>
  <c r="D2711" i="11"/>
  <c r="B2712" i="11"/>
  <c r="G2712" i="11" s="1"/>
  <c r="C2712" i="11"/>
  <c r="D2712" i="11"/>
  <c r="B2713" i="11"/>
  <c r="G2713" i="11" s="1"/>
  <c r="C2713" i="11"/>
  <c r="D2713" i="11"/>
  <c r="B2714" i="11"/>
  <c r="G2714" i="11" s="1"/>
  <c r="C2714" i="11"/>
  <c r="D2714" i="11"/>
  <c r="B2715" i="11"/>
  <c r="G2715" i="11" s="1"/>
  <c r="C2715" i="11"/>
  <c r="D2715" i="11"/>
  <c r="B2716" i="11"/>
  <c r="G2716" i="11" s="1"/>
  <c r="C2716" i="11"/>
  <c r="D2716" i="11"/>
  <c r="B2717" i="11"/>
  <c r="G2717" i="11" s="1"/>
  <c r="C2717" i="11"/>
  <c r="D2717" i="11"/>
  <c r="B2718" i="11"/>
  <c r="G2718" i="11" s="1"/>
  <c r="C2718" i="11"/>
  <c r="D2718" i="11"/>
  <c r="B2719" i="11"/>
  <c r="G2719" i="11" s="1"/>
  <c r="C2719" i="11"/>
  <c r="D2719" i="11"/>
  <c r="B2720" i="11"/>
  <c r="G2720" i="11" s="1"/>
  <c r="C2720" i="11"/>
  <c r="D2720" i="11"/>
  <c r="B2721" i="11"/>
  <c r="G2721" i="11" s="1"/>
  <c r="C2721" i="11"/>
  <c r="D2721" i="11"/>
  <c r="B2722" i="11"/>
  <c r="G2722" i="11" s="1"/>
  <c r="C2722" i="11"/>
  <c r="D2722" i="11"/>
  <c r="B2723" i="11"/>
  <c r="G2723" i="11" s="1"/>
  <c r="C2723" i="11"/>
  <c r="D2723" i="11"/>
  <c r="B2724" i="11"/>
  <c r="G2724" i="11" s="1"/>
  <c r="C2724" i="11"/>
  <c r="D2724" i="11"/>
  <c r="B2725" i="11"/>
  <c r="G2725" i="11" s="1"/>
  <c r="C2725" i="11"/>
  <c r="D2725" i="11"/>
  <c r="B2726" i="11"/>
  <c r="G2726" i="11" s="1"/>
  <c r="C2726" i="11"/>
  <c r="D2726" i="11"/>
  <c r="B2727" i="11"/>
  <c r="G2727" i="11" s="1"/>
  <c r="C2727" i="11"/>
  <c r="D2727" i="11"/>
  <c r="B2728" i="11"/>
  <c r="G2728" i="11" s="1"/>
  <c r="C2728" i="11"/>
  <c r="D2728" i="11"/>
  <c r="B2729" i="11"/>
  <c r="G2729" i="11" s="1"/>
  <c r="C2729" i="11"/>
  <c r="D2729" i="11"/>
  <c r="B2730" i="11"/>
  <c r="G2730" i="11" s="1"/>
  <c r="C2730" i="11"/>
  <c r="D2730" i="11"/>
  <c r="B2731" i="11"/>
  <c r="G2731" i="11" s="1"/>
  <c r="C2731" i="11"/>
  <c r="D2731" i="11"/>
  <c r="B2732" i="11"/>
  <c r="G2732" i="11" s="1"/>
  <c r="C2732" i="11"/>
  <c r="D2732" i="11"/>
  <c r="B2733" i="11"/>
  <c r="G2733" i="11" s="1"/>
  <c r="C2733" i="11"/>
  <c r="D2733" i="11"/>
  <c r="B2734" i="11"/>
  <c r="G2734" i="11" s="1"/>
  <c r="C2734" i="11"/>
  <c r="D2734" i="11"/>
  <c r="B2735" i="11"/>
  <c r="G2735" i="11" s="1"/>
  <c r="C2735" i="11"/>
  <c r="D2735" i="11"/>
  <c r="B2736" i="11"/>
  <c r="G2736" i="11" s="1"/>
  <c r="C2736" i="11"/>
  <c r="D2736" i="11"/>
  <c r="B2737" i="11"/>
  <c r="G2737" i="11" s="1"/>
  <c r="C2737" i="11"/>
  <c r="D2737" i="11"/>
  <c r="B2738" i="11"/>
  <c r="G2738" i="11" s="1"/>
  <c r="C2738" i="11"/>
  <c r="D2738" i="11"/>
  <c r="B2739" i="11"/>
  <c r="G2739" i="11" s="1"/>
  <c r="C2739" i="11"/>
  <c r="D2739" i="11"/>
  <c r="B2740" i="11"/>
  <c r="G2740" i="11"/>
  <c r="C2740" i="11"/>
  <c r="D2740" i="11"/>
  <c r="B2741" i="11"/>
  <c r="G2741" i="11" s="1"/>
  <c r="C2741" i="11"/>
  <c r="D2741" i="11"/>
  <c r="B2742" i="11"/>
  <c r="G2742" i="11" s="1"/>
  <c r="C2742" i="11"/>
  <c r="D2742" i="11"/>
  <c r="B2743" i="11"/>
  <c r="G2743" i="11" s="1"/>
  <c r="C2743" i="11"/>
  <c r="D2743" i="11"/>
  <c r="B2744" i="11"/>
  <c r="G2744" i="11" s="1"/>
  <c r="C2744" i="11"/>
  <c r="D2744" i="11"/>
  <c r="B2745" i="11"/>
  <c r="G2745" i="11" s="1"/>
  <c r="C2745" i="11"/>
  <c r="D2745" i="11"/>
  <c r="B2746" i="11"/>
  <c r="G2746" i="11" s="1"/>
  <c r="C2746" i="11"/>
  <c r="D2746" i="11"/>
  <c r="B2747" i="11"/>
  <c r="G2747" i="11" s="1"/>
  <c r="C2747" i="11"/>
  <c r="D2747" i="11"/>
  <c r="B2748" i="11"/>
  <c r="G2748" i="11" s="1"/>
  <c r="C2748" i="11"/>
  <c r="D2748" i="11"/>
  <c r="B2749" i="11"/>
  <c r="G2749" i="11" s="1"/>
  <c r="C2749" i="11"/>
  <c r="D2749" i="11"/>
  <c r="B2750" i="11"/>
  <c r="G2750" i="11" s="1"/>
  <c r="C2750" i="11"/>
  <c r="D2750" i="11"/>
  <c r="B2751" i="11"/>
  <c r="G2751" i="11" s="1"/>
  <c r="C2751" i="11"/>
  <c r="D2751" i="11"/>
  <c r="B2752" i="11"/>
  <c r="G2752" i="11" s="1"/>
  <c r="C2752" i="11"/>
  <c r="D2752" i="11"/>
  <c r="B2753" i="11"/>
  <c r="G2753" i="11" s="1"/>
  <c r="C2753" i="11"/>
  <c r="D2753" i="11"/>
  <c r="B2754" i="11"/>
  <c r="G2754" i="11" s="1"/>
  <c r="C2754" i="11"/>
  <c r="D2754" i="11"/>
  <c r="B2755" i="11"/>
  <c r="G2755" i="11" s="1"/>
  <c r="C2755" i="11"/>
  <c r="D2755" i="11"/>
  <c r="B2756" i="11"/>
  <c r="G2756" i="11" s="1"/>
  <c r="C2756" i="11"/>
  <c r="D2756" i="11"/>
  <c r="B2757" i="11"/>
  <c r="G2757" i="11" s="1"/>
  <c r="C2757" i="11"/>
  <c r="D2757" i="11"/>
  <c r="B2758" i="11"/>
  <c r="G2758" i="11" s="1"/>
  <c r="C2758" i="11"/>
  <c r="D2758" i="11"/>
  <c r="B2759" i="11"/>
  <c r="G2759" i="11" s="1"/>
  <c r="C2759" i="11"/>
  <c r="D2759" i="11"/>
  <c r="B2760" i="11"/>
  <c r="G2760" i="11" s="1"/>
  <c r="C2760" i="11"/>
  <c r="D2760" i="11"/>
  <c r="B2761" i="11"/>
  <c r="G2761" i="11" s="1"/>
  <c r="C2761" i="11"/>
  <c r="D2761" i="11"/>
  <c r="B2762" i="11"/>
  <c r="G2762" i="11" s="1"/>
  <c r="C2762" i="11"/>
  <c r="D2762" i="11"/>
  <c r="B2763" i="11"/>
  <c r="G2763" i="11" s="1"/>
  <c r="C2763" i="11"/>
  <c r="D2763" i="11"/>
  <c r="B2764" i="11"/>
  <c r="G2764" i="11" s="1"/>
  <c r="C2764" i="11"/>
  <c r="D2764" i="11"/>
  <c r="B2765" i="11"/>
  <c r="G2765" i="11" s="1"/>
  <c r="C2765" i="11"/>
  <c r="D2765" i="11"/>
  <c r="B2766" i="11"/>
  <c r="G2766" i="11" s="1"/>
  <c r="C2766" i="11"/>
  <c r="D2766" i="11"/>
  <c r="B2767" i="11"/>
  <c r="G2767" i="11" s="1"/>
  <c r="C2767" i="11"/>
  <c r="D2767" i="11"/>
  <c r="B2768" i="11"/>
  <c r="G2768" i="11" s="1"/>
  <c r="C2768" i="11"/>
  <c r="D2768" i="11"/>
  <c r="B2769" i="11"/>
  <c r="G2769" i="11" s="1"/>
  <c r="C2769" i="11"/>
  <c r="D2769" i="11"/>
  <c r="B2770" i="11"/>
  <c r="G2770" i="11" s="1"/>
  <c r="C2770" i="11"/>
  <c r="D2770" i="11"/>
  <c r="B2771" i="11"/>
  <c r="G2771" i="11" s="1"/>
  <c r="C2771" i="11"/>
  <c r="D2771" i="11"/>
  <c r="B2772" i="11"/>
  <c r="G2772" i="11" s="1"/>
  <c r="C2772" i="11"/>
  <c r="D2772" i="11"/>
  <c r="B2773" i="11"/>
  <c r="G2773" i="11" s="1"/>
  <c r="C2773" i="11"/>
  <c r="D2773" i="11"/>
  <c r="B2774" i="11"/>
  <c r="G2774" i="11" s="1"/>
  <c r="C2774" i="11"/>
  <c r="D2774" i="11"/>
  <c r="B2775" i="11"/>
  <c r="G2775" i="11" s="1"/>
  <c r="C2775" i="11"/>
  <c r="D2775" i="11"/>
  <c r="B2776" i="11"/>
  <c r="G2776" i="11" s="1"/>
  <c r="C2776" i="11"/>
  <c r="D2776" i="11"/>
  <c r="B2777" i="11"/>
  <c r="G2777" i="11" s="1"/>
  <c r="C2777" i="11"/>
  <c r="D2777" i="11"/>
  <c r="B2778" i="11"/>
  <c r="G2778" i="11" s="1"/>
  <c r="C2778" i="11"/>
  <c r="D2778" i="11"/>
  <c r="B2779" i="11"/>
  <c r="G2779" i="11" s="1"/>
  <c r="C2779" i="11"/>
  <c r="D2779" i="11"/>
  <c r="B2780" i="11"/>
  <c r="G2780" i="11" s="1"/>
  <c r="C2780" i="11"/>
  <c r="D2780" i="11"/>
  <c r="B2781" i="11"/>
  <c r="G2781" i="11" s="1"/>
  <c r="C2781" i="11"/>
  <c r="D2781" i="11"/>
  <c r="B2782" i="11"/>
  <c r="G2782" i="11" s="1"/>
  <c r="C2782" i="11"/>
  <c r="D2782" i="11"/>
  <c r="B2783" i="11"/>
  <c r="G2783" i="11" s="1"/>
  <c r="C2783" i="11"/>
  <c r="D2783" i="11"/>
  <c r="B2784" i="11"/>
  <c r="G2784" i="11" s="1"/>
  <c r="C2784" i="11"/>
  <c r="D2784" i="11"/>
  <c r="B2785" i="11"/>
  <c r="G2785" i="11" s="1"/>
  <c r="C2785" i="11"/>
  <c r="D2785" i="11"/>
  <c r="B2786" i="11"/>
  <c r="G2786" i="11" s="1"/>
  <c r="C2786" i="11"/>
  <c r="D2786" i="11"/>
  <c r="B2787" i="11"/>
  <c r="G2787" i="11" s="1"/>
  <c r="C2787" i="11"/>
  <c r="D2787" i="11"/>
  <c r="B2788" i="11"/>
  <c r="G2788" i="11" s="1"/>
  <c r="C2788" i="11"/>
  <c r="D2788" i="11"/>
  <c r="B2789" i="11"/>
  <c r="G2789" i="11" s="1"/>
  <c r="C2789" i="11"/>
  <c r="D2789" i="11"/>
  <c r="B2790" i="11"/>
  <c r="G2790" i="11" s="1"/>
  <c r="C2790" i="11"/>
  <c r="D2790" i="11"/>
  <c r="B2791" i="11"/>
  <c r="G2791" i="11" s="1"/>
  <c r="C2791" i="11"/>
  <c r="D2791" i="11"/>
  <c r="B2792" i="11"/>
  <c r="G2792" i="11" s="1"/>
  <c r="C2792" i="11"/>
  <c r="D2792" i="11"/>
  <c r="B2793" i="11"/>
  <c r="G2793" i="11" s="1"/>
  <c r="C2793" i="11"/>
  <c r="D2793" i="11"/>
  <c r="B2794" i="11"/>
  <c r="G2794" i="11" s="1"/>
  <c r="C2794" i="11"/>
  <c r="D2794" i="11"/>
  <c r="B2795" i="11"/>
  <c r="G2795" i="11" s="1"/>
  <c r="C2795" i="11"/>
  <c r="D2795" i="11"/>
  <c r="B2796" i="11"/>
  <c r="G2796" i="11" s="1"/>
  <c r="C2796" i="11"/>
  <c r="D2796" i="11"/>
  <c r="B2797" i="11"/>
  <c r="G2797" i="11" s="1"/>
  <c r="C2797" i="11"/>
  <c r="D2797" i="11"/>
  <c r="B2798" i="11"/>
  <c r="G2798" i="11" s="1"/>
  <c r="C2798" i="11"/>
  <c r="D2798" i="11"/>
  <c r="B2799" i="11"/>
  <c r="G2799" i="11" s="1"/>
  <c r="C2799" i="11"/>
  <c r="D2799" i="11"/>
  <c r="B2800" i="11"/>
  <c r="G2800" i="11" s="1"/>
  <c r="C2800" i="11"/>
  <c r="D2800" i="11"/>
  <c r="B2801" i="11"/>
  <c r="G2801" i="11"/>
  <c r="C2801" i="11"/>
  <c r="D2801" i="11"/>
  <c r="B2802" i="11"/>
  <c r="G2802" i="11" s="1"/>
  <c r="C2802" i="11"/>
  <c r="D2802" i="11"/>
  <c r="B2803" i="11"/>
  <c r="G2803" i="11" s="1"/>
  <c r="C2803" i="11"/>
  <c r="D2803" i="11"/>
  <c r="B2804" i="11"/>
  <c r="G2804" i="11" s="1"/>
  <c r="C2804" i="11"/>
  <c r="D2804" i="11"/>
  <c r="B2805" i="11"/>
  <c r="G2805" i="11" s="1"/>
  <c r="C2805" i="11"/>
  <c r="D2805" i="11"/>
  <c r="B2806" i="11"/>
  <c r="G2806" i="11" s="1"/>
  <c r="C2806" i="11"/>
  <c r="D2806" i="11"/>
  <c r="B2807" i="11"/>
  <c r="G2807" i="11" s="1"/>
  <c r="C2807" i="11"/>
  <c r="D2807" i="11"/>
  <c r="B2808" i="11"/>
  <c r="G2808" i="11" s="1"/>
  <c r="C2808" i="11"/>
  <c r="D2808" i="11"/>
  <c r="B2809" i="11"/>
  <c r="G2809" i="11" s="1"/>
  <c r="C2809" i="11"/>
  <c r="D2809" i="11"/>
  <c r="B2810" i="11"/>
  <c r="G2810" i="11" s="1"/>
  <c r="C2810" i="11"/>
  <c r="D2810" i="11"/>
  <c r="B2811" i="11"/>
  <c r="G2811" i="11" s="1"/>
  <c r="C2811" i="11"/>
  <c r="D2811" i="11"/>
  <c r="B2812" i="11"/>
  <c r="G2812" i="11" s="1"/>
  <c r="C2812" i="11"/>
  <c r="D2812" i="11"/>
  <c r="B2813" i="11"/>
  <c r="G2813" i="11" s="1"/>
  <c r="C2813" i="11"/>
  <c r="D2813" i="11"/>
  <c r="B2814" i="11"/>
  <c r="G2814" i="11" s="1"/>
  <c r="C2814" i="11"/>
  <c r="D2814" i="11"/>
  <c r="B2815" i="11"/>
  <c r="G2815" i="11" s="1"/>
  <c r="C2815" i="11"/>
  <c r="D2815" i="11"/>
  <c r="B2816" i="11"/>
  <c r="G2816" i="11" s="1"/>
  <c r="C2816" i="11"/>
  <c r="D2816" i="11"/>
  <c r="B2817" i="11"/>
  <c r="G2817" i="11" s="1"/>
  <c r="C2817" i="11"/>
  <c r="D2817" i="11"/>
  <c r="B2818" i="11"/>
  <c r="G2818" i="11" s="1"/>
  <c r="C2818" i="11"/>
  <c r="D2818" i="11"/>
  <c r="B2819" i="11"/>
  <c r="G2819" i="11" s="1"/>
  <c r="C2819" i="11"/>
  <c r="D2819" i="11"/>
  <c r="B2820" i="11"/>
  <c r="G2820" i="11" s="1"/>
  <c r="C2820" i="11"/>
  <c r="D2820" i="11"/>
  <c r="B2821" i="11"/>
  <c r="G2821" i="11" s="1"/>
  <c r="C2821" i="11"/>
  <c r="D2821" i="11"/>
  <c r="B2822" i="11"/>
  <c r="G2822" i="11"/>
  <c r="C2822" i="11"/>
  <c r="D2822" i="11"/>
  <c r="B2823" i="11"/>
  <c r="G2823" i="11" s="1"/>
  <c r="C2823" i="11"/>
  <c r="D2823" i="11"/>
  <c r="B2824" i="11"/>
  <c r="G2824" i="11" s="1"/>
  <c r="C2824" i="11"/>
  <c r="D2824" i="11"/>
  <c r="B2825" i="11"/>
  <c r="G2825" i="11" s="1"/>
  <c r="C2825" i="11"/>
  <c r="D2825" i="11"/>
  <c r="B2826" i="11"/>
  <c r="G2826" i="11" s="1"/>
  <c r="C2826" i="11"/>
  <c r="D2826" i="11"/>
  <c r="B2827" i="11"/>
  <c r="G2827" i="11" s="1"/>
  <c r="C2827" i="11"/>
  <c r="D2827" i="11"/>
  <c r="B2828" i="11"/>
  <c r="G2828" i="11" s="1"/>
  <c r="C2828" i="11"/>
  <c r="D2828" i="11"/>
  <c r="B2829" i="11"/>
  <c r="G2829" i="11" s="1"/>
  <c r="C2829" i="11"/>
  <c r="D2829" i="11"/>
  <c r="B2830" i="11"/>
  <c r="G2830" i="11" s="1"/>
  <c r="C2830" i="11"/>
  <c r="D2830" i="11"/>
  <c r="B2831" i="11"/>
  <c r="G2831" i="11" s="1"/>
  <c r="C2831" i="11"/>
  <c r="D2831" i="11"/>
  <c r="B2832" i="11"/>
  <c r="G2832" i="11" s="1"/>
  <c r="C2832" i="11"/>
  <c r="D2832" i="11"/>
  <c r="B2833" i="11"/>
  <c r="G2833" i="11" s="1"/>
  <c r="C2833" i="11"/>
  <c r="D2833" i="11"/>
  <c r="B2834" i="11"/>
  <c r="G2834" i="11" s="1"/>
  <c r="C2834" i="11"/>
  <c r="D2834" i="11"/>
  <c r="B2835" i="11"/>
  <c r="G2835" i="11" s="1"/>
  <c r="C2835" i="11"/>
  <c r="D2835" i="11"/>
  <c r="B2836" i="11"/>
  <c r="G2836" i="11" s="1"/>
  <c r="C2836" i="11"/>
  <c r="D2836" i="11"/>
  <c r="B2837" i="11"/>
  <c r="G2837" i="11" s="1"/>
  <c r="C2837" i="11"/>
  <c r="D2837" i="11"/>
  <c r="B2838" i="11"/>
  <c r="G2838" i="11" s="1"/>
  <c r="C2838" i="11"/>
  <c r="D2838" i="11"/>
  <c r="B2839" i="11"/>
  <c r="G2839" i="11" s="1"/>
  <c r="C2839" i="11"/>
  <c r="D2839" i="11"/>
  <c r="B2840" i="11"/>
  <c r="G2840" i="11" s="1"/>
  <c r="C2840" i="11"/>
  <c r="D2840" i="11"/>
  <c r="B2841" i="11"/>
  <c r="G2841" i="11" s="1"/>
  <c r="C2841" i="11"/>
  <c r="D2841" i="11"/>
  <c r="B2842" i="11"/>
  <c r="G2842" i="11" s="1"/>
  <c r="C2842" i="11"/>
  <c r="D2842" i="11"/>
  <c r="B2843" i="11"/>
  <c r="G2843" i="11" s="1"/>
  <c r="C2843" i="11"/>
  <c r="D2843" i="11"/>
  <c r="B2844" i="11"/>
  <c r="G2844" i="11" s="1"/>
  <c r="C2844" i="11"/>
  <c r="D2844" i="11"/>
  <c r="B2845" i="11"/>
  <c r="G2845" i="11" s="1"/>
  <c r="C2845" i="11"/>
  <c r="D2845" i="11"/>
  <c r="B2846" i="11"/>
  <c r="G2846" i="11" s="1"/>
  <c r="C2846" i="11"/>
  <c r="D2846" i="11"/>
  <c r="B2847" i="11"/>
  <c r="G2847" i="11" s="1"/>
  <c r="C2847" i="11"/>
  <c r="D2847" i="11"/>
  <c r="B2848" i="11"/>
  <c r="G2848" i="11" s="1"/>
  <c r="C2848" i="11"/>
  <c r="D2848" i="11"/>
  <c r="B2849" i="11"/>
  <c r="G2849" i="11" s="1"/>
  <c r="C2849" i="11"/>
  <c r="D2849" i="11"/>
  <c r="B2850" i="11"/>
  <c r="G2850" i="11" s="1"/>
  <c r="C2850" i="11"/>
  <c r="D2850" i="11"/>
  <c r="B2851" i="11"/>
  <c r="G2851" i="11" s="1"/>
  <c r="C2851" i="11"/>
  <c r="D2851" i="11"/>
  <c r="B2852" i="11"/>
  <c r="G2852" i="11" s="1"/>
  <c r="C2852" i="11"/>
  <c r="D2852" i="11"/>
  <c r="B2853" i="11"/>
  <c r="G2853" i="11" s="1"/>
  <c r="C2853" i="11"/>
  <c r="D2853" i="11"/>
  <c r="B2854" i="11"/>
  <c r="G2854" i="11" s="1"/>
  <c r="C2854" i="11"/>
  <c r="D2854" i="11"/>
  <c r="B2855" i="11"/>
  <c r="G2855" i="11"/>
  <c r="C2855" i="11"/>
  <c r="D2855" i="11"/>
  <c r="B2856" i="11"/>
  <c r="G2856" i="11" s="1"/>
  <c r="C2856" i="11"/>
  <c r="D2856" i="11"/>
  <c r="B2857" i="11"/>
  <c r="G2857" i="11" s="1"/>
  <c r="C2857" i="11"/>
  <c r="D2857" i="11"/>
  <c r="B2858" i="11"/>
  <c r="G2858" i="11" s="1"/>
  <c r="C2858" i="11"/>
  <c r="D2858" i="11"/>
  <c r="B2859" i="11"/>
  <c r="G2859" i="11" s="1"/>
  <c r="C2859" i="11"/>
  <c r="D2859" i="11"/>
  <c r="B2860" i="11"/>
  <c r="G2860" i="11" s="1"/>
  <c r="C2860" i="11"/>
  <c r="D2860" i="11"/>
  <c r="B2861" i="11"/>
  <c r="G2861" i="11" s="1"/>
  <c r="C2861" i="11"/>
  <c r="D2861" i="11"/>
  <c r="B2862" i="11"/>
  <c r="G2862" i="11" s="1"/>
  <c r="C2862" i="11"/>
  <c r="D2862" i="11"/>
  <c r="B2863" i="11"/>
  <c r="G2863" i="11" s="1"/>
  <c r="C2863" i="11"/>
  <c r="D2863" i="11"/>
  <c r="B2864" i="11"/>
  <c r="G2864" i="11" s="1"/>
  <c r="C2864" i="11"/>
  <c r="D2864" i="11"/>
  <c r="B2865" i="11"/>
  <c r="G2865" i="11" s="1"/>
  <c r="C2865" i="11"/>
  <c r="D2865" i="11"/>
  <c r="B2866" i="11"/>
  <c r="G2866" i="11" s="1"/>
  <c r="C2866" i="11"/>
  <c r="D2866" i="11"/>
  <c r="B2867" i="11"/>
  <c r="G2867" i="11" s="1"/>
  <c r="C2867" i="11"/>
  <c r="D2867" i="11"/>
  <c r="B2868" i="11"/>
  <c r="G2868" i="11" s="1"/>
  <c r="C2868" i="11"/>
  <c r="D2868" i="11"/>
  <c r="B2869" i="11"/>
  <c r="G2869" i="11" s="1"/>
  <c r="C2869" i="11"/>
  <c r="D2869" i="11"/>
  <c r="B2870" i="11"/>
  <c r="G2870" i="11" s="1"/>
  <c r="C2870" i="11"/>
  <c r="D2870" i="11"/>
  <c r="B2871" i="11"/>
  <c r="G2871" i="11" s="1"/>
  <c r="C2871" i="11"/>
  <c r="D2871" i="11"/>
  <c r="B2872" i="11"/>
  <c r="G2872" i="11" s="1"/>
  <c r="C2872" i="11"/>
  <c r="D2872" i="11"/>
  <c r="B2873" i="11"/>
  <c r="G2873" i="11" s="1"/>
  <c r="C2873" i="11"/>
  <c r="D2873" i="11"/>
  <c r="B2874" i="11"/>
  <c r="G2874" i="11" s="1"/>
  <c r="C2874" i="11"/>
  <c r="D2874" i="11"/>
  <c r="B2875" i="11"/>
  <c r="G2875" i="11" s="1"/>
  <c r="C2875" i="11"/>
  <c r="D2875" i="11"/>
  <c r="B2876" i="11"/>
  <c r="G2876" i="11" s="1"/>
  <c r="C2876" i="11"/>
  <c r="D2876" i="11"/>
  <c r="B2877" i="11"/>
  <c r="G2877" i="11" s="1"/>
  <c r="C2877" i="11"/>
  <c r="D2877" i="11"/>
  <c r="B2878" i="11"/>
  <c r="G2878" i="11" s="1"/>
  <c r="C2878" i="11"/>
  <c r="D2878" i="11"/>
  <c r="B2879" i="11"/>
  <c r="G2879" i="11" s="1"/>
  <c r="C2879" i="11"/>
  <c r="D2879" i="11"/>
  <c r="B2880" i="11"/>
  <c r="G2880" i="11" s="1"/>
  <c r="C2880" i="11"/>
  <c r="D2880" i="11"/>
  <c r="B2881" i="11"/>
  <c r="G2881" i="11" s="1"/>
  <c r="C2881" i="11"/>
  <c r="D2881" i="11"/>
  <c r="B2882" i="11"/>
  <c r="G2882" i="11" s="1"/>
  <c r="C2882" i="11"/>
  <c r="D2882" i="11"/>
  <c r="B2883" i="11"/>
  <c r="G2883" i="11" s="1"/>
  <c r="C2883" i="11"/>
  <c r="D2883" i="11"/>
  <c r="B2884" i="11"/>
  <c r="G2884" i="11" s="1"/>
  <c r="C2884" i="11"/>
  <c r="D2884" i="11"/>
  <c r="B2885" i="11"/>
  <c r="G2885" i="11" s="1"/>
  <c r="C2885" i="11"/>
  <c r="D2885" i="11"/>
  <c r="B2886" i="11"/>
  <c r="G2886" i="11" s="1"/>
  <c r="C2886" i="11"/>
  <c r="D2886" i="11"/>
  <c r="B2887" i="11"/>
  <c r="G2887" i="11" s="1"/>
  <c r="C2887" i="11"/>
  <c r="D2887" i="11"/>
  <c r="B2888" i="11"/>
  <c r="G2888" i="11" s="1"/>
  <c r="C2888" i="11"/>
  <c r="D2888" i="11"/>
  <c r="B2889" i="11"/>
  <c r="G2889" i="11" s="1"/>
  <c r="C2889" i="11"/>
  <c r="D2889" i="11"/>
  <c r="B2890" i="11"/>
  <c r="G2890" i="11" s="1"/>
  <c r="C2890" i="11"/>
  <c r="D2890" i="11"/>
  <c r="B2891" i="11"/>
  <c r="G2891" i="11" s="1"/>
  <c r="C2891" i="11"/>
  <c r="D2891" i="11"/>
  <c r="B2892" i="11"/>
  <c r="G2892" i="11" s="1"/>
  <c r="C2892" i="11"/>
  <c r="D2892" i="11"/>
  <c r="B2893" i="11"/>
  <c r="G2893" i="11" s="1"/>
  <c r="C2893" i="11"/>
  <c r="D2893" i="11"/>
  <c r="B2894" i="11"/>
  <c r="G2894" i="11" s="1"/>
  <c r="C2894" i="11"/>
  <c r="D2894" i="11"/>
  <c r="B2895" i="11"/>
  <c r="G2895" i="11" s="1"/>
  <c r="C2895" i="11"/>
  <c r="D2895" i="11"/>
  <c r="B2896" i="11"/>
  <c r="G2896" i="11" s="1"/>
  <c r="C2896" i="11"/>
  <c r="D2896" i="11"/>
  <c r="B2897" i="11"/>
  <c r="G2897" i="11" s="1"/>
  <c r="C2897" i="11"/>
  <c r="D2897" i="11"/>
  <c r="B2898" i="11"/>
  <c r="G2898" i="11" s="1"/>
  <c r="C2898" i="11"/>
  <c r="D2898" i="11"/>
  <c r="B2899" i="11"/>
  <c r="G2899" i="11" s="1"/>
  <c r="C2899" i="11"/>
  <c r="D2899" i="11"/>
  <c r="B2900" i="11"/>
  <c r="G2900" i="11" s="1"/>
  <c r="C2900" i="11"/>
  <c r="D2900" i="11"/>
  <c r="B2901" i="11"/>
  <c r="G2901" i="11" s="1"/>
  <c r="C2901" i="11"/>
  <c r="D2901" i="11"/>
  <c r="B2902" i="11"/>
  <c r="G2902" i="11" s="1"/>
  <c r="C2902" i="11"/>
  <c r="D2902" i="11"/>
  <c r="B2903" i="11"/>
  <c r="G2903" i="11" s="1"/>
  <c r="C2903" i="11"/>
  <c r="D2903" i="11"/>
  <c r="B2904" i="11"/>
  <c r="G2904" i="11" s="1"/>
  <c r="C2904" i="11"/>
  <c r="D2904" i="11"/>
  <c r="B2905" i="11"/>
  <c r="G2905" i="11" s="1"/>
  <c r="C2905" i="11"/>
  <c r="D2905" i="11"/>
  <c r="B2906" i="11"/>
  <c r="G2906" i="11" s="1"/>
  <c r="C2906" i="11"/>
  <c r="D2906" i="11"/>
  <c r="B2907" i="11"/>
  <c r="G2907" i="11" s="1"/>
  <c r="C2907" i="11"/>
  <c r="D2907" i="11"/>
  <c r="B2908" i="11"/>
  <c r="G2908" i="11" s="1"/>
  <c r="C2908" i="11"/>
  <c r="D2908" i="11"/>
  <c r="B2909" i="11"/>
  <c r="G2909" i="11" s="1"/>
  <c r="C2909" i="11"/>
  <c r="D2909" i="11"/>
  <c r="B2910" i="11"/>
  <c r="G2910" i="11" s="1"/>
  <c r="C2910" i="11"/>
  <c r="D2910" i="11"/>
  <c r="B2911" i="11"/>
  <c r="G2911" i="11" s="1"/>
  <c r="C2911" i="11"/>
  <c r="D2911" i="11"/>
  <c r="B2912" i="11"/>
  <c r="G2912" i="11" s="1"/>
  <c r="C2912" i="11"/>
  <c r="D2912" i="11"/>
  <c r="B2913" i="11"/>
  <c r="G2913" i="11" s="1"/>
  <c r="C2913" i="11"/>
  <c r="D2913" i="11"/>
  <c r="B2914" i="11"/>
  <c r="G2914" i="11" s="1"/>
  <c r="C2914" i="11"/>
  <c r="D2914" i="11"/>
  <c r="B2915" i="11"/>
  <c r="G2915" i="11" s="1"/>
  <c r="C2915" i="11"/>
  <c r="D2915" i="11"/>
  <c r="B2916" i="11"/>
  <c r="G2916" i="11" s="1"/>
  <c r="C2916" i="11"/>
  <c r="D2916" i="11"/>
  <c r="B2917" i="11"/>
  <c r="G2917" i="11" s="1"/>
  <c r="C2917" i="11"/>
  <c r="D2917" i="11"/>
  <c r="B2918" i="11"/>
  <c r="G2918" i="11" s="1"/>
  <c r="C2918" i="11"/>
  <c r="D2918" i="11"/>
  <c r="B2919" i="11"/>
  <c r="G2919" i="11" s="1"/>
  <c r="C2919" i="11"/>
  <c r="D2919" i="11"/>
  <c r="B2920" i="11"/>
  <c r="G2920" i="11" s="1"/>
  <c r="C2920" i="11"/>
  <c r="D2920" i="11"/>
  <c r="B2921" i="11"/>
  <c r="G2921" i="11" s="1"/>
  <c r="C2921" i="11"/>
  <c r="D2921" i="11"/>
  <c r="B2922" i="11"/>
  <c r="G2922" i="11" s="1"/>
  <c r="C2922" i="11"/>
  <c r="D2922" i="11"/>
  <c r="B2923" i="11"/>
  <c r="G2923" i="11" s="1"/>
  <c r="C2923" i="11"/>
  <c r="D2923" i="11"/>
  <c r="B2924" i="11"/>
  <c r="G2924" i="11" s="1"/>
  <c r="C2924" i="11"/>
  <c r="D2924" i="11"/>
  <c r="B2925" i="11"/>
  <c r="G2925" i="11" s="1"/>
  <c r="C2925" i="11"/>
  <c r="D2925" i="11"/>
  <c r="B2926" i="11"/>
  <c r="G2926" i="11" s="1"/>
  <c r="C2926" i="11"/>
  <c r="D2926" i="11"/>
  <c r="B2927" i="11"/>
  <c r="G2927" i="11" s="1"/>
  <c r="C2927" i="11"/>
  <c r="D2927" i="11"/>
  <c r="B2928" i="11"/>
  <c r="G2928" i="11" s="1"/>
  <c r="C2928" i="11"/>
  <c r="D2928" i="11"/>
  <c r="B2929" i="11"/>
  <c r="G2929" i="11" s="1"/>
  <c r="C2929" i="11"/>
  <c r="D2929" i="11"/>
  <c r="B2930" i="11"/>
  <c r="G2930" i="11" s="1"/>
  <c r="C2930" i="11"/>
  <c r="D2930" i="11"/>
  <c r="B2931" i="11"/>
  <c r="G2931" i="11" s="1"/>
  <c r="C2931" i="11"/>
  <c r="D2931" i="11"/>
  <c r="B2932" i="11"/>
  <c r="G2932" i="11" s="1"/>
  <c r="C2932" i="11"/>
  <c r="D2932" i="11"/>
  <c r="B2933" i="11"/>
  <c r="G2933" i="11" s="1"/>
  <c r="C2933" i="11"/>
  <c r="D2933" i="11"/>
  <c r="B2934" i="11"/>
  <c r="G2934" i="11" s="1"/>
  <c r="C2934" i="11"/>
  <c r="D2934" i="11"/>
  <c r="B2935" i="11"/>
  <c r="G2935" i="11" s="1"/>
  <c r="C2935" i="11"/>
  <c r="D2935" i="11"/>
  <c r="B2936" i="11"/>
  <c r="G2936" i="11" s="1"/>
  <c r="C2936" i="11"/>
  <c r="D2936" i="11"/>
  <c r="B2937" i="11"/>
  <c r="G2937" i="11" s="1"/>
  <c r="C2937" i="11"/>
  <c r="D2937" i="11"/>
  <c r="B2938" i="11"/>
  <c r="G2938" i="11" s="1"/>
  <c r="C2938" i="11"/>
  <c r="D2938" i="11"/>
  <c r="B2939" i="11"/>
  <c r="G2939" i="11" s="1"/>
  <c r="C2939" i="11"/>
  <c r="D2939" i="11"/>
  <c r="B2940" i="11"/>
  <c r="G2940" i="11" s="1"/>
  <c r="C2940" i="11"/>
  <c r="D2940" i="11"/>
  <c r="B2941" i="11"/>
  <c r="G2941" i="11" s="1"/>
  <c r="C2941" i="11"/>
  <c r="D2941" i="11"/>
  <c r="B2942" i="11"/>
  <c r="G2942" i="11" s="1"/>
  <c r="C2942" i="11"/>
  <c r="D2942" i="11"/>
  <c r="B2943" i="11"/>
  <c r="G2943" i="11" s="1"/>
  <c r="C2943" i="11"/>
  <c r="D2943" i="11"/>
  <c r="B2944" i="11"/>
  <c r="G2944" i="11" s="1"/>
  <c r="C2944" i="11"/>
  <c r="D2944" i="11"/>
  <c r="B2945" i="11"/>
  <c r="G2945" i="11" s="1"/>
  <c r="C2945" i="11"/>
  <c r="D2945" i="11"/>
  <c r="B2946" i="11"/>
  <c r="G2946" i="11" s="1"/>
  <c r="C2946" i="11"/>
  <c r="D2946" i="11"/>
  <c r="B2947" i="11"/>
  <c r="G2947" i="11" s="1"/>
  <c r="C2947" i="11"/>
  <c r="D2947" i="11"/>
  <c r="B2948" i="11"/>
  <c r="G2948" i="11" s="1"/>
  <c r="C2948" i="11"/>
  <c r="D2948" i="11"/>
  <c r="B2949" i="11"/>
  <c r="G2949" i="11" s="1"/>
  <c r="C2949" i="11"/>
  <c r="D2949" i="11"/>
  <c r="B2950" i="11"/>
  <c r="G2950" i="11" s="1"/>
  <c r="C2950" i="11"/>
  <c r="D2950" i="11"/>
  <c r="B2951" i="11"/>
  <c r="G2951" i="11" s="1"/>
  <c r="C2951" i="11"/>
  <c r="D2951" i="11"/>
  <c r="B2952" i="11"/>
  <c r="G2952" i="11" s="1"/>
  <c r="C2952" i="11"/>
  <c r="D2952" i="11"/>
  <c r="B2953" i="11"/>
  <c r="G2953" i="11" s="1"/>
  <c r="C2953" i="11"/>
  <c r="D2953" i="11"/>
  <c r="B2954" i="11"/>
  <c r="G2954" i="11" s="1"/>
  <c r="C2954" i="11"/>
  <c r="D2954" i="11"/>
  <c r="B2955" i="11"/>
  <c r="G2955" i="11" s="1"/>
  <c r="C2955" i="11"/>
  <c r="D2955" i="11"/>
  <c r="B2956" i="11"/>
  <c r="G2956" i="11" s="1"/>
  <c r="C2956" i="11"/>
  <c r="D2956" i="11"/>
  <c r="B2957" i="11"/>
  <c r="G2957" i="11" s="1"/>
  <c r="C2957" i="11"/>
  <c r="D2957" i="11"/>
  <c r="B2958" i="11"/>
  <c r="G2958" i="11" s="1"/>
  <c r="C2958" i="11"/>
  <c r="D2958" i="11"/>
  <c r="B2959" i="11"/>
  <c r="G2959" i="11" s="1"/>
  <c r="C2959" i="11"/>
  <c r="D2959" i="11"/>
  <c r="B2960" i="11"/>
  <c r="G2960" i="11" s="1"/>
  <c r="C2960" i="11"/>
  <c r="D2960" i="11"/>
  <c r="B2961" i="11"/>
  <c r="G2961" i="11" s="1"/>
  <c r="C2961" i="11"/>
  <c r="D2961" i="11"/>
  <c r="B2962" i="11"/>
  <c r="G2962" i="11" s="1"/>
  <c r="C2962" i="11"/>
  <c r="D2962" i="11"/>
  <c r="B2963" i="11"/>
  <c r="G2963" i="11" s="1"/>
  <c r="C2963" i="11"/>
  <c r="D2963" i="11"/>
  <c r="B2964" i="11"/>
  <c r="G2964" i="11" s="1"/>
  <c r="C2964" i="11"/>
  <c r="D2964" i="11"/>
  <c r="B2965" i="11"/>
  <c r="G2965" i="11" s="1"/>
  <c r="C2965" i="11"/>
  <c r="D2965" i="11"/>
  <c r="B2966" i="11"/>
  <c r="G2966" i="11" s="1"/>
  <c r="C2966" i="11"/>
  <c r="D2966" i="11"/>
  <c r="B2967" i="11"/>
  <c r="G2967" i="11" s="1"/>
  <c r="C2967" i="11"/>
  <c r="D2967" i="11"/>
  <c r="B2968" i="11"/>
  <c r="G2968" i="11" s="1"/>
  <c r="C2968" i="11"/>
  <c r="D2968" i="11"/>
  <c r="B2969" i="11"/>
  <c r="G2969" i="11" s="1"/>
  <c r="C2969" i="11"/>
  <c r="D2969" i="11"/>
  <c r="B2970" i="11"/>
  <c r="G2970" i="11" s="1"/>
  <c r="C2970" i="11"/>
  <c r="D2970" i="11"/>
  <c r="B2971" i="11"/>
  <c r="G2971" i="11" s="1"/>
  <c r="C2971" i="11"/>
  <c r="D2971" i="11"/>
  <c r="B2972" i="11"/>
  <c r="G2972" i="11" s="1"/>
  <c r="C2972" i="11"/>
  <c r="D2972" i="11"/>
  <c r="B2973" i="11"/>
  <c r="G2973" i="11" s="1"/>
  <c r="C2973" i="11"/>
  <c r="D2973" i="11"/>
  <c r="B2974" i="11"/>
  <c r="G2974" i="11" s="1"/>
  <c r="C2974" i="11"/>
  <c r="D2974" i="11"/>
  <c r="B2975" i="11"/>
  <c r="G2975" i="11" s="1"/>
  <c r="C2975" i="11"/>
  <c r="D2975" i="11"/>
  <c r="B2976" i="11"/>
  <c r="G2976" i="11" s="1"/>
  <c r="C2976" i="11"/>
  <c r="D2976" i="11"/>
  <c r="B2977" i="11"/>
  <c r="G2977" i="11" s="1"/>
  <c r="C2977" i="11"/>
  <c r="D2977" i="11"/>
  <c r="B2978" i="11"/>
  <c r="G2978" i="11" s="1"/>
  <c r="C2978" i="11"/>
  <c r="D2978" i="11"/>
  <c r="B2979" i="11"/>
  <c r="G2979" i="11" s="1"/>
  <c r="C2979" i="11"/>
  <c r="D2979" i="11"/>
  <c r="B2980" i="11"/>
  <c r="G2980" i="11" s="1"/>
  <c r="C2980" i="11"/>
  <c r="D2980" i="11"/>
  <c r="B2981" i="11"/>
  <c r="G2981" i="11" s="1"/>
  <c r="C2981" i="11"/>
  <c r="D2981" i="11"/>
  <c r="B2982" i="11"/>
  <c r="G2982" i="11" s="1"/>
  <c r="C2982" i="11"/>
  <c r="D2982" i="11"/>
  <c r="B2983" i="11"/>
  <c r="G2983" i="11" s="1"/>
  <c r="C2983" i="11"/>
  <c r="D2983" i="11"/>
  <c r="B2984" i="11"/>
  <c r="G2984" i="11" s="1"/>
  <c r="C2984" i="11"/>
  <c r="D2984" i="11"/>
  <c r="B2985" i="11"/>
  <c r="G2985" i="11" s="1"/>
  <c r="C2985" i="11"/>
  <c r="D2985" i="11"/>
  <c r="B2986" i="11"/>
  <c r="G2986" i="11" s="1"/>
  <c r="C2986" i="11"/>
  <c r="D2986" i="11"/>
  <c r="B2987" i="11"/>
  <c r="G2987" i="11" s="1"/>
  <c r="C2987" i="11"/>
  <c r="D2987" i="11"/>
  <c r="B2988" i="11"/>
  <c r="G2988" i="11" s="1"/>
  <c r="C2988" i="11"/>
  <c r="D2988" i="11"/>
  <c r="B2989" i="11"/>
  <c r="G2989" i="11" s="1"/>
  <c r="C2989" i="11"/>
  <c r="D2989" i="11"/>
  <c r="B2990" i="11"/>
  <c r="G2990" i="11" s="1"/>
  <c r="C2990" i="11"/>
  <c r="D2990" i="11"/>
  <c r="B2991" i="11"/>
  <c r="G2991" i="11" s="1"/>
  <c r="C2991" i="11"/>
  <c r="D2991" i="11"/>
  <c r="B2992" i="11"/>
  <c r="G2992" i="11" s="1"/>
  <c r="C2992" i="11"/>
  <c r="D2992" i="11"/>
  <c r="B2993" i="11"/>
  <c r="G2993" i="11" s="1"/>
  <c r="C2993" i="11"/>
  <c r="D2993" i="11"/>
  <c r="B2994" i="11"/>
  <c r="G2994" i="11" s="1"/>
  <c r="C2994" i="11"/>
  <c r="D2994" i="11"/>
  <c r="B2995" i="11"/>
  <c r="G2995" i="11" s="1"/>
  <c r="C2995" i="11"/>
  <c r="D2995" i="11"/>
  <c r="B2996" i="11"/>
  <c r="G2996" i="11" s="1"/>
  <c r="C2996" i="11"/>
  <c r="D2996" i="11"/>
  <c r="B2997" i="11"/>
  <c r="G2997" i="11" s="1"/>
  <c r="C2997" i="11"/>
  <c r="D2997" i="11"/>
  <c r="B2998" i="11"/>
  <c r="G2998" i="11" s="1"/>
  <c r="C2998" i="11"/>
  <c r="D2998" i="11"/>
  <c r="B2999" i="11"/>
  <c r="G2999" i="11" s="1"/>
  <c r="C2999" i="11"/>
  <c r="D2999" i="11"/>
  <c r="B3000" i="11"/>
  <c r="G3000" i="11" s="1"/>
  <c r="C3000" i="11"/>
  <c r="D3000" i="11"/>
  <c r="B3001" i="11"/>
  <c r="G3001" i="11" s="1"/>
  <c r="C3001" i="11"/>
  <c r="D3001" i="11"/>
  <c r="B3002" i="11"/>
  <c r="G3002" i="11" s="1"/>
  <c r="C3002" i="11"/>
  <c r="D3002" i="11"/>
  <c r="B3003" i="11"/>
  <c r="G3003" i="11" s="1"/>
  <c r="C3003" i="11"/>
  <c r="D3003" i="11"/>
  <c r="B3004" i="11"/>
  <c r="G3004" i="11" s="1"/>
  <c r="C3004" i="11"/>
  <c r="D3004" i="11"/>
  <c r="B3005" i="11"/>
  <c r="G3005" i="11" s="1"/>
  <c r="C3005" i="11"/>
  <c r="D3005" i="11"/>
  <c r="B3006" i="11"/>
  <c r="G3006" i="11" s="1"/>
  <c r="C3006" i="11"/>
  <c r="D3006" i="11"/>
  <c r="B3007" i="11"/>
  <c r="G3007" i="11" s="1"/>
  <c r="C3007" i="11"/>
  <c r="D3007" i="11"/>
  <c r="B3008" i="11"/>
  <c r="G3008" i="11" s="1"/>
  <c r="C3008" i="11"/>
  <c r="D3008" i="11"/>
  <c r="B3009" i="11"/>
  <c r="G3009" i="11" s="1"/>
  <c r="C3009" i="11"/>
  <c r="D3009" i="11"/>
  <c r="B3010" i="11"/>
  <c r="G3010" i="11" s="1"/>
  <c r="C3010" i="11"/>
  <c r="D3010" i="11"/>
  <c r="B3011" i="11"/>
  <c r="G3011" i="11" s="1"/>
  <c r="C3011" i="11"/>
  <c r="D3011" i="11"/>
  <c r="B3012" i="11"/>
  <c r="G3012" i="11" s="1"/>
  <c r="C3012" i="11"/>
  <c r="D3012" i="11"/>
  <c r="B3013" i="11"/>
  <c r="G3013" i="11" s="1"/>
  <c r="C3013" i="11"/>
  <c r="D3013" i="11"/>
  <c r="B3014" i="11"/>
  <c r="G3014" i="11" s="1"/>
  <c r="C3014" i="11"/>
  <c r="D3014" i="11"/>
  <c r="B3015" i="11"/>
  <c r="G3015" i="11" s="1"/>
  <c r="C3015" i="11"/>
  <c r="D3015" i="11"/>
  <c r="B3016" i="11"/>
  <c r="G3016" i="11" s="1"/>
  <c r="C3016" i="11"/>
  <c r="D3016" i="11"/>
  <c r="B3017" i="11"/>
  <c r="G3017" i="11" s="1"/>
  <c r="C3017" i="11"/>
  <c r="D3017" i="11"/>
  <c r="B3018" i="11"/>
  <c r="G3018" i="11" s="1"/>
  <c r="C3018" i="11"/>
  <c r="D3018" i="11"/>
  <c r="B3019" i="11"/>
  <c r="G3019" i="11" s="1"/>
  <c r="C3019" i="11"/>
  <c r="D3019" i="11"/>
  <c r="B3020" i="11"/>
  <c r="G3020" i="11" s="1"/>
  <c r="C3020" i="11"/>
  <c r="D3020" i="11"/>
  <c r="B3021" i="11"/>
  <c r="G3021" i="11" s="1"/>
  <c r="C3021" i="11"/>
  <c r="D3021" i="11"/>
  <c r="B3022" i="11"/>
  <c r="G3022" i="11" s="1"/>
  <c r="C3022" i="11"/>
  <c r="D3022" i="11"/>
  <c r="B3023" i="11"/>
  <c r="G3023" i="11" s="1"/>
  <c r="C3023" i="11"/>
  <c r="D3023" i="11"/>
  <c r="B3024" i="11"/>
  <c r="G3024" i="11" s="1"/>
  <c r="C3024" i="11"/>
  <c r="D3024" i="11"/>
  <c r="B3025" i="11"/>
  <c r="G3025" i="11" s="1"/>
  <c r="C3025" i="11"/>
  <c r="D3025" i="11"/>
  <c r="B3026" i="11"/>
  <c r="G3026" i="11" s="1"/>
  <c r="C3026" i="11"/>
  <c r="D3026" i="11"/>
  <c r="B3027" i="11"/>
  <c r="G3027" i="11" s="1"/>
  <c r="C3027" i="11"/>
  <c r="D3027" i="11"/>
  <c r="B3028" i="11"/>
  <c r="G3028" i="11" s="1"/>
  <c r="C3028" i="11"/>
  <c r="D3028" i="11"/>
  <c r="B3029" i="11"/>
  <c r="G3029" i="11" s="1"/>
  <c r="C3029" i="11"/>
  <c r="D3029" i="11"/>
  <c r="B3030" i="11"/>
  <c r="G3030" i="11" s="1"/>
  <c r="C3030" i="11"/>
  <c r="D3030" i="11"/>
  <c r="B3031" i="11"/>
  <c r="G3031" i="11" s="1"/>
  <c r="C3031" i="11"/>
  <c r="D3031" i="11"/>
  <c r="B3032" i="11"/>
  <c r="G3032" i="11" s="1"/>
  <c r="C3032" i="11"/>
  <c r="D3032" i="11"/>
  <c r="B3033" i="11"/>
  <c r="G3033" i="11" s="1"/>
  <c r="C3033" i="11"/>
  <c r="D3033" i="11"/>
  <c r="B3034" i="11"/>
  <c r="G3034" i="11" s="1"/>
  <c r="C3034" i="11"/>
  <c r="D3034" i="11"/>
  <c r="B3035" i="11"/>
  <c r="G3035" i="11" s="1"/>
  <c r="C3035" i="11"/>
  <c r="D3035" i="11"/>
  <c r="B3036" i="11"/>
  <c r="G3036" i="11" s="1"/>
  <c r="C3036" i="11"/>
  <c r="D3036" i="11"/>
  <c r="B3037" i="11"/>
  <c r="G3037" i="11" s="1"/>
  <c r="C3037" i="11"/>
  <c r="D3037" i="11"/>
  <c r="B3038" i="11"/>
  <c r="G3038" i="11" s="1"/>
  <c r="C3038" i="11"/>
  <c r="D3038" i="11"/>
  <c r="B3039" i="11"/>
  <c r="G3039" i="11" s="1"/>
  <c r="C3039" i="11"/>
  <c r="D3039" i="11"/>
  <c r="B3040" i="11"/>
  <c r="G3040" i="11" s="1"/>
  <c r="C3040" i="11"/>
  <c r="D3040" i="11"/>
  <c r="B3041" i="11"/>
  <c r="G3041" i="11" s="1"/>
  <c r="C3041" i="11"/>
  <c r="D3041" i="11"/>
  <c r="B3042" i="11"/>
  <c r="G3042" i="11" s="1"/>
  <c r="C3042" i="11"/>
  <c r="D3042" i="11"/>
  <c r="B3043" i="11"/>
  <c r="G3043" i="11" s="1"/>
  <c r="C3043" i="11"/>
  <c r="D3043" i="11"/>
  <c r="B3044" i="11"/>
  <c r="G3044" i="11" s="1"/>
  <c r="C3044" i="11"/>
  <c r="D3044" i="11"/>
  <c r="B3045" i="11"/>
  <c r="G3045" i="11" s="1"/>
  <c r="C3045" i="11"/>
  <c r="D3045" i="11"/>
  <c r="B3046" i="11"/>
  <c r="G3046" i="11" s="1"/>
  <c r="C3046" i="11"/>
  <c r="D3046" i="11"/>
  <c r="B3047" i="11"/>
  <c r="G3047" i="11" s="1"/>
  <c r="C3047" i="11"/>
  <c r="D3047" i="11"/>
  <c r="B3048" i="11"/>
  <c r="G3048" i="11" s="1"/>
  <c r="C3048" i="11"/>
  <c r="D3048" i="11"/>
  <c r="B3049" i="11"/>
  <c r="G3049" i="11" s="1"/>
  <c r="C3049" i="11"/>
  <c r="D3049" i="11"/>
  <c r="B3050" i="11"/>
  <c r="G3050" i="11" s="1"/>
  <c r="C3050" i="11"/>
  <c r="D3050" i="11"/>
  <c r="B3051" i="11"/>
  <c r="G3051" i="11" s="1"/>
  <c r="C3051" i="11"/>
  <c r="D3051" i="11"/>
  <c r="B3052" i="11"/>
  <c r="G3052" i="11" s="1"/>
  <c r="C3052" i="11"/>
  <c r="D3052" i="11"/>
  <c r="B3053" i="11"/>
  <c r="G3053" i="11" s="1"/>
  <c r="C3053" i="11"/>
  <c r="D3053" i="11"/>
  <c r="B3054" i="11"/>
  <c r="G3054" i="11" s="1"/>
  <c r="C3054" i="11"/>
  <c r="D3054" i="11"/>
  <c r="B3055" i="11"/>
  <c r="G3055" i="11" s="1"/>
  <c r="C3055" i="11"/>
  <c r="D3055" i="11"/>
  <c r="B3056" i="11"/>
  <c r="G3056" i="11" s="1"/>
  <c r="C3056" i="11"/>
  <c r="D3056" i="11"/>
  <c r="B3057" i="11"/>
  <c r="G3057" i="11" s="1"/>
  <c r="C3057" i="11"/>
  <c r="D3057" i="11"/>
  <c r="B3058" i="11"/>
  <c r="G3058" i="11" s="1"/>
  <c r="C3058" i="11"/>
  <c r="D3058" i="11"/>
  <c r="B3059" i="11"/>
  <c r="G3059" i="11" s="1"/>
  <c r="C3059" i="11"/>
  <c r="D3059" i="11"/>
  <c r="B3060" i="11"/>
  <c r="G3060" i="11" s="1"/>
  <c r="C3060" i="11"/>
  <c r="D3060" i="11"/>
  <c r="B3061" i="11"/>
  <c r="G3061" i="11" s="1"/>
  <c r="C3061" i="11"/>
  <c r="D3061" i="11"/>
  <c r="B3062" i="11"/>
  <c r="G3062" i="11" s="1"/>
  <c r="C3062" i="11"/>
  <c r="D3062" i="11"/>
  <c r="B3063" i="11"/>
  <c r="G3063" i="11" s="1"/>
  <c r="C3063" i="11"/>
  <c r="D3063" i="11"/>
  <c r="B3064" i="11"/>
  <c r="G3064" i="11" s="1"/>
  <c r="C3064" i="11"/>
  <c r="D3064" i="11"/>
  <c r="B3065" i="11"/>
  <c r="G3065" i="11" s="1"/>
  <c r="C3065" i="11"/>
  <c r="D3065" i="11"/>
  <c r="B3066" i="11"/>
  <c r="G3066" i="11" s="1"/>
  <c r="C3066" i="11"/>
  <c r="D3066" i="11"/>
  <c r="B3067" i="11"/>
  <c r="G3067" i="11" s="1"/>
  <c r="C3067" i="11"/>
  <c r="D3067" i="11"/>
  <c r="B3068" i="11"/>
  <c r="G3068" i="11" s="1"/>
  <c r="C3068" i="11"/>
  <c r="D3068" i="11"/>
  <c r="B3069" i="11"/>
  <c r="G3069" i="11" s="1"/>
  <c r="C3069" i="11"/>
  <c r="D3069" i="11"/>
  <c r="B3070" i="11"/>
  <c r="G3070" i="11" s="1"/>
  <c r="C3070" i="11"/>
  <c r="D3070" i="11"/>
  <c r="B3071" i="11"/>
  <c r="G3071" i="11" s="1"/>
  <c r="C3071" i="11"/>
  <c r="D3071" i="11"/>
  <c r="B3072" i="11"/>
  <c r="G3072" i="11" s="1"/>
  <c r="C3072" i="11"/>
  <c r="D3072" i="11"/>
  <c r="B3073" i="11"/>
  <c r="G3073" i="11" s="1"/>
  <c r="C3073" i="11"/>
  <c r="D3073" i="11"/>
  <c r="B3074" i="11"/>
  <c r="G3074" i="11" s="1"/>
  <c r="C3074" i="11"/>
  <c r="D3074" i="11"/>
  <c r="B3075" i="11"/>
  <c r="G3075" i="11" s="1"/>
  <c r="C3075" i="11"/>
  <c r="D3075" i="11"/>
  <c r="B3076" i="11"/>
  <c r="G3076" i="11" s="1"/>
  <c r="C3076" i="11"/>
  <c r="D3076" i="11"/>
  <c r="B3077" i="11"/>
  <c r="G3077" i="11" s="1"/>
  <c r="C3077" i="11"/>
  <c r="D3077" i="11"/>
  <c r="B3078" i="11"/>
  <c r="G3078" i="11" s="1"/>
  <c r="C3078" i="11"/>
  <c r="D3078" i="11"/>
  <c r="B3079" i="11"/>
  <c r="G3079" i="11" s="1"/>
  <c r="C3079" i="11"/>
  <c r="D3079" i="11"/>
  <c r="B3080" i="11"/>
  <c r="G3080" i="11" s="1"/>
  <c r="C3080" i="11"/>
  <c r="D3080" i="11"/>
  <c r="B3081" i="11"/>
  <c r="G3081" i="11" s="1"/>
  <c r="C3081" i="11"/>
  <c r="D3081" i="11"/>
  <c r="B3082" i="11"/>
  <c r="G3082" i="11" s="1"/>
  <c r="C3082" i="11"/>
  <c r="D3082" i="11"/>
  <c r="B3083" i="11"/>
  <c r="G3083" i="11" s="1"/>
  <c r="C3083" i="11"/>
  <c r="D3083" i="11"/>
  <c r="B3084" i="11"/>
  <c r="G3084" i="11" s="1"/>
  <c r="C3084" i="11"/>
  <c r="D3084" i="11"/>
  <c r="B3085" i="11"/>
  <c r="G3085" i="11" s="1"/>
  <c r="C3085" i="11"/>
  <c r="D3085" i="11"/>
  <c r="B3086" i="11"/>
  <c r="G3086" i="11" s="1"/>
  <c r="C3086" i="11"/>
  <c r="D3086" i="11"/>
  <c r="B3087" i="11"/>
  <c r="G3087" i="11" s="1"/>
  <c r="C3087" i="11"/>
  <c r="D3087" i="11"/>
  <c r="B3088" i="11"/>
  <c r="G3088" i="11" s="1"/>
  <c r="C3088" i="11"/>
  <c r="D3088" i="11"/>
  <c r="B3089" i="11"/>
  <c r="G3089" i="11" s="1"/>
  <c r="C3089" i="11"/>
  <c r="D3089" i="11"/>
  <c r="B3090" i="11"/>
  <c r="G3090" i="11" s="1"/>
  <c r="C3090" i="11"/>
  <c r="D3090" i="11"/>
  <c r="B3091" i="11"/>
  <c r="G3091" i="11" s="1"/>
  <c r="C3091" i="11"/>
  <c r="D3091" i="11"/>
  <c r="B3092" i="11"/>
  <c r="G3092" i="11" s="1"/>
  <c r="C3092" i="11"/>
  <c r="D3092" i="11"/>
  <c r="B3093" i="11"/>
  <c r="G3093" i="11" s="1"/>
  <c r="C3093" i="11"/>
  <c r="D3093" i="11"/>
  <c r="B3094" i="11"/>
  <c r="G3094" i="11" s="1"/>
  <c r="C3094" i="11"/>
  <c r="D3094" i="11"/>
  <c r="B3095" i="11"/>
  <c r="G3095" i="11" s="1"/>
  <c r="C3095" i="11"/>
  <c r="D3095" i="11"/>
  <c r="B3096" i="11"/>
  <c r="G3096" i="11" s="1"/>
  <c r="C3096" i="11"/>
  <c r="D3096" i="11"/>
  <c r="B3097" i="11"/>
  <c r="G3097" i="11" s="1"/>
  <c r="C3097" i="11"/>
  <c r="D3097" i="11"/>
  <c r="B3098" i="11"/>
  <c r="G3098" i="11" s="1"/>
  <c r="C3098" i="11"/>
  <c r="D3098" i="11"/>
  <c r="B3099" i="11"/>
  <c r="G3099" i="11" s="1"/>
  <c r="C3099" i="11"/>
  <c r="D3099" i="11"/>
  <c r="B3100" i="11"/>
  <c r="G3100" i="11" s="1"/>
  <c r="C3100" i="11"/>
  <c r="D3100" i="11"/>
  <c r="B3101" i="11"/>
  <c r="G3101" i="11" s="1"/>
  <c r="C3101" i="11"/>
  <c r="D3101" i="11"/>
  <c r="B3102" i="11"/>
  <c r="G3102" i="11" s="1"/>
  <c r="C3102" i="11"/>
  <c r="D3102" i="11"/>
  <c r="B3103" i="11"/>
  <c r="G3103" i="11" s="1"/>
  <c r="C3103" i="11"/>
  <c r="D3103" i="11"/>
  <c r="B3104" i="11"/>
  <c r="G3104" i="11" s="1"/>
  <c r="C3104" i="11"/>
  <c r="D3104" i="11"/>
  <c r="B3105" i="11"/>
  <c r="G3105" i="11" s="1"/>
  <c r="C3105" i="11"/>
  <c r="D3105" i="11"/>
  <c r="B3106" i="11"/>
  <c r="G3106" i="11" s="1"/>
  <c r="C3106" i="11"/>
  <c r="D3106" i="11"/>
  <c r="B3107" i="11"/>
  <c r="G3107" i="11" s="1"/>
  <c r="C3107" i="11"/>
  <c r="D3107" i="11"/>
  <c r="B3108" i="11"/>
  <c r="G3108" i="11" s="1"/>
  <c r="C3108" i="11"/>
  <c r="D3108" i="11"/>
  <c r="B3109" i="11"/>
  <c r="G3109" i="11" s="1"/>
  <c r="C3109" i="11"/>
  <c r="D3109" i="11"/>
  <c r="B3110" i="11"/>
  <c r="G3110" i="11" s="1"/>
  <c r="C3110" i="11"/>
  <c r="D3110" i="11"/>
  <c r="B3111" i="11"/>
  <c r="G3111" i="11" s="1"/>
  <c r="C3111" i="11"/>
  <c r="D3111" i="11"/>
  <c r="B3112" i="11"/>
  <c r="G3112" i="11" s="1"/>
  <c r="C3112" i="11"/>
  <c r="D3112" i="11"/>
  <c r="B3113" i="11"/>
  <c r="G3113" i="11" s="1"/>
  <c r="C3113" i="11"/>
  <c r="D3113" i="11"/>
  <c r="B3114" i="11"/>
  <c r="G3114" i="11" s="1"/>
  <c r="C3114" i="11"/>
  <c r="D3114" i="11"/>
  <c r="B3115" i="11"/>
  <c r="G3115" i="11" s="1"/>
  <c r="C3115" i="11"/>
  <c r="D3115" i="11"/>
  <c r="B3116" i="11"/>
  <c r="G3116" i="11" s="1"/>
  <c r="C3116" i="11"/>
  <c r="D3116" i="11"/>
  <c r="B3117" i="11"/>
  <c r="G3117" i="11" s="1"/>
  <c r="C3117" i="11"/>
  <c r="D3117" i="11"/>
  <c r="B3118" i="11"/>
  <c r="G3118" i="11" s="1"/>
  <c r="C3118" i="11"/>
  <c r="D3118" i="11"/>
  <c r="B3119" i="11"/>
  <c r="G3119" i="11" s="1"/>
  <c r="C3119" i="11"/>
  <c r="D3119" i="11"/>
  <c r="B3120" i="11"/>
  <c r="G3120" i="11" s="1"/>
  <c r="C3120" i="11"/>
  <c r="D3120" i="11"/>
  <c r="B3121" i="11"/>
  <c r="G3121" i="11" s="1"/>
  <c r="C3121" i="11"/>
  <c r="D3121" i="11"/>
  <c r="B3122" i="11"/>
  <c r="G3122" i="11" s="1"/>
  <c r="C3122" i="11"/>
  <c r="D3122" i="11"/>
  <c r="B3123" i="11"/>
  <c r="G3123" i="11" s="1"/>
  <c r="C3123" i="11"/>
  <c r="D3123" i="11"/>
  <c r="B3124" i="11"/>
  <c r="G3124" i="11" s="1"/>
  <c r="C3124" i="11"/>
  <c r="D3124" i="11"/>
  <c r="B3125" i="11"/>
  <c r="G3125" i="11" s="1"/>
  <c r="C3125" i="11"/>
  <c r="D3125" i="11"/>
  <c r="B3126" i="11"/>
  <c r="G3126" i="11" s="1"/>
  <c r="C3126" i="11"/>
  <c r="D3126" i="11"/>
  <c r="B3127" i="11"/>
  <c r="G3127" i="11" s="1"/>
  <c r="C3127" i="11"/>
  <c r="D3127" i="11"/>
  <c r="B3128" i="11"/>
  <c r="G3128" i="11" s="1"/>
  <c r="C3128" i="11"/>
  <c r="D3128" i="11"/>
  <c r="B3129" i="11"/>
  <c r="G3129" i="11" s="1"/>
  <c r="C3129" i="11"/>
  <c r="D3129" i="11"/>
  <c r="B3130" i="11"/>
  <c r="G3130" i="11" s="1"/>
  <c r="C3130" i="11"/>
  <c r="D3130" i="11"/>
  <c r="B3131" i="11"/>
  <c r="G3131" i="11" s="1"/>
  <c r="C3131" i="11"/>
  <c r="D3131" i="11"/>
  <c r="B3132" i="11"/>
  <c r="G3132" i="11" s="1"/>
  <c r="C3132" i="11"/>
  <c r="D3132" i="11"/>
  <c r="B3133" i="11"/>
  <c r="G3133" i="11" s="1"/>
  <c r="C3133" i="11"/>
  <c r="D3133" i="11"/>
  <c r="B3134" i="11"/>
  <c r="G3134" i="11" s="1"/>
  <c r="C3134" i="11"/>
  <c r="D3134" i="11"/>
  <c r="B3135" i="11"/>
  <c r="G3135" i="11" s="1"/>
  <c r="C3135" i="11"/>
  <c r="D3135" i="11"/>
  <c r="B3136" i="11"/>
  <c r="G3136" i="11" s="1"/>
  <c r="C3136" i="11"/>
  <c r="D3136" i="11"/>
  <c r="B3137" i="11"/>
  <c r="G3137" i="11" s="1"/>
  <c r="C3137" i="11"/>
  <c r="D3137" i="11"/>
  <c r="B3138" i="11"/>
  <c r="G3138" i="11" s="1"/>
  <c r="C3138" i="11"/>
  <c r="D3138" i="11"/>
  <c r="B3139" i="11"/>
  <c r="G3139" i="11" s="1"/>
  <c r="C3139" i="11"/>
  <c r="D3139" i="11"/>
  <c r="B3140" i="11"/>
  <c r="G3140" i="11" s="1"/>
  <c r="C3140" i="11"/>
  <c r="D3140" i="11"/>
  <c r="B3141" i="11"/>
  <c r="G3141" i="11" s="1"/>
  <c r="C3141" i="11"/>
  <c r="D3141" i="11"/>
  <c r="B3142" i="11"/>
  <c r="G3142" i="11" s="1"/>
  <c r="C3142" i="11"/>
  <c r="D3142" i="11"/>
  <c r="B3143" i="11"/>
  <c r="G3143" i="11" s="1"/>
  <c r="C3143" i="11"/>
  <c r="D3143" i="11"/>
  <c r="B3144" i="11"/>
  <c r="G3144" i="11" s="1"/>
  <c r="C3144" i="11"/>
  <c r="D3144" i="11"/>
  <c r="B3145" i="11"/>
  <c r="G3145" i="11" s="1"/>
  <c r="C3145" i="11"/>
  <c r="D3145" i="11"/>
  <c r="B3146" i="11"/>
  <c r="G3146" i="11" s="1"/>
  <c r="C3146" i="11"/>
  <c r="D3146" i="11"/>
  <c r="B3147" i="11"/>
  <c r="G3147" i="11" s="1"/>
  <c r="C3147" i="11"/>
  <c r="D3147" i="11"/>
  <c r="B3148" i="11"/>
  <c r="G3148" i="11" s="1"/>
  <c r="C3148" i="11"/>
  <c r="D3148" i="11"/>
  <c r="B3149" i="11"/>
  <c r="G3149" i="11" s="1"/>
  <c r="C3149" i="11"/>
  <c r="D3149" i="11"/>
  <c r="B3150" i="11"/>
  <c r="G3150" i="11" s="1"/>
  <c r="C3150" i="11"/>
  <c r="D3150" i="11"/>
  <c r="B3151" i="11"/>
  <c r="G3151" i="11" s="1"/>
  <c r="C3151" i="11"/>
  <c r="D3151" i="11"/>
  <c r="B3152" i="11"/>
  <c r="G3152" i="11" s="1"/>
  <c r="C3152" i="11"/>
  <c r="D3152" i="11"/>
  <c r="B3153" i="11"/>
  <c r="G3153" i="11" s="1"/>
  <c r="C3153" i="11"/>
  <c r="D3153" i="11"/>
  <c r="B3154" i="11"/>
  <c r="G3154" i="11" s="1"/>
  <c r="C3154" i="11"/>
  <c r="D3154" i="11"/>
  <c r="B3155" i="11"/>
  <c r="G3155" i="11" s="1"/>
  <c r="C3155" i="11"/>
  <c r="D3155" i="11"/>
  <c r="B3156" i="11"/>
  <c r="G3156" i="11" s="1"/>
  <c r="C3156" i="11"/>
  <c r="D3156" i="11"/>
  <c r="B3157" i="11"/>
  <c r="G3157" i="11" s="1"/>
  <c r="C3157" i="11"/>
  <c r="D3157" i="11"/>
  <c r="B3158" i="11"/>
  <c r="G3158" i="11" s="1"/>
  <c r="C3158" i="11"/>
  <c r="D3158" i="11"/>
  <c r="B3159" i="11"/>
  <c r="G3159" i="11" s="1"/>
  <c r="C3159" i="11"/>
  <c r="D3159" i="11"/>
  <c r="B3160" i="11"/>
  <c r="G3160" i="11" s="1"/>
  <c r="C3160" i="11"/>
  <c r="D3160" i="11"/>
  <c r="B3161" i="11"/>
  <c r="G3161" i="11" s="1"/>
  <c r="C3161" i="11"/>
  <c r="D3161" i="11"/>
  <c r="B3162" i="11"/>
  <c r="G3162" i="11" s="1"/>
  <c r="C3162" i="11"/>
  <c r="D3162" i="11"/>
  <c r="B3163" i="11"/>
  <c r="G3163" i="11" s="1"/>
  <c r="C3163" i="11"/>
  <c r="D3163" i="11"/>
  <c r="B3164" i="11"/>
  <c r="G3164" i="11" s="1"/>
  <c r="C3164" i="11"/>
  <c r="D3164" i="11"/>
  <c r="B3165" i="11"/>
  <c r="G3165" i="11" s="1"/>
  <c r="C3165" i="11"/>
  <c r="D3165" i="11"/>
  <c r="B3166" i="11"/>
  <c r="G3166" i="11" s="1"/>
  <c r="C3166" i="11"/>
  <c r="D3166" i="11"/>
  <c r="B3167" i="11"/>
  <c r="G3167" i="11" s="1"/>
  <c r="C3167" i="11"/>
  <c r="D3167" i="11"/>
  <c r="B3168" i="11"/>
  <c r="G3168" i="11" s="1"/>
  <c r="C3168" i="11"/>
  <c r="D3168" i="11"/>
  <c r="B3169" i="11"/>
  <c r="G3169" i="11" s="1"/>
  <c r="C3169" i="11"/>
  <c r="D3169" i="11"/>
  <c r="B3170" i="11"/>
  <c r="G3170" i="11" s="1"/>
  <c r="C3170" i="11"/>
  <c r="D3170" i="11"/>
  <c r="B3171" i="11"/>
  <c r="G3171" i="11" s="1"/>
  <c r="C3171" i="11"/>
  <c r="D3171" i="11"/>
  <c r="B3172" i="11"/>
  <c r="G3172" i="11" s="1"/>
  <c r="C3172" i="11"/>
  <c r="D3172" i="11"/>
  <c r="B3173" i="11"/>
  <c r="G3173" i="11" s="1"/>
  <c r="C3173" i="11"/>
  <c r="D3173" i="11"/>
  <c r="B3174" i="11"/>
  <c r="G3174" i="11" s="1"/>
  <c r="C3174" i="11"/>
  <c r="D3174" i="11"/>
  <c r="B3175" i="11"/>
  <c r="G3175" i="11" s="1"/>
  <c r="C3175" i="11"/>
  <c r="D3175" i="11"/>
  <c r="B3176" i="11"/>
  <c r="G3176" i="11" s="1"/>
  <c r="C3176" i="11"/>
  <c r="D3176" i="11"/>
  <c r="B3177" i="11"/>
  <c r="G3177" i="11" s="1"/>
  <c r="C3177" i="11"/>
  <c r="D3177" i="11"/>
  <c r="B3178" i="11"/>
  <c r="G3178" i="11" s="1"/>
  <c r="C3178" i="11"/>
  <c r="D3178" i="11"/>
  <c r="B3179" i="11"/>
  <c r="G3179" i="11" s="1"/>
  <c r="C3179" i="11"/>
  <c r="D3179" i="11"/>
  <c r="B3180" i="11"/>
  <c r="G3180" i="11" s="1"/>
  <c r="C3180" i="11"/>
  <c r="D3180" i="11"/>
  <c r="B3181" i="11"/>
  <c r="G3181" i="11" s="1"/>
  <c r="C3181" i="11"/>
  <c r="D3181" i="11"/>
  <c r="B3182" i="11"/>
  <c r="G3182" i="11" s="1"/>
  <c r="C3182" i="11"/>
  <c r="D3182" i="11"/>
  <c r="B3183" i="11"/>
  <c r="G3183" i="11" s="1"/>
  <c r="C3183" i="11"/>
  <c r="D3183" i="11"/>
  <c r="B3184" i="11"/>
  <c r="G3184" i="11" s="1"/>
  <c r="C3184" i="11"/>
  <c r="D3184" i="11"/>
  <c r="B3185" i="11"/>
  <c r="G3185" i="11" s="1"/>
  <c r="C3185" i="11"/>
  <c r="D3185" i="11"/>
  <c r="B3186" i="11"/>
  <c r="G3186" i="11" s="1"/>
  <c r="C3186" i="11"/>
  <c r="D3186" i="11"/>
  <c r="B3187" i="11"/>
  <c r="G3187" i="11" s="1"/>
  <c r="C3187" i="11"/>
  <c r="D3187" i="11"/>
  <c r="B3188" i="11"/>
  <c r="G3188" i="11" s="1"/>
  <c r="C3188" i="11"/>
  <c r="D3188" i="11"/>
  <c r="B3189" i="11"/>
  <c r="G3189" i="11" s="1"/>
  <c r="C3189" i="11"/>
  <c r="D3189" i="11"/>
  <c r="B3190" i="11"/>
  <c r="G3190" i="11" s="1"/>
  <c r="C3190" i="11"/>
  <c r="D3190" i="11"/>
  <c r="B3191" i="11"/>
  <c r="G3191" i="11" s="1"/>
  <c r="C3191" i="11"/>
  <c r="D3191" i="11"/>
  <c r="B3192" i="11"/>
  <c r="G3192" i="11" s="1"/>
  <c r="C3192" i="11"/>
  <c r="D3192" i="11"/>
  <c r="B3193" i="11"/>
  <c r="G3193" i="11" s="1"/>
  <c r="C3193" i="11"/>
  <c r="D3193" i="11"/>
  <c r="B3194" i="11"/>
  <c r="G3194" i="11" s="1"/>
  <c r="C3194" i="11"/>
  <c r="D3194" i="11"/>
  <c r="B3195" i="11"/>
  <c r="G3195" i="11" s="1"/>
  <c r="C3195" i="11"/>
  <c r="D3195" i="11"/>
  <c r="B3196" i="11"/>
  <c r="G3196" i="11" s="1"/>
  <c r="C3196" i="11"/>
  <c r="D3196" i="11"/>
  <c r="B3197" i="11"/>
  <c r="G3197" i="11" s="1"/>
  <c r="C3197" i="11"/>
  <c r="D3197" i="11"/>
  <c r="B3198" i="11"/>
  <c r="G3198" i="11" s="1"/>
  <c r="C3198" i="11"/>
  <c r="D3198" i="11"/>
  <c r="B3199" i="11"/>
  <c r="G3199" i="11" s="1"/>
  <c r="C3199" i="11"/>
  <c r="D3199" i="11"/>
  <c r="B3200" i="11"/>
  <c r="G3200" i="11" s="1"/>
  <c r="C3200" i="11"/>
  <c r="D3200" i="11"/>
  <c r="B3201" i="11"/>
  <c r="G3201" i="11" s="1"/>
  <c r="C3201" i="11"/>
  <c r="D3201" i="11"/>
  <c r="B3202" i="11"/>
  <c r="G3202" i="11" s="1"/>
  <c r="C3202" i="11"/>
  <c r="D3202" i="11"/>
  <c r="B3203" i="11"/>
  <c r="G3203" i="11" s="1"/>
  <c r="C3203" i="11"/>
  <c r="D3203" i="11"/>
  <c r="B3204" i="11"/>
  <c r="G3204" i="11" s="1"/>
  <c r="C3204" i="11"/>
  <c r="D3204" i="11"/>
  <c r="B3205" i="11"/>
  <c r="G3205" i="11" s="1"/>
  <c r="C3205" i="11"/>
  <c r="D3205" i="11"/>
  <c r="B3206" i="11"/>
  <c r="G3206" i="11" s="1"/>
  <c r="C3206" i="11"/>
  <c r="D3206" i="11"/>
  <c r="B3207" i="11"/>
  <c r="G3207" i="11" s="1"/>
  <c r="C3207" i="11"/>
  <c r="D3207" i="11"/>
  <c r="B3208" i="11"/>
  <c r="G3208" i="11" s="1"/>
  <c r="C3208" i="11"/>
  <c r="D3208" i="11"/>
  <c r="B3209" i="11"/>
  <c r="G3209" i="11" s="1"/>
  <c r="C3209" i="11"/>
  <c r="D3209" i="11"/>
  <c r="B3210" i="11"/>
  <c r="G3210" i="11" s="1"/>
  <c r="C3210" i="11"/>
  <c r="D3210" i="11"/>
  <c r="B3211" i="11"/>
  <c r="G3211" i="11" s="1"/>
  <c r="C3211" i="11"/>
  <c r="D3211" i="11"/>
  <c r="B3212" i="11"/>
  <c r="G3212" i="11" s="1"/>
  <c r="C3212" i="11"/>
  <c r="D3212" i="11"/>
  <c r="B3213" i="11"/>
  <c r="G3213" i="11" s="1"/>
  <c r="C3213" i="11"/>
  <c r="D3213" i="11"/>
  <c r="B3214" i="11"/>
  <c r="G3214" i="11" s="1"/>
  <c r="C3214" i="11"/>
  <c r="D3214" i="11"/>
  <c r="B3215" i="11"/>
  <c r="G3215" i="11" s="1"/>
  <c r="C3215" i="11"/>
  <c r="D3215" i="11"/>
  <c r="B3216" i="11"/>
  <c r="G3216" i="11" s="1"/>
  <c r="C3216" i="11"/>
  <c r="D3216" i="11"/>
  <c r="B3217" i="11"/>
  <c r="G3217" i="11" s="1"/>
  <c r="C3217" i="11"/>
  <c r="D3217" i="11"/>
  <c r="B3218" i="11"/>
  <c r="G3218" i="11" s="1"/>
  <c r="C3218" i="11"/>
  <c r="D3218" i="11"/>
  <c r="B3219" i="11"/>
  <c r="G3219" i="11" s="1"/>
  <c r="C3219" i="11"/>
  <c r="D3219" i="11"/>
  <c r="B3220" i="11"/>
  <c r="G3220" i="11" s="1"/>
  <c r="C3220" i="11"/>
  <c r="D3220" i="11"/>
  <c r="B3221" i="11"/>
  <c r="G3221" i="11" s="1"/>
  <c r="C3221" i="11"/>
  <c r="D3221" i="11"/>
  <c r="B3222" i="11"/>
  <c r="G3222" i="11" s="1"/>
  <c r="C3222" i="11"/>
  <c r="D3222" i="11"/>
  <c r="B3223" i="11"/>
  <c r="G3223" i="11" s="1"/>
  <c r="C3223" i="11"/>
  <c r="D3223" i="11"/>
  <c r="B3224" i="11"/>
  <c r="G3224" i="11" s="1"/>
  <c r="C3224" i="11"/>
  <c r="D3224" i="11"/>
  <c r="B3225" i="11"/>
  <c r="G3225" i="11" s="1"/>
  <c r="C3225" i="11"/>
  <c r="D3225" i="11"/>
  <c r="B3226" i="11"/>
  <c r="G3226" i="11" s="1"/>
  <c r="C3226" i="11"/>
  <c r="D3226" i="11"/>
  <c r="B3227" i="11"/>
  <c r="G3227" i="11" s="1"/>
  <c r="C3227" i="11"/>
  <c r="D3227" i="11"/>
  <c r="B3228" i="11"/>
  <c r="G3228" i="11" s="1"/>
  <c r="C3228" i="11"/>
  <c r="D3228" i="11"/>
  <c r="B3229" i="11"/>
  <c r="G3229" i="11" s="1"/>
  <c r="C3229" i="11"/>
  <c r="D3229" i="11"/>
  <c r="B3230" i="11"/>
  <c r="G3230" i="11" s="1"/>
  <c r="C3230" i="11"/>
  <c r="D3230" i="11"/>
  <c r="B3231" i="11"/>
  <c r="G3231" i="11" s="1"/>
  <c r="C3231" i="11"/>
  <c r="D3231" i="11"/>
  <c r="B3232" i="11"/>
  <c r="G3232" i="11" s="1"/>
  <c r="C3232" i="11"/>
  <c r="D3232" i="11"/>
  <c r="B3233" i="11"/>
  <c r="G3233" i="11" s="1"/>
  <c r="C3233" i="11"/>
  <c r="D3233" i="11"/>
  <c r="B3234" i="11"/>
  <c r="G3234" i="11" s="1"/>
  <c r="C3234" i="11"/>
  <c r="D3234" i="11"/>
  <c r="B3235" i="11"/>
  <c r="G3235" i="11" s="1"/>
  <c r="C3235" i="11"/>
  <c r="D3235" i="11"/>
  <c r="B3236" i="11"/>
  <c r="G3236" i="11" s="1"/>
  <c r="C3236" i="11"/>
  <c r="D3236" i="11"/>
  <c r="B3237" i="11"/>
  <c r="G3237" i="11" s="1"/>
  <c r="C3237" i="11"/>
  <c r="D3237" i="11"/>
  <c r="B3238" i="11"/>
  <c r="G3238" i="11" s="1"/>
  <c r="C3238" i="11"/>
  <c r="D3238" i="11"/>
  <c r="B3239" i="11"/>
  <c r="G3239" i="11" s="1"/>
  <c r="C3239" i="11"/>
  <c r="D3239" i="11"/>
  <c r="B3240" i="11"/>
  <c r="G3240" i="11" s="1"/>
  <c r="C3240" i="11"/>
  <c r="D3240" i="11"/>
  <c r="B3241" i="11"/>
  <c r="G3241" i="11" s="1"/>
  <c r="C3241" i="11"/>
  <c r="D3241" i="11"/>
  <c r="B3242" i="11"/>
  <c r="G3242" i="11" s="1"/>
  <c r="C3242" i="11"/>
  <c r="D3242" i="11"/>
  <c r="B3243" i="11"/>
  <c r="G3243" i="11" s="1"/>
  <c r="C3243" i="11"/>
  <c r="D3243" i="11"/>
  <c r="B3244" i="11"/>
  <c r="G3244" i="11" s="1"/>
  <c r="C3244" i="11"/>
  <c r="D3244" i="11"/>
  <c r="B3245" i="11"/>
  <c r="G3245" i="11" s="1"/>
  <c r="C3245" i="11"/>
  <c r="D3245" i="11"/>
  <c r="B3246" i="11"/>
  <c r="G3246" i="11" s="1"/>
  <c r="C3246" i="11"/>
  <c r="D3246" i="11"/>
  <c r="B3247" i="11"/>
  <c r="G3247" i="11" s="1"/>
  <c r="C3247" i="11"/>
  <c r="D3247" i="11"/>
  <c r="B3248" i="11"/>
  <c r="G3248" i="11" s="1"/>
  <c r="C3248" i="11"/>
  <c r="D3248" i="11"/>
  <c r="B3249" i="11"/>
  <c r="G3249" i="11" s="1"/>
  <c r="C3249" i="11"/>
  <c r="D3249" i="11"/>
  <c r="B3250" i="11"/>
  <c r="G3250" i="11" s="1"/>
  <c r="C3250" i="11"/>
  <c r="D3250" i="11"/>
  <c r="B3251" i="11"/>
  <c r="G3251" i="11" s="1"/>
  <c r="C3251" i="11"/>
  <c r="D3251" i="11"/>
  <c r="B3252" i="11"/>
  <c r="G3252" i="11" s="1"/>
  <c r="C3252" i="11"/>
  <c r="D3252" i="11"/>
  <c r="B3253" i="11"/>
  <c r="G3253" i="11" s="1"/>
  <c r="C3253" i="11"/>
  <c r="D3253" i="11"/>
  <c r="B3254" i="11"/>
  <c r="G3254" i="11" s="1"/>
  <c r="C3254" i="11"/>
  <c r="D3254" i="11"/>
  <c r="B3255" i="11"/>
  <c r="G3255" i="11" s="1"/>
  <c r="C3255" i="11"/>
  <c r="D3255" i="11"/>
  <c r="B3256" i="11"/>
  <c r="G3256" i="11" s="1"/>
  <c r="C3256" i="11"/>
  <c r="D3256" i="11"/>
  <c r="B3257" i="11"/>
  <c r="G3257" i="11" s="1"/>
  <c r="C3257" i="11"/>
  <c r="D3257" i="11"/>
  <c r="B3258" i="11"/>
  <c r="G3258" i="11" s="1"/>
  <c r="C3258" i="11"/>
  <c r="D3258" i="11"/>
  <c r="B3259" i="11"/>
  <c r="G3259" i="11" s="1"/>
  <c r="C3259" i="11"/>
  <c r="D3259" i="11"/>
  <c r="B3260" i="11"/>
  <c r="G3260" i="11" s="1"/>
  <c r="C3260" i="11"/>
  <c r="D3260" i="11"/>
  <c r="B3261" i="11"/>
  <c r="G3261" i="11" s="1"/>
  <c r="C3261" i="11"/>
  <c r="D3261" i="11"/>
  <c r="B3262" i="11"/>
  <c r="G3262" i="11" s="1"/>
  <c r="C3262" i="11"/>
  <c r="D3262" i="11"/>
  <c r="B3263" i="11"/>
  <c r="G3263" i="11" s="1"/>
  <c r="C3263" i="11"/>
  <c r="D3263" i="11"/>
  <c r="B3264" i="11"/>
  <c r="G3264" i="11" s="1"/>
  <c r="C3264" i="11"/>
  <c r="D3264" i="11"/>
  <c r="B3265" i="11"/>
  <c r="G3265" i="11" s="1"/>
  <c r="C3265" i="11"/>
  <c r="D3265" i="11"/>
  <c r="B3266" i="11"/>
  <c r="G3266" i="11" s="1"/>
  <c r="C3266" i="11"/>
  <c r="D3266" i="11"/>
  <c r="B3267" i="11"/>
  <c r="G3267" i="11" s="1"/>
  <c r="C3267" i="11"/>
  <c r="D3267" i="11"/>
  <c r="B3268" i="11"/>
  <c r="G3268" i="11" s="1"/>
  <c r="C3268" i="11"/>
  <c r="D3268" i="11"/>
  <c r="B3269" i="11"/>
  <c r="G3269" i="11" s="1"/>
  <c r="C3269" i="11"/>
  <c r="D3269" i="11"/>
  <c r="B3270" i="11"/>
  <c r="G3270" i="11" s="1"/>
  <c r="C3270" i="11"/>
  <c r="D3270" i="11"/>
  <c r="B3271" i="11"/>
  <c r="G3271" i="11" s="1"/>
  <c r="C3271" i="11"/>
  <c r="D3271" i="11"/>
  <c r="B3272" i="11"/>
  <c r="G3272" i="11" s="1"/>
  <c r="C3272" i="11"/>
  <c r="D3272" i="11"/>
  <c r="B3273" i="11"/>
  <c r="G3273" i="11" s="1"/>
  <c r="C3273" i="11"/>
  <c r="D3273" i="11"/>
  <c r="B3274" i="11"/>
  <c r="G3274" i="11" s="1"/>
  <c r="C3274" i="11"/>
  <c r="D3274" i="11"/>
  <c r="B3275" i="11"/>
  <c r="G3275" i="11" s="1"/>
  <c r="C3275" i="11"/>
  <c r="D3275" i="11"/>
  <c r="B3276" i="11"/>
  <c r="G3276" i="11" s="1"/>
  <c r="C3276" i="11"/>
  <c r="D3276" i="11"/>
  <c r="B3277" i="11"/>
  <c r="G3277" i="11" s="1"/>
  <c r="C3277" i="11"/>
  <c r="D3277" i="11"/>
  <c r="B3278" i="11"/>
  <c r="G3278" i="11" s="1"/>
  <c r="C3278" i="11"/>
  <c r="D3278" i="11"/>
  <c r="B3279" i="11"/>
  <c r="G3279" i="11" s="1"/>
  <c r="C3279" i="11"/>
  <c r="D3279" i="11"/>
  <c r="B3280" i="11"/>
  <c r="G3280" i="11" s="1"/>
  <c r="C3280" i="11"/>
  <c r="D3280" i="11"/>
  <c r="B3281" i="11"/>
  <c r="G3281" i="11" s="1"/>
  <c r="C3281" i="11"/>
  <c r="D3281" i="11"/>
  <c r="B3282" i="11"/>
  <c r="G3282" i="11" s="1"/>
  <c r="C3282" i="11"/>
  <c r="D3282" i="11"/>
  <c r="B3283" i="11"/>
  <c r="G3283" i="11" s="1"/>
  <c r="C3283" i="11"/>
  <c r="D3283" i="11"/>
  <c r="B3284" i="11"/>
  <c r="G3284" i="11" s="1"/>
  <c r="C3284" i="11"/>
  <c r="D3284" i="11"/>
  <c r="B3285" i="11"/>
  <c r="G3285" i="11" s="1"/>
  <c r="C3285" i="11"/>
  <c r="D3285" i="11"/>
  <c r="B3286" i="11"/>
  <c r="G3286" i="11" s="1"/>
  <c r="C3286" i="11"/>
  <c r="D3286" i="11"/>
  <c r="B3287" i="11"/>
  <c r="G3287" i="11" s="1"/>
  <c r="C3287" i="11"/>
  <c r="D3287" i="11"/>
  <c r="B3288" i="11"/>
  <c r="G3288" i="11" s="1"/>
  <c r="C3288" i="11"/>
  <c r="D3288" i="11"/>
  <c r="B3289" i="11"/>
  <c r="G3289" i="11" s="1"/>
  <c r="C3289" i="11"/>
  <c r="D3289" i="11"/>
  <c r="B3290" i="11"/>
  <c r="G3290" i="11" s="1"/>
  <c r="C3290" i="11"/>
  <c r="D3290" i="11"/>
  <c r="B3291" i="11"/>
  <c r="G3291" i="11" s="1"/>
  <c r="C3291" i="11"/>
  <c r="D3291" i="11"/>
  <c r="B3292" i="11"/>
  <c r="G3292" i="11" s="1"/>
  <c r="C3292" i="11"/>
  <c r="D3292" i="11"/>
  <c r="B3293" i="11"/>
  <c r="G3293" i="11" s="1"/>
  <c r="C3293" i="11"/>
  <c r="D3293" i="11"/>
  <c r="B3294" i="11"/>
  <c r="G3294" i="11" s="1"/>
  <c r="C3294" i="11"/>
  <c r="D3294" i="11"/>
  <c r="B3295" i="11"/>
  <c r="G3295" i="11" s="1"/>
  <c r="C3295" i="11"/>
  <c r="D3295" i="11"/>
  <c r="B3296" i="11"/>
  <c r="G3296" i="11" s="1"/>
  <c r="C3296" i="11"/>
  <c r="D3296" i="11"/>
  <c r="B3297" i="11"/>
  <c r="G3297" i="11" s="1"/>
  <c r="C3297" i="11"/>
  <c r="D3297" i="11"/>
  <c r="B3298" i="11"/>
  <c r="G3298" i="11" s="1"/>
  <c r="C3298" i="11"/>
  <c r="D3298" i="11"/>
  <c r="B3299" i="11"/>
  <c r="G3299" i="11" s="1"/>
  <c r="C3299" i="11"/>
  <c r="D3299" i="11"/>
  <c r="B3300" i="11"/>
  <c r="G3300" i="11" s="1"/>
  <c r="C3300" i="11"/>
  <c r="D3300" i="11"/>
  <c r="B3301" i="11"/>
  <c r="G3301" i="11" s="1"/>
  <c r="C3301" i="11"/>
  <c r="D3301" i="11"/>
  <c r="B3302" i="11"/>
  <c r="G3302" i="11" s="1"/>
  <c r="C3302" i="11"/>
  <c r="D3302" i="11"/>
  <c r="B3303" i="11"/>
  <c r="G3303" i="11" s="1"/>
  <c r="C3303" i="11"/>
  <c r="D3303" i="11"/>
  <c r="B3304" i="11"/>
  <c r="G3304" i="11" s="1"/>
  <c r="C3304" i="11"/>
  <c r="D3304" i="11"/>
  <c r="B3305" i="11"/>
  <c r="G3305" i="11" s="1"/>
  <c r="C3305" i="11"/>
  <c r="D3305" i="11"/>
  <c r="B3306" i="11"/>
  <c r="G3306" i="11" s="1"/>
  <c r="C3306" i="11"/>
  <c r="D3306" i="11"/>
  <c r="B3307" i="11"/>
  <c r="G3307" i="11" s="1"/>
  <c r="C3307" i="11"/>
  <c r="D3307" i="11"/>
  <c r="B3308" i="11"/>
  <c r="G3308" i="11" s="1"/>
  <c r="C3308" i="11"/>
  <c r="D3308" i="11"/>
  <c r="B3309" i="11"/>
  <c r="G3309" i="11" s="1"/>
  <c r="C3309" i="11"/>
  <c r="D3309" i="11"/>
  <c r="B3310" i="11"/>
  <c r="G3310" i="11" s="1"/>
  <c r="C3310" i="11"/>
  <c r="D3310" i="11"/>
  <c r="B3311" i="11"/>
  <c r="G3311" i="11" s="1"/>
  <c r="C3311" i="11"/>
  <c r="D3311" i="11"/>
  <c r="B3312" i="11"/>
  <c r="G3312" i="11" s="1"/>
  <c r="C3312" i="11"/>
  <c r="D3312" i="11"/>
  <c r="B3313" i="11"/>
  <c r="G3313" i="11" s="1"/>
  <c r="C3313" i="11"/>
  <c r="D3313" i="11"/>
  <c r="B3314" i="11"/>
  <c r="G3314" i="11" s="1"/>
  <c r="C3314" i="11"/>
  <c r="D3314" i="11"/>
  <c r="B3315" i="11"/>
  <c r="G3315" i="11" s="1"/>
  <c r="C3315" i="11"/>
  <c r="D3315" i="11"/>
  <c r="B3316" i="11"/>
  <c r="G3316" i="11" s="1"/>
  <c r="C3316" i="11"/>
  <c r="D3316" i="11"/>
  <c r="B3317" i="11"/>
  <c r="G3317" i="11" s="1"/>
  <c r="C3317" i="11"/>
  <c r="D3317" i="11"/>
  <c r="B3318" i="11"/>
  <c r="G3318" i="11" s="1"/>
  <c r="C3318" i="11"/>
  <c r="D3318" i="11"/>
  <c r="B3319" i="11"/>
  <c r="G3319" i="11" s="1"/>
  <c r="C3319" i="11"/>
  <c r="D3319" i="11"/>
  <c r="B3320" i="11"/>
  <c r="G3320" i="11" s="1"/>
  <c r="C3320" i="11"/>
  <c r="D3320" i="11"/>
  <c r="B3321" i="11"/>
  <c r="G3321" i="11" s="1"/>
  <c r="C3321" i="11"/>
  <c r="D3321" i="11"/>
  <c r="B3322" i="11"/>
  <c r="G3322" i="11" s="1"/>
  <c r="C3322" i="11"/>
  <c r="D3322" i="11"/>
  <c r="B3323" i="11"/>
  <c r="G3323" i="11" s="1"/>
  <c r="C3323" i="11"/>
  <c r="D3323" i="11"/>
  <c r="B3324" i="11"/>
  <c r="G3324" i="11" s="1"/>
  <c r="C3324" i="11"/>
  <c r="D3324" i="11"/>
  <c r="B3325" i="11"/>
  <c r="G3325" i="11" s="1"/>
  <c r="C3325" i="11"/>
  <c r="D3325" i="11"/>
  <c r="B3326" i="11"/>
  <c r="G3326" i="11" s="1"/>
  <c r="C3326" i="11"/>
  <c r="D3326" i="11"/>
  <c r="B3327" i="11"/>
  <c r="G3327" i="11" s="1"/>
  <c r="C3327" i="11"/>
  <c r="D3327" i="11"/>
  <c r="B3328" i="11"/>
  <c r="G3328" i="11" s="1"/>
  <c r="C3328" i="11"/>
  <c r="D3328" i="11"/>
  <c r="B3329" i="11"/>
  <c r="G3329" i="11"/>
  <c r="C3329" i="11"/>
  <c r="D3329" i="11"/>
  <c r="B3330" i="11"/>
  <c r="G3330" i="11" s="1"/>
  <c r="C3330" i="11"/>
  <c r="D3330" i="11"/>
  <c r="B3331" i="11"/>
  <c r="G3331" i="11" s="1"/>
  <c r="C3331" i="11"/>
  <c r="D3331" i="11"/>
  <c r="B3332" i="11"/>
  <c r="G3332" i="11" s="1"/>
  <c r="C3332" i="11"/>
  <c r="D3332" i="11"/>
  <c r="B3333" i="11"/>
  <c r="G3333" i="11" s="1"/>
  <c r="C3333" i="11"/>
  <c r="D3333" i="11"/>
  <c r="B3334" i="11"/>
  <c r="G3334" i="11" s="1"/>
  <c r="C3334" i="11"/>
  <c r="D3334" i="11"/>
  <c r="B3335" i="11"/>
  <c r="G3335" i="11" s="1"/>
  <c r="C3335" i="11"/>
  <c r="D3335" i="11"/>
  <c r="B3336" i="11"/>
  <c r="G3336" i="11" s="1"/>
  <c r="C3336" i="11"/>
  <c r="D3336" i="11"/>
  <c r="B3337" i="11"/>
  <c r="G3337" i="11" s="1"/>
  <c r="C3337" i="11"/>
  <c r="D3337" i="11"/>
  <c r="B3338" i="11"/>
  <c r="G3338" i="11" s="1"/>
  <c r="C3338" i="11"/>
  <c r="D3338" i="11"/>
  <c r="B3339" i="11"/>
  <c r="G3339" i="11" s="1"/>
  <c r="C3339" i="11"/>
  <c r="D3339" i="11"/>
  <c r="B3340" i="11"/>
  <c r="G3340" i="11" s="1"/>
  <c r="C3340" i="11"/>
  <c r="D3340" i="11"/>
  <c r="B3341" i="11"/>
  <c r="G3341" i="11" s="1"/>
  <c r="C3341" i="11"/>
  <c r="D3341" i="11"/>
  <c r="B3342" i="11"/>
  <c r="G3342" i="11" s="1"/>
  <c r="C3342" i="11"/>
  <c r="D3342" i="11"/>
  <c r="B3343" i="11"/>
  <c r="G3343" i="11" s="1"/>
  <c r="C3343" i="11"/>
  <c r="D3343" i="11"/>
  <c r="B3344" i="11"/>
  <c r="G3344" i="11" s="1"/>
  <c r="C3344" i="11"/>
  <c r="D3344" i="11"/>
  <c r="B3345" i="11"/>
  <c r="G3345" i="11" s="1"/>
  <c r="C3345" i="11"/>
  <c r="D3345" i="11"/>
  <c r="B3346" i="11"/>
  <c r="G3346" i="11" s="1"/>
  <c r="C3346" i="11"/>
  <c r="D3346" i="11"/>
  <c r="B3347" i="11"/>
  <c r="G3347" i="11" s="1"/>
  <c r="C3347" i="11"/>
  <c r="D3347" i="11"/>
  <c r="B3348" i="11"/>
  <c r="G3348" i="11" s="1"/>
  <c r="C3348" i="11"/>
  <c r="D3348" i="11"/>
  <c r="B3349" i="11"/>
  <c r="G3349" i="11" s="1"/>
  <c r="C3349" i="11"/>
  <c r="D3349" i="11"/>
  <c r="B3350" i="11"/>
  <c r="G3350" i="11" s="1"/>
  <c r="C3350" i="11"/>
  <c r="D3350" i="11"/>
  <c r="B3351" i="11"/>
  <c r="G3351" i="11" s="1"/>
  <c r="C3351" i="11"/>
  <c r="D3351" i="11"/>
  <c r="B3352" i="11"/>
  <c r="G3352" i="11" s="1"/>
  <c r="C3352" i="11"/>
  <c r="D3352" i="11"/>
  <c r="B3353" i="11"/>
  <c r="G3353" i="11" s="1"/>
  <c r="C3353" i="11"/>
  <c r="D3353" i="11"/>
  <c r="B3354" i="11"/>
  <c r="G3354" i="11" s="1"/>
  <c r="C3354" i="11"/>
  <c r="D3354" i="11"/>
  <c r="B3355" i="11"/>
  <c r="G3355" i="11" s="1"/>
  <c r="C3355" i="11"/>
  <c r="D3355" i="11"/>
  <c r="B3356" i="11"/>
  <c r="G3356" i="11" s="1"/>
  <c r="C3356" i="11"/>
  <c r="D3356" i="11"/>
  <c r="B3357" i="11"/>
  <c r="G3357" i="11" s="1"/>
  <c r="C3357" i="11"/>
  <c r="D3357" i="11"/>
  <c r="B3358" i="11"/>
  <c r="G3358" i="11" s="1"/>
  <c r="C3358" i="11"/>
  <c r="D3358" i="11"/>
  <c r="B3359" i="11"/>
  <c r="G3359" i="11" s="1"/>
  <c r="C3359" i="11"/>
  <c r="D3359" i="11"/>
  <c r="B3360" i="11"/>
  <c r="G3360" i="11" s="1"/>
  <c r="C3360" i="11"/>
  <c r="D3360" i="11"/>
  <c r="B3361" i="11"/>
  <c r="G3361" i="11" s="1"/>
  <c r="C3361" i="11"/>
  <c r="D3361" i="11"/>
  <c r="B3362" i="11"/>
  <c r="G3362" i="11" s="1"/>
  <c r="C3362" i="11"/>
  <c r="D3362" i="11"/>
  <c r="B3363" i="11"/>
  <c r="G3363" i="11" s="1"/>
  <c r="C3363" i="11"/>
  <c r="D3363" i="11"/>
  <c r="B3364" i="11"/>
  <c r="G3364" i="11" s="1"/>
  <c r="C3364" i="11"/>
  <c r="D3364" i="11"/>
  <c r="B3365" i="11"/>
  <c r="G3365" i="11" s="1"/>
  <c r="C3365" i="11"/>
  <c r="D3365" i="11"/>
  <c r="B3366" i="11"/>
  <c r="G3366" i="11" s="1"/>
  <c r="C3366" i="11"/>
  <c r="D3366" i="11"/>
  <c r="B3367" i="11"/>
  <c r="G3367" i="11" s="1"/>
  <c r="C3367" i="11"/>
  <c r="D3367" i="11"/>
  <c r="B3368" i="11"/>
  <c r="G3368" i="11" s="1"/>
  <c r="C3368" i="11"/>
  <c r="D3368" i="11"/>
  <c r="B3369" i="11"/>
  <c r="G3369" i="11" s="1"/>
  <c r="C3369" i="11"/>
  <c r="D3369" i="11"/>
  <c r="B3370" i="11"/>
  <c r="G3370" i="11" s="1"/>
  <c r="C3370" i="11"/>
  <c r="D3370" i="11"/>
  <c r="B3371" i="11"/>
  <c r="G3371" i="11" s="1"/>
  <c r="C3371" i="11"/>
  <c r="D3371" i="11"/>
  <c r="B3372" i="11"/>
  <c r="G3372" i="11" s="1"/>
  <c r="C3372" i="11"/>
  <c r="D3372" i="11"/>
  <c r="B3373" i="11"/>
  <c r="G3373" i="11" s="1"/>
  <c r="C3373" i="11"/>
  <c r="D3373" i="11"/>
  <c r="B3374" i="11"/>
  <c r="G3374" i="11" s="1"/>
  <c r="C3374" i="11"/>
  <c r="D3374" i="11"/>
  <c r="B3375" i="11"/>
  <c r="G3375" i="11" s="1"/>
  <c r="C3375" i="11"/>
  <c r="D3375" i="11"/>
  <c r="B3376" i="11"/>
  <c r="G3376" i="11" s="1"/>
  <c r="C3376" i="11"/>
  <c r="D3376" i="11"/>
  <c r="B3377" i="11"/>
  <c r="G3377" i="11" s="1"/>
  <c r="C3377" i="11"/>
  <c r="D3377" i="11"/>
  <c r="B3378" i="11"/>
  <c r="G3378" i="11" s="1"/>
  <c r="C3378" i="11"/>
  <c r="D3378" i="11"/>
  <c r="B3379" i="11"/>
  <c r="G3379" i="11" s="1"/>
  <c r="C3379" i="11"/>
  <c r="D3379" i="11"/>
  <c r="B3380" i="11"/>
  <c r="G3380" i="11" s="1"/>
  <c r="C3380" i="11"/>
  <c r="D3380" i="11"/>
  <c r="B3381" i="11"/>
  <c r="G3381" i="11" s="1"/>
  <c r="C3381" i="11"/>
  <c r="D3381" i="11"/>
  <c r="B3382" i="11"/>
  <c r="G3382" i="11" s="1"/>
  <c r="C3382" i="11"/>
  <c r="D3382" i="11"/>
  <c r="B3383" i="11"/>
  <c r="G3383" i="11" s="1"/>
  <c r="C3383" i="11"/>
  <c r="D3383" i="11"/>
  <c r="B3384" i="11"/>
  <c r="G3384" i="11" s="1"/>
  <c r="C3384" i="11"/>
  <c r="D3384" i="11"/>
  <c r="B3385" i="11"/>
  <c r="G3385" i="11" s="1"/>
  <c r="C3385" i="11"/>
  <c r="D3385" i="11"/>
  <c r="B3386" i="11"/>
  <c r="G3386" i="11" s="1"/>
  <c r="C3386" i="11"/>
  <c r="D3386" i="11"/>
  <c r="B3387" i="11"/>
  <c r="G3387" i="11" s="1"/>
  <c r="C3387" i="11"/>
  <c r="D3387" i="11"/>
  <c r="B3388" i="11"/>
  <c r="G3388" i="11" s="1"/>
  <c r="C3388" i="11"/>
  <c r="D3388" i="11"/>
  <c r="B3389" i="11"/>
  <c r="G3389" i="11" s="1"/>
  <c r="C3389" i="11"/>
  <c r="D3389" i="11"/>
  <c r="B3390" i="11"/>
  <c r="G3390" i="11" s="1"/>
  <c r="C3390" i="11"/>
  <c r="D3390" i="11"/>
  <c r="B3391" i="11"/>
  <c r="G3391" i="11" s="1"/>
  <c r="C3391" i="11"/>
  <c r="D3391" i="11"/>
  <c r="B3392" i="11"/>
  <c r="G3392" i="11" s="1"/>
  <c r="C3392" i="11"/>
  <c r="D3392" i="11"/>
  <c r="B3393" i="11"/>
  <c r="G3393" i="11" s="1"/>
  <c r="C3393" i="11"/>
  <c r="D3393" i="11"/>
  <c r="B3394" i="11"/>
  <c r="G3394" i="11" s="1"/>
  <c r="C3394" i="11"/>
  <c r="D3394" i="11"/>
  <c r="B3395" i="11"/>
  <c r="G3395" i="11" s="1"/>
  <c r="C3395" i="11"/>
  <c r="D3395" i="11"/>
  <c r="B3396" i="11"/>
  <c r="G3396" i="11" s="1"/>
  <c r="C3396" i="11"/>
  <c r="D3396" i="11"/>
  <c r="B3397" i="11"/>
  <c r="G3397" i="11" s="1"/>
  <c r="C3397" i="11"/>
  <c r="D3397" i="11"/>
  <c r="B3398" i="11"/>
  <c r="G3398" i="11" s="1"/>
  <c r="C3398" i="11"/>
  <c r="D3398" i="11"/>
  <c r="B3399" i="11"/>
  <c r="G3399" i="11" s="1"/>
  <c r="C3399" i="11"/>
  <c r="D3399" i="11"/>
  <c r="B3400" i="11"/>
  <c r="G3400" i="11" s="1"/>
  <c r="C3400" i="11"/>
  <c r="D3400" i="11"/>
  <c r="B3401" i="11"/>
  <c r="G3401" i="11" s="1"/>
  <c r="C3401" i="11"/>
  <c r="D3401" i="11"/>
  <c r="B3402" i="11"/>
  <c r="G3402" i="11" s="1"/>
  <c r="C3402" i="11"/>
  <c r="D3402" i="11"/>
  <c r="B3403" i="11"/>
  <c r="G3403" i="11" s="1"/>
  <c r="C3403" i="11"/>
  <c r="D3403" i="11"/>
  <c r="B3404" i="11"/>
  <c r="G3404" i="11" s="1"/>
  <c r="C3404" i="11"/>
  <c r="D3404" i="11"/>
  <c r="B3405" i="11"/>
  <c r="G3405" i="11" s="1"/>
  <c r="C3405" i="11"/>
  <c r="D3405" i="11"/>
  <c r="B3406" i="11"/>
  <c r="G3406" i="11" s="1"/>
  <c r="C3406" i="11"/>
  <c r="D3406" i="11"/>
  <c r="B3407" i="11"/>
  <c r="G3407" i="11" s="1"/>
  <c r="C3407" i="11"/>
  <c r="D3407" i="11"/>
  <c r="B3408" i="11"/>
  <c r="G3408" i="11" s="1"/>
  <c r="C3408" i="11"/>
  <c r="D3408" i="11"/>
  <c r="B3409" i="11"/>
  <c r="G3409" i="11" s="1"/>
  <c r="C3409" i="11"/>
  <c r="D3409" i="11"/>
  <c r="B3410" i="11"/>
  <c r="G3410" i="11" s="1"/>
  <c r="C3410" i="11"/>
  <c r="D3410" i="11"/>
  <c r="B3411" i="11"/>
  <c r="G3411" i="11" s="1"/>
  <c r="C3411" i="11"/>
  <c r="D3411" i="11"/>
  <c r="B3412" i="11"/>
  <c r="G3412" i="11" s="1"/>
  <c r="C3412" i="11"/>
  <c r="D3412" i="11"/>
  <c r="B3413" i="11"/>
  <c r="G3413" i="11" s="1"/>
  <c r="C3413" i="11"/>
  <c r="D3413" i="11"/>
  <c r="B3414" i="11"/>
  <c r="G3414" i="11" s="1"/>
  <c r="C3414" i="11"/>
  <c r="D3414" i="11"/>
  <c r="B3415" i="11"/>
  <c r="G3415" i="11" s="1"/>
  <c r="C3415" i="11"/>
  <c r="D3415" i="11"/>
  <c r="B3416" i="11"/>
  <c r="G3416" i="11" s="1"/>
  <c r="C3416" i="11"/>
  <c r="D3416" i="11"/>
  <c r="B3417" i="11"/>
  <c r="G3417" i="11" s="1"/>
  <c r="C3417" i="11"/>
  <c r="D3417" i="11"/>
  <c r="B3418" i="11"/>
  <c r="G3418" i="11" s="1"/>
  <c r="C3418" i="11"/>
  <c r="D3418" i="11"/>
  <c r="B3419" i="11"/>
  <c r="G3419" i="11" s="1"/>
  <c r="C3419" i="11"/>
  <c r="D3419" i="11"/>
  <c r="B3420" i="11"/>
  <c r="G3420" i="11" s="1"/>
  <c r="C3420" i="11"/>
  <c r="D3420" i="11"/>
  <c r="B3421" i="11"/>
  <c r="G3421" i="11" s="1"/>
  <c r="C3421" i="11"/>
  <c r="D3421" i="11"/>
  <c r="B3422" i="11"/>
  <c r="G3422" i="11" s="1"/>
  <c r="C3422" i="11"/>
  <c r="D3422" i="11"/>
  <c r="B3423" i="11"/>
  <c r="G3423" i="11" s="1"/>
  <c r="C3423" i="11"/>
  <c r="D3423" i="11"/>
  <c r="B3424" i="11"/>
  <c r="G3424" i="11" s="1"/>
  <c r="C3424" i="11"/>
  <c r="D3424" i="11"/>
  <c r="B3425" i="11"/>
  <c r="G3425" i="11" s="1"/>
  <c r="C3425" i="11"/>
  <c r="D3425" i="11"/>
  <c r="B3426" i="11"/>
  <c r="G3426" i="11" s="1"/>
  <c r="C3426" i="11"/>
  <c r="D3426" i="11"/>
  <c r="B3427" i="11"/>
  <c r="G3427" i="11" s="1"/>
  <c r="C3427" i="11"/>
  <c r="D3427" i="11"/>
  <c r="B3428" i="11"/>
  <c r="G3428" i="11" s="1"/>
  <c r="C3428" i="11"/>
  <c r="D3428" i="11"/>
  <c r="B3429" i="11"/>
  <c r="G3429" i="11" s="1"/>
  <c r="C3429" i="11"/>
  <c r="D3429" i="11"/>
  <c r="B3430" i="11"/>
  <c r="G3430" i="11" s="1"/>
  <c r="C3430" i="11"/>
  <c r="D3430" i="11"/>
  <c r="B3431" i="11"/>
  <c r="G3431" i="11" s="1"/>
  <c r="C3431" i="11"/>
  <c r="D3431" i="11"/>
  <c r="B3432" i="11"/>
  <c r="G3432" i="11" s="1"/>
  <c r="C3432" i="11"/>
  <c r="D3432" i="11"/>
  <c r="B3433" i="11"/>
  <c r="G3433" i="11" s="1"/>
  <c r="C3433" i="11"/>
  <c r="D3433" i="11"/>
  <c r="B3434" i="11"/>
  <c r="G3434" i="11" s="1"/>
  <c r="C3434" i="11"/>
  <c r="D3434" i="11"/>
  <c r="B3435" i="11"/>
  <c r="G3435" i="11" s="1"/>
  <c r="C3435" i="11"/>
  <c r="D3435" i="11"/>
  <c r="B3436" i="11"/>
  <c r="G3436" i="11" s="1"/>
  <c r="C3436" i="11"/>
  <c r="D3436" i="11"/>
  <c r="B3437" i="11"/>
  <c r="G3437" i="11" s="1"/>
  <c r="C3437" i="11"/>
  <c r="D3437" i="11"/>
  <c r="B3438" i="11"/>
  <c r="G3438" i="11" s="1"/>
  <c r="C3438" i="11"/>
  <c r="D3438" i="11"/>
  <c r="B3439" i="11"/>
  <c r="G3439" i="11" s="1"/>
  <c r="C3439" i="11"/>
  <c r="D3439" i="11"/>
  <c r="B3440" i="11"/>
  <c r="G3440" i="11" s="1"/>
  <c r="C3440" i="11"/>
  <c r="D3440" i="11"/>
  <c r="B3441" i="11"/>
  <c r="G3441" i="11" s="1"/>
  <c r="C3441" i="11"/>
  <c r="D3441" i="11"/>
  <c r="B3442" i="11"/>
  <c r="G3442" i="11" s="1"/>
  <c r="C3442" i="11"/>
  <c r="D3442" i="11"/>
  <c r="B3443" i="11"/>
  <c r="G3443" i="11" s="1"/>
  <c r="C3443" i="11"/>
  <c r="D3443" i="11"/>
  <c r="B3444" i="11"/>
  <c r="G3444" i="11" s="1"/>
  <c r="C3444" i="11"/>
  <c r="D3444" i="11"/>
  <c r="B3445" i="11"/>
  <c r="G3445" i="11" s="1"/>
  <c r="C3445" i="11"/>
  <c r="D3445" i="11"/>
  <c r="B3446" i="11"/>
  <c r="G3446" i="11" s="1"/>
  <c r="C3446" i="11"/>
  <c r="D3446" i="11"/>
  <c r="B3447" i="11"/>
  <c r="G3447" i="11" s="1"/>
  <c r="C3447" i="11"/>
  <c r="D3447" i="11"/>
  <c r="B3448" i="11"/>
  <c r="G3448" i="11" s="1"/>
  <c r="C3448" i="11"/>
  <c r="D3448" i="11"/>
  <c r="B3449" i="11"/>
  <c r="G3449" i="11" s="1"/>
  <c r="C3449" i="11"/>
  <c r="D3449" i="11"/>
  <c r="B3450" i="11"/>
  <c r="G3450" i="11" s="1"/>
  <c r="C3450" i="11"/>
  <c r="D3450" i="11"/>
  <c r="B3451" i="11"/>
  <c r="G3451" i="11" s="1"/>
  <c r="C3451" i="11"/>
  <c r="D3451" i="11"/>
  <c r="B3452" i="11"/>
  <c r="G3452" i="11" s="1"/>
  <c r="C3452" i="11"/>
  <c r="D3452" i="11"/>
  <c r="B3453" i="11"/>
  <c r="G3453" i="11" s="1"/>
  <c r="C3453" i="11"/>
  <c r="D3453" i="11"/>
  <c r="B3454" i="11"/>
  <c r="G3454" i="11" s="1"/>
  <c r="C3454" i="11"/>
  <c r="D3454" i="11"/>
  <c r="B3455" i="11"/>
  <c r="G3455" i="11" s="1"/>
  <c r="C3455" i="11"/>
  <c r="D3455" i="11"/>
  <c r="B3456" i="11"/>
  <c r="G3456" i="11" s="1"/>
  <c r="C3456" i="11"/>
  <c r="D3456" i="11"/>
  <c r="B3457" i="11"/>
  <c r="G3457" i="11" s="1"/>
  <c r="C3457" i="11"/>
  <c r="D3457" i="11"/>
  <c r="B3458" i="11"/>
  <c r="G3458" i="11" s="1"/>
  <c r="C3458" i="11"/>
  <c r="D3458" i="11"/>
  <c r="B3459" i="11"/>
  <c r="G3459" i="11" s="1"/>
  <c r="C3459" i="11"/>
  <c r="D3459" i="11"/>
  <c r="B3460" i="11"/>
  <c r="G3460" i="11" s="1"/>
  <c r="C3460" i="11"/>
  <c r="D3460" i="11"/>
  <c r="B3461" i="11"/>
  <c r="G3461" i="11" s="1"/>
  <c r="C3461" i="11"/>
  <c r="D3461" i="11"/>
  <c r="B3462" i="11"/>
  <c r="G3462" i="11" s="1"/>
  <c r="C3462" i="11"/>
  <c r="D3462" i="11"/>
  <c r="B3463" i="11"/>
  <c r="G3463" i="11" s="1"/>
  <c r="C3463" i="11"/>
  <c r="D3463" i="11"/>
  <c r="B3464" i="11"/>
  <c r="G3464" i="11" s="1"/>
  <c r="C3464" i="11"/>
  <c r="D3464" i="11"/>
  <c r="B3465" i="11"/>
  <c r="G3465" i="11" s="1"/>
  <c r="C3465" i="11"/>
  <c r="D3465" i="11"/>
  <c r="B3466" i="11"/>
  <c r="G3466" i="11" s="1"/>
  <c r="C3466" i="11"/>
  <c r="D3466" i="11"/>
  <c r="B3467" i="11"/>
  <c r="G3467" i="11" s="1"/>
  <c r="C3467" i="11"/>
  <c r="D3467" i="11"/>
  <c r="B3468" i="11"/>
  <c r="G3468" i="11" s="1"/>
  <c r="C3468" i="11"/>
  <c r="D3468" i="11"/>
  <c r="B3469" i="11"/>
  <c r="G3469" i="11" s="1"/>
  <c r="C3469" i="11"/>
  <c r="D3469" i="11"/>
  <c r="B3470" i="11"/>
  <c r="G3470" i="11" s="1"/>
  <c r="C3470" i="11"/>
  <c r="D3470" i="11"/>
  <c r="B3471" i="11"/>
  <c r="G3471" i="11" s="1"/>
  <c r="C3471" i="11"/>
  <c r="D3471" i="11"/>
  <c r="B3472" i="11"/>
  <c r="G3472" i="11" s="1"/>
  <c r="C3472" i="11"/>
  <c r="D3472" i="11"/>
  <c r="B3473" i="11"/>
  <c r="G3473" i="11" s="1"/>
  <c r="C3473" i="11"/>
  <c r="D3473" i="11"/>
  <c r="B3474" i="11"/>
  <c r="G3474" i="11" s="1"/>
  <c r="C3474" i="11"/>
  <c r="D3474" i="11"/>
  <c r="B3475" i="11"/>
  <c r="G3475" i="11" s="1"/>
  <c r="C3475" i="11"/>
  <c r="D3475" i="11"/>
  <c r="B3476" i="11"/>
  <c r="G3476" i="11" s="1"/>
  <c r="C3476" i="11"/>
  <c r="D3476" i="11"/>
  <c r="B3477" i="11"/>
  <c r="G3477" i="11" s="1"/>
  <c r="C3477" i="11"/>
  <c r="D3477" i="11"/>
  <c r="B3478" i="11"/>
  <c r="G3478" i="11" s="1"/>
  <c r="C3478" i="11"/>
  <c r="D3478" i="11"/>
  <c r="B3479" i="11"/>
  <c r="G3479" i="11" s="1"/>
  <c r="C3479" i="11"/>
  <c r="D3479" i="11"/>
  <c r="B3480" i="11"/>
  <c r="G3480" i="11" s="1"/>
  <c r="C3480" i="11"/>
  <c r="D3480" i="11"/>
  <c r="B3481" i="11"/>
  <c r="G3481" i="11" s="1"/>
  <c r="C3481" i="11"/>
  <c r="D3481" i="11"/>
  <c r="B3482" i="11"/>
  <c r="G3482" i="11" s="1"/>
  <c r="C3482" i="11"/>
  <c r="D3482" i="11"/>
  <c r="B3483" i="11"/>
  <c r="G3483" i="11" s="1"/>
  <c r="C3483" i="11"/>
  <c r="D3483" i="11"/>
  <c r="B3484" i="11"/>
  <c r="G3484" i="11" s="1"/>
  <c r="C3484" i="11"/>
  <c r="D3484" i="11"/>
  <c r="B3485" i="11"/>
  <c r="G3485" i="11" s="1"/>
  <c r="C3485" i="11"/>
  <c r="D3485" i="11"/>
  <c r="B3486" i="11"/>
  <c r="G3486" i="11" s="1"/>
  <c r="C3486" i="11"/>
  <c r="D3486" i="11"/>
  <c r="B3487" i="11"/>
  <c r="G3487" i="11" s="1"/>
  <c r="C3487" i="11"/>
  <c r="D3487" i="11"/>
  <c r="B3488" i="11"/>
  <c r="G3488" i="11" s="1"/>
  <c r="C3488" i="11"/>
  <c r="D3488" i="11"/>
  <c r="B3489" i="11"/>
  <c r="G3489" i="11" s="1"/>
  <c r="C3489" i="11"/>
  <c r="D3489" i="11"/>
  <c r="B3490" i="11"/>
  <c r="G3490" i="11" s="1"/>
  <c r="C3490" i="11"/>
  <c r="D3490" i="11"/>
  <c r="B3491" i="11"/>
  <c r="G3491" i="11" s="1"/>
  <c r="C3491" i="11"/>
  <c r="D3491" i="11"/>
  <c r="B3492" i="11"/>
  <c r="G3492" i="11" s="1"/>
  <c r="C3492" i="11"/>
  <c r="D3492" i="11"/>
  <c r="B3493" i="11"/>
  <c r="G3493" i="11" s="1"/>
  <c r="C3493" i="11"/>
  <c r="D3493" i="11"/>
  <c r="B3494" i="11"/>
  <c r="G3494" i="11" s="1"/>
  <c r="C3494" i="11"/>
  <c r="D3494" i="11"/>
  <c r="B3495" i="11"/>
  <c r="G3495" i="11" s="1"/>
  <c r="C3495" i="11"/>
  <c r="D3495" i="11"/>
  <c r="B3496" i="11"/>
  <c r="G3496" i="11" s="1"/>
  <c r="C3496" i="11"/>
  <c r="D3496" i="11"/>
  <c r="B3497" i="11"/>
  <c r="G3497" i="11" s="1"/>
  <c r="C3497" i="11"/>
  <c r="D3497" i="11"/>
  <c r="B3498" i="11"/>
  <c r="G3498" i="11" s="1"/>
  <c r="C3498" i="11"/>
  <c r="D3498" i="11"/>
  <c r="B3499" i="11"/>
  <c r="G3499" i="11" s="1"/>
  <c r="C3499" i="11"/>
  <c r="D3499" i="11"/>
  <c r="B3500" i="11"/>
  <c r="G3500" i="11" s="1"/>
  <c r="C3500" i="11"/>
  <c r="D3500" i="11"/>
  <c r="B3501" i="11"/>
  <c r="G3501" i="11" s="1"/>
  <c r="C3501" i="11"/>
  <c r="D3501" i="11"/>
  <c r="B3502" i="11"/>
  <c r="G3502" i="11" s="1"/>
  <c r="C3502" i="11"/>
  <c r="D3502" i="11"/>
  <c r="B3503" i="11"/>
  <c r="G3503" i="11" s="1"/>
  <c r="C3503" i="11"/>
  <c r="D3503" i="11"/>
  <c r="B3504" i="11"/>
  <c r="G3504" i="11" s="1"/>
  <c r="C3504" i="11"/>
  <c r="D3504" i="11"/>
  <c r="B3505" i="11"/>
  <c r="G3505" i="11" s="1"/>
  <c r="C3505" i="11"/>
  <c r="D3505" i="11"/>
  <c r="B3506" i="11"/>
  <c r="G3506" i="11" s="1"/>
  <c r="C3506" i="11"/>
  <c r="D3506" i="11"/>
  <c r="B3507" i="11"/>
  <c r="G3507" i="11" s="1"/>
  <c r="C3507" i="11"/>
  <c r="D3507" i="11"/>
  <c r="B3508" i="11"/>
  <c r="G3508" i="11" s="1"/>
  <c r="C3508" i="11"/>
  <c r="D3508" i="11"/>
  <c r="B3509" i="11"/>
  <c r="G3509" i="11" s="1"/>
  <c r="C3509" i="11"/>
  <c r="D3509" i="11"/>
  <c r="B3510" i="11"/>
  <c r="G3510" i="11" s="1"/>
  <c r="C3510" i="11"/>
  <c r="D3510" i="11"/>
  <c r="B3511" i="11"/>
  <c r="G3511" i="11" s="1"/>
  <c r="C3511" i="11"/>
  <c r="D3511" i="11"/>
  <c r="B3512" i="11"/>
  <c r="G3512" i="11" s="1"/>
  <c r="C3512" i="11"/>
  <c r="D3512" i="11"/>
  <c r="B3513" i="11"/>
  <c r="G3513" i="11" s="1"/>
  <c r="C3513" i="11"/>
  <c r="D3513" i="11"/>
  <c r="B3514" i="11"/>
  <c r="G3514" i="11" s="1"/>
  <c r="C3514" i="11"/>
  <c r="D3514" i="11"/>
  <c r="B3515" i="11"/>
  <c r="G3515" i="11" s="1"/>
  <c r="C3515" i="11"/>
  <c r="D3515" i="11"/>
  <c r="B3516" i="11"/>
  <c r="G3516" i="11" s="1"/>
  <c r="C3516" i="11"/>
  <c r="D3516" i="11"/>
  <c r="B3517" i="11"/>
  <c r="G3517" i="11" s="1"/>
  <c r="C3517" i="11"/>
  <c r="D3517" i="11"/>
  <c r="B3518" i="11"/>
  <c r="G3518" i="11" s="1"/>
  <c r="C3518" i="11"/>
  <c r="D3518" i="11"/>
  <c r="B3519" i="11"/>
  <c r="G3519" i="11" s="1"/>
  <c r="C3519" i="11"/>
  <c r="D3519" i="11"/>
  <c r="B3520" i="11"/>
  <c r="G3520" i="11" s="1"/>
  <c r="C3520" i="11"/>
  <c r="D3520" i="11"/>
  <c r="B3521" i="11"/>
  <c r="G3521" i="11" s="1"/>
  <c r="C3521" i="11"/>
  <c r="D3521" i="11"/>
  <c r="B3522" i="11"/>
  <c r="G3522" i="11" s="1"/>
  <c r="C3522" i="11"/>
  <c r="D3522" i="11"/>
  <c r="B3523" i="11"/>
  <c r="G3523" i="11" s="1"/>
  <c r="C3523" i="11"/>
  <c r="D3523" i="11"/>
  <c r="B3524" i="11"/>
  <c r="G3524" i="11" s="1"/>
  <c r="C3524" i="11"/>
  <c r="D3524" i="11"/>
  <c r="B3525" i="11"/>
  <c r="G3525" i="11" s="1"/>
  <c r="C3525" i="11"/>
  <c r="D3525" i="11"/>
  <c r="B3526" i="11"/>
  <c r="G3526" i="11" s="1"/>
  <c r="C3526" i="11"/>
  <c r="D3526" i="11"/>
  <c r="B3527" i="11"/>
  <c r="G3527" i="11" s="1"/>
  <c r="C3527" i="11"/>
  <c r="D3527" i="11"/>
  <c r="B3528" i="11"/>
  <c r="G3528" i="11" s="1"/>
  <c r="C3528" i="11"/>
  <c r="D3528" i="11"/>
  <c r="B3529" i="11"/>
  <c r="G3529" i="11" s="1"/>
  <c r="C3529" i="11"/>
  <c r="D3529" i="11"/>
  <c r="B3530" i="11"/>
  <c r="G3530" i="11" s="1"/>
  <c r="C3530" i="11"/>
  <c r="D3530" i="11"/>
  <c r="B3531" i="11"/>
  <c r="G3531" i="11" s="1"/>
  <c r="C3531" i="11"/>
  <c r="D3531" i="11"/>
  <c r="B3532" i="11"/>
  <c r="G3532" i="11" s="1"/>
  <c r="C3532" i="11"/>
  <c r="D3532" i="11"/>
  <c r="B3533" i="11"/>
  <c r="G3533" i="11" s="1"/>
  <c r="C3533" i="11"/>
  <c r="D3533" i="11"/>
  <c r="B3534" i="11"/>
  <c r="G3534" i="11" s="1"/>
  <c r="C3534" i="11"/>
  <c r="D3534" i="11"/>
  <c r="B3535" i="11"/>
  <c r="G3535" i="11" s="1"/>
  <c r="C3535" i="11"/>
  <c r="D3535" i="11"/>
  <c r="B3536" i="11"/>
  <c r="G3536" i="11" s="1"/>
  <c r="C3536" i="11"/>
  <c r="D3536" i="11"/>
  <c r="B3537" i="11"/>
  <c r="G3537" i="11" s="1"/>
  <c r="C3537" i="11"/>
  <c r="D3537" i="11"/>
  <c r="B3538" i="11"/>
  <c r="G3538" i="11" s="1"/>
  <c r="C3538" i="11"/>
  <c r="D3538" i="11"/>
  <c r="B3539" i="11"/>
  <c r="G3539" i="11" s="1"/>
  <c r="C3539" i="11"/>
  <c r="D3539" i="11"/>
  <c r="B3540" i="11"/>
  <c r="G3540" i="11" s="1"/>
  <c r="C3540" i="11"/>
  <c r="D3540" i="11"/>
  <c r="B3541" i="11"/>
  <c r="G3541" i="11" s="1"/>
  <c r="C3541" i="11"/>
  <c r="D3541" i="11"/>
  <c r="B3542" i="11"/>
  <c r="G3542" i="11" s="1"/>
  <c r="C3542" i="11"/>
  <c r="D3542" i="11"/>
  <c r="B3543" i="11"/>
  <c r="G3543" i="11" s="1"/>
  <c r="C3543" i="11"/>
  <c r="D3543" i="11"/>
  <c r="B3544" i="11"/>
  <c r="G3544" i="11" s="1"/>
  <c r="C3544" i="11"/>
  <c r="D3544" i="11"/>
  <c r="B3545" i="11"/>
  <c r="G3545" i="11" s="1"/>
  <c r="C3545" i="11"/>
  <c r="D3545" i="11"/>
  <c r="B3546" i="11"/>
  <c r="G3546" i="11" s="1"/>
  <c r="C3546" i="11"/>
  <c r="D3546" i="11"/>
  <c r="B3547" i="11"/>
  <c r="G3547" i="11" s="1"/>
  <c r="C3547" i="11"/>
  <c r="D3547" i="11"/>
  <c r="B3548" i="11"/>
  <c r="G3548" i="11" s="1"/>
  <c r="C3548" i="11"/>
  <c r="D3548" i="11"/>
  <c r="B3549" i="11"/>
  <c r="G3549" i="11" s="1"/>
  <c r="C3549" i="11"/>
  <c r="D3549" i="11"/>
  <c r="B3550" i="11"/>
  <c r="G3550" i="11" s="1"/>
  <c r="C3550" i="11"/>
  <c r="D3550" i="11"/>
  <c r="B3551" i="11"/>
  <c r="G3551" i="11" s="1"/>
  <c r="C3551" i="11"/>
  <c r="D3551" i="11"/>
  <c r="B3552" i="11"/>
  <c r="G3552" i="11" s="1"/>
  <c r="C3552" i="11"/>
  <c r="D3552" i="11"/>
  <c r="B3553" i="11"/>
  <c r="G3553" i="11" s="1"/>
  <c r="C3553" i="11"/>
  <c r="D3553" i="11"/>
  <c r="B3554" i="11"/>
  <c r="G3554" i="11" s="1"/>
  <c r="C3554" i="11"/>
  <c r="D3554" i="11"/>
  <c r="B3555" i="11"/>
  <c r="G3555" i="11" s="1"/>
  <c r="C3555" i="11"/>
  <c r="D3555" i="11"/>
  <c r="B3556" i="11"/>
  <c r="G3556" i="11" s="1"/>
  <c r="C3556" i="11"/>
  <c r="D3556" i="11"/>
  <c r="B3557" i="11"/>
  <c r="G3557" i="11" s="1"/>
  <c r="C3557" i="11"/>
  <c r="D3557" i="11"/>
  <c r="B3558" i="11"/>
  <c r="G3558" i="11" s="1"/>
  <c r="C3558" i="11"/>
  <c r="D3558" i="11"/>
  <c r="B3559" i="11"/>
  <c r="G3559" i="11" s="1"/>
  <c r="C3559" i="11"/>
  <c r="D3559" i="11"/>
  <c r="B3560" i="11"/>
  <c r="G3560" i="11" s="1"/>
  <c r="C3560" i="11"/>
  <c r="D3560" i="11"/>
  <c r="B3561" i="11"/>
  <c r="G3561" i="11" s="1"/>
  <c r="C3561" i="11"/>
  <c r="D3561" i="11"/>
  <c r="B3562" i="11"/>
  <c r="G3562" i="11" s="1"/>
  <c r="C3562" i="11"/>
  <c r="D3562" i="11"/>
  <c r="B3563" i="11"/>
  <c r="G3563" i="11" s="1"/>
  <c r="C3563" i="11"/>
  <c r="D3563" i="11"/>
  <c r="B3564" i="11"/>
  <c r="G3564" i="11" s="1"/>
  <c r="C3564" i="11"/>
  <c r="D3564" i="11"/>
  <c r="B3565" i="11"/>
  <c r="G3565" i="11" s="1"/>
  <c r="C3565" i="11"/>
  <c r="D3565" i="11"/>
  <c r="B3566" i="11"/>
  <c r="G3566" i="11" s="1"/>
  <c r="C3566" i="11"/>
  <c r="D3566" i="11"/>
  <c r="B3567" i="11"/>
  <c r="G3567" i="11" s="1"/>
  <c r="C3567" i="11"/>
  <c r="D3567" i="11"/>
  <c r="B3568" i="11"/>
  <c r="G3568" i="11" s="1"/>
  <c r="C3568" i="11"/>
  <c r="D3568" i="11"/>
  <c r="B3569" i="11"/>
  <c r="G3569" i="11" s="1"/>
  <c r="C3569" i="11"/>
  <c r="D3569" i="11"/>
  <c r="B3570" i="11"/>
  <c r="G3570" i="11" s="1"/>
  <c r="C3570" i="11"/>
  <c r="D3570" i="11"/>
  <c r="B3571" i="11"/>
  <c r="G3571" i="11" s="1"/>
  <c r="C3571" i="11"/>
  <c r="D3571" i="11"/>
  <c r="B3572" i="11"/>
  <c r="G3572" i="11" s="1"/>
  <c r="C3572" i="11"/>
  <c r="D3572" i="11"/>
  <c r="B3573" i="11"/>
  <c r="G3573" i="11" s="1"/>
  <c r="C3573" i="11"/>
  <c r="D3573" i="11"/>
  <c r="B3574" i="11"/>
  <c r="G3574" i="11" s="1"/>
  <c r="C3574" i="11"/>
  <c r="D3574" i="11"/>
  <c r="B3575" i="11"/>
  <c r="G3575" i="11" s="1"/>
  <c r="C3575" i="11"/>
  <c r="D3575" i="11"/>
  <c r="B3576" i="11"/>
  <c r="G3576" i="11" s="1"/>
  <c r="C3576" i="11"/>
  <c r="D3576" i="11"/>
  <c r="B3577" i="11"/>
  <c r="G3577" i="11" s="1"/>
  <c r="C3577" i="11"/>
  <c r="D3577" i="11"/>
  <c r="B3578" i="11"/>
  <c r="G3578" i="11" s="1"/>
  <c r="C3578" i="11"/>
  <c r="D3578" i="11"/>
  <c r="B3579" i="11"/>
  <c r="G3579" i="11" s="1"/>
  <c r="C3579" i="11"/>
  <c r="D3579" i="11"/>
  <c r="B3580" i="11"/>
  <c r="G3580" i="11" s="1"/>
  <c r="C3580" i="11"/>
  <c r="D3580" i="11"/>
  <c r="B3581" i="11"/>
  <c r="G3581" i="11" s="1"/>
  <c r="C3581" i="11"/>
  <c r="D3581" i="11"/>
  <c r="B3582" i="11"/>
  <c r="G3582" i="11" s="1"/>
  <c r="C3582" i="11"/>
  <c r="D3582" i="11"/>
  <c r="B3583" i="11"/>
  <c r="G3583" i="11" s="1"/>
  <c r="C3583" i="11"/>
  <c r="D3583" i="11"/>
  <c r="B3584" i="11"/>
  <c r="G3584" i="11" s="1"/>
  <c r="C3584" i="11"/>
  <c r="D3584" i="11"/>
  <c r="B3585" i="11"/>
  <c r="G3585" i="11" s="1"/>
  <c r="C3585" i="11"/>
  <c r="D3585" i="11"/>
  <c r="B3586" i="11"/>
  <c r="G3586" i="11" s="1"/>
  <c r="C3586" i="11"/>
  <c r="D3586" i="11"/>
  <c r="B3587" i="11"/>
  <c r="G3587" i="11" s="1"/>
  <c r="C3587" i="11"/>
  <c r="D3587" i="11"/>
  <c r="B3588" i="11"/>
  <c r="G3588" i="11" s="1"/>
  <c r="C3588" i="11"/>
  <c r="D3588" i="11"/>
  <c r="B3589" i="11"/>
  <c r="G3589" i="11" s="1"/>
  <c r="C3589" i="11"/>
  <c r="D3589" i="11"/>
  <c r="B3590" i="11"/>
  <c r="G3590" i="11" s="1"/>
  <c r="C3590" i="11"/>
  <c r="D3590" i="11"/>
  <c r="B3591" i="11"/>
  <c r="G3591" i="11" s="1"/>
  <c r="C3591" i="11"/>
  <c r="D3591" i="11"/>
  <c r="B3592" i="11"/>
  <c r="G3592" i="11" s="1"/>
  <c r="C3592" i="11"/>
  <c r="D3592" i="11"/>
  <c r="B3593" i="11"/>
  <c r="G3593" i="11" s="1"/>
  <c r="C3593" i="11"/>
  <c r="D3593" i="11"/>
  <c r="B3594" i="11"/>
  <c r="G3594" i="11" s="1"/>
  <c r="C3594" i="11"/>
  <c r="D3594" i="11"/>
  <c r="B3595" i="11"/>
  <c r="G3595" i="11" s="1"/>
  <c r="C3595" i="11"/>
  <c r="D3595" i="11"/>
  <c r="B3596" i="11"/>
  <c r="G3596" i="11" s="1"/>
  <c r="C3596" i="11"/>
  <c r="D3596" i="11"/>
  <c r="B3597" i="11"/>
  <c r="G3597" i="11" s="1"/>
  <c r="C3597" i="11"/>
  <c r="D3597" i="11"/>
  <c r="B3598" i="11"/>
  <c r="G3598" i="11" s="1"/>
  <c r="C3598" i="11"/>
  <c r="D3598" i="11"/>
  <c r="B3599" i="11"/>
  <c r="G3599" i="11" s="1"/>
  <c r="C3599" i="11"/>
  <c r="D3599" i="11"/>
  <c r="B3600" i="11"/>
  <c r="G3600" i="11" s="1"/>
  <c r="C3600" i="11"/>
  <c r="D3600" i="11"/>
  <c r="B3601" i="11"/>
  <c r="G3601" i="11" s="1"/>
  <c r="C3601" i="11"/>
  <c r="D3601" i="11"/>
  <c r="B3602" i="11"/>
  <c r="G3602" i="11" s="1"/>
  <c r="C3602" i="11"/>
  <c r="D3602" i="11"/>
  <c r="B3603" i="11"/>
  <c r="G3603" i="11" s="1"/>
  <c r="C3603" i="11"/>
  <c r="D3603" i="11"/>
  <c r="B3604" i="11"/>
  <c r="G3604" i="11" s="1"/>
  <c r="C3604" i="11"/>
  <c r="D3604" i="11"/>
  <c r="B3605" i="11"/>
  <c r="G3605" i="11" s="1"/>
  <c r="C3605" i="11"/>
  <c r="D3605" i="11"/>
  <c r="B3606" i="11"/>
  <c r="G3606" i="11" s="1"/>
  <c r="C3606" i="11"/>
  <c r="D3606" i="11"/>
  <c r="B3607" i="11"/>
  <c r="G3607" i="11" s="1"/>
  <c r="C3607" i="11"/>
  <c r="D3607" i="11"/>
  <c r="B3608" i="11"/>
  <c r="G3608" i="11" s="1"/>
  <c r="C3608" i="11"/>
  <c r="D3608" i="11"/>
  <c r="B3609" i="11"/>
  <c r="G3609" i="11" s="1"/>
  <c r="C3609" i="11"/>
  <c r="D3609" i="11"/>
  <c r="B3610" i="11"/>
  <c r="G3610" i="11" s="1"/>
  <c r="C3610" i="11"/>
  <c r="D3610" i="11"/>
  <c r="B3611" i="11"/>
  <c r="G3611" i="11" s="1"/>
  <c r="C3611" i="11"/>
  <c r="D3611" i="11"/>
  <c r="B3612" i="11"/>
  <c r="G3612" i="11" s="1"/>
  <c r="C3612" i="11"/>
  <c r="D3612" i="11"/>
  <c r="B3613" i="11"/>
  <c r="G3613" i="11" s="1"/>
  <c r="C3613" i="11"/>
  <c r="D3613" i="11"/>
  <c r="B3614" i="11"/>
  <c r="G3614" i="11" s="1"/>
  <c r="C3614" i="11"/>
  <c r="D3614" i="11"/>
  <c r="B3615" i="11"/>
  <c r="G3615" i="11" s="1"/>
  <c r="C3615" i="11"/>
  <c r="D3615" i="11"/>
  <c r="B3616" i="11"/>
  <c r="G3616" i="11" s="1"/>
  <c r="C3616" i="11"/>
  <c r="D3616" i="11"/>
  <c r="B3617" i="11"/>
  <c r="G3617" i="11" s="1"/>
  <c r="C3617" i="11"/>
  <c r="D3617" i="11"/>
  <c r="B3618" i="11"/>
  <c r="G3618" i="11" s="1"/>
  <c r="C3618" i="11"/>
  <c r="D3618" i="11"/>
  <c r="B3619" i="11"/>
  <c r="G3619" i="11" s="1"/>
  <c r="C3619" i="11"/>
  <c r="D3619" i="11"/>
  <c r="B3620" i="11"/>
  <c r="G3620" i="11" s="1"/>
  <c r="C3620" i="11"/>
  <c r="D3620" i="11"/>
  <c r="B3621" i="11"/>
  <c r="G3621" i="11" s="1"/>
  <c r="C3621" i="11"/>
  <c r="D3621" i="11"/>
  <c r="B3622" i="11"/>
  <c r="G3622" i="11" s="1"/>
  <c r="C3622" i="11"/>
  <c r="D3622" i="11"/>
  <c r="B3623" i="11"/>
  <c r="G3623" i="11" s="1"/>
  <c r="C3623" i="11"/>
  <c r="D3623" i="11"/>
  <c r="B3624" i="11"/>
  <c r="G3624" i="11" s="1"/>
  <c r="C3624" i="11"/>
  <c r="D3624" i="11"/>
  <c r="B3625" i="11"/>
  <c r="G3625" i="11" s="1"/>
  <c r="C3625" i="11"/>
  <c r="D3625" i="11"/>
  <c r="B3626" i="11"/>
  <c r="G3626" i="11" s="1"/>
  <c r="C3626" i="11"/>
  <c r="D3626" i="11"/>
  <c r="B3627" i="11"/>
  <c r="G3627" i="11" s="1"/>
  <c r="C3627" i="11"/>
  <c r="D3627" i="11"/>
  <c r="B3628" i="11"/>
  <c r="G3628" i="11" s="1"/>
  <c r="C3628" i="11"/>
  <c r="D3628" i="11"/>
  <c r="B3629" i="11"/>
  <c r="G3629" i="11" s="1"/>
  <c r="C3629" i="11"/>
  <c r="D3629" i="11"/>
  <c r="B3630" i="11"/>
  <c r="G3630" i="11" s="1"/>
  <c r="C3630" i="11"/>
  <c r="D3630" i="11"/>
  <c r="B3631" i="11"/>
  <c r="G3631" i="11" s="1"/>
  <c r="C3631" i="11"/>
  <c r="D3631" i="11"/>
  <c r="B3632" i="11"/>
  <c r="G3632" i="11" s="1"/>
  <c r="C3632" i="11"/>
  <c r="D3632" i="11"/>
  <c r="B3633" i="11"/>
  <c r="G3633" i="11" s="1"/>
  <c r="C3633" i="11"/>
  <c r="D3633" i="11"/>
  <c r="B3634" i="11"/>
  <c r="G3634" i="11" s="1"/>
  <c r="C3634" i="11"/>
  <c r="D3634" i="11"/>
  <c r="B3635" i="11"/>
  <c r="G3635" i="11" s="1"/>
  <c r="C3635" i="11"/>
  <c r="D3635" i="11"/>
  <c r="B3636" i="11"/>
  <c r="G3636" i="11" s="1"/>
  <c r="C3636" i="11"/>
  <c r="D3636" i="11"/>
  <c r="B3637" i="11"/>
  <c r="G3637" i="11" s="1"/>
  <c r="C3637" i="11"/>
  <c r="D3637" i="11"/>
  <c r="B3638" i="11"/>
  <c r="G3638" i="11" s="1"/>
  <c r="C3638" i="11"/>
  <c r="D3638" i="11"/>
  <c r="B3639" i="11"/>
  <c r="G3639" i="11" s="1"/>
  <c r="C3639" i="11"/>
  <c r="D3639" i="11"/>
  <c r="B3640" i="11"/>
  <c r="G3640" i="11" s="1"/>
  <c r="C3640" i="11"/>
  <c r="D3640" i="11"/>
  <c r="B3641" i="11"/>
  <c r="G3641" i="11" s="1"/>
  <c r="C3641" i="11"/>
  <c r="D3641" i="11"/>
  <c r="B3642" i="11"/>
  <c r="G3642" i="11" s="1"/>
  <c r="C3642" i="11"/>
  <c r="D3642" i="11"/>
  <c r="B3643" i="11"/>
  <c r="G3643" i="11" s="1"/>
  <c r="C3643" i="11"/>
  <c r="D3643" i="11"/>
  <c r="B3644" i="11"/>
  <c r="G3644" i="11" s="1"/>
  <c r="C3644" i="11"/>
  <c r="D3644" i="11"/>
  <c r="B3645" i="11"/>
  <c r="G3645" i="11" s="1"/>
  <c r="C3645" i="11"/>
  <c r="D3645" i="11"/>
  <c r="B3646" i="11"/>
  <c r="G3646" i="11" s="1"/>
  <c r="C3646" i="11"/>
  <c r="D3646" i="11"/>
  <c r="B3647" i="11"/>
  <c r="G3647" i="11" s="1"/>
  <c r="C3647" i="11"/>
  <c r="D3647" i="11"/>
  <c r="B3648" i="11"/>
  <c r="G3648" i="11" s="1"/>
  <c r="C3648" i="11"/>
  <c r="D3648" i="11"/>
  <c r="B3649" i="11"/>
  <c r="G3649" i="11" s="1"/>
  <c r="C3649" i="11"/>
  <c r="D3649" i="11"/>
  <c r="B3650" i="11"/>
  <c r="G3650" i="11" s="1"/>
  <c r="C3650" i="11"/>
  <c r="D3650" i="11"/>
  <c r="B3651" i="11"/>
  <c r="G3651" i="11" s="1"/>
  <c r="C3651" i="11"/>
  <c r="D3651" i="11"/>
  <c r="B3652" i="11"/>
  <c r="G3652" i="11" s="1"/>
  <c r="C3652" i="11"/>
  <c r="D3652" i="11"/>
  <c r="B3653" i="11"/>
  <c r="G3653" i="11" s="1"/>
  <c r="C3653" i="11"/>
  <c r="D3653" i="11"/>
  <c r="B3654" i="11"/>
  <c r="G3654" i="11" s="1"/>
  <c r="C3654" i="11"/>
  <c r="D3654" i="11"/>
  <c r="B3655" i="11"/>
  <c r="G3655" i="11" s="1"/>
  <c r="C3655" i="11"/>
  <c r="D3655" i="11"/>
  <c r="B3656" i="11"/>
  <c r="G3656" i="11" s="1"/>
  <c r="C3656" i="11"/>
  <c r="D3656" i="11"/>
  <c r="B3657" i="11"/>
  <c r="G3657" i="11" s="1"/>
  <c r="C3657" i="11"/>
  <c r="D3657" i="11"/>
  <c r="B3658" i="11"/>
  <c r="G3658" i="11" s="1"/>
  <c r="C3658" i="11"/>
  <c r="D3658" i="11"/>
  <c r="B3659" i="11"/>
  <c r="G3659" i="11" s="1"/>
  <c r="C3659" i="11"/>
  <c r="D3659" i="11"/>
  <c r="B3660" i="11"/>
  <c r="G3660" i="11" s="1"/>
  <c r="C3660" i="11"/>
  <c r="D3660" i="11"/>
  <c r="B3661" i="11"/>
  <c r="G3661" i="11" s="1"/>
  <c r="C3661" i="11"/>
  <c r="D3661" i="11"/>
  <c r="B3662" i="11"/>
  <c r="G3662" i="11" s="1"/>
  <c r="C3662" i="11"/>
  <c r="D3662" i="11"/>
  <c r="B3663" i="11"/>
  <c r="G3663" i="11" s="1"/>
  <c r="C3663" i="11"/>
  <c r="D3663" i="11"/>
  <c r="B3664" i="11"/>
  <c r="G3664" i="11" s="1"/>
  <c r="C3664" i="11"/>
  <c r="D3664" i="11"/>
  <c r="B3665" i="11"/>
  <c r="G3665" i="11" s="1"/>
  <c r="C3665" i="11"/>
  <c r="D3665" i="11"/>
  <c r="B3666" i="11"/>
  <c r="G3666" i="11" s="1"/>
  <c r="C3666" i="11"/>
  <c r="D3666" i="11"/>
  <c r="B3667" i="11"/>
  <c r="G3667" i="11" s="1"/>
  <c r="C3667" i="11"/>
  <c r="D3667" i="11"/>
  <c r="B3668" i="11"/>
  <c r="G3668" i="11" s="1"/>
  <c r="C3668" i="11"/>
  <c r="D3668" i="11"/>
  <c r="B3669" i="11"/>
  <c r="G3669" i="11" s="1"/>
  <c r="C3669" i="11"/>
  <c r="D3669" i="11"/>
  <c r="B3670" i="11"/>
  <c r="G3670" i="11" s="1"/>
  <c r="C3670" i="11"/>
  <c r="D3670" i="11"/>
  <c r="B3671" i="11"/>
  <c r="G3671" i="11" s="1"/>
  <c r="C3671" i="11"/>
  <c r="D3671" i="11"/>
  <c r="B3672" i="11"/>
  <c r="G3672" i="11" s="1"/>
  <c r="C3672" i="11"/>
  <c r="D3672" i="11"/>
  <c r="B3673" i="11"/>
  <c r="G3673" i="11" s="1"/>
  <c r="C3673" i="11"/>
  <c r="D3673" i="11"/>
  <c r="B3674" i="11"/>
  <c r="G3674" i="11" s="1"/>
  <c r="C3674" i="11"/>
  <c r="D3674" i="11"/>
  <c r="B3675" i="11"/>
  <c r="G3675" i="11" s="1"/>
  <c r="C3675" i="11"/>
  <c r="D3675" i="11"/>
  <c r="B3676" i="11"/>
  <c r="G3676" i="11" s="1"/>
  <c r="C3676" i="11"/>
  <c r="D3676" i="11"/>
  <c r="B3677" i="11"/>
  <c r="G3677" i="11" s="1"/>
  <c r="C3677" i="11"/>
  <c r="D3677" i="11"/>
  <c r="B3678" i="11"/>
  <c r="G3678" i="11" s="1"/>
  <c r="C3678" i="11"/>
  <c r="D3678" i="11"/>
  <c r="B3679" i="11"/>
  <c r="G3679" i="11" s="1"/>
  <c r="C3679" i="11"/>
  <c r="D3679" i="11"/>
  <c r="B3680" i="11"/>
  <c r="G3680" i="11" s="1"/>
  <c r="C3680" i="11"/>
  <c r="D3680" i="11"/>
  <c r="B3681" i="11"/>
  <c r="G3681" i="11" s="1"/>
  <c r="C3681" i="11"/>
  <c r="D3681" i="11"/>
  <c r="B3682" i="11"/>
  <c r="G3682" i="11" s="1"/>
  <c r="C3682" i="11"/>
  <c r="D3682" i="11"/>
  <c r="B3683" i="11"/>
  <c r="G3683" i="11" s="1"/>
  <c r="C3683" i="11"/>
  <c r="D3683" i="11"/>
  <c r="B3684" i="11"/>
  <c r="G3684" i="11" s="1"/>
  <c r="C3684" i="11"/>
  <c r="D3684" i="11"/>
  <c r="B3685" i="11"/>
  <c r="G3685" i="11" s="1"/>
  <c r="C3685" i="11"/>
  <c r="D3685" i="11"/>
  <c r="B3686" i="11"/>
  <c r="G3686" i="11" s="1"/>
  <c r="C3686" i="11"/>
  <c r="D3686" i="11"/>
  <c r="B3687" i="11"/>
  <c r="G3687" i="11" s="1"/>
  <c r="C3687" i="11"/>
  <c r="D3687" i="11"/>
  <c r="B3688" i="11"/>
  <c r="G3688" i="11" s="1"/>
  <c r="C3688" i="11"/>
  <c r="D3688" i="11"/>
  <c r="B3689" i="11"/>
  <c r="G3689" i="11" s="1"/>
  <c r="C3689" i="11"/>
  <c r="D3689" i="11"/>
  <c r="B3690" i="11"/>
  <c r="G3690" i="11" s="1"/>
  <c r="C3690" i="11"/>
  <c r="D3690" i="11"/>
  <c r="B3691" i="11"/>
  <c r="G3691" i="11" s="1"/>
  <c r="C3691" i="11"/>
  <c r="D3691" i="11"/>
  <c r="B3692" i="11"/>
  <c r="G3692" i="11" s="1"/>
  <c r="C3692" i="11"/>
  <c r="D3692" i="11"/>
  <c r="B3693" i="11"/>
  <c r="G3693" i="11" s="1"/>
  <c r="C3693" i="11"/>
  <c r="D3693" i="11"/>
  <c r="B3694" i="11"/>
  <c r="G3694" i="11" s="1"/>
  <c r="C3694" i="11"/>
  <c r="D3694" i="11"/>
  <c r="B3695" i="11"/>
  <c r="G3695" i="11" s="1"/>
  <c r="C3695" i="11"/>
  <c r="D3695" i="11"/>
  <c r="B3696" i="11"/>
  <c r="G3696" i="11" s="1"/>
  <c r="C3696" i="11"/>
  <c r="D3696" i="11"/>
  <c r="B3697" i="11"/>
  <c r="G3697" i="11" s="1"/>
  <c r="C3697" i="11"/>
  <c r="D3697" i="11"/>
  <c r="B3698" i="11"/>
  <c r="G3698" i="11" s="1"/>
  <c r="C3698" i="11"/>
  <c r="D3698" i="11"/>
  <c r="B3699" i="11"/>
  <c r="G3699" i="11" s="1"/>
  <c r="C3699" i="11"/>
  <c r="D3699" i="11"/>
  <c r="B3700" i="11"/>
  <c r="G3700" i="11" s="1"/>
  <c r="C3700" i="11"/>
  <c r="D3700" i="11"/>
  <c r="B3701" i="11"/>
  <c r="G3701" i="11" s="1"/>
  <c r="C3701" i="11"/>
  <c r="D3701" i="11"/>
  <c r="B3702" i="11"/>
  <c r="G3702" i="11" s="1"/>
  <c r="C3702" i="11"/>
  <c r="D3702" i="11"/>
  <c r="B3703" i="11"/>
  <c r="G3703" i="11" s="1"/>
  <c r="C3703" i="11"/>
  <c r="D3703" i="11"/>
  <c r="B3704" i="11"/>
  <c r="G3704" i="11" s="1"/>
  <c r="C3704" i="11"/>
  <c r="D3704" i="11"/>
  <c r="B3705" i="11"/>
  <c r="G3705" i="11" s="1"/>
  <c r="C3705" i="11"/>
  <c r="D3705" i="11"/>
  <c r="B3706" i="11"/>
  <c r="G3706" i="11" s="1"/>
  <c r="C3706" i="11"/>
  <c r="D3706" i="11"/>
  <c r="B3707" i="11"/>
  <c r="G3707" i="11" s="1"/>
  <c r="C3707" i="11"/>
  <c r="D3707" i="11"/>
  <c r="B3708" i="11"/>
  <c r="G3708" i="11" s="1"/>
  <c r="C3708" i="11"/>
  <c r="D3708" i="11"/>
  <c r="B3709" i="11"/>
  <c r="G3709" i="11" s="1"/>
  <c r="C3709" i="11"/>
  <c r="D3709" i="11"/>
  <c r="B3710" i="11"/>
  <c r="G3710" i="11" s="1"/>
  <c r="C3710" i="11"/>
  <c r="D3710" i="11"/>
  <c r="B3711" i="11"/>
  <c r="G3711" i="11" s="1"/>
  <c r="C3711" i="11"/>
  <c r="D3711" i="11"/>
  <c r="B3712" i="11"/>
  <c r="G3712" i="11" s="1"/>
  <c r="C3712" i="11"/>
  <c r="D3712" i="11"/>
  <c r="B3713" i="11"/>
  <c r="G3713" i="11" s="1"/>
  <c r="C3713" i="11"/>
  <c r="D3713" i="11"/>
  <c r="B3714" i="11"/>
  <c r="G3714" i="11" s="1"/>
  <c r="C3714" i="11"/>
  <c r="D3714" i="11"/>
  <c r="B3715" i="11"/>
  <c r="G3715" i="11" s="1"/>
  <c r="C3715" i="11"/>
  <c r="D3715" i="11"/>
  <c r="B3716" i="11"/>
  <c r="G3716" i="11" s="1"/>
  <c r="C3716" i="11"/>
  <c r="D3716" i="11"/>
  <c r="B3717" i="11"/>
  <c r="G3717" i="11" s="1"/>
  <c r="C3717" i="11"/>
  <c r="D3717" i="11"/>
  <c r="B3718" i="11"/>
  <c r="G3718" i="11" s="1"/>
  <c r="C3718" i="11"/>
  <c r="D3718" i="11"/>
  <c r="B3719" i="11"/>
  <c r="G3719" i="11" s="1"/>
  <c r="C3719" i="11"/>
  <c r="D3719" i="11"/>
  <c r="B3720" i="11"/>
  <c r="G3720" i="11" s="1"/>
  <c r="C3720" i="11"/>
  <c r="D3720" i="11"/>
  <c r="B3721" i="11"/>
  <c r="G3721" i="11" s="1"/>
  <c r="C3721" i="11"/>
  <c r="D3721" i="11"/>
  <c r="B3722" i="11"/>
  <c r="G3722" i="11" s="1"/>
  <c r="C3722" i="11"/>
  <c r="D3722" i="11"/>
  <c r="B3723" i="11"/>
  <c r="G3723" i="11" s="1"/>
  <c r="C3723" i="11"/>
  <c r="D3723" i="11"/>
  <c r="B3724" i="11"/>
  <c r="G3724" i="11" s="1"/>
  <c r="C3724" i="11"/>
  <c r="D3724" i="11"/>
  <c r="B3725" i="11"/>
  <c r="G3725" i="11" s="1"/>
  <c r="C3725" i="11"/>
  <c r="D3725" i="11"/>
  <c r="B3726" i="11"/>
  <c r="G3726" i="11" s="1"/>
  <c r="C3726" i="11"/>
  <c r="D3726" i="11"/>
  <c r="B3727" i="11"/>
  <c r="G3727" i="11" s="1"/>
  <c r="C3727" i="11"/>
  <c r="D3727" i="11"/>
  <c r="B3728" i="11"/>
  <c r="G3728" i="11"/>
  <c r="C3728" i="11"/>
  <c r="D3728" i="11"/>
  <c r="B3729" i="11"/>
  <c r="G3729" i="11" s="1"/>
  <c r="C3729" i="11"/>
  <c r="D3729" i="11"/>
  <c r="B3730" i="11"/>
  <c r="G3730" i="11" s="1"/>
  <c r="C3730" i="11"/>
  <c r="D3730" i="11"/>
  <c r="B3731" i="11"/>
  <c r="G3731" i="11" s="1"/>
  <c r="C3731" i="11"/>
  <c r="D3731" i="11"/>
  <c r="B3732" i="11"/>
  <c r="G3732" i="11" s="1"/>
  <c r="C3732" i="11"/>
  <c r="D3732" i="11"/>
  <c r="B3733" i="11"/>
  <c r="G3733" i="11" s="1"/>
  <c r="C3733" i="11"/>
  <c r="D3733" i="11"/>
  <c r="B3734" i="11"/>
  <c r="G3734" i="11" s="1"/>
  <c r="C3734" i="11"/>
  <c r="D3734" i="11"/>
  <c r="B3735" i="11"/>
  <c r="G3735" i="11" s="1"/>
  <c r="C3735" i="11"/>
  <c r="D3735" i="11"/>
  <c r="B3736" i="11"/>
  <c r="G3736" i="11" s="1"/>
  <c r="C3736" i="11"/>
  <c r="D3736" i="11"/>
  <c r="B3737" i="11"/>
  <c r="G3737" i="11" s="1"/>
  <c r="C3737" i="11"/>
  <c r="D3737" i="11"/>
  <c r="B3738" i="11"/>
  <c r="G3738" i="11" s="1"/>
  <c r="C3738" i="11"/>
  <c r="D3738" i="11"/>
  <c r="B3739" i="11"/>
  <c r="G3739" i="11" s="1"/>
  <c r="C3739" i="11"/>
  <c r="D3739" i="11"/>
  <c r="B3740" i="11"/>
  <c r="G3740" i="11" s="1"/>
  <c r="C3740" i="11"/>
  <c r="D3740" i="11"/>
  <c r="B3741" i="11"/>
  <c r="G3741" i="11" s="1"/>
  <c r="C3741" i="11"/>
  <c r="D3741" i="11"/>
  <c r="B3742" i="11"/>
  <c r="G3742" i="11" s="1"/>
  <c r="C3742" i="11"/>
  <c r="D3742" i="11"/>
  <c r="B3743" i="11"/>
  <c r="G3743" i="11" s="1"/>
  <c r="C3743" i="11"/>
  <c r="D3743" i="11"/>
  <c r="B3744" i="11"/>
  <c r="G3744" i="11" s="1"/>
  <c r="C3744" i="11"/>
  <c r="D3744" i="11"/>
  <c r="B3745" i="11"/>
  <c r="G3745" i="11" s="1"/>
  <c r="C3745" i="11"/>
  <c r="D3745" i="11"/>
  <c r="B3746" i="11"/>
  <c r="G3746" i="11" s="1"/>
  <c r="C3746" i="11"/>
  <c r="D3746" i="11"/>
  <c r="B3747" i="11"/>
  <c r="G3747" i="11" s="1"/>
  <c r="C3747" i="11"/>
  <c r="D3747" i="11"/>
  <c r="B3748" i="11"/>
  <c r="G3748" i="11" s="1"/>
  <c r="C3748" i="11"/>
  <c r="D3748" i="11"/>
  <c r="B3749" i="11"/>
  <c r="G3749" i="11" s="1"/>
  <c r="C3749" i="11"/>
  <c r="D3749" i="11"/>
  <c r="B3750" i="11"/>
  <c r="G3750" i="11" s="1"/>
  <c r="C3750" i="11"/>
  <c r="D3750" i="11"/>
  <c r="B3751" i="11"/>
  <c r="G3751" i="11"/>
  <c r="C3751" i="11"/>
  <c r="D3751" i="11"/>
  <c r="B3752" i="11"/>
  <c r="G3752" i="11" s="1"/>
  <c r="C3752" i="11"/>
  <c r="D3752" i="11"/>
  <c r="B3753" i="11"/>
  <c r="G3753" i="11" s="1"/>
  <c r="C3753" i="11"/>
  <c r="D3753" i="11"/>
  <c r="B3754" i="11"/>
  <c r="G3754" i="11" s="1"/>
  <c r="C3754" i="11"/>
  <c r="D3754" i="11"/>
  <c r="B3755" i="11"/>
  <c r="G3755" i="11" s="1"/>
  <c r="C3755" i="11"/>
  <c r="D3755" i="11"/>
  <c r="B3756" i="11"/>
  <c r="G3756" i="11" s="1"/>
  <c r="C3756" i="11"/>
  <c r="D3756" i="11"/>
  <c r="B3757" i="11"/>
  <c r="G3757" i="11" s="1"/>
  <c r="C3757" i="11"/>
  <c r="D3757" i="11"/>
  <c r="B3758" i="11"/>
  <c r="G3758" i="11" s="1"/>
  <c r="C3758" i="11"/>
  <c r="D3758" i="11"/>
  <c r="B3759" i="11"/>
  <c r="G3759" i="11" s="1"/>
  <c r="C3759" i="11"/>
  <c r="D3759" i="11"/>
  <c r="B3760" i="11"/>
  <c r="G3760" i="11" s="1"/>
  <c r="C3760" i="11"/>
  <c r="D3760" i="11"/>
  <c r="B3761" i="11"/>
  <c r="G3761" i="11" s="1"/>
  <c r="C3761" i="11"/>
  <c r="D3761" i="11"/>
  <c r="B3762" i="11"/>
  <c r="G3762" i="11" s="1"/>
  <c r="C3762" i="11"/>
  <c r="D3762" i="11"/>
  <c r="B3763" i="11"/>
  <c r="G3763" i="11" s="1"/>
  <c r="C3763" i="11"/>
  <c r="D3763" i="11"/>
  <c r="B3764" i="11"/>
  <c r="G3764" i="11" s="1"/>
  <c r="C3764" i="11"/>
  <c r="D3764" i="11"/>
  <c r="B3765" i="11"/>
  <c r="G3765" i="11" s="1"/>
  <c r="C3765" i="11"/>
  <c r="D3765" i="11"/>
  <c r="B3766" i="11"/>
  <c r="G3766" i="11" s="1"/>
  <c r="C3766" i="11"/>
  <c r="D3766" i="11"/>
  <c r="B3767" i="11"/>
  <c r="G3767" i="11" s="1"/>
  <c r="C3767" i="11"/>
  <c r="D3767" i="11"/>
  <c r="B3768" i="11"/>
  <c r="G3768" i="11" s="1"/>
  <c r="C3768" i="11"/>
  <c r="D3768" i="11"/>
  <c r="B3769" i="11"/>
  <c r="G3769" i="11" s="1"/>
  <c r="C3769" i="11"/>
  <c r="D3769" i="11"/>
  <c r="B3770" i="11"/>
  <c r="G3770" i="11" s="1"/>
  <c r="C3770" i="11"/>
  <c r="D3770" i="11"/>
  <c r="B3771" i="11"/>
  <c r="G3771" i="11" s="1"/>
  <c r="C3771" i="11"/>
  <c r="D3771" i="11"/>
  <c r="B3772" i="11"/>
  <c r="G3772" i="11" s="1"/>
  <c r="C3772" i="11"/>
  <c r="D3772" i="11"/>
  <c r="B3773" i="11"/>
  <c r="G3773" i="11" s="1"/>
  <c r="C3773" i="11"/>
  <c r="D3773" i="11"/>
  <c r="B3774" i="11"/>
  <c r="G3774" i="11" s="1"/>
  <c r="C3774" i="11"/>
  <c r="D3774" i="11"/>
  <c r="B3775" i="11"/>
  <c r="G3775" i="11" s="1"/>
  <c r="C3775" i="11"/>
  <c r="D3775" i="11"/>
  <c r="B3776" i="11"/>
  <c r="G3776" i="11" s="1"/>
  <c r="C3776" i="11"/>
  <c r="D3776" i="11"/>
  <c r="B3777" i="11"/>
  <c r="G3777" i="11" s="1"/>
  <c r="C3777" i="11"/>
  <c r="D3777" i="11"/>
  <c r="B3778" i="11"/>
  <c r="G3778" i="11" s="1"/>
  <c r="C3778" i="11"/>
  <c r="D3778" i="11"/>
  <c r="B3779" i="11"/>
  <c r="G3779" i="11" s="1"/>
  <c r="C3779" i="11"/>
  <c r="D3779" i="11"/>
  <c r="B3780" i="11"/>
  <c r="G3780" i="11" s="1"/>
  <c r="C3780" i="11"/>
  <c r="D3780" i="11"/>
  <c r="B3781" i="11"/>
  <c r="G3781" i="11" s="1"/>
  <c r="C3781" i="11"/>
  <c r="D3781" i="11"/>
  <c r="B3782" i="11"/>
  <c r="G3782" i="11" s="1"/>
  <c r="C3782" i="11"/>
  <c r="D3782" i="11"/>
  <c r="B3783" i="11"/>
  <c r="G3783" i="11" s="1"/>
  <c r="C3783" i="11"/>
  <c r="D3783" i="11"/>
  <c r="B3784" i="11"/>
  <c r="G3784" i="11" s="1"/>
  <c r="C3784" i="11"/>
  <c r="D3784" i="11"/>
  <c r="B3785" i="11"/>
  <c r="G3785" i="11" s="1"/>
  <c r="C3785" i="11"/>
  <c r="D3785" i="11"/>
  <c r="B3786" i="11"/>
  <c r="G3786" i="11" s="1"/>
  <c r="C3786" i="11"/>
  <c r="D3786" i="11"/>
  <c r="B3787" i="11"/>
  <c r="G3787" i="11" s="1"/>
  <c r="C3787" i="11"/>
  <c r="D3787" i="11"/>
  <c r="B3788" i="11"/>
  <c r="G3788" i="11" s="1"/>
  <c r="C3788" i="11"/>
  <c r="D3788" i="11"/>
  <c r="B3789" i="11"/>
  <c r="G3789" i="11" s="1"/>
  <c r="C3789" i="11"/>
  <c r="D3789" i="11"/>
  <c r="B3790" i="11"/>
  <c r="G3790" i="11" s="1"/>
  <c r="C3790" i="11"/>
  <c r="D3790" i="11"/>
  <c r="B3791" i="11"/>
  <c r="G3791" i="11" s="1"/>
  <c r="C3791" i="11"/>
  <c r="D3791" i="11"/>
  <c r="B3792" i="11"/>
  <c r="G3792" i="11" s="1"/>
  <c r="C3792" i="11"/>
  <c r="D3792" i="11"/>
  <c r="B3793" i="11"/>
  <c r="G3793" i="11" s="1"/>
  <c r="C3793" i="11"/>
  <c r="D3793" i="11"/>
  <c r="B3794" i="11"/>
  <c r="G3794" i="11"/>
  <c r="C3794" i="11"/>
  <c r="D3794" i="11"/>
  <c r="B3795" i="11"/>
  <c r="G3795" i="11" s="1"/>
  <c r="C3795" i="11"/>
  <c r="D3795" i="11"/>
  <c r="B3796" i="11"/>
  <c r="G3796" i="11" s="1"/>
  <c r="C3796" i="11"/>
  <c r="D3796" i="11"/>
  <c r="B3797" i="11"/>
  <c r="G3797" i="11" s="1"/>
  <c r="C3797" i="11"/>
  <c r="D3797" i="11"/>
  <c r="B3798" i="11"/>
  <c r="G3798" i="11" s="1"/>
  <c r="C3798" i="11"/>
  <c r="D3798" i="11"/>
  <c r="B3799" i="11"/>
  <c r="G3799" i="11" s="1"/>
  <c r="C3799" i="11"/>
  <c r="D3799" i="11"/>
  <c r="B3800" i="11"/>
  <c r="G3800" i="11" s="1"/>
  <c r="C3800" i="11"/>
  <c r="D3800" i="11"/>
  <c r="B3801" i="11"/>
  <c r="G3801" i="11" s="1"/>
  <c r="C3801" i="11"/>
  <c r="D3801" i="11"/>
  <c r="B3802" i="11"/>
  <c r="G3802" i="11" s="1"/>
  <c r="C3802" i="11"/>
  <c r="D3802" i="11"/>
  <c r="B3803" i="11"/>
  <c r="G3803" i="11" s="1"/>
  <c r="C3803" i="11"/>
  <c r="D3803" i="11"/>
  <c r="B3804" i="11"/>
  <c r="G3804" i="11" s="1"/>
  <c r="C3804" i="11"/>
  <c r="D3804" i="11"/>
  <c r="B3805" i="11"/>
  <c r="G3805" i="11" s="1"/>
  <c r="C3805" i="11"/>
  <c r="D3805" i="11"/>
  <c r="B3806" i="11"/>
  <c r="G3806" i="11" s="1"/>
  <c r="C3806" i="11"/>
  <c r="D3806" i="11"/>
  <c r="B3807" i="11"/>
  <c r="G3807" i="11" s="1"/>
  <c r="C3807" i="11"/>
  <c r="D3807" i="11"/>
  <c r="B3808" i="11"/>
  <c r="G3808" i="11" s="1"/>
  <c r="C3808" i="11"/>
  <c r="D3808" i="11"/>
  <c r="B3809" i="11"/>
  <c r="G3809" i="11" s="1"/>
  <c r="C3809" i="11"/>
  <c r="D3809" i="11"/>
  <c r="B3810" i="11"/>
  <c r="G3810" i="11" s="1"/>
  <c r="C3810" i="11"/>
  <c r="D3810" i="11"/>
  <c r="B3811" i="11"/>
  <c r="G3811" i="11" s="1"/>
  <c r="C3811" i="11"/>
  <c r="D3811" i="11"/>
  <c r="B3812" i="11"/>
  <c r="G3812" i="11" s="1"/>
  <c r="C3812" i="11"/>
  <c r="D3812" i="11"/>
  <c r="B3813" i="11"/>
  <c r="G3813" i="11" s="1"/>
  <c r="C3813" i="11"/>
  <c r="D3813" i="11"/>
  <c r="B3814" i="11"/>
  <c r="G3814" i="11" s="1"/>
  <c r="C3814" i="11"/>
  <c r="D3814" i="11"/>
  <c r="B3815" i="11"/>
  <c r="G3815" i="11" s="1"/>
  <c r="C3815" i="11"/>
  <c r="D3815" i="11"/>
  <c r="B3816" i="11"/>
  <c r="G3816" i="11" s="1"/>
  <c r="C3816" i="11"/>
  <c r="D3816" i="11"/>
  <c r="B3817" i="11"/>
  <c r="G3817" i="11" s="1"/>
  <c r="C3817" i="11"/>
  <c r="D3817" i="11"/>
  <c r="B3818" i="11"/>
  <c r="G3818" i="11" s="1"/>
  <c r="C3818" i="11"/>
  <c r="D3818" i="11"/>
  <c r="B3819" i="11"/>
  <c r="G3819" i="11" s="1"/>
  <c r="C3819" i="11"/>
  <c r="D3819" i="11"/>
  <c r="B3820" i="11"/>
  <c r="G3820" i="11" s="1"/>
  <c r="C3820" i="11"/>
  <c r="D3820" i="11"/>
  <c r="B3821" i="11"/>
  <c r="G3821" i="11" s="1"/>
  <c r="C3821" i="11"/>
  <c r="D3821" i="11"/>
  <c r="B3822" i="11"/>
  <c r="G3822" i="11" s="1"/>
  <c r="C3822" i="11"/>
  <c r="D3822" i="11"/>
  <c r="B3823" i="11"/>
  <c r="G3823" i="11" s="1"/>
  <c r="C3823" i="11"/>
  <c r="D3823" i="11"/>
  <c r="B3824" i="11"/>
  <c r="G3824" i="11" s="1"/>
  <c r="C3824" i="11"/>
  <c r="D3824" i="11"/>
  <c r="B3825" i="11"/>
  <c r="G3825" i="11" s="1"/>
  <c r="C3825" i="11"/>
  <c r="D3825" i="11"/>
  <c r="B3826" i="11"/>
  <c r="G3826" i="11" s="1"/>
  <c r="C3826" i="11"/>
  <c r="D3826" i="11"/>
  <c r="B3827" i="11"/>
  <c r="G3827" i="11" s="1"/>
  <c r="C3827" i="11"/>
  <c r="D3827" i="11"/>
  <c r="B3828" i="11"/>
  <c r="G3828" i="11" s="1"/>
  <c r="C3828" i="11"/>
  <c r="D3828" i="11"/>
  <c r="B3829" i="11"/>
  <c r="G3829" i="11" s="1"/>
  <c r="C3829" i="11"/>
  <c r="D3829" i="11"/>
  <c r="B3830" i="11"/>
  <c r="G3830" i="11" s="1"/>
  <c r="C3830" i="11"/>
  <c r="D3830" i="11"/>
  <c r="B3831" i="11"/>
  <c r="G3831" i="11" s="1"/>
  <c r="C3831" i="11"/>
  <c r="D3831" i="11"/>
  <c r="B3832" i="11"/>
  <c r="G3832" i="11" s="1"/>
  <c r="C3832" i="11"/>
  <c r="D3832" i="11"/>
  <c r="B3833" i="11"/>
  <c r="G3833" i="11" s="1"/>
  <c r="C3833" i="11"/>
  <c r="D3833" i="11"/>
  <c r="B3834" i="11"/>
  <c r="G3834" i="11" s="1"/>
  <c r="C3834" i="11"/>
  <c r="D3834" i="11"/>
  <c r="B3835" i="11"/>
  <c r="G3835" i="11" s="1"/>
  <c r="C3835" i="11"/>
  <c r="D3835" i="11"/>
  <c r="B3836" i="11"/>
  <c r="G3836" i="11" s="1"/>
  <c r="C3836" i="11"/>
  <c r="D3836" i="11"/>
  <c r="B3837" i="11"/>
  <c r="G3837" i="11" s="1"/>
  <c r="C3837" i="11"/>
  <c r="D3837" i="11"/>
  <c r="B3838" i="11"/>
  <c r="G3838" i="11" s="1"/>
  <c r="C3838" i="11"/>
  <c r="D3838" i="11"/>
  <c r="B3839" i="11"/>
  <c r="G3839" i="11" s="1"/>
  <c r="C3839" i="11"/>
  <c r="D3839" i="11"/>
  <c r="B3840" i="11"/>
  <c r="G3840" i="11" s="1"/>
  <c r="C3840" i="11"/>
  <c r="D3840" i="11"/>
  <c r="B3841" i="11"/>
  <c r="G3841" i="11" s="1"/>
  <c r="C3841" i="11"/>
  <c r="D3841" i="11"/>
  <c r="B3842" i="11"/>
  <c r="G3842" i="11" s="1"/>
  <c r="C3842" i="11"/>
  <c r="D3842" i="11"/>
  <c r="B3843" i="11"/>
  <c r="G3843" i="11" s="1"/>
  <c r="C3843" i="11"/>
  <c r="D3843" i="11"/>
  <c r="B3844" i="11"/>
  <c r="G3844" i="11" s="1"/>
  <c r="C3844" i="11"/>
  <c r="D3844" i="11"/>
  <c r="B3845" i="11"/>
  <c r="G3845" i="11" s="1"/>
  <c r="C3845" i="11"/>
  <c r="D3845" i="11"/>
  <c r="B3846" i="11"/>
  <c r="G3846" i="11" s="1"/>
  <c r="C3846" i="11"/>
  <c r="D3846" i="11"/>
  <c r="B3847" i="11"/>
  <c r="G3847" i="11" s="1"/>
  <c r="C3847" i="11"/>
  <c r="D3847" i="11"/>
  <c r="B3848" i="11"/>
  <c r="G3848" i="11" s="1"/>
  <c r="C3848" i="11"/>
  <c r="D3848" i="11"/>
  <c r="B3849" i="11"/>
  <c r="G3849" i="11" s="1"/>
  <c r="C3849" i="11"/>
  <c r="D3849" i="11"/>
  <c r="B3850" i="11"/>
  <c r="G3850" i="11" s="1"/>
  <c r="C3850" i="11"/>
  <c r="D3850" i="11"/>
  <c r="B3851" i="11"/>
  <c r="G3851" i="11" s="1"/>
  <c r="C3851" i="11"/>
  <c r="D3851" i="11"/>
  <c r="B3852" i="11"/>
  <c r="G3852" i="11" s="1"/>
  <c r="C3852" i="11"/>
  <c r="D3852" i="11"/>
  <c r="B3853" i="11"/>
  <c r="G3853" i="11" s="1"/>
  <c r="C3853" i="11"/>
  <c r="D3853" i="11"/>
  <c r="B3854" i="11"/>
  <c r="G3854" i="11" s="1"/>
  <c r="C3854" i="11"/>
  <c r="D3854" i="11"/>
  <c r="B3855" i="11"/>
  <c r="G3855" i="11" s="1"/>
  <c r="C3855" i="11"/>
  <c r="D3855" i="11"/>
  <c r="B3856" i="11"/>
  <c r="G3856" i="11" s="1"/>
  <c r="C3856" i="11"/>
  <c r="D3856" i="11"/>
  <c r="B3857" i="11"/>
  <c r="G3857" i="11" s="1"/>
  <c r="C3857" i="11"/>
  <c r="D3857" i="11"/>
  <c r="B3858" i="11"/>
  <c r="G3858" i="11" s="1"/>
  <c r="C3858" i="11"/>
  <c r="D3858" i="11"/>
  <c r="B3859" i="11"/>
  <c r="G3859" i="11" s="1"/>
  <c r="C3859" i="11"/>
  <c r="D3859" i="11"/>
  <c r="B3860" i="11"/>
  <c r="G3860" i="11" s="1"/>
  <c r="C3860" i="11"/>
  <c r="D3860" i="11"/>
  <c r="B3861" i="11"/>
  <c r="G3861" i="11" s="1"/>
  <c r="C3861" i="11"/>
  <c r="D3861" i="11"/>
  <c r="B3862" i="11"/>
  <c r="G3862" i="11" s="1"/>
  <c r="C3862" i="11"/>
  <c r="D3862" i="11"/>
  <c r="B3863" i="11"/>
  <c r="G3863" i="11" s="1"/>
  <c r="C3863" i="11"/>
  <c r="D3863" i="11"/>
  <c r="B3864" i="11"/>
  <c r="G3864" i="11" s="1"/>
  <c r="C3864" i="11"/>
  <c r="D3864" i="11"/>
  <c r="B3865" i="11"/>
  <c r="G3865" i="11" s="1"/>
  <c r="C3865" i="11"/>
  <c r="D3865" i="11"/>
  <c r="B3866" i="11"/>
  <c r="G3866" i="11" s="1"/>
  <c r="C3866" i="11"/>
  <c r="D3866" i="11"/>
  <c r="B3867" i="11"/>
  <c r="G3867" i="11" s="1"/>
  <c r="C3867" i="11"/>
  <c r="D3867" i="11"/>
  <c r="B3868" i="11"/>
  <c r="G3868" i="11" s="1"/>
  <c r="C3868" i="11"/>
  <c r="D3868" i="11"/>
  <c r="B3869" i="11"/>
  <c r="G3869" i="11" s="1"/>
  <c r="C3869" i="11"/>
  <c r="D3869" i="11"/>
  <c r="B3870" i="11"/>
  <c r="G3870" i="11" s="1"/>
  <c r="C3870" i="11"/>
  <c r="D3870" i="11"/>
  <c r="B3871" i="11"/>
  <c r="G3871" i="11" s="1"/>
  <c r="C3871" i="11"/>
  <c r="D3871" i="11"/>
  <c r="B3872" i="11"/>
  <c r="G3872" i="11" s="1"/>
  <c r="C3872" i="11"/>
  <c r="D3872" i="11"/>
  <c r="B3873" i="11"/>
  <c r="G3873" i="11" s="1"/>
  <c r="C3873" i="11"/>
  <c r="D3873" i="11"/>
  <c r="B3874" i="11"/>
  <c r="G3874" i="11" s="1"/>
  <c r="C3874" i="11"/>
  <c r="D3874" i="11"/>
  <c r="B3875" i="11"/>
  <c r="G3875" i="11" s="1"/>
  <c r="C3875" i="11"/>
  <c r="D3875" i="11"/>
  <c r="B3876" i="11"/>
  <c r="G3876" i="11" s="1"/>
  <c r="C3876" i="11"/>
  <c r="D3876" i="11"/>
  <c r="B3877" i="11"/>
  <c r="G3877" i="11" s="1"/>
  <c r="C3877" i="11"/>
  <c r="D3877" i="11"/>
  <c r="B3878" i="11"/>
  <c r="G3878" i="11" s="1"/>
  <c r="C3878" i="11"/>
  <c r="D3878" i="11"/>
  <c r="B3879" i="11"/>
  <c r="G3879" i="11" s="1"/>
  <c r="C3879" i="11"/>
  <c r="D3879" i="11"/>
  <c r="B3880" i="11"/>
  <c r="G3880" i="11" s="1"/>
  <c r="C3880" i="11"/>
  <c r="D3880" i="11"/>
  <c r="B3881" i="11"/>
  <c r="G3881" i="11" s="1"/>
  <c r="C3881" i="11"/>
  <c r="D3881" i="11"/>
  <c r="B3882" i="11"/>
  <c r="G3882" i="11" s="1"/>
  <c r="C3882" i="11"/>
  <c r="D3882" i="11"/>
  <c r="B3883" i="11"/>
  <c r="G3883" i="11" s="1"/>
  <c r="C3883" i="11"/>
  <c r="D3883" i="11"/>
  <c r="B3884" i="11"/>
  <c r="G3884" i="11" s="1"/>
  <c r="C3884" i="11"/>
  <c r="D3884" i="11"/>
  <c r="B3885" i="11"/>
  <c r="G3885" i="11" s="1"/>
  <c r="C3885" i="11"/>
  <c r="D3885" i="11"/>
  <c r="B3886" i="11"/>
  <c r="G3886" i="11" s="1"/>
  <c r="C3886" i="11"/>
  <c r="D3886" i="11"/>
  <c r="B3887" i="11"/>
  <c r="G3887" i="11" s="1"/>
  <c r="C3887" i="11"/>
  <c r="D3887" i="11"/>
  <c r="B3888" i="11"/>
  <c r="G3888" i="11" s="1"/>
  <c r="C3888" i="11"/>
  <c r="D3888" i="11"/>
  <c r="B3889" i="11"/>
  <c r="G3889" i="11" s="1"/>
  <c r="C3889" i="11"/>
  <c r="D3889" i="11"/>
  <c r="B3890" i="11"/>
  <c r="G3890" i="11" s="1"/>
  <c r="C3890" i="11"/>
  <c r="D3890" i="11"/>
  <c r="B3891" i="11"/>
  <c r="G3891" i="11" s="1"/>
  <c r="C3891" i="11"/>
  <c r="D3891" i="11"/>
  <c r="B3892" i="11"/>
  <c r="G3892" i="11" s="1"/>
  <c r="C3892" i="11"/>
  <c r="D3892" i="11"/>
  <c r="B3893" i="11"/>
  <c r="G3893" i="11" s="1"/>
  <c r="C3893" i="11"/>
  <c r="D3893" i="11"/>
  <c r="B3894" i="11"/>
  <c r="G3894" i="11" s="1"/>
  <c r="C3894" i="11"/>
  <c r="D3894" i="11"/>
  <c r="B3895" i="11"/>
  <c r="G3895" i="11" s="1"/>
  <c r="C3895" i="11"/>
  <c r="D3895" i="11"/>
  <c r="B3896" i="11"/>
  <c r="G3896" i="11" s="1"/>
  <c r="C3896" i="11"/>
  <c r="D3896" i="11"/>
  <c r="B3897" i="11"/>
  <c r="G3897" i="11" s="1"/>
  <c r="C3897" i="11"/>
  <c r="D3897" i="11"/>
  <c r="B3898" i="11"/>
  <c r="G3898" i="11" s="1"/>
  <c r="C3898" i="11"/>
  <c r="D3898" i="11"/>
  <c r="B3899" i="11"/>
  <c r="G3899" i="11" s="1"/>
  <c r="C3899" i="11"/>
  <c r="D3899" i="11"/>
  <c r="B3900" i="11"/>
  <c r="G3900" i="11" s="1"/>
  <c r="C3900" i="11"/>
  <c r="D3900" i="11"/>
  <c r="B3901" i="11"/>
  <c r="G3901" i="11" s="1"/>
  <c r="C3901" i="11"/>
  <c r="D3901" i="11"/>
  <c r="B3902" i="11"/>
  <c r="G3902" i="11" s="1"/>
  <c r="C3902" i="11"/>
  <c r="D3902" i="11"/>
  <c r="B3903" i="11"/>
  <c r="G3903" i="11" s="1"/>
  <c r="C3903" i="11"/>
  <c r="D3903" i="11"/>
  <c r="B3904" i="11"/>
  <c r="G3904" i="11" s="1"/>
  <c r="C3904" i="11"/>
  <c r="D3904" i="11"/>
  <c r="B3905" i="11"/>
  <c r="G3905" i="11" s="1"/>
  <c r="C3905" i="11"/>
  <c r="D3905" i="11"/>
  <c r="B3906" i="11"/>
  <c r="G3906" i="11" s="1"/>
  <c r="C3906" i="11"/>
  <c r="D3906" i="11"/>
  <c r="B3907" i="11"/>
  <c r="G3907" i="11" s="1"/>
  <c r="C3907" i="11"/>
  <c r="D3907" i="11"/>
  <c r="B3908" i="11"/>
  <c r="G3908" i="11" s="1"/>
  <c r="C3908" i="11"/>
  <c r="D3908" i="11"/>
  <c r="B3909" i="11"/>
  <c r="G3909" i="11" s="1"/>
  <c r="C3909" i="11"/>
  <c r="D3909" i="11"/>
  <c r="B3910" i="11"/>
  <c r="G3910" i="11" s="1"/>
  <c r="C3910" i="11"/>
  <c r="D3910" i="11"/>
  <c r="B3911" i="11"/>
  <c r="G3911" i="11" s="1"/>
  <c r="C3911" i="11"/>
  <c r="D3911" i="11"/>
  <c r="B3912" i="11"/>
  <c r="G3912" i="11" s="1"/>
  <c r="C3912" i="11"/>
  <c r="D3912" i="11"/>
  <c r="B3913" i="11"/>
  <c r="G3913" i="11" s="1"/>
  <c r="C3913" i="11"/>
  <c r="D3913" i="11"/>
  <c r="B3914" i="11"/>
  <c r="G3914" i="11" s="1"/>
  <c r="C3914" i="11"/>
  <c r="D3914" i="11"/>
  <c r="B3915" i="11"/>
  <c r="G3915" i="11" s="1"/>
  <c r="C3915" i="11"/>
  <c r="D3915" i="11"/>
  <c r="B3916" i="11"/>
  <c r="G3916" i="11" s="1"/>
  <c r="C3916" i="11"/>
  <c r="D3916" i="11"/>
  <c r="B3917" i="11"/>
  <c r="G3917" i="11" s="1"/>
  <c r="C3917" i="11"/>
  <c r="D3917" i="11"/>
  <c r="B3918" i="11"/>
  <c r="G3918" i="11" s="1"/>
  <c r="C3918" i="11"/>
  <c r="D3918" i="11"/>
  <c r="B3919" i="11"/>
  <c r="G3919" i="11" s="1"/>
  <c r="C3919" i="11"/>
  <c r="D3919" i="11"/>
  <c r="B3920" i="11"/>
  <c r="G3920" i="11" s="1"/>
  <c r="C3920" i="11"/>
  <c r="D3920" i="11"/>
  <c r="B3921" i="11"/>
  <c r="G3921" i="11" s="1"/>
  <c r="C3921" i="11"/>
  <c r="D3921" i="11"/>
  <c r="B3922" i="11"/>
  <c r="G3922" i="11" s="1"/>
  <c r="C3922" i="11"/>
  <c r="D3922" i="11"/>
  <c r="B3923" i="11"/>
  <c r="G3923" i="11" s="1"/>
  <c r="C3923" i="11"/>
  <c r="D3923" i="11"/>
  <c r="B3924" i="11"/>
  <c r="G3924" i="11" s="1"/>
  <c r="C3924" i="11"/>
  <c r="D3924" i="11"/>
  <c r="B3925" i="11"/>
  <c r="G3925" i="11" s="1"/>
  <c r="C3925" i="11"/>
  <c r="D3925" i="11"/>
  <c r="B3926" i="11"/>
  <c r="G3926" i="11" s="1"/>
  <c r="C3926" i="11"/>
  <c r="D3926" i="11"/>
  <c r="B3927" i="11"/>
  <c r="G3927" i="11" s="1"/>
  <c r="C3927" i="11"/>
  <c r="D3927" i="11"/>
  <c r="B3928" i="11"/>
  <c r="G3928" i="11" s="1"/>
  <c r="C3928" i="11"/>
  <c r="D3928" i="11"/>
  <c r="B3929" i="11"/>
  <c r="G3929" i="11" s="1"/>
  <c r="C3929" i="11"/>
  <c r="D3929" i="11"/>
  <c r="B3930" i="11"/>
  <c r="G3930" i="11" s="1"/>
  <c r="C3930" i="11"/>
  <c r="D3930" i="11"/>
  <c r="B3931" i="11"/>
  <c r="G3931" i="11" s="1"/>
  <c r="C3931" i="11"/>
  <c r="D3931" i="11"/>
  <c r="B3932" i="11"/>
  <c r="G3932" i="11" s="1"/>
  <c r="C3932" i="11"/>
  <c r="D3932" i="11"/>
  <c r="B3933" i="11"/>
  <c r="G3933" i="11" s="1"/>
  <c r="C3933" i="11"/>
  <c r="D3933" i="11"/>
  <c r="B3934" i="11"/>
  <c r="G3934" i="11" s="1"/>
  <c r="C3934" i="11"/>
  <c r="D3934" i="11"/>
  <c r="B3935" i="11"/>
  <c r="G3935" i="11" s="1"/>
  <c r="C3935" i="11"/>
  <c r="D3935" i="11"/>
  <c r="B3936" i="11"/>
  <c r="G3936" i="11" s="1"/>
  <c r="C3936" i="11"/>
  <c r="D3936" i="11"/>
  <c r="B3937" i="11"/>
  <c r="G3937" i="11" s="1"/>
  <c r="C3937" i="11"/>
  <c r="D3937" i="11"/>
  <c r="B3938" i="11"/>
  <c r="G3938" i="11" s="1"/>
  <c r="C3938" i="11"/>
  <c r="D3938" i="11"/>
  <c r="B3939" i="11"/>
  <c r="G3939" i="11" s="1"/>
  <c r="C3939" i="11"/>
  <c r="D3939" i="11"/>
  <c r="B3940" i="11"/>
  <c r="G3940" i="11" s="1"/>
  <c r="C3940" i="11"/>
  <c r="D3940" i="11"/>
  <c r="B3941" i="11"/>
  <c r="G3941" i="11" s="1"/>
  <c r="C3941" i="11"/>
  <c r="D3941" i="11"/>
  <c r="B3942" i="11"/>
  <c r="G3942" i="11" s="1"/>
  <c r="C3942" i="11"/>
  <c r="D3942" i="11"/>
  <c r="B3943" i="11"/>
  <c r="G3943" i="11" s="1"/>
  <c r="C3943" i="11"/>
  <c r="D3943" i="11"/>
  <c r="B3944" i="11"/>
  <c r="G3944" i="11" s="1"/>
  <c r="C3944" i="11"/>
  <c r="D3944" i="11"/>
  <c r="B3945" i="11"/>
  <c r="G3945" i="11" s="1"/>
  <c r="C3945" i="11"/>
  <c r="D3945" i="11"/>
  <c r="B3946" i="11"/>
  <c r="G3946" i="11" s="1"/>
  <c r="C3946" i="11"/>
  <c r="D3946" i="11"/>
  <c r="B3947" i="11"/>
  <c r="G3947" i="11" s="1"/>
  <c r="C3947" i="11"/>
  <c r="D3947" i="11"/>
  <c r="B3948" i="11"/>
  <c r="G3948" i="11" s="1"/>
  <c r="C3948" i="11"/>
  <c r="D3948" i="11"/>
  <c r="B3949" i="11"/>
  <c r="G3949" i="11" s="1"/>
  <c r="C3949" i="11"/>
  <c r="D3949" i="11"/>
  <c r="B3950" i="11"/>
  <c r="G3950" i="11" s="1"/>
  <c r="C3950" i="11"/>
  <c r="D3950" i="11"/>
  <c r="B3951" i="11"/>
  <c r="G3951" i="11" s="1"/>
  <c r="C3951" i="11"/>
  <c r="D3951" i="11"/>
  <c r="B3952" i="11"/>
  <c r="G3952" i="11" s="1"/>
  <c r="C3952" i="11"/>
  <c r="D3952" i="11"/>
  <c r="B3953" i="11"/>
  <c r="G3953" i="11" s="1"/>
  <c r="C3953" i="11"/>
  <c r="D3953" i="11"/>
  <c r="B3954" i="11"/>
  <c r="G3954" i="11" s="1"/>
  <c r="C3954" i="11"/>
  <c r="D3954" i="11"/>
  <c r="B3955" i="11"/>
  <c r="G3955" i="11" s="1"/>
  <c r="C3955" i="11"/>
  <c r="D3955" i="11"/>
  <c r="B3956" i="11"/>
  <c r="G3956" i="11" s="1"/>
  <c r="C3956" i="11"/>
  <c r="D3956" i="11"/>
  <c r="B3957" i="11"/>
  <c r="G3957" i="11" s="1"/>
  <c r="C3957" i="11"/>
  <c r="D3957" i="11"/>
  <c r="B3958" i="11"/>
  <c r="G3958" i="11" s="1"/>
  <c r="C3958" i="11"/>
  <c r="D3958" i="11"/>
  <c r="B3959" i="11"/>
  <c r="G3959" i="11" s="1"/>
  <c r="C3959" i="11"/>
  <c r="D3959" i="11"/>
  <c r="B3960" i="11"/>
  <c r="G3960" i="11" s="1"/>
  <c r="C3960" i="11"/>
  <c r="D3960" i="11"/>
  <c r="B3961" i="11"/>
  <c r="G3961" i="11" s="1"/>
  <c r="C3961" i="11"/>
  <c r="D3961" i="11"/>
  <c r="B3962" i="11"/>
  <c r="G3962" i="11" s="1"/>
  <c r="C3962" i="11"/>
  <c r="D3962" i="11"/>
  <c r="B3963" i="11"/>
  <c r="G3963" i="11" s="1"/>
  <c r="C3963" i="11"/>
  <c r="D3963" i="11"/>
  <c r="B3964" i="11"/>
  <c r="G3964" i="11" s="1"/>
  <c r="C3964" i="11"/>
  <c r="D3964" i="11"/>
  <c r="B3965" i="11"/>
  <c r="G3965" i="11" s="1"/>
  <c r="C3965" i="11"/>
  <c r="D3965" i="11"/>
  <c r="B3966" i="11"/>
  <c r="G3966" i="11" s="1"/>
  <c r="C3966" i="11"/>
  <c r="D3966" i="11"/>
  <c r="B3967" i="11"/>
  <c r="G3967" i="11" s="1"/>
  <c r="C3967" i="11"/>
  <c r="D3967" i="11"/>
  <c r="B3968" i="11"/>
  <c r="G3968" i="11" s="1"/>
  <c r="C3968" i="11"/>
  <c r="D3968" i="11"/>
  <c r="B3969" i="11"/>
  <c r="G3969" i="11" s="1"/>
  <c r="C3969" i="11"/>
  <c r="D3969" i="11"/>
  <c r="B3970" i="11"/>
  <c r="G3970" i="11" s="1"/>
  <c r="C3970" i="11"/>
  <c r="D3970" i="11"/>
  <c r="B3971" i="11"/>
  <c r="G3971" i="11" s="1"/>
  <c r="C3971" i="11"/>
  <c r="D3971" i="11"/>
  <c r="B3972" i="11"/>
  <c r="G3972" i="11" s="1"/>
  <c r="C3972" i="11"/>
  <c r="D3972" i="11"/>
  <c r="B3973" i="11"/>
  <c r="G3973" i="11" s="1"/>
  <c r="C3973" i="11"/>
  <c r="D3973" i="11"/>
  <c r="B3974" i="11"/>
  <c r="G3974" i="11" s="1"/>
  <c r="C3974" i="11"/>
  <c r="D3974" i="11"/>
  <c r="B3975" i="11"/>
  <c r="G3975" i="11" s="1"/>
  <c r="C3975" i="11"/>
  <c r="D3975" i="11"/>
  <c r="B3976" i="11"/>
  <c r="G3976" i="11" s="1"/>
  <c r="C3976" i="11"/>
  <c r="D3976" i="11"/>
  <c r="B3977" i="11"/>
  <c r="G3977" i="11" s="1"/>
  <c r="C3977" i="11"/>
  <c r="D3977" i="11"/>
  <c r="B3978" i="11"/>
  <c r="G3978" i="11" s="1"/>
  <c r="C3978" i="11"/>
  <c r="D3978" i="11"/>
  <c r="B3979" i="11"/>
  <c r="G3979" i="11" s="1"/>
  <c r="C3979" i="11"/>
  <c r="D3979" i="11"/>
  <c r="B3980" i="11"/>
  <c r="G3980" i="11" s="1"/>
  <c r="C3980" i="11"/>
  <c r="D3980" i="11"/>
  <c r="B3981" i="11"/>
  <c r="G3981" i="11" s="1"/>
  <c r="C3981" i="11"/>
  <c r="D3981" i="11"/>
  <c r="B3982" i="11"/>
  <c r="G3982" i="11" s="1"/>
  <c r="C3982" i="11"/>
  <c r="D3982" i="11"/>
  <c r="B3983" i="11"/>
  <c r="G3983" i="11" s="1"/>
  <c r="C3983" i="11"/>
  <c r="D3983" i="11"/>
  <c r="B3984" i="11"/>
  <c r="G3984" i="11" s="1"/>
  <c r="C3984" i="11"/>
  <c r="D3984" i="11"/>
  <c r="B3985" i="11"/>
  <c r="G3985" i="11" s="1"/>
  <c r="C3985" i="11"/>
  <c r="D3985" i="11"/>
  <c r="B3986" i="11"/>
  <c r="G3986" i="11" s="1"/>
  <c r="C3986" i="11"/>
  <c r="D3986" i="11"/>
  <c r="B3987" i="11"/>
  <c r="G3987" i="11" s="1"/>
  <c r="C3987" i="11"/>
  <c r="D3987" i="11"/>
  <c r="B3988" i="11"/>
  <c r="G3988" i="11" s="1"/>
  <c r="C3988" i="11"/>
  <c r="D3988" i="11"/>
  <c r="B3989" i="11"/>
  <c r="G3989" i="11" s="1"/>
  <c r="C3989" i="11"/>
  <c r="D3989" i="11"/>
  <c r="B3990" i="11"/>
  <c r="G3990" i="11" s="1"/>
  <c r="C3990" i="11"/>
  <c r="D3990" i="11"/>
  <c r="B3991" i="11"/>
  <c r="G3991" i="11" s="1"/>
  <c r="C3991" i="11"/>
  <c r="D3991" i="11"/>
  <c r="B3992" i="11"/>
  <c r="G3992" i="11" s="1"/>
  <c r="C3992" i="11"/>
  <c r="D3992" i="11"/>
  <c r="B3993" i="11"/>
  <c r="G3993" i="11" s="1"/>
  <c r="C3993" i="11"/>
  <c r="D3993" i="11"/>
  <c r="B3994" i="11"/>
  <c r="G3994" i="11" s="1"/>
  <c r="C3994" i="11"/>
  <c r="D3994" i="11"/>
  <c r="B3995" i="11"/>
  <c r="G3995" i="11" s="1"/>
  <c r="C3995" i="11"/>
  <c r="D3995" i="11"/>
  <c r="B3996" i="11"/>
  <c r="G3996" i="11" s="1"/>
  <c r="C3996" i="11"/>
  <c r="D3996" i="11"/>
  <c r="B3999" i="11"/>
  <c r="G3999" i="11" s="1"/>
  <c r="C3999" i="11"/>
  <c r="D3999" i="11"/>
  <c r="B4000" i="11"/>
  <c r="G4000" i="11" s="1"/>
  <c r="C4000" i="11"/>
  <c r="D4000" i="11"/>
  <c r="B4001" i="11"/>
  <c r="G4001" i="11" s="1"/>
  <c r="C4001" i="11"/>
  <c r="D4001"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1009" i="11"/>
  <c r="D1010" i="11"/>
  <c r="D1011" i="11"/>
  <c r="D1012" i="11"/>
  <c r="D1013" i="11"/>
  <c r="D1014" i="11"/>
  <c r="D1015" i="11"/>
  <c r="D1016" i="11"/>
  <c r="D1017" i="11"/>
  <c r="D1018" i="11"/>
  <c r="D1019" i="11"/>
  <c r="D1020" i="11"/>
  <c r="D1021" i="11"/>
  <c r="D1022" i="11"/>
  <c r="D1023" i="11"/>
  <c r="D1024" i="11"/>
  <c r="D1025" i="11"/>
  <c r="D1026" i="11"/>
  <c r="D1027" i="11"/>
  <c r="D1028" i="11"/>
  <c r="D1029" i="11"/>
  <c r="D1030" i="11"/>
  <c r="D1031" i="11"/>
  <c r="D1032" i="11"/>
  <c r="D1033" i="11"/>
  <c r="D1034" i="11"/>
  <c r="D1035" i="11"/>
  <c r="D1036" i="11"/>
  <c r="D1037" i="11"/>
  <c r="D1038" i="11"/>
  <c r="D1039" i="11"/>
  <c r="D1040" i="11"/>
  <c r="D1041" i="11"/>
  <c r="D1042" i="11"/>
  <c r="D1043" i="11"/>
  <c r="D1044" i="11"/>
  <c r="D1045" i="11"/>
  <c r="D1046" i="11"/>
  <c r="D1047" i="11"/>
  <c r="D1048" i="11"/>
  <c r="D1049" i="11"/>
  <c r="D1050" i="11"/>
  <c r="D1051" i="11"/>
  <c r="D1052" i="11"/>
  <c r="D1053" i="11"/>
  <c r="D1054" i="11"/>
  <c r="D1055" i="11"/>
  <c r="D1056" i="11"/>
  <c r="D1057" i="11"/>
  <c r="D1058" i="11"/>
  <c r="D1059" i="11"/>
  <c r="D1060" i="11"/>
  <c r="D1061" i="11"/>
  <c r="D1062" i="11"/>
  <c r="D1063" i="11"/>
  <c r="D1064" i="11"/>
  <c r="D1065" i="11"/>
  <c r="D1066" i="11"/>
  <c r="D1067" i="11"/>
  <c r="D1068" i="11"/>
  <c r="D1069" i="11"/>
  <c r="D1070" i="11"/>
  <c r="D1071" i="11"/>
  <c r="D1072" i="11"/>
  <c r="D1073" i="11"/>
  <c r="D1074" i="11"/>
  <c r="D1075" i="11"/>
  <c r="D1076" i="11"/>
  <c r="D1077" i="11"/>
  <c r="D1078" i="11"/>
  <c r="D1079" i="11"/>
  <c r="D1080" i="11"/>
  <c r="D1081" i="11"/>
  <c r="D1082" i="11"/>
  <c r="D1083" i="11"/>
  <c r="D1084" i="11"/>
  <c r="D1085" i="11"/>
  <c r="D1086" i="11"/>
  <c r="D1087" i="11"/>
  <c r="D1088" i="11"/>
  <c r="D1089" i="11"/>
  <c r="D1090" i="11"/>
  <c r="D1091" i="11"/>
  <c r="D1092" i="11"/>
  <c r="D1093" i="11"/>
  <c r="D1094" i="11"/>
  <c r="D1095" i="11"/>
  <c r="D1096" i="11"/>
  <c r="D1097" i="11"/>
  <c r="D1098" i="11"/>
  <c r="D1099" i="11"/>
  <c r="D1100" i="11"/>
  <c r="D1101" i="11"/>
  <c r="D1102" i="11"/>
  <c r="D1103" i="11"/>
  <c r="D1104" i="11"/>
  <c r="D1105" i="11"/>
  <c r="D1106" i="11"/>
  <c r="D1107" i="11"/>
  <c r="D1108" i="11"/>
  <c r="D1109" i="11"/>
  <c r="D1110" i="11"/>
  <c r="D1111" i="11"/>
  <c r="D1112" i="11"/>
  <c r="D1113" i="11"/>
  <c r="D1114" i="11"/>
  <c r="D1115" i="11"/>
  <c r="D1116" i="11"/>
  <c r="D1117" i="11"/>
  <c r="D1118" i="11"/>
  <c r="D1119" i="11"/>
  <c r="D1120" i="11"/>
  <c r="D1121" i="11"/>
  <c r="D1122" i="11"/>
  <c r="D1123" i="11"/>
  <c r="D1124" i="11"/>
  <c r="D1125" i="11"/>
  <c r="D1126" i="11"/>
  <c r="D1127" i="11"/>
  <c r="D1128" i="11"/>
  <c r="D1129" i="11"/>
  <c r="D1130" i="11"/>
  <c r="D1131" i="11"/>
  <c r="D1132" i="11"/>
  <c r="D1133" i="11"/>
  <c r="D1134" i="11"/>
  <c r="D1135" i="11"/>
  <c r="D1136" i="11"/>
  <c r="D1137" i="11"/>
  <c r="D1138" i="11"/>
  <c r="D1139" i="11"/>
  <c r="D1140" i="11"/>
  <c r="D1141" i="11"/>
  <c r="D1142" i="11"/>
  <c r="D1143" i="11"/>
  <c r="D1144" i="11"/>
  <c r="D1145" i="11"/>
  <c r="D1146" i="11"/>
  <c r="D1147" i="11"/>
  <c r="D1148" i="11"/>
  <c r="D1149" i="11"/>
  <c r="D1150" i="11"/>
  <c r="D1151" i="11"/>
  <c r="D1152" i="11"/>
  <c r="D1153" i="11"/>
  <c r="D1154" i="11"/>
  <c r="D1155" i="11"/>
  <c r="D1156" i="11"/>
  <c r="D1157" i="11"/>
  <c r="D1158" i="11"/>
  <c r="D1159" i="11"/>
  <c r="D1160" i="11"/>
  <c r="D1161" i="11"/>
  <c r="D1162" i="11"/>
  <c r="D1163" i="11"/>
  <c r="D1164" i="11"/>
  <c r="D1165" i="11"/>
  <c r="D1166" i="11"/>
  <c r="D1167" i="11"/>
  <c r="D1168" i="11"/>
  <c r="D1169" i="11"/>
  <c r="D1170" i="11"/>
  <c r="D1171" i="11"/>
  <c r="D1172" i="11"/>
  <c r="D1173" i="11"/>
  <c r="D1174" i="11"/>
  <c r="D1175" i="11"/>
  <c r="D1176" i="11"/>
  <c r="D1177" i="11"/>
  <c r="D1178" i="11"/>
  <c r="D1179" i="11"/>
  <c r="D1180" i="11"/>
  <c r="D1181" i="11"/>
  <c r="D1182" i="11"/>
  <c r="D1183" i="11"/>
  <c r="D1184" i="11"/>
  <c r="D1185" i="11"/>
  <c r="D1186" i="11"/>
  <c r="D1187" i="11"/>
  <c r="D1188" i="11"/>
  <c r="D1189" i="11"/>
  <c r="D1190" i="11"/>
  <c r="D1191" i="11"/>
  <c r="D1192" i="11"/>
  <c r="D1193" i="11"/>
  <c r="D1194" i="11"/>
  <c r="D1195" i="11"/>
  <c r="D1196" i="11"/>
  <c r="D1197" i="11"/>
  <c r="D1198" i="11"/>
  <c r="D1199" i="11"/>
  <c r="D1200" i="11"/>
  <c r="D1201" i="11"/>
  <c r="D1202" i="11"/>
  <c r="D1203" i="11"/>
  <c r="D1204" i="11"/>
  <c r="D1205" i="11"/>
  <c r="D1206" i="11"/>
  <c r="D1207" i="11"/>
  <c r="D1208" i="11"/>
  <c r="D1209" i="11"/>
  <c r="D1210" i="11"/>
  <c r="D1211" i="11"/>
  <c r="D1212" i="11"/>
  <c r="D1213" i="11"/>
  <c r="D1214" i="11"/>
  <c r="D1215" i="11"/>
  <c r="D1216" i="11"/>
  <c r="D1217" i="11"/>
  <c r="D1218" i="11"/>
  <c r="D1219" i="11"/>
  <c r="D1220" i="11"/>
  <c r="D1221" i="11"/>
  <c r="D1222" i="11"/>
  <c r="D1223" i="11"/>
  <c r="D1224" i="11"/>
  <c r="D1225" i="11"/>
  <c r="D1226" i="11"/>
  <c r="D1227" i="11"/>
  <c r="D1228" i="11"/>
  <c r="D1229" i="11"/>
  <c r="D1230" i="11"/>
  <c r="D1231" i="11"/>
  <c r="D1232" i="11"/>
  <c r="D1233" i="11"/>
  <c r="D1234" i="11"/>
  <c r="D1235" i="11"/>
  <c r="D1236" i="11"/>
  <c r="D1237" i="11"/>
  <c r="D1238" i="11"/>
  <c r="D1239" i="11"/>
  <c r="D1240" i="11"/>
  <c r="D1241" i="11"/>
  <c r="D1242" i="11"/>
  <c r="D1243" i="11"/>
  <c r="D1244" i="11"/>
  <c r="D1245" i="11"/>
  <c r="D1246" i="11"/>
  <c r="D1247" i="11"/>
  <c r="D1248" i="11"/>
  <c r="D1249" i="11"/>
  <c r="D1250" i="11"/>
  <c r="D1251" i="11"/>
  <c r="D1252" i="11"/>
  <c r="D1253" i="11"/>
  <c r="D1254" i="11"/>
  <c r="D1255" i="11"/>
  <c r="D1256" i="11"/>
  <c r="D1257" i="11"/>
  <c r="D1258" i="11"/>
  <c r="D1259" i="11"/>
  <c r="D1260" i="11"/>
  <c r="D1261" i="11"/>
  <c r="D1262" i="11"/>
  <c r="D1263" i="11"/>
  <c r="D1264" i="11"/>
  <c r="D1265" i="11"/>
  <c r="D1266" i="11"/>
  <c r="D1267" i="11"/>
  <c r="D1268" i="11"/>
  <c r="D1269" i="11"/>
  <c r="D1270" i="11"/>
  <c r="D1271" i="11"/>
  <c r="D1272" i="11"/>
  <c r="D1273" i="11"/>
  <c r="D1274" i="11"/>
  <c r="D1275" i="11"/>
  <c r="D1276" i="11"/>
  <c r="D1277" i="11"/>
  <c r="D1278" i="11"/>
  <c r="D1279" i="11"/>
  <c r="D1280" i="11"/>
  <c r="D1281" i="11"/>
  <c r="D1282" i="11"/>
  <c r="D1283" i="11"/>
  <c r="D1284" i="11"/>
  <c r="D1285" i="11"/>
  <c r="D1286" i="11"/>
  <c r="D1287" i="11"/>
  <c r="D1288" i="11"/>
  <c r="D1289" i="11"/>
  <c r="D1290" i="11"/>
  <c r="D1291" i="11"/>
  <c r="D1292" i="11"/>
  <c r="D1293" i="11"/>
  <c r="D1294" i="11"/>
  <c r="D1295" i="11"/>
  <c r="D1296" i="11"/>
  <c r="D1297" i="11"/>
  <c r="D1298" i="11"/>
  <c r="D1299" i="11"/>
  <c r="D1300" i="11"/>
  <c r="D1301" i="11"/>
  <c r="D1302" i="11"/>
  <c r="D1303" i="11"/>
  <c r="D1304" i="11"/>
  <c r="D1305" i="11"/>
  <c r="D1306" i="11"/>
  <c r="D1307" i="11"/>
  <c r="D1308" i="11"/>
  <c r="D1309" i="11"/>
  <c r="D1310" i="11"/>
  <c r="D1311" i="11"/>
  <c r="D1312" i="11"/>
  <c r="D1313" i="11"/>
  <c r="D1314" i="11"/>
  <c r="D1315" i="11"/>
  <c r="D1316" i="11"/>
  <c r="D1317" i="11"/>
  <c r="D1318" i="11"/>
  <c r="D1319" i="11"/>
  <c r="D1320" i="11"/>
  <c r="D1321" i="11"/>
  <c r="D1322" i="11"/>
  <c r="D1323" i="11"/>
  <c r="D1324" i="11"/>
  <c r="D1325" i="11"/>
  <c r="D1326" i="11"/>
  <c r="D1327" i="11"/>
  <c r="D1328" i="11"/>
  <c r="D1329" i="11"/>
  <c r="D1330" i="11"/>
  <c r="D1331" i="11"/>
  <c r="D1332" i="11"/>
  <c r="D1333" i="11"/>
  <c r="D1334" i="11"/>
  <c r="D1335" i="11"/>
  <c r="D1336" i="11"/>
  <c r="D1337" i="11"/>
  <c r="D1338" i="11"/>
  <c r="D1339" i="11"/>
  <c r="D1340" i="11"/>
  <c r="D1341" i="11"/>
  <c r="D1342" i="11"/>
  <c r="D1343" i="11"/>
  <c r="D1344" i="11"/>
  <c r="D1345" i="11"/>
  <c r="D1346" i="11"/>
  <c r="D1347" i="11"/>
  <c r="D1348" i="11"/>
  <c r="D1349" i="11"/>
  <c r="D1350" i="11"/>
  <c r="D1351" i="11"/>
  <c r="D1352" i="11"/>
  <c r="D1353" i="11"/>
  <c r="D1354" i="11"/>
  <c r="D1355" i="11"/>
  <c r="D1356" i="11"/>
  <c r="D1357" i="11"/>
  <c r="D1358" i="11"/>
  <c r="D1359" i="11"/>
  <c r="D1360" i="11"/>
  <c r="D1361" i="11"/>
  <c r="D1362" i="11"/>
  <c r="D1363" i="11"/>
  <c r="D1364" i="11"/>
  <c r="D1365" i="11"/>
  <c r="D1366" i="11"/>
  <c r="D1367" i="11"/>
  <c r="D1368" i="11"/>
  <c r="D1369" i="11"/>
  <c r="D1370" i="11"/>
  <c r="D1371" i="11"/>
  <c r="D1372" i="11"/>
  <c r="D1373" i="11"/>
  <c r="D1374" i="11"/>
  <c r="D1375" i="11"/>
  <c r="D1376" i="11"/>
  <c r="D1377" i="11"/>
  <c r="D1378" i="11"/>
  <c r="D1379" i="11"/>
  <c r="D1380" i="11"/>
  <c r="D1381" i="11"/>
  <c r="D1382" i="11"/>
  <c r="D1383" i="11"/>
  <c r="D1384" i="11"/>
  <c r="D1385" i="11"/>
  <c r="D1386" i="11"/>
  <c r="D1387" i="11"/>
  <c r="D1388" i="11"/>
  <c r="D1389" i="11"/>
  <c r="D1390" i="11"/>
  <c r="D1391" i="11"/>
  <c r="D1392" i="11"/>
  <c r="D1393" i="11"/>
  <c r="D1394" i="11"/>
  <c r="D1395" i="11"/>
  <c r="D1396" i="11"/>
  <c r="D1397" i="11"/>
  <c r="D1398" i="11"/>
  <c r="D1399" i="11"/>
  <c r="D1400" i="11"/>
  <c r="D1401" i="11"/>
  <c r="D1402" i="11"/>
  <c r="D1403" i="11"/>
  <c r="D1404" i="11"/>
  <c r="D1405" i="11"/>
  <c r="D1406" i="11"/>
  <c r="D1407" i="11"/>
  <c r="D1408" i="11"/>
  <c r="D1409" i="11"/>
  <c r="D1410" i="11"/>
  <c r="D1411" i="11"/>
  <c r="D1412" i="11"/>
  <c r="D1413" i="11"/>
  <c r="D1414" i="11"/>
  <c r="D1415" i="11"/>
  <c r="D1416" i="11"/>
  <c r="D1417" i="11"/>
  <c r="D1418" i="11"/>
  <c r="D1419" i="11"/>
  <c r="D1420" i="11"/>
  <c r="D1421" i="11"/>
  <c r="D1422" i="11"/>
  <c r="D1423" i="11"/>
  <c r="D1424" i="11"/>
  <c r="D1425" i="11"/>
  <c r="D1426" i="11"/>
  <c r="D1427" i="11"/>
  <c r="D1428" i="11"/>
  <c r="D1429" i="11"/>
  <c r="D1430" i="11"/>
  <c r="D1431" i="11"/>
  <c r="D1432" i="11"/>
  <c r="D1433" i="11"/>
  <c r="D1434" i="11"/>
  <c r="D1435" i="11"/>
  <c r="D1436" i="11"/>
  <c r="D1437" i="11"/>
  <c r="D1438" i="11"/>
  <c r="D1439" i="11"/>
  <c r="D1440" i="11"/>
  <c r="D1441" i="11"/>
  <c r="D1442" i="11"/>
  <c r="D1443" i="11"/>
  <c r="D1444" i="11"/>
  <c r="D1445" i="11"/>
  <c r="D1446" i="11"/>
  <c r="D1447" i="11"/>
  <c r="D1448" i="11"/>
  <c r="D1449" i="11"/>
  <c r="D1450" i="11"/>
  <c r="D1451" i="11"/>
  <c r="D1452" i="11"/>
  <c r="D1453" i="11"/>
  <c r="D1454" i="11"/>
  <c r="D1455" i="11"/>
  <c r="D1456" i="11"/>
  <c r="D1457" i="11"/>
  <c r="D1458" i="11"/>
  <c r="D1459" i="11"/>
  <c r="D1460" i="11"/>
  <c r="D1461" i="11"/>
  <c r="D1462" i="11"/>
  <c r="D1463" i="11"/>
  <c r="D1464" i="11"/>
  <c r="D1465" i="11"/>
  <c r="D1466" i="11"/>
  <c r="D1467" i="11"/>
  <c r="D1468" i="11"/>
  <c r="D1469" i="11"/>
  <c r="D1470" i="11"/>
  <c r="D1471" i="11"/>
  <c r="D1472" i="11"/>
  <c r="D1473" i="11"/>
  <c r="D1474" i="11"/>
  <c r="D1475" i="11"/>
  <c r="D1476" i="11"/>
  <c r="D1477" i="11"/>
  <c r="D1478" i="11"/>
  <c r="D1479" i="11"/>
  <c r="D1480" i="11"/>
  <c r="D1481" i="11"/>
  <c r="D1482" i="11"/>
  <c r="D1483" i="11"/>
  <c r="D1484" i="11"/>
  <c r="D1485" i="11"/>
  <c r="D1486" i="11"/>
  <c r="D1487" i="11"/>
  <c r="D1488" i="11"/>
  <c r="D1489" i="11"/>
  <c r="D1490" i="11"/>
  <c r="D1491" i="11"/>
  <c r="D1492" i="11"/>
  <c r="D1493" i="11"/>
  <c r="D1494" i="11"/>
  <c r="D1495" i="11"/>
  <c r="D1496" i="11"/>
  <c r="D1497" i="11"/>
  <c r="D1498" i="11"/>
  <c r="D1499" i="11"/>
  <c r="D1500" i="11"/>
  <c r="D1501" i="11"/>
  <c r="D1502" i="11"/>
  <c r="D1503" i="11"/>
  <c r="D1504" i="11"/>
  <c r="D1505" i="11"/>
  <c r="D1506" i="11"/>
  <c r="D1507" i="11"/>
  <c r="D1508" i="11"/>
  <c r="D1509" i="11"/>
  <c r="D1510" i="11"/>
  <c r="D1511" i="11"/>
  <c r="D1512" i="11"/>
  <c r="D1513" i="11"/>
  <c r="D1514" i="11"/>
  <c r="D1515" i="11"/>
  <c r="D1516" i="11"/>
  <c r="D1517" i="11"/>
  <c r="D1518" i="11"/>
  <c r="D1519" i="11"/>
  <c r="D1520" i="11"/>
  <c r="D1521" i="11"/>
  <c r="D1522" i="11"/>
  <c r="D1523" i="11"/>
  <c r="D1524" i="11"/>
  <c r="D1525" i="11"/>
  <c r="D1526" i="11"/>
  <c r="D1527" i="11"/>
  <c r="D1528" i="11"/>
  <c r="D1529" i="11"/>
  <c r="D1530" i="11"/>
  <c r="D1531" i="11"/>
  <c r="D1532" i="11"/>
  <c r="D1533" i="11"/>
  <c r="D1534" i="11"/>
  <c r="D1535" i="11"/>
  <c r="D1536" i="11"/>
  <c r="D1537" i="11"/>
  <c r="D1538" i="11"/>
  <c r="D1539" i="11"/>
  <c r="D1540" i="11"/>
  <c r="D1541" i="11"/>
  <c r="D1542" i="11"/>
  <c r="D1543" i="11"/>
  <c r="D1544" i="11"/>
  <c r="D1545" i="11"/>
  <c r="D1546" i="11"/>
  <c r="D1547" i="11"/>
  <c r="D1548" i="11"/>
  <c r="D1549" i="11"/>
  <c r="D1550" i="11"/>
  <c r="D1551" i="11"/>
  <c r="D1552" i="11"/>
  <c r="D1553" i="11"/>
  <c r="D1554" i="11"/>
  <c r="D1555" i="11"/>
  <c r="D1556" i="11"/>
  <c r="D1557" i="11"/>
  <c r="D1558" i="11"/>
  <c r="D1559" i="11"/>
  <c r="D1560" i="11"/>
  <c r="D1561" i="11"/>
  <c r="D1562" i="11"/>
  <c r="D1563" i="11"/>
  <c r="D1564" i="11"/>
  <c r="D1565" i="11"/>
  <c r="D1566" i="11"/>
  <c r="D1567" i="11"/>
  <c r="D1568" i="11"/>
  <c r="D1569" i="11"/>
  <c r="D1570" i="11"/>
  <c r="D1571" i="11"/>
  <c r="D1572" i="11"/>
  <c r="D1573" i="11"/>
  <c r="D1574" i="11"/>
  <c r="D1575" i="11"/>
  <c r="D1576" i="11"/>
  <c r="D1577" i="11"/>
  <c r="D1578" i="11"/>
  <c r="D1579" i="11"/>
  <c r="D1580" i="11"/>
  <c r="D1581" i="11"/>
  <c r="D1582" i="11"/>
  <c r="D1583" i="11"/>
  <c r="D1584" i="11"/>
  <c r="D1585" i="11"/>
  <c r="D1586" i="11"/>
  <c r="D1587" i="11"/>
  <c r="D1588" i="11"/>
  <c r="D1589" i="11"/>
  <c r="D1590" i="11"/>
  <c r="D1591" i="11"/>
  <c r="D1592" i="11"/>
  <c r="D1593" i="11"/>
  <c r="D1594" i="11"/>
  <c r="D1595" i="11"/>
  <c r="D1596" i="11"/>
  <c r="D1597" i="11"/>
  <c r="D1598" i="11"/>
  <c r="D1599" i="11"/>
  <c r="D1600" i="11"/>
  <c r="D1601" i="11"/>
  <c r="D1602" i="11"/>
  <c r="D1603" i="11"/>
  <c r="D1604" i="11"/>
  <c r="D1605" i="11"/>
  <c r="D1606" i="11"/>
  <c r="D1607" i="11"/>
  <c r="D1608" i="11"/>
  <c r="D1609" i="11"/>
  <c r="D1610" i="11"/>
  <c r="D1611" i="11"/>
  <c r="D1612" i="11"/>
  <c r="D1613" i="11"/>
  <c r="D1614" i="11"/>
  <c r="D1615" i="11"/>
  <c r="D1616" i="11"/>
  <c r="D1617" i="11"/>
  <c r="D1618" i="11"/>
  <c r="D1619" i="11"/>
  <c r="D1620" i="11"/>
  <c r="D1621" i="11"/>
  <c r="D1622" i="11"/>
  <c r="D1623" i="11"/>
  <c r="D1624" i="11"/>
  <c r="D1625" i="11"/>
  <c r="D1626" i="11"/>
  <c r="D1627" i="11"/>
  <c r="D1628" i="11"/>
  <c r="D1629" i="11"/>
  <c r="D1630" i="11"/>
  <c r="D1631" i="11"/>
  <c r="D1632" i="11"/>
  <c r="D1633" i="11"/>
  <c r="D1634" i="11"/>
  <c r="D1635" i="11"/>
  <c r="D1636" i="11"/>
  <c r="D1637" i="11"/>
  <c r="D1638" i="11"/>
  <c r="D1639" i="11"/>
  <c r="D1640" i="11"/>
  <c r="D1641" i="11"/>
  <c r="D1642" i="11"/>
  <c r="D1643" i="11"/>
  <c r="D1644" i="11"/>
  <c r="D1645" i="11"/>
  <c r="D1646" i="11"/>
  <c r="D1647" i="11"/>
  <c r="D1648" i="11"/>
  <c r="D1649" i="11"/>
  <c r="D1650" i="11"/>
  <c r="D1651" i="11"/>
  <c r="D1652" i="11"/>
  <c r="D1653" i="11"/>
  <c r="D1654" i="11"/>
  <c r="D1655" i="11"/>
  <c r="D1656" i="11"/>
  <c r="D1657" i="11"/>
  <c r="D1658" i="11"/>
  <c r="D1659" i="11"/>
  <c r="D1660" i="11"/>
  <c r="D1661" i="11"/>
  <c r="D1662" i="11"/>
  <c r="D1663" i="11"/>
  <c r="D1664" i="11"/>
  <c r="D1665" i="11"/>
  <c r="D1666" i="11"/>
  <c r="D1667" i="11"/>
  <c r="D1668" i="11"/>
  <c r="D1669" i="11"/>
  <c r="D1670" i="11"/>
  <c r="D1671" i="11"/>
  <c r="D1672" i="11"/>
  <c r="D1673" i="11"/>
  <c r="D1674" i="11"/>
  <c r="D1675" i="11"/>
  <c r="D1676" i="11"/>
  <c r="D1677" i="11"/>
  <c r="D1678" i="11"/>
  <c r="D1679" i="11"/>
  <c r="D1680" i="11"/>
  <c r="D1681" i="11"/>
  <c r="D1682" i="11"/>
  <c r="D1683" i="11"/>
  <c r="D1684" i="11"/>
  <c r="D1685" i="11"/>
  <c r="D1686" i="11"/>
  <c r="D1687" i="11"/>
  <c r="D1688" i="11"/>
  <c r="D1689" i="11"/>
  <c r="D1690" i="11"/>
  <c r="D1691" i="11"/>
  <c r="D1692" i="11"/>
  <c r="D1693" i="11"/>
  <c r="D1694" i="11"/>
  <c r="D1695" i="11"/>
  <c r="D1696" i="11"/>
  <c r="D1697" i="11"/>
  <c r="D1698" i="11"/>
  <c r="D1699" i="11"/>
  <c r="D1700" i="11"/>
  <c r="D1701" i="11"/>
  <c r="D1702" i="11"/>
  <c r="D1703" i="11"/>
  <c r="D1704" i="11"/>
  <c r="D1705" i="11"/>
  <c r="D1706" i="11"/>
  <c r="D1707" i="11"/>
  <c r="D1708" i="11"/>
  <c r="D1709" i="11"/>
  <c r="D1710" i="11"/>
  <c r="D1711" i="11"/>
  <c r="D1712" i="11"/>
  <c r="D1713" i="11"/>
  <c r="D1714" i="11"/>
  <c r="D1715" i="11"/>
  <c r="D1716" i="11"/>
  <c r="D1717" i="11"/>
  <c r="D1718" i="11"/>
  <c r="D1719" i="11"/>
  <c r="D1720" i="11"/>
  <c r="D1721" i="11"/>
  <c r="D1722" i="11"/>
  <c r="D1723" i="11"/>
  <c r="D1724" i="11"/>
  <c r="D1725" i="11"/>
  <c r="D1726" i="11"/>
  <c r="D1727" i="11"/>
  <c r="D1728" i="11"/>
  <c r="D1729" i="11"/>
  <c r="D1730" i="11"/>
  <c r="D1731" i="11"/>
  <c r="D1732" i="11"/>
  <c r="D1733" i="11"/>
  <c r="D1734" i="11"/>
  <c r="D1735" i="11"/>
  <c r="D1736" i="11"/>
  <c r="D1737" i="11"/>
  <c r="D1738" i="11"/>
  <c r="D1739" i="11"/>
  <c r="D1740" i="11"/>
  <c r="D1741" i="11"/>
  <c r="D1742" i="11"/>
  <c r="D1743" i="11"/>
  <c r="D1744" i="11"/>
  <c r="D1745" i="11"/>
  <c r="D1746" i="11"/>
  <c r="D1747" i="11"/>
  <c r="D1748" i="11"/>
  <c r="D1749" i="11"/>
  <c r="D1750" i="11"/>
  <c r="D1751" i="11"/>
  <c r="D1752" i="11"/>
  <c r="D1753" i="11"/>
  <c r="D1754" i="11"/>
  <c r="D1755" i="11"/>
  <c r="D1756" i="11"/>
  <c r="D1757" i="11"/>
  <c r="D1758" i="11"/>
  <c r="D1759" i="11"/>
  <c r="D1760" i="11"/>
  <c r="D1761" i="11"/>
  <c r="D1762" i="11"/>
  <c r="D1763" i="11"/>
  <c r="D1764" i="11"/>
  <c r="D1765" i="11"/>
  <c r="D1766" i="11"/>
  <c r="D1767" i="11"/>
  <c r="D1768" i="11"/>
  <c r="D1769" i="11"/>
  <c r="D1770" i="11"/>
  <c r="D1771" i="11"/>
  <c r="D1772" i="11"/>
  <c r="D1773" i="11"/>
  <c r="D1774" i="11"/>
  <c r="D1775" i="11"/>
  <c r="D1776" i="11"/>
  <c r="D1777" i="11"/>
  <c r="D1778" i="11"/>
  <c r="D1779" i="11"/>
  <c r="D1780" i="11"/>
  <c r="D1781" i="11"/>
  <c r="D1782" i="11"/>
  <c r="D1783" i="11"/>
  <c r="D1784" i="11"/>
  <c r="D1785" i="11"/>
  <c r="D1786" i="11"/>
  <c r="D1787" i="11"/>
  <c r="D1788" i="11"/>
  <c r="D1789" i="11"/>
  <c r="D1790" i="11"/>
  <c r="D1791" i="11"/>
  <c r="D1792" i="11"/>
  <c r="D1793" i="11"/>
  <c r="D1794" i="11"/>
  <c r="D1795" i="11"/>
  <c r="D1796" i="11"/>
  <c r="D1797" i="11"/>
  <c r="D1798" i="11"/>
  <c r="D1799" i="11"/>
  <c r="D1800" i="11"/>
  <c r="D1801" i="11"/>
  <c r="D1802" i="11"/>
  <c r="D1803" i="11"/>
  <c r="D1804" i="11"/>
  <c r="D1805" i="11"/>
  <c r="D1806" i="11"/>
  <c r="D1807" i="11"/>
  <c r="D1808" i="11"/>
  <c r="D1809" i="11"/>
  <c r="D1810" i="11"/>
  <c r="D1811" i="11"/>
  <c r="D1812" i="11"/>
  <c r="D1813" i="11"/>
  <c r="D1814" i="11"/>
  <c r="D1815" i="11"/>
  <c r="D1816" i="11"/>
  <c r="D1817" i="11"/>
  <c r="D1818" i="11"/>
  <c r="D1819" i="11"/>
  <c r="D1820" i="11"/>
  <c r="D1821" i="11"/>
  <c r="D1822" i="11"/>
  <c r="D1823" i="11"/>
  <c r="D1824" i="11"/>
  <c r="D1825" i="11"/>
  <c r="D1826" i="11"/>
  <c r="D1827" i="11"/>
  <c r="D1828" i="11"/>
  <c r="D1829" i="11"/>
  <c r="D1830" i="11"/>
  <c r="D1831" i="11"/>
  <c r="D1832" i="11"/>
  <c r="D1833" i="11"/>
  <c r="D1834" i="11"/>
  <c r="D1835" i="11"/>
  <c r="D1836" i="11"/>
  <c r="D1837" i="11"/>
  <c r="D1838" i="11"/>
  <c r="D1839" i="11"/>
  <c r="D1840" i="11"/>
  <c r="D1841" i="11"/>
  <c r="D1842" i="11"/>
  <c r="D1843" i="11"/>
  <c r="D1844" i="11"/>
  <c r="D1845" i="11"/>
  <c r="D1846" i="11"/>
  <c r="D1847" i="11"/>
  <c r="D1848" i="11"/>
  <c r="D1849" i="11"/>
  <c r="D1850" i="11"/>
  <c r="D1851" i="11"/>
  <c r="D1852" i="11"/>
  <c r="D1853" i="11"/>
  <c r="D1854" i="11"/>
  <c r="D1855" i="11"/>
  <c r="D1856" i="11"/>
  <c r="D1857" i="11"/>
  <c r="D1858" i="11"/>
  <c r="D1859" i="11"/>
  <c r="D1860" i="11"/>
  <c r="D1861" i="11"/>
  <c r="D1862" i="11"/>
  <c r="D1863" i="11"/>
  <c r="D1864" i="11"/>
  <c r="D1865" i="11"/>
  <c r="D1866" i="11"/>
  <c r="D1867" i="11"/>
  <c r="D1868" i="11"/>
  <c r="D1869" i="11"/>
  <c r="D1870" i="11"/>
  <c r="D1871" i="11"/>
  <c r="D1872" i="11"/>
  <c r="D1873" i="11"/>
  <c r="D1874" i="11"/>
  <c r="D1875" i="11"/>
  <c r="D1876" i="11"/>
  <c r="D1877" i="11"/>
  <c r="D1878" i="11"/>
  <c r="D1879" i="11"/>
  <c r="D1880" i="11"/>
  <c r="D1881" i="11"/>
  <c r="D1882" i="11"/>
  <c r="D1883" i="11"/>
  <c r="D1884" i="11"/>
  <c r="D1885" i="11"/>
  <c r="D1886" i="11"/>
  <c r="D1887" i="11"/>
  <c r="D1888" i="11"/>
  <c r="D1889" i="11"/>
  <c r="D1890" i="11"/>
  <c r="D1891" i="11"/>
  <c r="D1892" i="11"/>
  <c r="D1893" i="11"/>
  <c r="D1894" i="11"/>
  <c r="D1895" i="11"/>
  <c r="D1896" i="11"/>
  <c r="D1897" i="11"/>
  <c r="D1898" i="11"/>
  <c r="D1899" i="11"/>
  <c r="D1900" i="11"/>
  <c r="D1901" i="11"/>
  <c r="D1902" i="11"/>
  <c r="D1903" i="11"/>
  <c r="D1904" i="11"/>
  <c r="D1905" i="11"/>
  <c r="D1906" i="11"/>
  <c r="D1907" i="11"/>
  <c r="D1908" i="11"/>
  <c r="D1909" i="11"/>
  <c r="D1910" i="11"/>
  <c r="D1911" i="11"/>
  <c r="D1912" i="11"/>
  <c r="D1913" i="11"/>
  <c r="D1914" i="11"/>
  <c r="D1915" i="11"/>
  <c r="D1916" i="11"/>
  <c r="D1917" i="11"/>
  <c r="D1918" i="11"/>
  <c r="D1919" i="11"/>
  <c r="D1920" i="11"/>
  <c r="D1921" i="11"/>
  <c r="D1922" i="11"/>
  <c r="D1923" i="11"/>
  <c r="D1924" i="11"/>
  <c r="D1925" i="11"/>
  <c r="D1926" i="11"/>
  <c r="D1927" i="11"/>
  <c r="D1928" i="11"/>
  <c r="D1929" i="11"/>
  <c r="D1930" i="11"/>
  <c r="D1931" i="11"/>
  <c r="D1932" i="11"/>
  <c r="D1933" i="11"/>
  <c r="D1934" i="11"/>
  <c r="D1935" i="11"/>
  <c r="D1936" i="11"/>
  <c r="D1937" i="11"/>
  <c r="D1938" i="11"/>
  <c r="D1939" i="11"/>
  <c r="D1940" i="11"/>
  <c r="D1941" i="11"/>
  <c r="D1942" i="11"/>
  <c r="D1943" i="11"/>
  <c r="D1944" i="11"/>
  <c r="D1945" i="11"/>
  <c r="D1946" i="11"/>
  <c r="D1947" i="11"/>
  <c r="D1948" i="11"/>
  <c r="D1949" i="11"/>
  <c r="D1950" i="11"/>
  <c r="D1951" i="11"/>
  <c r="D1952" i="11"/>
  <c r="D1953" i="11"/>
  <c r="D1954" i="11"/>
  <c r="D1955" i="11"/>
  <c r="D1956" i="11"/>
  <c r="D1957" i="11"/>
  <c r="D1958" i="11"/>
  <c r="D1959" i="11"/>
  <c r="D1960" i="11"/>
  <c r="D1961" i="11"/>
  <c r="D1962" i="11"/>
  <c r="D1963" i="11"/>
  <c r="D1964" i="11"/>
  <c r="D1965" i="11"/>
  <c r="D1966" i="11"/>
  <c r="D1967" i="11"/>
  <c r="D1968" i="11"/>
  <c r="D1969" i="11"/>
  <c r="D1970" i="11"/>
  <c r="D1971" i="11"/>
  <c r="D1972" i="11"/>
  <c r="D1973" i="11"/>
  <c r="D1974" i="11"/>
  <c r="D1975" i="11"/>
  <c r="D1976" i="11"/>
  <c r="D1977" i="11"/>
  <c r="D1978" i="11"/>
  <c r="D1979" i="11"/>
  <c r="D1980" i="11"/>
  <c r="D1981" i="11"/>
  <c r="D1982" i="11"/>
  <c r="D1983" i="11"/>
  <c r="D1984" i="11"/>
  <c r="D1985" i="11"/>
  <c r="D1986" i="11"/>
  <c r="D1987" i="11"/>
  <c r="D1988" i="11"/>
  <c r="D1989" i="11"/>
  <c r="D1990" i="11"/>
  <c r="D1991" i="11"/>
  <c r="D1992" i="11"/>
  <c r="D1993" i="11"/>
  <c r="D1994" i="11"/>
  <c r="D1995" i="11"/>
  <c r="D1996" i="11"/>
  <c r="D1997" i="11"/>
  <c r="D1998" i="11"/>
  <c r="D1999" i="11"/>
  <c r="D2000" i="11"/>
  <c r="D2001" i="11"/>
  <c r="D2002" i="11"/>
  <c r="D2003" i="11"/>
  <c r="D2004" i="11"/>
  <c r="D2005" i="11"/>
  <c r="D2006" i="11"/>
  <c r="D2007"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B837" i="11"/>
  <c r="G837" i="11" s="1"/>
  <c r="B838" i="11"/>
  <c r="G838" i="11" s="1"/>
  <c r="B839" i="11"/>
  <c r="G839" i="11" s="1"/>
  <c r="B840" i="11"/>
  <c r="G840" i="11" s="1"/>
  <c r="B841" i="11"/>
  <c r="G841" i="11" s="1"/>
  <c r="B842" i="11"/>
  <c r="G842" i="11" s="1"/>
  <c r="B843" i="11"/>
  <c r="G843" i="11" s="1"/>
  <c r="B844" i="11"/>
  <c r="G844" i="11" s="1"/>
  <c r="B845" i="11"/>
  <c r="G845" i="11" s="1"/>
  <c r="B846" i="11"/>
  <c r="B847" i="11"/>
  <c r="G847" i="11" s="1"/>
  <c r="B848" i="11"/>
  <c r="G848" i="11" s="1"/>
  <c r="B849" i="11"/>
  <c r="G849" i="11" s="1"/>
  <c r="B850" i="11"/>
  <c r="G850" i="11" s="1"/>
  <c r="B851" i="11"/>
  <c r="G851" i="11" s="1"/>
  <c r="B852" i="11"/>
  <c r="G852" i="11" s="1"/>
  <c r="B853" i="11"/>
  <c r="G853" i="11" s="1"/>
  <c r="B854" i="11"/>
  <c r="G854" i="11" s="1"/>
  <c r="B855" i="11"/>
  <c r="G855" i="11" s="1"/>
  <c r="B856" i="11"/>
  <c r="G856" i="11" s="1"/>
  <c r="B857" i="11"/>
  <c r="G857" i="11" s="1"/>
  <c r="B858" i="11"/>
  <c r="G858" i="11" s="1"/>
  <c r="B859" i="11"/>
  <c r="G859" i="11" s="1"/>
  <c r="B860" i="11"/>
  <c r="G860" i="11" s="1"/>
  <c r="B861" i="11"/>
  <c r="G861" i="11" s="1"/>
  <c r="B862" i="11"/>
  <c r="G862" i="11" s="1"/>
  <c r="B863" i="11"/>
  <c r="G863" i="11" s="1"/>
  <c r="B864" i="11"/>
  <c r="G864" i="11" s="1"/>
  <c r="B865" i="11"/>
  <c r="G865" i="11" s="1"/>
  <c r="B866" i="11"/>
  <c r="G866" i="11" s="1"/>
  <c r="B867" i="11"/>
  <c r="G867" i="11" s="1"/>
  <c r="B868" i="11"/>
  <c r="G868" i="11" s="1"/>
  <c r="B869" i="11"/>
  <c r="G869" i="11" s="1"/>
  <c r="B870" i="11"/>
  <c r="G870" i="11" s="1"/>
  <c r="B871" i="11"/>
  <c r="G871" i="11" s="1"/>
  <c r="B872" i="11"/>
  <c r="G872" i="11" s="1"/>
  <c r="B873" i="11"/>
  <c r="G873" i="11" s="1"/>
  <c r="B874" i="11"/>
  <c r="G874" i="11" s="1"/>
  <c r="B875" i="11"/>
  <c r="G875" i="11" s="1"/>
  <c r="B876" i="11"/>
  <c r="G876" i="11" s="1"/>
  <c r="B877" i="11"/>
  <c r="G877" i="11" s="1"/>
  <c r="B878" i="11"/>
  <c r="G878" i="11" s="1"/>
  <c r="B879" i="11"/>
  <c r="G879" i="11" s="1"/>
  <c r="B880" i="11"/>
  <c r="G880" i="11" s="1"/>
  <c r="B881" i="11"/>
  <c r="G881" i="11" s="1"/>
  <c r="B882" i="11"/>
  <c r="G882" i="11" s="1"/>
  <c r="B883" i="11"/>
  <c r="G883" i="11" s="1"/>
  <c r="B884" i="11"/>
  <c r="G884" i="11" s="1"/>
  <c r="B885" i="11"/>
  <c r="G885" i="11" s="1"/>
  <c r="B886" i="11"/>
  <c r="G886" i="11" s="1"/>
  <c r="B887" i="11"/>
  <c r="G887" i="11" s="1"/>
  <c r="B888" i="11"/>
  <c r="G888" i="11" s="1"/>
  <c r="B889" i="11"/>
  <c r="G889" i="11" s="1"/>
  <c r="B890" i="11"/>
  <c r="G890" i="11" s="1"/>
  <c r="B891" i="11"/>
  <c r="G891" i="11" s="1"/>
  <c r="B892" i="11"/>
  <c r="G892" i="11" s="1"/>
  <c r="B893" i="11"/>
  <c r="G893" i="11" s="1"/>
  <c r="B894" i="11"/>
  <c r="G894" i="11" s="1"/>
  <c r="B895" i="11"/>
  <c r="G895" i="11" s="1"/>
  <c r="B896" i="11"/>
  <c r="G896" i="11" s="1"/>
  <c r="B897" i="11"/>
  <c r="G897" i="11" s="1"/>
  <c r="B898" i="11"/>
  <c r="G898" i="11" s="1"/>
  <c r="B899" i="11"/>
  <c r="G899" i="11" s="1"/>
  <c r="B900" i="11"/>
  <c r="G900" i="11" s="1"/>
  <c r="B901" i="11"/>
  <c r="G901" i="11" s="1"/>
  <c r="B902" i="11"/>
  <c r="G902" i="11" s="1"/>
  <c r="B903" i="11"/>
  <c r="G903" i="11" s="1"/>
  <c r="B904" i="11"/>
  <c r="G904" i="11" s="1"/>
  <c r="B905" i="11"/>
  <c r="G905" i="11" s="1"/>
  <c r="B906" i="11"/>
  <c r="G906" i="11" s="1"/>
  <c r="B907" i="11"/>
  <c r="G907" i="11" s="1"/>
  <c r="B908" i="11"/>
  <c r="G908" i="11" s="1"/>
  <c r="B909" i="11"/>
  <c r="G909" i="11" s="1"/>
  <c r="B910" i="11"/>
  <c r="G910" i="11" s="1"/>
  <c r="B911" i="11"/>
  <c r="G911" i="11" s="1"/>
  <c r="B912" i="11"/>
  <c r="G912" i="11" s="1"/>
  <c r="B913" i="11"/>
  <c r="G913" i="11" s="1"/>
  <c r="B914" i="11"/>
  <c r="G914" i="11" s="1"/>
  <c r="B915" i="11"/>
  <c r="G915" i="11" s="1"/>
  <c r="B916" i="11"/>
  <c r="G916" i="11" s="1"/>
  <c r="B917" i="11"/>
  <c r="G917" i="11" s="1"/>
  <c r="B918" i="11"/>
  <c r="G918" i="11" s="1"/>
  <c r="B919" i="11"/>
  <c r="G919" i="11" s="1"/>
  <c r="B920" i="11"/>
  <c r="G920" i="11" s="1"/>
  <c r="B921" i="11"/>
  <c r="G921" i="11" s="1"/>
  <c r="B922" i="11"/>
  <c r="G922" i="11" s="1"/>
  <c r="B923" i="11"/>
  <c r="G923" i="11" s="1"/>
  <c r="B924" i="11"/>
  <c r="G924" i="11" s="1"/>
  <c r="B925" i="11"/>
  <c r="G925" i="11" s="1"/>
  <c r="B926" i="11"/>
  <c r="G926" i="11" s="1"/>
  <c r="B927" i="11"/>
  <c r="G927" i="11" s="1"/>
  <c r="B928" i="11"/>
  <c r="G928" i="11" s="1"/>
  <c r="B929" i="11"/>
  <c r="G929" i="11" s="1"/>
  <c r="B930" i="11"/>
  <c r="G930" i="11" s="1"/>
  <c r="B931" i="11"/>
  <c r="G931" i="11" s="1"/>
  <c r="B932" i="11"/>
  <c r="G932" i="11" s="1"/>
  <c r="B933" i="11"/>
  <c r="G933" i="11" s="1"/>
  <c r="B934" i="11"/>
  <c r="G934" i="11" s="1"/>
  <c r="B935" i="11"/>
  <c r="G935" i="11" s="1"/>
  <c r="B936" i="11"/>
  <c r="G936" i="11" s="1"/>
  <c r="B937" i="11"/>
  <c r="G937" i="11" s="1"/>
  <c r="B938" i="11"/>
  <c r="G938" i="11" s="1"/>
  <c r="B939" i="11"/>
  <c r="G939" i="11" s="1"/>
  <c r="B940" i="11"/>
  <c r="G940" i="11" s="1"/>
  <c r="B941" i="11"/>
  <c r="G941" i="11" s="1"/>
  <c r="B942" i="11"/>
  <c r="G942" i="11" s="1"/>
  <c r="B943" i="11"/>
  <c r="G943" i="11" s="1"/>
  <c r="B944" i="11"/>
  <c r="G944" i="11" s="1"/>
  <c r="B945" i="11"/>
  <c r="G945" i="11" s="1"/>
  <c r="B946" i="11"/>
  <c r="G946" i="11" s="1"/>
  <c r="B947" i="11"/>
  <c r="G947" i="11" s="1"/>
  <c r="B948" i="11"/>
  <c r="G948" i="11" s="1"/>
  <c r="B949" i="11"/>
  <c r="G949" i="11" s="1"/>
  <c r="B950" i="11"/>
  <c r="G950" i="11" s="1"/>
  <c r="B951" i="11"/>
  <c r="G951" i="11" s="1"/>
  <c r="B952" i="11"/>
  <c r="G952" i="11" s="1"/>
  <c r="B953" i="11"/>
  <c r="G953" i="11" s="1"/>
  <c r="B954" i="11"/>
  <c r="G954" i="11" s="1"/>
  <c r="B955" i="11"/>
  <c r="G955" i="11" s="1"/>
  <c r="B956" i="11"/>
  <c r="G956" i="11" s="1"/>
  <c r="B957" i="11"/>
  <c r="G957" i="11" s="1"/>
  <c r="B958" i="11"/>
  <c r="G958" i="11" s="1"/>
  <c r="B959" i="11"/>
  <c r="G959" i="11" s="1"/>
  <c r="B960" i="11"/>
  <c r="G960" i="11" s="1"/>
  <c r="B961" i="11"/>
  <c r="G961" i="11" s="1"/>
  <c r="B962" i="11"/>
  <c r="G962" i="11" s="1"/>
  <c r="B963" i="11"/>
  <c r="G963" i="11" s="1"/>
  <c r="B964" i="11"/>
  <c r="G964" i="11" s="1"/>
  <c r="B965" i="11"/>
  <c r="G965" i="11" s="1"/>
  <c r="B966" i="11"/>
  <c r="G966" i="11" s="1"/>
  <c r="B967" i="11"/>
  <c r="G967" i="11" s="1"/>
  <c r="B968" i="11"/>
  <c r="B969" i="11"/>
  <c r="G969" i="11" s="1"/>
  <c r="B970" i="11"/>
  <c r="G970" i="11" s="1"/>
  <c r="B971" i="11"/>
  <c r="G971" i="11" s="1"/>
  <c r="B972" i="11"/>
  <c r="G972" i="11" s="1"/>
  <c r="B973" i="11"/>
  <c r="G973" i="11" s="1"/>
  <c r="B974" i="11"/>
  <c r="B975" i="11"/>
  <c r="G975" i="11" s="1"/>
  <c r="B976" i="11"/>
  <c r="G976" i="11" s="1"/>
  <c r="B977" i="11"/>
  <c r="G977" i="11" s="1"/>
  <c r="B978" i="11"/>
  <c r="G978" i="11" s="1"/>
  <c r="B979" i="11"/>
  <c r="G979" i="11" s="1"/>
  <c r="B980" i="11"/>
  <c r="G980" i="11" s="1"/>
  <c r="B981" i="11"/>
  <c r="G981" i="11" s="1"/>
  <c r="B982" i="11"/>
  <c r="G982" i="11" s="1"/>
  <c r="B983" i="11"/>
  <c r="G983" i="11" s="1"/>
  <c r="B984" i="11"/>
  <c r="G984" i="11" s="1"/>
  <c r="B985" i="11"/>
  <c r="G985" i="11" s="1"/>
  <c r="B986" i="11"/>
  <c r="G986" i="11" s="1"/>
  <c r="B987" i="11"/>
  <c r="G987" i="11" s="1"/>
  <c r="B988" i="11"/>
  <c r="G988" i="11" s="1"/>
  <c r="B989" i="11"/>
  <c r="G989" i="11" s="1"/>
  <c r="B990" i="11"/>
  <c r="G990" i="11" s="1"/>
  <c r="B991" i="11"/>
  <c r="G991" i="11" s="1"/>
  <c r="B992" i="11"/>
  <c r="G992" i="11" s="1"/>
  <c r="B993" i="11"/>
  <c r="G993" i="11" s="1"/>
  <c r="B994" i="11"/>
  <c r="G994" i="11" s="1"/>
  <c r="B995" i="11"/>
  <c r="G995" i="11" s="1"/>
  <c r="B996" i="11"/>
  <c r="G996" i="11" s="1"/>
  <c r="B997" i="11"/>
  <c r="G997" i="11" s="1"/>
  <c r="B998" i="11"/>
  <c r="G998" i="11" s="1"/>
  <c r="B999" i="11"/>
  <c r="G999" i="11" s="1"/>
  <c r="B1000" i="11"/>
  <c r="G1000" i="11" s="1"/>
  <c r="B1001" i="11"/>
  <c r="G1001" i="11" s="1"/>
  <c r="B1002" i="11"/>
  <c r="G1002" i="11" s="1"/>
  <c r="B1003" i="11"/>
  <c r="G1003" i="11" s="1"/>
  <c r="B1004" i="11"/>
  <c r="G1004" i="11" s="1"/>
  <c r="B1005" i="11"/>
  <c r="G1005" i="11" s="1"/>
  <c r="B1006" i="11"/>
  <c r="G1006" i="11" s="1"/>
  <c r="B1007" i="11"/>
  <c r="G1007" i="11" s="1"/>
  <c r="B1008" i="11"/>
  <c r="G1008" i="11" s="1"/>
  <c r="B1009" i="11"/>
  <c r="G1009" i="11" s="1"/>
  <c r="B1010" i="11"/>
  <c r="G1010" i="11" s="1"/>
  <c r="B1011" i="11"/>
  <c r="G1011" i="11" s="1"/>
  <c r="B1012" i="11"/>
  <c r="G1012" i="11" s="1"/>
  <c r="B1013" i="11"/>
  <c r="G1013" i="11" s="1"/>
  <c r="B1014" i="11"/>
  <c r="G1014" i="11" s="1"/>
  <c r="B1015" i="11"/>
  <c r="G1015" i="11" s="1"/>
  <c r="B1016" i="11"/>
  <c r="G1016" i="11" s="1"/>
  <c r="B1017" i="11"/>
  <c r="G1017" i="11" s="1"/>
  <c r="B1018" i="11"/>
  <c r="G1018" i="11" s="1"/>
  <c r="B1019" i="11"/>
  <c r="G1019" i="11" s="1"/>
  <c r="B1020" i="11"/>
  <c r="G1020" i="11" s="1"/>
  <c r="B1021" i="11"/>
  <c r="G1021" i="11" s="1"/>
  <c r="B1022" i="11"/>
  <c r="G1022" i="11" s="1"/>
  <c r="B1023" i="11"/>
  <c r="G1023" i="11" s="1"/>
  <c r="B1024" i="11"/>
  <c r="G1024" i="11" s="1"/>
  <c r="B1025" i="11"/>
  <c r="G1025" i="11" s="1"/>
  <c r="B1026" i="11"/>
  <c r="G1026" i="11" s="1"/>
  <c r="B1027" i="11"/>
  <c r="G1027" i="11" s="1"/>
  <c r="B1028" i="11"/>
  <c r="G1028" i="11" s="1"/>
  <c r="B1029" i="11"/>
  <c r="G1029" i="11" s="1"/>
  <c r="B1030" i="11"/>
  <c r="G1030" i="11" s="1"/>
  <c r="B1031" i="11"/>
  <c r="G1031" i="11" s="1"/>
  <c r="B1032" i="11"/>
  <c r="B1033" i="11"/>
  <c r="G1033" i="11" s="1"/>
  <c r="B1034" i="11"/>
  <c r="G1034" i="11" s="1"/>
  <c r="B1035" i="11"/>
  <c r="G1035" i="11" s="1"/>
  <c r="B1036" i="11"/>
  <c r="G1036" i="11" s="1"/>
  <c r="B1037" i="11"/>
  <c r="G1037" i="11" s="1"/>
  <c r="B1038" i="11"/>
  <c r="G1038" i="11" s="1"/>
  <c r="B1039" i="11"/>
  <c r="G1039" i="11" s="1"/>
  <c r="B1040" i="11"/>
  <c r="G1040" i="11" s="1"/>
  <c r="B1041" i="11"/>
  <c r="G1041" i="11" s="1"/>
  <c r="B1042" i="11"/>
  <c r="G1042" i="11" s="1"/>
  <c r="B1043" i="11"/>
  <c r="G1043" i="11" s="1"/>
  <c r="B1044" i="11"/>
  <c r="G1044" i="11" s="1"/>
  <c r="B1045" i="11"/>
  <c r="G1045" i="11" s="1"/>
  <c r="B1046" i="11"/>
  <c r="G1046" i="11" s="1"/>
  <c r="B1047" i="11"/>
  <c r="G1047" i="11" s="1"/>
  <c r="B1048" i="11"/>
  <c r="G1048" i="11" s="1"/>
  <c r="B1049" i="11"/>
  <c r="G1049" i="11" s="1"/>
  <c r="B1050" i="11"/>
  <c r="G1050" i="11" s="1"/>
  <c r="B1051" i="11"/>
  <c r="G1051" i="11" s="1"/>
  <c r="B1052" i="11"/>
  <c r="G1052" i="11" s="1"/>
  <c r="B1053" i="11"/>
  <c r="G1053" i="11" s="1"/>
  <c r="B1054" i="11"/>
  <c r="G1054" i="11" s="1"/>
  <c r="B1055" i="11"/>
  <c r="G1055" i="11" s="1"/>
  <c r="B1056" i="11"/>
  <c r="G1056" i="11" s="1"/>
  <c r="B1057" i="11"/>
  <c r="G1057" i="11" s="1"/>
  <c r="B1058" i="11"/>
  <c r="G1058" i="11" s="1"/>
  <c r="B1059" i="11"/>
  <c r="G1059" i="11" s="1"/>
  <c r="B1060" i="11"/>
  <c r="G1060" i="11" s="1"/>
  <c r="B1061" i="11"/>
  <c r="G1061" i="11" s="1"/>
  <c r="B1062" i="11"/>
  <c r="G1062" i="11" s="1"/>
  <c r="B1063" i="11"/>
  <c r="G1063" i="11" s="1"/>
  <c r="B1064" i="11"/>
  <c r="G1064" i="11" s="1"/>
  <c r="B1065" i="11"/>
  <c r="G1065" i="11" s="1"/>
  <c r="B1066" i="11"/>
  <c r="G1066" i="11" s="1"/>
  <c r="B1067" i="11"/>
  <c r="G1067" i="11" s="1"/>
  <c r="B1068" i="11"/>
  <c r="G1068" i="11" s="1"/>
  <c r="B1069" i="11"/>
  <c r="G1069" i="11" s="1"/>
  <c r="B1070" i="11"/>
  <c r="G1070" i="11" s="1"/>
  <c r="B1071" i="11"/>
  <c r="G1071" i="11" s="1"/>
  <c r="B1072" i="11"/>
  <c r="G1072" i="11" s="1"/>
  <c r="B1073" i="11"/>
  <c r="G1073" i="11" s="1"/>
  <c r="B1074" i="11"/>
  <c r="G1074" i="11" s="1"/>
  <c r="B1075" i="11"/>
  <c r="G1075" i="11" s="1"/>
  <c r="B1076" i="11"/>
  <c r="G1076" i="11" s="1"/>
  <c r="B1077" i="11"/>
  <c r="G1077" i="11" s="1"/>
  <c r="B1078" i="11"/>
  <c r="G1078" i="11" s="1"/>
  <c r="B1079" i="11"/>
  <c r="G1079" i="11" s="1"/>
  <c r="B1080" i="11"/>
  <c r="G1080" i="11" s="1"/>
  <c r="B1081" i="11"/>
  <c r="G1081" i="11" s="1"/>
  <c r="B1082" i="11"/>
  <c r="G1082" i="11" s="1"/>
  <c r="B1083" i="11"/>
  <c r="G1083" i="11" s="1"/>
  <c r="B1084" i="11"/>
  <c r="G1084" i="11" s="1"/>
  <c r="B1085" i="11"/>
  <c r="G1085" i="11" s="1"/>
  <c r="B1086" i="11"/>
  <c r="G1086" i="11" s="1"/>
  <c r="B1087" i="11"/>
  <c r="G1087" i="11" s="1"/>
  <c r="B1088" i="11"/>
  <c r="G1088" i="11" s="1"/>
  <c r="B1089" i="11"/>
  <c r="G1089" i="11" s="1"/>
  <c r="B1090" i="11"/>
  <c r="G1090" i="11" s="1"/>
  <c r="B1091" i="11"/>
  <c r="G1091" i="11" s="1"/>
  <c r="B1092" i="11"/>
  <c r="G1092" i="11" s="1"/>
  <c r="B1093" i="11"/>
  <c r="G1093" i="11" s="1"/>
  <c r="B1094" i="11"/>
  <c r="G1094" i="11" s="1"/>
  <c r="B1095" i="11"/>
  <c r="G1095" i="11" s="1"/>
  <c r="B1096" i="11"/>
  <c r="G1096" i="11" s="1"/>
  <c r="B1097" i="11"/>
  <c r="G1097" i="11" s="1"/>
  <c r="B1098" i="11"/>
  <c r="G1098" i="11" s="1"/>
  <c r="B1099" i="11"/>
  <c r="G1099" i="11" s="1"/>
  <c r="B1100" i="11"/>
  <c r="G1100" i="11" s="1"/>
  <c r="B1101" i="11"/>
  <c r="G1101" i="11" s="1"/>
  <c r="B1102" i="11"/>
  <c r="G1102" i="11" s="1"/>
  <c r="B1103" i="11"/>
  <c r="G1103" i="11" s="1"/>
  <c r="B1104" i="11"/>
  <c r="G1104" i="11" s="1"/>
  <c r="B1105" i="11"/>
  <c r="G1105" i="11" s="1"/>
  <c r="B1106" i="11"/>
  <c r="G1106" i="11" s="1"/>
  <c r="B1107" i="11"/>
  <c r="G1107" i="11" s="1"/>
  <c r="B1108" i="11"/>
  <c r="G1108" i="11" s="1"/>
  <c r="B1109" i="11"/>
  <c r="G1109" i="11" s="1"/>
  <c r="B1110" i="11"/>
  <c r="G1110" i="11" s="1"/>
  <c r="B1111" i="11"/>
  <c r="G1111" i="11" s="1"/>
  <c r="B1112" i="11"/>
  <c r="G1112" i="11" s="1"/>
  <c r="B1113" i="11"/>
  <c r="G1113" i="11" s="1"/>
  <c r="B1114" i="11"/>
  <c r="G1114" i="11" s="1"/>
  <c r="B1115" i="11"/>
  <c r="G1115" i="11" s="1"/>
  <c r="B1116" i="11"/>
  <c r="G1116" i="11" s="1"/>
  <c r="B1117" i="11"/>
  <c r="G1117" i="11" s="1"/>
  <c r="B1118" i="11"/>
  <c r="G1118" i="11" s="1"/>
  <c r="B1119" i="11"/>
  <c r="G1119" i="11" s="1"/>
  <c r="B1120" i="11"/>
  <c r="G1120" i="11" s="1"/>
  <c r="B1121" i="11"/>
  <c r="G1121" i="11" s="1"/>
  <c r="B1122" i="11"/>
  <c r="G1122" i="11" s="1"/>
  <c r="B1123" i="11"/>
  <c r="G1123" i="11" s="1"/>
  <c r="B1124" i="11"/>
  <c r="G1124" i="11" s="1"/>
  <c r="B1125" i="11"/>
  <c r="G1125" i="11" s="1"/>
  <c r="B1126" i="11"/>
  <c r="G1126" i="11" s="1"/>
  <c r="B1127" i="11"/>
  <c r="G1127" i="11" s="1"/>
  <c r="B1128" i="11"/>
  <c r="G1128" i="11" s="1"/>
  <c r="B1129" i="11"/>
  <c r="G1129" i="11" s="1"/>
  <c r="B1130" i="11"/>
  <c r="G1130" i="11" s="1"/>
  <c r="B1131" i="11"/>
  <c r="G1131" i="11" s="1"/>
  <c r="B1132" i="11"/>
  <c r="G1132" i="11" s="1"/>
  <c r="B1133" i="11"/>
  <c r="G1133" i="11" s="1"/>
  <c r="B1134" i="11"/>
  <c r="G1134" i="11" s="1"/>
  <c r="B1135" i="11"/>
  <c r="G1135" i="11" s="1"/>
  <c r="B1136" i="11"/>
  <c r="G1136" i="11" s="1"/>
  <c r="B1137" i="11"/>
  <c r="G1137" i="11" s="1"/>
  <c r="B1138" i="11"/>
  <c r="G1138" i="11" s="1"/>
  <c r="B1139" i="11"/>
  <c r="G1139" i="11" s="1"/>
  <c r="B1140" i="11"/>
  <c r="G1140" i="11" s="1"/>
  <c r="B1141" i="11"/>
  <c r="G1141" i="11" s="1"/>
  <c r="B1142" i="11"/>
  <c r="G1142" i="11" s="1"/>
  <c r="B1143" i="11"/>
  <c r="G1143" i="11" s="1"/>
  <c r="B1144" i="11"/>
  <c r="G1144" i="11" s="1"/>
  <c r="B1145" i="11"/>
  <c r="G1145" i="11" s="1"/>
  <c r="B1146" i="11"/>
  <c r="G1146" i="11" s="1"/>
  <c r="B1147" i="11"/>
  <c r="G1147" i="11" s="1"/>
  <c r="B1148" i="11"/>
  <c r="G1148" i="11" s="1"/>
  <c r="B1149" i="11"/>
  <c r="G1149" i="11" s="1"/>
  <c r="B1150" i="11"/>
  <c r="B1151" i="11"/>
  <c r="G1151" i="11" s="1"/>
  <c r="B1152" i="11"/>
  <c r="G1152" i="11" s="1"/>
  <c r="B1153" i="11"/>
  <c r="G1153" i="11" s="1"/>
  <c r="B1154" i="11"/>
  <c r="G1154" i="11" s="1"/>
  <c r="B1155" i="11"/>
  <c r="G1155" i="11" s="1"/>
  <c r="B1156" i="11"/>
  <c r="G1156" i="11" s="1"/>
  <c r="B1157" i="11"/>
  <c r="G1157" i="11" s="1"/>
  <c r="B1158" i="11"/>
  <c r="G1158" i="11" s="1"/>
  <c r="B1159" i="11"/>
  <c r="G1159" i="11" s="1"/>
  <c r="B1160" i="11"/>
  <c r="G1160" i="11" s="1"/>
  <c r="B1161" i="11"/>
  <c r="G1161" i="11" s="1"/>
  <c r="B1162" i="11"/>
  <c r="G1162" i="11" s="1"/>
  <c r="B1163" i="11"/>
  <c r="G1163" i="11" s="1"/>
  <c r="B1164" i="11"/>
  <c r="G1164" i="11" s="1"/>
  <c r="B1165" i="11"/>
  <c r="G1165" i="11" s="1"/>
  <c r="B1166" i="11"/>
  <c r="G1166" i="11" s="1"/>
  <c r="B1167" i="11"/>
  <c r="G1167" i="11" s="1"/>
  <c r="B1168" i="11"/>
  <c r="G1168" i="11" s="1"/>
  <c r="B1169" i="11"/>
  <c r="G1169" i="11" s="1"/>
  <c r="B1170" i="11"/>
  <c r="G1170" i="11" s="1"/>
  <c r="B1171" i="11"/>
  <c r="G1171" i="11" s="1"/>
  <c r="B1172" i="11"/>
  <c r="G1172" i="11" s="1"/>
  <c r="B1173" i="11"/>
  <c r="G1173" i="11" s="1"/>
  <c r="B1174" i="11"/>
  <c r="G1174" i="11" s="1"/>
  <c r="B1175" i="11"/>
  <c r="G1175" i="11" s="1"/>
  <c r="B1176" i="11"/>
  <c r="G1176" i="11" s="1"/>
  <c r="B1177" i="11"/>
  <c r="G1177" i="11" s="1"/>
  <c r="B1178" i="11"/>
  <c r="G1178" i="11" s="1"/>
  <c r="B1179" i="11"/>
  <c r="G1179" i="11" s="1"/>
  <c r="B1180" i="11"/>
  <c r="G1180" i="11" s="1"/>
  <c r="B1181" i="11"/>
  <c r="G1181" i="11" s="1"/>
  <c r="B1182" i="11"/>
  <c r="G1182" i="11" s="1"/>
  <c r="B1183" i="11"/>
  <c r="G1183" i="11" s="1"/>
  <c r="B1184" i="11"/>
  <c r="G1184" i="11" s="1"/>
  <c r="B1185" i="11"/>
  <c r="G1185" i="11" s="1"/>
  <c r="B1186" i="11"/>
  <c r="G1186" i="11" s="1"/>
  <c r="B1187" i="11"/>
  <c r="G1187" i="11" s="1"/>
  <c r="B1188" i="11"/>
  <c r="G1188" i="11" s="1"/>
  <c r="B1189" i="11"/>
  <c r="G1189" i="11" s="1"/>
  <c r="B1190" i="11"/>
  <c r="G1190" i="11" s="1"/>
  <c r="B1191" i="11"/>
  <c r="G1191" i="11" s="1"/>
  <c r="B1192" i="11"/>
  <c r="G1192" i="11" s="1"/>
  <c r="B1193" i="11"/>
  <c r="G1193" i="11" s="1"/>
  <c r="B1194" i="11"/>
  <c r="G1194" i="11" s="1"/>
  <c r="B1195" i="11"/>
  <c r="G1195" i="11" s="1"/>
  <c r="B1196" i="11"/>
  <c r="G1196" i="11" s="1"/>
  <c r="B1197" i="11"/>
  <c r="G1197" i="11" s="1"/>
  <c r="B1198" i="11"/>
  <c r="G1198" i="11" s="1"/>
  <c r="B1199" i="11"/>
  <c r="G1199" i="11" s="1"/>
  <c r="B1200" i="11"/>
  <c r="G1200" i="11"/>
  <c r="B1201" i="11"/>
  <c r="G1201" i="11" s="1"/>
  <c r="B1202" i="11"/>
  <c r="G1202" i="11" s="1"/>
  <c r="B1203" i="11"/>
  <c r="G1203" i="11" s="1"/>
  <c r="B1204" i="11"/>
  <c r="G1204" i="11" s="1"/>
  <c r="B1205" i="11"/>
  <c r="G1205" i="11" s="1"/>
  <c r="B1206" i="11"/>
  <c r="G1206" i="11" s="1"/>
  <c r="B1207" i="11"/>
  <c r="G1207" i="11" s="1"/>
  <c r="B1208" i="11"/>
  <c r="G1208" i="11" s="1"/>
  <c r="B1209" i="11"/>
  <c r="G1209" i="11" s="1"/>
  <c r="B1210" i="11"/>
  <c r="G1210" i="11" s="1"/>
  <c r="B1211" i="11"/>
  <c r="G1211" i="11" s="1"/>
  <c r="B1212" i="11"/>
  <c r="G1212" i="11" s="1"/>
  <c r="B1213" i="11"/>
  <c r="G1213" i="11" s="1"/>
  <c r="B1214" i="11"/>
  <c r="G1214" i="11" s="1"/>
  <c r="B1215" i="11"/>
  <c r="G1215" i="11" s="1"/>
  <c r="B1216" i="11"/>
  <c r="G1216" i="11" s="1"/>
  <c r="B1217" i="11"/>
  <c r="G1217" i="11" s="1"/>
  <c r="B1218" i="11"/>
  <c r="G1218" i="11" s="1"/>
  <c r="B1219" i="11"/>
  <c r="G1219" i="11" s="1"/>
  <c r="B1220" i="11"/>
  <c r="G1220" i="11" s="1"/>
  <c r="B1221" i="11"/>
  <c r="G1221" i="11" s="1"/>
  <c r="B1222" i="11"/>
  <c r="G1222" i="11" s="1"/>
  <c r="B1223" i="11"/>
  <c r="G1223" i="11" s="1"/>
  <c r="B1224" i="11"/>
  <c r="G1224" i="11" s="1"/>
  <c r="B1225" i="11"/>
  <c r="G1225" i="11" s="1"/>
  <c r="B1226" i="11"/>
  <c r="G1226" i="11" s="1"/>
  <c r="B1227" i="11"/>
  <c r="G1227" i="11" s="1"/>
  <c r="B1228" i="11"/>
  <c r="G1228" i="11" s="1"/>
  <c r="B1229" i="11"/>
  <c r="G1229" i="11" s="1"/>
  <c r="B1230" i="11"/>
  <c r="G1230" i="11" s="1"/>
  <c r="B1231" i="11"/>
  <c r="G1231" i="11" s="1"/>
  <c r="B1232" i="11"/>
  <c r="G1232" i="11" s="1"/>
  <c r="B1233" i="11"/>
  <c r="G1233" i="11" s="1"/>
  <c r="B1234" i="11"/>
  <c r="G1234" i="11" s="1"/>
  <c r="B1235" i="11"/>
  <c r="G1235" i="11"/>
  <c r="B1236" i="11"/>
  <c r="G1236" i="11" s="1"/>
  <c r="B1237" i="11"/>
  <c r="G1237" i="11" s="1"/>
  <c r="B1238" i="11"/>
  <c r="G1238" i="11" s="1"/>
  <c r="B1239" i="11"/>
  <c r="G1239" i="11" s="1"/>
  <c r="B1240" i="11"/>
  <c r="G1240" i="11" s="1"/>
  <c r="B1241" i="11"/>
  <c r="G1241" i="11" s="1"/>
  <c r="B1242" i="11"/>
  <c r="G1242" i="11" s="1"/>
  <c r="B1243" i="11"/>
  <c r="G1243" i="11" s="1"/>
  <c r="B1244" i="11"/>
  <c r="G1244" i="11" s="1"/>
  <c r="B1245" i="11"/>
  <c r="G1245" i="11" s="1"/>
  <c r="B1246" i="11"/>
  <c r="G1246" i="11" s="1"/>
  <c r="B1247" i="11"/>
  <c r="G1247" i="11" s="1"/>
  <c r="B1248" i="11"/>
  <c r="G1248" i="11" s="1"/>
  <c r="B1249" i="11"/>
  <c r="G1249" i="11" s="1"/>
  <c r="B1250" i="11"/>
  <c r="G1250" i="11" s="1"/>
  <c r="B1251" i="11"/>
  <c r="G1251" i="11" s="1"/>
  <c r="B1252" i="11"/>
  <c r="G1252" i="11" s="1"/>
  <c r="B1253" i="11"/>
  <c r="G1253" i="11" s="1"/>
  <c r="B1254" i="11"/>
  <c r="G1254" i="11" s="1"/>
  <c r="B1255" i="11"/>
  <c r="G1255" i="11" s="1"/>
  <c r="B1256" i="11"/>
  <c r="G1256" i="11" s="1"/>
  <c r="B1257" i="11"/>
  <c r="G1257" i="11" s="1"/>
  <c r="B1258" i="11"/>
  <c r="G1258" i="11" s="1"/>
  <c r="B1259" i="11"/>
  <c r="G1259" i="11" s="1"/>
  <c r="B1260" i="11"/>
  <c r="G1260" i="11" s="1"/>
  <c r="B1261" i="11"/>
  <c r="G1261" i="11" s="1"/>
  <c r="B1262" i="11"/>
  <c r="G1262" i="11" s="1"/>
  <c r="B1263" i="11"/>
  <c r="G1263" i="11" s="1"/>
  <c r="B1264" i="11"/>
  <c r="G1264" i="11" s="1"/>
  <c r="B1265" i="11"/>
  <c r="G1265" i="11" s="1"/>
  <c r="B1266" i="11"/>
  <c r="G1266" i="11" s="1"/>
  <c r="B1267" i="11"/>
  <c r="G1267" i="11" s="1"/>
  <c r="B1268" i="11"/>
  <c r="G1268" i="11" s="1"/>
  <c r="B1269" i="11"/>
  <c r="G1269" i="11" s="1"/>
  <c r="B1270" i="11"/>
  <c r="G1270" i="11" s="1"/>
  <c r="B1271" i="11"/>
  <c r="G1271" i="11" s="1"/>
  <c r="B1272" i="11"/>
  <c r="G1272" i="11" s="1"/>
  <c r="B1273" i="11"/>
  <c r="G1273" i="11" s="1"/>
  <c r="B1274" i="11"/>
  <c r="G1274" i="11" s="1"/>
  <c r="B1275" i="11"/>
  <c r="G1275" i="11" s="1"/>
  <c r="B1276" i="11"/>
  <c r="G1276" i="11" s="1"/>
  <c r="B1277" i="11"/>
  <c r="G1277" i="11" s="1"/>
  <c r="B1278" i="11"/>
  <c r="G1278" i="11" s="1"/>
  <c r="B1279" i="11"/>
  <c r="G1279" i="11" s="1"/>
  <c r="B1280" i="11"/>
  <c r="G1280" i="11" s="1"/>
  <c r="B1281" i="11"/>
  <c r="G1281" i="11" s="1"/>
  <c r="B1282" i="11"/>
  <c r="G1282" i="11" s="1"/>
  <c r="B1283" i="11"/>
  <c r="G1283" i="11" s="1"/>
  <c r="B1284" i="11"/>
  <c r="G1284" i="11" s="1"/>
  <c r="B1285" i="11"/>
  <c r="G1285" i="11" s="1"/>
  <c r="B1286" i="11"/>
  <c r="G1286" i="11" s="1"/>
  <c r="B1287" i="11"/>
  <c r="G1287" i="11" s="1"/>
  <c r="B1288" i="11"/>
  <c r="G1288" i="11" s="1"/>
  <c r="B1289" i="11"/>
  <c r="G1289" i="11" s="1"/>
  <c r="B1290" i="11"/>
  <c r="G1290" i="11" s="1"/>
  <c r="B1291" i="11"/>
  <c r="G1291" i="11" s="1"/>
  <c r="B1292" i="11"/>
  <c r="G1292" i="11" s="1"/>
  <c r="B1293" i="11"/>
  <c r="G1293" i="11" s="1"/>
  <c r="B1294" i="11"/>
  <c r="G1294" i="11"/>
  <c r="B1295" i="11"/>
  <c r="G1295" i="11" s="1"/>
  <c r="B1296" i="11"/>
  <c r="G1296" i="11" s="1"/>
  <c r="B1297" i="11"/>
  <c r="G1297" i="11" s="1"/>
  <c r="B1298" i="11"/>
  <c r="G1298" i="11" s="1"/>
  <c r="B1299" i="11"/>
  <c r="G1299" i="11" s="1"/>
  <c r="B1300" i="11"/>
  <c r="G1300" i="11" s="1"/>
  <c r="B1301" i="11"/>
  <c r="G1301" i="11" s="1"/>
  <c r="B1302" i="11"/>
  <c r="G1302" i="11" s="1"/>
  <c r="B1303" i="11"/>
  <c r="G1303" i="11" s="1"/>
  <c r="B1304" i="11"/>
  <c r="G1304" i="11" s="1"/>
  <c r="B1305" i="11"/>
  <c r="G1305" i="11" s="1"/>
  <c r="B1306" i="11"/>
  <c r="G1306" i="11" s="1"/>
  <c r="B1307" i="11"/>
  <c r="G1307" i="11" s="1"/>
  <c r="B1308" i="11"/>
  <c r="G1308" i="11" s="1"/>
  <c r="B1309" i="11"/>
  <c r="G1309" i="11" s="1"/>
  <c r="B1310" i="11"/>
  <c r="G1310" i="11" s="1"/>
  <c r="B1311" i="11"/>
  <c r="G1311" i="11" s="1"/>
  <c r="B1312" i="11"/>
  <c r="G1312" i="11" s="1"/>
  <c r="B1313" i="11"/>
  <c r="G1313" i="11" s="1"/>
  <c r="B1314" i="11"/>
  <c r="G1314" i="11" s="1"/>
  <c r="B1315" i="11"/>
  <c r="G1315" i="11" s="1"/>
  <c r="B1316" i="11"/>
  <c r="G1316" i="11" s="1"/>
  <c r="B1317" i="11"/>
  <c r="G1317" i="11" s="1"/>
  <c r="B1318" i="11"/>
  <c r="G1318" i="11" s="1"/>
  <c r="B1319" i="11"/>
  <c r="G1319" i="11" s="1"/>
  <c r="B1320" i="11"/>
  <c r="G1320" i="11" s="1"/>
  <c r="B1321" i="11"/>
  <c r="G1321" i="11" s="1"/>
  <c r="B1322" i="11"/>
  <c r="G1322" i="11" s="1"/>
  <c r="B1323" i="11"/>
  <c r="G1323" i="11" s="1"/>
  <c r="B1324" i="11"/>
  <c r="G1324" i="11" s="1"/>
  <c r="B1325" i="11"/>
  <c r="G1325" i="11" s="1"/>
  <c r="B1326" i="11"/>
  <c r="G1326" i="11" s="1"/>
  <c r="B1327" i="11"/>
  <c r="G1327" i="11" s="1"/>
  <c r="B1328" i="11"/>
  <c r="G1328" i="11" s="1"/>
  <c r="B1329" i="11"/>
  <c r="G1329" i="11" s="1"/>
  <c r="B1330" i="11"/>
  <c r="G1330" i="11" s="1"/>
  <c r="B1331" i="11"/>
  <c r="G1331" i="11" s="1"/>
  <c r="B1332" i="11"/>
  <c r="G1332" i="11" s="1"/>
  <c r="B1333" i="11"/>
  <c r="G1333" i="11" s="1"/>
  <c r="B1334" i="11"/>
  <c r="G1334" i="11" s="1"/>
  <c r="B1335" i="11"/>
  <c r="G1335" i="11" s="1"/>
  <c r="B1336" i="11"/>
  <c r="G1336" i="11" s="1"/>
  <c r="B1337" i="11"/>
  <c r="G1337" i="11" s="1"/>
  <c r="B1338" i="11"/>
  <c r="G1338" i="11" s="1"/>
  <c r="B1339" i="11"/>
  <c r="G1339" i="11" s="1"/>
  <c r="B1340" i="11"/>
  <c r="G1340" i="11" s="1"/>
  <c r="B1341" i="11"/>
  <c r="G1341" i="11" s="1"/>
  <c r="B1342" i="11"/>
  <c r="G1342" i="11" s="1"/>
  <c r="B1343" i="11"/>
  <c r="G1343" i="11" s="1"/>
  <c r="B1344" i="11"/>
  <c r="G1344" i="11" s="1"/>
  <c r="B1345" i="11"/>
  <c r="G1345" i="11" s="1"/>
  <c r="B1346" i="11"/>
  <c r="G1346" i="11" s="1"/>
  <c r="B1347" i="11"/>
  <c r="G1347" i="11" s="1"/>
  <c r="B1348" i="11"/>
  <c r="G1348" i="11" s="1"/>
  <c r="B1349" i="11"/>
  <c r="G1349" i="11" s="1"/>
  <c r="B1350" i="11"/>
  <c r="G1350" i="11" s="1"/>
  <c r="B1351" i="11"/>
  <c r="G1351" i="11" s="1"/>
  <c r="B1352" i="11"/>
  <c r="G1352" i="11" s="1"/>
  <c r="B1353" i="11"/>
  <c r="G1353" i="11" s="1"/>
  <c r="B1354" i="11"/>
  <c r="G1354" i="11" s="1"/>
  <c r="B1355" i="11"/>
  <c r="G1355" i="11" s="1"/>
  <c r="B1356" i="11"/>
  <c r="G1356" i="11" s="1"/>
  <c r="B1357" i="11"/>
  <c r="G1357" i="11" s="1"/>
  <c r="B1358" i="11"/>
  <c r="G1358" i="11" s="1"/>
  <c r="B1359" i="11"/>
  <c r="G1359" i="11" s="1"/>
  <c r="B1360" i="11"/>
  <c r="G1360" i="11" s="1"/>
  <c r="B1361" i="11"/>
  <c r="G1361" i="11" s="1"/>
  <c r="B1362" i="11"/>
  <c r="G1362" i="11" s="1"/>
  <c r="B1363" i="11"/>
  <c r="G1363" i="11" s="1"/>
  <c r="B1364" i="11"/>
  <c r="G1364" i="11" s="1"/>
  <c r="B1365" i="11"/>
  <c r="G1365" i="11" s="1"/>
  <c r="B1366" i="11"/>
  <c r="G1366" i="11" s="1"/>
  <c r="B1367" i="11"/>
  <c r="G1367" i="11" s="1"/>
  <c r="B1368" i="11"/>
  <c r="G1368" i="11" s="1"/>
  <c r="B1369" i="11"/>
  <c r="G1369" i="11" s="1"/>
  <c r="B1370" i="11"/>
  <c r="G1370" i="11" s="1"/>
  <c r="B1371" i="11"/>
  <c r="G1371" i="11" s="1"/>
  <c r="B1372" i="11"/>
  <c r="G1372" i="11" s="1"/>
  <c r="B1373" i="11"/>
  <c r="G1373" i="11" s="1"/>
  <c r="B1374" i="11"/>
  <c r="G1374" i="11" s="1"/>
  <c r="B1375" i="11"/>
  <c r="G1375" i="11" s="1"/>
  <c r="B1376" i="11"/>
  <c r="G1376" i="11" s="1"/>
  <c r="B1377" i="11"/>
  <c r="G1377" i="11" s="1"/>
  <c r="B1378" i="11"/>
  <c r="G1378" i="11" s="1"/>
  <c r="B1379" i="11"/>
  <c r="G1379" i="11" s="1"/>
  <c r="B1380" i="11"/>
  <c r="G1380" i="11" s="1"/>
  <c r="B1381" i="11"/>
  <c r="G1381" i="11" s="1"/>
  <c r="B1382" i="11"/>
  <c r="G1382" i="11" s="1"/>
  <c r="B1383" i="11"/>
  <c r="G1383" i="11" s="1"/>
  <c r="B1384" i="11"/>
  <c r="G1384" i="11" s="1"/>
  <c r="B1385" i="11"/>
  <c r="G1385" i="11" s="1"/>
  <c r="B1386" i="11"/>
  <c r="G1386" i="11" s="1"/>
  <c r="B1387" i="11"/>
  <c r="G1387" i="11" s="1"/>
  <c r="B1388" i="11"/>
  <c r="G1388" i="11" s="1"/>
  <c r="B1389" i="11"/>
  <c r="G1389" i="11" s="1"/>
  <c r="B1390" i="11"/>
  <c r="G1390" i="11" s="1"/>
  <c r="B1391" i="11"/>
  <c r="G1391" i="11" s="1"/>
  <c r="B1392" i="11"/>
  <c r="G1392" i="11" s="1"/>
  <c r="B1393" i="11"/>
  <c r="G1393" i="11" s="1"/>
  <c r="B1394" i="11"/>
  <c r="G1394" i="11" s="1"/>
  <c r="B1395" i="11"/>
  <c r="G1395" i="11" s="1"/>
  <c r="B1396" i="11"/>
  <c r="G1396" i="11"/>
  <c r="B1397" i="11"/>
  <c r="G1397" i="11" s="1"/>
  <c r="B1398" i="11"/>
  <c r="G1398" i="11" s="1"/>
  <c r="B1399" i="11"/>
  <c r="G1399" i="11" s="1"/>
  <c r="B1400" i="11"/>
  <c r="G1400" i="11" s="1"/>
  <c r="B1401" i="11"/>
  <c r="G1401" i="11" s="1"/>
  <c r="B1402" i="11"/>
  <c r="G1402" i="11" s="1"/>
  <c r="B1403" i="11"/>
  <c r="G1403" i="11" s="1"/>
  <c r="B1404" i="11"/>
  <c r="G1404" i="11" s="1"/>
  <c r="B1405" i="11"/>
  <c r="G1405" i="11" s="1"/>
  <c r="B1406" i="11"/>
  <c r="G1406" i="11" s="1"/>
  <c r="B1407" i="11"/>
  <c r="G1407" i="11" s="1"/>
  <c r="B1408" i="11"/>
  <c r="G1408" i="11" s="1"/>
  <c r="B1409" i="11"/>
  <c r="G1409" i="11" s="1"/>
  <c r="B1410" i="11"/>
  <c r="G1410" i="11" s="1"/>
  <c r="B1411" i="11"/>
  <c r="G1411" i="11" s="1"/>
  <c r="B1412" i="11"/>
  <c r="G1412" i="11" s="1"/>
  <c r="B1413" i="11"/>
  <c r="G1413" i="11" s="1"/>
  <c r="B1414" i="11"/>
  <c r="G1414" i="11" s="1"/>
  <c r="B1415" i="11"/>
  <c r="G1415" i="11" s="1"/>
  <c r="B1416" i="11"/>
  <c r="B1417" i="11"/>
  <c r="G1417" i="11" s="1"/>
  <c r="B1418" i="11"/>
  <c r="G1418" i="11" s="1"/>
  <c r="B1419" i="11"/>
  <c r="G1419" i="11" s="1"/>
  <c r="B1420" i="11"/>
  <c r="G1420" i="11" s="1"/>
  <c r="B1421" i="11"/>
  <c r="G1421" i="11" s="1"/>
  <c r="B1422" i="11"/>
  <c r="G1422" i="11" s="1"/>
  <c r="B1423" i="11"/>
  <c r="G1423" i="11" s="1"/>
  <c r="B1424" i="11"/>
  <c r="G1424" i="11" s="1"/>
  <c r="B1425" i="11"/>
  <c r="G1425" i="11" s="1"/>
  <c r="B1426" i="11"/>
  <c r="G1426" i="11" s="1"/>
  <c r="B1427" i="11"/>
  <c r="G1427" i="11" s="1"/>
  <c r="B1428" i="11"/>
  <c r="G1428" i="11" s="1"/>
  <c r="B1429" i="11"/>
  <c r="G1429" i="11" s="1"/>
  <c r="B1430" i="11"/>
  <c r="G1430" i="11" s="1"/>
  <c r="B1431" i="11"/>
  <c r="G1431" i="11" s="1"/>
  <c r="B1432" i="11"/>
  <c r="G1432" i="11" s="1"/>
  <c r="B1433" i="11"/>
  <c r="G1433" i="11" s="1"/>
  <c r="B1434" i="11"/>
  <c r="G1434" i="11" s="1"/>
  <c r="B1435" i="11"/>
  <c r="G1435" i="11" s="1"/>
  <c r="B1436" i="11"/>
  <c r="G1436" i="11" s="1"/>
  <c r="B1437" i="11"/>
  <c r="G1437" i="11" s="1"/>
  <c r="B1438" i="11"/>
  <c r="G1438" i="11" s="1"/>
  <c r="B1439" i="11"/>
  <c r="G1439" i="11" s="1"/>
  <c r="B1440" i="11"/>
  <c r="G1440" i="11" s="1"/>
  <c r="B1441" i="11"/>
  <c r="G1441" i="11" s="1"/>
  <c r="B1442" i="11"/>
  <c r="G1442" i="11" s="1"/>
  <c r="B1443" i="11"/>
  <c r="G1443" i="11" s="1"/>
  <c r="B1444" i="11"/>
  <c r="G1444" i="11" s="1"/>
  <c r="B1445" i="11"/>
  <c r="G1445" i="11" s="1"/>
  <c r="B1446" i="11"/>
  <c r="G1446" i="11" s="1"/>
  <c r="B1447" i="11"/>
  <c r="G1447" i="11" s="1"/>
  <c r="B1448" i="11"/>
  <c r="G1448" i="11" s="1"/>
  <c r="B1449" i="11"/>
  <c r="G1449" i="11" s="1"/>
  <c r="B1450" i="11"/>
  <c r="G1450" i="11" s="1"/>
  <c r="B1451" i="11"/>
  <c r="G1451" i="11" s="1"/>
  <c r="B1452" i="11"/>
  <c r="G1452" i="11" s="1"/>
  <c r="B1453" i="11"/>
  <c r="G1453" i="11" s="1"/>
  <c r="B1454" i="11"/>
  <c r="G1454" i="11" s="1"/>
  <c r="B1455" i="11"/>
  <c r="G1455" i="11" s="1"/>
  <c r="B1456" i="11"/>
  <c r="G1456" i="11" s="1"/>
  <c r="B1457" i="11"/>
  <c r="G1457" i="11" s="1"/>
  <c r="B1458" i="11"/>
  <c r="G1458" i="11" s="1"/>
  <c r="B1459" i="11"/>
  <c r="G1459" i="11" s="1"/>
  <c r="B1460" i="11"/>
  <c r="G1460" i="11" s="1"/>
  <c r="B1461" i="11"/>
  <c r="G1461" i="11" s="1"/>
  <c r="B1462" i="11"/>
  <c r="G1462" i="11" s="1"/>
  <c r="B1463" i="11"/>
  <c r="G1463" i="11" s="1"/>
  <c r="B1464" i="11"/>
  <c r="G1464" i="11" s="1"/>
  <c r="B1465" i="11"/>
  <c r="G1465" i="11" s="1"/>
  <c r="B1466" i="11"/>
  <c r="G1466" i="11" s="1"/>
  <c r="B1467" i="11"/>
  <c r="G1467" i="11" s="1"/>
  <c r="B1468" i="11"/>
  <c r="G1468" i="11" s="1"/>
  <c r="B1469" i="11"/>
  <c r="G1469" i="11" s="1"/>
  <c r="B1470" i="11"/>
  <c r="G1470" i="11" s="1"/>
  <c r="B1471" i="11"/>
  <c r="G1471" i="11" s="1"/>
  <c r="B1472" i="11"/>
  <c r="G1472" i="11" s="1"/>
  <c r="B1473" i="11"/>
  <c r="G1473" i="11" s="1"/>
  <c r="B1474" i="11"/>
  <c r="G1474" i="11" s="1"/>
  <c r="B1475" i="11"/>
  <c r="G1475" i="11" s="1"/>
  <c r="B1476" i="11"/>
  <c r="G1476" i="11" s="1"/>
  <c r="B1477" i="11"/>
  <c r="G1477" i="11" s="1"/>
  <c r="B1478" i="11"/>
  <c r="G1478" i="11" s="1"/>
  <c r="B1479" i="11"/>
  <c r="G1479" i="11" s="1"/>
  <c r="B1480" i="11"/>
  <c r="G1480" i="11" s="1"/>
  <c r="B1481" i="11"/>
  <c r="G1481" i="11" s="1"/>
  <c r="B1482" i="11"/>
  <c r="G1482" i="11" s="1"/>
  <c r="B1483" i="11"/>
  <c r="G1483" i="11" s="1"/>
  <c r="B1484" i="11"/>
  <c r="G1484" i="11" s="1"/>
  <c r="B1485" i="11"/>
  <c r="G1485" i="11" s="1"/>
  <c r="B1486" i="11"/>
  <c r="G1486" i="11" s="1"/>
  <c r="B1487" i="11"/>
  <c r="G1487" i="11" s="1"/>
  <c r="B1488" i="11"/>
  <c r="G1488" i="11" s="1"/>
  <c r="B1489" i="11"/>
  <c r="G1489" i="11" s="1"/>
  <c r="B1490" i="11"/>
  <c r="G1490" i="11" s="1"/>
  <c r="B1491" i="11"/>
  <c r="G1491" i="11" s="1"/>
  <c r="B1492" i="11"/>
  <c r="G1492" i="11" s="1"/>
  <c r="B1493" i="11"/>
  <c r="G1493" i="11" s="1"/>
  <c r="B1494" i="11"/>
  <c r="G1494" i="11" s="1"/>
  <c r="B1495" i="11"/>
  <c r="G1495" i="11" s="1"/>
  <c r="B1496" i="11"/>
  <c r="G1496" i="11" s="1"/>
  <c r="B1497" i="11"/>
  <c r="G1497" i="11" s="1"/>
  <c r="B1498" i="11"/>
  <c r="G1498" i="11" s="1"/>
  <c r="B1499" i="11"/>
  <c r="G1499" i="11" s="1"/>
  <c r="B1500" i="11"/>
  <c r="G1500" i="11" s="1"/>
  <c r="B1501" i="11"/>
  <c r="G1501" i="11" s="1"/>
  <c r="B1502" i="11"/>
  <c r="G1502" i="11" s="1"/>
  <c r="B1503" i="11"/>
  <c r="G1503" i="11" s="1"/>
  <c r="B1504" i="11"/>
  <c r="G1504" i="11" s="1"/>
  <c r="B1505" i="11"/>
  <c r="G1505" i="11" s="1"/>
  <c r="B1506" i="11"/>
  <c r="G1506" i="11" s="1"/>
  <c r="B1507" i="11"/>
  <c r="G1507" i="11" s="1"/>
  <c r="B1508" i="11"/>
  <c r="G1508" i="11" s="1"/>
  <c r="B1509" i="11"/>
  <c r="G1509" i="11" s="1"/>
  <c r="B1510" i="11"/>
  <c r="G1510" i="11" s="1"/>
  <c r="B1511" i="11"/>
  <c r="G1511" i="11" s="1"/>
  <c r="B1512" i="11"/>
  <c r="G1512" i="11" s="1"/>
  <c r="B1513" i="11"/>
  <c r="G1513" i="11" s="1"/>
  <c r="B1514" i="11"/>
  <c r="G1514" i="11" s="1"/>
  <c r="B1515" i="11"/>
  <c r="G1515" i="11" s="1"/>
  <c r="B1516" i="11"/>
  <c r="G1516" i="11" s="1"/>
  <c r="B1517" i="11"/>
  <c r="G1517" i="11" s="1"/>
  <c r="B1518" i="11"/>
  <c r="G1518" i="11" s="1"/>
  <c r="B1519" i="11"/>
  <c r="G1519" i="11" s="1"/>
  <c r="B1520" i="11"/>
  <c r="G1520" i="11" s="1"/>
  <c r="B1521" i="11"/>
  <c r="G1521" i="11" s="1"/>
  <c r="B1522" i="11"/>
  <c r="G1522" i="11" s="1"/>
  <c r="B1523" i="11"/>
  <c r="G1523" i="11" s="1"/>
  <c r="B1524" i="11"/>
  <c r="G1524" i="11" s="1"/>
  <c r="B1525" i="11"/>
  <c r="G1525" i="11" s="1"/>
  <c r="B1526" i="11"/>
  <c r="G1526" i="11" s="1"/>
  <c r="B1527" i="11"/>
  <c r="G1527" i="11" s="1"/>
  <c r="B1528" i="11"/>
  <c r="G1528" i="11" s="1"/>
  <c r="B1529" i="11"/>
  <c r="G1529" i="11" s="1"/>
  <c r="B1530" i="11"/>
  <c r="G1530" i="11" s="1"/>
  <c r="B1531" i="11"/>
  <c r="G1531" i="11" s="1"/>
  <c r="B1532" i="11"/>
  <c r="G1532" i="11" s="1"/>
  <c r="B1533" i="11"/>
  <c r="G1533" i="11" s="1"/>
  <c r="B1534" i="11"/>
  <c r="G1534" i="11" s="1"/>
  <c r="B1535" i="11"/>
  <c r="G1535" i="11" s="1"/>
  <c r="B1536" i="11"/>
  <c r="G1536" i="11" s="1"/>
  <c r="B1537" i="11"/>
  <c r="G1537" i="11" s="1"/>
  <c r="B1538" i="11"/>
  <c r="G1538" i="11" s="1"/>
  <c r="B1539" i="11"/>
  <c r="G1539" i="11" s="1"/>
  <c r="B1540" i="11"/>
  <c r="G1540" i="11" s="1"/>
  <c r="B1541" i="11"/>
  <c r="G1541" i="11" s="1"/>
  <c r="B1542" i="11"/>
  <c r="G1542" i="11" s="1"/>
  <c r="B1543" i="11"/>
  <c r="G1543" i="11" s="1"/>
  <c r="B1544" i="11"/>
  <c r="G1544" i="11" s="1"/>
  <c r="B1545" i="11"/>
  <c r="G1545" i="11" s="1"/>
  <c r="B1546" i="11"/>
  <c r="G1546" i="11" s="1"/>
  <c r="B1547" i="11"/>
  <c r="G1547" i="11" s="1"/>
  <c r="B1548" i="11"/>
  <c r="G1548" i="11" s="1"/>
  <c r="B1549" i="11"/>
  <c r="G1549" i="11" s="1"/>
  <c r="B1550" i="11"/>
  <c r="G1550" i="11" s="1"/>
  <c r="B1551" i="11"/>
  <c r="G1551" i="11" s="1"/>
  <c r="B1552" i="11"/>
  <c r="G1552" i="11" s="1"/>
  <c r="B1553" i="11"/>
  <c r="G1553" i="11" s="1"/>
  <c r="B1554" i="11"/>
  <c r="G1554" i="11" s="1"/>
  <c r="B1555" i="11"/>
  <c r="G1555" i="11" s="1"/>
  <c r="B1556" i="11"/>
  <c r="G1556" i="11" s="1"/>
  <c r="B1557" i="11"/>
  <c r="G1557" i="11" s="1"/>
  <c r="B1558" i="11"/>
  <c r="G1558" i="11" s="1"/>
  <c r="B1559" i="11"/>
  <c r="G1559" i="11" s="1"/>
  <c r="B1560" i="11"/>
  <c r="G1560" i="11" s="1"/>
  <c r="B1561" i="11"/>
  <c r="G1561" i="11" s="1"/>
  <c r="B1562" i="11"/>
  <c r="G1562" i="11" s="1"/>
  <c r="B1563" i="11"/>
  <c r="G1563" i="11" s="1"/>
  <c r="B1564" i="11"/>
  <c r="G1564" i="11" s="1"/>
  <c r="B1565" i="11"/>
  <c r="G1565" i="11" s="1"/>
  <c r="B1566" i="11"/>
  <c r="G1566" i="11" s="1"/>
  <c r="B1567" i="11"/>
  <c r="G1567" i="11" s="1"/>
  <c r="B1568" i="11"/>
  <c r="G1568" i="11" s="1"/>
  <c r="B1569" i="11"/>
  <c r="G1569" i="11" s="1"/>
  <c r="B1570" i="11"/>
  <c r="G1570" i="11" s="1"/>
  <c r="B1571" i="11"/>
  <c r="G1571" i="11" s="1"/>
  <c r="B1572" i="11"/>
  <c r="G1572" i="11" s="1"/>
  <c r="B1573" i="11"/>
  <c r="G1573" i="11" s="1"/>
  <c r="B1574" i="11"/>
  <c r="G1574" i="11" s="1"/>
  <c r="B1575" i="11"/>
  <c r="G1575" i="11" s="1"/>
  <c r="B1576" i="11"/>
  <c r="G1576" i="11" s="1"/>
  <c r="B1577" i="11"/>
  <c r="G1577" i="11" s="1"/>
  <c r="B1578" i="11"/>
  <c r="G1578" i="11" s="1"/>
  <c r="B1579" i="11"/>
  <c r="G1579" i="11" s="1"/>
  <c r="B1580" i="11"/>
  <c r="G1580" i="11" s="1"/>
  <c r="B1581" i="11"/>
  <c r="G1581" i="11" s="1"/>
  <c r="B1582" i="11"/>
  <c r="G1582" i="11" s="1"/>
  <c r="B1583" i="11"/>
  <c r="G1583" i="11" s="1"/>
  <c r="B1584" i="11"/>
  <c r="G1584" i="11"/>
  <c r="B1585" i="11"/>
  <c r="G1585" i="11" s="1"/>
  <c r="B1586" i="11"/>
  <c r="G1586" i="11" s="1"/>
  <c r="B1587" i="11"/>
  <c r="G1587" i="11" s="1"/>
  <c r="B1588" i="11"/>
  <c r="G1588" i="11" s="1"/>
  <c r="B1589" i="11"/>
  <c r="G1589" i="11" s="1"/>
  <c r="B1590" i="11"/>
  <c r="G1590" i="11" s="1"/>
  <c r="B1591" i="11"/>
  <c r="G1591" i="11" s="1"/>
  <c r="B1592" i="11"/>
  <c r="G1592" i="11" s="1"/>
  <c r="B1593" i="11"/>
  <c r="G1593" i="11" s="1"/>
  <c r="B1594" i="11"/>
  <c r="G1594" i="11" s="1"/>
  <c r="B1595" i="11"/>
  <c r="G1595" i="11" s="1"/>
  <c r="B1596" i="11"/>
  <c r="G1596" i="11" s="1"/>
  <c r="B1597" i="11"/>
  <c r="G1597" i="11" s="1"/>
  <c r="B1598" i="11"/>
  <c r="G1598" i="11" s="1"/>
  <c r="B1599" i="11"/>
  <c r="G1599" i="11" s="1"/>
  <c r="B1600" i="11"/>
  <c r="G1600" i="11" s="1"/>
  <c r="B1601" i="11"/>
  <c r="G1601" i="11" s="1"/>
  <c r="B1602" i="11"/>
  <c r="G1602" i="11" s="1"/>
  <c r="B1603" i="11"/>
  <c r="G1603" i="11" s="1"/>
  <c r="B1604" i="11"/>
  <c r="G1604" i="11" s="1"/>
  <c r="B1605" i="11"/>
  <c r="G1605" i="11" s="1"/>
  <c r="B1606" i="11"/>
  <c r="G1606" i="11" s="1"/>
  <c r="B1607" i="11"/>
  <c r="G1607" i="11" s="1"/>
  <c r="B1608" i="11"/>
  <c r="G1608" i="11" s="1"/>
  <c r="B1609" i="11"/>
  <c r="G1609" i="11"/>
  <c r="B1610" i="11"/>
  <c r="G1610" i="11" s="1"/>
  <c r="B1611" i="11"/>
  <c r="G1611" i="11" s="1"/>
  <c r="B1612" i="11"/>
  <c r="G1612" i="11" s="1"/>
  <c r="B1613" i="11"/>
  <c r="G1613" i="11" s="1"/>
  <c r="B1614" i="11"/>
  <c r="G1614" i="11" s="1"/>
  <c r="B1615" i="11"/>
  <c r="G1615" i="11" s="1"/>
  <c r="B1616" i="11"/>
  <c r="G1616" i="11" s="1"/>
  <c r="B1617" i="11"/>
  <c r="G1617" i="11" s="1"/>
  <c r="B1618" i="11"/>
  <c r="G1618" i="11" s="1"/>
  <c r="B1619" i="11"/>
  <c r="G1619" i="11" s="1"/>
  <c r="B1620" i="11"/>
  <c r="G1620" i="11" s="1"/>
  <c r="B1621" i="11"/>
  <c r="G1621" i="11" s="1"/>
  <c r="B1622" i="11"/>
  <c r="G1622" i="11" s="1"/>
  <c r="B1623" i="11"/>
  <c r="G1623" i="11" s="1"/>
  <c r="B1624" i="11"/>
  <c r="G1624" i="11" s="1"/>
  <c r="B1625" i="11"/>
  <c r="G1625" i="11" s="1"/>
  <c r="B1626" i="11"/>
  <c r="G1626" i="11" s="1"/>
  <c r="B1627" i="11"/>
  <c r="G1627" i="11" s="1"/>
  <c r="B1628" i="11"/>
  <c r="G1628" i="11" s="1"/>
  <c r="B1629" i="11"/>
  <c r="G1629" i="11" s="1"/>
  <c r="B1630" i="11"/>
  <c r="G1630" i="11" s="1"/>
  <c r="B1631" i="11"/>
  <c r="G1631" i="11" s="1"/>
  <c r="B1632" i="11"/>
  <c r="G1632" i="11" s="1"/>
  <c r="B1633" i="11"/>
  <c r="G1633" i="11" s="1"/>
  <c r="B1634" i="11"/>
  <c r="G1634" i="11" s="1"/>
  <c r="B1635" i="11"/>
  <c r="G1635" i="11" s="1"/>
  <c r="B1636" i="11"/>
  <c r="G1636" i="11" s="1"/>
  <c r="B1637" i="11"/>
  <c r="G1637" i="11" s="1"/>
  <c r="B1638" i="11"/>
  <c r="G1638" i="11" s="1"/>
  <c r="B1639" i="11"/>
  <c r="G1639" i="11" s="1"/>
  <c r="B1640" i="11"/>
  <c r="G1640" i="11" s="1"/>
  <c r="B1641" i="11"/>
  <c r="G1641" i="11" s="1"/>
  <c r="B1642" i="11"/>
  <c r="G1642" i="11" s="1"/>
  <c r="B1643" i="11"/>
  <c r="G1643" i="11" s="1"/>
  <c r="B1644" i="11"/>
  <c r="G1644" i="11" s="1"/>
  <c r="B1645" i="11"/>
  <c r="G1645" i="11" s="1"/>
  <c r="B1646" i="11"/>
  <c r="G1646" i="11" s="1"/>
  <c r="B1647" i="11"/>
  <c r="G1647" i="11" s="1"/>
  <c r="B1648" i="11"/>
  <c r="G1648" i="11" s="1"/>
  <c r="B1649" i="11"/>
  <c r="G1649" i="11" s="1"/>
  <c r="B1650" i="11"/>
  <c r="G1650" i="11" s="1"/>
  <c r="B1651" i="11"/>
  <c r="G1651" i="11" s="1"/>
  <c r="B1652" i="11"/>
  <c r="G1652" i="11" s="1"/>
  <c r="B1653" i="11"/>
  <c r="G1653" i="11" s="1"/>
  <c r="B1654" i="11"/>
  <c r="G1654" i="11" s="1"/>
  <c r="B1655" i="11"/>
  <c r="G1655" i="11" s="1"/>
  <c r="B1656" i="11"/>
  <c r="G1656" i="11" s="1"/>
  <c r="B1657" i="11"/>
  <c r="G1657" i="11" s="1"/>
  <c r="B1658" i="11"/>
  <c r="G1658" i="11" s="1"/>
  <c r="B1659" i="11"/>
  <c r="G1659" i="11" s="1"/>
  <c r="B1660" i="11"/>
  <c r="G1660" i="11" s="1"/>
  <c r="B1661" i="11"/>
  <c r="G1661" i="11" s="1"/>
  <c r="B1662" i="11"/>
  <c r="G1662" i="11" s="1"/>
  <c r="B1663" i="11"/>
  <c r="G1663" i="11" s="1"/>
  <c r="B1664" i="11"/>
  <c r="G1664" i="11" s="1"/>
  <c r="B1665" i="11"/>
  <c r="G1665" i="11" s="1"/>
  <c r="B1666" i="11"/>
  <c r="G1666" i="11" s="1"/>
  <c r="B1667" i="11"/>
  <c r="G1667" i="11" s="1"/>
  <c r="B1668" i="11"/>
  <c r="G1668" i="11" s="1"/>
  <c r="B1669" i="11"/>
  <c r="G1669" i="11" s="1"/>
  <c r="B1670" i="11"/>
  <c r="G1670" i="11" s="1"/>
  <c r="B1671" i="11"/>
  <c r="G1671" i="11" s="1"/>
  <c r="B1672" i="11"/>
  <c r="G1672" i="11" s="1"/>
  <c r="B1673" i="11"/>
  <c r="G1673" i="11" s="1"/>
  <c r="B1674" i="11"/>
  <c r="G1674" i="11" s="1"/>
  <c r="B1675" i="11"/>
  <c r="G1675" i="11" s="1"/>
  <c r="B1676" i="11"/>
  <c r="G1676" i="11" s="1"/>
  <c r="B1677" i="11"/>
  <c r="G1677" i="11" s="1"/>
  <c r="B1678" i="11"/>
  <c r="G1678" i="11" s="1"/>
  <c r="B1679" i="11"/>
  <c r="G1679" i="11" s="1"/>
  <c r="B1680" i="11"/>
  <c r="G1680" i="11" s="1"/>
  <c r="B1681" i="11"/>
  <c r="G1681" i="11" s="1"/>
  <c r="B1682" i="11"/>
  <c r="G1682" i="11" s="1"/>
  <c r="B1683" i="11"/>
  <c r="G1683" i="11" s="1"/>
  <c r="B1684" i="11"/>
  <c r="G1684" i="11" s="1"/>
  <c r="B1685" i="11"/>
  <c r="G1685" i="11" s="1"/>
  <c r="B1686" i="11"/>
  <c r="G1686" i="11" s="1"/>
  <c r="B1687" i="11"/>
  <c r="G1687" i="11" s="1"/>
  <c r="B1688" i="11"/>
  <c r="G1688" i="11" s="1"/>
  <c r="B1689" i="11"/>
  <c r="G1689" i="11" s="1"/>
  <c r="B1690" i="11"/>
  <c r="G1690" i="11" s="1"/>
  <c r="B1691" i="11"/>
  <c r="G1691" i="11" s="1"/>
  <c r="B1692" i="11"/>
  <c r="G1692" i="11" s="1"/>
  <c r="B1693" i="11"/>
  <c r="G1693" i="11" s="1"/>
  <c r="B1694" i="11"/>
  <c r="G1694" i="11" s="1"/>
  <c r="B1695" i="11"/>
  <c r="G1695" i="11" s="1"/>
  <c r="B1696" i="11"/>
  <c r="G1696" i="11" s="1"/>
  <c r="B1697" i="11"/>
  <c r="G1697" i="11" s="1"/>
  <c r="B1698" i="11"/>
  <c r="G1698" i="11" s="1"/>
  <c r="B1699" i="11"/>
  <c r="G1699" i="11" s="1"/>
  <c r="B1700" i="11"/>
  <c r="G1700" i="11" s="1"/>
  <c r="B1701" i="11"/>
  <c r="G1701" i="11" s="1"/>
  <c r="B1702" i="11"/>
  <c r="G1702" i="11" s="1"/>
  <c r="B1703" i="11"/>
  <c r="G1703" i="11" s="1"/>
  <c r="B1704" i="11"/>
  <c r="G1704" i="11" s="1"/>
  <c r="B1705" i="11"/>
  <c r="G1705" i="11" s="1"/>
  <c r="B1706" i="11"/>
  <c r="G1706" i="11" s="1"/>
  <c r="B1707" i="11"/>
  <c r="G1707" i="11" s="1"/>
  <c r="B1708" i="11"/>
  <c r="G1708" i="11" s="1"/>
  <c r="B1709" i="11"/>
  <c r="G1709" i="11" s="1"/>
  <c r="B1710" i="11"/>
  <c r="G1710" i="11" s="1"/>
  <c r="B1711" i="11"/>
  <c r="G1711" i="11" s="1"/>
  <c r="B1712" i="11"/>
  <c r="G1712" i="11" s="1"/>
  <c r="B1713" i="11"/>
  <c r="G1713" i="11" s="1"/>
  <c r="B1714" i="11"/>
  <c r="G1714" i="11" s="1"/>
  <c r="B1715" i="11"/>
  <c r="G1715" i="11" s="1"/>
  <c r="B1716" i="11"/>
  <c r="G1716" i="11" s="1"/>
  <c r="B1717" i="11"/>
  <c r="G1717" i="11" s="1"/>
  <c r="B1718" i="11"/>
  <c r="G1718" i="11" s="1"/>
  <c r="B1719" i="11"/>
  <c r="G1719" i="11" s="1"/>
  <c r="B1720" i="11"/>
  <c r="G1720" i="11" s="1"/>
  <c r="B1721" i="11"/>
  <c r="G1721" i="11" s="1"/>
  <c r="B1722" i="11"/>
  <c r="G1722" i="11" s="1"/>
  <c r="B1723" i="11"/>
  <c r="G1723" i="11" s="1"/>
  <c r="B1724" i="11"/>
  <c r="G1724" i="11" s="1"/>
  <c r="B1725" i="11"/>
  <c r="G1725" i="11" s="1"/>
  <c r="B1726" i="11"/>
  <c r="G1726" i="11" s="1"/>
  <c r="B1727" i="11"/>
  <c r="G1727" i="11" s="1"/>
  <c r="B1728" i="11"/>
  <c r="G1728" i="11" s="1"/>
  <c r="B1729" i="11"/>
  <c r="G1729" i="11" s="1"/>
  <c r="B1730" i="11"/>
  <c r="G1730" i="11" s="1"/>
  <c r="B1731" i="11"/>
  <c r="G1731" i="11" s="1"/>
  <c r="B1732" i="11"/>
  <c r="G1732" i="11" s="1"/>
  <c r="B1733" i="11"/>
  <c r="G1733" i="11" s="1"/>
  <c r="B1734" i="11"/>
  <c r="G1734" i="11" s="1"/>
  <c r="B1735" i="11"/>
  <c r="G1735" i="11" s="1"/>
  <c r="B1736" i="11"/>
  <c r="G1736" i="11" s="1"/>
  <c r="B1737" i="11"/>
  <c r="G1737" i="11" s="1"/>
  <c r="B1738" i="11"/>
  <c r="G1738" i="11" s="1"/>
  <c r="B1739" i="11"/>
  <c r="G1739" i="11" s="1"/>
  <c r="B1740" i="11"/>
  <c r="G1740" i="11" s="1"/>
  <c r="B1741" i="11"/>
  <c r="G1741" i="11" s="1"/>
  <c r="B1742" i="11"/>
  <c r="G1742" i="11" s="1"/>
  <c r="B1743" i="11"/>
  <c r="G1743" i="11" s="1"/>
  <c r="B1744" i="11"/>
  <c r="G1744" i="11" s="1"/>
  <c r="B1745" i="11"/>
  <c r="G1745" i="11" s="1"/>
  <c r="B1746" i="11"/>
  <c r="G1746" i="11" s="1"/>
  <c r="B1747" i="11"/>
  <c r="G1747" i="11" s="1"/>
  <c r="B1748" i="11"/>
  <c r="G1748" i="11" s="1"/>
  <c r="B1749" i="11"/>
  <c r="G1749" i="11" s="1"/>
  <c r="B1750" i="11"/>
  <c r="G1750" i="11" s="1"/>
  <c r="B1751" i="11"/>
  <c r="G1751" i="11" s="1"/>
  <c r="B1752" i="11"/>
  <c r="G1752" i="11" s="1"/>
  <c r="B1753" i="11"/>
  <c r="G1753" i="11" s="1"/>
  <c r="B1754" i="11"/>
  <c r="G1754" i="11" s="1"/>
  <c r="B1755" i="11"/>
  <c r="G1755" i="11" s="1"/>
  <c r="B1756" i="11"/>
  <c r="G1756" i="11" s="1"/>
  <c r="B1757" i="11"/>
  <c r="G1757" i="11" s="1"/>
  <c r="B1758" i="11"/>
  <c r="G1758" i="11" s="1"/>
  <c r="B1759" i="11"/>
  <c r="G1759" i="11" s="1"/>
  <c r="B1760" i="11"/>
  <c r="G1760" i="11" s="1"/>
  <c r="B1761" i="11"/>
  <c r="G1761" i="11" s="1"/>
  <c r="B1762" i="11"/>
  <c r="G1762" i="11" s="1"/>
  <c r="B1763" i="11"/>
  <c r="G1763" i="11" s="1"/>
  <c r="B1764" i="11"/>
  <c r="G1764" i="11" s="1"/>
  <c r="B1765" i="11"/>
  <c r="G1765" i="11" s="1"/>
  <c r="B1766" i="11"/>
  <c r="G1766" i="11" s="1"/>
  <c r="B1767" i="11"/>
  <c r="G1767" i="11" s="1"/>
  <c r="B1768" i="11"/>
  <c r="G1768" i="11" s="1"/>
  <c r="B1769" i="11"/>
  <c r="G1769" i="11" s="1"/>
  <c r="B1770" i="11"/>
  <c r="G1770" i="11" s="1"/>
  <c r="B1771" i="11"/>
  <c r="G1771" i="11" s="1"/>
  <c r="B1772" i="11"/>
  <c r="G1772" i="11" s="1"/>
  <c r="B1773" i="11"/>
  <c r="G1773" i="11" s="1"/>
  <c r="B1774" i="11"/>
  <c r="G1774" i="11" s="1"/>
  <c r="B1775" i="11"/>
  <c r="G1775" i="11" s="1"/>
  <c r="B1776" i="11"/>
  <c r="G1776" i="11" s="1"/>
  <c r="B1777" i="11"/>
  <c r="G1777" i="11" s="1"/>
  <c r="B1778" i="11"/>
  <c r="G1778" i="11" s="1"/>
  <c r="B1779" i="11"/>
  <c r="G1779" i="11" s="1"/>
  <c r="B1780" i="11"/>
  <c r="G1780" i="11" s="1"/>
  <c r="B1781" i="11"/>
  <c r="G1781" i="11" s="1"/>
  <c r="B1782" i="11"/>
  <c r="G1782" i="11" s="1"/>
  <c r="B1783" i="11"/>
  <c r="G1783" i="11" s="1"/>
  <c r="B1784" i="11"/>
  <c r="G1784" i="11" s="1"/>
  <c r="B1785" i="11"/>
  <c r="G1785" i="11" s="1"/>
  <c r="B1786" i="11"/>
  <c r="G1786" i="11" s="1"/>
  <c r="B1787" i="11"/>
  <c r="G1787" i="11" s="1"/>
  <c r="B1788" i="11"/>
  <c r="G1788" i="11" s="1"/>
  <c r="B1789" i="11"/>
  <c r="G1789" i="11" s="1"/>
  <c r="B1790" i="11"/>
  <c r="G1790" i="11" s="1"/>
  <c r="B1791" i="11"/>
  <c r="G1791" i="11" s="1"/>
  <c r="B1792" i="11"/>
  <c r="G1792" i="11" s="1"/>
  <c r="B1793" i="11"/>
  <c r="G1793" i="11" s="1"/>
  <c r="B1794" i="11"/>
  <c r="G1794" i="11" s="1"/>
  <c r="B1795" i="11"/>
  <c r="G1795" i="11" s="1"/>
  <c r="B1796" i="11"/>
  <c r="G1796" i="11" s="1"/>
  <c r="B1797" i="11"/>
  <c r="G1797" i="11" s="1"/>
  <c r="B1798" i="11"/>
  <c r="G1798" i="11" s="1"/>
  <c r="B1799" i="11"/>
  <c r="G1799" i="11" s="1"/>
  <c r="B1800" i="11"/>
  <c r="G1800" i="11" s="1"/>
  <c r="B1801" i="11"/>
  <c r="G1801" i="11" s="1"/>
  <c r="B1802" i="11"/>
  <c r="G1802" i="11" s="1"/>
  <c r="B1803" i="11"/>
  <c r="G1803" i="11" s="1"/>
  <c r="B1804" i="11"/>
  <c r="G1804" i="11" s="1"/>
  <c r="B1805" i="11"/>
  <c r="G1805" i="11" s="1"/>
  <c r="B1806" i="11"/>
  <c r="B1807" i="11"/>
  <c r="G1807" i="11" s="1"/>
  <c r="B1808" i="11"/>
  <c r="G1808" i="11" s="1"/>
  <c r="B1809" i="11"/>
  <c r="G1809" i="11" s="1"/>
  <c r="B1810" i="11"/>
  <c r="G1810" i="11" s="1"/>
  <c r="B1811" i="11"/>
  <c r="G1811" i="11" s="1"/>
  <c r="B1812" i="11"/>
  <c r="G1812" i="11" s="1"/>
  <c r="B1813" i="11"/>
  <c r="G1813" i="11" s="1"/>
  <c r="B1814" i="11"/>
  <c r="G1814" i="11" s="1"/>
  <c r="B1815" i="11"/>
  <c r="G1815" i="11" s="1"/>
  <c r="B1816" i="11"/>
  <c r="G1816" i="11" s="1"/>
  <c r="B1817" i="11"/>
  <c r="G1817" i="11" s="1"/>
  <c r="B1818" i="11"/>
  <c r="G1818" i="11" s="1"/>
  <c r="B1819" i="11"/>
  <c r="G1819" i="11" s="1"/>
  <c r="B1820" i="11"/>
  <c r="G1820" i="11" s="1"/>
  <c r="B1821" i="11"/>
  <c r="G1821" i="11" s="1"/>
  <c r="B1822" i="11"/>
  <c r="G1822" i="11" s="1"/>
  <c r="B1823" i="11"/>
  <c r="G1823" i="11" s="1"/>
  <c r="B1824" i="11"/>
  <c r="G1824" i="11" s="1"/>
  <c r="B1825" i="11"/>
  <c r="G1825" i="11" s="1"/>
  <c r="B1826" i="11"/>
  <c r="G1826" i="11" s="1"/>
  <c r="B1827" i="11"/>
  <c r="G1827" i="11" s="1"/>
  <c r="B1828" i="11"/>
  <c r="G1828" i="11" s="1"/>
  <c r="B1829" i="11"/>
  <c r="G1829" i="11" s="1"/>
  <c r="B1830" i="11"/>
  <c r="G1830" i="11" s="1"/>
  <c r="B1831" i="11"/>
  <c r="G1831" i="11" s="1"/>
  <c r="B1832" i="11"/>
  <c r="G1832" i="11" s="1"/>
  <c r="B1833" i="11"/>
  <c r="G1833" i="11" s="1"/>
  <c r="B1834" i="11"/>
  <c r="G1834" i="11" s="1"/>
  <c r="B1835" i="11"/>
  <c r="G1835" i="11" s="1"/>
  <c r="B1836" i="11"/>
  <c r="G1836" i="11" s="1"/>
  <c r="B1837" i="11"/>
  <c r="G1837" i="11" s="1"/>
  <c r="B1838" i="11"/>
  <c r="G1838" i="11" s="1"/>
  <c r="B1839" i="11"/>
  <c r="G1839" i="11" s="1"/>
  <c r="B1840" i="11"/>
  <c r="G1840" i="11" s="1"/>
  <c r="B1841" i="11"/>
  <c r="G1841" i="11" s="1"/>
  <c r="B1842" i="11"/>
  <c r="G1842" i="11" s="1"/>
  <c r="B1843" i="11"/>
  <c r="G1843" i="11" s="1"/>
  <c r="B1844" i="11"/>
  <c r="G1844" i="11" s="1"/>
  <c r="B1845" i="11"/>
  <c r="G1845" i="11" s="1"/>
  <c r="B1846" i="11"/>
  <c r="G1846" i="11" s="1"/>
  <c r="B1847" i="11"/>
  <c r="G1847" i="11" s="1"/>
  <c r="B1848" i="11"/>
  <c r="G1848" i="11" s="1"/>
  <c r="B1849" i="11"/>
  <c r="G1849" i="11" s="1"/>
  <c r="B1850" i="11"/>
  <c r="G1850" i="11" s="1"/>
  <c r="B1851" i="11"/>
  <c r="G1851" i="11" s="1"/>
  <c r="B1852" i="11"/>
  <c r="G1852" i="11" s="1"/>
  <c r="B1853" i="11"/>
  <c r="G1853" i="11" s="1"/>
  <c r="B1854" i="11"/>
  <c r="G1854" i="11" s="1"/>
  <c r="B1855" i="11"/>
  <c r="G1855" i="11" s="1"/>
  <c r="B1856" i="11"/>
  <c r="G1856" i="11" s="1"/>
  <c r="B1857" i="11"/>
  <c r="G1857" i="11" s="1"/>
  <c r="B1858" i="11"/>
  <c r="G1858" i="11" s="1"/>
  <c r="B1859" i="11"/>
  <c r="G1859" i="11" s="1"/>
  <c r="B1860" i="11"/>
  <c r="G1860" i="11" s="1"/>
  <c r="B1861" i="11"/>
  <c r="G1861" i="11" s="1"/>
  <c r="B1862" i="11"/>
  <c r="G1862" i="11" s="1"/>
  <c r="B1863" i="11"/>
  <c r="G1863" i="11" s="1"/>
  <c r="B1864" i="11"/>
  <c r="G1864" i="11" s="1"/>
  <c r="B1865" i="11"/>
  <c r="G1865" i="11" s="1"/>
  <c r="B1866" i="11"/>
  <c r="G1866" i="11" s="1"/>
  <c r="B1867" i="11"/>
  <c r="G1867" i="11" s="1"/>
  <c r="B1868" i="11"/>
  <c r="G1868" i="11" s="1"/>
  <c r="B1869" i="11"/>
  <c r="G1869" i="11" s="1"/>
  <c r="B1870" i="11"/>
  <c r="G1870" i="11" s="1"/>
  <c r="B1871" i="11"/>
  <c r="G1871" i="11" s="1"/>
  <c r="B1872" i="11"/>
  <c r="G1872" i="11" s="1"/>
  <c r="B1873" i="11"/>
  <c r="G1873" i="11" s="1"/>
  <c r="B1874" i="11"/>
  <c r="G1874" i="11" s="1"/>
  <c r="B1875" i="11"/>
  <c r="G1875" i="11" s="1"/>
  <c r="B1876" i="11"/>
  <c r="G1876" i="11" s="1"/>
  <c r="B1877" i="11"/>
  <c r="G1877" i="11" s="1"/>
  <c r="B1878" i="11"/>
  <c r="G1878" i="11" s="1"/>
  <c r="B1879" i="11"/>
  <c r="G1879" i="11" s="1"/>
  <c r="B1880" i="11"/>
  <c r="G1880" i="11" s="1"/>
  <c r="B1881" i="11"/>
  <c r="G1881" i="11" s="1"/>
  <c r="B1882" i="11"/>
  <c r="G1882" i="11" s="1"/>
  <c r="B1883" i="11"/>
  <c r="G1883" i="11" s="1"/>
  <c r="B1884" i="11"/>
  <c r="G1884" i="11" s="1"/>
  <c r="B1885" i="11"/>
  <c r="G1885" i="11" s="1"/>
  <c r="B1886" i="11"/>
  <c r="G1886" i="11" s="1"/>
  <c r="B1887" i="11"/>
  <c r="G1887" i="11" s="1"/>
  <c r="B1888" i="11"/>
  <c r="G1888" i="11" s="1"/>
  <c r="B1889" i="11"/>
  <c r="G1889" i="11" s="1"/>
  <c r="B1890" i="11"/>
  <c r="G1890" i="11" s="1"/>
  <c r="B1891" i="11"/>
  <c r="G1891" i="11" s="1"/>
  <c r="B1892" i="11"/>
  <c r="G1892" i="11" s="1"/>
  <c r="B1893" i="11"/>
  <c r="G1893" i="11" s="1"/>
  <c r="B1894" i="11"/>
  <c r="G1894" i="11" s="1"/>
  <c r="B1895" i="11"/>
  <c r="G1895" i="11" s="1"/>
  <c r="B1896" i="11"/>
  <c r="G1896" i="11" s="1"/>
  <c r="B1897" i="11"/>
  <c r="G1897" i="11" s="1"/>
  <c r="B1898" i="11"/>
  <c r="G1898" i="11" s="1"/>
  <c r="B1899" i="11"/>
  <c r="G1899" i="11" s="1"/>
  <c r="B1900" i="11"/>
  <c r="G1900" i="11" s="1"/>
  <c r="B1901" i="11"/>
  <c r="G1901" i="11" s="1"/>
  <c r="B1902" i="11"/>
  <c r="G1902" i="11" s="1"/>
  <c r="B1903" i="11"/>
  <c r="G1903" i="11" s="1"/>
  <c r="B1904" i="11"/>
  <c r="G1904" i="11" s="1"/>
  <c r="B1905" i="11"/>
  <c r="G1905" i="11" s="1"/>
  <c r="B1906" i="11"/>
  <c r="G1906" i="11" s="1"/>
  <c r="B1907" i="11"/>
  <c r="G1907" i="11" s="1"/>
  <c r="B1908" i="11"/>
  <c r="G1908" i="11" s="1"/>
  <c r="B1909" i="11"/>
  <c r="G1909" i="11" s="1"/>
  <c r="B1910" i="11"/>
  <c r="G1910" i="11" s="1"/>
  <c r="B1911" i="11"/>
  <c r="G1911" i="11" s="1"/>
  <c r="B1912" i="11"/>
  <c r="G1912" i="11" s="1"/>
  <c r="B1913" i="11"/>
  <c r="G1913" i="11" s="1"/>
  <c r="B1914" i="11"/>
  <c r="G1914" i="11" s="1"/>
  <c r="B1915" i="11"/>
  <c r="G1915" i="11" s="1"/>
  <c r="B1916" i="11"/>
  <c r="G1916" i="11" s="1"/>
  <c r="B1917" i="11"/>
  <c r="G1917" i="11" s="1"/>
  <c r="B1918" i="11"/>
  <c r="G1918" i="11" s="1"/>
  <c r="B1919" i="11"/>
  <c r="G1919" i="11" s="1"/>
  <c r="B1920" i="11"/>
  <c r="G1920" i="11" s="1"/>
  <c r="B1921" i="11"/>
  <c r="G1921" i="11" s="1"/>
  <c r="B1922" i="11"/>
  <c r="G1922" i="11" s="1"/>
  <c r="B1923" i="11"/>
  <c r="G1923" i="11" s="1"/>
  <c r="B1924" i="11"/>
  <c r="G1924" i="11" s="1"/>
  <c r="B1925" i="11"/>
  <c r="G1925" i="11" s="1"/>
  <c r="B1926" i="11"/>
  <c r="G1926" i="11" s="1"/>
  <c r="B1927" i="11"/>
  <c r="G1927" i="11" s="1"/>
  <c r="B1928" i="11"/>
  <c r="G1928" i="11" s="1"/>
  <c r="B1929" i="11"/>
  <c r="G1929" i="11" s="1"/>
  <c r="B1930" i="11"/>
  <c r="G1930" i="11" s="1"/>
  <c r="B1931" i="11"/>
  <c r="G1931" i="11" s="1"/>
  <c r="B1932" i="11"/>
  <c r="G1932" i="11" s="1"/>
  <c r="B1933" i="11"/>
  <c r="G1933" i="11" s="1"/>
  <c r="B1934" i="11"/>
  <c r="G1934" i="11" s="1"/>
  <c r="B1935" i="11"/>
  <c r="G1935" i="11" s="1"/>
  <c r="B1936" i="11"/>
  <c r="G1936" i="11" s="1"/>
  <c r="B1937" i="11"/>
  <c r="G1937" i="11" s="1"/>
  <c r="B1938" i="11"/>
  <c r="G1938" i="11" s="1"/>
  <c r="B1939" i="11"/>
  <c r="G1939" i="11" s="1"/>
  <c r="B1940" i="11"/>
  <c r="G1940" i="11" s="1"/>
  <c r="B1941" i="11"/>
  <c r="G1941" i="11" s="1"/>
  <c r="B1942" i="11"/>
  <c r="G1942" i="11" s="1"/>
  <c r="B1943" i="11"/>
  <c r="G1943" i="11" s="1"/>
  <c r="B1944" i="11"/>
  <c r="G1944" i="11" s="1"/>
  <c r="B1945" i="11"/>
  <c r="G1945" i="11" s="1"/>
  <c r="B1946" i="11"/>
  <c r="G1946" i="11" s="1"/>
  <c r="B1947" i="11"/>
  <c r="G1947" i="11" s="1"/>
  <c r="B1948" i="11"/>
  <c r="G1948" i="11" s="1"/>
  <c r="B1949" i="11"/>
  <c r="G1949" i="11" s="1"/>
  <c r="B1950" i="11"/>
  <c r="B1951" i="11"/>
  <c r="G1951" i="11" s="1"/>
  <c r="B1952" i="11"/>
  <c r="G1952" i="11" s="1"/>
  <c r="B1953" i="11"/>
  <c r="G1953" i="11" s="1"/>
  <c r="B1954" i="11"/>
  <c r="G1954" i="11" s="1"/>
  <c r="B1955" i="11"/>
  <c r="G1955" i="11" s="1"/>
  <c r="B1956" i="11"/>
  <c r="G1956" i="11" s="1"/>
  <c r="B1957" i="11"/>
  <c r="G1957" i="11" s="1"/>
  <c r="B1958" i="11"/>
  <c r="G1958" i="11" s="1"/>
  <c r="B1959" i="11"/>
  <c r="G1959" i="11" s="1"/>
  <c r="B1960" i="11"/>
  <c r="B1961" i="11"/>
  <c r="G1961" i="11" s="1"/>
  <c r="B1962" i="11"/>
  <c r="G1962" i="11" s="1"/>
  <c r="B1963" i="11"/>
  <c r="G1963" i="11" s="1"/>
  <c r="B1964" i="11"/>
  <c r="G1964" i="11" s="1"/>
  <c r="B1965" i="11"/>
  <c r="G1965" i="11" s="1"/>
  <c r="B1966" i="11"/>
  <c r="G1966" i="11" s="1"/>
  <c r="B1967" i="11"/>
  <c r="G1967" i="11" s="1"/>
  <c r="B1968" i="11"/>
  <c r="G1968" i="11" s="1"/>
  <c r="B1969" i="11"/>
  <c r="G1969" i="11" s="1"/>
  <c r="B1970" i="11"/>
  <c r="G1970" i="11" s="1"/>
  <c r="B1971" i="11"/>
  <c r="G1971" i="11" s="1"/>
  <c r="B1972" i="11"/>
  <c r="G1972" i="11" s="1"/>
  <c r="B1973" i="11"/>
  <c r="G1973" i="11" s="1"/>
  <c r="B1974" i="11"/>
  <c r="G1974" i="11" s="1"/>
  <c r="B1975" i="11"/>
  <c r="G1975" i="11" s="1"/>
  <c r="B1976" i="11"/>
  <c r="G1976" i="11" s="1"/>
  <c r="B1977" i="11"/>
  <c r="G1977" i="11" s="1"/>
  <c r="B1978" i="11"/>
  <c r="G1978" i="11" s="1"/>
  <c r="B1979" i="11"/>
  <c r="G1979" i="11" s="1"/>
  <c r="B1980" i="11"/>
  <c r="G1980" i="11" s="1"/>
  <c r="B1981" i="11"/>
  <c r="G1981" i="11" s="1"/>
  <c r="B1982" i="11"/>
  <c r="G1982" i="11" s="1"/>
  <c r="B1983" i="11"/>
  <c r="G1983" i="11" s="1"/>
  <c r="B1984" i="11"/>
  <c r="G1984" i="11" s="1"/>
  <c r="B1985" i="11"/>
  <c r="G1985" i="11" s="1"/>
  <c r="B1986" i="11"/>
  <c r="G1986" i="11" s="1"/>
  <c r="B1987" i="11"/>
  <c r="G1987" i="11" s="1"/>
  <c r="B1988" i="11"/>
  <c r="G1988" i="11" s="1"/>
  <c r="B1989" i="11"/>
  <c r="G1989" i="11" s="1"/>
  <c r="B1990" i="11"/>
  <c r="G1990" i="11" s="1"/>
  <c r="B1991" i="11"/>
  <c r="G1991" i="11" s="1"/>
  <c r="B1992" i="11"/>
  <c r="G1992" i="11" s="1"/>
  <c r="B1993" i="11"/>
  <c r="G1993" i="11" s="1"/>
  <c r="B1994" i="11"/>
  <c r="G1994" i="11" s="1"/>
  <c r="B1995" i="11"/>
  <c r="G1995" i="11" s="1"/>
  <c r="B1996" i="11"/>
  <c r="G1996" i="11" s="1"/>
  <c r="B1997" i="11"/>
  <c r="G1997" i="11" s="1"/>
  <c r="B1998" i="11"/>
  <c r="G1998" i="11" s="1"/>
  <c r="B1999" i="11"/>
  <c r="G1999" i="11" s="1"/>
  <c r="B2000" i="11"/>
  <c r="G2000" i="11" s="1"/>
  <c r="B2001" i="11"/>
  <c r="G2001" i="11" s="1"/>
  <c r="B2002" i="11"/>
  <c r="G2002" i="11" s="1"/>
  <c r="B2003" i="11"/>
  <c r="G2003" i="11" s="1"/>
  <c r="B2004" i="11"/>
  <c r="G2004" i="11" s="1"/>
  <c r="B2005" i="11"/>
  <c r="G2005" i="11" s="1"/>
  <c r="B2006" i="11"/>
  <c r="G2006" i="11" s="1"/>
  <c r="B2007" i="11"/>
  <c r="G2007" i="11" s="1"/>
  <c r="EL1" i="15"/>
  <c r="EM1" i="15"/>
  <c r="EN1" i="15"/>
  <c r="DR1" i="15"/>
  <c r="DS1" i="15"/>
  <c r="DT1" i="15"/>
  <c r="DU1" i="15"/>
  <c r="DV1" i="15"/>
  <c r="DW1" i="15"/>
  <c r="DX1" i="15"/>
  <c r="DY1" i="15"/>
  <c r="DO1" i="15"/>
  <c r="DP1" i="15"/>
  <c r="DQ1" i="15"/>
  <c r="DZ1" i="15"/>
  <c r="E102" i="23"/>
  <c r="G846" i="11"/>
  <c r="G968" i="11"/>
  <c r="G974" i="11"/>
  <c r="G1032" i="11"/>
  <c r="G1150" i="11"/>
  <c r="G1416" i="11"/>
  <c r="G1806" i="11"/>
  <c r="G1950" i="11"/>
  <c r="G1960" i="11"/>
  <c r="DD1" i="15"/>
  <c r="DE1" i="15"/>
  <c r="DF1" i="15"/>
  <c r="DG1" i="15"/>
  <c r="DH1" i="15"/>
  <c r="DI1" i="15"/>
  <c r="D92" i="23"/>
  <c r="E92" i="23" s="1"/>
  <c r="CS1" i="15"/>
  <c r="CT1" i="15"/>
  <c r="CI1" i="15"/>
  <c r="CJ1" i="15"/>
  <c r="CK1" i="15"/>
  <c r="CL1" i="15"/>
  <c r="CM1" i="15"/>
  <c r="D60" i="23"/>
  <c r="E60" i="23" s="1"/>
  <c r="BL1" i="15"/>
  <c r="BM1" i="15"/>
  <c r="BN1" i="15"/>
  <c r="AR1" i="15"/>
  <c r="AS1" i="15"/>
  <c r="AT1" i="15"/>
  <c r="AU1" i="15"/>
  <c r="D40" i="23"/>
  <c r="E40" i="23" s="1"/>
  <c r="AO1" i="15"/>
  <c r="AP1" i="15"/>
  <c r="AQ1" i="15"/>
  <c r="AV1" i="15"/>
  <c r="AW1" i="15"/>
  <c r="X1" i="15"/>
  <c r="Y1" i="15"/>
  <c r="Z1" i="15"/>
  <c r="AA1" i="15"/>
  <c r="AB1" i="15"/>
  <c r="P1" i="15"/>
  <c r="Q1" i="15"/>
  <c r="M1" i="15"/>
  <c r="N1" i="15"/>
  <c r="O1" i="15"/>
  <c r="R1" i="15"/>
  <c r="L1" i="15"/>
  <c r="D10" i="23"/>
  <c r="E10" i="23" s="1"/>
  <c r="G1" i="15"/>
  <c r="H1" i="15"/>
  <c r="I1" i="15"/>
  <c r="J1" i="15"/>
  <c r="K1" i="15"/>
  <c r="F1" i="15"/>
  <c r="CR1" i="15"/>
  <c r="CU1" i="15"/>
  <c r="CV1" i="15"/>
  <c r="CW1" i="15"/>
  <c r="CX1" i="15"/>
  <c r="D59" i="23"/>
  <c r="E59" i="23" s="1"/>
  <c r="BJ1" i="15"/>
  <c r="BK1" i="15"/>
  <c r="BO1" i="15"/>
  <c r="S1" i="15"/>
  <c r="T1" i="15"/>
  <c r="D11" i="23"/>
  <c r="E11" i="23" s="1"/>
  <c r="D12" i="23"/>
  <c r="E12" i="23" s="1"/>
  <c r="AX1" i="15"/>
  <c r="BQ1" i="15"/>
  <c r="BR1" i="15"/>
  <c r="BS1" i="15"/>
  <c r="BT1" i="15"/>
  <c r="BU1" i="15"/>
  <c r="BV1" i="15"/>
  <c r="AI1" i="15"/>
  <c r="AJ1" i="15"/>
  <c r="AK1" i="15"/>
  <c r="AL1" i="15"/>
  <c r="AM1" i="15"/>
  <c r="AN1" i="15"/>
  <c r="U1" i="15"/>
  <c r="V1" i="15"/>
  <c r="W1" i="15"/>
  <c r="AC1" i="15"/>
  <c r="AD1" i="15"/>
  <c r="AE1" i="15"/>
  <c r="AF1" i="15"/>
  <c r="AG1" i="15"/>
  <c r="AH1" i="15"/>
  <c r="AY1" i="15"/>
  <c r="AZ1" i="15"/>
  <c r="BA1" i="15"/>
  <c r="BB1" i="15"/>
  <c r="BC1" i="15"/>
  <c r="BD1" i="15"/>
  <c r="BE1" i="15"/>
  <c r="BF1" i="15"/>
  <c r="BG1" i="15"/>
  <c r="BH1" i="15"/>
  <c r="BI1" i="15"/>
  <c r="BP1" i="15"/>
  <c r="BW1" i="15"/>
  <c r="BX1" i="15"/>
  <c r="BY1" i="15"/>
  <c r="BZ1" i="15"/>
  <c r="CA1" i="15"/>
  <c r="CB1" i="15"/>
  <c r="CC1" i="15"/>
  <c r="CD1" i="15"/>
  <c r="CE1" i="15"/>
  <c r="CF1" i="15"/>
  <c r="CG1" i="15"/>
  <c r="CH1" i="15"/>
  <c r="CN1" i="15"/>
  <c r="CO1" i="15"/>
  <c r="CP1" i="15"/>
  <c r="CQ1" i="15"/>
  <c r="CY1" i="15"/>
  <c r="CZ1" i="15"/>
  <c r="DA1" i="15"/>
  <c r="DB1" i="15"/>
  <c r="DC1" i="15"/>
  <c r="DJ1" i="15"/>
  <c r="DK1" i="15"/>
  <c r="DL1" i="15"/>
  <c r="DM1" i="15"/>
  <c r="DN1" i="15"/>
  <c r="EA1" i="15"/>
  <c r="EB1" i="15"/>
  <c r="EC1" i="15"/>
  <c r="ED1" i="15"/>
  <c r="EE1" i="15"/>
  <c r="EF1" i="15"/>
  <c r="EG1" i="15"/>
  <c r="EH1" i="15"/>
  <c r="EI1" i="15"/>
  <c r="EJ1" i="15"/>
  <c r="EK1" i="15"/>
  <c r="D133" i="23"/>
  <c r="E133" i="23" s="1"/>
  <c r="D38" i="23"/>
  <c r="E38" i="23" s="1"/>
  <c r="D119" i="23"/>
  <c r="E119" i="23" s="1"/>
  <c r="D18" i="23"/>
  <c r="E18" i="23" s="1"/>
  <c r="D30" i="23"/>
  <c r="E30" i="23" s="1"/>
  <c r="D31" i="23"/>
  <c r="E31" i="23" s="1"/>
  <c r="D32" i="23"/>
  <c r="E32" i="23" s="1"/>
  <c r="D37" i="23"/>
  <c r="E37" i="23" s="1"/>
  <c r="D47" i="23"/>
  <c r="E47" i="23" s="1"/>
  <c r="D51" i="23"/>
  <c r="E51" i="23" s="1"/>
  <c r="D52" i="23"/>
  <c r="E52" i="23" s="1"/>
  <c r="D57" i="23"/>
  <c r="E57" i="23" s="1"/>
  <c r="D58" i="23"/>
  <c r="E58" i="23" s="1"/>
  <c r="D66" i="23"/>
  <c r="E66" i="23" s="1"/>
  <c r="D67" i="23"/>
  <c r="E67" i="23" s="1"/>
  <c r="D68" i="23"/>
  <c r="E68" i="23" s="1"/>
  <c r="D69" i="23"/>
  <c r="E69" i="23" s="1"/>
  <c r="D79" i="23"/>
  <c r="E79" i="23" s="1"/>
  <c r="D80" i="23"/>
  <c r="E80" i="23" s="1"/>
  <c r="D81" i="23"/>
  <c r="E81" i="23" s="1"/>
  <c r="D82" i="23"/>
  <c r="E82" i="23" s="1"/>
  <c r="D85" i="23"/>
  <c r="E85" i="23" s="1"/>
  <c r="D89" i="23"/>
  <c r="E89" i="23" s="1"/>
  <c r="D91" i="23"/>
  <c r="E91" i="23" s="1"/>
  <c r="D93" i="23"/>
  <c r="E93" i="23" s="1"/>
  <c r="D103" i="23"/>
  <c r="E103" i="23" s="1"/>
  <c r="D104" i="23"/>
  <c r="E104" i="23" s="1"/>
  <c r="D112" i="23"/>
  <c r="E112" i="23" s="1"/>
  <c r="D117" i="23"/>
  <c r="E117" i="23" s="1"/>
  <c r="D118" i="23"/>
  <c r="E118" i="23" s="1"/>
  <c r="D125" i="23"/>
  <c r="E125" i="23" s="1"/>
  <c r="D1" i="23"/>
  <c r="B3" i="15"/>
  <c r="B5" i="15"/>
  <c r="B2" i="15"/>
  <c r="B7" i="19"/>
  <c r="B4" i="15"/>
  <c r="ET8" i="15"/>
  <c r="ET9" i="15" s="1"/>
  <c r="ET10" i="15" s="1"/>
  <c r="ER8" i="15"/>
  <c r="ER9" i="15" s="1"/>
  <c r="ER10" i="15" s="1"/>
  <c r="EP7" i="15"/>
  <c r="EJ8" i="15"/>
  <c r="EJ9" i="15" s="1"/>
  <c r="EJ10" i="15" s="1"/>
  <c r="EJ7" i="15"/>
  <c r="EJ12" i="15"/>
  <c r="EJ14" i="15" s="1"/>
  <c r="DT7" i="15"/>
  <c r="DT12" i="15"/>
  <c r="DT14" i="15" s="1"/>
  <c r="DT8" i="15"/>
  <c r="DT9" i="15" s="1"/>
  <c r="DT10" i="15" s="1"/>
  <c r="DQ7" i="15"/>
  <c r="DQ12" i="15"/>
  <c r="DQ14" i="15" s="1"/>
  <c r="D114" i="23"/>
  <c r="E114" i="23" s="1"/>
  <c r="DD7" i="15"/>
  <c r="DD8" i="15"/>
  <c r="DD9" i="15" s="1"/>
  <c r="DD10" i="15" s="1"/>
  <c r="DD12" i="15"/>
  <c r="DD14" i="15" s="1"/>
  <c r="DA12" i="15"/>
  <c r="DA14" i="15" s="1"/>
  <c r="BX12" i="15"/>
  <c r="BX14" i="15" s="1"/>
  <c r="BU7" i="15"/>
  <c r="BU8" i="15"/>
  <c r="BU9" i="15" s="1"/>
  <c r="BU10" i="15" s="1"/>
  <c r="BU12" i="15"/>
  <c r="BU14" i="15" s="1"/>
  <c r="DQ8" i="15"/>
  <c r="DQ9" i="15" s="1"/>
  <c r="DQ10" i="15" s="1"/>
  <c r="DA8" i="15"/>
  <c r="DA9" i="15" s="1"/>
  <c r="DA10" i="15" s="1"/>
  <c r="EW8" i="15"/>
  <c r="EW9" i="15" s="1"/>
  <c r="EW10" i="15" s="1"/>
  <c r="EW7" i="15"/>
  <c r="EW12" i="15"/>
  <c r="EW14" i="15" s="1"/>
  <c r="EB7" i="15"/>
  <c r="EB8" i="15"/>
  <c r="EB9" i="15" s="1"/>
  <c r="EB10" i="15" s="1"/>
  <c r="EB12" i="15"/>
  <c r="EB14" i="15" s="1"/>
  <c r="DY7" i="15"/>
  <c r="DI7" i="15"/>
  <c r="DI8" i="15"/>
  <c r="DI9" i="15" s="1"/>
  <c r="DI10" i="15" s="1"/>
  <c r="DI12" i="15"/>
  <c r="CS7" i="15"/>
  <c r="CS8" i="15"/>
  <c r="CS9" i="15" s="1"/>
  <c r="CS10" i="15" s="1"/>
  <c r="CS12" i="15"/>
  <c r="CF8" i="15"/>
  <c r="CF9" i="15" s="1"/>
  <c r="CF10" i="15" s="1"/>
  <c r="CF7" i="15"/>
  <c r="CF12" i="15"/>
  <c r="CF14" i="15" s="1"/>
  <c r="BM12" i="15"/>
  <c r="BM14" i="15" s="1"/>
  <c r="AZ8" i="15"/>
  <c r="AZ9" i="15" s="1"/>
  <c r="AZ10" i="15" s="1"/>
  <c r="AW7" i="15"/>
  <c r="AW8" i="15"/>
  <c r="AW9" i="15" s="1"/>
  <c r="AW10" i="15" s="1"/>
  <c r="AW12" i="15"/>
  <c r="AW14" i="15" s="1"/>
  <c r="AG7" i="15"/>
  <c r="AG8" i="15"/>
  <c r="AG9" i="15" s="1"/>
  <c r="AG10" i="15" s="1"/>
  <c r="AG12" i="15"/>
  <c r="AG14" i="15" s="1"/>
  <c r="I7" i="15"/>
  <c r="I8" i="15"/>
  <c r="I9" i="15" s="1"/>
  <c r="I10" i="15" s="1"/>
  <c r="CJ7" i="15"/>
  <c r="CJ8" i="15"/>
  <c r="CJ9" i="15" s="1"/>
  <c r="CJ10" i="15" s="1"/>
  <c r="X7" i="15"/>
  <c r="DE7" i="15"/>
  <c r="DE8" i="15"/>
  <c r="DE9" i="15" s="1"/>
  <c r="DE10" i="15" s="1"/>
  <c r="BY7" i="15"/>
  <c r="BY8" i="15"/>
  <c r="BY9" i="15" s="1"/>
  <c r="BY10" i="15" s="1"/>
  <c r="EP12" i="15"/>
  <c r="EP14" i="15" s="1"/>
  <c r="EP8" i="15"/>
  <c r="CL8" i="15"/>
  <c r="CL9" i="15" s="1"/>
  <c r="CL10" i="15" s="1"/>
  <c r="BI12" i="15"/>
  <c r="AX12" i="15"/>
  <c r="AX14" i="15" s="1"/>
  <c r="AS7" i="15"/>
  <c r="D43" i="23"/>
  <c r="E43" i="23" s="1"/>
  <c r="AO8" i="15"/>
  <c r="AO9" i="15" s="1"/>
  <c r="AO10" i="15" s="1"/>
  <c r="AN8" i="15"/>
  <c r="AN9" i="15" s="1"/>
  <c r="AN10" i="15" s="1"/>
  <c r="BI8" i="15"/>
  <c r="BI9" i="15" s="1"/>
  <c r="BI10" i="15" s="1"/>
  <c r="BC8" i="15"/>
  <c r="BC9" i="15" s="1"/>
  <c r="BC10" i="15" s="1"/>
  <c r="AX7" i="15"/>
  <c r="AN12" i="15"/>
  <c r="AN14" i="15" s="1"/>
  <c r="AM8" i="15"/>
  <c r="AM9" i="15" s="1"/>
  <c r="AM10" i="15" s="1"/>
  <c r="AM12" i="15"/>
  <c r="AM14" i="15" s="1"/>
  <c r="AE12" i="15"/>
  <c r="AD12" i="15"/>
  <c r="AD14" i="15" s="1"/>
  <c r="AD8" i="15"/>
  <c r="AD9" i="15" s="1"/>
  <c r="AD10" i="15" s="1"/>
  <c r="T8" i="15"/>
  <c r="T9" i="15" s="1"/>
  <c r="T10" i="15" s="1"/>
  <c r="T7" i="15"/>
  <c r="M8" i="15"/>
  <c r="M9" i="15" s="1"/>
  <c r="M10" i="15" s="1"/>
  <c r="M7" i="15"/>
  <c r="D16" i="23"/>
  <c r="E16" i="23" s="1"/>
  <c r="BZ12" i="15"/>
  <c r="BZ14" i="15" s="1"/>
  <c r="G12" i="15"/>
  <c r="D9" i="23"/>
  <c r="E9" i="23" s="1"/>
  <c r="F12" i="15"/>
  <c r="F14" i="15" s="1"/>
  <c r="F7" i="15"/>
  <c r="W7" i="15"/>
  <c r="M14" i="15"/>
  <c r="G8" i="15"/>
  <c r="G9" i="15" s="1"/>
  <c r="G10" i="15" s="1"/>
  <c r="D22" i="23"/>
  <c r="E22" i="23" s="1"/>
  <c r="S12" i="15"/>
  <c r="S14" i="15" s="1"/>
  <c r="D14" i="23"/>
  <c r="E14" i="23" s="1"/>
  <c r="K8" i="15"/>
  <c r="K9" i="15" s="1"/>
  <c r="K10" i="15" s="1"/>
  <c r="K12" i="15"/>
  <c r="K14" i="15" s="1"/>
  <c r="H12" i="15"/>
  <c r="H14" i="15" s="1"/>
  <c r="H7" i="15"/>
  <c r="EK8" i="15"/>
  <c r="EK9" i="15" s="1"/>
  <c r="EK10" i="15" s="1"/>
  <c r="D134" i="23"/>
  <c r="E134" i="23" s="1"/>
  <c r="D122" i="23"/>
  <c r="E122" i="23" s="1"/>
  <c r="DY12" i="15"/>
  <c r="DY14" i="15" s="1"/>
  <c r="ES7" i="15"/>
  <c r="EK12" i="15"/>
  <c r="EK14" i="15" s="1"/>
  <c r="D131" i="23"/>
  <c r="E131" i="23" s="1"/>
  <c r="CV12" i="15"/>
  <c r="CV14" i="15" s="1"/>
  <c r="CV7" i="15"/>
  <c r="D108" i="23"/>
  <c r="E108" i="23" s="1"/>
  <c r="CY8" i="15"/>
  <c r="CY9" i="15" s="1"/>
  <c r="CY10" i="15" s="1"/>
  <c r="D95" i="23"/>
  <c r="E95" i="23" s="1"/>
  <c r="D124" i="23"/>
  <c r="E124" i="23" s="1"/>
  <c r="EA12" i="15"/>
  <c r="EA8" i="15"/>
  <c r="EA9" i="15" s="1"/>
  <c r="EA10" i="15" s="1"/>
  <c r="DO12" i="15"/>
  <c r="DK8" i="15"/>
  <c r="DK9" i="15" s="1"/>
  <c r="DK10" i="15" s="1"/>
  <c r="DF12" i="15"/>
  <c r="DF14" i="15" s="1"/>
  <c r="D101" i="23"/>
  <c r="E101" i="23" s="1"/>
  <c r="DC8" i="15"/>
  <c r="DC9" i="15" s="1"/>
  <c r="DC10" i="15" s="1"/>
  <c r="DC12" i="15"/>
  <c r="DC14" i="15" s="1"/>
  <c r="CW12" i="15"/>
  <c r="CW14" i="15" s="1"/>
  <c r="CU8" i="15"/>
  <c r="CU9" i="15" s="1"/>
  <c r="CU10" i="15" s="1"/>
  <c r="BV12" i="15"/>
  <c r="BV14" i="15" s="1"/>
  <c r="BP7" i="15"/>
  <c r="CT7" i="15"/>
  <c r="CL12" i="15"/>
  <c r="CL14" i="15" s="1"/>
  <c r="CT8" i="15"/>
  <c r="CT9" i="15" s="1"/>
  <c r="CT10" i="15" s="1"/>
  <c r="CP12" i="15"/>
  <c r="CP14" i="15" s="1"/>
  <c r="CG8" i="15"/>
  <c r="CG9" i="15" s="1"/>
  <c r="CG10" i="15" s="1"/>
  <c r="D70" i="23"/>
  <c r="E70" i="23" s="1"/>
  <c r="BW12" i="15"/>
  <c r="BW14" i="15" s="1"/>
  <c r="BT8" i="15"/>
  <c r="BT9" i="15" s="1"/>
  <c r="BT10" i="15" s="1"/>
  <c r="BT12" i="15"/>
  <c r="BT14" i="15" s="1"/>
  <c r="BS12" i="15"/>
  <c r="BS8" i="15"/>
  <c r="BS9" i="15" s="1"/>
  <c r="BS10" i="15" s="1"/>
  <c r="BP12" i="15"/>
  <c r="BP14" i="15" s="1"/>
  <c r="BO8" i="15"/>
  <c r="BO9" i="15" s="1"/>
  <c r="BO10" i="15" s="1"/>
  <c r="BO12" i="15"/>
  <c r="BL12" i="15"/>
  <c r="BL14" i="15" s="1"/>
  <c r="BK12" i="15"/>
  <c r="BK14" i="15" s="1"/>
  <c r="BK8" i="15"/>
  <c r="BK9" i="15" s="1"/>
  <c r="BK10" i="15" s="1"/>
  <c r="BJ8" i="15"/>
  <c r="BJ9" i="15" s="1"/>
  <c r="BJ10" i="15" s="1"/>
  <c r="BJ12" i="15"/>
  <c r="BJ14" i="15" s="1"/>
  <c r="BH12" i="15"/>
  <c r="BH14" i="15" s="1"/>
  <c r="BH8" i="15"/>
  <c r="BH9" i="15" s="1"/>
  <c r="BH10" i="15" s="1"/>
  <c r="D56" i="23"/>
  <c r="E56" i="23" s="1"/>
  <c r="AS8" i="15"/>
  <c r="AS9" i="15" s="1"/>
  <c r="AS10" i="15" s="1"/>
  <c r="D49" i="23"/>
  <c r="E49" i="23" s="1"/>
  <c r="AZ12" i="15"/>
  <c r="AZ14" i="15" s="1"/>
  <c r="AP8" i="15"/>
  <c r="AP9" i="15" s="1"/>
  <c r="AP10" i="15" s="1"/>
  <c r="AY12" i="15"/>
  <c r="AY14" i="15" s="1"/>
  <c r="AY8" i="15"/>
  <c r="AY9" i="15" s="1"/>
  <c r="AY10" i="15" s="1"/>
  <c r="D48" i="23"/>
  <c r="E48" i="23" s="1"/>
  <c r="D55" i="23"/>
  <c r="E55" i="23" s="1"/>
  <c r="AB12" i="15"/>
  <c r="AB14" i="15" s="1"/>
  <c r="AB8" i="15"/>
  <c r="AB9" i="15" s="1"/>
  <c r="AB10" i="15" s="1"/>
  <c r="AA12" i="15"/>
  <c r="AA14" i="15" s="1"/>
  <c r="AA8" i="15"/>
  <c r="AA9" i="15" s="1"/>
  <c r="AA10" i="15" s="1"/>
  <c r="D28" i="23"/>
  <c r="E28" i="23" s="1"/>
  <c r="DS7" i="15"/>
  <c r="DS12" i="15"/>
  <c r="DS14" i="15" s="1"/>
  <c r="CH7" i="15"/>
  <c r="CH12" i="15"/>
  <c r="CH14" i="15" s="1"/>
  <c r="EF12" i="15"/>
  <c r="EF14" i="15" s="1"/>
  <c r="AO7" i="15"/>
  <c r="AO12" i="15"/>
  <c r="ER7" i="15"/>
  <c r="ER12" i="15"/>
  <c r="ER14" i="15" s="1"/>
  <c r="EM12" i="15"/>
  <c r="EM7" i="15"/>
  <c r="EX12" i="15"/>
  <c r="EX14" i="15" s="1"/>
  <c r="EX8" i="15"/>
  <c r="EX9" i="15" s="1"/>
  <c r="EX10" i="15" s="1"/>
  <c r="DA7" i="15"/>
  <c r="D100" i="23"/>
  <c r="E100" i="23" s="1"/>
  <c r="BC7" i="15"/>
  <c r="BC12" i="15"/>
  <c r="AS14" i="15"/>
  <c r="DF8" i="15"/>
  <c r="DF9" i="15" s="1"/>
  <c r="DF10" i="15" s="1"/>
  <c r="DO8" i="15"/>
  <c r="DO9" i="15" s="1"/>
  <c r="DO10" i="15" s="1"/>
  <c r="D115" i="23"/>
  <c r="E115" i="23" s="1"/>
  <c r="EF7" i="15"/>
  <c r="EF8" i="15"/>
  <c r="EF9" i="15" s="1"/>
  <c r="EF10" i="15" s="1"/>
  <c r="AE8" i="15"/>
  <c r="AE9" i="15" s="1"/>
  <c r="AE10" i="15" s="1"/>
  <c r="P12" i="15"/>
  <c r="P14" i="15" s="1"/>
  <c r="S7" i="15"/>
  <c r="S8" i="15"/>
  <c r="S9" i="15" s="1"/>
  <c r="S10" i="15" s="1"/>
  <c r="D27" i="23"/>
  <c r="E27" i="23" s="1"/>
  <c r="Z12" i="15"/>
  <c r="Z14" i="15" s="1"/>
  <c r="D17" i="23"/>
  <c r="E17" i="23" s="1"/>
  <c r="N12" i="15"/>
  <c r="N14" i="15" s="1"/>
  <c r="R7" i="15"/>
  <c r="D19" i="23"/>
  <c r="E19" i="23" s="1"/>
  <c r="CR8" i="15"/>
  <c r="CR9" i="15" s="1"/>
  <c r="CR10" i="15" s="1"/>
  <c r="CR12" i="15"/>
  <c r="AF8" i="15"/>
  <c r="AF9" i="15" s="1"/>
  <c r="AF10" i="15" s="1"/>
  <c r="AF7" i="15"/>
  <c r="DO14" i="15"/>
  <c r="P8" i="15"/>
  <c r="P9" i="15" s="1"/>
  <c r="P10" i="15" s="1"/>
  <c r="R8" i="15"/>
  <c r="R9" i="15" s="1"/>
  <c r="R10" i="15" s="1"/>
  <c r="D21" i="23"/>
  <c r="E21" i="23" s="1"/>
  <c r="D116" i="23"/>
  <c r="E116" i="23" s="1"/>
  <c r="DS8" i="15"/>
  <c r="DS9" i="15" s="1"/>
  <c r="DS10" i="15" s="1"/>
  <c r="T14" i="15"/>
  <c r="CG7" i="15"/>
  <c r="BP8" i="15"/>
  <c r="BP9" i="15" s="1"/>
  <c r="BP10" i="15" s="1"/>
  <c r="CT14" i="15"/>
  <c r="EV7" i="15"/>
  <c r="CY7" i="15"/>
  <c r="CM7" i="15"/>
  <c r="BL7" i="15"/>
  <c r="CX7" i="15"/>
  <c r="W8" i="15"/>
  <c r="W9" i="15" s="1"/>
  <c r="W10" i="15" s="1"/>
  <c r="DK7" i="15"/>
  <c r="CW7" i="15"/>
  <c r="CK7" i="15"/>
  <c r="BW7" i="15"/>
  <c r="AJ7" i="15"/>
  <c r="W14" i="15"/>
  <c r="AJ14" i="15"/>
  <c r="DJ8" i="15"/>
  <c r="DJ9" i="15" s="1"/>
  <c r="DJ10" i="15" s="1"/>
  <c r="CJ12" i="15"/>
  <c r="CJ14" i="15" s="1"/>
  <c r="AU7" i="15"/>
  <c r="U7" i="15"/>
  <c r="DV7" i="15"/>
  <c r="BG12" i="15"/>
  <c r="BG14" i="15" s="1"/>
  <c r="O8" i="15"/>
  <c r="O9" i="15" s="1"/>
  <c r="O10" i="15" s="1"/>
  <c r="D36" i="23"/>
  <c r="E36" i="23" s="1"/>
  <c r="BX8" i="15"/>
  <c r="BX9" i="15" s="1"/>
  <c r="BX10" i="15" s="1"/>
  <c r="D96" i="23"/>
  <c r="E96" i="23" s="1"/>
  <c r="BX7" i="15"/>
  <c r="EU12" i="15"/>
  <c r="EU14" i="15" s="1"/>
  <c r="U12" i="15"/>
  <c r="U14" i="15" s="1"/>
  <c r="Z7" i="15"/>
  <c r="X8" i="15"/>
  <c r="X9" i="15" s="1"/>
  <c r="X10" i="15" s="1"/>
  <c r="CK8" i="15"/>
  <c r="CK9" i="15" s="1"/>
  <c r="CK10" i="15" s="1"/>
  <c r="D98" i="23"/>
  <c r="E98" i="23" s="1"/>
  <c r="ED7" i="15"/>
  <c r="DH7" i="15"/>
  <c r="BY12" i="15"/>
  <c r="AR7" i="15"/>
  <c r="N8" i="15"/>
  <c r="N9" i="15" s="1"/>
  <c r="N10" i="15" s="1"/>
  <c r="CK12" i="15"/>
  <c r="CK14" i="15" s="1"/>
  <c r="D121" i="23"/>
  <c r="E121" i="23" s="1"/>
  <c r="D97" i="23"/>
  <c r="E97" i="23" s="1"/>
  <c r="D78" i="23"/>
  <c r="E78" i="23" s="1"/>
  <c r="D61" i="23"/>
  <c r="E61" i="23" s="1"/>
  <c r="CX12" i="15"/>
  <c r="CX14" i="15" s="1"/>
  <c r="DX8" i="15"/>
  <c r="DX9" i="15" s="1"/>
  <c r="DX10" i="15" s="1"/>
  <c r="BM7" i="15"/>
  <c r="D132" i="23"/>
  <c r="E132" i="23" s="1"/>
  <c r="DH8" i="15"/>
  <c r="DH9" i="15" s="1"/>
  <c r="DH10" i="15" s="1"/>
  <c r="EV8" i="15"/>
  <c r="EV9" i="15" s="1"/>
  <c r="EV10" i="15" s="1"/>
  <c r="DJ12" i="15"/>
  <c r="DJ14" i="15" s="1"/>
  <c r="EO8" i="15"/>
  <c r="DG12" i="15"/>
  <c r="DG14" i="15" s="1"/>
  <c r="AR12" i="15"/>
  <c r="AR14" i="15" s="1"/>
  <c r="D86" i="23"/>
  <c r="E86" i="23" s="1"/>
  <c r="EC7" i="15"/>
  <c r="D24" i="23"/>
  <c r="E24" i="23" s="1"/>
  <c r="EI12" i="15"/>
  <c r="DK12" i="15"/>
  <c r="N7" i="15"/>
  <c r="AU12" i="15"/>
  <c r="AU14" i="15" s="1"/>
  <c r="AV12" i="15"/>
  <c r="AV14" i="15" s="1"/>
  <c r="CC12" i="15"/>
  <c r="CC14" i="15" s="1"/>
  <c r="DM7" i="15"/>
  <c r="Y12" i="15"/>
  <c r="Y14" i="15" s="1"/>
  <c r="DG8" i="15"/>
  <c r="DG9" i="15" s="1"/>
  <c r="DG10" i="15" s="1"/>
  <c r="CM8" i="15"/>
  <c r="CM9" i="15" s="1"/>
  <c r="CM10" i="15" s="1"/>
  <c r="DH12" i="15"/>
  <c r="DH14" i="15" s="1"/>
  <c r="D94" i="23"/>
  <c r="E94" i="23" s="1"/>
  <c r="AK12" i="15"/>
  <c r="AK14" i="15" s="1"/>
  <c r="BB12" i="15"/>
  <c r="BB14" i="15" s="1"/>
  <c r="D127" i="23"/>
  <c r="E127" i="23" s="1"/>
  <c r="D88" i="23"/>
  <c r="E88" i="23" s="1"/>
  <c r="Z8" i="15"/>
  <c r="Z9" i="15" s="1"/>
  <c r="Z10" i="15" s="1"/>
  <c r="AJ8" i="15"/>
  <c r="AJ9" i="15" s="1"/>
  <c r="AJ10" i="15" s="1"/>
  <c r="CE12" i="15"/>
  <c r="D45" i="23"/>
  <c r="E45" i="23" s="1"/>
  <c r="D111" i="23"/>
  <c r="E111" i="23" s="1"/>
  <c r="D76" i="23"/>
  <c r="E76" i="23" s="1"/>
  <c r="DM8" i="15"/>
  <c r="DM9" i="15" s="1"/>
  <c r="DM10" i="15" s="1"/>
  <c r="DX12" i="15"/>
  <c r="DX14" i="15" s="1"/>
  <c r="DV8" i="15"/>
  <c r="DV9" i="15" s="1"/>
  <c r="DV10" i="15" s="1"/>
  <c r="ET12" i="15"/>
  <c r="D46" i="23"/>
  <c r="E46" i="23" s="1"/>
  <c r="AR8" i="15"/>
  <c r="AR9" i="15" s="1"/>
  <c r="AR10" i="15" s="1"/>
  <c r="BG8" i="15"/>
  <c r="BG9" i="15" s="1"/>
  <c r="BG10" i="15" s="1"/>
  <c r="AV8" i="15"/>
  <c r="AV9" i="15" s="1"/>
  <c r="AV10" i="15" s="1"/>
  <c r="D26" i="23"/>
  <c r="E26" i="23" s="1"/>
  <c r="ED12" i="15"/>
  <c r="ED14" i="15" s="1"/>
  <c r="AF12" i="15"/>
  <c r="AF14" i="15" s="1"/>
  <c r="EC8" i="15"/>
  <c r="EC9" i="15" s="1"/>
  <c r="EC10" i="15" s="1"/>
  <c r="CE7" i="15"/>
  <c r="BR12" i="15"/>
  <c r="EU7" i="15"/>
  <c r="Y8" i="15"/>
  <c r="Y9" i="15" s="1"/>
  <c r="Y10" i="15" s="1"/>
  <c r="AL12" i="15"/>
  <c r="AL14" i="15" s="1"/>
  <c r="CC8" i="15"/>
  <c r="CC9" i="15" s="1"/>
  <c r="CC10" i="15" s="1"/>
  <c r="CD8" i="15"/>
  <c r="CD9" i="15" s="1"/>
  <c r="CD10" i="15" s="1"/>
  <c r="DG7" i="15"/>
  <c r="CO7" i="15"/>
  <c r="CO12" i="15"/>
  <c r="CO14" i="15" s="1"/>
  <c r="AL8" i="15"/>
  <c r="AL9" i="15" s="1"/>
  <c r="AL10" i="15" s="1"/>
  <c r="D90" i="23"/>
  <c r="E90" i="23" s="1"/>
  <c r="DR14" i="15"/>
  <c r="D113" i="23"/>
  <c r="E113" i="23" s="1"/>
  <c r="AQ12" i="15"/>
  <c r="D50" i="23"/>
  <c r="E50" i="23" s="1"/>
  <c r="D29" i="23"/>
  <c r="E29" i="23" s="1"/>
  <c r="Q12" i="15"/>
  <c r="E7" i="31" l="1"/>
  <c r="F4" i="31" s="1"/>
  <c r="EG12" i="15"/>
  <c r="EG14" i="15" s="1"/>
  <c r="D128" i="23"/>
  <c r="E128" i="23" s="1"/>
  <c r="BF14" i="15"/>
  <c r="J14" i="15"/>
  <c r="CE14" i="15"/>
  <c r="EA14" i="15"/>
  <c r="EM14" i="15"/>
  <c r="BS14" i="15"/>
  <c r="DN14" i="15"/>
  <c r="BR14" i="15"/>
  <c r="BY14" i="15"/>
  <c r="DZ8" i="15"/>
  <c r="DZ9" i="15" s="1"/>
  <c r="DZ10" i="15" s="1"/>
  <c r="DB12" i="15"/>
  <c r="BR8" i="15"/>
  <c r="BR9" i="15" s="1"/>
  <c r="BR10" i="15" s="1"/>
  <c r="CR14" i="15"/>
  <c r="DZ7" i="15"/>
  <c r="DB8" i="15"/>
  <c r="DB9" i="15" s="1"/>
  <c r="DB10" i="15" s="1"/>
  <c r="CD12" i="15"/>
  <c r="CD14" i="15" s="1"/>
  <c r="DZ12" i="15"/>
  <c r="DZ14" i="15" s="1"/>
  <c r="CP8" i="15"/>
  <c r="CP9" i="15" s="1"/>
  <c r="CP10" i="15" s="1"/>
  <c r="EQ8" i="15"/>
  <c r="EQ9" i="15" s="1"/>
  <c r="EQ10" i="15" s="1"/>
  <c r="EQ12" i="15"/>
  <c r="EQ14" i="15" s="1"/>
  <c r="V12" i="15"/>
  <c r="V14" i="15" s="1"/>
  <c r="D13" i="23"/>
  <c r="E13" i="23" s="1"/>
  <c r="BF8" i="15"/>
  <c r="BF9" i="15" s="1"/>
  <c r="BF10" i="15" s="1"/>
  <c r="CD7" i="15"/>
  <c r="BF7" i="15"/>
  <c r="DI14" i="15"/>
  <c r="D65" i="23"/>
  <c r="E65" i="23" s="1"/>
  <c r="D44" i="23"/>
  <c r="E44" i="23" s="1"/>
  <c r="AO14" i="15"/>
  <c r="J7" i="15"/>
  <c r="DN8" i="15"/>
  <c r="DN9" i="15" s="1"/>
  <c r="DN10" i="15" s="1"/>
  <c r="ET14" i="15"/>
  <c r="EL14" i="15"/>
  <c r="CA12" i="15"/>
  <c r="CA14" i="15" s="1"/>
  <c r="Q14" i="15"/>
  <c r="DB14" i="15"/>
  <c r="C24" i="15"/>
  <c r="AI14" i="15"/>
  <c r="C30" i="15" s="1"/>
  <c r="D35" i="23"/>
  <c r="E35" i="23" s="1"/>
  <c r="EN14" i="15"/>
  <c r="L8" i="15"/>
  <c r="L9" i="15" s="1"/>
  <c r="L10" i="15" s="1"/>
  <c r="L12" i="15"/>
  <c r="L14" i="15" s="1"/>
  <c r="L7" i="15"/>
  <c r="AT14" i="15"/>
  <c r="AH14" i="15"/>
  <c r="CN14" i="15"/>
  <c r="DW14" i="15"/>
  <c r="DV14" i="15"/>
  <c r="V7" i="15"/>
  <c r="D99" i="23"/>
  <c r="E99" i="23" s="1"/>
  <c r="BO14" i="15"/>
  <c r="DW8" i="15"/>
  <c r="DW9" i="15" s="1"/>
  <c r="DW10" i="15" s="1"/>
  <c r="CB8" i="15"/>
  <c r="CB9" i="15" s="1"/>
  <c r="CB10" i="15" s="1"/>
  <c r="AQ14" i="15"/>
  <c r="CN7" i="15"/>
  <c r="AE14" i="15"/>
  <c r="D54" i="23"/>
  <c r="E54" i="23" s="1"/>
  <c r="DL12" i="15"/>
  <c r="DL14" i="15" s="1"/>
  <c r="AH8" i="15"/>
  <c r="AH9" i="15" s="1"/>
  <c r="AH10" i="15" s="1"/>
  <c r="CZ12" i="15"/>
  <c r="CZ14" i="15" s="1"/>
  <c r="EI14" i="15"/>
  <c r="DL8" i="15"/>
  <c r="DL9" i="15" s="1"/>
  <c r="DL10" i="15" s="1"/>
  <c r="DL7" i="15"/>
  <c r="D34" i="23"/>
  <c r="E34" i="23" s="1"/>
  <c r="AH7" i="15"/>
  <c r="V8" i="15"/>
  <c r="V9" i="15" s="1"/>
  <c r="V10" i="15" s="1"/>
  <c r="CB12" i="15"/>
  <c r="CB14" i="15" s="1"/>
  <c r="EY12" i="15"/>
  <c r="EY14" i="15" s="1"/>
  <c r="G14" i="15"/>
  <c r="AT7" i="15"/>
  <c r="D120" i="23"/>
  <c r="E120" i="23" s="1"/>
  <c r="BE8" i="15"/>
  <c r="BE9" i="15" s="1"/>
  <c r="BE10" i="15" s="1"/>
  <c r="BQ12" i="15"/>
  <c r="BQ14" i="15" s="1"/>
  <c r="DW7" i="15"/>
  <c r="AT8" i="15"/>
  <c r="AT9" i="15" s="1"/>
  <c r="AT10" i="15" s="1"/>
  <c r="DK14" i="15"/>
  <c r="CZ8" i="15"/>
  <c r="CZ9" i="15" s="1"/>
  <c r="CZ10" i="15" s="1"/>
  <c r="D64" i="23"/>
  <c r="E64" i="23" s="1"/>
  <c r="EY8" i="15"/>
  <c r="EY9" i="15" s="1"/>
  <c r="EY10" i="15" s="1"/>
  <c r="BC14" i="15"/>
  <c r="EH7" i="15"/>
  <c r="CS14" i="15"/>
  <c r="BA14" i="15"/>
  <c r="BQ7" i="15"/>
  <c r="EH12" i="15"/>
  <c r="EH14" i="15" s="1"/>
  <c r="BE12" i="15"/>
  <c r="BE14" i="15" s="1"/>
  <c r="BD12" i="15"/>
  <c r="BD14" i="15" s="1"/>
  <c r="DU8" i="15"/>
  <c r="DU9" i="15" s="1"/>
  <c r="DU10" i="15" s="1"/>
  <c r="DU12" i="15"/>
  <c r="DU14" i="15" s="1"/>
  <c r="DU7" i="15"/>
  <c r="BV8" i="15"/>
  <c r="BV9" i="15" s="1"/>
  <c r="BV10" i="15" s="1"/>
  <c r="BI14" i="15"/>
  <c r="I14" i="15"/>
  <c r="CU12" i="15"/>
  <c r="CU14" i="15" s="1"/>
  <c r="CI14" i="15"/>
  <c r="AK7" i="15"/>
  <c r="AP7" i="15"/>
  <c r="J8" i="15"/>
  <c r="J9" i="15" s="1"/>
  <c r="J10" i="15" s="1"/>
  <c r="EC12" i="15"/>
  <c r="EC14" i="15" s="1"/>
  <c r="C22" i="15"/>
  <c r="C18" i="15"/>
  <c r="C28" i="15"/>
  <c r="C26" i="15"/>
  <c r="D25" i="23"/>
  <c r="X12" i="15"/>
  <c r="X14" i="15" s="1"/>
  <c r="B2" i="25"/>
  <c r="EO12" i="15"/>
  <c r="EO14" i="15" s="1"/>
  <c r="EO7" i="15"/>
  <c r="DE14" i="15"/>
  <c r="O7" i="15"/>
  <c r="O12" i="15"/>
  <c r="O14" i="15" s="1"/>
  <c r="D87" i="23"/>
  <c r="E87" i="23" s="1"/>
  <c r="CN8" i="15"/>
  <c r="CN9" i="15" s="1"/>
  <c r="CN10" i="15" s="1"/>
  <c r="AP14" i="15"/>
  <c r="EI8" i="15"/>
  <c r="EI9" i="15" s="1"/>
  <c r="EI10" i="15" s="1"/>
  <c r="EI7" i="15"/>
  <c r="D62" i="23"/>
  <c r="E62" i="23" s="1"/>
  <c r="BN12" i="15"/>
  <c r="BN14" i="15" s="1"/>
  <c r="R14" i="15"/>
  <c r="CB7" i="15"/>
  <c r="BB7" i="15"/>
  <c r="F3" i="31" l="1"/>
  <c r="F5" i="31"/>
  <c r="CA7" i="15"/>
  <c r="DP7" i="15"/>
  <c r="EL7" i="15"/>
  <c r="BZ7" i="15"/>
  <c r="CI7" i="15"/>
  <c r="Q7" i="15"/>
  <c r="EE7" i="15"/>
  <c r="D7" i="15"/>
  <c r="BD7" i="15"/>
  <c r="DR7" i="15"/>
  <c r="AC7" i="15"/>
  <c r="AI7" i="15"/>
  <c r="E7" i="15"/>
  <c r="BA7" i="15"/>
  <c r="AQ7" i="15"/>
  <c r="CQ7" i="15"/>
  <c r="EN7" i="15"/>
  <c r="EG7" i="15"/>
  <c r="BN7" i="15"/>
  <c r="H1068" i="11"/>
  <c r="H3963" i="11"/>
  <c r="H1693" i="11"/>
  <c r="H1872" i="11"/>
  <c r="H1705" i="11"/>
  <c r="H3451" i="11"/>
  <c r="H1182" i="11"/>
  <c r="H619" i="11"/>
  <c r="H3292" i="11"/>
  <c r="H3700" i="11"/>
  <c r="H567" i="11"/>
  <c r="H2966" i="11"/>
  <c r="H12" i="11"/>
  <c r="H2186" i="11"/>
  <c r="H2865" i="11"/>
  <c r="H3187" i="11"/>
  <c r="H2139" i="11"/>
  <c r="H1128" i="11"/>
  <c r="H162" i="11"/>
  <c r="H947" i="11"/>
  <c r="H2432" i="11"/>
  <c r="H520" i="11"/>
  <c r="H313" i="11"/>
  <c r="H3732" i="11"/>
  <c r="H2156" i="11"/>
  <c r="H740" i="11"/>
  <c r="H2566" i="11"/>
  <c r="H2965" i="11"/>
  <c r="H249" i="11"/>
  <c r="H168" i="11"/>
  <c r="H3775" i="11"/>
  <c r="H1206" i="11"/>
  <c r="H975" i="11"/>
  <c r="H239" i="11"/>
  <c r="H3347" i="11"/>
  <c r="H343" i="11"/>
  <c r="H105" i="11"/>
  <c r="H767" i="11"/>
  <c r="H1438" i="11"/>
  <c r="H3744" i="11"/>
  <c r="H1012" i="11"/>
  <c r="H1215" i="11"/>
  <c r="H3000" i="11"/>
  <c r="H3047" i="11"/>
  <c r="H385" i="11"/>
  <c r="H3621" i="11"/>
  <c r="H1225" i="11"/>
  <c r="H1961" i="11"/>
  <c r="H690" i="11"/>
  <c r="H1022" i="11"/>
  <c r="H553" i="11"/>
  <c r="H2083" i="11"/>
  <c r="H1627" i="11"/>
  <c r="H30" i="11"/>
  <c r="H2043" i="11"/>
  <c r="H3610" i="11"/>
  <c r="H2143" i="11"/>
  <c r="H2318" i="11"/>
  <c r="H338" i="11"/>
  <c r="H189" i="11"/>
  <c r="H1255" i="11"/>
  <c r="H62" i="11"/>
  <c r="H2133" i="11"/>
  <c r="H128" i="11"/>
  <c r="H3434" i="11"/>
  <c r="H2921" i="11"/>
  <c r="H2213" i="11"/>
  <c r="H3353" i="11"/>
  <c r="H1127" i="11"/>
  <c r="H605" i="11"/>
  <c r="H3418" i="11"/>
  <c r="H3727" i="11"/>
  <c r="H1996" i="11"/>
  <c r="H1686" i="11"/>
  <c r="H1606" i="11"/>
  <c r="H8" i="11"/>
  <c r="H3940" i="11"/>
  <c r="H1132" i="11"/>
  <c r="H3200" i="11"/>
  <c r="H1005" i="11"/>
  <c r="H3176" i="11"/>
  <c r="H1259" i="11"/>
  <c r="H2350" i="11"/>
  <c r="H1861" i="11"/>
  <c r="H3208" i="11"/>
  <c r="H3364" i="11"/>
  <c r="H3665" i="11"/>
  <c r="H461" i="11"/>
  <c r="H2013" i="11"/>
  <c r="H3562" i="11"/>
  <c r="H2748" i="11"/>
  <c r="H2740" i="11"/>
  <c r="H971" i="11"/>
  <c r="H3652" i="11"/>
  <c r="H307" i="11"/>
  <c r="H2270" i="11"/>
  <c r="H2723" i="11"/>
  <c r="H3890" i="11"/>
  <c r="H1797" i="11"/>
  <c r="H1391" i="11"/>
  <c r="H1037" i="11"/>
  <c r="H882" i="11"/>
  <c r="H1926" i="11"/>
  <c r="H2333" i="11"/>
  <c r="H431" i="11"/>
  <c r="H3715" i="11"/>
  <c r="H63" i="11"/>
  <c r="H1297" i="11"/>
  <c r="H643" i="11"/>
  <c r="H1846" i="11"/>
  <c r="H2879" i="11"/>
  <c r="H2524" i="11"/>
  <c r="H1001" i="11"/>
  <c r="H2564" i="11"/>
  <c r="H1779" i="11"/>
  <c r="H1810" i="11"/>
  <c r="H3222" i="11"/>
  <c r="H749" i="11"/>
  <c r="H1100" i="11"/>
  <c r="H2694" i="11"/>
  <c r="H2769" i="11"/>
  <c r="H35" i="11"/>
  <c r="H1398" i="11"/>
  <c r="H7" i="11"/>
  <c r="H2101" i="11"/>
  <c r="H1147" i="11"/>
  <c r="H2677" i="11"/>
  <c r="H2517" i="11"/>
  <c r="H1430" i="11"/>
  <c r="H3958" i="11"/>
  <c r="H218" i="11"/>
  <c r="H3225" i="11"/>
  <c r="H434" i="11"/>
  <c r="H2551" i="11"/>
  <c r="H3313" i="11"/>
  <c r="H76" i="11"/>
  <c r="H987" i="11"/>
  <c r="H255" i="11"/>
  <c r="H3055" i="11"/>
  <c r="H2779" i="11"/>
  <c r="H3124" i="11"/>
  <c r="H765" i="11"/>
  <c r="H1454" i="11"/>
  <c r="H2845" i="11"/>
  <c r="H3996" i="11"/>
  <c r="H600" i="11"/>
  <c r="H1331" i="11"/>
  <c r="H2474" i="11"/>
  <c r="H2236" i="11"/>
  <c r="H928" i="11"/>
  <c r="H603" i="11"/>
  <c r="H1554" i="11"/>
  <c r="H2762" i="11"/>
  <c r="H1275" i="11"/>
  <c r="H115" i="11"/>
  <c r="H1610" i="11"/>
  <c r="H1766" i="11"/>
  <c r="H759" i="11"/>
  <c r="H2138" i="11"/>
  <c r="H460" i="11"/>
  <c r="H3423" i="11"/>
  <c r="H1308" i="11"/>
  <c r="H2681" i="11"/>
  <c r="H3858" i="11"/>
  <c r="H3863" i="11"/>
  <c r="H3603" i="11"/>
  <c r="H674" i="11"/>
  <c r="H2795" i="11"/>
  <c r="H631" i="11"/>
  <c r="H860" i="11"/>
  <c r="H1114" i="11"/>
  <c r="H3022" i="11"/>
  <c r="H3788" i="11"/>
  <c r="H1726" i="11"/>
  <c r="H236" i="11"/>
  <c r="H138" i="11"/>
  <c r="H2726" i="11"/>
  <c r="H2068" i="11"/>
  <c r="H2707" i="11"/>
  <c r="H984" i="11"/>
  <c r="H2550" i="11"/>
  <c r="H3132" i="11"/>
  <c r="H820" i="11"/>
  <c r="H1078" i="11"/>
  <c r="H472" i="11"/>
  <c r="H3841" i="11"/>
  <c r="H85" i="11"/>
  <c r="H1781" i="11"/>
  <c r="H15" i="11"/>
  <c r="H2216" i="11"/>
  <c r="H3736" i="11"/>
  <c r="H1157" i="11"/>
  <c r="H986" i="11"/>
  <c r="H2142" i="11"/>
  <c r="H547" i="11"/>
  <c r="H3449" i="11"/>
  <c r="H843" i="11"/>
  <c r="H3607" i="11"/>
  <c r="H10" i="11"/>
  <c r="H507" i="11"/>
  <c r="H3887" i="11"/>
  <c r="H508" i="11"/>
  <c r="H3296" i="11"/>
  <c r="H943" i="11"/>
  <c r="H894" i="11"/>
  <c r="H175" i="11"/>
  <c r="H2169" i="11"/>
  <c r="H663" i="11"/>
  <c r="H1593" i="11"/>
  <c r="H1501" i="11"/>
  <c r="H2693" i="11"/>
  <c r="H2729" i="11"/>
  <c r="H793" i="11"/>
  <c r="H1936" i="11"/>
  <c r="H2927" i="11"/>
  <c r="H97" i="11"/>
  <c r="H2982" i="11"/>
  <c r="H1641" i="11"/>
  <c r="H2300" i="11"/>
  <c r="H490" i="11"/>
  <c r="H2631" i="11"/>
  <c r="H3894" i="11"/>
  <c r="H481" i="11"/>
  <c r="H2062" i="11"/>
  <c r="H2363" i="11"/>
  <c r="H3730" i="11"/>
  <c r="H2611" i="11"/>
  <c r="H3095" i="11"/>
  <c r="H2862" i="11"/>
  <c r="H324" i="11"/>
  <c r="H1284" i="11"/>
  <c r="H3466" i="11"/>
  <c r="H2149" i="11"/>
  <c r="H370" i="11"/>
  <c r="H3303" i="11"/>
  <c r="H57" i="11"/>
  <c r="H1580" i="11"/>
  <c r="H3393" i="11"/>
  <c r="H3644" i="11"/>
  <c r="H2457" i="11"/>
  <c r="H429" i="11"/>
  <c r="H1625" i="11"/>
  <c r="H3148" i="11"/>
  <c r="H2411" i="11"/>
  <c r="H2425" i="11"/>
  <c r="H14" i="11"/>
  <c r="H491" i="11"/>
  <c r="H442" i="11"/>
  <c r="H2732" i="11"/>
  <c r="H3193" i="11"/>
  <c r="H254" i="11"/>
  <c r="H528" i="11"/>
  <c r="H2826" i="11"/>
  <c r="H2584" i="11"/>
  <c r="H2834" i="11"/>
  <c r="H1342" i="11"/>
  <c r="H252" i="11"/>
  <c r="H2426" i="11"/>
  <c r="H1931" i="11"/>
  <c r="H3262" i="11"/>
  <c r="H1477" i="11"/>
  <c r="H2292" i="11"/>
  <c r="H1455" i="11"/>
  <c r="H612" i="11"/>
  <c r="H2410" i="11"/>
  <c r="H3638" i="11"/>
  <c r="H2773" i="11"/>
  <c r="H390" i="11"/>
  <c r="H773" i="11"/>
  <c r="H3144" i="11"/>
  <c r="H2617" i="11"/>
  <c r="H3084" i="11"/>
  <c r="H3049" i="11"/>
  <c r="H849" i="11"/>
  <c r="H2348" i="11"/>
  <c r="H1661" i="11"/>
  <c r="H294" i="11"/>
  <c r="H309" i="11"/>
  <c r="H1092" i="11"/>
  <c r="H2272" i="11"/>
  <c r="H3804" i="11"/>
  <c r="H2478" i="11"/>
  <c r="H207" i="11"/>
  <c r="H1658" i="11"/>
  <c r="H3389" i="11"/>
  <c r="H1231" i="11"/>
  <c r="H3746" i="11"/>
  <c r="H3288" i="11"/>
  <c r="H464" i="11"/>
  <c r="H1598" i="11"/>
  <c r="H513" i="11"/>
  <c r="H3698" i="11"/>
  <c r="H714" i="11"/>
  <c r="H3229" i="11"/>
  <c r="H1753" i="11"/>
  <c r="H280" i="11"/>
  <c r="H3248" i="11"/>
  <c r="H2544" i="11"/>
  <c r="H3437" i="11"/>
  <c r="H1952" i="11"/>
  <c r="H888" i="11"/>
  <c r="H1120" i="11"/>
  <c r="H1528" i="11"/>
  <c r="H1768" i="11"/>
  <c r="H3130" i="11"/>
  <c r="H2810" i="11"/>
  <c r="H3324" i="11"/>
  <c r="H3282" i="11"/>
  <c r="H365" i="11"/>
  <c r="H3593" i="11"/>
  <c r="H1486" i="11"/>
  <c r="H2908" i="11"/>
  <c r="H994" i="11"/>
  <c r="H555" i="11"/>
  <c r="H1822" i="11"/>
  <c r="H703" i="11"/>
  <c r="H1107" i="11"/>
  <c r="H3240" i="11"/>
  <c r="H693" i="11"/>
  <c r="H477" i="11"/>
  <c r="H2914" i="11"/>
  <c r="H3103" i="11"/>
  <c r="H3480" i="11"/>
  <c r="H731" i="11"/>
  <c r="H1711" i="11"/>
  <c r="H64" i="11"/>
  <c r="H1746" i="11"/>
  <c r="H2146" i="11"/>
  <c r="H1964" i="11"/>
  <c r="H3412" i="11"/>
  <c r="H904" i="11"/>
  <c r="H292" i="11"/>
  <c r="H3305" i="11"/>
  <c r="H1148" i="11"/>
  <c r="H3244" i="11"/>
  <c r="H1276" i="11"/>
  <c r="H2515" i="11"/>
  <c r="H170" i="11"/>
  <c r="H1873" i="11"/>
  <c r="H2461" i="11"/>
  <c r="H2116" i="11"/>
  <c r="H506" i="11"/>
  <c r="H2633" i="11"/>
  <c r="H2126" i="11"/>
  <c r="H1021" i="11"/>
  <c r="H2604" i="11"/>
  <c r="H2538" i="11"/>
  <c r="H3409" i="11"/>
  <c r="H474" i="11"/>
  <c r="H817" i="11"/>
  <c r="H2606" i="11"/>
  <c r="H2738" i="11"/>
  <c r="H2399" i="11"/>
  <c r="H3976" i="11"/>
  <c r="H2621" i="11"/>
  <c r="H964" i="11"/>
  <c r="H1980" i="11"/>
  <c r="H65" i="11"/>
  <c r="H2277" i="11"/>
  <c r="H191" i="11"/>
  <c r="H2714" i="11"/>
  <c r="H1293" i="11"/>
  <c r="H3110" i="11"/>
  <c r="H3713" i="11"/>
  <c r="H1435" i="11"/>
  <c r="H796" i="11"/>
  <c r="H2841" i="11"/>
  <c r="H658" i="11"/>
  <c r="H2435" i="11"/>
  <c r="H3215" i="11"/>
  <c r="H1676" i="11"/>
  <c r="H2320" i="11"/>
  <c r="H2162" i="11"/>
  <c r="H2801" i="11"/>
  <c r="H167" i="11"/>
  <c r="H3516" i="11"/>
  <c r="H149" i="11"/>
  <c r="H2599" i="11"/>
  <c r="H1356" i="11"/>
  <c r="H2560" i="11"/>
  <c r="H1794" i="11"/>
  <c r="H34" i="11"/>
  <c r="H3687" i="11"/>
  <c r="H537" i="11"/>
  <c r="H1838" i="11"/>
  <c r="H3069" i="11"/>
  <c r="H1212" i="11"/>
  <c r="H3173" i="11"/>
  <c r="H2293" i="11"/>
  <c r="H2943" i="11"/>
  <c r="H3025" i="11"/>
  <c r="H2383" i="11"/>
  <c r="H1839" i="11"/>
  <c r="H2654" i="11"/>
  <c r="H1670" i="11"/>
  <c r="H3379" i="11"/>
  <c r="H2462" i="11"/>
  <c r="H1751" i="11"/>
  <c r="H523" i="11"/>
  <c r="H118" i="11"/>
  <c r="H3942" i="11"/>
  <c r="H3579" i="11"/>
  <c r="H2944" i="11"/>
  <c r="H1916" i="11"/>
  <c r="H2299" i="11"/>
  <c r="H995" i="11"/>
  <c r="H215" i="11"/>
  <c r="H205" i="11"/>
  <c r="H3341" i="11"/>
  <c r="H3501" i="11"/>
  <c r="H1588" i="11"/>
  <c r="H684" i="11"/>
  <c r="H2198" i="11"/>
  <c r="H3126" i="11"/>
  <c r="H1065" i="11"/>
  <c r="H2625" i="11"/>
  <c r="H1894" i="11"/>
  <c r="H3206" i="11"/>
  <c r="H352" i="11"/>
  <c r="H250" i="11"/>
  <c r="H3761" i="11"/>
  <c r="H3134" i="11"/>
  <c r="H1695" i="11"/>
  <c r="H399" i="11"/>
  <c r="H2034" i="11"/>
  <c r="H871" i="11"/>
  <c r="H2060" i="11"/>
  <c r="H4001" i="11"/>
  <c r="H3182" i="11"/>
  <c r="H325" i="11"/>
  <c r="H3677" i="11"/>
  <c r="H53" i="11"/>
  <c r="H2568" i="11"/>
  <c r="H1681" i="11"/>
  <c r="H426" i="11"/>
  <c r="H997" i="11"/>
  <c r="H1378" i="11"/>
  <c r="H132" i="11"/>
  <c r="H2297" i="11"/>
  <c r="H3750" i="11"/>
  <c r="H373" i="11"/>
  <c r="H628" i="11"/>
  <c r="H3588" i="11"/>
  <c r="H3696" i="11"/>
  <c r="H1420" i="11"/>
  <c r="H3080" i="11"/>
  <c r="H837" i="11"/>
  <c r="H2526" i="11"/>
  <c r="H2390" i="11"/>
  <c r="H126" i="11"/>
  <c r="H585" i="11"/>
  <c r="H3505" i="11"/>
  <c r="H3363" i="11"/>
  <c r="H1579" i="11"/>
  <c r="H3097" i="11"/>
  <c r="H1990" i="11"/>
  <c r="H1373" i="11"/>
  <c r="H3886" i="11"/>
  <c r="H2253" i="11"/>
  <c r="H334" i="11"/>
  <c r="H3295" i="11"/>
  <c r="H3233" i="11"/>
  <c r="H3482" i="11"/>
  <c r="H396" i="11"/>
  <c r="H872" i="11"/>
  <c r="H2835" i="11"/>
  <c r="H1185" i="11"/>
  <c r="H317" i="11"/>
  <c r="H3837" i="11"/>
  <c r="H1680" i="11"/>
  <c r="H1162" i="11"/>
  <c r="H3639" i="11"/>
  <c r="H1072" i="11"/>
  <c r="H151" i="11"/>
  <c r="H2326" i="11"/>
  <c r="H1978" i="11"/>
  <c r="H2901" i="11"/>
  <c r="H88" i="11"/>
  <c r="H150" i="11"/>
  <c r="H1220" i="11"/>
  <c r="H3496" i="11"/>
  <c r="H2509" i="11"/>
  <c r="H197" i="11"/>
  <c r="H1745" i="11"/>
  <c r="H117" i="11"/>
  <c r="H977" i="11"/>
  <c r="H3623" i="11"/>
  <c r="H2645" i="11"/>
  <c r="H384" i="11"/>
  <c r="H1694" i="11"/>
  <c r="H1370" i="11"/>
  <c r="H133" i="11"/>
  <c r="H2179" i="11"/>
  <c r="H3202" i="11"/>
  <c r="H3857" i="11"/>
  <c r="H3979" i="11"/>
  <c r="H1119" i="11"/>
  <c r="H3174" i="11"/>
  <c r="H3490" i="11"/>
  <c r="H2335" i="11"/>
  <c r="H2529" i="11"/>
  <c r="H1184" i="11"/>
  <c r="H2842" i="11"/>
  <c r="H341" i="11"/>
  <c r="H3880" i="11"/>
  <c r="H2324" i="11"/>
  <c r="H1240" i="11"/>
  <c r="H93" i="11"/>
  <c r="H1457" i="11"/>
  <c r="H2875" i="11"/>
  <c r="H2924" i="11"/>
  <c r="H1402" i="11"/>
  <c r="H3636" i="11"/>
  <c r="H414" i="11"/>
  <c r="H2312" i="11"/>
  <c r="H357" i="11"/>
  <c r="H1761" i="11"/>
  <c r="H1077" i="11"/>
  <c r="H348" i="11"/>
  <c r="H2666" i="11"/>
  <c r="H3729" i="11"/>
  <c r="H1381" i="11"/>
  <c r="H3573" i="11"/>
  <c r="H3079" i="11"/>
  <c r="H1549" i="11"/>
  <c r="H256" i="11"/>
  <c r="H2257" i="11"/>
  <c r="H846" i="11"/>
  <c r="H1570" i="11"/>
  <c r="H2930" i="11"/>
  <c r="H1478" i="11"/>
  <c r="H1583" i="11"/>
  <c r="H794" i="11"/>
  <c r="H3118" i="11"/>
  <c r="H2978" i="11"/>
  <c r="H3142" i="11"/>
  <c r="H744" i="11"/>
  <c r="H1505" i="11"/>
  <c r="H200" i="11"/>
  <c r="H1223" i="11"/>
  <c r="H2679" i="11"/>
  <c r="H2481" i="11"/>
  <c r="H3210" i="11"/>
  <c r="H898" i="11"/>
  <c r="H3608" i="11"/>
  <c r="H2368" i="11"/>
  <c r="H488" i="11"/>
  <c r="H1701" i="11"/>
  <c r="H1115" i="11"/>
  <c r="H3546" i="11"/>
  <c r="H1090" i="11"/>
  <c r="H696" i="11"/>
  <c r="H49" i="11"/>
  <c r="H337" i="11"/>
  <c r="H3472" i="11"/>
  <c r="H1411" i="11"/>
  <c r="H502" i="11"/>
  <c r="H1767" i="11"/>
  <c r="H2665" i="11"/>
  <c r="H3020" i="11"/>
  <c r="H3006" i="11"/>
  <c r="H848" i="11"/>
  <c r="H2577" i="11"/>
  <c r="H2108" i="11"/>
  <c r="H310" i="11"/>
  <c r="H299" i="11"/>
  <c r="H2985" i="11"/>
  <c r="H2127" i="11"/>
  <c r="H2118" i="11"/>
  <c r="H2424" i="11"/>
  <c r="H3194" i="11"/>
  <c r="H48" i="11"/>
  <c r="H2975" i="11"/>
  <c r="H2802" i="11"/>
  <c r="H3874" i="11"/>
  <c r="H2409" i="11"/>
  <c r="H3812" i="11"/>
  <c r="H2513" i="11"/>
  <c r="H1899" i="11"/>
  <c r="H3909" i="11"/>
  <c r="H747" i="11"/>
  <c r="H2905" i="11"/>
  <c r="H277" i="11"/>
  <c r="H2906" i="11"/>
  <c r="H3015" i="11"/>
  <c r="H590" i="11"/>
  <c r="H195" i="11"/>
  <c r="H935" i="11"/>
  <c r="H1648" i="11"/>
  <c r="H3268" i="11"/>
  <c r="H3242" i="11"/>
  <c r="H1203" i="11"/>
  <c r="H2172" i="11"/>
  <c r="H2121" i="11"/>
  <c r="H988" i="11"/>
  <c r="H1003" i="11"/>
  <c r="H3343" i="11"/>
  <c r="H1989" i="11"/>
  <c r="H1624" i="11"/>
  <c r="H304" i="11"/>
  <c r="H2635" i="11"/>
  <c r="H2452" i="11"/>
  <c r="H2282" i="11"/>
  <c r="H930" i="11"/>
  <c r="H172" i="11"/>
  <c r="H866" i="11"/>
  <c r="H1198" i="11"/>
  <c r="H186" i="11"/>
  <c r="H1002" i="11"/>
  <c r="H3988" i="11"/>
  <c r="H3196" i="11"/>
  <c r="H879" i="11"/>
  <c r="H134" i="11"/>
  <c r="H2442" i="11"/>
  <c r="H1932" i="11"/>
  <c r="H2767" i="11"/>
  <c r="H3502" i="11"/>
  <c r="H2828" i="11"/>
  <c r="H1831" i="11"/>
  <c r="H3114" i="11"/>
  <c r="H1671" i="11"/>
  <c r="H3778" i="11"/>
  <c r="H96" i="11"/>
  <c r="H2256" i="11"/>
  <c r="H1545" i="11"/>
  <c r="H3728" i="11"/>
  <c r="H1829" i="11"/>
  <c r="H2754" i="11"/>
  <c r="H2926" i="11"/>
  <c r="H3456" i="11"/>
  <c r="H2971" i="11"/>
  <c r="H3213" i="11"/>
  <c r="H588" i="11"/>
  <c r="H2164" i="11"/>
  <c r="H2417" i="11"/>
  <c r="H2682" i="11"/>
  <c r="H3818" i="11"/>
  <c r="H665" i="11"/>
  <c r="H2553" i="11"/>
  <c r="H1401" i="11"/>
  <c r="H1737" i="11"/>
  <c r="H2002" i="11"/>
  <c r="H2094" i="11"/>
  <c r="H3350" i="11"/>
  <c r="H1906" i="11"/>
  <c r="H811" i="11"/>
  <c r="H1564" i="11"/>
  <c r="H2077" i="11"/>
  <c r="H121" i="11"/>
  <c r="H570" i="11"/>
  <c r="H757" i="11"/>
  <c r="H733" i="11"/>
  <c r="H2379" i="11"/>
  <c r="H3594" i="11"/>
  <c r="H1417" i="11"/>
  <c r="H227" i="11"/>
  <c r="H16" i="11"/>
  <c r="H2225" i="11"/>
  <c r="H58" i="11"/>
  <c r="H1088" i="11"/>
  <c r="H3814" i="11"/>
  <c r="H1404" i="11"/>
  <c r="H1639" i="11"/>
  <c r="H802" i="11"/>
  <c r="H3360" i="11"/>
  <c r="H3058" i="11"/>
  <c r="H1392" i="11"/>
  <c r="H3747" i="11"/>
  <c r="H2001" i="11"/>
  <c r="H3330" i="11"/>
  <c r="H2593" i="11"/>
  <c r="H548" i="11"/>
  <c r="H2808" i="11"/>
  <c r="H1208" i="11"/>
  <c r="H3357" i="11"/>
  <c r="H1434" i="11"/>
  <c r="H245" i="11"/>
  <c r="H2316" i="11"/>
  <c r="H2696" i="11"/>
  <c r="H251" i="11"/>
  <c r="H2466" i="11"/>
  <c r="H3056" i="11"/>
  <c r="H783" i="11"/>
  <c r="H1442" i="11"/>
  <c r="H875" i="11"/>
  <c r="H2521" i="11"/>
  <c r="H1423" i="11"/>
  <c r="H816" i="11"/>
  <c r="H3564" i="11"/>
  <c r="H376" i="11"/>
  <c r="H985" i="11"/>
  <c r="H736" i="11"/>
  <c r="H1179" i="11"/>
  <c r="H2260" i="11"/>
  <c r="H842" i="11"/>
  <c r="H3407" i="11"/>
  <c r="H3204" i="11"/>
  <c r="H2541" i="11"/>
  <c r="H2652" i="11"/>
  <c r="H2342" i="11"/>
  <c r="H1783" i="11"/>
  <c r="H2148" i="11"/>
  <c r="H2629" i="11"/>
  <c r="H2804" i="11"/>
  <c r="H1081" i="11"/>
  <c r="H3522" i="11"/>
  <c r="H2163" i="11"/>
  <c r="H760" i="11"/>
  <c r="H2155" i="11"/>
  <c r="H3584" i="11"/>
  <c r="H3690" i="11"/>
  <c r="H652" i="11"/>
  <c r="H3367" i="11"/>
  <c r="H401" i="11"/>
  <c r="H1643" i="11"/>
  <c r="H3528" i="11"/>
  <c r="H3478" i="11"/>
  <c r="H640" i="11"/>
  <c r="H3028" i="11"/>
  <c r="H1224" i="11"/>
  <c r="H1142" i="11"/>
  <c r="H639" i="11"/>
  <c r="H1759" i="11"/>
  <c r="H638" i="11"/>
  <c r="H366" i="11"/>
  <c r="H518" i="11"/>
  <c r="H1633" i="11"/>
  <c r="H3026" i="11"/>
  <c r="H3463" i="11"/>
  <c r="H960" i="11"/>
  <c r="H1273" i="11"/>
  <c r="H320" i="11"/>
  <c r="H262" i="11"/>
  <c r="H1339" i="11"/>
  <c r="H3372" i="11"/>
  <c r="H61" i="11"/>
  <c r="H2706" i="11"/>
  <c r="H630" i="11"/>
  <c r="H2854" i="11"/>
  <c r="H2576" i="11"/>
  <c r="H3010" i="11"/>
  <c r="H2071" i="11"/>
  <c r="H1849" i="11"/>
  <c r="H1877" i="11"/>
  <c r="H69" i="11"/>
  <c r="H3179" i="11"/>
  <c r="H2739" i="11"/>
  <c r="H40" i="11"/>
  <c r="H1376" i="11"/>
  <c r="H2962" i="11"/>
  <c r="H416" i="11"/>
  <c r="H1181" i="11"/>
  <c r="H1738" i="11"/>
  <c r="H3158" i="11"/>
  <c r="H2045" i="11"/>
  <c r="H482" i="11"/>
  <c r="H60" i="11"/>
  <c r="H161" i="11"/>
  <c r="H1156" i="11"/>
  <c r="H2096" i="11"/>
  <c r="H1543" i="11"/>
  <c r="H2776" i="11"/>
  <c r="H137" i="11"/>
  <c r="H3136" i="11"/>
  <c r="H3465" i="11"/>
  <c r="H2197" i="11"/>
  <c r="H1040" i="11"/>
  <c r="H36" i="11"/>
  <c r="H3843" i="11"/>
  <c r="H2586" i="11"/>
  <c r="H3783" i="11"/>
  <c r="H24" i="11"/>
  <c r="H1607" i="11"/>
  <c r="H1720" i="11"/>
  <c r="H340" i="11"/>
  <c r="H1885" i="11"/>
  <c r="H2957" i="11"/>
  <c r="H2970" i="11"/>
  <c r="H3526" i="11"/>
  <c r="H28" i="11"/>
  <c r="H3452" i="11"/>
  <c r="H2562" i="11"/>
  <c r="H1823" i="11"/>
  <c r="H3538" i="11"/>
  <c r="H1867" i="11"/>
  <c r="H2366" i="11"/>
  <c r="H1069" i="11"/>
  <c r="H1864" i="11"/>
  <c r="H1166" i="11"/>
  <c r="H1834" i="11"/>
  <c r="H3094" i="11"/>
  <c r="H3945" i="11"/>
  <c r="H176" i="11"/>
  <c r="H3337" i="11"/>
  <c r="H827" i="11"/>
  <c r="H3530" i="11"/>
  <c r="H2455" i="11"/>
  <c r="H444" i="11"/>
  <c r="H492" i="11"/>
  <c r="H2624" i="11"/>
  <c r="H1950" i="11"/>
  <c r="H2498" i="11"/>
  <c r="H1704" i="11"/>
  <c r="H970" i="11"/>
  <c r="H3705" i="11"/>
  <c r="H710" i="11"/>
  <c r="H3293" i="11"/>
  <c r="H417" i="11"/>
  <c r="H248" i="11"/>
  <c r="H3808" i="11"/>
  <c r="H2153" i="11"/>
  <c r="H2883" i="11"/>
  <c r="H861" i="11"/>
  <c r="H3266" i="11"/>
  <c r="H2111" i="11"/>
  <c r="H75" i="11"/>
  <c r="H1896" i="11"/>
  <c r="H3635" i="11"/>
  <c r="H2443" i="11"/>
  <c r="H599" i="11"/>
  <c r="H1093" i="11"/>
  <c r="H1474" i="11"/>
  <c r="H1195" i="11"/>
  <c r="H1574" i="11"/>
  <c r="H2774" i="11"/>
  <c r="H3928" i="11"/>
  <c r="H2722" i="11"/>
  <c r="H3154" i="11"/>
  <c r="H3574" i="11"/>
  <c r="H549" i="11"/>
  <c r="H1675" i="11"/>
  <c r="H3395" i="11"/>
  <c r="H449" i="11"/>
  <c r="H485" i="11"/>
  <c r="H3236" i="11"/>
  <c r="H3422" i="11"/>
  <c r="H2636" i="11"/>
  <c r="H1325" i="11"/>
  <c r="H1030" i="11"/>
  <c r="H194" i="11"/>
  <c r="H1713" i="11"/>
  <c r="H478" i="11"/>
  <c r="H1051" i="11"/>
  <c r="H3913" i="11"/>
  <c r="H3582" i="11"/>
  <c r="H108" i="11"/>
  <c r="H592" i="11"/>
  <c r="H779" i="11"/>
  <c r="H1527" i="11"/>
  <c r="H279" i="11"/>
  <c r="H2994" i="11"/>
  <c r="H895" i="11"/>
  <c r="H3829" i="11"/>
  <c r="H2416" i="11"/>
  <c r="H2580" i="11"/>
  <c r="H1771" i="11"/>
  <c r="H3298" i="11"/>
  <c r="H216" i="11"/>
  <c r="H1388" i="11"/>
  <c r="H2147" i="11"/>
  <c r="H615" i="11"/>
  <c r="H3086" i="11"/>
  <c r="H3276" i="11"/>
  <c r="H3651" i="11"/>
  <c r="H1890" i="11"/>
  <c r="H3191" i="11"/>
  <c r="H1461" i="11"/>
  <c r="H3518" i="11"/>
  <c r="H2999" i="11"/>
  <c r="H3673" i="11"/>
  <c r="H1843" i="11"/>
  <c r="H1427" i="11"/>
  <c r="H2909" i="11"/>
  <c r="H1604" i="11"/>
  <c r="H686" i="11"/>
  <c r="H1290" i="11"/>
  <c r="H3168" i="11"/>
  <c r="H2644" i="11"/>
  <c r="H3984" i="11"/>
  <c r="H3811" i="11"/>
  <c r="H282" i="11"/>
  <c r="H1267" i="11"/>
  <c r="H447" i="11"/>
  <c r="H1122" i="11"/>
  <c r="H424" i="11"/>
  <c r="H2262" i="11"/>
  <c r="H1138" i="11"/>
  <c r="H3322" i="11"/>
  <c r="H1594" i="11"/>
  <c r="H724" i="11"/>
  <c r="H2323" i="11"/>
  <c r="H1709" i="11"/>
  <c r="H2017" i="11"/>
  <c r="H3443" i="11"/>
  <c r="H1274" i="11"/>
  <c r="H1484" i="11"/>
  <c r="H54" i="11"/>
  <c r="H380" i="11"/>
  <c r="H3384" i="11"/>
  <c r="H1924" i="11"/>
  <c r="H3780" i="11"/>
  <c r="H3840" i="11"/>
  <c r="H1887" i="11"/>
  <c r="H1921" i="11"/>
  <c r="H3041" i="11"/>
  <c r="H909" i="11"/>
  <c r="H2934" i="11"/>
  <c r="H1252" i="11"/>
  <c r="H274" i="11"/>
  <c r="H812" i="11"/>
  <c r="H1104" i="11"/>
  <c r="H1702" i="11"/>
  <c r="H2031" i="11"/>
  <c r="H1473" i="11"/>
  <c r="H2887" i="11"/>
  <c r="H1428" i="11"/>
  <c r="H210" i="11"/>
  <c r="H1469" i="11"/>
  <c r="H2928" i="11"/>
  <c r="H635" i="11"/>
  <c r="H3614" i="11"/>
  <c r="H2692" i="11"/>
  <c r="H3475" i="11"/>
  <c r="H859" i="11"/>
  <c r="H3065" i="11"/>
  <c r="H3387" i="11"/>
  <c r="H946" i="11"/>
  <c r="H2605" i="11"/>
  <c r="H2276" i="11"/>
  <c r="H2395" i="11"/>
  <c r="H1379" i="11"/>
  <c r="H2451" i="11"/>
  <c r="H1149" i="11"/>
  <c r="H1968" i="11"/>
  <c r="H350" i="11"/>
  <c r="H1882" i="11"/>
  <c r="H2972" i="11"/>
  <c r="H265" i="11"/>
  <c r="H1285" i="11"/>
  <c r="H3441" i="11"/>
  <c r="H2470" i="11"/>
  <c r="H892" i="11"/>
  <c r="H3005" i="11"/>
  <c r="H1058" i="11"/>
  <c r="H2382" i="11"/>
  <c r="H2289" i="11"/>
  <c r="H2647" i="11"/>
  <c r="H3648" i="11"/>
  <c r="H1538" i="11"/>
  <c r="H1366" i="11"/>
  <c r="H2223" i="11"/>
  <c r="H2766" i="11"/>
  <c r="H1105" i="11"/>
  <c r="H1578" i="11"/>
  <c r="H153" i="11"/>
  <c r="H1410" i="11"/>
  <c r="H2720" i="11"/>
  <c r="H1316" i="11"/>
  <c r="H3885" i="11"/>
  <c r="H268" i="11"/>
  <c r="H1888" i="11"/>
  <c r="H880" i="11"/>
  <c r="H1028" i="11"/>
  <c r="H2824" i="11"/>
  <c r="H3117" i="11"/>
  <c r="H3771" i="11"/>
  <c r="H2344" i="11"/>
  <c r="H3499" i="11"/>
  <c r="H1618" i="11"/>
  <c r="H1825" i="11"/>
  <c r="H647" i="11"/>
  <c r="H1756" i="11"/>
  <c r="H3165" i="11"/>
  <c r="H3031" i="11"/>
  <c r="H3416" i="11"/>
  <c r="H3682" i="11"/>
  <c r="H445" i="11"/>
  <c r="H3568" i="11"/>
  <c r="H587" i="11"/>
  <c r="H726" i="11"/>
  <c r="H565" i="11"/>
  <c r="H2057" i="11"/>
  <c r="H3453" i="11"/>
  <c r="H3714" i="11"/>
  <c r="H3109" i="11"/>
  <c r="H3358" i="11"/>
  <c r="H387" i="11"/>
  <c r="H2144" i="11"/>
  <c r="H2935" i="11"/>
  <c r="H704" i="11"/>
  <c r="H2064" i="11"/>
  <c r="H711" i="11"/>
  <c r="H2535" i="11"/>
  <c r="H3081" i="11"/>
  <c r="H1947" i="11"/>
  <c r="H2878" i="11"/>
  <c r="H2214" i="11"/>
  <c r="H1232" i="11"/>
  <c r="H1636" i="11"/>
  <c r="H2691" i="11"/>
  <c r="H3524" i="11"/>
  <c r="H627" i="11"/>
  <c r="H2117" i="11"/>
  <c r="H406" i="11"/>
  <c r="H3362" i="11"/>
  <c r="H208" i="11"/>
  <c r="H3226" i="11"/>
  <c r="H2128" i="11"/>
  <c r="H55" i="11"/>
  <c r="H1244" i="11"/>
  <c r="H939" i="11"/>
  <c r="H1613" i="11"/>
  <c r="H259" i="11"/>
  <c r="H1619" i="11"/>
  <c r="H2280" i="11"/>
  <c r="H989" i="11"/>
  <c r="H1739" i="11"/>
  <c r="H3336" i="11"/>
  <c r="H2672" i="11"/>
  <c r="H2211" i="11"/>
  <c r="H3231" i="11"/>
  <c r="H2420" i="11"/>
  <c r="H457" i="11"/>
  <c r="H934" i="11"/>
  <c r="H735" i="11"/>
  <c r="H824" i="11"/>
  <c r="H2073" i="11"/>
  <c r="H2188" i="11"/>
  <c r="H1216" i="11"/>
  <c r="H830" i="11"/>
  <c r="H1234" i="11"/>
  <c r="H1775" i="11"/>
  <c r="H734" i="11"/>
  <c r="H982" i="11"/>
  <c r="H1056" i="11"/>
  <c r="H2910" i="11"/>
  <c r="H3147" i="11"/>
  <c r="H87" i="11"/>
  <c r="H2170" i="11"/>
  <c r="H980" i="11"/>
  <c r="H2328" i="11"/>
  <c r="H1827" i="11"/>
  <c r="H3570" i="11"/>
  <c r="H1953" i="11"/>
  <c r="H1135" i="11"/>
  <c r="H1541" i="11"/>
  <c r="H3076" i="11"/>
  <c r="H1292" i="11"/>
  <c r="H316" i="11"/>
  <c r="H3545" i="11"/>
  <c r="H1075" i="11"/>
  <c r="H1047" i="11"/>
  <c r="H2433" i="11"/>
  <c r="H2038" i="11"/>
  <c r="H2413" i="11"/>
  <c r="H596" i="11"/>
  <c r="H2023" i="11"/>
  <c r="H850" i="11"/>
  <c r="H2255" i="11"/>
  <c r="H756" i="11"/>
  <c r="H3601" i="11"/>
  <c r="H956" i="11"/>
  <c r="H154" i="11"/>
  <c r="H124" i="11"/>
  <c r="H1770" i="11"/>
  <c r="H721" i="11"/>
  <c r="H929" i="11"/>
  <c r="H1355" i="11"/>
  <c r="H1190" i="11"/>
  <c r="H1034" i="11"/>
  <c r="H2582" i="11"/>
  <c r="H1357" i="11"/>
  <c r="H3143" i="11"/>
  <c r="H3589" i="11"/>
  <c r="H3308" i="11"/>
  <c r="H229" i="11"/>
  <c r="H3199" i="11"/>
  <c r="H702" i="11"/>
  <c r="H594" i="11"/>
  <c r="H3349" i="11"/>
  <c r="H3133" i="11"/>
  <c r="H1707" i="11"/>
  <c r="H3556" i="11"/>
  <c r="H2485" i="11"/>
  <c r="H3957" i="11"/>
  <c r="H1780" i="11"/>
  <c r="H3520" i="11"/>
  <c r="H1522" i="11"/>
  <c r="H3083" i="11"/>
  <c r="H32" i="11"/>
  <c r="H1851" i="11"/>
  <c r="H3299" i="11"/>
  <c r="H965" i="11"/>
  <c r="H2805" i="11"/>
  <c r="H314" i="11"/>
  <c r="H3813" i="11"/>
  <c r="H2619" i="11"/>
  <c r="H3491" i="11"/>
  <c r="H530" i="11"/>
  <c r="H1055" i="11"/>
  <c r="H333" i="11"/>
  <c r="H2751" i="11"/>
  <c r="H164" i="11"/>
  <c r="H452" i="11"/>
  <c r="H3185" i="11"/>
  <c r="H1925" i="11"/>
  <c r="H2322" i="11"/>
  <c r="H3346" i="11"/>
  <c r="H3701" i="11"/>
  <c r="H1655" i="11"/>
  <c r="H937" i="11"/>
  <c r="H2252" i="11"/>
  <c r="H3098" i="11"/>
  <c r="H3938" i="11"/>
  <c r="H467" i="11"/>
  <c r="H2200" i="11"/>
  <c r="H1113" i="11"/>
  <c r="H3797" i="11"/>
  <c r="H2569" i="11"/>
  <c r="H558" i="11"/>
  <c r="H841" i="11"/>
  <c r="H3263" i="11"/>
  <c r="H2743" i="11"/>
  <c r="H1390" i="11"/>
  <c r="H791" i="11"/>
  <c r="H99" i="11"/>
  <c r="H3536" i="11"/>
  <c r="H3581" i="11"/>
  <c r="H3980" i="11"/>
  <c r="H1129" i="11"/>
  <c r="H1217" i="11"/>
  <c r="H3149" i="11"/>
  <c r="H428" i="11"/>
  <c r="H962" i="11"/>
  <c r="H2046" i="11"/>
  <c r="H2950" i="11"/>
  <c r="H178" i="11"/>
  <c r="H1514" i="11"/>
  <c r="H2476" i="11"/>
  <c r="H1322" i="11"/>
  <c r="H2242" i="11"/>
  <c r="H462" i="11"/>
  <c r="H157" i="11"/>
  <c r="H1449" i="11"/>
  <c r="H3286" i="11"/>
  <c r="H379" i="11"/>
  <c r="H2087" i="11"/>
  <c r="H3641" i="11"/>
  <c r="H2977" i="11"/>
  <c r="H3806" i="11"/>
  <c r="H2408" i="11"/>
  <c r="H713" i="11"/>
  <c r="H2750" i="11"/>
  <c r="H620" i="11"/>
  <c r="H3628" i="11"/>
  <c r="H1445" i="11"/>
  <c r="H1258" i="11"/>
  <c r="H645" i="11"/>
  <c r="H201" i="11"/>
  <c r="H2803" i="11"/>
  <c r="H371" i="11"/>
  <c r="H1587" i="11"/>
  <c r="H204" i="11"/>
  <c r="H3160" i="11"/>
  <c r="H1832" i="11"/>
  <c r="H3002" i="11"/>
  <c r="H111" i="11"/>
  <c r="H3592" i="11"/>
  <c r="H1281" i="11"/>
  <c r="H2279" i="11"/>
  <c r="H758" i="11"/>
  <c r="H2735" i="11"/>
  <c r="H2160" i="11"/>
  <c r="H2465" i="11"/>
  <c r="H2103" i="11"/>
  <c r="H755" i="11"/>
  <c r="H1192" i="11"/>
  <c r="H438" i="11"/>
  <c r="H1754" i="11"/>
  <c r="H2674" i="11"/>
  <c r="H267" i="11"/>
  <c r="H1986" i="11"/>
  <c r="H3809" i="11"/>
  <c r="H3141" i="11"/>
  <c r="H2701" i="11"/>
  <c r="H1364" i="11"/>
  <c r="H3184" i="11"/>
  <c r="H3627" i="11"/>
  <c r="H1248" i="11"/>
  <c r="H2572" i="11"/>
  <c r="H799" i="11"/>
  <c r="H3509" i="11"/>
  <c r="H1508" i="11"/>
  <c r="H2052" i="11"/>
  <c r="H2903" i="11"/>
  <c r="H601" i="11"/>
  <c r="H583" i="11"/>
  <c r="H2134" i="11"/>
  <c r="H3905" i="11"/>
  <c r="H2860" i="11"/>
  <c r="H3510" i="11"/>
  <c r="H300" i="11"/>
  <c r="H2799" i="11"/>
  <c r="H1791" i="11"/>
  <c r="H136" i="11"/>
  <c r="H3008" i="11"/>
  <c r="H3604" i="11"/>
  <c r="H2851" i="11"/>
  <c r="H1830" i="11"/>
  <c r="H833" i="11"/>
  <c r="H374" i="11"/>
  <c r="H1010" i="11"/>
  <c r="H2898" i="11"/>
  <c r="H3618" i="11"/>
  <c r="H3982" i="11"/>
  <c r="H3878" i="11"/>
  <c r="H347" i="11"/>
  <c r="H2796" i="11"/>
  <c r="H1043" i="11"/>
  <c r="H3856" i="11"/>
  <c r="H2873" i="11"/>
  <c r="H899" i="11"/>
  <c r="H1463" i="11"/>
  <c r="H344" i="11"/>
  <c r="H3844" i="11"/>
  <c r="H3319" i="11"/>
  <c r="H3189" i="11"/>
  <c r="H787" i="11"/>
  <c r="H1976" i="11"/>
  <c r="H289" i="11"/>
  <c r="H1422" i="11"/>
  <c r="H2783" i="11"/>
  <c r="H1551" i="11"/>
  <c r="H2602" i="11"/>
  <c r="H3929" i="11"/>
  <c r="H2895" i="11"/>
  <c r="H966" i="11"/>
  <c r="H2648" i="11"/>
  <c r="H3161" i="11"/>
  <c r="H3537" i="11"/>
  <c r="H2579" i="11"/>
  <c r="H2532" i="11"/>
  <c r="H543" i="11"/>
  <c r="H777" i="11"/>
  <c r="H569" i="11"/>
  <c r="H393" i="11"/>
  <c r="H2259" i="11"/>
  <c r="H3332" i="11"/>
  <c r="H944" i="11"/>
  <c r="H3611" i="11"/>
  <c r="H3314" i="11"/>
  <c r="H100" i="11"/>
  <c r="H3157" i="11"/>
  <c r="H298" i="11"/>
  <c r="H391" i="11"/>
  <c r="H1169" i="11"/>
  <c r="H1278" i="11"/>
  <c r="H908" i="11"/>
  <c r="H188" i="11"/>
  <c r="H2948" i="11"/>
  <c r="H3294" i="11"/>
  <c r="H1942" i="11"/>
  <c r="H56" i="11"/>
  <c r="H1537" i="11"/>
  <c r="H2642" i="11"/>
  <c r="H1518" i="11"/>
  <c r="H3548" i="11"/>
  <c r="H2896" i="11"/>
  <c r="H573" i="11"/>
  <c r="H3373" i="11"/>
  <c r="H420" i="11"/>
  <c r="H914" i="11"/>
  <c r="H3667" i="11"/>
  <c r="H2372" i="11"/>
  <c r="H2781" i="11"/>
  <c r="H2964" i="11"/>
  <c r="H3848" i="11"/>
  <c r="H3267" i="11"/>
  <c r="H156" i="11"/>
  <c r="H1790" i="11"/>
  <c r="H2190" i="11"/>
  <c r="H593" i="11"/>
  <c r="H273" i="11"/>
  <c r="H3798" i="11"/>
  <c r="H559" i="11"/>
  <c r="H483" i="11"/>
  <c r="H336" i="11"/>
  <c r="H1302" i="11"/>
  <c r="H1027" i="11"/>
  <c r="H1239" i="11"/>
  <c r="H2222" i="11"/>
  <c r="H931" i="11"/>
  <c r="H253" i="11"/>
  <c r="H2942" i="11"/>
  <c r="H2095" i="11"/>
  <c r="H1629" i="11"/>
  <c r="H2946" i="11"/>
  <c r="H1626" i="11"/>
  <c r="H922" i="11"/>
  <c r="H3113" i="11"/>
  <c r="H3270" i="11"/>
  <c r="H3382" i="11"/>
  <c r="H3328" i="11"/>
  <c r="H1893" i="11"/>
  <c r="H1971" i="11"/>
  <c r="H3935" i="11"/>
  <c r="H2115" i="11"/>
  <c r="H3865" i="11"/>
  <c r="H125" i="11"/>
  <c r="H2295" i="11"/>
  <c r="H2650" i="11"/>
  <c r="H1703" i="11"/>
  <c r="H3973" i="11"/>
  <c r="H3802" i="11"/>
  <c r="H1140" i="11"/>
  <c r="H2699" i="11"/>
  <c r="H3931" i="11"/>
  <c r="H3107" i="11"/>
  <c r="H3876" i="11"/>
  <c r="H2718" i="11"/>
  <c r="H3209" i="11"/>
  <c r="H2248" i="11"/>
  <c r="H3099" i="11"/>
  <c r="H1180" i="11"/>
  <c r="H1914" i="11"/>
  <c r="H3612" i="11"/>
  <c r="H1630" i="11"/>
  <c r="H3740" i="11"/>
  <c r="H2807" i="11"/>
  <c r="H3264" i="11"/>
  <c r="H3374" i="11"/>
  <c r="H1803" i="11"/>
  <c r="H3706" i="11"/>
  <c r="H936" i="11"/>
  <c r="H2745" i="11"/>
  <c r="H33" i="11"/>
  <c r="H2182" i="11"/>
  <c r="H1804" i="11"/>
  <c r="H232" i="11"/>
  <c r="H3842" i="11"/>
  <c r="H883" i="11"/>
  <c r="H2574" i="11"/>
  <c r="H2698" i="11"/>
  <c r="H3207" i="11"/>
  <c r="H409" i="11"/>
  <c r="H907" i="11"/>
  <c r="H1563" i="11"/>
  <c r="H2825" i="11"/>
  <c r="H2881" i="11"/>
  <c r="H3517" i="11"/>
  <c r="H2967" i="11"/>
  <c r="H1608" i="11"/>
  <c r="H3974" i="11"/>
  <c r="H3721" i="11"/>
  <c r="H1937" i="11"/>
  <c r="H1565" i="11"/>
  <c r="H3019" i="11"/>
  <c r="H634" i="11"/>
  <c r="H2832" i="11"/>
  <c r="H3577" i="11"/>
  <c r="H1972" i="11"/>
  <c r="H217" i="11"/>
  <c r="H1393" i="11"/>
  <c r="H1326" i="11"/>
  <c r="H3284" i="11"/>
  <c r="H1930" i="11"/>
  <c r="H2238" i="11"/>
  <c r="H1993" i="11"/>
  <c r="H3541" i="11"/>
  <c r="H3786" i="11"/>
  <c r="H3273" i="11"/>
  <c r="H1123" i="11"/>
  <c r="H1320" i="11"/>
  <c r="H3884" i="11"/>
  <c r="H770" i="11"/>
  <c r="H3309" i="11"/>
  <c r="H494" i="11"/>
  <c r="H468" i="11"/>
  <c r="H2915" i="11"/>
  <c r="H2680" i="11"/>
  <c r="H140" i="11"/>
  <c r="H3291" i="11"/>
  <c r="H829" i="11"/>
  <c r="H2522" i="11"/>
  <c r="H3626" i="11"/>
  <c r="H361" i="11"/>
  <c r="H544" i="11"/>
  <c r="H2657" i="11"/>
  <c r="H2676" i="11"/>
  <c r="H651" i="11"/>
  <c r="H271" i="11"/>
  <c r="H2917" i="11"/>
  <c r="H1736" i="11"/>
  <c r="H1679" i="11"/>
  <c r="H3057" i="11"/>
  <c r="H3426" i="11"/>
  <c r="H3042" i="11"/>
  <c r="H534" i="11"/>
  <c r="H127" i="11"/>
  <c r="H2184" i="11"/>
  <c r="H285" i="11"/>
  <c r="H3436" i="11"/>
  <c r="H1265" i="11"/>
  <c r="H1245" i="11"/>
  <c r="H2311" i="11"/>
  <c r="H3220" i="11"/>
  <c r="H3990" i="11"/>
  <c r="H2836" i="11"/>
  <c r="H2194" i="11"/>
  <c r="H1879" i="11"/>
  <c r="H3004" i="11"/>
  <c r="H3725" i="11"/>
  <c r="H562" i="11"/>
  <c r="H244" i="11"/>
  <c r="H226" i="11"/>
  <c r="H2752" i="11"/>
  <c r="H1249" i="11"/>
  <c r="H1146" i="11"/>
  <c r="H542" i="11"/>
  <c r="H1354" i="11"/>
  <c r="H2671" i="11"/>
  <c r="H342" i="11"/>
  <c r="H3003" i="11"/>
  <c r="H2954" i="11"/>
  <c r="H1957" i="11"/>
  <c r="H3398" i="11"/>
  <c r="H263" i="11"/>
  <c r="H1413" i="11"/>
  <c r="H2727" i="11"/>
  <c r="H525" i="11"/>
  <c r="H969" i="11"/>
  <c r="H3064" i="11"/>
  <c r="H3532" i="11"/>
  <c r="H825" i="11"/>
  <c r="H806" i="11"/>
  <c r="H2152" i="11"/>
  <c r="H1944" i="11"/>
  <c r="H823" i="11"/>
  <c r="H101" i="11"/>
  <c r="H505" i="11"/>
  <c r="H3557" i="11"/>
  <c r="H2789" i="11"/>
  <c r="H1833" i="11"/>
  <c r="H1487" i="11"/>
  <c r="H2546" i="11"/>
  <c r="H1842" i="11"/>
  <c r="H493" i="11"/>
  <c r="H1154" i="11"/>
  <c r="H1965" i="11"/>
  <c r="H290" i="11"/>
  <c r="H2641" i="11"/>
  <c r="H951" i="11"/>
  <c r="H80" i="11"/>
  <c r="H3495" i="11"/>
  <c r="H1653" i="11"/>
  <c r="H2768" i="11"/>
  <c r="H3773" i="11"/>
  <c r="H536" i="11"/>
  <c r="H2303" i="11"/>
  <c r="H3345" i="11"/>
  <c r="H3553" i="11"/>
  <c r="H1160" i="11"/>
  <c r="H2310" i="11"/>
  <c r="H2456" i="11"/>
  <c r="H1975" i="11"/>
  <c r="H1400" i="11"/>
  <c r="H1757" i="11"/>
  <c r="H1324" i="11"/>
  <c r="H2075" i="11"/>
  <c r="H1178" i="11"/>
  <c r="H3009" i="11"/>
  <c r="H2552" i="11"/>
  <c r="H2504" i="11"/>
  <c r="H1283" i="11"/>
  <c r="H3388" i="11"/>
  <c r="H1170" i="11"/>
  <c r="H1062" i="11"/>
  <c r="H3096" i="11"/>
  <c r="H2490" i="11"/>
  <c r="H3274" i="11"/>
  <c r="H1623" i="11"/>
  <c r="H682" i="11"/>
  <c r="H725" i="11"/>
  <c r="H3978" i="11"/>
  <c r="H1327" i="11"/>
  <c r="H1933" i="11"/>
  <c r="H2228" i="11"/>
  <c r="H2866" i="11"/>
  <c r="H3891" i="11"/>
  <c r="H3460" i="11"/>
  <c r="H2973" i="11"/>
  <c r="H2868" i="11"/>
  <c r="H2059" i="11"/>
  <c r="H814" i="11"/>
  <c r="H1042" i="11"/>
  <c r="H1041" i="11"/>
  <c r="H2839" i="11"/>
  <c r="H2502" i="11"/>
  <c r="H2202" i="11"/>
  <c r="H2525" i="11"/>
  <c r="H2397" i="11"/>
  <c r="H3468" i="11"/>
  <c r="H349" i="11"/>
  <c r="H1167" i="11"/>
  <c r="H3889" i="11"/>
  <c r="H3327" i="11"/>
  <c r="H1609" i="11"/>
  <c r="H3895" i="11"/>
  <c r="H2785" i="11"/>
  <c r="H2454" i="11"/>
  <c r="H1758" i="11"/>
  <c r="H3459" i="11"/>
  <c r="H1592" i="11"/>
  <c r="H1760" i="11"/>
  <c r="H1087" i="11"/>
  <c r="H3527" i="11"/>
  <c r="H3203" i="11"/>
  <c r="H308" i="11"/>
  <c r="H3235" i="11"/>
  <c r="H3396" i="11"/>
  <c r="H47" i="11"/>
  <c r="H2244" i="11"/>
  <c r="H2124" i="11"/>
  <c r="H2540" i="11"/>
  <c r="H3646" i="11"/>
  <c r="H1819" i="11"/>
  <c r="H1715" i="11"/>
  <c r="H2315" i="11"/>
  <c r="H2630" i="11"/>
  <c r="H3152" i="11"/>
  <c r="H3709" i="11"/>
  <c r="H575" i="11"/>
  <c r="H561" i="11"/>
  <c r="H1881" i="11"/>
  <c r="H3961" i="11"/>
  <c r="H3927" i="11"/>
  <c r="H2219" i="11"/>
  <c r="H2941" i="11"/>
  <c r="H2037" i="11"/>
  <c r="H1173" i="11"/>
  <c r="H2918" i="11"/>
  <c r="H3454" i="11"/>
  <c r="H2132" i="11"/>
  <c r="H503" i="11"/>
  <c r="H2404" i="11"/>
  <c r="H2595" i="11"/>
  <c r="H3306" i="11"/>
  <c r="H2589" i="11"/>
  <c r="H46" i="11"/>
  <c r="H3375" i="11"/>
  <c r="H2987" i="11"/>
  <c r="H3001" i="11"/>
  <c r="H260" i="11"/>
  <c r="H1414" i="11"/>
  <c r="H1733" i="11"/>
  <c r="H2088" i="11"/>
  <c r="H1489" i="11"/>
  <c r="H677" i="11"/>
  <c r="H2874" i="11"/>
  <c r="H1599" i="11"/>
  <c r="H1880" i="11"/>
  <c r="H2741" i="11"/>
  <c r="H3659" i="11"/>
  <c r="H3583" i="11"/>
  <c r="H1841" i="11"/>
  <c r="H92" i="11"/>
  <c r="H1466" i="11"/>
  <c r="H2110" i="11"/>
  <c r="H1533" i="11"/>
  <c r="H3769" i="11"/>
  <c r="H3587" i="11"/>
  <c r="H2512" i="11"/>
  <c r="H1046" i="11"/>
  <c r="H954" i="11"/>
  <c r="H3922" i="11"/>
  <c r="H2063" i="11"/>
  <c r="H169" i="11"/>
  <c r="H826" i="11"/>
  <c r="H1227" i="11"/>
  <c r="H1540" i="11"/>
  <c r="H1923" i="11"/>
  <c r="H617" i="11"/>
  <c r="H3146" i="11"/>
  <c r="H3498" i="11"/>
  <c r="H2518" i="11"/>
  <c r="H1159" i="11"/>
  <c r="H3281" i="11"/>
  <c r="H517" i="11"/>
  <c r="H2011" i="11"/>
  <c r="H213" i="11"/>
  <c r="H3560" i="11"/>
  <c r="H772" i="11"/>
  <c r="H1591" i="11"/>
  <c r="H220" i="11"/>
  <c r="H1663" i="11"/>
  <c r="H918" i="11"/>
  <c r="H230" i="11"/>
  <c r="H1785" i="11"/>
  <c r="H832" i="11"/>
  <c r="H3932" i="11"/>
  <c r="H753" i="11"/>
  <c r="H206" i="11"/>
  <c r="H1264" i="11"/>
  <c r="H3239" i="11"/>
  <c r="H1878" i="11"/>
  <c r="H435" i="11"/>
  <c r="H3916" i="11"/>
  <c r="H1014" i="11"/>
  <c r="H356" i="11"/>
  <c r="H2309" i="11"/>
  <c r="H3251" i="11"/>
  <c r="H2093" i="11"/>
  <c r="H700" i="11"/>
  <c r="H1943" i="11"/>
  <c r="H2700" i="11"/>
  <c r="H1862" i="11"/>
  <c r="H439" i="11"/>
  <c r="H3417" i="11"/>
  <c r="H1218" i="11"/>
  <c r="H3186" i="11"/>
  <c r="H1017" i="11"/>
  <c r="H902" i="11"/>
  <c r="H402" i="11"/>
  <c r="H1098" i="11"/>
  <c r="H410" i="11"/>
  <c r="H501" i="11"/>
  <c r="H1743" i="11"/>
  <c r="H568" i="11"/>
  <c r="H1074" i="11"/>
  <c r="H18" i="11"/>
  <c r="H2858" i="11"/>
  <c r="H2984" i="11"/>
  <c r="H2296" i="11"/>
  <c r="H3977" i="11"/>
  <c r="H2181" i="11"/>
  <c r="H3734" i="11"/>
  <c r="H1544" i="11"/>
  <c r="H147" i="11"/>
  <c r="H1172" i="11"/>
  <c r="H3763" i="11"/>
  <c r="H1792" i="11"/>
  <c r="H1000" i="11"/>
  <c r="H2639" i="11"/>
  <c r="H3406" i="11"/>
  <c r="H1064" i="11"/>
  <c r="H921" i="11"/>
  <c r="H1865" i="11"/>
  <c r="H2377" i="11"/>
  <c r="H1296" i="11"/>
  <c r="H554" i="11"/>
  <c r="H1912" i="11"/>
  <c r="H1165" i="11"/>
  <c r="H1927" i="11"/>
  <c r="H1721" i="11"/>
  <c r="H2791" i="11"/>
  <c r="H2734" i="11"/>
  <c r="H3461" i="11"/>
  <c r="H499" i="11"/>
  <c r="H1909" i="11"/>
  <c r="H2004" i="11"/>
  <c r="H789" i="11"/>
  <c r="H1291" i="11"/>
  <c r="H729" i="11"/>
  <c r="H3044" i="11"/>
  <c r="H805" i="11"/>
  <c r="H1811" i="11"/>
  <c r="H2376" i="11"/>
  <c r="H1323" i="11"/>
  <c r="H3280" i="11"/>
  <c r="H3918" i="11"/>
  <c r="H2491" i="11"/>
  <c r="H1085" i="11"/>
  <c r="H2044" i="11"/>
  <c r="H2245" i="11"/>
  <c r="H2434" i="11"/>
  <c r="H1555" i="11"/>
  <c r="H2931" i="11"/>
  <c r="H3052" i="11"/>
  <c r="H1330" i="11"/>
  <c r="H354" i="11"/>
  <c r="H1116" i="11"/>
  <c r="H495" i="11"/>
  <c r="H1295" i="11"/>
  <c r="H3534" i="11"/>
  <c r="H257" i="11"/>
  <c r="H2763" i="11"/>
  <c r="H1886" i="11"/>
  <c r="H2090" i="11"/>
  <c r="H3741" i="11"/>
  <c r="H3073" i="11"/>
  <c r="H933" i="11"/>
  <c r="H363" i="11"/>
  <c r="H2402" i="11"/>
  <c r="H1749" i="11"/>
  <c r="H3967" i="11"/>
  <c r="H864" i="11"/>
  <c r="H3100" i="11"/>
  <c r="H3739" i="11"/>
  <c r="H1345" i="11"/>
  <c r="H1820" i="11"/>
  <c r="H3625" i="11"/>
  <c r="H1622" i="11"/>
  <c r="H2137" i="11"/>
  <c r="H3153" i="11"/>
  <c r="H3419" i="11"/>
  <c r="H2114" i="11"/>
  <c r="H2412" i="11"/>
  <c r="H2885" i="11"/>
  <c r="H611" i="11"/>
  <c r="H471" i="11"/>
  <c r="H2159" i="11"/>
  <c r="H3408" i="11"/>
  <c r="H3477" i="11"/>
  <c r="H576" i="11"/>
  <c r="H1226" i="11"/>
  <c r="H3862" i="11"/>
  <c r="H1755" i="11"/>
  <c r="H2484" i="11"/>
  <c r="H3689" i="11"/>
  <c r="H1186" i="11"/>
  <c r="H1183" i="11"/>
  <c r="H1985" i="11"/>
  <c r="H3751" i="11"/>
  <c r="H2086" i="11"/>
  <c r="H2215" i="11"/>
  <c r="H3707" i="11"/>
  <c r="H3131" i="11"/>
  <c r="H3767" i="11"/>
  <c r="H2661" i="11"/>
  <c r="H727" i="11"/>
  <c r="H351" i="11"/>
  <c r="H301" i="11"/>
  <c r="H291" i="11"/>
  <c r="H609" i="11"/>
  <c r="H1136" i="11"/>
  <c r="H2191" i="11"/>
  <c r="H938" i="11"/>
  <c r="H2347" i="11"/>
  <c r="H1637" i="11"/>
  <c r="H3467" i="11"/>
  <c r="H1436" i="11"/>
  <c r="H2792" i="11"/>
  <c r="H1153" i="11"/>
  <c r="H738" i="11"/>
  <c r="H1407" i="11"/>
  <c r="H330" i="11"/>
  <c r="H2784" i="11"/>
  <c r="H2123" i="11"/>
  <c r="H692" i="11"/>
  <c r="H2545" i="11"/>
  <c r="H3172" i="11"/>
  <c r="H1351" i="11"/>
  <c r="H455" i="11"/>
  <c r="H3067" i="11"/>
  <c r="H1727" i="11"/>
  <c r="H2859" i="11"/>
  <c r="H3870" i="11"/>
  <c r="H3414" i="11"/>
  <c r="H2480" i="11"/>
  <c r="H3339" i="11"/>
  <c r="H819" i="11"/>
  <c r="H3796" i="11"/>
  <c r="H1858" i="11"/>
  <c r="H3544" i="11"/>
  <c r="H1765" i="11"/>
  <c r="H730" i="11"/>
  <c r="H3043" i="11"/>
  <c r="H2669" i="11"/>
  <c r="H2258" i="11"/>
  <c r="H3380" i="11"/>
  <c r="H2239" i="11"/>
  <c r="H2575" i="11"/>
  <c r="H574" i="11"/>
  <c r="H2400" i="11"/>
  <c r="H27" i="11"/>
  <c r="H2761" i="11"/>
  <c r="H3445" i="11"/>
  <c r="H685" i="11"/>
  <c r="H818" i="11"/>
  <c r="H942" i="11"/>
  <c r="H531" i="11"/>
  <c r="H1732" i="11"/>
  <c r="H456" i="11"/>
  <c r="H3404" i="11"/>
  <c r="H1740" i="11"/>
  <c r="H193" i="11"/>
  <c r="H1111" i="11"/>
  <c r="H955" i="11"/>
  <c r="H3962" i="11"/>
  <c r="H3093" i="11"/>
  <c r="H318" i="11"/>
  <c r="H3448" i="11"/>
  <c r="H1470" i="11"/>
  <c r="H3012" i="11"/>
  <c r="H1919" i="11"/>
  <c r="H3596" i="11"/>
  <c r="H1848" i="11"/>
  <c r="H3483" i="11"/>
  <c r="H1650" i="11"/>
  <c r="H3826" i="11"/>
  <c r="H2050" i="11"/>
  <c r="H1796" i="11"/>
  <c r="H2798" i="11"/>
  <c r="H3853" i="11"/>
  <c r="H1053" i="11"/>
  <c r="H2016" i="11"/>
  <c r="H2594" i="11"/>
  <c r="H3868" i="11"/>
  <c r="H2613" i="11"/>
  <c r="H1250" i="11"/>
  <c r="H1023" i="11"/>
  <c r="H38" i="11"/>
  <c r="H1015" i="11"/>
  <c r="H1368" i="11"/>
  <c r="H163" i="11"/>
  <c r="H233" i="11"/>
  <c r="H1584" i="11"/>
  <c r="H2712" i="11"/>
  <c r="H3021" i="11"/>
  <c r="H2281" i="11"/>
  <c r="H3991" i="11"/>
  <c r="H1614" i="11"/>
  <c r="H768" i="11"/>
  <c r="H3923" i="11"/>
  <c r="H368" i="11"/>
  <c r="H1353" i="11"/>
  <c r="H578" i="11"/>
  <c r="H641" i="11"/>
  <c r="H751" i="11"/>
  <c r="H2757" i="11"/>
  <c r="H551" i="11"/>
  <c r="H362" i="11"/>
  <c r="H1519" i="11"/>
  <c r="H2356" i="11"/>
  <c r="H3405" i="11"/>
  <c r="H1317" i="11"/>
  <c r="H3831" i="11"/>
  <c r="H2690" i="11"/>
  <c r="H2026" i="11"/>
  <c r="H1305" i="11"/>
  <c r="H2618" i="11"/>
  <c r="H1344" i="11"/>
  <c r="H1561" i="11"/>
  <c r="H3315" i="11"/>
  <c r="H1188" i="11"/>
  <c r="H2000" i="11"/>
  <c r="H2500" i="11"/>
  <c r="H2205" i="11"/>
  <c r="H719" i="11"/>
  <c r="H2069" i="11"/>
  <c r="H3424" i="11"/>
  <c r="H131" i="11"/>
  <c r="H3681" i="11"/>
  <c r="H3815" i="11"/>
  <c r="H1853" i="11"/>
  <c r="H1235" i="11"/>
  <c r="H3904" i="11"/>
  <c r="H1272" i="11"/>
  <c r="H1665" i="11"/>
  <c r="H1918" i="11"/>
  <c r="H2173" i="11"/>
  <c r="H1929" i="11"/>
  <c r="H1821" i="11"/>
  <c r="H3898" i="11"/>
  <c r="H2185" i="11"/>
  <c r="H1677" i="11"/>
  <c r="H3631" i="11"/>
  <c r="H2704" i="11"/>
  <c r="H231" i="11"/>
  <c r="H521" i="11"/>
  <c r="H3563" i="11"/>
  <c r="H1778" i="11"/>
  <c r="H3776" i="11"/>
  <c r="H695" i="11"/>
  <c r="H527" i="11"/>
  <c r="H2373" i="11"/>
  <c r="H656" i="11"/>
  <c r="H2003" i="11"/>
  <c r="H3542" i="11"/>
  <c r="H815" i="11"/>
  <c r="H2487" i="11"/>
  <c r="H1485" i="11"/>
  <c r="H2687" i="11"/>
  <c r="H2054" i="11"/>
  <c r="H3875" i="11"/>
  <c r="H2543" i="11"/>
  <c r="H623" i="11"/>
  <c r="H3717" i="11"/>
  <c r="H2468" i="11"/>
  <c r="H3640" i="11"/>
  <c r="H3164" i="11"/>
  <c r="H3216" i="11"/>
  <c r="H3671" i="11"/>
  <c r="H669" i="11"/>
  <c r="H3653" i="11"/>
  <c r="H2888" i="11"/>
  <c r="H2855" i="11"/>
  <c r="H1144" i="11"/>
  <c r="H2220" i="11"/>
  <c r="H3138" i="11"/>
  <c r="H272" i="11"/>
  <c r="H1246" i="11"/>
  <c r="H2193" i="11"/>
  <c r="H2414" i="11"/>
  <c r="H102" i="11"/>
  <c r="H999" i="11"/>
  <c r="H2838" i="11"/>
  <c r="H1099" i="11"/>
  <c r="H1915" i="11"/>
  <c r="H1612" i="11"/>
  <c r="H367" i="11"/>
  <c r="H2997" i="11"/>
  <c r="H1257" i="11"/>
  <c r="H1468" i="11"/>
  <c r="H3063" i="11"/>
  <c r="H678" i="11"/>
  <c r="H774" i="11"/>
  <c r="H1556" i="11"/>
  <c r="H629" i="11"/>
  <c r="H1270" i="11"/>
  <c r="H3383" i="11"/>
  <c r="H910" i="11"/>
  <c r="H2939" i="11"/>
  <c r="H3105" i="11"/>
  <c r="H1025" i="11"/>
  <c r="H1595" i="11"/>
  <c r="H3218" i="11"/>
  <c r="H3016" i="11"/>
  <c r="H3955" i="11"/>
  <c r="H2232" i="11"/>
  <c r="H716" i="11"/>
  <c r="H2765" i="11"/>
  <c r="H1730" i="11"/>
  <c r="H3733" i="11"/>
  <c r="H560" i="11"/>
  <c r="H642" i="11"/>
  <c r="H3317" i="11"/>
  <c r="H3473" i="11"/>
  <c r="H3249" i="11"/>
  <c r="H2539" i="11"/>
  <c r="H3122" i="11"/>
  <c r="H3446" i="11"/>
  <c r="H3311" i="11"/>
  <c r="H1440" i="11"/>
  <c r="H2493" i="11"/>
  <c r="H2341" i="11"/>
  <c r="H1465" i="11"/>
  <c r="H2998" i="11"/>
  <c r="H1467" i="11"/>
  <c r="H2080" i="11"/>
  <c r="H3104" i="11"/>
  <c r="H2980" i="11"/>
  <c r="H2705" i="11"/>
  <c r="H359" i="11"/>
  <c r="H2911" i="11"/>
  <c r="H2786" i="11"/>
  <c r="H1309" i="11"/>
  <c r="H26" i="11"/>
  <c r="H2361" i="11"/>
  <c r="H3335" i="11"/>
  <c r="H3943" i="11"/>
  <c r="H1616" i="11"/>
  <c r="H3007" i="11"/>
  <c r="H1158" i="11"/>
  <c r="H185" i="11"/>
  <c r="H3119" i="11"/>
  <c r="H3540" i="11"/>
  <c r="H3533" i="11"/>
  <c r="H1443" i="11"/>
  <c r="H2423" i="11"/>
  <c r="H2486" i="11"/>
  <c r="H3048" i="11"/>
  <c r="H3915" i="11"/>
  <c r="H697" i="11"/>
  <c r="H3997" i="11"/>
  <c r="H1744" i="11"/>
  <c r="H1385" i="11"/>
  <c r="H3029" i="11"/>
  <c r="H546" i="11"/>
  <c r="H1513" i="11"/>
  <c r="H1913" i="11"/>
  <c r="H1582" i="11"/>
  <c r="H1213" i="11"/>
  <c r="H2308" i="11"/>
  <c r="H737" i="11"/>
  <c r="H2840" i="11"/>
  <c r="H952" i="11"/>
  <c r="H3018" i="11"/>
  <c r="H2533" i="11"/>
  <c r="H2019" i="11"/>
  <c r="H37" i="11"/>
  <c r="H1854" i="11"/>
  <c r="H3326" i="11"/>
  <c r="H109" i="11"/>
  <c r="H1776" i="11"/>
  <c r="H228" i="11"/>
  <c r="H3983" i="11"/>
  <c r="H2506" i="11"/>
  <c r="H98" i="11"/>
  <c r="H3279" i="11"/>
  <c r="H3861" i="11"/>
  <c r="H2780" i="11"/>
  <c r="H1361" i="11"/>
  <c r="H2968" i="11"/>
  <c r="H3685" i="11"/>
  <c r="H1806" i="11"/>
  <c r="H1946" i="11"/>
  <c r="H1447" i="11"/>
  <c r="H1091" i="11"/>
  <c r="H297" i="11"/>
  <c r="H3258" i="11"/>
  <c r="H3924" i="11"/>
  <c r="H3531" i="11"/>
  <c r="H2880" i="11"/>
  <c r="H433" i="11"/>
  <c r="H2877" i="11"/>
  <c r="H2744" i="11"/>
  <c r="H386" i="11"/>
  <c r="H1475" i="11"/>
  <c r="H1196" i="11"/>
  <c r="H2351" i="11"/>
  <c r="H2325" i="11"/>
  <c r="H3088" i="11"/>
  <c r="H897" i="11"/>
  <c r="H3177" i="11"/>
  <c r="H3421" i="11"/>
  <c r="H3024" i="11"/>
  <c r="H1997" i="11"/>
  <c r="H3787" i="11"/>
  <c r="H3949" i="11"/>
  <c r="H1403" i="11"/>
  <c r="H1476" i="11"/>
  <c r="H2266" i="11"/>
  <c r="H788" i="11"/>
  <c r="H2519" i="11"/>
  <c r="H3503" i="11"/>
  <c r="H598" i="11"/>
  <c r="H1479" i="11"/>
  <c r="H3758" i="11"/>
  <c r="H22" i="11"/>
  <c r="H3969" i="11"/>
  <c r="H2158" i="11"/>
  <c r="H2813" i="11"/>
  <c r="H1690" i="11"/>
  <c r="H556" i="11"/>
  <c r="H469" i="11"/>
  <c r="H2473" i="11"/>
  <c r="H2264" i="11"/>
  <c r="H2365" i="11"/>
  <c r="H323" i="11"/>
  <c r="H3232" i="11"/>
  <c r="H786" i="11"/>
  <c r="H2806" i="11"/>
  <c r="H3059" i="11"/>
  <c r="H1209" i="11"/>
  <c r="H2974" i="11"/>
  <c r="H415" i="11"/>
  <c r="H3552" i="11"/>
  <c r="H2937" i="11"/>
  <c r="H3431" i="11"/>
  <c r="H1437" i="11"/>
  <c r="H148" i="11"/>
  <c r="H3703" i="11"/>
  <c r="H3839" i="11"/>
  <c r="H667" i="11"/>
  <c r="H519" i="11"/>
  <c r="H3272" i="11"/>
  <c r="H699" i="11"/>
  <c r="H3050" i="11"/>
  <c r="H622" i="11"/>
  <c r="H2940" i="11"/>
  <c r="H2161" i="11"/>
  <c r="H2821" i="11"/>
  <c r="H2291" i="11"/>
  <c r="H3668" i="11"/>
  <c r="H1238" i="11"/>
  <c r="H3936" i="11"/>
  <c r="H331" i="11"/>
  <c r="H3036" i="11"/>
  <c r="H2436" i="11"/>
  <c r="H2166" i="11"/>
  <c r="H896" i="11"/>
  <c r="H72" i="11"/>
  <c r="H701" i="11"/>
  <c r="H1546" i="11"/>
  <c r="H2886" i="11"/>
  <c r="H1241" i="11"/>
  <c r="H3078" i="11"/>
  <c r="H1523" i="11"/>
  <c r="H1112" i="11"/>
  <c r="H1450" i="11"/>
  <c r="H3484" i="11"/>
  <c r="H1697" i="11"/>
  <c r="H1103" i="11"/>
  <c r="H3899" i="11"/>
  <c r="H1397" i="11"/>
  <c r="H319" i="11"/>
  <c r="H858" i="11"/>
  <c r="H2290" i="11"/>
  <c r="H2278" i="11"/>
  <c r="H1617" i="11"/>
  <c r="H3529" i="11"/>
  <c r="H1611" i="11"/>
  <c r="H1441" i="11"/>
  <c r="H2775" i="11"/>
  <c r="H3817" i="11"/>
  <c r="H2794" i="11"/>
  <c r="H1860" i="11"/>
  <c r="H2231" i="11"/>
  <c r="H2422" i="11"/>
  <c r="H3765" i="11"/>
  <c r="H891" i="11"/>
  <c r="H676" i="11"/>
  <c r="H2233" i="11"/>
  <c r="H637" i="11"/>
  <c r="H3975" i="11"/>
  <c r="H1889" i="11"/>
  <c r="H1795" i="11"/>
  <c r="H782" i="11"/>
  <c r="H1991" i="11"/>
  <c r="H2129" i="11"/>
  <c r="H2815" i="11"/>
  <c r="H862" i="11"/>
  <c r="H1386" i="11"/>
  <c r="H1646" i="11"/>
  <c r="H3718" i="11"/>
  <c r="H3123" i="11"/>
  <c r="H3035" i="11"/>
  <c r="H2085" i="11"/>
  <c r="H84" i="11"/>
  <c r="H1718" i="11"/>
  <c r="H3397" i="11"/>
  <c r="H1301" i="11"/>
  <c r="H1844" i="11"/>
  <c r="H1547" i="11"/>
  <c r="H1535" i="11"/>
  <c r="H920" i="11"/>
  <c r="H1054" i="11"/>
  <c r="H3585" i="11"/>
  <c r="H50" i="11"/>
  <c r="H264" i="11"/>
  <c r="H564" i="11"/>
  <c r="H1984" i="11"/>
  <c r="H3033" i="11"/>
  <c r="H597" i="11"/>
  <c r="H3803" i="11"/>
  <c r="H2195" i="11"/>
  <c r="H1269" i="11"/>
  <c r="H2007" i="11"/>
  <c r="H1973" i="11"/>
  <c r="H3403" i="11"/>
  <c r="H968" i="11"/>
  <c r="H3595" i="11"/>
  <c r="H1640" i="11"/>
  <c r="H3947" i="11"/>
  <c r="H2850" i="11"/>
  <c r="H1908" i="11"/>
  <c r="H1222" i="11"/>
  <c r="H1174" i="11"/>
  <c r="H2894" i="11"/>
  <c r="H963" i="11"/>
  <c r="H1910" i="11"/>
  <c r="H2430" i="11"/>
  <c r="H3711" i="11"/>
  <c r="H3271" i="11"/>
  <c r="H3462" i="11"/>
  <c r="H3108" i="11"/>
  <c r="H2398" i="11"/>
  <c r="H3968" i="11"/>
  <c r="H2358" i="11"/>
  <c r="H1524" i="11"/>
  <c r="H1836" i="11"/>
  <c r="H2640" i="11"/>
  <c r="H427" i="11"/>
  <c r="H1387" i="11"/>
  <c r="H2503" i="11"/>
  <c r="H1590" i="11"/>
  <c r="H3768" i="11"/>
  <c r="H1550" i="11"/>
  <c r="H418" i="11"/>
  <c r="H3660" i="11"/>
  <c r="H2787" i="11"/>
  <c r="H403" i="11"/>
  <c r="H1734" i="11"/>
  <c r="H2427" i="11"/>
  <c r="H2778" i="11"/>
  <c r="H1460" i="11"/>
  <c r="H2916" i="11"/>
  <c r="H2882" i="11"/>
  <c r="H3227" i="11"/>
  <c r="H2609" i="11"/>
  <c r="H1052" i="11"/>
  <c r="H2" i="11"/>
  <c r="H443" i="11"/>
  <c r="H52" i="11"/>
  <c r="H838" i="11"/>
  <c r="H2014" i="11"/>
  <c r="H139" i="11"/>
  <c r="H1504" i="11"/>
  <c r="H42" i="11"/>
  <c r="H2084" i="11"/>
  <c r="H550" i="11"/>
  <c r="H3254" i="11"/>
  <c r="H659" i="11"/>
  <c r="H1462" i="11"/>
  <c r="H3575" i="11"/>
  <c r="H1774" i="11"/>
  <c r="H2224" i="11"/>
  <c r="H1856" i="11"/>
  <c r="H2388" i="11"/>
  <c r="H1383" i="11"/>
  <c r="H3893" i="11"/>
  <c r="H2025" i="11"/>
  <c r="H1815" i="11"/>
  <c r="H1632" i="11"/>
  <c r="H940" i="11"/>
  <c r="H328" i="11"/>
  <c r="H3650" i="11"/>
  <c r="H2107" i="11"/>
  <c r="H1557" i="11"/>
  <c r="H1520" i="11"/>
  <c r="H3567" i="11"/>
  <c r="H77" i="11"/>
  <c r="H3549" i="11"/>
  <c r="H2961" i="11"/>
  <c r="H2869" i="11"/>
  <c r="H3791" i="11"/>
  <c r="H1684" i="11"/>
  <c r="H3014" i="11"/>
  <c r="H3090" i="11"/>
  <c r="H353" i="11"/>
  <c r="H2331" i="11"/>
  <c r="H179" i="11"/>
  <c r="H5" i="11"/>
  <c r="H3879" i="11"/>
  <c r="H3566" i="11"/>
  <c r="H807" i="11"/>
  <c r="H2716" i="11"/>
  <c r="H437" i="11"/>
  <c r="H3555" i="11"/>
  <c r="H905" i="11"/>
  <c r="H3693" i="11"/>
  <c r="H1415" i="11"/>
  <c r="H3580" i="11"/>
  <c r="H610" i="11"/>
  <c r="H3137" i="11"/>
  <c r="H1777" i="11"/>
  <c r="H624" i="11"/>
  <c r="H2760" i="11"/>
  <c r="H2497" i="11"/>
  <c r="H141" i="11"/>
  <c r="H3411" i="11"/>
  <c r="H407" i="11"/>
  <c r="H1548" i="11"/>
  <c r="H3852" i="11"/>
  <c r="H3966" i="11"/>
  <c r="H13" i="11"/>
  <c r="H3881" i="11"/>
  <c r="H3318" i="11"/>
  <c r="H1571" i="11"/>
  <c r="H1006" i="11"/>
  <c r="H345" i="11"/>
  <c r="H2130" i="11"/>
  <c r="H221" i="11"/>
  <c r="H174" i="11"/>
  <c r="H1452" i="11"/>
  <c r="H302" i="11"/>
  <c r="H2074" i="11"/>
  <c r="H2600" i="11"/>
  <c r="H3289" i="11"/>
  <c r="H2960" i="11"/>
  <c r="H541" i="11"/>
  <c r="H2510" i="11"/>
  <c r="H1024" i="11"/>
  <c r="H2932" i="11"/>
  <c r="H122" i="11"/>
  <c r="H3699" i="11"/>
  <c r="H1939" i="11"/>
  <c r="H3259" i="11"/>
  <c r="H107" i="11"/>
  <c r="H2571" i="11"/>
  <c r="H1488" i="11"/>
  <c r="H2251" i="11"/>
  <c r="H71" i="11"/>
  <c r="H2012" i="11"/>
  <c r="H2450" i="11"/>
  <c r="H23" i="11"/>
  <c r="H237" i="11"/>
  <c r="H3800" i="11"/>
  <c r="H1812" i="11"/>
  <c r="H1634" i="11"/>
  <c r="H1207" i="11"/>
  <c r="H1013" i="11"/>
  <c r="H1152" i="11"/>
  <c r="H2359" i="11"/>
  <c r="H2976" i="11"/>
  <c r="H3561" i="11"/>
  <c r="H3762" i="11"/>
  <c r="H1495" i="11"/>
  <c r="H3867" i="11"/>
  <c r="H430" i="11"/>
  <c r="H3304" i="11"/>
  <c r="H1134" i="11"/>
  <c r="H2742" i="11"/>
  <c r="H3089" i="11"/>
  <c r="H2343" i="11"/>
  <c r="H1685" i="11"/>
  <c r="H1847" i="11"/>
  <c r="H705" i="11"/>
  <c r="H2731" i="11"/>
  <c r="H240" i="11"/>
  <c r="H2097" i="11"/>
  <c r="H2119" i="11"/>
  <c r="H2380" i="11"/>
  <c r="H2180" i="11"/>
  <c r="H715" i="11"/>
  <c r="H2817" i="11"/>
  <c r="H3946" i="11"/>
  <c r="H1262" i="11"/>
  <c r="H2327" i="11"/>
  <c r="H3479" i="11"/>
  <c r="H1503" i="11"/>
  <c r="H2822" i="11"/>
  <c r="H808" i="11"/>
  <c r="H3888" i="11"/>
  <c r="H3514" i="11"/>
  <c r="H1399" i="11"/>
  <c r="H3297" i="11"/>
  <c r="H1763" i="11"/>
  <c r="H1483" i="11"/>
  <c r="H3952" i="11"/>
  <c r="H66" i="11"/>
  <c r="H3743" i="11"/>
  <c r="H2945" i="11"/>
  <c r="H1904" i="11"/>
  <c r="H2623" i="11"/>
  <c r="H1656" i="11"/>
  <c r="H1070" i="11"/>
  <c r="H2581" i="11"/>
  <c r="H2339" i="11"/>
  <c r="H3810" i="11"/>
  <c r="H2464" i="11"/>
  <c r="H3386" i="11"/>
  <c r="H1840" i="11"/>
  <c r="H2852" i="11"/>
  <c r="H1033" i="11"/>
  <c r="H1133" i="11"/>
  <c r="H3420" i="11"/>
  <c r="H119" i="11"/>
  <c r="H3605" i="11"/>
  <c r="H2078" i="11"/>
  <c r="H3903" i="11"/>
  <c r="H3795" i="11"/>
  <c r="H2608" i="11"/>
  <c r="H2384" i="11"/>
  <c r="H3871" i="11"/>
  <c r="H3726" i="11"/>
  <c r="H3525" i="11"/>
  <c r="H3723" i="11"/>
  <c r="H3283" i="11"/>
  <c r="H3269" i="11"/>
  <c r="H3045" i="11"/>
  <c r="H2431" i="11"/>
  <c r="H3338" i="11"/>
  <c r="H998" i="11"/>
  <c r="H3827" i="11"/>
  <c r="H383" i="11"/>
  <c r="H1638" i="11"/>
  <c r="H451" i="11"/>
  <c r="H1338" i="11"/>
  <c r="H3790" i="11"/>
  <c r="H45" i="11"/>
  <c r="H654" i="11"/>
  <c r="H1741" i="11"/>
  <c r="H2656" i="11"/>
  <c r="H2721" i="11"/>
  <c r="H1826" i="11"/>
  <c r="H1313" i="11"/>
  <c r="H1049" i="11"/>
  <c r="H3399" i="11"/>
  <c r="H3649" i="11"/>
  <c r="H2042" i="11"/>
  <c r="H3994" i="11"/>
  <c r="H3656" i="11"/>
  <c r="H1418" i="11"/>
  <c r="H152" i="11"/>
  <c r="H327" i="11"/>
  <c r="H2587" i="11"/>
  <c r="H3255" i="11"/>
  <c r="H688" i="11"/>
  <c r="H2561" i="11"/>
  <c r="H1163" i="11"/>
  <c r="H3151" i="11"/>
  <c r="H3195" i="11"/>
  <c r="H1333" i="11"/>
  <c r="H3683" i="11"/>
  <c r="H3755" i="11"/>
  <c r="H1168" i="11"/>
  <c r="H1698" i="11"/>
  <c r="H3912" i="11"/>
  <c r="H632" i="11"/>
  <c r="H1621" i="11"/>
  <c r="H270" i="11"/>
  <c r="H2534" i="11"/>
  <c r="H1106" i="11"/>
  <c r="H1735" i="11"/>
  <c r="H2386" i="11"/>
  <c r="H2329" i="11"/>
  <c r="H2249" i="11"/>
  <c r="H155" i="11"/>
  <c r="H3565" i="11"/>
  <c r="H2585" i="11"/>
  <c r="H680" i="11"/>
  <c r="H3953" i="11"/>
  <c r="H91" i="11"/>
  <c r="H3872" i="11"/>
  <c r="H3599" i="11"/>
  <c r="H1314" i="11"/>
  <c r="H1515" i="11"/>
  <c r="H2009" i="11"/>
  <c r="H1197" i="11"/>
  <c r="H3633" i="11"/>
  <c r="H3937" i="11"/>
  <c r="H1596" i="11"/>
  <c r="H3438" i="11"/>
  <c r="H2028" i="11"/>
  <c r="H2658" i="11"/>
  <c r="H3662" i="11"/>
  <c r="H3613" i="11"/>
  <c r="H2638" i="11"/>
  <c r="H3171" i="11"/>
  <c r="H2494" i="11"/>
  <c r="H957" i="11"/>
  <c r="H2777" i="11"/>
  <c r="H3082" i="11"/>
  <c r="H3017" i="11"/>
  <c r="H732" i="11"/>
  <c r="H3150" i="11"/>
  <c r="H1289" i="11"/>
  <c r="H2183" i="11"/>
  <c r="H1585" i="11"/>
  <c r="H1243" i="11"/>
  <c r="H3995" i="11"/>
  <c r="H3361" i="11"/>
  <c r="H1642" i="11"/>
  <c r="H3256" i="11"/>
  <c r="H2505" i="11"/>
  <c r="H1895" i="11"/>
  <c r="H2098" i="11"/>
  <c r="H516" i="11"/>
  <c r="H526" i="11"/>
  <c r="H2089" i="11"/>
  <c r="H266" i="11"/>
  <c r="H146" i="11"/>
  <c r="H286" i="11"/>
  <c r="H809" i="11"/>
  <c r="H953" i="11"/>
  <c r="H2021" i="11"/>
  <c r="H3369" i="11"/>
  <c r="H1458" i="11"/>
  <c r="H762" i="11"/>
  <c r="H3224" i="11"/>
  <c r="H572" i="11"/>
  <c r="H3774" i="11"/>
  <c r="H3686" i="11"/>
  <c r="H3066" i="11"/>
  <c r="H3257" i="11"/>
  <c r="H144" i="11"/>
  <c r="H3692" i="11"/>
  <c r="H1875" i="11"/>
  <c r="H3910" i="11"/>
  <c r="H3197" i="11"/>
  <c r="H3450" i="11"/>
  <c r="H3476" i="11"/>
  <c r="H3854" i="11"/>
  <c r="H764" i="11"/>
  <c r="H532" i="11"/>
  <c r="H1818" i="11"/>
  <c r="H3250" i="11"/>
  <c r="H1601" i="11"/>
  <c r="H487" i="11"/>
  <c r="H1358" i="11"/>
  <c r="H1789" i="11"/>
  <c r="H2900" i="11"/>
  <c r="H2210" i="11"/>
  <c r="H1071" i="11"/>
  <c r="H2963" i="11"/>
  <c r="H2189" i="11"/>
  <c r="H3897" i="11"/>
  <c r="H2030" i="11"/>
  <c r="H70" i="11"/>
  <c r="H3849" i="11"/>
  <c r="H2120" i="11"/>
  <c r="H2112" i="11"/>
  <c r="H2275" i="11"/>
  <c r="H1960" i="11"/>
  <c r="H1018" i="11"/>
  <c r="H3252" i="11"/>
  <c r="H924" i="11"/>
  <c r="H3030" i="11"/>
  <c r="H3855" i="11"/>
  <c r="H1532" i="11"/>
  <c r="H2989" i="11"/>
  <c r="H2749" i="11"/>
  <c r="H278" i="11"/>
  <c r="H1318" i="11"/>
  <c r="H3247" i="11"/>
  <c r="H1654" i="11"/>
  <c r="H2697" i="11"/>
  <c r="H2437" i="11"/>
  <c r="H948" i="11"/>
  <c r="H3500" i="11"/>
  <c r="H1083" i="11"/>
  <c r="H959" i="11"/>
  <c r="H2867" i="11"/>
  <c r="H312" i="11"/>
  <c r="H1855" i="11"/>
  <c r="H707" i="11"/>
  <c r="H3102" i="11"/>
  <c r="H2547" i="11"/>
  <c r="H2022" i="11"/>
  <c r="H1988" i="11"/>
  <c r="H1615" i="11"/>
  <c r="H2332" i="11"/>
  <c r="H3824" i="11"/>
  <c r="H94" i="11"/>
  <c r="H1662" i="11"/>
  <c r="H1210" i="11"/>
  <c r="H3504" i="11"/>
  <c r="H6" i="11"/>
  <c r="H1667" i="11"/>
  <c r="H2782" i="11"/>
  <c r="H130" i="11"/>
  <c r="H3145" i="11"/>
  <c r="H222" i="11"/>
  <c r="H1644" i="11"/>
  <c r="H2711" i="11"/>
  <c r="H941" i="11"/>
  <c r="H2616" i="11"/>
  <c r="H1108" i="11"/>
  <c r="H1409" i="11"/>
  <c r="H1870" i="11"/>
  <c r="H3506" i="11"/>
  <c r="H2174" i="11"/>
  <c r="H2728" i="11"/>
  <c r="H780" i="11"/>
  <c r="H2082" i="11"/>
  <c r="H3290" i="11"/>
  <c r="H1472" i="11"/>
  <c r="H1967" i="11"/>
  <c r="H3600" i="11"/>
  <c r="H2710" i="11"/>
  <c r="H3440" i="11"/>
  <c r="H803" i="11"/>
  <c r="H1303" i="11"/>
  <c r="H3230" i="11"/>
  <c r="H3120" i="11"/>
  <c r="H3170" i="11"/>
  <c r="H1668" i="11"/>
  <c r="H3965" i="11"/>
  <c r="H2349" i="11"/>
  <c r="H1714" i="11"/>
  <c r="H2354" i="11"/>
  <c r="H2406" i="11"/>
  <c r="H43" i="11"/>
  <c r="H3752" i="11"/>
  <c r="H1576" i="11"/>
  <c r="H2467" i="11"/>
  <c r="H614" i="11"/>
  <c r="H2479" i="11"/>
  <c r="H3011" i="11"/>
  <c r="H3433" i="11"/>
  <c r="H3323" i="11"/>
  <c r="H404" i="11"/>
  <c r="H2241" i="11"/>
  <c r="H646" i="11"/>
  <c r="H1191" i="11"/>
  <c r="H2056" i="11"/>
  <c r="H2176" i="11"/>
  <c r="H2646" i="11"/>
  <c r="H901" i="11"/>
  <c r="H522" i="11"/>
  <c r="H781" i="11"/>
  <c r="H2992" i="11"/>
  <c r="H3770" i="11"/>
  <c r="H3278" i="11"/>
  <c r="H1871" i="11"/>
  <c r="H3914" i="11"/>
  <c r="H166" i="11"/>
  <c r="H1304" i="11"/>
  <c r="H1907" i="11"/>
  <c r="H1044" i="11"/>
  <c r="H2816" i="11"/>
  <c r="H903" i="11"/>
  <c r="H2346" i="11"/>
  <c r="H2317" i="11"/>
  <c r="H1573" i="11"/>
  <c r="H1963" i="11"/>
  <c r="H2925" i="11"/>
  <c r="H381" i="11"/>
  <c r="H3794" i="11"/>
  <c r="H2830" i="11"/>
  <c r="H2507" i="11"/>
  <c r="H2330" i="11"/>
  <c r="H785" i="11"/>
  <c r="H661" i="11"/>
  <c r="H2695" i="11"/>
  <c r="H1499" i="11"/>
  <c r="H199" i="11"/>
  <c r="H2991" i="11"/>
  <c r="H1080" i="11"/>
  <c r="H2418" i="11"/>
  <c r="H694" i="11"/>
  <c r="H1102" i="11"/>
  <c r="H2626" i="11"/>
  <c r="H2445" i="11"/>
  <c r="H1987" i="11"/>
  <c r="H3654" i="11"/>
  <c r="H2072" i="11"/>
  <c r="H992" i="11"/>
  <c r="H653" i="11"/>
  <c r="H3442" i="11"/>
  <c r="H633" i="11"/>
  <c r="H917" i="11"/>
  <c r="H752" i="11"/>
  <c r="H801" i="11"/>
  <c r="H3847" i="11"/>
  <c r="H540" i="11"/>
  <c r="H3917" i="11"/>
  <c r="H1161" i="11"/>
  <c r="H3617" i="11"/>
  <c r="H2653" i="11"/>
  <c r="H1082" i="11"/>
  <c r="H1649" i="11"/>
  <c r="H2334" i="11"/>
  <c r="H3228" i="11"/>
  <c r="H881" i="11"/>
  <c r="H1600" i="11"/>
  <c r="H3892" i="11"/>
  <c r="H2675" i="11"/>
  <c r="H321" i="11"/>
  <c r="H346" i="11"/>
  <c r="H1254" i="11"/>
  <c r="H2321" i="11"/>
  <c r="H1221" i="11"/>
  <c r="H2237" i="11"/>
  <c r="H183" i="11"/>
  <c r="H1263" i="11"/>
  <c r="H103" i="11"/>
  <c r="H3697" i="11"/>
  <c r="H3523" i="11"/>
  <c r="H3365" i="11"/>
  <c r="H607" i="11"/>
  <c r="H2167" i="11"/>
  <c r="H1762" i="11"/>
  <c r="H2713" i="11"/>
  <c r="H3629" i="11"/>
  <c r="H2709" i="11"/>
  <c r="H1687" i="11"/>
  <c r="H1492" i="11"/>
  <c r="H2304" i="11"/>
  <c r="H3664" i="11"/>
  <c r="H3572" i="11"/>
  <c r="H2178" i="11"/>
  <c r="H648" i="11"/>
  <c r="H1814" i="11"/>
  <c r="H2949" i="11"/>
  <c r="H3900" i="11"/>
  <c r="H3835" i="11"/>
  <c r="H2667" i="11"/>
  <c r="H2746" i="11"/>
  <c r="H1793" i="11"/>
  <c r="H856" i="11"/>
  <c r="H1375" i="11"/>
  <c r="H2495" i="11"/>
  <c r="H2218" i="11"/>
  <c r="H1419" i="11"/>
  <c r="H3578" i="11"/>
  <c r="H1974" i="11"/>
  <c r="H3115" i="11"/>
  <c r="H2305" i="11"/>
  <c r="H1287" i="11"/>
  <c r="H1602" i="11"/>
  <c r="H1194" i="11"/>
  <c r="H339" i="11"/>
  <c r="H1764" i="11"/>
  <c r="H454" i="11"/>
  <c r="H618" i="11"/>
  <c r="H3121" i="11"/>
  <c r="H3873" i="11"/>
  <c r="H515" i="11"/>
  <c r="H533" i="11"/>
  <c r="H840" i="11"/>
  <c r="H106" i="11"/>
  <c r="H303" i="11"/>
  <c r="H3427" i="11"/>
  <c r="H750" i="11"/>
  <c r="H2099" i="11"/>
  <c r="H83" i="11"/>
  <c r="H3390" i="11"/>
  <c r="H1935" i="11"/>
  <c r="H3999" i="11"/>
  <c r="H1699" i="11"/>
  <c r="H602" i="11"/>
  <c r="H621" i="11"/>
  <c r="H741" i="11"/>
  <c r="H836" i="11"/>
  <c r="H1340" i="11"/>
  <c r="H2603" i="11"/>
  <c r="H679" i="11"/>
  <c r="H3366" i="11"/>
  <c r="H1050" i="11"/>
  <c r="H913" i="11"/>
  <c r="H3415" i="11"/>
  <c r="H2267" i="11"/>
  <c r="H3489" i="11"/>
  <c r="H2387" i="11"/>
  <c r="H589" i="11"/>
  <c r="H3429" i="11"/>
  <c r="H3359" i="11"/>
  <c r="H2912" i="11"/>
  <c r="H2889" i="11"/>
  <c r="H2663" i="11"/>
  <c r="H3428" i="11"/>
  <c r="H2394" i="11"/>
  <c r="H582" i="11"/>
  <c r="H2041" i="11"/>
  <c r="H2187" i="11"/>
  <c r="H1389" i="11"/>
  <c r="H3175" i="11"/>
  <c r="H1337" i="11"/>
  <c r="H20" i="11"/>
  <c r="H3951" i="11"/>
  <c r="H538" i="11"/>
  <c r="H2988" i="11"/>
  <c r="H67" i="11"/>
  <c r="H3642" i="11"/>
  <c r="H284" i="11"/>
  <c r="H3569" i="11"/>
  <c r="H1920" i="11"/>
  <c r="H1752" i="11"/>
  <c r="H1788" i="11"/>
  <c r="H2336" i="11"/>
  <c r="H3992" i="11"/>
  <c r="H1863" i="11"/>
  <c r="H2227" i="11"/>
  <c r="H1019" i="11"/>
  <c r="H3320" i="11"/>
  <c r="H2499" i="11"/>
  <c r="H2861" i="11"/>
  <c r="H2558" i="11"/>
  <c r="H739" i="11"/>
  <c r="H1406" i="11"/>
  <c r="H1048" i="11"/>
  <c r="H887" i="11"/>
  <c r="H2340" i="11"/>
  <c r="H3846" i="11"/>
  <c r="H1131" i="11"/>
  <c r="H2846" i="11"/>
  <c r="H1360" i="11"/>
  <c r="H855" i="11"/>
  <c r="H2263" i="11"/>
  <c r="H1824" i="11"/>
  <c r="H1798" i="11"/>
  <c r="H1725" i="11"/>
  <c r="H1459" i="11"/>
  <c r="H1151" i="11"/>
  <c r="H1691" i="11"/>
  <c r="H2634" i="11"/>
  <c r="H2936" i="11"/>
  <c r="H446" i="11"/>
  <c r="H2899" i="11"/>
  <c r="H2301" i="11"/>
  <c r="H1026" i="11"/>
  <c r="H2809" i="11"/>
  <c r="H2140" i="11"/>
  <c r="H1481" i="11"/>
  <c r="H2385" i="11"/>
  <c r="H3198" i="11"/>
  <c r="H2247" i="11"/>
  <c r="H2615" i="11"/>
  <c r="H2730" i="11"/>
  <c r="H3331" i="11"/>
  <c r="H1130" i="11"/>
  <c r="H3385" i="11"/>
  <c r="H1928" i="11"/>
  <c r="H3674" i="11"/>
  <c r="H2856" i="11"/>
  <c r="H2788" i="11"/>
  <c r="H2614" i="11"/>
  <c r="H2240" i="11"/>
  <c r="H795" i="11"/>
  <c r="H2033" i="11"/>
  <c r="H1256" i="11"/>
  <c r="H1143" i="11"/>
  <c r="H1125" i="11"/>
  <c r="H2598" i="11"/>
  <c r="H790" i="11"/>
  <c r="H2913" i="11"/>
  <c r="H579" i="11"/>
  <c r="H3724" i="11"/>
  <c r="H3192" i="11"/>
  <c r="H2067" i="11"/>
  <c r="H3760" i="11"/>
  <c r="H3956" i="11"/>
  <c r="H2018" i="11"/>
  <c r="H2556" i="11"/>
  <c r="H247" i="11"/>
  <c r="H2725" i="11"/>
  <c r="H2496" i="11"/>
  <c r="H1951" i="11"/>
  <c r="H1367" i="11"/>
  <c r="H2226" i="11"/>
  <c r="H3307" i="11"/>
  <c r="H3859" i="11"/>
  <c r="H2230" i="11"/>
  <c r="H3902" i="11"/>
  <c r="H1371" i="11"/>
  <c r="H1526" i="11"/>
  <c r="H1346" i="11"/>
  <c r="H2549" i="11"/>
  <c r="H1631" i="11"/>
  <c r="H2020" i="11"/>
  <c r="H3851" i="11"/>
  <c r="H873" i="11"/>
  <c r="H1948" i="11"/>
  <c r="H1742" i="11"/>
  <c r="H1683" i="11"/>
  <c r="H2446" i="11"/>
  <c r="H925" i="11"/>
  <c r="H3285" i="11"/>
  <c r="H2811" i="11"/>
  <c r="H510" i="11"/>
  <c r="H3972" i="11"/>
  <c r="H3205" i="11"/>
  <c r="H1150" i="11"/>
  <c r="H3920" i="11"/>
  <c r="H288" i="11"/>
  <c r="H2702" i="11"/>
  <c r="H1315" i="11"/>
  <c r="H718" i="11"/>
  <c r="H851" i="11"/>
  <c r="H1992" i="11"/>
  <c r="H509" i="11"/>
  <c r="H3051" i="11"/>
  <c r="H949" i="11"/>
  <c r="H2440" i="11"/>
  <c r="H870" i="11"/>
  <c r="H3212" i="11"/>
  <c r="H1628" i="11"/>
  <c r="H2627" i="11"/>
  <c r="H3471" i="11"/>
  <c r="H422" i="11"/>
  <c r="H68" i="11"/>
  <c r="H3591" i="11"/>
  <c r="H2313" i="11"/>
  <c r="H1979" i="11"/>
  <c r="H2724" i="11"/>
  <c r="H3515" i="11"/>
  <c r="H754" i="11"/>
  <c r="H372" i="11"/>
  <c r="H1560" i="11"/>
  <c r="H1288" i="11"/>
  <c r="H1298" i="11"/>
  <c r="H3511" i="11"/>
  <c r="H3163" i="11"/>
  <c r="H1199" i="11"/>
  <c r="H2592" i="11"/>
  <c r="H670" i="11"/>
  <c r="H3753" i="11"/>
  <c r="H1493" i="11"/>
  <c r="H2192" i="11"/>
  <c r="H1945" i="11"/>
  <c r="H1970" i="11"/>
  <c r="H748" i="11"/>
  <c r="H1171" i="11"/>
  <c r="H3679" i="11"/>
  <c r="H1729" i="11"/>
  <c r="H1374" i="11"/>
  <c r="H2548" i="11"/>
  <c r="H2920" i="11"/>
  <c r="H3070" i="11"/>
  <c r="H3447" i="11"/>
  <c r="H3586" i="11"/>
  <c r="H3156" i="11"/>
  <c r="H1502" i="11"/>
  <c r="H1363" i="11"/>
  <c r="H763" i="11"/>
  <c r="H3981" i="11"/>
  <c r="H3444" i="11"/>
  <c r="H2175" i="11"/>
  <c r="H511" i="11"/>
  <c r="H2567" i="11"/>
  <c r="H3310" i="11"/>
  <c r="H2150" i="11"/>
  <c r="H2207" i="11"/>
  <c r="H3675" i="11"/>
  <c r="H3989" i="11"/>
  <c r="H2047" i="11"/>
  <c r="H1396" i="11"/>
  <c r="H3777" i="11"/>
  <c r="H1109" i="11"/>
  <c r="H2066" i="11"/>
  <c r="H484" i="11"/>
  <c r="H1669" i="11"/>
  <c r="H1517" i="11"/>
  <c r="H2024" i="11"/>
  <c r="H3329" i="11"/>
  <c r="H2628" i="11"/>
  <c r="H382" i="11"/>
  <c r="H2208" i="11"/>
  <c r="H51" i="11"/>
  <c r="H3275" i="11"/>
  <c r="H453" i="11"/>
  <c r="H1117" i="11"/>
  <c r="H392" i="11"/>
  <c r="H514" i="11"/>
  <c r="H3127" i="11"/>
  <c r="H797" i="11"/>
  <c r="H990" i="11"/>
  <c r="H3789" i="11"/>
  <c r="H1228" i="11"/>
  <c r="H3344" i="11"/>
  <c r="H2463" i="11"/>
  <c r="H473" i="11"/>
  <c r="H425" i="11"/>
  <c r="H3661" i="11"/>
  <c r="H1306" i="11"/>
  <c r="H3825" i="11"/>
  <c r="H129" i="11"/>
  <c r="H800" i="11"/>
  <c r="H3911" i="11"/>
  <c r="H1782" i="11"/>
  <c r="H3241" i="11"/>
  <c r="H2829" i="11"/>
  <c r="H1045" i="11"/>
  <c r="H2051" i="11"/>
  <c r="H923" i="11"/>
  <c r="H1857" i="11"/>
  <c r="H655" i="11"/>
  <c r="H2876" i="11"/>
  <c r="H1300" i="11"/>
  <c r="H3793" i="11"/>
  <c r="H1500" i="11"/>
  <c r="H1666" i="11"/>
  <c r="H241" i="11"/>
  <c r="H2234" i="11"/>
  <c r="H3598" i="11"/>
  <c r="H2396" i="11"/>
  <c r="H3645" i="11"/>
  <c r="H1352" i="11"/>
  <c r="H2597" i="11"/>
  <c r="H2755" i="11"/>
  <c r="H113" i="11"/>
  <c r="H945" i="11"/>
  <c r="H2823" i="11"/>
  <c r="H1994" i="11"/>
  <c r="H212" i="11"/>
  <c r="H720" i="11"/>
  <c r="H3494" i="11"/>
  <c r="H3590" i="11"/>
  <c r="H2092" i="11"/>
  <c r="H3619" i="11"/>
  <c r="H2563" i="11"/>
  <c r="H1529" i="11"/>
  <c r="H890" i="11"/>
  <c r="H1568" i="11"/>
  <c r="H1897" i="11"/>
  <c r="H1036" i="11"/>
  <c r="H761" i="11"/>
  <c r="H1009" i="11"/>
  <c r="H2015" i="11"/>
  <c r="H3624" i="11"/>
  <c r="H2511" i="11"/>
  <c r="H2419" i="11"/>
  <c r="H3111" i="11"/>
  <c r="H135" i="11"/>
  <c r="H2733" i="11"/>
  <c r="H1635" i="11"/>
  <c r="H3907" i="11"/>
  <c r="H1425" i="11"/>
  <c r="H1311" i="11"/>
  <c r="H3834" i="11"/>
  <c r="H804" i="11"/>
  <c r="H2923" i="11"/>
  <c r="H2902" i="11"/>
  <c r="H158" i="11"/>
  <c r="H1359" i="11"/>
  <c r="H2265" i="11"/>
  <c r="H89" i="11"/>
  <c r="H878" i="11"/>
  <c r="H3071" i="11"/>
  <c r="H821" i="11"/>
  <c r="H2753" i="11"/>
  <c r="H1620" i="11"/>
  <c r="H2929" i="11"/>
  <c r="H25" i="11"/>
  <c r="H2986" i="11"/>
  <c r="H2554" i="11"/>
  <c r="H649" i="11"/>
  <c r="H1706" i="11"/>
  <c r="H2501" i="11"/>
  <c r="H2032" i="11"/>
  <c r="H1395" i="11"/>
  <c r="H3432" i="11"/>
  <c r="H2428" i="11"/>
  <c r="H3719" i="11"/>
  <c r="H2736" i="11"/>
  <c r="H223" i="11"/>
  <c r="H293" i="11"/>
  <c r="H3106" i="11"/>
  <c r="H2177" i="11"/>
  <c r="H3370" i="11"/>
  <c r="H3883" i="11"/>
  <c r="H95" i="11"/>
  <c r="H4000" i="11"/>
  <c r="H3312" i="11"/>
  <c r="H3039" i="11"/>
  <c r="H650" i="11"/>
  <c r="H3869" i="11"/>
  <c r="H2668" i="11"/>
  <c r="H2678" i="11"/>
  <c r="H1498" i="11"/>
  <c r="H512" i="11"/>
  <c r="H3077" i="11"/>
  <c r="H1214" i="11"/>
  <c r="H2364" i="11"/>
  <c r="H852" i="11"/>
  <c r="H1956" i="11"/>
  <c r="H388" i="11"/>
  <c r="H3351" i="11"/>
  <c r="H1917" i="11"/>
  <c r="H3836" i="11"/>
  <c r="H475" i="11"/>
  <c r="H1155" i="11"/>
  <c r="H2514" i="11"/>
  <c r="H3819" i="11"/>
  <c r="H2643" i="11"/>
  <c r="H3576" i="11"/>
  <c r="H2847" i="11"/>
  <c r="H778" i="11"/>
  <c r="H1660" i="11"/>
  <c r="H1938" i="11"/>
  <c r="H184" i="11"/>
  <c r="H2919" i="11"/>
  <c r="H1750" i="11"/>
  <c r="H2109" i="11"/>
  <c r="H586" i="11"/>
  <c r="H180" i="11"/>
  <c r="H1193" i="11"/>
  <c r="H1512" i="11"/>
  <c r="H2165" i="11"/>
  <c r="H3634" i="11"/>
  <c r="H1429" i="11"/>
  <c r="H3497" i="11"/>
  <c r="H2870" i="11"/>
  <c r="H2747" i="11"/>
  <c r="H1998" i="11"/>
  <c r="H2612" i="11"/>
  <c r="H2660" i="11"/>
  <c r="H1202" i="11"/>
  <c r="H463" i="11"/>
  <c r="H854" i="11"/>
  <c r="H911" i="11"/>
  <c r="H853" i="11"/>
  <c r="H666" i="11"/>
  <c r="H3782" i="11"/>
  <c r="H246" i="11"/>
  <c r="H1511" i="11"/>
  <c r="H1118" i="11"/>
  <c r="H3832" i="11"/>
  <c r="H1567" i="11"/>
  <c r="H3162" i="11"/>
  <c r="H813" i="11"/>
  <c r="H563" i="11"/>
  <c r="H3246" i="11"/>
  <c r="H419" i="11"/>
  <c r="H2273" i="11"/>
  <c r="H397" i="11"/>
  <c r="H1884" i="11"/>
  <c r="H3381" i="11"/>
  <c r="H557" i="11"/>
  <c r="H466" i="11"/>
  <c r="H2459" i="11"/>
  <c r="H3643" i="11"/>
  <c r="H742" i="11"/>
  <c r="H1722" i="11"/>
  <c r="H974" i="11"/>
  <c r="H766" i="11"/>
  <c r="H405" i="11"/>
  <c r="H1061" i="11"/>
  <c r="H3985" i="11"/>
  <c r="H2375" i="11"/>
  <c r="H1941" i="11"/>
  <c r="H1110" i="11"/>
  <c r="H2996" i="11"/>
  <c r="H2659" i="11"/>
  <c r="H877" i="11"/>
  <c r="H3695" i="11"/>
  <c r="H2204" i="11"/>
  <c r="H524" i="11"/>
  <c r="H1966" i="11"/>
  <c r="H306" i="11"/>
  <c r="H2157" i="11"/>
  <c r="H2938" i="11"/>
  <c r="H1657" i="11"/>
  <c r="H709" i="11"/>
  <c r="H3970" i="11"/>
  <c r="H3521" i="11"/>
  <c r="H1569" i="11"/>
  <c r="H190" i="11"/>
  <c r="H242" i="11"/>
  <c r="H90" i="11"/>
  <c r="H828" i="11"/>
  <c r="H2154" i="11"/>
  <c r="H1229" i="11"/>
  <c r="H2573" i="11"/>
  <c r="H3680" i="11"/>
  <c r="H3676" i="11"/>
  <c r="H1007" i="11"/>
  <c r="H3376" i="11"/>
  <c r="H1710" i="11"/>
  <c r="H3630" i="11"/>
  <c r="H1717" i="11"/>
  <c r="H2058" i="11"/>
  <c r="H2492" i="11"/>
  <c r="H3933" i="11"/>
  <c r="H1020" i="11"/>
  <c r="H1233" i="11"/>
  <c r="H874" i="11"/>
  <c r="H1141" i="11"/>
  <c r="H3054" i="11"/>
  <c r="H1784" i="11"/>
  <c r="H792" i="11"/>
  <c r="H1200" i="11"/>
  <c r="H1145" i="11"/>
  <c r="H625" i="11"/>
  <c r="H82" i="11"/>
  <c r="H3458" i="11"/>
  <c r="H1382" i="11"/>
  <c r="H3820" i="11"/>
  <c r="H3034" i="11"/>
  <c r="H722" i="11"/>
  <c r="H1982" i="11"/>
  <c r="H2448" i="11"/>
  <c r="H400" i="11"/>
  <c r="H3092" i="11"/>
  <c r="H876" i="11"/>
  <c r="H932" i="11"/>
  <c r="H2345" i="11"/>
  <c r="H2151" i="11"/>
  <c r="H2489" i="11"/>
  <c r="H3091" i="11"/>
  <c r="H3413" i="11"/>
  <c r="H258" i="11"/>
  <c r="H3223" i="11"/>
  <c r="H2081" i="11"/>
  <c r="H2389" i="11"/>
  <c r="H2472" i="11"/>
  <c r="H2958" i="11"/>
  <c r="H2393" i="11"/>
  <c r="H2006" i="11"/>
  <c r="H3040" i="11"/>
  <c r="H1869" i="11"/>
  <c r="H1451" i="11"/>
  <c r="H3866" i="11"/>
  <c r="H2286" i="11"/>
  <c r="H2374" i="11"/>
  <c r="H584" i="11"/>
  <c r="H687" i="11"/>
  <c r="H745" i="11"/>
  <c r="H3781" i="11"/>
  <c r="H1189" i="11"/>
  <c r="H3061" i="11"/>
  <c r="H644" i="11"/>
  <c r="H432" i="11"/>
  <c r="H2010" i="11"/>
  <c r="H81" i="11"/>
  <c r="H1280" i="11"/>
  <c r="H389" i="11"/>
  <c r="H2288" i="11"/>
  <c r="H1977" i="11"/>
  <c r="H459" i="11"/>
  <c r="H3731" i="11"/>
  <c r="H835" i="11"/>
  <c r="H2246" i="11"/>
  <c r="H1949" i="11"/>
  <c r="H450" i="11"/>
  <c r="H691" i="11"/>
  <c r="H3072" i="11"/>
  <c r="H3260" i="11"/>
  <c r="H1439" i="11"/>
  <c r="H3060" i="11"/>
  <c r="H3439" i="11"/>
  <c r="H3632" i="11"/>
  <c r="H3391" i="11"/>
  <c r="H2527" i="11"/>
  <c r="H1424" i="11"/>
  <c r="H41" i="11"/>
  <c r="H269" i="11"/>
  <c r="H3822" i="11"/>
  <c r="H3896" i="11"/>
  <c r="H3670" i="11"/>
  <c r="H3833" i="11"/>
  <c r="H3377" i="11"/>
  <c r="H2649" i="11"/>
  <c r="H3074" i="11"/>
  <c r="H1011" i="11"/>
  <c r="H3850" i="11"/>
  <c r="H1097" i="11"/>
  <c r="H329" i="11"/>
  <c r="H1835" i="11"/>
  <c r="H1597" i="11"/>
  <c r="H3571" i="11"/>
  <c r="H2684" i="11"/>
  <c r="H1816" i="11"/>
  <c r="H3757" i="11"/>
  <c r="H1446" i="11"/>
  <c r="H2338" i="11"/>
  <c r="H3738" i="11"/>
  <c r="H2686" i="11"/>
  <c r="H2864" i="11"/>
  <c r="H412" i="11"/>
  <c r="H86" i="11"/>
  <c r="H504" i="11"/>
  <c r="H2837" i="11"/>
  <c r="H3987" i="11"/>
  <c r="H2596" i="11"/>
  <c r="H2871" i="11"/>
  <c r="H1480" i="11"/>
  <c r="H2772" i="11"/>
  <c r="H1095" i="11"/>
  <c r="H1271" i="11"/>
  <c r="H2578" i="11"/>
  <c r="H1837" i="11"/>
  <c r="H3944" i="11"/>
  <c r="H1349" i="11"/>
  <c r="H1531" i="11"/>
  <c r="H2337" i="11"/>
  <c r="H3941" i="11"/>
  <c r="H1453" i="11"/>
  <c r="H2670" i="11"/>
  <c r="H2531" i="11"/>
  <c r="H2113" i="11"/>
  <c r="H1813" i="11"/>
  <c r="H3845" i="11"/>
  <c r="H496" i="11"/>
  <c r="H1868" i="11"/>
  <c r="H3101" i="11"/>
  <c r="H3508" i="11"/>
  <c r="H2622" i="11"/>
  <c r="H3930" i="11"/>
  <c r="H668" i="11"/>
  <c r="H3238" i="11"/>
  <c r="H2995" i="11"/>
  <c r="H1066" i="11"/>
  <c r="H1605" i="11"/>
  <c r="H3221" i="11"/>
  <c r="H3702" i="11"/>
  <c r="H3801" i="11"/>
  <c r="H1542" i="11"/>
  <c r="H322" i="11"/>
  <c r="H2407" i="11"/>
  <c r="H3201" i="11"/>
  <c r="H1876" i="11"/>
  <c r="H834" i="11"/>
  <c r="H142" i="11"/>
  <c r="H1137" i="11"/>
  <c r="H2362" i="11"/>
  <c r="H187" i="11"/>
  <c r="H196" i="11"/>
  <c r="H1380" i="11"/>
  <c r="H3355" i="11"/>
  <c r="H1559" i="11"/>
  <c r="H3188" i="11"/>
  <c r="H2703" i="11"/>
  <c r="H3691" i="11"/>
  <c r="H1350" i="11"/>
  <c r="H160" i="11"/>
  <c r="H606" i="11"/>
  <c r="H2438" i="11"/>
  <c r="H1801" i="11"/>
  <c r="H3023" i="11"/>
  <c r="H2831" i="11"/>
  <c r="H857" i="11"/>
  <c r="H2449" i="11"/>
  <c r="H2371" i="11"/>
  <c r="H2685" i="11"/>
  <c r="H2378" i="11"/>
  <c r="H3657" i="11"/>
  <c r="H2770" i="11"/>
  <c r="H1456" i="11"/>
  <c r="H3710" i="11"/>
  <c r="H1682" i="11"/>
  <c r="H3371" i="11"/>
  <c r="H893" i="11"/>
  <c r="H1334" i="11"/>
  <c r="H884" i="11"/>
  <c r="H671" i="11"/>
  <c r="H335" i="11"/>
  <c r="H3816" i="11"/>
  <c r="H2893" i="11"/>
  <c r="H1530" i="11"/>
  <c r="H746" i="11"/>
  <c r="H3792" i="11"/>
  <c r="H1800" i="11"/>
  <c r="H2689" i="11"/>
  <c r="H3559" i="11"/>
  <c r="H145" i="11"/>
  <c r="H1817" i="11"/>
  <c r="H1496" i="11"/>
  <c r="H2933" i="11"/>
  <c r="H110" i="11"/>
  <c r="H3321" i="11"/>
  <c r="H2268" i="11"/>
  <c r="H181" i="11"/>
  <c r="H3169" i="11"/>
  <c r="H413" i="11"/>
  <c r="H3325" i="11"/>
  <c r="H1362" i="11"/>
  <c r="H2590" i="11"/>
  <c r="H1905" i="11"/>
  <c r="H3877" i="11"/>
  <c r="H1230" i="11"/>
  <c r="H3704" i="11"/>
  <c r="H2391" i="11"/>
  <c r="H479" i="11"/>
  <c r="H1260" i="11"/>
  <c r="H225" i="11"/>
  <c r="H717" i="11"/>
  <c r="H1689" i="11"/>
  <c r="H604" i="11"/>
  <c r="H3616" i="11"/>
  <c r="H2122" i="11"/>
  <c r="H2688" i="11"/>
  <c r="H3860" i="11"/>
  <c r="H3085" i="11"/>
  <c r="H1900" i="11"/>
  <c r="H3356" i="11"/>
  <c r="H2956" i="11"/>
  <c r="H3261" i="11"/>
  <c r="H3368" i="11"/>
  <c r="H1321" i="11"/>
  <c r="H3720" i="11"/>
  <c r="H2102" i="11"/>
  <c r="H2421" i="11"/>
  <c r="H3140" i="11"/>
  <c r="H973" i="11"/>
  <c r="H993" i="11"/>
  <c r="H2145" i="11"/>
  <c r="H1747" i="11"/>
  <c r="H1177" i="11"/>
  <c r="H1433" i="11"/>
  <c r="H967" i="11"/>
  <c r="H3287" i="11"/>
  <c r="H3125" i="11"/>
  <c r="H3512" i="11"/>
  <c r="H1934" i="11"/>
  <c r="H2367" i="11"/>
  <c r="H2516" i="11"/>
  <c r="H608" i="11"/>
  <c r="H378" i="11"/>
  <c r="H613" i="11"/>
  <c r="H743" i="11"/>
  <c r="H3457" i="11"/>
  <c r="H545" i="11"/>
  <c r="H2591" i="11"/>
  <c r="H1772" i="11"/>
  <c r="H3772" i="11"/>
  <c r="H1124" i="11"/>
  <c r="H683" i="11"/>
  <c r="H950" i="11"/>
  <c r="H1647" i="11"/>
  <c r="H1651" i="11"/>
  <c r="H2632" i="11"/>
  <c r="H3493" i="11"/>
  <c r="H1369" i="11"/>
  <c r="H2079" i="11"/>
  <c r="H29" i="11"/>
  <c r="H1859" i="11"/>
  <c r="H1268" i="11"/>
  <c r="H2370" i="11"/>
  <c r="H580" i="11"/>
  <c r="H3316" i="11"/>
  <c r="H2206" i="11"/>
  <c r="H3830" i="11"/>
  <c r="H1674" i="11"/>
  <c r="H159" i="11"/>
  <c r="H1981" i="11"/>
  <c r="H3234" i="11"/>
  <c r="H2662" i="11"/>
  <c r="H192" i="11"/>
  <c r="H636" i="11"/>
  <c r="H2771" i="11"/>
  <c r="H39" i="11"/>
  <c r="H3340" i="11"/>
  <c r="H912" i="11"/>
  <c r="H3342" i="11"/>
  <c r="H1603" i="11"/>
  <c r="H675" i="11"/>
  <c r="H2884" i="11"/>
  <c r="H2091" i="11"/>
  <c r="H2708" i="11"/>
  <c r="H2221" i="11"/>
  <c r="H2797" i="11"/>
  <c r="H1589" i="11"/>
  <c r="H2814" i="11"/>
  <c r="H1094" i="11"/>
  <c r="H1219" i="11"/>
  <c r="H1922" i="11"/>
  <c r="H1471" i="11"/>
  <c r="H2036" i="11"/>
  <c r="H2570" i="11"/>
  <c r="H3425" i="11"/>
  <c r="H3655" i="11"/>
  <c r="H776" i="11"/>
  <c r="H1712" i="11"/>
  <c r="H529" i="11"/>
  <c r="H1581" i="11"/>
  <c r="H3333" i="11"/>
  <c r="H979" i="11"/>
  <c r="H2298" i="11"/>
  <c r="H1696" i="11"/>
  <c r="H3190" i="11"/>
  <c r="H3112" i="11"/>
  <c r="H3551" i="11"/>
  <c r="H202" i="11"/>
  <c r="H1237" i="11"/>
  <c r="H1464" i="11"/>
  <c r="H3754" i="11"/>
  <c r="H421" i="11"/>
  <c r="H1431" i="11"/>
  <c r="H673" i="11"/>
  <c r="H3037" i="11"/>
  <c r="H769" i="11"/>
  <c r="H2717" i="11"/>
  <c r="H3474" i="11"/>
  <c r="H3748" i="11"/>
  <c r="H3334" i="11"/>
  <c r="H2403" i="11"/>
  <c r="H1536" i="11"/>
  <c r="H2271" i="11"/>
  <c r="H2557" i="11"/>
  <c r="H3487" i="11"/>
  <c r="H847" i="11"/>
  <c r="H2105" i="11"/>
  <c r="H1999" i="11"/>
  <c r="H3749" i="11"/>
  <c r="H906" i="11"/>
  <c r="H17" i="11"/>
  <c r="H2559" i="11"/>
  <c r="H2981" i="11"/>
  <c r="H2969" i="11"/>
  <c r="H2135" i="11"/>
  <c r="H476" i="11"/>
  <c r="H3211" i="11"/>
  <c r="H831" i="11"/>
  <c r="H326" i="11"/>
  <c r="H1348" i="11"/>
  <c r="H3737" i="11"/>
  <c r="H3901" i="11"/>
  <c r="H1490" i="11"/>
  <c r="H243" i="11"/>
  <c r="H1126" i="11"/>
  <c r="H44" i="11"/>
  <c r="H798" i="11"/>
  <c r="H1507" i="11"/>
  <c r="H296" i="11"/>
  <c r="H3038" i="11"/>
  <c r="H1575" i="11"/>
  <c r="H203" i="11"/>
  <c r="H3301" i="11"/>
  <c r="H3486" i="11"/>
  <c r="H1731" i="11"/>
  <c r="H79" i="11"/>
  <c r="H2818" i="11"/>
  <c r="H31" i="11"/>
  <c r="H2764" i="11"/>
  <c r="H2947" i="11"/>
  <c r="H869" i="11"/>
  <c r="H972" i="11"/>
  <c r="H845" i="11"/>
  <c r="H886" i="11"/>
  <c r="H3116" i="11"/>
  <c r="H3243" i="11"/>
  <c r="H3766" i="11"/>
  <c r="H2756" i="11"/>
  <c r="H1039" i="11"/>
  <c r="H2601" i="11"/>
  <c r="H552" i="11"/>
  <c r="H1940" i="11"/>
  <c r="H784" i="11"/>
  <c r="H2307" i="11"/>
  <c r="H2171" i="11"/>
  <c r="H2029" i="11"/>
  <c r="H889" i="11"/>
  <c r="H441" i="11"/>
  <c r="H1659" i="11"/>
  <c r="H1552" i="11"/>
  <c r="H2872" i="11"/>
  <c r="H3906" i="11"/>
  <c r="H1802" i="11"/>
  <c r="H1086" i="11"/>
  <c r="H3919" i="11"/>
  <c r="H1645" i="11"/>
  <c r="H775" i="11"/>
  <c r="H2136" i="11"/>
  <c r="H3669" i="11"/>
  <c r="H1898" i="11"/>
  <c r="H2475" i="11"/>
  <c r="H1828" i="11"/>
  <c r="H1251" i="11"/>
  <c r="H1204" i="11"/>
  <c r="H2800" i="11"/>
  <c r="H1029" i="11"/>
  <c r="H2065" i="11"/>
  <c r="H1253" i="11"/>
  <c r="H173" i="11"/>
  <c r="H1845" i="11"/>
  <c r="H681" i="11"/>
  <c r="H2201" i="11"/>
  <c r="H2048" i="11"/>
  <c r="H919" i="11"/>
  <c r="H1332" i="11"/>
  <c r="H1057" i="11"/>
  <c r="H219" i="11"/>
  <c r="H1539" i="11"/>
  <c r="H2853" i="11"/>
  <c r="H3159" i="11"/>
  <c r="H1343" i="11"/>
  <c r="H2892" i="11"/>
  <c r="H3784" i="11"/>
  <c r="H1347" i="11"/>
  <c r="H626" i="11"/>
  <c r="H1995" i="11"/>
  <c r="H1416" i="11"/>
  <c r="H1031" i="11"/>
  <c r="H2284" i="11"/>
  <c r="H3908" i="11"/>
  <c r="H2027" i="11"/>
  <c r="H2488" i="11"/>
  <c r="H1903" i="11"/>
  <c r="H1060" i="11"/>
  <c r="H408" i="11"/>
  <c r="H3602" i="11"/>
  <c r="H2005" i="11"/>
  <c r="H1719" i="11"/>
  <c r="H1365" i="11"/>
  <c r="H369" i="11"/>
  <c r="H1341" i="11"/>
  <c r="H2168" i="11"/>
  <c r="H1412" i="11"/>
  <c r="H1282" i="11"/>
  <c r="H3394" i="11"/>
  <c r="H3658" i="11"/>
  <c r="H3539" i="11"/>
  <c r="H996" i="11"/>
  <c r="H364" i="11"/>
  <c r="H2528" i="11"/>
  <c r="H2055" i="11"/>
  <c r="H2294" i="11"/>
  <c r="H1329" i="11"/>
  <c r="H712" i="11"/>
  <c r="H865" i="11"/>
  <c r="H2100" i="11"/>
  <c r="H3400" i="11"/>
  <c r="H2793" i="11"/>
  <c r="H3764" i="11"/>
  <c r="H3716" i="11"/>
  <c r="H358" i="11"/>
  <c r="H1310" i="11"/>
  <c r="H21" i="11"/>
  <c r="H1692" i="11"/>
  <c r="H2536" i="11"/>
  <c r="H3708" i="11"/>
  <c r="H3183" i="11"/>
  <c r="H1266" i="11"/>
  <c r="H11" i="11"/>
  <c r="H2790" i="11"/>
  <c r="H2482" i="11"/>
  <c r="H1008" i="11"/>
  <c r="H2353" i="11"/>
  <c r="H1408" i="11"/>
  <c r="H2203" i="11"/>
  <c r="H1294" i="11"/>
  <c r="H2217" i="11"/>
  <c r="H1773" i="11"/>
  <c r="H1372" i="11"/>
  <c r="H120" i="11"/>
  <c r="H1426" i="11"/>
  <c r="H1534" i="11"/>
  <c r="H2849" i="11"/>
  <c r="H1004" i="11"/>
  <c r="H1187" i="11"/>
  <c r="H2565" i="11"/>
  <c r="H2447" i="11"/>
  <c r="H3821" i="11"/>
  <c r="H822" i="11"/>
  <c r="H2483" i="11"/>
  <c r="H1096" i="11"/>
  <c r="H1728" i="11"/>
  <c r="H672" i="11"/>
  <c r="H926" i="11"/>
  <c r="H3485" i="11"/>
  <c r="H1883" i="11"/>
  <c r="H2477" i="11"/>
  <c r="H3742" i="11"/>
  <c r="H3864" i="11"/>
  <c r="H1261" i="11"/>
  <c r="H1786" i="11"/>
  <c r="H1516" i="11"/>
  <c r="H810" i="11"/>
  <c r="H3378" i="11"/>
  <c r="H2302" i="11"/>
  <c r="H3615" i="11"/>
  <c r="H2620" i="11"/>
  <c r="H1076" i="11"/>
  <c r="H3087" i="11"/>
  <c r="H2953" i="11"/>
  <c r="H1067" i="11"/>
  <c r="H74" i="11"/>
  <c r="H355" i="11"/>
  <c r="H3277" i="11"/>
  <c r="H3939" i="11"/>
  <c r="H59" i="11"/>
  <c r="H1211" i="11"/>
  <c r="H198" i="11"/>
  <c r="H182" i="11"/>
  <c r="H1448" i="11"/>
  <c r="H214" i="11"/>
  <c r="H73" i="11"/>
  <c r="H1236" i="11"/>
  <c r="H1787" i="11"/>
  <c r="H2471" i="11"/>
  <c r="H3519" i="11"/>
  <c r="H281" i="11"/>
  <c r="H224" i="11"/>
  <c r="H1799" i="11"/>
  <c r="H3993" i="11"/>
  <c r="H3948" i="11"/>
  <c r="H311" i="11"/>
  <c r="H2439" i="11"/>
  <c r="H1708" i="11"/>
  <c r="H3027" i="11"/>
  <c r="H2959" i="11"/>
  <c r="H981" i="11"/>
  <c r="H2314" i="11"/>
  <c r="H3882" i="11"/>
  <c r="H3998" i="11"/>
  <c r="H2508" i="11"/>
  <c r="H976" i="11"/>
  <c r="H3053" i="11"/>
  <c r="H3062" i="11"/>
  <c r="H3554" i="11"/>
  <c r="H2952" i="11"/>
  <c r="H1891" i="11"/>
  <c r="H1175" i="11"/>
  <c r="H3672" i="11"/>
  <c r="H1279" i="11"/>
  <c r="H1307" i="11"/>
  <c r="H2306" i="11"/>
  <c r="H3075" i="11"/>
  <c r="H2844" i="11"/>
  <c r="H2848" i="11"/>
  <c r="H1954" i="11"/>
  <c r="H1902" i="11"/>
  <c r="H470" i="11"/>
  <c r="H1205" i="11"/>
  <c r="H3237" i="11"/>
  <c r="H3469" i="11"/>
  <c r="H2401" i="11"/>
  <c r="H2405" i="11"/>
  <c r="H171" i="11"/>
  <c r="H3214" i="11"/>
  <c r="H3609" i="11"/>
  <c r="H1521" i="11"/>
  <c r="H3253" i="11"/>
  <c r="H3435" i="11"/>
  <c r="H1808" i="11"/>
  <c r="H2719" i="11"/>
  <c r="H498" i="11"/>
  <c r="H2951" i="11"/>
  <c r="H3666" i="11"/>
  <c r="H295" i="11"/>
  <c r="H3046" i="11"/>
  <c r="H440" i="11"/>
  <c r="H116" i="11"/>
  <c r="H436" i="11"/>
  <c r="H581" i="11"/>
  <c r="H1962" i="11"/>
  <c r="H3178" i="11"/>
  <c r="H595" i="11"/>
  <c r="H448" i="11"/>
  <c r="H3219" i="11"/>
  <c r="H958" i="11"/>
  <c r="H1059" i="11"/>
  <c r="H3401" i="11"/>
  <c r="H1558" i="11"/>
  <c r="H664" i="11"/>
  <c r="H1852" i="11"/>
  <c r="H1805" i="11"/>
  <c r="H3823" i="11"/>
  <c r="H1016" i="11"/>
  <c r="H2655" i="11"/>
  <c r="H1101" i="11"/>
  <c r="H2469" i="11"/>
  <c r="H123" i="11"/>
  <c r="H1673" i="11"/>
  <c r="H3960" i="11"/>
  <c r="H9" i="11"/>
  <c r="H1201" i="11"/>
  <c r="H2392" i="11"/>
  <c r="H1063" i="11"/>
  <c r="H3838" i="11"/>
  <c r="H885" i="11"/>
  <c r="H3265" i="11"/>
  <c r="H480" i="11"/>
  <c r="H3558" i="11"/>
  <c r="H657" i="11"/>
  <c r="H2555" i="11"/>
  <c r="H315" i="11"/>
  <c r="H305" i="11"/>
  <c r="H3402" i="11"/>
  <c r="H3921" i="11"/>
  <c r="H3464" i="11"/>
  <c r="H915" i="11"/>
  <c r="H1678" i="11"/>
  <c r="H1032" i="11"/>
  <c r="H3513" i="11"/>
  <c r="H3620" i="11"/>
  <c r="H78" i="11"/>
  <c r="H2040" i="11"/>
  <c r="H1038" i="11"/>
  <c r="H3492" i="11"/>
  <c r="H2131" i="11"/>
  <c r="H2352" i="11"/>
  <c r="H2458" i="11"/>
  <c r="H3688" i="11"/>
  <c r="H1482" i="11"/>
  <c r="H927" i="11"/>
  <c r="H1672" i="11"/>
  <c r="H143" i="11"/>
  <c r="H3128" i="11"/>
  <c r="H2890" i="11"/>
  <c r="H2812" i="11"/>
  <c r="H3934" i="11"/>
  <c r="H591" i="11"/>
  <c r="H3828" i="11"/>
  <c r="H1874" i="11"/>
  <c r="H2285" i="11"/>
  <c r="H1176" i="11"/>
  <c r="H2857" i="11"/>
  <c r="H3971" i="11"/>
  <c r="H3712" i="11"/>
  <c r="H2843" i="11"/>
  <c r="H2904" i="11"/>
  <c r="H2141" i="11"/>
  <c r="H1089" i="11"/>
  <c r="H2444" i="11"/>
  <c r="H1525" i="11"/>
  <c r="H539" i="11"/>
  <c r="H1497" i="11"/>
  <c r="H1073" i="11"/>
  <c r="H2453" i="11"/>
  <c r="H234" i="11"/>
  <c r="H978" i="11"/>
  <c r="H839" i="11"/>
  <c r="H1688" i="11"/>
  <c r="H1312" i="11"/>
  <c r="H1983" i="11"/>
  <c r="H3455" i="11"/>
  <c r="H2758" i="11"/>
  <c r="H706" i="11"/>
  <c r="H3068" i="11"/>
  <c r="H900" i="11"/>
  <c r="H1723" i="11"/>
  <c r="H1494" i="11"/>
  <c r="H2664" i="11"/>
  <c r="H2076" i="11"/>
  <c r="H2922" i="11"/>
  <c r="H2460" i="11"/>
  <c r="H1509" i="11"/>
  <c r="H577" i="11"/>
  <c r="H1748" i="11"/>
  <c r="H3637" i="11"/>
  <c r="H3756" i="11"/>
  <c r="H104" i="11"/>
  <c r="H458" i="11"/>
  <c r="H1336" i="11"/>
  <c r="H2990" i="11"/>
  <c r="H3470" i="11"/>
  <c r="H2523" i="11"/>
  <c r="H2441" i="11"/>
  <c r="H3535" i="11"/>
  <c r="H465" i="11"/>
  <c r="H2610" i="11"/>
  <c r="H3488" i="11"/>
  <c r="H235" i="11"/>
  <c r="H411" i="11"/>
  <c r="H3139" i="11"/>
  <c r="H2250" i="11"/>
  <c r="H1850" i="11"/>
  <c r="H3647" i="11"/>
  <c r="H2827" i="11"/>
  <c r="H377" i="11"/>
  <c r="H3986" i="11"/>
  <c r="H3217" i="11"/>
  <c r="H1586" i="11"/>
  <c r="H275" i="11"/>
  <c r="H2863" i="11"/>
  <c r="H423" i="11"/>
  <c r="H2520" i="11"/>
  <c r="H3785" i="11"/>
  <c r="H2274" i="11"/>
  <c r="H1892" i="11"/>
  <c r="H3" i="11"/>
  <c r="H571" i="11"/>
  <c r="H3807" i="11"/>
  <c r="H1377" i="11"/>
  <c r="H991" i="11"/>
  <c r="H1491" i="11"/>
  <c r="H1286" i="11"/>
  <c r="H771" i="11"/>
  <c r="H3354" i="11"/>
  <c r="H2369" i="11"/>
  <c r="H2235" i="11"/>
  <c r="H2651" i="11"/>
  <c r="H2993" i="11"/>
  <c r="H3481" i="11"/>
  <c r="H535" i="11"/>
  <c r="H2243" i="11"/>
  <c r="H1079" i="11"/>
  <c r="H1432" i="11"/>
  <c r="H2070" i="11"/>
  <c r="H486" i="11"/>
  <c r="H2607" i="11"/>
  <c r="H868" i="11"/>
  <c r="H2104" i="11"/>
  <c r="H708" i="11"/>
  <c r="H4" i="11"/>
  <c r="H3245" i="11"/>
  <c r="H500" i="11"/>
  <c r="H1510" i="11"/>
  <c r="H3392" i="11"/>
  <c r="H2715" i="11"/>
  <c r="H1901" i="11"/>
  <c r="H3954" i="11"/>
  <c r="H2429" i="11"/>
  <c r="H3926" i="11"/>
  <c r="H114" i="11"/>
  <c r="H1700" i="11"/>
  <c r="H1572" i="11"/>
  <c r="H1566" i="11"/>
  <c r="H209" i="11"/>
  <c r="H1809" i="11"/>
  <c r="H863" i="11"/>
  <c r="H3663" i="11"/>
  <c r="H2891" i="11"/>
  <c r="H2897" i="11"/>
  <c r="H2196" i="11"/>
  <c r="H2229" i="11"/>
  <c r="H1139" i="11"/>
  <c r="H489" i="11"/>
  <c r="H3135" i="11"/>
  <c r="H2542" i="11"/>
  <c r="H3959" i="11"/>
  <c r="H662" i="11"/>
  <c r="H3597" i="11"/>
  <c r="H3181" i="11"/>
  <c r="H867" i="11"/>
  <c r="H261" i="11"/>
  <c r="H1955" i="11"/>
  <c r="H3155" i="11"/>
  <c r="H360" i="11"/>
  <c r="H1911" i="11"/>
  <c r="H1724" i="11"/>
  <c r="H1652" i="11"/>
  <c r="H3964" i="11"/>
  <c r="H1299" i="11"/>
  <c r="H2983" i="11"/>
  <c r="H2583" i="11"/>
  <c r="H283" i="11"/>
  <c r="H3013" i="11"/>
  <c r="H2212" i="11"/>
  <c r="H2588" i="11"/>
  <c r="H2061" i="11"/>
  <c r="H3678" i="11"/>
  <c r="H698" i="11"/>
  <c r="H3410" i="11"/>
  <c r="H689" i="11"/>
  <c r="H2199" i="11"/>
  <c r="H2254" i="11"/>
  <c r="H497" i="11"/>
  <c r="H2530" i="11"/>
  <c r="H3779" i="11"/>
  <c r="H1562" i="11"/>
  <c r="H398" i="11"/>
  <c r="H3606" i="11"/>
  <c r="H276" i="11"/>
  <c r="H1277" i="11"/>
  <c r="H1319" i="11"/>
  <c r="H2381" i="11"/>
  <c r="H112" i="11"/>
  <c r="H2261" i="11"/>
  <c r="H1384" i="11"/>
  <c r="H2833" i="11"/>
  <c r="H3622" i="11"/>
  <c r="H2819" i="11"/>
  <c r="H2209" i="11"/>
  <c r="H3430" i="11"/>
  <c r="H1969" i="11"/>
  <c r="H1421" i="11"/>
  <c r="H2907" i="11"/>
  <c r="H1164" i="11"/>
  <c r="H1506" i="11"/>
  <c r="H3759" i="11"/>
  <c r="H1247" i="11"/>
  <c r="H3032" i="11"/>
  <c r="H2357" i="11"/>
  <c r="H1807" i="11"/>
  <c r="H177" i="11"/>
  <c r="H3166" i="11"/>
  <c r="H2319" i="11"/>
  <c r="H3180" i="11"/>
  <c r="H211" i="11"/>
  <c r="H728" i="11"/>
  <c r="H3352" i="11"/>
  <c r="H1328" i="11"/>
  <c r="H3799" i="11"/>
  <c r="H332" i="11"/>
  <c r="H1866" i="11"/>
  <c r="H3300" i="11"/>
  <c r="H2683" i="11"/>
  <c r="H1394" i="11"/>
  <c r="H660" i="11"/>
  <c r="H1577" i="11"/>
  <c r="H3684" i="11"/>
  <c r="H287" i="11"/>
  <c r="H1959" i="11"/>
  <c r="H2053" i="11"/>
  <c r="H3950" i="11"/>
  <c r="H19" i="11"/>
  <c r="H238" i="11"/>
  <c r="H2039" i="11"/>
  <c r="H3735" i="11"/>
  <c r="H1444" i="11"/>
  <c r="H3129" i="11"/>
  <c r="H1084" i="11"/>
  <c r="H2979" i="11"/>
  <c r="H3925" i="11"/>
  <c r="H1121" i="11"/>
  <c r="H395" i="11"/>
  <c r="H3348" i="11"/>
  <c r="H2287" i="11"/>
  <c r="H2125" i="11"/>
  <c r="H2283" i="11"/>
  <c r="H2049" i="11"/>
  <c r="H1405" i="11"/>
  <c r="H616" i="11"/>
  <c r="H2759" i="11"/>
  <c r="H2269" i="11"/>
  <c r="H394" i="11"/>
  <c r="H2355" i="11"/>
  <c r="H3722" i="11"/>
  <c r="H844" i="11"/>
  <c r="H3507" i="11"/>
  <c r="H3745" i="11"/>
  <c r="H1242" i="11"/>
  <c r="H961" i="11"/>
  <c r="H3550" i="11"/>
  <c r="H1716" i="11"/>
  <c r="H1664" i="11"/>
  <c r="H3694" i="11"/>
  <c r="H1035" i="11"/>
  <c r="H2106" i="11"/>
  <c r="H1958" i="11"/>
  <c r="H3805" i="11"/>
  <c r="H165" i="11"/>
  <c r="H1553" i="11"/>
  <c r="H916" i="11"/>
  <c r="H2673" i="11"/>
  <c r="H2360" i="11"/>
  <c r="H2737" i="11"/>
  <c r="H2008" i="11"/>
  <c r="H1335" i="11"/>
  <c r="H566" i="11"/>
  <c r="H2415" i="11"/>
  <c r="H2637" i="11"/>
  <c r="H2537" i="11"/>
  <c r="H3167" i="11"/>
  <c r="H1769" i="11"/>
  <c r="H2820" i="11"/>
  <c r="H3547" i="11"/>
  <c r="H2035" i="11"/>
  <c r="H3543" i="11"/>
  <c r="H3302" i="11"/>
  <c r="H375" i="11"/>
  <c r="H723" i="11"/>
  <c r="H983" i="11"/>
  <c r="H2955" i="11"/>
  <c r="B3" i="25"/>
  <c r="B4" i="25" s="1"/>
  <c r="E25" i="23"/>
  <c r="D136" i="23"/>
  <c r="F1035" i="11" l="1"/>
  <c r="E1035" i="11"/>
  <c r="F728" i="11"/>
  <c r="E728" i="11"/>
  <c r="F3959" i="11"/>
  <c r="E3959" i="11"/>
  <c r="E3986" i="11"/>
  <c r="F3986" i="11"/>
  <c r="F3934" i="11"/>
  <c r="E3934" i="11"/>
  <c r="F1558" i="11"/>
  <c r="E1558" i="11"/>
  <c r="E1211" i="11"/>
  <c r="F1211" i="11"/>
  <c r="E11" i="11"/>
  <c r="F11" i="11"/>
  <c r="E173" i="11"/>
  <c r="F173" i="11"/>
  <c r="F775" i="11"/>
  <c r="E775" i="11"/>
  <c r="E845" i="11"/>
  <c r="F845" i="11"/>
  <c r="E3037" i="11"/>
  <c r="F3037" i="11"/>
  <c r="E1553" i="11"/>
  <c r="F1553" i="11"/>
  <c r="E1866" i="11"/>
  <c r="F1866" i="11"/>
  <c r="E3013" i="11"/>
  <c r="F3013" i="11"/>
  <c r="E771" i="11"/>
  <c r="F771" i="11"/>
  <c r="F1073" i="11"/>
  <c r="E1073" i="11"/>
  <c r="E1808" i="11"/>
  <c r="F1808" i="11"/>
  <c r="F1408" i="11"/>
  <c r="E1408" i="11"/>
  <c r="F919" i="11"/>
  <c r="E919" i="11"/>
  <c r="E3334" i="11"/>
  <c r="F3334" i="11"/>
  <c r="F29" i="11"/>
  <c r="E29" i="11"/>
  <c r="E1689" i="11"/>
  <c r="F1689" i="11"/>
  <c r="E196" i="11"/>
  <c r="F196" i="11"/>
  <c r="F329" i="11"/>
  <c r="E329" i="11"/>
  <c r="E3458" i="11"/>
  <c r="F3458" i="11"/>
  <c r="E3782" i="11"/>
  <c r="F3782" i="11"/>
  <c r="F1009" i="11"/>
  <c r="E1009" i="11"/>
  <c r="E633" i="11"/>
  <c r="F633" i="11"/>
  <c r="F2537" i="11"/>
  <c r="E2537" i="11"/>
  <c r="F3805" i="11"/>
  <c r="E3805" i="11"/>
  <c r="E844" i="11"/>
  <c r="F844" i="11"/>
  <c r="E3348" i="11"/>
  <c r="F3348" i="11"/>
  <c r="F3950" i="11"/>
  <c r="E3950" i="11"/>
  <c r="F3799" i="11"/>
  <c r="E3799" i="11"/>
  <c r="F1247" i="11"/>
  <c r="E1247" i="11"/>
  <c r="E1384" i="11"/>
  <c r="F1384" i="11"/>
  <c r="E497" i="11"/>
  <c r="F497" i="11"/>
  <c r="F2583" i="11"/>
  <c r="E2583" i="11"/>
  <c r="E3181" i="11"/>
  <c r="F3181" i="11"/>
  <c r="E3663" i="11"/>
  <c r="F3663" i="11"/>
  <c r="F2715" i="11"/>
  <c r="E2715" i="11"/>
  <c r="E1432" i="11"/>
  <c r="F1432" i="11"/>
  <c r="E1491" i="11"/>
  <c r="F1491" i="11"/>
  <c r="E275" i="11"/>
  <c r="F275" i="11"/>
  <c r="F3488" i="11"/>
  <c r="E3488" i="11"/>
  <c r="E3637" i="11"/>
  <c r="F3637" i="11"/>
  <c r="F706" i="11"/>
  <c r="E706" i="11"/>
  <c r="E539" i="11"/>
  <c r="F539" i="11"/>
  <c r="F1874" i="11"/>
  <c r="E1874" i="11"/>
  <c r="E2458" i="11"/>
  <c r="F2458" i="11"/>
  <c r="E3464" i="11"/>
  <c r="F3464" i="11"/>
  <c r="F1063" i="11"/>
  <c r="E1063" i="11"/>
  <c r="F1805" i="11"/>
  <c r="E1805" i="11"/>
  <c r="F581" i="11"/>
  <c r="E581" i="11"/>
  <c r="F3253" i="11"/>
  <c r="E3253" i="11"/>
  <c r="F1954" i="11"/>
  <c r="E1954" i="11"/>
  <c r="F3062" i="11"/>
  <c r="E3062" i="11"/>
  <c r="F311" i="11"/>
  <c r="E311" i="11"/>
  <c r="E1448" i="11"/>
  <c r="F1448" i="11"/>
  <c r="E1076" i="11"/>
  <c r="F1076" i="11"/>
  <c r="F1883" i="11"/>
  <c r="E1883" i="11"/>
  <c r="E1004" i="11"/>
  <c r="F1004" i="11"/>
  <c r="F1008" i="11"/>
  <c r="E1008" i="11"/>
  <c r="E3716" i="11"/>
  <c r="F3716" i="11"/>
  <c r="F996" i="11"/>
  <c r="E996" i="11"/>
  <c r="F3602" i="11"/>
  <c r="E3602" i="11"/>
  <c r="F1347" i="11"/>
  <c r="E1347" i="11"/>
  <c r="E2201" i="11"/>
  <c r="F2201" i="11"/>
  <c r="E1898" i="11"/>
  <c r="F1898" i="11"/>
  <c r="F441" i="11"/>
  <c r="E441" i="11"/>
  <c r="E3243" i="11"/>
  <c r="F3243" i="11"/>
  <c r="F3486" i="11"/>
  <c r="E3486" i="11"/>
  <c r="F3901" i="11"/>
  <c r="E3901" i="11"/>
  <c r="F906" i="11"/>
  <c r="E906" i="11"/>
  <c r="F3474" i="11"/>
  <c r="E3474" i="11"/>
  <c r="F723" i="11"/>
  <c r="E723" i="11"/>
  <c r="E3925" i="11"/>
  <c r="F3925" i="11"/>
  <c r="E689" i="11"/>
  <c r="F689" i="11"/>
  <c r="E3807" i="11"/>
  <c r="F3807" i="11"/>
  <c r="E3492" i="11"/>
  <c r="F3492" i="11"/>
  <c r="F3075" i="11"/>
  <c r="E3075" i="11"/>
  <c r="E672" i="11"/>
  <c r="F672" i="11"/>
  <c r="F1343" i="11"/>
  <c r="E1343" i="11"/>
  <c r="F1575" i="11"/>
  <c r="E1575" i="11"/>
  <c r="F2125" i="11"/>
  <c r="E2125" i="11"/>
  <c r="F3622" i="11"/>
  <c r="E3622" i="11"/>
  <c r="F2897" i="11"/>
  <c r="E2897" i="11"/>
  <c r="E423" i="11"/>
  <c r="F423" i="11"/>
  <c r="E1176" i="11"/>
  <c r="F1176" i="11"/>
  <c r="E1016" i="11"/>
  <c r="F1016" i="11"/>
  <c r="F470" i="11"/>
  <c r="E470" i="11"/>
  <c r="F2953" i="11"/>
  <c r="E2953" i="11"/>
  <c r="F1310" i="11"/>
  <c r="E1310" i="11"/>
  <c r="F1828" i="11"/>
  <c r="E1828" i="11"/>
  <c r="F2559" i="11"/>
  <c r="E2559" i="11"/>
  <c r="F2662" i="11"/>
  <c r="E2662" i="11"/>
  <c r="F1321" i="11"/>
  <c r="E1321" i="11"/>
  <c r="E3023" i="11"/>
  <c r="F3023" i="11"/>
  <c r="F412" i="11"/>
  <c r="E412" i="11"/>
  <c r="E644" i="11"/>
  <c r="F644" i="11"/>
  <c r="E3933" i="11"/>
  <c r="F3933" i="11"/>
  <c r="E397" i="11"/>
  <c r="F397" i="11"/>
  <c r="E3719" i="11"/>
  <c r="F3719" i="11"/>
  <c r="E2234" i="11"/>
  <c r="F2234" i="11"/>
  <c r="E836" i="11"/>
  <c r="F836" i="11"/>
  <c r="E138" i="23"/>
  <c r="E137" i="23"/>
  <c r="F2955" i="11"/>
  <c r="E2955" i="11"/>
  <c r="F2637" i="11"/>
  <c r="E2637" i="11"/>
  <c r="F1958" i="11"/>
  <c r="E1958" i="11"/>
  <c r="F3722" i="11"/>
  <c r="E3722" i="11"/>
  <c r="F395" i="11"/>
  <c r="E395" i="11"/>
  <c r="E2053" i="11"/>
  <c r="F2053" i="11"/>
  <c r="F1328" i="11"/>
  <c r="E1328" i="11"/>
  <c r="E3759" i="11"/>
  <c r="F3759" i="11"/>
  <c r="E2261" i="11"/>
  <c r="F2261" i="11"/>
  <c r="F2254" i="11"/>
  <c r="E2254" i="11"/>
  <c r="E2983" i="11"/>
  <c r="F2983" i="11"/>
  <c r="E3597" i="11"/>
  <c r="F3597" i="11"/>
  <c r="F863" i="11"/>
  <c r="E863" i="11"/>
  <c r="F3392" i="11"/>
  <c r="E3392" i="11"/>
  <c r="E1079" i="11"/>
  <c r="F1079" i="11"/>
  <c r="E991" i="11"/>
  <c r="F991" i="11"/>
  <c r="F1586" i="11"/>
  <c r="E1586" i="11"/>
  <c r="F2610" i="11"/>
  <c r="E2610" i="11"/>
  <c r="E1748" i="11"/>
  <c r="F1748" i="11"/>
  <c r="F2758" i="11"/>
  <c r="E2758" i="11"/>
  <c r="F1525" i="11"/>
  <c r="E1525" i="11"/>
  <c r="E3828" i="11"/>
  <c r="F3828" i="11"/>
  <c r="F2352" i="11"/>
  <c r="E2352" i="11"/>
  <c r="E3921" i="11"/>
  <c r="F3921" i="11"/>
  <c r="F2392" i="11"/>
  <c r="E2392" i="11"/>
  <c r="F1852" i="11"/>
  <c r="E1852" i="11"/>
  <c r="F436" i="11"/>
  <c r="E436" i="11"/>
  <c r="E1521" i="11"/>
  <c r="F1521" i="11"/>
  <c r="E2848" i="11"/>
  <c r="F2848" i="11"/>
  <c r="E3053" i="11"/>
  <c r="F3053" i="11"/>
  <c r="F3948" i="11"/>
  <c r="E3948" i="11"/>
  <c r="E182" i="11"/>
  <c r="F182" i="11"/>
  <c r="E2620" i="11"/>
  <c r="F2620" i="11"/>
  <c r="E3485" i="11"/>
  <c r="F3485" i="11"/>
  <c r="F2849" i="11"/>
  <c r="E2849" i="11"/>
  <c r="F2482" i="11"/>
  <c r="E2482" i="11"/>
  <c r="F3764" i="11"/>
  <c r="E3764" i="11"/>
  <c r="F3539" i="11"/>
  <c r="E3539" i="11"/>
  <c r="E408" i="11"/>
  <c r="F408" i="11"/>
  <c r="E3784" i="11"/>
  <c r="F3784" i="11"/>
  <c r="E681" i="11"/>
  <c r="F681" i="11"/>
  <c r="F3669" i="11"/>
  <c r="E3669" i="11"/>
  <c r="F889" i="11"/>
  <c r="E889" i="11"/>
  <c r="F3116" i="11"/>
  <c r="E3116" i="11"/>
  <c r="F3301" i="11"/>
  <c r="E3301" i="11"/>
  <c r="F3737" i="11"/>
  <c r="E3737" i="11"/>
  <c r="F3749" i="11"/>
  <c r="E3749" i="11"/>
  <c r="E2717" i="11"/>
  <c r="F2717" i="11"/>
  <c r="E394" i="11"/>
  <c r="F394" i="11"/>
  <c r="E1164" i="11"/>
  <c r="F1164" i="11"/>
  <c r="F209" i="11"/>
  <c r="E209" i="11"/>
  <c r="F3535" i="11"/>
  <c r="E3535" i="11"/>
  <c r="F305" i="11"/>
  <c r="E305" i="11"/>
  <c r="F3214" i="11"/>
  <c r="E3214" i="11"/>
  <c r="E2302" i="11"/>
  <c r="F2302" i="11"/>
  <c r="F3394" i="11"/>
  <c r="E3394" i="11"/>
  <c r="E2105" i="11"/>
  <c r="F2105" i="11"/>
  <c r="F1769" i="11"/>
  <c r="E1769" i="11"/>
  <c r="E238" i="11"/>
  <c r="F238" i="11"/>
  <c r="E3779" i="11"/>
  <c r="F3779" i="11"/>
  <c r="E486" i="11"/>
  <c r="F486" i="11"/>
  <c r="F104" i="11"/>
  <c r="E104" i="11"/>
  <c r="F1482" i="11"/>
  <c r="E1482" i="11"/>
  <c r="E3178" i="11"/>
  <c r="F3178" i="11"/>
  <c r="E1708" i="11"/>
  <c r="F1708" i="11"/>
  <c r="E3742" i="11"/>
  <c r="F3742" i="11"/>
  <c r="E1719" i="11"/>
  <c r="F1719" i="11"/>
  <c r="F1552" i="11"/>
  <c r="E1552" i="11"/>
  <c r="F243" i="11"/>
  <c r="E243" i="11"/>
  <c r="E2708" i="11"/>
  <c r="F2708" i="11"/>
  <c r="E3287" i="11"/>
  <c r="F3287" i="11"/>
  <c r="E3371" i="11"/>
  <c r="F3371" i="11"/>
  <c r="F1837" i="11"/>
  <c r="E1837" i="11"/>
  <c r="E1949" i="11"/>
  <c r="F1949" i="11"/>
  <c r="F2154" i="11"/>
  <c r="E2154" i="11"/>
  <c r="E3497" i="11"/>
  <c r="F3497" i="11"/>
  <c r="F650" i="11"/>
  <c r="E650" i="11"/>
  <c r="F3344" i="11"/>
  <c r="E3344" i="11"/>
  <c r="E183" i="11"/>
  <c r="F183" i="11"/>
  <c r="E983" i="11"/>
  <c r="F983" i="11"/>
  <c r="F2415" i="11"/>
  <c r="E2415" i="11"/>
  <c r="E2106" i="11"/>
  <c r="F2106" i="11"/>
  <c r="E2355" i="11"/>
  <c r="F2355" i="11"/>
  <c r="E1121" i="11"/>
  <c r="F1121" i="11"/>
  <c r="F1959" i="11"/>
  <c r="E1959" i="11"/>
  <c r="F3352" i="11"/>
  <c r="E3352" i="11"/>
  <c r="F1506" i="11"/>
  <c r="E1506" i="11"/>
  <c r="E112" i="11"/>
  <c r="F112" i="11"/>
  <c r="F2199" i="11"/>
  <c r="E2199" i="11"/>
  <c r="E1299" i="11"/>
  <c r="F1299" i="11"/>
  <c r="E662" i="11"/>
  <c r="F662" i="11"/>
  <c r="E1809" i="11"/>
  <c r="F1809" i="11"/>
  <c r="E1510" i="11"/>
  <c r="F1510" i="11"/>
  <c r="F2243" i="11"/>
  <c r="E2243" i="11"/>
  <c r="F1377" i="11"/>
  <c r="E1377" i="11"/>
  <c r="F3217" i="11"/>
  <c r="E3217" i="11"/>
  <c r="E465" i="11"/>
  <c r="F465" i="11"/>
  <c r="E577" i="11"/>
  <c r="F577" i="11"/>
  <c r="E3455" i="11"/>
  <c r="F3455" i="11"/>
  <c r="E2444" i="11"/>
  <c r="F2444" i="11"/>
  <c r="E591" i="11"/>
  <c r="F591" i="11"/>
  <c r="E2131" i="11"/>
  <c r="F2131" i="11"/>
  <c r="E3402" i="11"/>
  <c r="F3402" i="11"/>
  <c r="E1201" i="11"/>
  <c r="F1201" i="11"/>
  <c r="E664" i="11"/>
  <c r="F664" i="11"/>
  <c r="E116" i="11"/>
  <c r="F116" i="11"/>
  <c r="F3609" i="11"/>
  <c r="E3609" i="11"/>
  <c r="E2844" i="11"/>
  <c r="F2844" i="11"/>
  <c r="F976" i="11"/>
  <c r="E976" i="11"/>
  <c r="F3993" i="11"/>
  <c r="E3993" i="11"/>
  <c r="F198" i="11"/>
  <c r="E198" i="11"/>
  <c r="E3615" i="11"/>
  <c r="F3615" i="11"/>
  <c r="E926" i="11"/>
  <c r="F926" i="11"/>
  <c r="E1534" i="11"/>
  <c r="F1534" i="11"/>
  <c r="E2790" i="11"/>
  <c r="F2790" i="11"/>
  <c r="F2793" i="11"/>
  <c r="E2793" i="11"/>
  <c r="F3658" i="11"/>
  <c r="E3658" i="11"/>
  <c r="E1060" i="11"/>
  <c r="F1060" i="11"/>
  <c r="F2892" i="11"/>
  <c r="E2892" i="11"/>
  <c r="E1845" i="11"/>
  <c r="F1845" i="11"/>
  <c r="F2136" i="11"/>
  <c r="E2136" i="11"/>
  <c r="E2029" i="11"/>
  <c r="F2029" i="11"/>
  <c r="F886" i="11"/>
  <c r="E886" i="11"/>
  <c r="E203" i="11"/>
  <c r="F203" i="11"/>
  <c r="F1348" i="11"/>
  <c r="E1348" i="11"/>
  <c r="F1999" i="11"/>
  <c r="E1999" i="11"/>
  <c r="F769" i="11"/>
  <c r="E769" i="11"/>
  <c r="E1696" i="11"/>
  <c r="F1696" i="11"/>
  <c r="F1471" i="11"/>
  <c r="E1471" i="11"/>
  <c r="F1603" i="11"/>
  <c r="E1603" i="11"/>
  <c r="F1674" i="11"/>
  <c r="E1674" i="11"/>
  <c r="E2632" i="11"/>
  <c r="F2632" i="11"/>
  <c r="E613" i="11"/>
  <c r="F613" i="11"/>
  <c r="F1747" i="11"/>
  <c r="E1747" i="11"/>
  <c r="E3356" i="11"/>
  <c r="F3356" i="11"/>
  <c r="F479" i="11"/>
  <c r="E479" i="11"/>
  <c r="F2268" i="11"/>
  <c r="E2268" i="11"/>
  <c r="F3302" i="11"/>
  <c r="E3302" i="11"/>
  <c r="F2008" i="11"/>
  <c r="E2008" i="11"/>
  <c r="E1664" i="11"/>
  <c r="F1664" i="11"/>
  <c r="F2759" i="11"/>
  <c r="E2759" i="11"/>
  <c r="E1084" i="11"/>
  <c r="F1084" i="11"/>
  <c r="E1577" i="11"/>
  <c r="F1577" i="11"/>
  <c r="F3180" i="11"/>
  <c r="E3180" i="11"/>
  <c r="F1421" i="11"/>
  <c r="E1421" i="11"/>
  <c r="E1277" i="11"/>
  <c r="F1277" i="11"/>
  <c r="F698" i="11"/>
  <c r="E698" i="11"/>
  <c r="E1724" i="11"/>
  <c r="F1724" i="11"/>
  <c r="F3135" i="11"/>
  <c r="E3135" i="11"/>
  <c r="F1572" i="11"/>
  <c r="E1572" i="11"/>
  <c r="E4" i="11"/>
  <c r="F4" i="11"/>
  <c r="E2993" i="11"/>
  <c r="F2993" i="11"/>
  <c r="E3" i="11"/>
  <c r="F3" i="11"/>
  <c r="E2827" i="11"/>
  <c r="F2827" i="11"/>
  <c r="E2523" i="11"/>
  <c r="F2523" i="11"/>
  <c r="F2922" i="11"/>
  <c r="E2922" i="11"/>
  <c r="F1688" i="11"/>
  <c r="E1688" i="11"/>
  <c r="F2904" i="11"/>
  <c r="E2904" i="11"/>
  <c r="E2890" i="11"/>
  <c r="F2890" i="11"/>
  <c r="F2040" i="11"/>
  <c r="E2040" i="11"/>
  <c r="F2555" i="11"/>
  <c r="E2555" i="11"/>
  <c r="F1673" i="11"/>
  <c r="E1673" i="11"/>
  <c r="F1059" i="11"/>
  <c r="E1059" i="11"/>
  <c r="E295" i="11"/>
  <c r="F295" i="11"/>
  <c r="F2405" i="11"/>
  <c r="E2405" i="11"/>
  <c r="F1307" i="11"/>
  <c r="E1307" i="11"/>
  <c r="F3882" i="11"/>
  <c r="E3882" i="11"/>
  <c r="F281" i="11"/>
  <c r="E281" i="11"/>
  <c r="F3939" i="11"/>
  <c r="E3939" i="11"/>
  <c r="F810" i="11"/>
  <c r="E810" i="11"/>
  <c r="F1096" i="11"/>
  <c r="E1096" i="11"/>
  <c r="F1372" i="11"/>
  <c r="E1372" i="11"/>
  <c r="F3183" i="11"/>
  <c r="E3183" i="11"/>
  <c r="E865" i="11"/>
  <c r="F865" i="11"/>
  <c r="E1412" i="11"/>
  <c r="F1412" i="11"/>
  <c r="F2027" i="11"/>
  <c r="E2027" i="11"/>
  <c r="F2853" i="11"/>
  <c r="E2853" i="11"/>
  <c r="F2065" i="11"/>
  <c r="E2065" i="11"/>
  <c r="F3919" i="11"/>
  <c r="E3919" i="11"/>
  <c r="E784" i="11"/>
  <c r="F784" i="11"/>
  <c r="E869" i="11"/>
  <c r="F869" i="11"/>
  <c r="F296" i="11"/>
  <c r="E296" i="11"/>
  <c r="E3211" i="11"/>
  <c r="F3211" i="11"/>
  <c r="F3487" i="11"/>
  <c r="E3487" i="11"/>
  <c r="F1431" i="11"/>
  <c r="E1431" i="11"/>
  <c r="F3333" i="11"/>
  <c r="E3333" i="11"/>
  <c r="E1094" i="11"/>
  <c r="F1094" i="11"/>
  <c r="F3340" i="11"/>
  <c r="E3340" i="11"/>
  <c r="E3316" i="11"/>
  <c r="F3316" i="11"/>
  <c r="E950" i="11"/>
  <c r="F950" i="11"/>
  <c r="E2516" i="11"/>
  <c r="F2516" i="11"/>
  <c r="F973" i="11"/>
  <c r="E973" i="11"/>
  <c r="F3860" i="11"/>
  <c r="E3860" i="11"/>
  <c r="F1230" i="11"/>
  <c r="E1230" i="11"/>
  <c r="F2933" i="11"/>
  <c r="E2933" i="11"/>
  <c r="F335" i="11"/>
  <c r="E335" i="11"/>
  <c r="F2685" i="11"/>
  <c r="E2685" i="11"/>
  <c r="E2703" i="11"/>
  <c r="F2703" i="11"/>
  <c r="F3201" i="11"/>
  <c r="E3201" i="11"/>
  <c r="F3930" i="11"/>
  <c r="E3930" i="11"/>
  <c r="F3941" i="11"/>
  <c r="E3941" i="11"/>
  <c r="F2596" i="11"/>
  <c r="E2596" i="11"/>
  <c r="E1816" i="11"/>
  <c r="F1816" i="11"/>
  <c r="E3833" i="11"/>
  <c r="F3833" i="11"/>
  <c r="E1439" i="11"/>
  <c r="F1439" i="11"/>
  <c r="E389" i="11"/>
  <c r="F389" i="11"/>
  <c r="E2374" i="11"/>
  <c r="F2374" i="11"/>
  <c r="E3223" i="11"/>
  <c r="F3223" i="11"/>
  <c r="F1982" i="11"/>
  <c r="E1982" i="11"/>
  <c r="E3054" i="11"/>
  <c r="F3054" i="11"/>
  <c r="E1007" i="11"/>
  <c r="F1007" i="11"/>
  <c r="F3970" i="11"/>
  <c r="E3970" i="11"/>
  <c r="F2996" i="11"/>
  <c r="E2996" i="11"/>
  <c r="F2459" i="11"/>
  <c r="E2459" i="11"/>
  <c r="F1567" i="11"/>
  <c r="E1567" i="11"/>
  <c r="E2660" i="11"/>
  <c r="F2660" i="11"/>
  <c r="E586" i="11"/>
  <c r="F586" i="11"/>
  <c r="F2514" i="11"/>
  <c r="E2514" i="11"/>
  <c r="E512" i="11"/>
  <c r="F512" i="11"/>
  <c r="F2177" i="11"/>
  <c r="E2177" i="11"/>
  <c r="E649" i="11"/>
  <c r="F649" i="11"/>
  <c r="F1359" i="11"/>
  <c r="E1359" i="11"/>
  <c r="F3111" i="11"/>
  <c r="E3111" i="11"/>
  <c r="F2563" i="11"/>
  <c r="E2563" i="11"/>
  <c r="F2597" i="11"/>
  <c r="E2597" i="11"/>
  <c r="F655" i="11"/>
  <c r="E655" i="11"/>
  <c r="F1306" i="11"/>
  <c r="E1306" i="11"/>
  <c r="E392" i="11"/>
  <c r="F392" i="11"/>
  <c r="E484" i="11"/>
  <c r="F484" i="11"/>
  <c r="E511" i="11"/>
  <c r="F511" i="11"/>
  <c r="E2548" i="11"/>
  <c r="F2548" i="11"/>
  <c r="F2592" i="11"/>
  <c r="E2592" i="11"/>
  <c r="F2313" i="11"/>
  <c r="E2313" i="11"/>
  <c r="E509" i="11"/>
  <c r="F509" i="11"/>
  <c r="F2811" i="11"/>
  <c r="E2811" i="11"/>
  <c r="E1346" i="11"/>
  <c r="F1346" i="11"/>
  <c r="F247" i="11"/>
  <c r="E247" i="11"/>
  <c r="F1125" i="11"/>
  <c r="E1125" i="11"/>
  <c r="F1130" i="11"/>
  <c r="E1130" i="11"/>
  <c r="E2899" i="11"/>
  <c r="F2899" i="11"/>
  <c r="F1360" i="11"/>
  <c r="E1360" i="11"/>
  <c r="F3320" i="11"/>
  <c r="E3320" i="11"/>
  <c r="E67" i="11"/>
  <c r="F67" i="11"/>
  <c r="F3428" i="11"/>
  <c r="E3428" i="11"/>
  <c r="F1050" i="11"/>
  <c r="E1050" i="11"/>
  <c r="F3390" i="11"/>
  <c r="E3390" i="11"/>
  <c r="E618" i="11"/>
  <c r="F618" i="11"/>
  <c r="F2218" i="11"/>
  <c r="E2218" i="11"/>
  <c r="E2178" i="11"/>
  <c r="F2178" i="11"/>
  <c r="E3365" i="11"/>
  <c r="F3365" i="11"/>
  <c r="E2675" i="11"/>
  <c r="F2675" i="11"/>
  <c r="F540" i="11"/>
  <c r="E540" i="11"/>
  <c r="F2445" i="11"/>
  <c r="E2445" i="11"/>
  <c r="E2330" i="11"/>
  <c r="F2330" i="11"/>
  <c r="E1044" i="11"/>
  <c r="F1044" i="11"/>
  <c r="F2646" i="11"/>
  <c r="E2646" i="11"/>
  <c r="E2467" i="11"/>
  <c r="F2467" i="11"/>
  <c r="F3230" i="11"/>
  <c r="E3230" i="11"/>
  <c r="E2174" i="11"/>
  <c r="F2174" i="11"/>
  <c r="F2782" i="11"/>
  <c r="E2782" i="11"/>
  <c r="E2547" i="11"/>
  <c r="F2547" i="11"/>
  <c r="E1654" i="11"/>
  <c r="F1654" i="11"/>
  <c r="E1960" i="11"/>
  <c r="F1960" i="11"/>
  <c r="F2900" i="11"/>
  <c r="E2900" i="11"/>
  <c r="F3197" i="11"/>
  <c r="E3197" i="11"/>
  <c r="F1458" i="11"/>
  <c r="E1458" i="11"/>
  <c r="F1895" i="11"/>
  <c r="E1895" i="11"/>
  <c r="F3017" i="11"/>
  <c r="E3017" i="11"/>
  <c r="E1596" i="11"/>
  <c r="F1596" i="11"/>
  <c r="E2585" i="11"/>
  <c r="F2585" i="11"/>
  <c r="F3912" i="11"/>
  <c r="E3912" i="11"/>
  <c r="F2587" i="11"/>
  <c r="E2587" i="11"/>
  <c r="F2721" i="11"/>
  <c r="E2721" i="11"/>
  <c r="E3338" i="11"/>
  <c r="F3338" i="11"/>
  <c r="E3903" i="11"/>
  <c r="F3903" i="11"/>
  <c r="E440" i="11"/>
  <c r="F440" i="11"/>
  <c r="B5" i="25"/>
  <c r="B6" i="25" s="1"/>
  <c r="E3543" i="11"/>
  <c r="F3543" i="11"/>
  <c r="E2737" i="11"/>
  <c r="F2737" i="11"/>
  <c r="E1716" i="11"/>
  <c r="F1716" i="11"/>
  <c r="E616" i="11"/>
  <c r="F616" i="11"/>
  <c r="E3129" i="11"/>
  <c r="F3129" i="11"/>
  <c r="F660" i="11"/>
  <c r="E660" i="11"/>
  <c r="F2319" i="11"/>
  <c r="E2319" i="11"/>
  <c r="E1969" i="11"/>
  <c r="F1969" i="11"/>
  <c r="E276" i="11"/>
  <c r="F276" i="11"/>
  <c r="F3678" i="11"/>
  <c r="E3678" i="11"/>
  <c r="E1911" i="11"/>
  <c r="F1911" i="11"/>
  <c r="E489" i="11"/>
  <c r="F489" i="11"/>
  <c r="E1700" i="11"/>
  <c r="F1700" i="11"/>
  <c r="F708" i="11"/>
  <c r="E708" i="11"/>
  <c r="E2651" i="11"/>
  <c r="F2651" i="11"/>
  <c r="F1892" i="11"/>
  <c r="E1892" i="11"/>
  <c r="E3647" i="11"/>
  <c r="F3647" i="11"/>
  <c r="E3470" i="11"/>
  <c r="F3470" i="11"/>
  <c r="E2076" i="11"/>
  <c r="F2076" i="11"/>
  <c r="F839" i="11"/>
  <c r="E839" i="11"/>
  <c r="E2843" i="11"/>
  <c r="F2843" i="11"/>
  <c r="F3128" i="11"/>
  <c r="E3128" i="11"/>
  <c r="E78" i="11"/>
  <c r="F78" i="11"/>
  <c r="F657" i="11"/>
  <c r="E657" i="11"/>
  <c r="E123" i="11"/>
  <c r="F123" i="11"/>
  <c r="F958" i="11"/>
  <c r="E958" i="11"/>
  <c r="F3666" i="11"/>
  <c r="E3666" i="11"/>
  <c r="F2401" i="11"/>
  <c r="E2401" i="11"/>
  <c r="E1279" i="11"/>
  <c r="F1279" i="11"/>
  <c r="E2314" i="11"/>
  <c r="F2314" i="11"/>
  <c r="E3519" i="11"/>
  <c r="F3519" i="11"/>
  <c r="F3277" i="11"/>
  <c r="E3277" i="11"/>
  <c r="F1516" i="11"/>
  <c r="E1516" i="11"/>
  <c r="E2483" i="11"/>
  <c r="F2483" i="11"/>
  <c r="E1773" i="11"/>
  <c r="F1773" i="11"/>
  <c r="F3708" i="11"/>
  <c r="E3708" i="11"/>
  <c r="E712" i="11"/>
  <c r="F712" i="11"/>
  <c r="F2168" i="11"/>
  <c r="E2168" i="11"/>
  <c r="E3908" i="11"/>
  <c r="F3908" i="11"/>
  <c r="E1539" i="11"/>
  <c r="F1539" i="11"/>
  <c r="F1029" i="11"/>
  <c r="E1029" i="11"/>
  <c r="E1086" i="11"/>
  <c r="F1086" i="11"/>
  <c r="E1940" i="11"/>
  <c r="F1940" i="11"/>
  <c r="F2947" i="11"/>
  <c r="E2947" i="11"/>
  <c r="F1507" i="11"/>
  <c r="E1507" i="11"/>
  <c r="F476" i="11"/>
  <c r="E476" i="11"/>
  <c r="F2557" i="11"/>
  <c r="E2557" i="11"/>
  <c r="F421" i="11"/>
  <c r="E421" i="11"/>
  <c r="E1581" i="11"/>
  <c r="F1581" i="11"/>
  <c r="F2814" i="11"/>
  <c r="E2814" i="11"/>
  <c r="F39" i="11"/>
  <c r="E39" i="11"/>
  <c r="F580" i="11"/>
  <c r="E580" i="11"/>
  <c r="F683" i="11"/>
  <c r="E683" i="11"/>
  <c r="E2367" i="11"/>
  <c r="F2367" i="11"/>
  <c r="F3140" i="11"/>
  <c r="E3140" i="11"/>
  <c r="F2688" i="11"/>
  <c r="E2688" i="11"/>
  <c r="E3877" i="11"/>
  <c r="F3877" i="11"/>
  <c r="E1496" i="11"/>
  <c r="F1496" i="11"/>
  <c r="E671" i="11"/>
  <c r="F671" i="11"/>
  <c r="E2371" i="11"/>
  <c r="F2371" i="11"/>
  <c r="E3188" i="11"/>
  <c r="F3188" i="11"/>
  <c r="F2407" i="11"/>
  <c r="E2407" i="11"/>
  <c r="F2622" i="11"/>
  <c r="E2622" i="11"/>
  <c r="F2337" i="11"/>
  <c r="E2337" i="11"/>
  <c r="E3987" i="11"/>
  <c r="F3987" i="11"/>
  <c r="E2684" i="11"/>
  <c r="F2684" i="11"/>
  <c r="F3670" i="11"/>
  <c r="E3670" i="11"/>
  <c r="F3260" i="11"/>
  <c r="E3260" i="11"/>
  <c r="F1280" i="11"/>
  <c r="E1280" i="11"/>
  <c r="E2286" i="11"/>
  <c r="F2286" i="11"/>
  <c r="F258" i="11"/>
  <c r="E258" i="11"/>
  <c r="E722" i="11"/>
  <c r="F722" i="11"/>
  <c r="E1141" i="11"/>
  <c r="F1141" i="11"/>
  <c r="E3676" i="11"/>
  <c r="F3676" i="11"/>
  <c r="E709" i="11"/>
  <c r="F709" i="11"/>
  <c r="F1110" i="11"/>
  <c r="E1110" i="11"/>
  <c r="F466" i="11"/>
  <c r="E466" i="11"/>
  <c r="E3832" i="11"/>
  <c r="F3832" i="11"/>
  <c r="E2612" i="11"/>
  <c r="F2612" i="11"/>
  <c r="E2109" i="11"/>
  <c r="F2109" i="11"/>
  <c r="E1155" i="11"/>
  <c r="F1155" i="11"/>
  <c r="E1498" i="11"/>
  <c r="F1498" i="11"/>
  <c r="E3106" i="11"/>
  <c r="F3106" i="11"/>
  <c r="E2554" i="11"/>
  <c r="F2554" i="11"/>
  <c r="E158" i="11"/>
  <c r="F158" i="11"/>
  <c r="F2419" i="11"/>
  <c r="E2419" i="11"/>
  <c r="E3619" i="11"/>
  <c r="F3619" i="11"/>
  <c r="F1352" i="11"/>
  <c r="E1352" i="11"/>
  <c r="E1857" i="11"/>
  <c r="F1857" i="11"/>
  <c r="F3661" i="11"/>
  <c r="E3661" i="11"/>
  <c r="F1117" i="11"/>
  <c r="E1117" i="11"/>
  <c r="E2066" i="11"/>
  <c r="F2066" i="11"/>
  <c r="E2175" i="11"/>
  <c r="F2175" i="11"/>
  <c r="F1374" i="11"/>
  <c r="E1374" i="11"/>
  <c r="E1199" i="11"/>
  <c r="F1199" i="11"/>
  <c r="F3591" i="11"/>
  <c r="E3591" i="11"/>
  <c r="F1992" i="11"/>
  <c r="E1992" i="11"/>
  <c r="F3285" i="11"/>
  <c r="E3285" i="11"/>
  <c r="F1526" i="11"/>
  <c r="E1526" i="11"/>
  <c r="F2556" i="11"/>
  <c r="E2556" i="11"/>
  <c r="F1143" i="11"/>
  <c r="E1143" i="11"/>
  <c r="F3331" i="11"/>
  <c r="E3331" i="11"/>
  <c r="E446" i="11"/>
  <c r="F446" i="11"/>
  <c r="E2846" i="11"/>
  <c r="F2846" i="11"/>
  <c r="E1019" i="11"/>
  <c r="F1019" i="11"/>
  <c r="E2988" i="11"/>
  <c r="F2988" i="11"/>
  <c r="E2663" i="11"/>
  <c r="F2663" i="11"/>
  <c r="F3366" i="11"/>
  <c r="E3366" i="11"/>
  <c r="E83" i="11"/>
  <c r="F83" i="11"/>
  <c r="F454" i="11"/>
  <c r="E454" i="11"/>
  <c r="F2495" i="11"/>
  <c r="E2495" i="11"/>
  <c r="F3572" i="11"/>
  <c r="E3572" i="11"/>
  <c r="E3523" i="11"/>
  <c r="F3523" i="11"/>
  <c r="E3892" i="11"/>
  <c r="F3892" i="11"/>
  <c r="E3847" i="11"/>
  <c r="F3847" i="11"/>
  <c r="E2626" i="11"/>
  <c r="F2626" i="11"/>
  <c r="E2507" i="11"/>
  <c r="F2507" i="11"/>
  <c r="F1907" i="11"/>
  <c r="E1907" i="11"/>
  <c r="F2176" i="11"/>
  <c r="E2176" i="11"/>
  <c r="F1576" i="11"/>
  <c r="E1576" i="11"/>
  <c r="E1303" i="11"/>
  <c r="F1303" i="11"/>
  <c r="F3506" i="11"/>
  <c r="E3506" i="11"/>
  <c r="E1667" i="11"/>
  <c r="F1667" i="11"/>
  <c r="E3102" i="11"/>
  <c r="F3102" i="11"/>
  <c r="F3247" i="11"/>
  <c r="E3247" i="11"/>
  <c r="E2275" i="11"/>
  <c r="F2275" i="11"/>
  <c r="F1789" i="11"/>
  <c r="E1789" i="11"/>
  <c r="E3910" i="11"/>
  <c r="F3910" i="11"/>
  <c r="E3369" i="11"/>
  <c r="F3369" i="11"/>
  <c r="F2505" i="11"/>
  <c r="E2505" i="11"/>
  <c r="F3082" i="11"/>
  <c r="E3082" i="11"/>
  <c r="F3937" i="11"/>
  <c r="E3937" i="11"/>
  <c r="E3565" i="11"/>
  <c r="F3565" i="11"/>
  <c r="E1698" i="11"/>
  <c r="F1698" i="11"/>
  <c r="F327" i="11"/>
  <c r="E327" i="11"/>
  <c r="E2656" i="11"/>
  <c r="F2656" i="11"/>
  <c r="E2431" i="11"/>
  <c r="F2431" i="11"/>
  <c r="F2078" i="11"/>
  <c r="E2078" i="11"/>
  <c r="F2581" i="11"/>
  <c r="E2581" i="11"/>
  <c r="F1399" i="11"/>
  <c r="E1399" i="11"/>
  <c r="F2180" i="11"/>
  <c r="E2180" i="11"/>
  <c r="E1134" i="11"/>
  <c r="F1134" i="11"/>
  <c r="E1634" i="11"/>
  <c r="F1634" i="11"/>
  <c r="E3259" i="11"/>
  <c r="F3259" i="11"/>
  <c r="E302" i="11"/>
  <c r="F302" i="11"/>
  <c r="E3852" i="11"/>
  <c r="F3852" i="11"/>
  <c r="E1415" i="11"/>
  <c r="F1415" i="11"/>
  <c r="F353" i="11"/>
  <c r="E353" i="11"/>
  <c r="E2107" i="11"/>
  <c r="F2107" i="11"/>
  <c r="F1774" i="11"/>
  <c r="E1774" i="11"/>
  <c r="F52" i="11"/>
  <c r="E52" i="11"/>
  <c r="F403" i="11"/>
  <c r="E403" i="11"/>
  <c r="E1524" i="11"/>
  <c r="F1524" i="11"/>
  <c r="F1174" i="11"/>
  <c r="E1174" i="11"/>
  <c r="F2195" i="11"/>
  <c r="E2195" i="11"/>
  <c r="E1547" i="11"/>
  <c r="F1547" i="11"/>
  <c r="F862" i="11"/>
  <c r="E862" i="11"/>
  <c r="F3765" i="11"/>
  <c r="E3765" i="11"/>
  <c r="F2290" i="11"/>
  <c r="E2290" i="11"/>
  <c r="E1241" i="11"/>
  <c r="F1241" i="11"/>
  <c r="F3668" i="11"/>
  <c r="E3668" i="11"/>
  <c r="F3703" i="11"/>
  <c r="E3703" i="11"/>
  <c r="F3232" i="11"/>
  <c r="E3232" i="11"/>
  <c r="F3758" i="11"/>
  <c r="E3758" i="11"/>
  <c r="E3024" i="11"/>
  <c r="F3024" i="11"/>
  <c r="E433" i="11"/>
  <c r="F433" i="11"/>
  <c r="F1361" i="11"/>
  <c r="E1361" i="11"/>
  <c r="E37" i="11"/>
  <c r="F37" i="11"/>
  <c r="E546" i="11"/>
  <c r="F546" i="11"/>
  <c r="F3540" i="11"/>
  <c r="E3540" i="11"/>
  <c r="F2911" i="11"/>
  <c r="E2911" i="11"/>
  <c r="E3311" i="11"/>
  <c r="F3311" i="11"/>
  <c r="F716" i="11"/>
  <c r="E716" i="11"/>
  <c r="E629" i="11"/>
  <c r="F629" i="11"/>
  <c r="F2838" i="11"/>
  <c r="E2838" i="11"/>
  <c r="E3653" i="11"/>
  <c r="F3653" i="11"/>
  <c r="F2687" i="11"/>
  <c r="E2687" i="11"/>
  <c r="E3563" i="11"/>
  <c r="F3563" i="11"/>
  <c r="E1665" i="11"/>
  <c r="F1665" i="11"/>
  <c r="E2500" i="11"/>
  <c r="F2500" i="11"/>
  <c r="E3405" i="11"/>
  <c r="F3405" i="11"/>
  <c r="F768" i="11"/>
  <c r="E768" i="11"/>
  <c r="E1023" i="11"/>
  <c r="F1023" i="11"/>
  <c r="F1650" i="11"/>
  <c r="E1650" i="11"/>
  <c r="E1111" i="11"/>
  <c r="F1111" i="11"/>
  <c r="F27" i="11"/>
  <c r="E27" i="11"/>
  <c r="F1858" i="11"/>
  <c r="E1858" i="11"/>
  <c r="E3172" i="11"/>
  <c r="F3172" i="11"/>
  <c r="E1637" i="11"/>
  <c r="F1637" i="11"/>
  <c r="E3131" i="11"/>
  <c r="F3131" i="11"/>
  <c r="E1226" i="11"/>
  <c r="F1226" i="11"/>
  <c r="E2137" i="11"/>
  <c r="F2137" i="11"/>
  <c r="E933" i="11"/>
  <c r="F933" i="11"/>
  <c r="E1330" i="11"/>
  <c r="F1330" i="11"/>
  <c r="E2376" i="11"/>
  <c r="F2376" i="11"/>
  <c r="E566" i="11"/>
  <c r="F566" i="11"/>
  <c r="F287" i="11"/>
  <c r="E287" i="11"/>
  <c r="F3964" i="11"/>
  <c r="E3964" i="11"/>
  <c r="F500" i="11"/>
  <c r="E500" i="11"/>
  <c r="E1089" i="11"/>
  <c r="F1089" i="11"/>
  <c r="F9" i="11"/>
  <c r="E9" i="11"/>
  <c r="E2508" i="11"/>
  <c r="F2508" i="11"/>
  <c r="E1426" i="11"/>
  <c r="F1426" i="11"/>
  <c r="E1903" i="11"/>
  <c r="F1903" i="11"/>
  <c r="F2171" i="11"/>
  <c r="E2171" i="11"/>
  <c r="F326" i="11"/>
  <c r="E326" i="11"/>
  <c r="E2035" i="11"/>
  <c r="F2035" i="11"/>
  <c r="E2360" i="11"/>
  <c r="F2360" i="11"/>
  <c r="E3550" i="11"/>
  <c r="F3550" i="11"/>
  <c r="F1405" i="11"/>
  <c r="E1405" i="11"/>
  <c r="E1444" i="11"/>
  <c r="F1444" i="11"/>
  <c r="F1394" i="11"/>
  <c r="E1394" i="11"/>
  <c r="E3166" i="11"/>
  <c r="F3166" i="11"/>
  <c r="F3430" i="11"/>
  <c r="E3430" i="11"/>
  <c r="E3606" i="11"/>
  <c r="F3606" i="11"/>
  <c r="E2061" i="11"/>
  <c r="F2061" i="11"/>
  <c r="F360" i="11"/>
  <c r="E360" i="11"/>
  <c r="F1139" i="11"/>
  <c r="E1139" i="11"/>
  <c r="F114" i="11"/>
  <c r="E114" i="11"/>
  <c r="E2104" i="11"/>
  <c r="F2104" i="11"/>
  <c r="E2235" i="11"/>
  <c r="F2235" i="11"/>
  <c r="F2274" i="11"/>
  <c r="E2274" i="11"/>
  <c r="F1850" i="11"/>
  <c r="E1850" i="11"/>
  <c r="F2990" i="11"/>
  <c r="E2990" i="11"/>
  <c r="E2664" i="11"/>
  <c r="F2664" i="11"/>
  <c r="F978" i="11"/>
  <c r="E978" i="11"/>
  <c r="F3712" i="11"/>
  <c r="E3712" i="11"/>
  <c r="F143" i="11"/>
  <c r="E143" i="11"/>
  <c r="F3620" i="11"/>
  <c r="E3620" i="11"/>
  <c r="E3558" i="11"/>
  <c r="F3558" i="11"/>
  <c r="E2469" i="11"/>
  <c r="F2469" i="11"/>
  <c r="E3219" i="11"/>
  <c r="F3219" i="11"/>
  <c r="E2951" i="11"/>
  <c r="F2951" i="11"/>
  <c r="F3469" i="11"/>
  <c r="E3469" i="11"/>
  <c r="E3672" i="11"/>
  <c r="F3672" i="11"/>
  <c r="F981" i="11"/>
  <c r="E981" i="11"/>
  <c r="E2471" i="11"/>
  <c r="F2471" i="11"/>
  <c r="F355" i="11"/>
  <c r="E355" i="11"/>
  <c r="F1786" i="11"/>
  <c r="E1786" i="11"/>
  <c r="E822" i="11"/>
  <c r="F822" i="11"/>
  <c r="E2217" i="11"/>
  <c r="F2217" i="11"/>
  <c r="E2536" i="11"/>
  <c r="F2536" i="11"/>
  <c r="E1329" i="11"/>
  <c r="F1329" i="11"/>
  <c r="E1341" i="11"/>
  <c r="F1341" i="11"/>
  <c r="F2284" i="11"/>
  <c r="E2284" i="11"/>
  <c r="E219" i="11"/>
  <c r="F219" i="11"/>
  <c r="E2800" i="11"/>
  <c r="F2800" i="11"/>
  <c r="E1802" i="11"/>
  <c r="F1802" i="11"/>
  <c r="E552" i="11"/>
  <c r="F552" i="11"/>
  <c r="F2764" i="11"/>
  <c r="E2764" i="11"/>
  <c r="E798" i="11"/>
  <c r="F798" i="11"/>
  <c r="E2135" i="11"/>
  <c r="F2135" i="11"/>
  <c r="F2271" i="11"/>
  <c r="E2271" i="11"/>
  <c r="E3754" i="11"/>
  <c r="F3754" i="11"/>
  <c r="F529" i="11"/>
  <c r="E529" i="11"/>
  <c r="E1589" i="11"/>
  <c r="F1589" i="11"/>
  <c r="F2771" i="11"/>
  <c r="E2771" i="11"/>
  <c r="F2370" i="11"/>
  <c r="E2370" i="11"/>
  <c r="E1124" i="11"/>
  <c r="F1124" i="11"/>
  <c r="E1934" i="11"/>
  <c r="F1934" i="11"/>
  <c r="F2421" i="11"/>
  <c r="E2421" i="11"/>
  <c r="E2122" i="11"/>
  <c r="F2122" i="11"/>
  <c r="E1905" i="11"/>
  <c r="F1905" i="11"/>
  <c r="F1817" i="11"/>
  <c r="E1817" i="11"/>
  <c r="E884" i="11"/>
  <c r="F884" i="11"/>
  <c r="E2449" i="11"/>
  <c r="F2449" i="11"/>
  <c r="E1559" i="11"/>
  <c r="F1559" i="11"/>
  <c r="F322" i="11"/>
  <c r="E322" i="11"/>
  <c r="E3508" i="11"/>
  <c r="F3508" i="11"/>
  <c r="E1531" i="11"/>
  <c r="F1531" i="11"/>
  <c r="E2837" i="11"/>
  <c r="F2837" i="11"/>
  <c r="F3571" i="11"/>
  <c r="E3571" i="11"/>
  <c r="E3896" i="11"/>
  <c r="F3896" i="11"/>
  <c r="F3072" i="11"/>
  <c r="E3072" i="11"/>
  <c r="F81" i="11"/>
  <c r="E81" i="11"/>
  <c r="E3866" i="11"/>
  <c r="F3866" i="11"/>
  <c r="F3413" i="11"/>
  <c r="E3413" i="11"/>
  <c r="F3034" i="11"/>
  <c r="E3034" i="11"/>
  <c r="E874" i="11"/>
  <c r="F874" i="11"/>
  <c r="F3680" i="11"/>
  <c r="E3680" i="11"/>
  <c r="F1657" i="11"/>
  <c r="E1657" i="11"/>
  <c r="F1941" i="11"/>
  <c r="E1941" i="11"/>
  <c r="F557" i="11"/>
  <c r="E557" i="11"/>
  <c r="F1118" i="11"/>
  <c r="E1118" i="11"/>
  <c r="F1998" i="11"/>
  <c r="E1998" i="11"/>
  <c r="F1509" i="11"/>
  <c r="E1509" i="11"/>
  <c r="E3547" i="11"/>
  <c r="F3547" i="11"/>
  <c r="F2673" i="11"/>
  <c r="E2673" i="11"/>
  <c r="E961" i="11"/>
  <c r="F961" i="11"/>
  <c r="E2049" i="11"/>
  <c r="F2049" i="11"/>
  <c r="E3735" i="11"/>
  <c r="F3735" i="11"/>
  <c r="E2683" i="11"/>
  <c r="F2683" i="11"/>
  <c r="F177" i="11"/>
  <c r="E177" i="11"/>
  <c r="E2209" i="11"/>
  <c r="F2209" i="11"/>
  <c r="F398" i="11"/>
  <c r="E398" i="11"/>
  <c r="F2588" i="11"/>
  <c r="E2588" i="11"/>
  <c r="F3155" i="11"/>
  <c r="E3155" i="11"/>
  <c r="E2229" i="11"/>
  <c r="F2229" i="11"/>
  <c r="F3926" i="11"/>
  <c r="E3926" i="11"/>
  <c r="E868" i="11"/>
  <c r="F868" i="11"/>
  <c r="E2369" i="11"/>
  <c r="F2369" i="11"/>
  <c r="E3785" i="11"/>
  <c r="F3785" i="11"/>
  <c r="F2250" i="11"/>
  <c r="E2250" i="11"/>
  <c r="E1336" i="11"/>
  <c r="F1336" i="11"/>
  <c r="E1494" i="11"/>
  <c r="F1494" i="11"/>
  <c r="E234" i="11"/>
  <c r="F234" i="11"/>
  <c r="F3971" i="11"/>
  <c r="E3971" i="11"/>
  <c r="F1672" i="11"/>
  <c r="E1672" i="11"/>
  <c r="F3513" i="11"/>
  <c r="E3513" i="11"/>
  <c r="F480" i="11"/>
  <c r="E480" i="11"/>
  <c r="F1101" i="11"/>
  <c r="E1101" i="11"/>
  <c r="E448" i="11"/>
  <c r="F448" i="11"/>
  <c r="F498" i="11"/>
  <c r="E498" i="11"/>
  <c r="F3237" i="11"/>
  <c r="E3237" i="11"/>
  <c r="F1175" i="11"/>
  <c r="E1175" i="11"/>
  <c r="F2959" i="11"/>
  <c r="E2959" i="11"/>
  <c r="E1787" i="11"/>
  <c r="F1787" i="11"/>
  <c r="E74" i="11"/>
  <c r="F74" i="11"/>
  <c r="E1261" i="11"/>
  <c r="F1261" i="11"/>
  <c r="F3821" i="11"/>
  <c r="E3821" i="11"/>
  <c r="E1294" i="11"/>
  <c r="F1294" i="11"/>
  <c r="E1692" i="11"/>
  <c r="F1692" i="11"/>
  <c r="F2294" i="11"/>
  <c r="E2294" i="11"/>
  <c r="E369" i="11"/>
  <c r="F369" i="11"/>
  <c r="F1031" i="11"/>
  <c r="E1031" i="11"/>
  <c r="E1057" i="11"/>
  <c r="F1057" i="11"/>
  <c r="E1204" i="11"/>
  <c r="F1204" i="11"/>
  <c r="F3906" i="11"/>
  <c r="E3906" i="11"/>
  <c r="F2601" i="11"/>
  <c r="E2601" i="11"/>
  <c r="F31" i="11"/>
  <c r="E31" i="11"/>
  <c r="F44" i="11"/>
  <c r="E44" i="11"/>
  <c r="E2969" i="11"/>
  <c r="F2969" i="11"/>
  <c r="F1536" i="11"/>
  <c r="E1536" i="11"/>
  <c r="F1464" i="11"/>
  <c r="E1464" i="11"/>
  <c r="F1712" i="11"/>
  <c r="E1712" i="11"/>
  <c r="F2797" i="11"/>
  <c r="E2797" i="11"/>
  <c r="E636" i="11"/>
  <c r="F636" i="11"/>
  <c r="F1268" i="11"/>
  <c r="E1268" i="11"/>
  <c r="F3772" i="11"/>
  <c r="E3772" i="11"/>
  <c r="F3512" i="11"/>
  <c r="E3512" i="11"/>
  <c r="F2102" i="11"/>
  <c r="E2102" i="11"/>
  <c r="F3616" i="11"/>
  <c r="E3616" i="11"/>
  <c r="F2590" i="11"/>
  <c r="E2590" i="11"/>
  <c r="F145" i="11"/>
  <c r="E145" i="11"/>
  <c r="E535" i="11"/>
  <c r="F535" i="11"/>
  <c r="F2820" i="11"/>
  <c r="E2820" i="11"/>
  <c r="F916" i="11"/>
  <c r="E916" i="11"/>
  <c r="E1242" i="11"/>
  <c r="F1242" i="11"/>
  <c r="E2283" i="11"/>
  <c r="F2283" i="11"/>
  <c r="F2039" i="11"/>
  <c r="E2039" i="11"/>
  <c r="E3300" i="11"/>
  <c r="F3300" i="11"/>
  <c r="E1807" i="11"/>
  <c r="F1807" i="11"/>
  <c r="F2819" i="11"/>
  <c r="E2819" i="11"/>
  <c r="E1562" i="11"/>
  <c r="F1562" i="11"/>
  <c r="E2212" i="11"/>
  <c r="F2212" i="11"/>
  <c r="E1955" i="11"/>
  <c r="F1955" i="11"/>
  <c r="F2196" i="11"/>
  <c r="E2196" i="11"/>
  <c r="F2429" i="11"/>
  <c r="E2429" i="11"/>
  <c r="F2607" i="11"/>
  <c r="E2607" i="11"/>
  <c r="E3354" i="11"/>
  <c r="F3354" i="11"/>
  <c r="E2520" i="11"/>
  <c r="F2520" i="11"/>
  <c r="E3139" i="11"/>
  <c r="F3139" i="11"/>
  <c r="F458" i="11"/>
  <c r="E458" i="11"/>
  <c r="E1723" i="11"/>
  <c r="F1723" i="11"/>
  <c r="F2453" i="11"/>
  <c r="E2453" i="11"/>
  <c r="E2857" i="11"/>
  <c r="F2857" i="11"/>
  <c r="E927" i="11"/>
  <c r="F927" i="11"/>
  <c r="E1032" i="11"/>
  <c r="F1032" i="11"/>
  <c r="F3265" i="11"/>
  <c r="E3265" i="11"/>
  <c r="F2655" i="11"/>
  <c r="E2655" i="11"/>
  <c r="F595" i="11"/>
  <c r="E595" i="11"/>
  <c r="E2719" i="11"/>
  <c r="F2719" i="11"/>
  <c r="F1205" i="11"/>
  <c r="E1205" i="11"/>
  <c r="E1891" i="11"/>
  <c r="F1891" i="11"/>
  <c r="E3027" i="11"/>
  <c r="F3027" i="11"/>
  <c r="E1236" i="11"/>
  <c r="F1236" i="11"/>
  <c r="E1067" i="11"/>
  <c r="F1067" i="11"/>
  <c r="E3864" i="11"/>
  <c r="F3864" i="11"/>
  <c r="E2447" i="11"/>
  <c r="F2447" i="11"/>
  <c r="F2203" i="11"/>
  <c r="E2203" i="11"/>
  <c r="F21" i="11"/>
  <c r="E21" i="11"/>
  <c r="F2055" i="11"/>
  <c r="E2055" i="11"/>
  <c r="F1365" i="11"/>
  <c r="E1365" i="11"/>
  <c r="E1416" i="11"/>
  <c r="F1416" i="11"/>
  <c r="F1332" i="11"/>
  <c r="E1332" i="11"/>
  <c r="E1251" i="11"/>
  <c r="F1251" i="11"/>
  <c r="E2872" i="11"/>
  <c r="F2872" i="11"/>
  <c r="E1039" i="11"/>
  <c r="F1039" i="11"/>
  <c r="E2818" i="11"/>
  <c r="F2818" i="11"/>
  <c r="F1126" i="11"/>
  <c r="E1126" i="11"/>
  <c r="F2981" i="11"/>
  <c r="E2981" i="11"/>
  <c r="E2403" i="11"/>
  <c r="F2403" i="11"/>
  <c r="F1237" i="11"/>
  <c r="E1237" i="11"/>
  <c r="F776" i="11"/>
  <c r="E776" i="11"/>
  <c r="E2221" i="11"/>
  <c r="F2221" i="11"/>
  <c r="E192" i="11"/>
  <c r="F192" i="11"/>
  <c r="F1859" i="11"/>
  <c r="E1859" i="11"/>
  <c r="F1772" i="11"/>
  <c r="E1772" i="11"/>
  <c r="E3125" i="11"/>
  <c r="F3125" i="11"/>
  <c r="E3720" i="11"/>
  <c r="F3720" i="11"/>
  <c r="E604" i="11"/>
  <c r="F604" i="11"/>
  <c r="E1362" i="11"/>
  <c r="F1362" i="11"/>
  <c r="F3559" i="11"/>
  <c r="E3559" i="11"/>
  <c r="E893" i="11"/>
  <c r="F893" i="11"/>
  <c r="E2831" i="11"/>
  <c r="F2831" i="11"/>
  <c r="E1380" i="11"/>
  <c r="F1380" i="11"/>
  <c r="E3801" i="11"/>
  <c r="F3801" i="11"/>
  <c r="E1868" i="11"/>
  <c r="F1868" i="11"/>
  <c r="F3944" i="11"/>
  <c r="E3944" i="11"/>
  <c r="F86" i="11"/>
  <c r="E86" i="11"/>
  <c r="F1835" i="11"/>
  <c r="E1835" i="11"/>
  <c r="E269" i="11"/>
  <c r="F269" i="11"/>
  <c r="F450" i="11"/>
  <c r="E450" i="11"/>
  <c r="E432" i="11"/>
  <c r="F432" i="11"/>
  <c r="F1799" i="11"/>
  <c r="E1799" i="11"/>
  <c r="F3745" i="11"/>
  <c r="E3745" i="11"/>
  <c r="F261" i="11"/>
  <c r="E261" i="11"/>
  <c r="F411" i="11"/>
  <c r="E411" i="11"/>
  <c r="E885" i="11"/>
  <c r="F885" i="11"/>
  <c r="E73" i="11"/>
  <c r="F73" i="11"/>
  <c r="F2528" i="11"/>
  <c r="E2528" i="11"/>
  <c r="E2756" i="11"/>
  <c r="F2756" i="11"/>
  <c r="F3655" i="11"/>
  <c r="E3655" i="11"/>
  <c r="E3325" i="11"/>
  <c r="F3325" i="11"/>
  <c r="F496" i="11"/>
  <c r="E496" i="11"/>
  <c r="E3040" i="11"/>
  <c r="F3040" i="11"/>
  <c r="F306" i="11"/>
  <c r="E306" i="11"/>
  <c r="F1938" i="11"/>
  <c r="E1938" i="11"/>
  <c r="F1620" i="11"/>
  <c r="E1620" i="11"/>
  <c r="F720" i="11"/>
  <c r="E720" i="11"/>
  <c r="E2208" i="11"/>
  <c r="F2208" i="11"/>
  <c r="F2047" i="11"/>
  <c r="E2047" i="11"/>
  <c r="E1363" i="11"/>
  <c r="F1363" i="11"/>
  <c r="F748" i="11"/>
  <c r="E748" i="11"/>
  <c r="F2627" i="11"/>
  <c r="E2627" i="11"/>
  <c r="E2702" i="11"/>
  <c r="F2702" i="11"/>
  <c r="E1742" i="11"/>
  <c r="F1742" i="11"/>
  <c r="E3859" i="11"/>
  <c r="F3859" i="11"/>
  <c r="F2067" i="11"/>
  <c r="E2067" i="11"/>
  <c r="E2240" i="11"/>
  <c r="F2240" i="11"/>
  <c r="F3198" i="11"/>
  <c r="E3198" i="11"/>
  <c r="E1151" i="11"/>
  <c r="F1151" i="11"/>
  <c r="F887" i="11"/>
  <c r="E887" i="11"/>
  <c r="E2336" i="11"/>
  <c r="F2336" i="11"/>
  <c r="E1337" i="11"/>
  <c r="F1337" i="11"/>
  <c r="E3429" i="11"/>
  <c r="F3429" i="11"/>
  <c r="F303" i="11"/>
  <c r="E303" i="11"/>
  <c r="E1602" i="11"/>
  <c r="F1602" i="11"/>
  <c r="E2746" i="11"/>
  <c r="F2746" i="11"/>
  <c r="E1687" i="11"/>
  <c r="F1687" i="11"/>
  <c r="F2334" i="11"/>
  <c r="E2334" i="11"/>
  <c r="F1080" i="11"/>
  <c r="E1080" i="11"/>
  <c r="F2925" i="11"/>
  <c r="E2925" i="11"/>
  <c r="E1871" i="11"/>
  <c r="F1871" i="11"/>
  <c r="E2241" i="11"/>
  <c r="F2241" i="11"/>
  <c r="F2354" i="11"/>
  <c r="E2354" i="11"/>
  <c r="F2616" i="11"/>
  <c r="E2616" i="11"/>
  <c r="E1662" i="11"/>
  <c r="F1662" i="11"/>
  <c r="E2867" i="11"/>
  <c r="F2867" i="11"/>
  <c r="E2989" i="11"/>
  <c r="F2989" i="11"/>
  <c r="F70" i="11"/>
  <c r="E70" i="11"/>
  <c r="F3250" i="11"/>
  <c r="E3250" i="11"/>
  <c r="F3257" i="11"/>
  <c r="E3257" i="11"/>
  <c r="F286" i="11"/>
  <c r="E286" i="11"/>
  <c r="F3995" i="11"/>
  <c r="E3995" i="11"/>
  <c r="E3171" i="11"/>
  <c r="F3171" i="11"/>
  <c r="F1515" i="11"/>
  <c r="E1515" i="11"/>
  <c r="F2386" i="11"/>
  <c r="E2386" i="11"/>
  <c r="F1333" i="11"/>
  <c r="E1333" i="11"/>
  <c r="F3994" i="11"/>
  <c r="E3994" i="11"/>
  <c r="F3790" i="11"/>
  <c r="E3790" i="11"/>
  <c r="E3723" i="11"/>
  <c r="F3723" i="11"/>
  <c r="F1133" i="11"/>
  <c r="E1133" i="11"/>
  <c r="F1904" i="11"/>
  <c r="E1904" i="11"/>
  <c r="F2822" i="11"/>
  <c r="E2822" i="11"/>
  <c r="F240" i="11"/>
  <c r="E240" i="11"/>
  <c r="F1495" i="11"/>
  <c r="E1495" i="11"/>
  <c r="E23" i="11"/>
  <c r="F23" i="11"/>
  <c r="F2932" i="11"/>
  <c r="E2932" i="11"/>
  <c r="E2130" i="11"/>
  <c r="F2130" i="11"/>
  <c r="E141" i="11"/>
  <c r="F141" i="11"/>
  <c r="E437" i="11"/>
  <c r="F437" i="11"/>
  <c r="E3791" i="11"/>
  <c r="F3791" i="11"/>
  <c r="E1632" i="11"/>
  <c r="F1632" i="11"/>
  <c r="E3254" i="11"/>
  <c r="F3254" i="11"/>
  <c r="E2609" i="11"/>
  <c r="F2609" i="11"/>
  <c r="E1550" i="11"/>
  <c r="F1550" i="11"/>
  <c r="E3108" i="11"/>
  <c r="F3108" i="11"/>
  <c r="E3947" i="11"/>
  <c r="F3947" i="11"/>
  <c r="E1984" i="11"/>
  <c r="F1984" i="11"/>
  <c r="E1718" i="11"/>
  <c r="F1718" i="11"/>
  <c r="E782" i="11"/>
  <c r="F782" i="11"/>
  <c r="E2794" i="11"/>
  <c r="F2794" i="11"/>
  <c r="E3899" i="11"/>
  <c r="F3899" i="11"/>
  <c r="E72" i="11"/>
  <c r="F72" i="11"/>
  <c r="F2940" i="11"/>
  <c r="E2940" i="11"/>
  <c r="F2937" i="11"/>
  <c r="E2937" i="11"/>
  <c r="F2473" i="11"/>
  <c r="E2473" i="11"/>
  <c r="F2519" i="11"/>
  <c r="E2519" i="11"/>
  <c r="F3088" i="11"/>
  <c r="E3088" i="11"/>
  <c r="E3258" i="11"/>
  <c r="F3258" i="11"/>
  <c r="E98" i="11"/>
  <c r="F98" i="11"/>
  <c r="F952" i="11"/>
  <c r="E952" i="11"/>
  <c r="F3997" i="11"/>
  <c r="E3997" i="11"/>
  <c r="F3007" i="11"/>
  <c r="E3007" i="11"/>
  <c r="F3104" i="11"/>
  <c r="E3104" i="11"/>
  <c r="E3249" i="11"/>
  <c r="F3249" i="11"/>
  <c r="E3218" i="11"/>
  <c r="F3218" i="11"/>
  <c r="E3063" i="11"/>
  <c r="F3063" i="11"/>
  <c r="F2193" i="11"/>
  <c r="E2193" i="11"/>
  <c r="F3164" i="11"/>
  <c r="E3164" i="11"/>
  <c r="E3542" i="11"/>
  <c r="F3542" i="11"/>
  <c r="E3631" i="11"/>
  <c r="F3631" i="11"/>
  <c r="F1853" i="11"/>
  <c r="E1853" i="11"/>
  <c r="E1561" i="11"/>
  <c r="F1561" i="11"/>
  <c r="E551" i="11"/>
  <c r="F551" i="11"/>
  <c r="F3021" i="11"/>
  <c r="E3021" i="11"/>
  <c r="F2594" i="11"/>
  <c r="E2594" i="11"/>
  <c r="E1919" i="11"/>
  <c r="F1919" i="11"/>
  <c r="E456" i="11"/>
  <c r="F456" i="11"/>
  <c r="E2239" i="11"/>
  <c r="F2239" i="11"/>
  <c r="E2480" i="11"/>
  <c r="F2480" i="11"/>
  <c r="F2784" i="11"/>
  <c r="E2784" i="11"/>
  <c r="E1136" i="11"/>
  <c r="F1136" i="11"/>
  <c r="F3751" i="11"/>
  <c r="E3751" i="11"/>
  <c r="E2159" i="11"/>
  <c r="F2159" i="11"/>
  <c r="F1345" i="11"/>
  <c r="E1345" i="11"/>
  <c r="E1886" i="11"/>
  <c r="F1886" i="11"/>
  <c r="F2434" i="11"/>
  <c r="E2434" i="11"/>
  <c r="F729" i="11"/>
  <c r="E729" i="11"/>
  <c r="F1912" i="11"/>
  <c r="E1912" i="11"/>
  <c r="F1172" i="11"/>
  <c r="E1172" i="11"/>
  <c r="E1743" i="11"/>
  <c r="F1743" i="11"/>
  <c r="F2700" i="11"/>
  <c r="E2700" i="11"/>
  <c r="E1264" i="11"/>
  <c r="F1264" i="11"/>
  <c r="E3560" i="11"/>
  <c r="F3560" i="11"/>
  <c r="F1227" i="11"/>
  <c r="E1227" i="11"/>
  <c r="E1466" i="11"/>
  <c r="F1466" i="11"/>
  <c r="E1733" i="11"/>
  <c r="F1733" i="11"/>
  <c r="F2132" i="11"/>
  <c r="E2132" i="11"/>
  <c r="F3709" i="11"/>
  <c r="E3709" i="11"/>
  <c r="F3235" i="11"/>
  <c r="E3235" i="11"/>
  <c r="F1609" i="11"/>
  <c r="E1609" i="11"/>
  <c r="F1042" i="11"/>
  <c r="E1042" i="11"/>
  <c r="E725" i="11"/>
  <c r="F725" i="11"/>
  <c r="E3009" i="11"/>
  <c r="F3009" i="11"/>
  <c r="F2303" i="11"/>
  <c r="E2303" i="11"/>
  <c r="F493" i="11"/>
  <c r="E493" i="11"/>
  <c r="E806" i="11"/>
  <c r="F806" i="11"/>
  <c r="F3003" i="11"/>
  <c r="E3003" i="11"/>
  <c r="F3004" i="11"/>
  <c r="E3004" i="11"/>
  <c r="E127" i="11"/>
  <c r="F127" i="11"/>
  <c r="E544" i="11"/>
  <c r="F544" i="11"/>
  <c r="E770" i="11"/>
  <c r="F770" i="11"/>
  <c r="F1393" i="11"/>
  <c r="E1393" i="11"/>
  <c r="F2967" i="11"/>
  <c r="E2967" i="11"/>
  <c r="E232" i="11"/>
  <c r="F232" i="11"/>
  <c r="E1630" i="11"/>
  <c r="F1630" i="11"/>
  <c r="F1140" i="11"/>
  <c r="E1140" i="11"/>
  <c r="F3328" i="11"/>
  <c r="E3328" i="11"/>
  <c r="E2222" i="11"/>
  <c r="F2222" i="11"/>
  <c r="E156" i="11"/>
  <c r="F156" i="11"/>
  <c r="F3548" i="11"/>
  <c r="E3548" i="11"/>
  <c r="F391" i="11"/>
  <c r="E391" i="11"/>
  <c r="E543" i="11"/>
  <c r="F543" i="11"/>
  <c r="E1422" i="11"/>
  <c r="F1422" i="11"/>
  <c r="F1043" i="11"/>
  <c r="E1043" i="11"/>
  <c r="F3604" i="11"/>
  <c r="E3604" i="11"/>
  <c r="E2903" i="11"/>
  <c r="F2903" i="11"/>
  <c r="E3809" i="11"/>
  <c r="F3809" i="11"/>
  <c r="E758" i="11"/>
  <c r="F758" i="11"/>
  <c r="E201" i="11"/>
  <c r="F201" i="11"/>
  <c r="F2087" i="11"/>
  <c r="E2087" i="11"/>
  <c r="E2046" i="11"/>
  <c r="F2046" i="11"/>
  <c r="E2743" i="11"/>
  <c r="F2743" i="11"/>
  <c r="F937" i="11"/>
  <c r="E937" i="11"/>
  <c r="E530" i="11"/>
  <c r="F530" i="11"/>
  <c r="E3520" i="11"/>
  <c r="F3520" i="11"/>
  <c r="F3308" i="11"/>
  <c r="E3308" i="11"/>
  <c r="F154" i="11"/>
  <c r="E154" i="11"/>
  <c r="E1075" i="11"/>
  <c r="F1075" i="11"/>
  <c r="F2170" i="11"/>
  <c r="E2170" i="11"/>
  <c r="F2073" i="11"/>
  <c r="E2073" i="11"/>
  <c r="E2280" i="11"/>
  <c r="F2280" i="11"/>
  <c r="E2117" i="11"/>
  <c r="F2117" i="11"/>
  <c r="F2064" i="11"/>
  <c r="E2064" i="11"/>
  <c r="F587" i="11"/>
  <c r="E587" i="11"/>
  <c r="E2344" i="11"/>
  <c r="F2344" i="11"/>
  <c r="E153" i="11"/>
  <c r="F153" i="11"/>
  <c r="E3005" i="11"/>
  <c r="F3005" i="11"/>
  <c r="E1379" i="11"/>
  <c r="F1379" i="11"/>
  <c r="E2928" i="11"/>
  <c r="F2928" i="11"/>
  <c r="F2934" i="11"/>
  <c r="E2934" i="11"/>
  <c r="E1274" i="11"/>
  <c r="F1274" i="11"/>
  <c r="F447" i="11"/>
  <c r="E447" i="11"/>
  <c r="E1843" i="11"/>
  <c r="F1843" i="11"/>
  <c r="E1388" i="11"/>
  <c r="F1388" i="11"/>
  <c r="F592" i="11"/>
  <c r="E592" i="11"/>
  <c r="E3236" i="11"/>
  <c r="F3236" i="11"/>
  <c r="F1195" i="11"/>
  <c r="E1195" i="11"/>
  <c r="F2153" i="11"/>
  <c r="E2153" i="11"/>
  <c r="E492" i="11"/>
  <c r="F492" i="11"/>
  <c r="F1069" i="11"/>
  <c r="E1069" i="11"/>
  <c r="E340" i="11"/>
  <c r="F340" i="11"/>
  <c r="F137" i="11"/>
  <c r="E137" i="11"/>
  <c r="F416" i="11"/>
  <c r="E416" i="11"/>
  <c r="F2854" i="11"/>
  <c r="E2854" i="11"/>
  <c r="F1633" i="11"/>
  <c r="E1633" i="11"/>
  <c r="E1643" i="11"/>
  <c r="F1643" i="11"/>
  <c r="F2629" i="11"/>
  <c r="E2629" i="11"/>
  <c r="F985" i="11"/>
  <c r="E985" i="11"/>
  <c r="E2696" i="11"/>
  <c r="F2696" i="11"/>
  <c r="F1392" i="11"/>
  <c r="E1392" i="11"/>
  <c r="E1417" i="11"/>
  <c r="F1417" i="11"/>
  <c r="F2094" i="11"/>
  <c r="E2094" i="11"/>
  <c r="E2971" i="11"/>
  <c r="F2971" i="11"/>
  <c r="E1831" i="11"/>
  <c r="F1831" i="11"/>
  <c r="E1198" i="11"/>
  <c r="F1198" i="11"/>
  <c r="F988" i="11"/>
  <c r="E988" i="11"/>
  <c r="F277" i="11"/>
  <c r="E277" i="11"/>
  <c r="E3194" i="11"/>
  <c r="F3194" i="11"/>
  <c r="F2665" i="11"/>
  <c r="E2665" i="11"/>
  <c r="E488" i="11"/>
  <c r="F488" i="11"/>
  <c r="F2978" i="11"/>
  <c r="E2978" i="11"/>
  <c r="F3573" i="11"/>
  <c r="E3573" i="11"/>
  <c r="E2924" i="11"/>
  <c r="F2924" i="11"/>
  <c r="F3490" i="11"/>
  <c r="E3490" i="11"/>
  <c r="F3623" i="11"/>
  <c r="E3623" i="11"/>
  <c r="F2326" i="11"/>
  <c r="E2326" i="11"/>
  <c r="E3482" i="11"/>
  <c r="F3482" i="11"/>
  <c r="E585" i="11"/>
  <c r="F585" i="11"/>
  <c r="E2297" i="11"/>
  <c r="F2297" i="11"/>
  <c r="E2060" i="11"/>
  <c r="F2060" i="11"/>
  <c r="F1065" i="11"/>
  <c r="E1065" i="11"/>
  <c r="E2944" i="11"/>
  <c r="F2944" i="11"/>
  <c r="F3025" i="11"/>
  <c r="E3025" i="11"/>
  <c r="E1356" i="11"/>
  <c r="F1356" i="11"/>
  <c r="F2841" i="11"/>
  <c r="E2841" i="11"/>
  <c r="E2621" i="11"/>
  <c r="F2621" i="11"/>
  <c r="F2633" i="11"/>
  <c r="E2633" i="11"/>
  <c r="F904" i="11"/>
  <c r="E904" i="11"/>
  <c r="F693" i="11"/>
  <c r="E693" i="11"/>
  <c r="F3324" i="11"/>
  <c r="E3324" i="11"/>
  <c r="F1753" i="11"/>
  <c r="E1753" i="11"/>
  <c r="E207" i="11"/>
  <c r="F207" i="11"/>
  <c r="E2617" i="11"/>
  <c r="F2617" i="11"/>
  <c r="E1931" i="11"/>
  <c r="F1931" i="11"/>
  <c r="E491" i="11"/>
  <c r="F491" i="11"/>
  <c r="F3303" i="11"/>
  <c r="E3303" i="11"/>
  <c r="F481" i="11"/>
  <c r="E481" i="11"/>
  <c r="E2693" i="11"/>
  <c r="F2693" i="11"/>
  <c r="E10" i="11"/>
  <c r="F10" i="11"/>
  <c r="E85" i="11"/>
  <c r="F85" i="11"/>
  <c r="E236" i="11"/>
  <c r="F236" i="11"/>
  <c r="E2681" i="11"/>
  <c r="F2681" i="11"/>
  <c r="F603" i="11"/>
  <c r="E603" i="11"/>
  <c r="F3055" i="11"/>
  <c r="E3055" i="11"/>
  <c r="F2677" i="11"/>
  <c r="E2677" i="11"/>
  <c r="F1779" i="11"/>
  <c r="E1779" i="11"/>
  <c r="F1926" i="11"/>
  <c r="E1926" i="11"/>
  <c r="E2748" i="11"/>
  <c r="F2748" i="11"/>
  <c r="F3200" i="11"/>
  <c r="E3200" i="11"/>
  <c r="E2213" i="11"/>
  <c r="F2213" i="11"/>
  <c r="F2043" i="11"/>
  <c r="E2043" i="11"/>
  <c r="F3000" i="11"/>
  <c r="E3000" i="11"/>
  <c r="E3775" i="11"/>
  <c r="F3775" i="11"/>
  <c r="E162" i="11"/>
  <c r="F162" i="11"/>
  <c r="F1182" i="11"/>
  <c r="E1182" i="11"/>
  <c r="F2381" i="11"/>
  <c r="E2381" i="11"/>
  <c r="F1983" i="11"/>
  <c r="E1983" i="11"/>
  <c r="E3400" i="11"/>
  <c r="F3400" i="11"/>
  <c r="E2357" i="11"/>
  <c r="F2357" i="11"/>
  <c r="F3954" i="11"/>
  <c r="E3954" i="11"/>
  <c r="E900" i="11"/>
  <c r="F900" i="11"/>
  <c r="E1678" i="11"/>
  <c r="F1678" i="11"/>
  <c r="E2952" i="11"/>
  <c r="F2952" i="11"/>
  <c r="E2565" i="11"/>
  <c r="F2565" i="11"/>
  <c r="E1995" i="11"/>
  <c r="F1995" i="11"/>
  <c r="E79" i="11"/>
  <c r="F79" i="11"/>
  <c r="E202" i="11"/>
  <c r="F202" i="11"/>
  <c r="F2591" i="11"/>
  <c r="E2591" i="11"/>
  <c r="F2689" i="11"/>
  <c r="E2689" i="11"/>
  <c r="E3702" i="11"/>
  <c r="F3702" i="11"/>
  <c r="E41" i="11"/>
  <c r="F41" i="11"/>
  <c r="E2151" i="11"/>
  <c r="F2151" i="11"/>
  <c r="F1061" i="11"/>
  <c r="E1061" i="11"/>
  <c r="F3351" i="11"/>
  <c r="E3351" i="11"/>
  <c r="E3834" i="11"/>
  <c r="F3834" i="11"/>
  <c r="F2829" i="11"/>
  <c r="E2829" i="11"/>
  <c r="F1288" i="11"/>
  <c r="E1288" i="11"/>
  <c r="F3600" i="11"/>
  <c r="E3600" i="11"/>
  <c r="F1750" i="11"/>
  <c r="E1750" i="11"/>
  <c r="E475" i="11"/>
  <c r="F475" i="11"/>
  <c r="F2678" i="11"/>
  <c r="E2678" i="11"/>
  <c r="F293" i="11"/>
  <c r="E293" i="11"/>
  <c r="E2986" i="11"/>
  <c r="F2986" i="11"/>
  <c r="E2902" i="11"/>
  <c r="F2902" i="11"/>
  <c r="F2511" i="11"/>
  <c r="E2511" i="11"/>
  <c r="F2092" i="11"/>
  <c r="E2092" i="11"/>
  <c r="E3645" i="11"/>
  <c r="F3645" i="11"/>
  <c r="E923" i="11"/>
  <c r="F923" i="11"/>
  <c r="F425" i="11"/>
  <c r="E425" i="11"/>
  <c r="F453" i="11"/>
  <c r="E453" i="11"/>
  <c r="F1109" i="11"/>
  <c r="E1109" i="11"/>
  <c r="F3444" i="11"/>
  <c r="E3444" i="11"/>
  <c r="E1729" i="11"/>
  <c r="F1729" i="11"/>
  <c r="E3163" i="11"/>
  <c r="F3163" i="11"/>
  <c r="F68" i="11"/>
  <c r="E68" i="11"/>
  <c r="F851" i="11"/>
  <c r="E851" i="11"/>
  <c r="F925" i="11"/>
  <c r="E925" i="11"/>
  <c r="E1371" i="11"/>
  <c r="F1371" i="11"/>
  <c r="E2018" i="11"/>
  <c r="F2018" i="11"/>
  <c r="E1256" i="11"/>
  <c r="F1256" i="11"/>
  <c r="E2730" i="11"/>
  <c r="F2730" i="11"/>
  <c r="E2936" i="11"/>
  <c r="F2936" i="11"/>
  <c r="E1131" i="11"/>
  <c r="F1131" i="11"/>
  <c r="F2227" i="11"/>
  <c r="E2227" i="11"/>
  <c r="E538" i="11"/>
  <c r="F538" i="11"/>
  <c r="F2889" i="11"/>
  <c r="E2889" i="11"/>
  <c r="E679" i="11"/>
  <c r="F679" i="11"/>
  <c r="E2099" i="11"/>
  <c r="F2099" i="11"/>
  <c r="F1764" i="11"/>
  <c r="E1764" i="11"/>
  <c r="E1375" i="11"/>
  <c r="F1375" i="11"/>
  <c r="E3664" i="11"/>
  <c r="F3664" i="11"/>
  <c r="F3697" i="11"/>
  <c r="E3697" i="11"/>
  <c r="F1600" i="11"/>
  <c r="E1600" i="11"/>
  <c r="F801" i="11"/>
  <c r="E801" i="11"/>
  <c r="F1102" i="11"/>
  <c r="E1102" i="11"/>
  <c r="E2830" i="11"/>
  <c r="F2830" i="11"/>
  <c r="E1304" i="11"/>
  <c r="F1304" i="11"/>
  <c r="E2056" i="11"/>
  <c r="F2056" i="11"/>
  <c r="E3752" i="11"/>
  <c r="F3752" i="11"/>
  <c r="E803" i="11"/>
  <c r="F803" i="11"/>
  <c r="E1870" i="11"/>
  <c r="F1870" i="11"/>
  <c r="E6" i="11"/>
  <c r="F6" i="11"/>
  <c r="F707" i="11"/>
  <c r="E707" i="11"/>
  <c r="E1318" i="11"/>
  <c r="F1318" i="11"/>
  <c r="E2112" i="11"/>
  <c r="F2112" i="11"/>
  <c r="F1358" i="11"/>
  <c r="E1358" i="11"/>
  <c r="E1875" i="11"/>
  <c r="F1875" i="11"/>
  <c r="E2021" i="11"/>
  <c r="F2021" i="11"/>
  <c r="E3256" i="11"/>
  <c r="F3256" i="11"/>
  <c r="E2777" i="11"/>
  <c r="F2777" i="11"/>
  <c r="F3633" i="11"/>
  <c r="E3633" i="11"/>
  <c r="E155" i="11"/>
  <c r="F155" i="11"/>
  <c r="E1168" i="11"/>
  <c r="F1168" i="11"/>
  <c r="E152" i="11"/>
  <c r="F152" i="11"/>
  <c r="F1741" i="11"/>
  <c r="E1741" i="11"/>
  <c r="E3045" i="11"/>
  <c r="F3045" i="11"/>
  <c r="F3605" i="11"/>
  <c r="E3605" i="11"/>
  <c r="F1070" i="11"/>
  <c r="E1070" i="11"/>
  <c r="E3514" i="11"/>
  <c r="F3514" i="11"/>
  <c r="E2380" i="11"/>
  <c r="F2380" i="11"/>
  <c r="F3304" i="11"/>
  <c r="E3304" i="11"/>
  <c r="F1812" i="11"/>
  <c r="E1812" i="11"/>
  <c r="E1939" i="11"/>
  <c r="F1939" i="11"/>
  <c r="E1452" i="11"/>
  <c r="F1452" i="11"/>
  <c r="E1548" i="11"/>
  <c r="F1548" i="11"/>
  <c r="E3693" i="11"/>
  <c r="F3693" i="11"/>
  <c r="F3090" i="11"/>
  <c r="E3090" i="11"/>
  <c r="E3650" i="11"/>
  <c r="F3650" i="11"/>
  <c r="F3575" i="11"/>
  <c r="E3575" i="11"/>
  <c r="F443" i="11"/>
  <c r="E443" i="11"/>
  <c r="F2787" i="11"/>
  <c r="E2787" i="11"/>
  <c r="F2358" i="11"/>
  <c r="E2358" i="11"/>
  <c r="E1222" i="11"/>
  <c r="F1222" i="11"/>
  <c r="E3803" i="11"/>
  <c r="F3803" i="11"/>
  <c r="F1844" i="11"/>
  <c r="E1844" i="11"/>
  <c r="E2815" i="11"/>
  <c r="F2815" i="11"/>
  <c r="F2422" i="11"/>
  <c r="E2422" i="11"/>
  <c r="F858" i="11"/>
  <c r="E858" i="11"/>
  <c r="F2886" i="11"/>
  <c r="E2886" i="11"/>
  <c r="F2291" i="11"/>
  <c r="E2291" i="11"/>
  <c r="E148" i="11"/>
  <c r="F148" i="11"/>
  <c r="E323" i="11"/>
  <c r="F323" i="11"/>
  <c r="E1479" i="11"/>
  <c r="F1479" i="11"/>
  <c r="F3421" i="11"/>
  <c r="E3421" i="11"/>
  <c r="E2880" i="11"/>
  <c r="F2880" i="11"/>
  <c r="F2780" i="11"/>
  <c r="E2780" i="11"/>
  <c r="F2019" i="11"/>
  <c r="E2019" i="11"/>
  <c r="F3029" i="11"/>
  <c r="E3029" i="11"/>
  <c r="F3119" i="11"/>
  <c r="E3119" i="11"/>
  <c r="F359" i="11"/>
  <c r="E359" i="11"/>
  <c r="E3446" i="11"/>
  <c r="F3446" i="11"/>
  <c r="E2232" i="11"/>
  <c r="F2232" i="11"/>
  <c r="F1556" i="11"/>
  <c r="E1556" i="11"/>
  <c r="E999" i="11"/>
  <c r="F999" i="11"/>
  <c r="E669" i="11"/>
  <c r="F669" i="11"/>
  <c r="E1485" i="11"/>
  <c r="F1485" i="11"/>
  <c r="E521" i="11"/>
  <c r="F521" i="11"/>
  <c r="E1272" i="11"/>
  <c r="F1272" i="11"/>
  <c r="F2000" i="11"/>
  <c r="E2000" i="11"/>
  <c r="F2356" i="11"/>
  <c r="E2356" i="11"/>
  <c r="E1614" i="11"/>
  <c r="F1614" i="11"/>
  <c r="F1250" i="11"/>
  <c r="E1250" i="11"/>
  <c r="F3483" i="11"/>
  <c r="E3483" i="11"/>
  <c r="E193" i="11"/>
  <c r="F193" i="11"/>
  <c r="F2400" i="11"/>
  <c r="E2400" i="11"/>
  <c r="E3796" i="11"/>
  <c r="F3796" i="11"/>
  <c r="F2545" i="11"/>
  <c r="E2545" i="11"/>
  <c r="E2347" i="11"/>
  <c r="F2347" i="11"/>
  <c r="E3707" i="11"/>
  <c r="F3707" i="11"/>
  <c r="E576" i="11"/>
  <c r="F576" i="11"/>
  <c r="E1622" i="11"/>
  <c r="F1622" i="11"/>
  <c r="F3073" i="11"/>
  <c r="E3073" i="11"/>
  <c r="F3052" i="11"/>
  <c r="E3052" i="11"/>
  <c r="F1811" i="11"/>
  <c r="E1811" i="11"/>
  <c r="E1721" i="11"/>
  <c r="F1721" i="11"/>
  <c r="F1000" i="11"/>
  <c r="E1000" i="11"/>
  <c r="E18" i="11"/>
  <c r="F18" i="11"/>
  <c r="F3417" i="11"/>
  <c r="E3417" i="11"/>
  <c r="E435" i="11"/>
  <c r="F435" i="11"/>
  <c r="E220" i="11"/>
  <c r="F220" i="11"/>
  <c r="E617" i="11"/>
  <c r="F617" i="11"/>
  <c r="F3769" i="11"/>
  <c r="E3769" i="11"/>
  <c r="E677" i="11"/>
  <c r="F677" i="11"/>
  <c r="F2595" i="11"/>
  <c r="E2595" i="11"/>
  <c r="E1881" i="11"/>
  <c r="F1881" i="11"/>
  <c r="F2244" i="11"/>
  <c r="E2244" i="11"/>
  <c r="E2454" i="11"/>
  <c r="F2454" i="11"/>
  <c r="F2502" i="11"/>
  <c r="E2502" i="11"/>
  <c r="F1933" i="11"/>
  <c r="E1933" i="11"/>
  <c r="F1283" i="11"/>
  <c r="E1283" i="11"/>
  <c r="E1160" i="11"/>
  <c r="F1160" i="11"/>
  <c r="E290" i="11"/>
  <c r="F290" i="11"/>
  <c r="F823" i="11"/>
  <c r="E823" i="11"/>
  <c r="F3398" i="11"/>
  <c r="E3398" i="11"/>
  <c r="E244" i="11"/>
  <c r="F244" i="11"/>
  <c r="F3436" i="11"/>
  <c r="E3436" i="11"/>
  <c r="F651" i="11"/>
  <c r="E651" i="11"/>
  <c r="F468" i="11"/>
  <c r="E468" i="11"/>
  <c r="F1930" i="11"/>
  <c r="E1930" i="11"/>
  <c r="F3721" i="11"/>
  <c r="E3721" i="11"/>
  <c r="F2574" i="11"/>
  <c r="E2574" i="11"/>
  <c r="F3264" i="11"/>
  <c r="E3264" i="11"/>
  <c r="E3107" i="11"/>
  <c r="F3107" i="11"/>
  <c r="E3935" i="11"/>
  <c r="F3935" i="11"/>
  <c r="F2942" i="11"/>
  <c r="E2942" i="11"/>
  <c r="F593" i="11"/>
  <c r="E593" i="11"/>
  <c r="E3373" i="11"/>
  <c r="F3373" i="11"/>
  <c r="E908" i="11"/>
  <c r="F908" i="11"/>
  <c r="F393" i="11"/>
  <c r="E393" i="11"/>
  <c r="F2602" i="11"/>
  <c r="E2602" i="11"/>
  <c r="F899" i="11"/>
  <c r="E899" i="11"/>
  <c r="E833" i="11"/>
  <c r="F833" i="11"/>
  <c r="E2134" i="11"/>
  <c r="F2134" i="11"/>
  <c r="E1364" i="11"/>
  <c r="F1364" i="11"/>
  <c r="E2465" i="11"/>
  <c r="F2465" i="11"/>
  <c r="E1587" i="11"/>
  <c r="F1587" i="11"/>
  <c r="E3806" i="11"/>
  <c r="F3806" i="11"/>
  <c r="E1514" i="11"/>
  <c r="F1514" i="11"/>
  <c r="E99" i="11"/>
  <c r="F99" i="11"/>
  <c r="F3938" i="11"/>
  <c r="E3938" i="11"/>
  <c r="E2751" i="11"/>
  <c r="F2751" i="11"/>
  <c r="F32" i="11"/>
  <c r="E32" i="11"/>
  <c r="F702" i="11"/>
  <c r="E702" i="11"/>
  <c r="F721" i="11"/>
  <c r="E721" i="11"/>
  <c r="F2038" i="11"/>
  <c r="E2038" i="11"/>
  <c r="F1827" i="11"/>
  <c r="E1827" i="11"/>
  <c r="E830" i="11"/>
  <c r="F830" i="11"/>
  <c r="F3336" i="11"/>
  <c r="E3336" i="11"/>
  <c r="E208" i="11"/>
  <c r="F208" i="11"/>
  <c r="F3081" i="11"/>
  <c r="E3081" i="11"/>
  <c r="E2057" i="11"/>
  <c r="F2057" i="11"/>
  <c r="E1825" i="11"/>
  <c r="F1825" i="11"/>
  <c r="F1316" i="11"/>
  <c r="E1316" i="11"/>
  <c r="F2289" i="11"/>
  <c r="E2289" i="11"/>
  <c r="E1968" i="11"/>
  <c r="F1968" i="11"/>
  <c r="E2692" i="11"/>
  <c r="F2692" i="11"/>
  <c r="E812" i="11"/>
  <c r="F812" i="11"/>
  <c r="F380" i="11"/>
  <c r="E380" i="11"/>
  <c r="E2262" i="11"/>
  <c r="F2262" i="11"/>
  <c r="F1604" i="11"/>
  <c r="E1604" i="11"/>
  <c r="F3086" i="11"/>
  <c r="E3086" i="11"/>
  <c r="F279" i="11"/>
  <c r="E279" i="11"/>
  <c r="F1325" i="11"/>
  <c r="E1325" i="11"/>
  <c r="E3928" i="11"/>
  <c r="F3928" i="11"/>
  <c r="E3266" i="11"/>
  <c r="F3266" i="11"/>
  <c r="E2498" i="11"/>
  <c r="F2498" i="11"/>
  <c r="F1834" i="11"/>
  <c r="E1834" i="11"/>
  <c r="F2970" i="11"/>
  <c r="E2970" i="11"/>
  <c r="F2197" i="11"/>
  <c r="E2197" i="11"/>
  <c r="F3158" i="11"/>
  <c r="E3158" i="11"/>
  <c r="F2071" i="11"/>
  <c r="E2071" i="11"/>
  <c r="E960" i="11"/>
  <c r="F960" i="11"/>
  <c r="F640" i="11"/>
  <c r="E640" i="11"/>
  <c r="F3522" i="11"/>
  <c r="E3522" i="11"/>
  <c r="F2260" i="11"/>
  <c r="E2260" i="11"/>
  <c r="F3056" i="11"/>
  <c r="E3056" i="11"/>
  <c r="F3330" i="11"/>
  <c r="E3330" i="11"/>
  <c r="E2225" i="11"/>
  <c r="F2225" i="11"/>
  <c r="E811" i="11"/>
  <c r="F811" i="11"/>
  <c r="F2164" i="11"/>
  <c r="E2164" i="11"/>
  <c r="F3778" i="11"/>
  <c r="E3778" i="11"/>
  <c r="F3988" i="11"/>
  <c r="E3988" i="11"/>
  <c r="F1989" i="11"/>
  <c r="E1989" i="11"/>
  <c r="F590" i="11"/>
  <c r="E590" i="11"/>
  <c r="F2802" i="11"/>
  <c r="E2802" i="11"/>
  <c r="E848" i="11"/>
  <c r="F848" i="11"/>
  <c r="E3546" i="11"/>
  <c r="F3546" i="11"/>
  <c r="E1505" i="11"/>
  <c r="F1505" i="11"/>
  <c r="F256" i="11"/>
  <c r="E256" i="11"/>
  <c r="F414" i="11"/>
  <c r="E414" i="11"/>
  <c r="E1184" i="11"/>
  <c r="F1184" i="11"/>
  <c r="E1694" i="11"/>
  <c r="F1694" i="11"/>
  <c r="E88" i="11"/>
  <c r="F88" i="11"/>
  <c r="F2835" i="11"/>
  <c r="E2835" i="11"/>
  <c r="F1579" i="11"/>
  <c r="E1579" i="11"/>
  <c r="E628" i="11"/>
  <c r="F628" i="11"/>
  <c r="E325" i="11"/>
  <c r="F325" i="11"/>
  <c r="F3206" i="11"/>
  <c r="E3206" i="11"/>
  <c r="E995" i="11"/>
  <c r="F995" i="11"/>
  <c r="E2654" i="11"/>
  <c r="F2654" i="11"/>
  <c r="F34" i="11"/>
  <c r="E34" i="11"/>
  <c r="F3215" i="11"/>
  <c r="E3215" i="11"/>
  <c r="E65" i="11"/>
  <c r="F65" i="11"/>
  <c r="F2604" i="11"/>
  <c r="E2604" i="11"/>
  <c r="F1148" i="11"/>
  <c r="E1148" i="11"/>
  <c r="F3103" i="11"/>
  <c r="E3103" i="11"/>
  <c r="F3593" i="11"/>
  <c r="E3593" i="11"/>
  <c r="E2544" i="11"/>
  <c r="F2544" i="11"/>
  <c r="E1231" i="11"/>
  <c r="F1231" i="11"/>
  <c r="F849" i="11"/>
  <c r="E849" i="11"/>
  <c r="F2292" i="11"/>
  <c r="E2292" i="11"/>
  <c r="E3193" i="11"/>
  <c r="F3193" i="11"/>
  <c r="E3393" i="11"/>
  <c r="F3393" i="11"/>
  <c r="F3730" i="11"/>
  <c r="E3730" i="11"/>
  <c r="F1936" i="11"/>
  <c r="E1936" i="11"/>
  <c r="F508" i="11"/>
  <c r="E508" i="11"/>
  <c r="F2216" i="11"/>
  <c r="E2216" i="11"/>
  <c r="E2068" i="11"/>
  <c r="F2068" i="11"/>
  <c r="F3603" i="11"/>
  <c r="E3603" i="11"/>
  <c r="E1275" i="11"/>
  <c r="F1275" i="11"/>
  <c r="F765" i="11"/>
  <c r="E765" i="11"/>
  <c r="F3958" i="11"/>
  <c r="E3958" i="11"/>
  <c r="F749" i="11"/>
  <c r="E749" i="11"/>
  <c r="E3715" i="11"/>
  <c r="F3715" i="11"/>
  <c r="F3652" i="11"/>
  <c r="E3652" i="11"/>
  <c r="F1259" i="11"/>
  <c r="E1259" i="11"/>
  <c r="F605" i="11"/>
  <c r="E605" i="11"/>
  <c r="F2318" i="11"/>
  <c r="E2318" i="11"/>
  <c r="E3621" i="11"/>
  <c r="F3621" i="11"/>
  <c r="F239" i="11"/>
  <c r="E239" i="11"/>
  <c r="E520" i="11"/>
  <c r="F520" i="11"/>
  <c r="E3700" i="11"/>
  <c r="F3700" i="11"/>
  <c r="E1334" i="11"/>
  <c r="F1334" i="11"/>
  <c r="E857" i="11"/>
  <c r="F857" i="11"/>
  <c r="F3355" i="11"/>
  <c r="E3355" i="11"/>
  <c r="F1542" i="11"/>
  <c r="E1542" i="11"/>
  <c r="E3101" i="11"/>
  <c r="F3101" i="11"/>
  <c r="F1349" i="11"/>
  <c r="E1349" i="11"/>
  <c r="F504" i="11"/>
  <c r="E504" i="11"/>
  <c r="E1597" i="11"/>
  <c r="F1597" i="11"/>
  <c r="F3822" i="11"/>
  <c r="E3822" i="11"/>
  <c r="E691" i="11"/>
  <c r="F691" i="11"/>
  <c r="E2010" i="11"/>
  <c r="F2010" i="11"/>
  <c r="E1451" i="11"/>
  <c r="F1451" i="11"/>
  <c r="E3091" i="11"/>
  <c r="F3091" i="11"/>
  <c r="F3820" i="11"/>
  <c r="E3820" i="11"/>
  <c r="F1233" i="11"/>
  <c r="E1233" i="11"/>
  <c r="F2573" i="11"/>
  <c r="E2573" i="11"/>
  <c r="F2938" i="11"/>
  <c r="E2938" i="11"/>
  <c r="E2375" i="11"/>
  <c r="F2375" i="11"/>
  <c r="E3381" i="11"/>
  <c r="F3381" i="11"/>
  <c r="F1511" i="11"/>
  <c r="E1511" i="11"/>
  <c r="E2747" i="11"/>
  <c r="F2747" i="11"/>
  <c r="E2919" i="11"/>
  <c r="F2919" i="11"/>
  <c r="E3836" i="11"/>
  <c r="F3836" i="11"/>
  <c r="F2668" i="11"/>
  <c r="E2668" i="11"/>
  <c r="F223" i="11"/>
  <c r="E223" i="11"/>
  <c r="F25" i="11"/>
  <c r="E25" i="11"/>
  <c r="F2923" i="11"/>
  <c r="E2923" i="11"/>
  <c r="F3624" i="11"/>
  <c r="E3624" i="11"/>
  <c r="E3590" i="11"/>
  <c r="F3590" i="11"/>
  <c r="E2396" i="11"/>
  <c r="F2396" i="11"/>
  <c r="E2051" i="11"/>
  <c r="F2051" i="11"/>
  <c r="F473" i="11"/>
  <c r="E473" i="11"/>
  <c r="F3275" i="11"/>
  <c r="E3275" i="11"/>
  <c r="F3777" i="11"/>
  <c r="E3777" i="11"/>
  <c r="E3981" i="11"/>
  <c r="F3981" i="11"/>
  <c r="E3679" i="11"/>
  <c r="F3679" i="11"/>
  <c r="E3511" i="11"/>
  <c r="F3511" i="11"/>
  <c r="E422" i="11"/>
  <c r="F422" i="11"/>
  <c r="E718" i="11"/>
  <c r="F718" i="11"/>
  <c r="F2446" i="11"/>
  <c r="E2446" i="11"/>
  <c r="F3902" i="11"/>
  <c r="E3902" i="11"/>
  <c r="F3956" i="11"/>
  <c r="E3956" i="11"/>
  <c r="F2033" i="11"/>
  <c r="E2033" i="11"/>
  <c r="F2615" i="11"/>
  <c r="E2615" i="11"/>
  <c r="F2634" i="11"/>
  <c r="E2634" i="11"/>
  <c r="E3846" i="11"/>
  <c r="F3846" i="11"/>
  <c r="F1863" i="11"/>
  <c r="E1863" i="11"/>
  <c r="F3951" i="11"/>
  <c r="E3951" i="11"/>
  <c r="E2912" i="11"/>
  <c r="F2912" i="11"/>
  <c r="E2603" i="11"/>
  <c r="F2603" i="11"/>
  <c r="F750" i="11"/>
  <c r="E750" i="11"/>
  <c r="F339" i="11"/>
  <c r="E339" i="11"/>
  <c r="F856" i="11"/>
  <c r="E856" i="11"/>
  <c r="F2304" i="11"/>
  <c r="E2304" i="11"/>
  <c r="F103" i="11"/>
  <c r="E103" i="11"/>
  <c r="E881" i="11"/>
  <c r="F881" i="11"/>
  <c r="E752" i="11"/>
  <c r="F752" i="11"/>
  <c r="F694" i="11"/>
  <c r="E694" i="11"/>
  <c r="F3794" i="11"/>
  <c r="E3794" i="11"/>
  <c r="F166" i="11"/>
  <c r="E166" i="11"/>
  <c r="E1191" i="11"/>
  <c r="F1191" i="11"/>
  <c r="E43" i="11"/>
  <c r="F43" i="11"/>
  <c r="E3440" i="11"/>
  <c r="F3440" i="11"/>
  <c r="F1409" i="11"/>
  <c r="E1409" i="11"/>
  <c r="F3504" i="11"/>
  <c r="E3504" i="11"/>
  <c r="F1855" i="11"/>
  <c r="E1855" i="11"/>
  <c r="E278" i="11"/>
  <c r="F278" i="11"/>
  <c r="E2120" i="11"/>
  <c r="F2120" i="11"/>
  <c r="E487" i="11"/>
  <c r="F487" i="11"/>
  <c r="E3692" i="11"/>
  <c r="F3692" i="11"/>
  <c r="F953" i="11"/>
  <c r="E953" i="11"/>
  <c r="E1642" i="11"/>
  <c r="F1642" i="11"/>
  <c r="E957" i="11"/>
  <c r="F957" i="11"/>
  <c r="E1197" i="11"/>
  <c r="F1197" i="11"/>
  <c r="E2249" i="11"/>
  <c r="F2249" i="11"/>
  <c r="F3755" i="11"/>
  <c r="E3755" i="11"/>
  <c r="E1418" i="11"/>
  <c r="F1418" i="11"/>
  <c r="F654" i="11"/>
  <c r="E654" i="11"/>
  <c r="E3269" i="11"/>
  <c r="F3269" i="11"/>
  <c r="E119" i="11"/>
  <c r="F119" i="11"/>
  <c r="E1656" i="11"/>
  <c r="F1656" i="11"/>
  <c r="E3888" i="11"/>
  <c r="F3888" i="11"/>
  <c r="F2119" i="11"/>
  <c r="E2119" i="11"/>
  <c r="F430" i="11"/>
  <c r="E430" i="11"/>
  <c r="E3800" i="11"/>
  <c r="F3800" i="11"/>
  <c r="F3699" i="11"/>
  <c r="E3699" i="11"/>
  <c r="E174" i="11"/>
  <c r="F174" i="11"/>
  <c r="F407" i="11"/>
  <c r="E407" i="11"/>
  <c r="E905" i="11"/>
  <c r="F905" i="11"/>
  <c r="E3014" i="11"/>
  <c r="F3014" i="11"/>
  <c r="F328" i="11"/>
  <c r="E328" i="11"/>
  <c r="F1462" i="11"/>
  <c r="E1462" i="11"/>
  <c r="C19" i="15"/>
  <c r="F2" i="11"/>
  <c r="E2" i="11"/>
  <c r="E3660" i="11"/>
  <c r="F3660" i="11"/>
  <c r="E3968" i="11"/>
  <c r="F3968" i="11"/>
  <c r="E1908" i="11"/>
  <c r="F1908" i="11"/>
  <c r="F597" i="11"/>
  <c r="E597" i="11"/>
  <c r="E1301" i="11"/>
  <c r="F1301" i="11"/>
  <c r="F2129" i="11"/>
  <c r="E2129" i="11"/>
  <c r="E2231" i="11"/>
  <c r="F2231" i="11"/>
  <c r="F319" i="11"/>
  <c r="E319" i="11"/>
  <c r="F1546" i="11"/>
  <c r="E1546" i="11"/>
  <c r="F2821" i="11"/>
  <c r="E2821" i="11"/>
  <c r="F1437" i="11"/>
  <c r="E1437" i="11"/>
  <c r="F2365" i="11"/>
  <c r="E2365" i="11"/>
  <c r="F598" i="11"/>
  <c r="E598" i="11"/>
  <c r="F3177" i="11"/>
  <c r="E3177" i="11"/>
  <c r="E3531" i="11"/>
  <c r="F3531" i="11"/>
  <c r="F3861" i="11"/>
  <c r="E3861" i="11"/>
  <c r="E2533" i="11"/>
  <c r="F2533" i="11"/>
  <c r="E1385" i="11"/>
  <c r="F1385" i="11"/>
  <c r="F185" i="11"/>
  <c r="E185" i="11"/>
  <c r="E2705" i="11"/>
  <c r="F2705" i="11"/>
  <c r="F3122" i="11"/>
  <c r="E3122" i="11"/>
  <c r="E3955" i="11"/>
  <c r="F3955" i="11"/>
  <c r="F774" i="11"/>
  <c r="E774" i="11"/>
  <c r="F102" i="11"/>
  <c r="E102" i="11"/>
  <c r="F3671" i="11"/>
  <c r="E3671" i="11"/>
  <c r="E2487" i="11"/>
  <c r="F2487" i="11"/>
  <c r="F231" i="11"/>
  <c r="E231" i="11"/>
  <c r="E3904" i="11"/>
  <c r="F3904" i="11"/>
  <c r="E1188" i="11"/>
  <c r="F1188" i="11"/>
  <c r="F1519" i="11"/>
  <c r="E1519" i="11"/>
  <c r="E3991" i="11"/>
  <c r="F3991" i="11"/>
  <c r="F2613" i="11"/>
  <c r="E2613" i="11"/>
  <c r="E1848" i="11"/>
  <c r="F1848" i="11"/>
  <c r="E1740" i="11"/>
  <c r="F1740" i="11"/>
  <c r="F574" i="11"/>
  <c r="E574" i="11"/>
  <c r="E819" i="11"/>
  <c r="F819" i="11"/>
  <c r="F692" i="11"/>
  <c r="E692" i="11"/>
  <c r="F938" i="11"/>
  <c r="E938" i="11"/>
  <c r="E2215" i="11"/>
  <c r="F2215" i="11"/>
  <c r="E3477" i="11"/>
  <c r="F3477" i="11"/>
  <c r="E3625" i="11"/>
  <c r="F3625" i="11"/>
  <c r="E3741" i="11"/>
  <c r="F3741" i="11"/>
  <c r="F2931" i="11"/>
  <c r="E2931" i="11"/>
  <c r="E805" i="11"/>
  <c r="F805" i="11"/>
  <c r="E1927" i="11"/>
  <c r="F1927" i="11"/>
  <c r="F1792" i="11"/>
  <c r="E1792" i="11"/>
  <c r="F1074" i="11"/>
  <c r="E1074" i="11"/>
  <c r="E439" i="11"/>
  <c r="F439" i="11"/>
  <c r="E1878" i="11"/>
  <c r="F1878" i="11"/>
  <c r="E1591" i="11"/>
  <c r="F1591" i="11"/>
  <c r="F1923" i="11"/>
  <c r="E1923" i="11"/>
  <c r="E1533" i="11"/>
  <c r="F1533" i="11"/>
  <c r="E1489" i="11"/>
  <c r="F1489" i="11"/>
  <c r="E2404" i="11"/>
  <c r="F2404" i="11"/>
  <c r="E561" i="11"/>
  <c r="F561" i="11"/>
  <c r="E47" i="11"/>
  <c r="F47" i="11"/>
  <c r="E2785" i="11"/>
  <c r="F2785" i="11"/>
  <c r="F2839" i="11"/>
  <c r="E2839" i="11"/>
  <c r="F1327" i="11"/>
  <c r="E1327" i="11"/>
  <c r="F2504" i="11"/>
  <c r="E2504" i="11"/>
  <c r="F3553" i="11"/>
  <c r="E3553" i="11"/>
  <c r="F1965" i="11"/>
  <c r="E1965" i="11"/>
  <c r="E1944" i="11"/>
  <c r="F1944" i="11"/>
  <c r="F1957" i="11"/>
  <c r="E1957" i="11"/>
  <c r="F562" i="11"/>
  <c r="E562" i="11"/>
  <c r="E285" i="11"/>
  <c r="F285" i="11"/>
  <c r="F2676" i="11"/>
  <c r="E2676" i="11"/>
  <c r="F494" i="11"/>
  <c r="E494" i="11"/>
  <c r="F3284" i="11"/>
  <c r="E3284" i="11"/>
  <c r="F3974" i="11"/>
  <c r="E3974" i="11"/>
  <c r="F883" i="11"/>
  <c r="E883" i="11"/>
  <c r="F2807" i="11"/>
  <c r="E2807" i="11"/>
  <c r="F3931" i="11"/>
  <c r="E3931" i="11"/>
  <c r="E1971" i="11"/>
  <c r="F1971" i="11"/>
  <c r="F253" i="11"/>
  <c r="E253" i="11"/>
  <c r="F2190" i="11"/>
  <c r="E2190" i="11"/>
  <c r="F573" i="11"/>
  <c r="E573" i="11"/>
  <c r="F1278" i="11"/>
  <c r="E1278" i="11"/>
  <c r="F569" i="11"/>
  <c r="E569" i="11"/>
  <c r="F1551" i="11"/>
  <c r="E1551" i="11"/>
  <c r="F2873" i="11"/>
  <c r="E2873" i="11"/>
  <c r="F1830" i="11"/>
  <c r="E1830" i="11"/>
  <c r="F583" i="11"/>
  <c r="E583" i="11"/>
  <c r="E2701" i="11"/>
  <c r="F2701" i="11"/>
  <c r="E2160" i="11"/>
  <c r="F2160" i="11"/>
  <c r="F371" i="11"/>
  <c r="E371" i="11"/>
  <c r="E2977" i="11"/>
  <c r="F2977" i="11"/>
  <c r="E178" i="11"/>
  <c r="F178" i="11"/>
  <c r="E791" i="11"/>
  <c r="F791" i="11"/>
  <c r="E3098" i="11"/>
  <c r="F3098" i="11"/>
  <c r="E333" i="11"/>
  <c r="F333" i="11"/>
  <c r="E3083" i="11"/>
  <c r="F3083" i="11"/>
  <c r="F3199" i="11"/>
  <c r="E3199" i="11"/>
  <c r="F1770" i="11"/>
  <c r="E1770" i="11"/>
  <c r="E2433" i="11"/>
  <c r="F2433" i="11"/>
  <c r="E2328" i="11"/>
  <c r="F2328" i="11"/>
  <c r="F1216" i="11"/>
  <c r="E1216" i="11"/>
  <c r="E1739" i="11"/>
  <c r="F1739" i="11"/>
  <c r="F3362" i="11"/>
  <c r="E3362" i="11"/>
  <c r="E2535" i="11"/>
  <c r="F2535" i="11"/>
  <c r="F565" i="11"/>
  <c r="E565" i="11"/>
  <c r="F1618" i="11"/>
  <c r="E1618" i="11"/>
  <c r="F2720" i="11"/>
  <c r="E2720" i="11"/>
  <c r="F2382" i="11"/>
  <c r="E2382" i="11"/>
  <c r="F1149" i="11"/>
  <c r="E1149" i="11"/>
  <c r="F3614" i="11"/>
  <c r="E3614" i="11"/>
  <c r="E274" i="11"/>
  <c r="F274" i="11"/>
  <c r="F54" i="11"/>
  <c r="E54" i="11"/>
  <c r="F424" i="11"/>
  <c r="E424" i="11"/>
  <c r="E2909" i="11"/>
  <c r="F2909" i="11"/>
  <c r="F615" i="11"/>
  <c r="E615" i="11"/>
  <c r="E1527" i="11"/>
  <c r="F1527" i="11"/>
  <c r="F2636" i="11"/>
  <c r="E2636" i="11"/>
  <c r="F2774" i="11"/>
  <c r="E2774" i="11"/>
  <c r="E861" i="11"/>
  <c r="F861" i="11"/>
  <c r="F1950" i="11"/>
  <c r="E1950" i="11"/>
  <c r="F1166" i="11"/>
  <c r="E1166" i="11"/>
  <c r="F2957" i="11"/>
  <c r="E2957" i="11"/>
  <c r="E3465" i="11"/>
  <c r="F3465" i="11"/>
  <c r="F1738" i="11"/>
  <c r="E1738" i="11"/>
  <c r="E3010" i="11"/>
  <c r="F3010" i="11"/>
  <c r="F3463" i="11"/>
  <c r="E3463" i="11"/>
  <c r="E3478" i="11"/>
  <c r="F3478" i="11"/>
  <c r="E1081" i="11"/>
  <c r="F1081" i="11"/>
  <c r="E1179" i="11"/>
  <c r="F1179" i="11"/>
  <c r="F2466" i="11"/>
  <c r="E2466" i="11"/>
  <c r="E2001" i="11"/>
  <c r="F2001" i="11"/>
  <c r="F16" i="11"/>
  <c r="E16" i="11"/>
  <c r="F1906" i="11"/>
  <c r="E1906" i="11"/>
  <c r="F588" i="11"/>
  <c r="E588" i="11"/>
  <c r="E1671" i="11"/>
  <c r="F1671" i="11"/>
  <c r="E1002" i="11"/>
  <c r="F1002" i="11"/>
  <c r="E3343" i="11"/>
  <c r="F3343" i="11"/>
  <c r="E3015" i="11"/>
  <c r="F3015" i="11"/>
  <c r="F2975" i="11"/>
  <c r="E2975" i="11"/>
  <c r="F3006" i="11"/>
  <c r="E3006" i="11"/>
  <c r="F1115" i="11"/>
  <c r="E1115" i="11"/>
  <c r="E744" i="11"/>
  <c r="F744" i="11"/>
  <c r="E1549" i="11"/>
  <c r="F1549" i="11"/>
  <c r="F3636" i="11"/>
  <c r="E3636" i="11"/>
  <c r="F2529" i="11"/>
  <c r="E2529" i="11"/>
  <c r="E384" i="11"/>
  <c r="F384" i="11"/>
  <c r="F2901" i="11"/>
  <c r="E2901" i="11"/>
  <c r="F872" i="11"/>
  <c r="E872" i="11"/>
  <c r="F3363" i="11"/>
  <c r="E3363" i="11"/>
  <c r="F373" i="11"/>
  <c r="E373" i="11"/>
  <c r="E3182" i="11"/>
  <c r="F3182" i="11"/>
  <c r="F1894" i="11"/>
  <c r="E1894" i="11"/>
  <c r="E2299" i="11"/>
  <c r="F2299" i="11"/>
  <c r="F1839" i="11"/>
  <c r="E1839" i="11"/>
  <c r="E1794" i="11"/>
  <c r="F1794" i="11"/>
  <c r="F2435" i="11"/>
  <c r="E2435" i="11"/>
  <c r="E1980" i="11"/>
  <c r="F1980" i="11"/>
  <c r="E1021" i="11"/>
  <c r="F1021" i="11"/>
  <c r="E3305" i="11"/>
  <c r="F3305" i="11"/>
  <c r="E2914" i="11"/>
  <c r="F2914" i="11"/>
  <c r="E365" i="11"/>
  <c r="F365" i="11"/>
  <c r="E3248" i="11"/>
  <c r="F3248" i="11"/>
  <c r="E3389" i="11"/>
  <c r="F3389" i="11"/>
  <c r="E3049" i="11"/>
  <c r="F3049" i="11"/>
  <c r="E1477" i="11"/>
  <c r="F1477" i="11"/>
  <c r="E2732" i="11"/>
  <c r="F2732" i="11"/>
  <c r="E1580" i="11"/>
  <c r="F1580" i="11"/>
  <c r="E2363" i="11"/>
  <c r="F2363" i="11"/>
  <c r="E793" i="11"/>
  <c r="F793" i="11"/>
  <c r="E3887" i="11"/>
  <c r="F3887" i="11"/>
  <c r="F15" i="11"/>
  <c r="E15" i="11"/>
  <c r="F2726" i="11"/>
  <c r="E2726" i="11"/>
  <c r="F3863" i="11"/>
  <c r="E3863" i="11"/>
  <c r="F2762" i="11"/>
  <c r="E2762" i="11"/>
  <c r="E3124" i="11"/>
  <c r="F3124" i="11"/>
  <c r="F1430" i="11"/>
  <c r="E1430" i="11"/>
  <c r="F3222" i="11"/>
  <c r="E3222" i="11"/>
  <c r="E431" i="11"/>
  <c r="F431" i="11"/>
  <c r="F971" i="11"/>
  <c r="E971" i="11"/>
  <c r="E3176" i="11"/>
  <c r="F3176" i="11"/>
  <c r="E1127" i="11"/>
  <c r="F1127" i="11"/>
  <c r="F2143" i="11"/>
  <c r="E2143" i="11"/>
  <c r="E385" i="11"/>
  <c r="F385" i="11"/>
  <c r="E975" i="11"/>
  <c r="F975" i="11"/>
  <c r="E2432" i="11"/>
  <c r="F2432" i="11"/>
  <c r="E3292" i="11"/>
  <c r="F3292" i="11"/>
  <c r="E1869" i="11"/>
  <c r="F1869" i="11"/>
  <c r="F2489" i="11"/>
  <c r="E2489" i="11"/>
  <c r="E1382" i="11"/>
  <c r="F1382" i="11"/>
  <c r="F1020" i="11"/>
  <c r="E1020" i="11"/>
  <c r="E1229" i="11"/>
  <c r="F1229" i="11"/>
  <c r="F2157" i="11"/>
  <c r="E2157" i="11"/>
  <c r="F3985" i="11"/>
  <c r="E3985" i="11"/>
  <c r="F1884" i="11"/>
  <c r="E1884" i="11"/>
  <c r="F246" i="11"/>
  <c r="E246" i="11"/>
  <c r="E2870" i="11"/>
  <c r="F2870" i="11"/>
  <c r="F184" i="11"/>
  <c r="E184" i="11"/>
  <c r="F1917" i="11"/>
  <c r="E1917" i="11"/>
  <c r="F3869" i="11"/>
  <c r="E3869" i="11"/>
  <c r="F2736" i="11"/>
  <c r="E2736" i="11"/>
  <c r="F2929" i="11"/>
  <c r="E2929" i="11"/>
  <c r="E804" i="11"/>
  <c r="F804" i="11"/>
  <c r="F2015" i="11"/>
  <c r="E2015" i="11"/>
  <c r="E3494" i="11"/>
  <c r="F3494" i="11"/>
  <c r="E3598" i="11"/>
  <c r="F3598" i="11"/>
  <c r="E1045" i="11"/>
  <c r="F1045" i="11"/>
  <c r="F2463" i="11"/>
  <c r="E2463" i="11"/>
  <c r="F51" i="11"/>
  <c r="E51" i="11"/>
  <c r="F1396" i="11"/>
  <c r="E1396" i="11"/>
  <c r="F763" i="11"/>
  <c r="E763" i="11"/>
  <c r="E1171" i="11"/>
  <c r="F1171" i="11"/>
  <c r="F1298" i="11"/>
  <c r="E1298" i="11"/>
  <c r="E3471" i="11"/>
  <c r="F3471" i="11"/>
  <c r="E1315" i="11"/>
  <c r="F1315" i="11"/>
  <c r="E1683" i="11"/>
  <c r="F1683" i="11"/>
  <c r="F2230" i="11"/>
  <c r="E2230" i="11"/>
  <c r="F3760" i="11"/>
  <c r="E3760" i="11"/>
  <c r="F795" i="11"/>
  <c r="E795" i="11"/>
  <c r="E2247" i="11"/>
  <c r="F2247" i="11"/>
  <c r="E1691" i="11"/>
  <c r="F1691" i="11"/>
  <c r="E2340" i="11"/>
  <c r="F2340" i="11"/>
  <c r="F3992" i="11"/>
  <c r="E3992" i="11"/>
  <c r="F20" i="11"/>
  <c r="E20" i="11"/>
  <c r="E3359" i="11"/>
  <c r="F3359" i="11"/>
  <c r="F1340" i="11"/>
  <c r="E1340" i="11"/>
  <c r="E3427" i="11"/>
  <c r="F3427" i="11"/>
  <c r="E1194" i="11"/>
  <c r="F1194" i="11"/>
  <c r="F1793" i="11"/>
  <c r="E1793" i="11"/>
  <c r="E1492" i="11"/>
  <c r="F1492" i="11"/>
  <c r="F1263" i="11"/>
  <c r="E1263" i="11"/>
  <c r="F3228" i="11"/>
  <c r="E3228" i="11"/>
  <c r="E917" i="11"/>
  <c r="F917" i="11"/>
  <c r="F2418" i="11"/>
  <c r="E2418" i="11"/>
  <c r="F381" i="11"/>
  <c r="E381" i="11"/>
  <c r="E3914" i="11"/>
  <c r="F3914" i="11"/>
  <c r="F646" i="11"/>
  <c r="E646" i="11"/>
  <c r="E2406" i="11"/>
  <c r="F2406" i="11"/>
  <c r="F2710" i="11"/>
  <c r="E2710" i="11"/>
  <c r="E1108" i="11"/>
  <c r="F1108" i="11"/>
  <c r="F1210" i="11"/>
  <c r="E1210" i="11"/>
  <c r="F312" i="11"/>
  <c r="E312" i="11"/>
  <c r="F2749" i="11"/>
  <c r="E2749" i="11"/>
  <c r="E3849" i="11"/>
  <c r="F3849" i="11"/>
  <c r="E1601" i="11"/>
  <c r="F1601" i="11"/>
  <c r="E144" i="11"/>
  <c r="F144" i="11"/>
  <c r="E809" i="11"/>
  <c r="F809" i="11"/>
  <c r="F3361" i="11"/>
  <c r="E3361" i="11"/>
  <c r="F2494" i="11"/>
  <c r="E2494" i="11"/>
  <c r="F2009" i="11"/>
  <c r="E2009" i="11"/>
  <c r="E2329" i="11"/>
  <c r="F2329" i="11"/>
  <c r="F3683" i="11"/>
  <c r="E3683" i="11"/>
  <c r="E3656" i="11"/>
  <c r="F3656" i="11"/>
  <c r="F45" i="11"/>
  <c r="E45" i="11"/>
  <c r="F3283" i="11"/>
  <c r="E3283" i="11"/>
  <c r="E3420" i="11"/>
  <c r="F3420" i="11"/>
  <c r="F2623" i="11"/>
  <c r="E2623" i="11"/>
  <c r="E808" i="11"/>
  <c r="F808" i="11"/>
  <c r="E2097" i="11"/>
  <c r="F2097" i="11"/>
  <c r="F3867" i="11"/>
  <c r="E3867" i="11"/>
  <c r="E237" i="11"/>
  <c r="F237" i="11"/>
  <c r="E122" i="11"/>
  <c r="F122" i="11"/>
  <c r="F221" i="11"/>
  <c r="E221" i="11"/>
  <c r="E3411" i="11"/>
  <c r="F3411" i="11"/>
  <c r="F3555" i="11"/>
  <c r="E3555" i="11"/>
  <c r="E1684" i="11"/>
  <c r="F1684" i="11"/>
  <c r="E940" i="11"/>
  <c r="F940" i="11"/>
  <c r="E659" i="11"/>
  <c r="F659" i="11"/>
  <c r="F1052" i="11"/>
  <c r="E1052" i="11"/>
  <c r="E418" i="11"/>
  <c r="F418" i="11"/>
  <c r="F2398" i="11"/>
  <c r="E2398" i="11"/>
  <c r="F2850" i="11"/>
  <c r="E2850" i="11"/>
  <c r="F3033" i="11"/>
  <c r="E3033" i="11"/>
  <c r="E3397" i="11"/>
  <c r="F3397" i="11"/>
  <c r="F1991" i="11"/>
  <c r="E1991" i="11"/>
  <c r="E1860" i="11"/>
  <c r="F1860" i="11"/>
  <c r="F1397" i="11"/>
  <c r="E1397" i="11"/>
  <c r="E701" i="11"/>
  <c r="F701" i="11"/>
  <c r="E2161" i="11"/>
  <c r="F2161" i="11"/>
  <c r="F3431" i="11"/>
  <c r="E3431" i="11"/>
  <c r="F2264" i="11"/>
  <c r="E2264" i="11"/>
  <c r="F3503" i="11"/>
  <c r="E3503" i="11"/>
  <c r="E897" i="11"/>
  <c r="F897" i="11"/>
  <c r="F3924" i="11"/>
  <c r="E3924" i="11"/>
  <c r="F3279" i="11"/>
  <c r="E3279" i="11"/>
  <c r="E3018" i="11"/>
  <c r="F3018" i="11"/>
  <c r="E1744" i="11"/>
  <c r="F1744" i="11"/>
  <c r="F1158" i="11"/>
  <c r="E1158" i="11"/>
  <c r="F2980" i="11"/>
  <c r="E2980" i="11"/>
  <c r="E2539" i="11"/>
  <c r="F2539" i="11"/>
  <c r="F3016" i="11"/>
  <c r="E3016" i="11"/>
  <c r="F678" i="11"/>
  <c r="E678" i="11"/>
  <c r="F2414" i="11"/>
  <c r="E2414" i="11"/>
  <c r="F3216" i="11"/>
  <c r="E3216" i="11"/>
  <c r="E815" i="11"/>
  <c r="F815" i="11"/>
  <c r="F2704" i="11"/>
  <c r="E2704" i="11"/>
  <c r="E1235" i="11"/>
  <c r="F1235" i="11"/>
  <c r="F3315" i="11"/>
  <c r="E3315" i="11"/>
  <c r="E362" i="11"/>
  <c r="F362" i="11"/>
  <c r="E2281" i="11"/>
  <c r="F2281" i="11"/>
  <c r="E3868" i="11"/>
  <c r="F3868" i="11"/>
  <c r="F3596" i="11"/>
  <c r="E3596" i="11"/>
  <c r="E3404" i="11"/>
  <c r="F3404" i="11"/>
  <c r="F2575" i="11"/>
  <c r="E2575" i="11"/>
  <c r="E3339" i="11"/>
  <c r="F3339" i="11"/>
  <c r="E2123" i="11"/>
  <c r="F2123" i="11"/>
  <c r="E2191" i="11"/>
  <c r="F2191" i="11"/>
  <c r="E2086" i="11"/>
  <c r="F2086" i="11"/>
  <c r="E3408" i="11"/>
  <c r="F3408" i="11"/>
  <c r="E1820" i="11"/>
  <c r="F1820" i="11"/>
  <c r="E2090" i="11"/>
  <c r="F2090" i="11"/>
  <c r="F1555" i="11"/>
  <c r="E1555" i="11"/>
  <c r="E3044" i="11"/>
  <c r="F3044" i="11"/>
  <c r="E1165" i="11"/>
  <c r="F1165" i="11"/>
  <c r="F3763" i="11"/>
  <c r="E3763" i="11"/>
  <c r="F568" i="11"/>
  <c r="E568" i="11"/>
  <c r="E1862" i="11"/>
  <c r="F1862" i="11"/>
  <c r="F3239" i="11"/>
  <c r="E3239" i="11"/>
  <c r="F772" i="11"/>
  <c r="E772" i="11"/>
  <c r="F1540" i="11"/>
  <c r="E1540" i="11"/>
  <c r="E2110" i="11"/>
  <c r="F2110" i="11"/>
  <c r="E2088" i="11"/>
  <c r="F2088" i="11"/>
  <c r="E503" i="11"/>
  <c r="F503" i="11"/>
  <c r="E575" i="11"/>
  <c r="F575" i="11"/>
  <c r="F3396" i="11"/>
  <c r="E3396" i="11"/>
  <c r="E3895" i="11"/>
  <c r="F3895" i="11"/>
  <c r="F1041" i="11"/>
  <c r="E1041" i="11"/>
  <c r="E3978" i="11"/>
  <c r="F3978" i="11"/>
  <c r="E2552" i="11"/>
  <c r="F2552" i="11"/>
  <c r="E3345" i="11"/>
  <c r="F3345" i="11"/>
  <c r="F1154" i="11"/>
  <c r="E1154" i="11"/>
  <c r="E2152" i="11"/>
  <c r="F2152" i="11"/>
  <c r="E2954" i="11"/>
  <c r="F2954" i="11"/>
  <c r="E3725" i="11"/>
  <c r="F3725" i="11"/>
  <c r="F2184" i="11"/>
  <c r="E2184" i="11"/>
  <c r="E2657" i="11"/>
  <c r="F2657" i="11"/>
  <c r="E3309" i="11"/>
  <c r="F3309" i="11"/>
  <c r="F1326" i="11"/>
  <c r="E1326" i="11"/>
  <c r="F1608" i="11"/>
  <c r="E1608" i="11"/>
  <c r="F3842" i="11"/>
  <c r="E3842" i="11"/>
  <c r="E3740" i="11"/>
  <c r="F3740" i="11"/>
  <c r="F2699" i="11"/>
  <c r="E2699" i="11"/>
  <c r="F1893" i="11"/>
  <c r="E1893" i="11"/>
  <c r="F931" i="11"/>
  <c r="E931" i="11"/>
  <c r="F1790" i="11"/>
  <c r="E1790" i="11"/>
  <c r="F2896" i="11"/>
  <c r="E2896" i="11"/>
  <c r="F1169" i="11"/>
  <c r="E1169" i="11"/>
  <c r="F777" i="11"/>
  <c r="E777" i="11"/>
  <c r="F2783" i="11"/>
  <c r="E2783" i="11"/>
  <c r="E3856" i="11"/>
  <c r="F3856" i="11"/>
  <c r="E2851" i="11"/>
  <c r="F2851" i="11"/>
  <c r="E601" i="11"/>
  <c r="F601" i="11"/>
  <c r="F3141" i="11"/>
  <c r="E3141" i="11"/>
  <c r="E2735" i="11"/>
  <c r="F2735" i="11"/>
  <c r="E2803" i="11"/>
  <c r="F2803" i="11"/>
  <c r="F3641" i="11"/>
  <c r="E3641" i="11"/>
  <c r="E2950" i="11"/>
  <c r="F2950" i="11"/>
  <c r="F1390" i="11"/>
  <c r="E1390" i="11"/>
  <c r="E2252" i="11"/>
  <c r="F2252" i="11"/>
  <c r="F1055" i="11"/>
  <c r="E1055" i="11"/>
  <c r="E1522" i="11"/>
  <c r="F1522" i="11"/>
  <c r="F229" i="11"/>
  <c r="E229" i="11"/>
  <c r="E124" i="11"/>
  <c r="F124" i="11"/>
  <c r="F1047" i="11"/>
  <c r="E1047" i="11"/>
  <c r="E980" i="11"/>
  <c r="F980" i="11"/>
  <c r="F2188" i="11"/>
  <c r="E2188" i="11"/>
  <c r="F989" i="11"/>
  <c r="E989" i="11"/>
  <c r="E406" i="11"/>
  <c r="F406" i="11"/>
  <c r="F711" i="11"/>
  <c r="E711" i="11"/>
  <c r="E726" i="11"/>
  <c r="F726" i="11"/>
  <c r="F3499" i="11"/>
  <c r="E3499" i="11"/>
  <c r="F1410" i="11"/>
  <c r="E1410" i="11"/>
  <c r="F1058" i="11"/>
  <c r="E1058" i="11"/>
  <c r="F2451" i="11"/>
  <c r="E2451" i="11"/>
  <c r="F635" i="11"/>
  <c r="E635" i="11"/>
  <c r="E1252" i="11"/>
  <c r="F1252" i="11"/>
  <c r="E1484" i="11"/>
  <c r="F1484" i="11"/>
  <c r="F1122" i="11"/>
  <c r="E1122" i="11"/>
  <c r="E1427" i="11"/>
  <c r="F1427" i="11"/>
  <c r="E2147" i="11"/>
  <c r="F2147" i="11"/>
  <c r="F779" i="11"/>
  <c r="E779" i="11"/>
  <c r="F3422" i="11"/>
  <c r="E3422" i="11"/>
  <c r="F1574" i="11"/>
  <c r="E1574" i="11"/>
  <c r="E2883" i="11"/>
  <c r="F2883" i="11"/>
  <c r="E2624" i="11"/>
  <c r="F2624" i="11"/>
  <c r="F1864" i="11"/>
  <c r="E1864" i="11"/>
  <c r="E1885" i="11"/>
  <c r="F1885" i="11"/>
  <c r="F3136" i="11"/>
  <c r="E3136" i="11"/>
  <c r="E1181" i="11"/>
  <c r="F1181" i="11"/>
  <c r="F2576" i="11"/>
  <c r="E2576" i="11"/>
  <c r="F3026" i="11"/>
  <c r="E3026" i="11"/>
  <c r="F3528" i="11"/>
  <c r="E3528" i="11"/>
  <c r="F2804" i="11"/>
  <c r="E2804" i="11"/>
  <c r="F736" i="11"/>
  <c r="E736" i="11"/>
  <c r="E251" i="11"/>
  <c r="F251" i="11"/>
  <c r="E3747" i="11"/>
  <c r="F3747" i="11"/>
  <c r="F227" i="11"/>
  <c r="E227" i="11"/>
  <c r="F3350" i="11"/>
  <c r="E3350" i="11"/>
  <c r="E3213" i="11"/>
  <c r="F3213" i="11"/>
  <c r="E3114" i="11"/>
  <c r="F3114" i="11"/>
  <c r="F186" i="11"/>
  <c r="E186" i="11"/>
  <c r="E1003" i="11"/>
  <c r="F1003" i="11"/>
  <c r="E2906" i="11"/>
  <c r="F2906" i="11"/>
  <c r="F48" i="11"/>
  <c r="E48" i="11"/>
  <c r="E3020" i="11"/>
  <c r="F3020" i="11"/>
  <c r="F1701" i="11"/>
  <c r="E1701" i="11"/>
  <c r="E3142" i="11"/>
  <c r="F3142" i="11"/>
  <c r="F3079" i="11"/>
  <c r="E3079" i="11"/>
  <c r="E1402" i="11"/>
  <c r="F1402" i="11"/>
  <c r="F2335" i="11"/>
  <c r="E2335" i="11"/>
  <c r="E2645" i="11"/>
  <c r="F2645" i="11"/>
  <c r="F1978" i="11"/>
  <c r="E1978" i="11"/>
  <c r="E396" i="11"/>
  <c r="F396" i="11"/>
  <c r="F3505" i="11"/>
  <c r="E3505" i="11"/>
  <c r="F3750" i="11"/>
  <c r="E3750" i="11"/>
  <c r="E4001" i="11"/>
  <c r="F4001" i="11"/>
  <c r="F2625" i="11"/>
  <c r="E2625" i="11"/>
  <c r="F1916" i="11"/>
  <c r="E1916" i="11"/>
  <c r="F2383" i="11"/>
  <c r="E2383" i="11"/>
  <c r="E2560" i="11"/>
  <c r="F2560" i="11"/>
  <c r="F658" i="11"/>
  <c r="E658" i="11"/>
  <c r="E964" i="11"/>
  <c r="F964" i="11"/>
  <c r="F2126" i="11"/>
  <c r="E2126" i="11"/>
  <c r="F292" i="11"/>
  <c r="E292" i="11"/>
  <c r="F477" i="11"/>
  <c r="E477" i="11"/>
  <c r="E3282" i="11"/>
  <c r="F3282" i="11"/>
  <c r="E280" i="11"/>
  <c r="F280" i="11"/>
  <c r="E1658" i="11"/>
  <c r="F1658" i="11"/>
  <c r="F3084" i="11"/>
  <c r="E3084" i="11"/>
  <c r="F3262" i="11"/>
  <c r="E3262" i="11"/>
  <c r="F442" i="11"/>
  <c r="E442" i="11"/>
  <c r="E57" i="11"/>
  <c r="F57" i="11"/>
  <c r="F2062" i="11"/>
  <c r="E2062" i="11"/>
  <c r="F2729" i="11"/>
  <c r="E2729" i="11"/>
  <c r="F507" i="11"/>
  <c r="E507" i="11"/>
  <c r="F1781" i="11"/>
  <c r="E1781" i="11"/>
  <c r="E138" i="11"/>
  <c r="F138" i="11"/>
  <c r="E3858" i="11"/>
  <c r="F3858" i="11"/>
  <c r="F1554" i="11"/>
  <c r="E1554" i="11"/>
  <c r="E2779" i="11"/>
  <c r="F2779" i="11"/>
  <c r="F2517" i="11"/>
  <c r="E2517" i="11"/>
  <c r="E1810" i="11"/>
  <c r="F1810" i="11"/>
  <c r="E2333" i="11"/>
  <c r="F2333" i="11"/>
  <c r="F2740" i="11"/>
  <c r="E2740" i="11"/>
  <c r="F1005" i="11"/>
  <c r="E1005" i="11"/>
  <c r="F3353" i="11"/>
  <c r="E3353" i="11"/>
  <c r="E3610" i="11"/>
  <c r="F3610" i="11"/>
  <c r="E3047" i="11"/>
  <c r="F3047" i="11"/>
  <c r="E1206" i="11"/>
  <c r="F1206" i="11"/>
  <c r="F947" i="11"/>
  <c r="E947" i="11"/>
  <c r="E619" i="11"/>
  <c r="F619" i="11"/>
  <c r="E3167" i="11"/>
  <c r="F3167" i="11"/>
  <c r="E165" i="11"/>
  <c r="F165" i="11"/>
  <c r="E3507" i="11"/>
  <c r="F3507" i="11"/>
  <c r="F2287" i="11"/>
  <c r="E2287" i="11"/>
  <c r="F19" i="11"/>
  <c r="E19" i="11"/>
  <c r="E332" i="11"/>
  <c r="F332" i="11"/>
  <c r="E3032" i="11"/>
  <c r="F3032" i="11"/>
  <c r="E2833" i="11"/>
  <c r="F2833" i="11"/>
  <c r="F2530" i="11"/>
  <c r="E2530" i="11"/>
  <c r="E283" i="11"/>
  <c r="F283" i="11"/>
  <c r="F867" i="11"/>
  <c r="E867" i="11"/>
  <c r="E2891" i="11"/>
  <c r="F2891" i="11"/>
  <c r="E1901" i="11"/>
  <c r="F1901" i="11"/>
  <c r="E2070" i="11"/>
  <c r="F2070" i="11"/>
  <c r="E1286" i="11"/>
  <c r="F1286" i="11"/>
  <c r="E2863" i="11"/>
  <c r="F2863" i="11"/>
  <c r="F235" i="11"/>
  <c r="E235" i="11"/>
  <c r="E3756" i="11"/>
  <c r="F3756" i="11"/>
  <c r="E3068" i="11"/>
  <c r="F3068" i="11"/>
  <c r="E1497" i="11"/>
  <c r="F1497" i="11"/>
  <c r="E2285" i="11"/>
  <c r="F2285" i="11"/>
  <c r="F3688" i="11"/>
  <c r="E3688" i="11"/>
  <c r="F915" i="11"/>
  <c r="E915" i="11"/>
  <c r="E3838" i="11"/>
  <c r="F3838" i="11"/>
  <c r="E3823" i="11"/>
  <c r="F3823" i="11"/>
  <c r="E1962" i="11"/>
  <c r="F1962" i="11"/>
  <c r="E3435" i="11"/>
  <c r="F3435" i="11"/>
  <c r="F1902" i="11"/>
  <c r="E1902" i="11"/>
  <c r="E3554" i="11"/>
  <c r="F3554" i="11"/>
  <c r="E2439" i="11"/>
  <c r="F2439" i="11"/>
  <c r="E214" i="11"/>
  <c r="F214" i="11"/>
  <c r="E3087" i="11"/>
  <c r="F3087" i="11"/>
  <c r="E2477" i="11"/>
  <c r="F2477" i="11"/>
  <c r="F1187" i="11"/>
  <c r="E1187" i="11"/>
  <c r="F2353" i="11"/>
  <c r="E2353" i="11"/>
  <c r="F358" i="11"/>
  <c r="E358" i="11"/>
  <c r="F364" i="11"/>
  <c r="E364" i="11"/>
  <c r="F2005" i="11"/>
  <c r="E2005" i="11"/>
  <c r="F626" i="11"/>
  <c r="E626" i="11"/>
  <c r="F2048" i="11"/>
  <c r="E2048" i="11"/>
  <c r="E2475" i="11"/>
  <c r="F2475" i="11"/>
  <c r="E1659" i="11"/>
  <c r="F1659" i="11"/>
  <c r="E3766" i="11"/>
  <c r="F3766" i="11"/>
  <c r="E1731" i="11"/>
  <c r="F1731" i="11"/>
  <c r="E1490" i="11"/>
  <c r="F1490" i="11"/>
  <c r="E17" i="11"/>
  <c r="F17" i="11"/>
  <c r="E3748" i="11"/>
  <c r="F3748" i="11"/>
  <c r="F3551" i="11"/>
  <c r="E3551" i="11"/>
  <c r="E3425" i="11"/>
  <c r="F3425" i="11"/>
  <c r="F2091" i="11"/>
  <c r="E2091" i="11"/>
  <c r="E3234" i="11"/>
  <c r="F3234" i="11"/>
  <c r="F2079" i="11"/>
  <c r="E2079" i="11"/>
  <c r="E545" i="11"/>
  <c r="F545" i="11"/>
  <c r="E967" i="11"/>
  <c r="F967" i="11"/>
  <c r="F3368" i="11"/>
  <c r="E3368" i="11"/>
  <c r="E717" i="11"/>
  <c r="F717" i="11"/>
  <c r="F413" i="11"/>
  <c r="E413" i="11"/>
  <c r="F1800" i="11"/>
  <c r="E1800" i="11"/>
  <c r="E1682" i="11"/>
  <c r="F1682" i="11"/>
  <c r="E1801" i="11"/>
  <c r="F1801" i="11"/>
  <c r="F187" i="11"/>
  <c r="E187" i="11"/>
  <c r="F3221" i="11"/>
  <c r="E3221" i="11"/>
  <c r="E3845" i="11"/>
  <c r="F3845" i="11"/>
  <c r="E2578" i="11"/>
  <c r="F2578" i="11"/>
  <c r="F2864" i="11"/>
  <c r="E2864" i="11"/>
  <c r="F1097" i="11"/>
  <c r="E1097" i="11"/>
  <c r="F1424" i="11"/>
  <c r="E1424" i="11"/>
  <c r="F2246" i="11"/>
  <c r="E2246" i="11"/>
  <c r="E3061" i="11"/>
  <c r="F3061" i="11"/>
  <c r="E2006" i="11"/>
  <c r="F2006" i="11"/>
  <c r="F2345" i="11"/>
  <c r="E2345" i="11"/>
  <c r="F82" i="11"/>
  <c r="E82" i="11"/>
  <c r="E2492" i="11"/>
  <c r="F2492" i="11"/>
  <c r="E828" i="11"/>
  <c r="F828" i="11"/>
  <c r="F1966" i="11"/>
  <c r="E1966" i="11"/>
  <c r="F405" i="11"/>
  <c r="E405" i="11"/>
  <c r="E2273" i="11"/>
  <c r="F2273" i="11"/>
  <c r="F666" i="11"/>
  <c r="E666" i="11"/>
  <c r="E1429" i="11"/>
  <c r="F1429" i="11"/>
  <c r="E1660" i="11"/>
  <c r="F1660" i="11"/>
  <c r="E388" i="11"/>
  <c r="F388" i="11"/>
  <c r="F3039" i="11"/>
  <c r="E3039" i="11"/>
  <c r="F2428" i="11"/>
  <c r="E2428" i="11"/>
  <c r="E2753" i="11"/>
  <c r="F2753" i="11"/>
  <c r="F1311" i="11"/>
  <c r="E1311" i="11"/>
  <c r="F761" i="11"/>
  <c r="E761" i="11"/>
  <c r="E212" i="11"/>
  <c r="F212" i="11"/>
  <c r="E241" i="11"/>
  <c r="F241" i="11"/>
  <c r="E3241" i="11"/>
  <c r="F3241" i="11"/>
  <c r="E1228" i="11"/>
  <c r="F1228" i="11"/>
  <c r="E382" i="11"/>
  <c r="F382" i="11"/>
  <c r="F3989" i="11"/>
  <c r="E3989" i="11"/>
  <c r="F1502" i="11"/>
  <c r="E1502" i="11"/>
  <c r="F1970" i="11"/>
  <c r="E1970" i="11"/>
  <c r="F1560" i="11"/>
  <c r="E1560" i="11"/>
  <c r="E1628" i="11"/>
  <c r="F1628" i="11"/>
  <c r="F288" i="11"/>
  <c r="E288" i="11"/>
  <c r="F1948" i="11"/>
  <c r="E1948" i="11"/>
  <c r="F3307" i="11"/>
  <c r="E3307" i="11"/>
  <c r="F3192" i="11"/>
  <c r="E3192" i="11"/>
  <c r="E2614" i="11"/>
  <c r="F2614" i="11"/>
  <c r="E2385" i="11"/>
  <c r="F2385" i="11"/>
  <c r="F1459" i="11"/>
  <c r="E1459" i="11"/>
  <c r="F1048" i="11"/>
  <c r="E1048" i="11"/>
  <c r="E1788" i="11"/>
  <c r="F1788" i="11"/>
  <c r="F3175" i="11"/>
  <c r="E3175" i="11"/>
  <c r="F589" i="11"/>
  <c r="E589" i="11"/>
  <c r="F741" i="11"/>
  <c r="E741" i="11"/>
  <c r="F106" i="11"/>
  <c r="E106" i="11"/>
  <c r="F1287" i="11"/>
  <c r="E1287" i="11"/>
  <c r="F2667" i="11"/>
  <c r="E2667" i="11"/>
  <c r="E2709" i="11"/>
  <c r="F2709" i="11"/>
  <c r="F2237" i="11"/>
  <c r="E2237" i="11"/>
  <c r="F1649" i="11"/>
  <c r="E1649" i="11"/>
  <c r="F3442" i="11"/>
  <c r="E3442" i="11"/>
  <c r="F2991" i="11"/>
  <c r="E2991" i="11"/>
  <c r="F1963" i="11"/>
  <c r="E1963" i="11"/>
  <c r="F3278" i="11"/>
  <c r="E3278" i="11"/>
  <c r="E404" i="11"/>
  <c r="F404" i="11"/>
  <c r="E1714" i="11"/>
  <c r="F1714" i="11"/>
  <c r="E1967" i="11"/>
  <c r="F1967" i="11"/>
  <c r="F941" i="11"/>
  <c r="E941" i="11"/>
  <c r="E94" i="11"/>
  <c r="F94" i="11"/>
  <c r="E959" i="11"/>
  <c r="F959" i="11"/>
  <c r="E1532" i="11"/>
  <c r="F1532" i="11"/>
  <c r="F2030" i="11"/>
  <c r="E2030" i="11"/>
  <c r="E1818" i="11"/>
  <c r="F1818" i="11"/>
  <c r="F3066" i="11"/>
  <c r="E3066" i="11"/>
  <c r="F146" i="11"/>
  <c r="E146" i="11"/>
  <c r="F1243" i="11"/>
  <c r="E1243" i="11"/>
  <c r="F2638" i="11"/>
  <c r="E2638" i="11"/>
  <c r="E1314" i="11"/>
  <c r="F1314" i="11"/>
  <c r="F1735" i="11"/>
  <c r="E1735" i="11"/>
  <c r="E3195" i="11"/>
  <c r="F3195" i="11"/>
  <c r="E2042" i="11"/>
  <c r="F2042" i="11"/>
  <c r="E1338" i="11"/>
  <c r="F1338" i="11"/>
  <c r="F3525" i="11"/>
  <c r="E3525" i="11"/>
  <c r="E1033" i="11"/>
  <c r="F1033" i="11"/>
  <c r="F2945" i="11"/>
  <c r="E2945" i="11"/>
  <c r="F1503" i="11"/>
  <c r="E1503" i="11"/>
  <c r="E2731" i="11"/>
  <c r="F2731" i="11"/>
  <c r="F3762" i="11"/>
  <c r="E3762" i="11"/>
  <c r="F2450" i="11"/>
  <c r="E2450" i="11"/>
  <c r="E1024" i="11"/>
  <c r="F1024" i="11"/>
  <c r="F345" i="11"/>
  <c r="E345" i="11"/>
  <c r="E2497" i="11"/>
  <c r="F2497" i="11"/>
  <c r="F2716" i="11"/>
  <c r="E2716" i="11"/>
  <c r="F2869" i="11"/>
  <c r="E2869" i="11"/>
  <c r="F1815" i="11"/>
  <c r="E1815" i="11"/>
  <c r="F550" i="11"/>
  <c r="E550" i="11"/>
  <c r="E3227" i="11"/>
  <c r="F3227" i="11"/>
  <c r="E3768" i="11"/>
  <c r="F3768" i="11"/>
  <c r="E3462" i="11"/>
  <c r="F3462" i="11"/>
  <c r="E1640" i="11"/>
  <c r="F1640" i="11"/>
  <c r="F564" i="11"/>
  <c r="E564" i="11"/>
  <c r="F84" i="11"/>
  <c r="E84" i="11"/>
  <c r="E1795" i="11"/>
  <c r="F1795" i="11"/>
  <c r="F3817" i="11"/>
  <c r="E3817" i="11"/>
  <c r="E1103" i="11"/>
  <c r="F1103" i="11"/>
  <c r="F896" i="11"/>
  <c r="E896" i="11"/>
  <c r="F622" i="11"/>
  <c r="E622" i="11"/>
  <c r="F3552" i="11"/>
  <c r="E3552" i="11"/>
  <c r="F469" i="11"/>
  <c r="E469" i="11"/>
  <c r="F788" i="11"/>
  <c r="E788" i="11"/>
  <c r="E2325" i="11"/>
  <c r="F2325" i="11"/>
  <c r="E297" i="11"/>
  <c r="F297" i="11"/>
  <c r="F2506" i="11"/>
  <c r="E2506" i="11"/>
  <c r="E2840" i="11"/>
  <c r="F2840" i="11"/>
  <c r="E697" i="11"/>
  <c r="F697" i="11"/>
  <c r="E1616" i="11"/>
  <c r="F1616" i="11"/>
  <c r="E2080" i="11"/>
  <c r="F2080" i="11"/>
  <c r="E3473" i="11"/>
  <c r="F3473" i="11"/>
  <c r="E1595" i="11"/>
  <c r="F1595" i="11"/>
  <c r="E1468" i="11"/>
  <c r="F1468" i="11"/>
  <c r="E1246" i="11"/>
  <c r="F1246" i="11"/>
  <c r="F3640" i="11"/>
  <c r="E3640" i="11"/>
  <c r="F2003" i="11"/>
  <c r="E2003" i="11"/>
  <c r="E1677" i="11"/>
  <c r="F1677" i="11"/>
  <c r="E3815" i="11"/>
  <c r="F3815" i="11"/>
  <c r="F1344" i="11"/>
  <c r="E1344" i="11"/>
  <c r="E2757" i="11"/>
  <c r="F2757" i="11"/>
  <c r="E2712" i="11"/>
  <c r="F2712" i="11"/>
  <c r="E2016" i="11"/>
  <c r="F2016" i="11"/>
  <c r="E3012" i="11"/>
  <c r="F3012" i="11"/>
  <c r="E1732" i="11"/>
  <c r="F1732" i="11"/>
  <c r="E3380" i="11"/>
  <c r="F3380" i="11"/>
  <c r="F3414" i="11"/>
  <c r="E3414" i="11"/>
  <c r="E330" i="11"/>
  <c r="F330" i="11"/>
  <c r="E609" i="11"/>
  <c r="F609" i="11"/>
  <c r="E1985" i="11"/>
  <c r="F1985" i="11"/>
  <c r="E471" i="11"/>
  <c r="F471" i="11"/>
  <c r="E3739" i="11"/>
  <c r="F3739" i="11"/>
  <c r="F2763" i="11"/>
  <c r="E2763" i="11"/>
  <c r="E2245" i="11"/>
  <c r="F2245" i="11"/>
  <c r="E1291" i="11"/>
  <c r="F1291" i="11"/>
  <c r="E554" i="11"/>
  <c r="F554" i="11"/>
  <c r="E147" i="11"/>
  <c r="F147" i="11"/>
  <c r="F501" i="11"/>
  <c r="E501" i="11"/>
  <c r="E1943" i="11"/>
  <c r="F1943" i="11"/>
  <c r="F206" i="11"/>
  <c r="E206" i="11"/>
  <c r="F213" i="11"/>
  <c r="E213" i="11"/>
  <c r="F826" i="11"/>
  <c r="E826" i="11"/>
  <c r="E92" i="11"/>
  <c r="F92" i="11"/>
  <c r="E1414" i="11"/>
  <c r="F1414" i="11"/>
  <c r="F3454" i="11"/>
  <c r="E3454" i="11"/>
  <c r="F3152" i="11"/>
  <c r="E3152" i="11"/>
  <c r="F308" i="11"/>
  <c r="E308" i="11"/>
  <c r="E3327" i="11"/>
  <c r="F3327" i="11"/>
  <c r="E814" i="11"/>
  <c r="F814" i="11"/>
  <c r="F682" i="11"/>
  <c r="E682" i="11"/>
  <c r="E1178" i="11"/>
  <c r="F1178" i="11"/>
  <c r="F536" i="11"/>
  <c r="E536" i="11"/>
  <c r="F1842" i="11"/>
  <c r="E1842" i="11"/>
  <c r="F825" i="11"/>
  <c r="E825" i="11"/>
  <c r="F342" i="11"/>
  <c r="E342" i="11"/>
  <c r="F1879" i="11"/>
  <c r="E1879" i="11"/>
  <c r="F534" i="11"/>
  <c r="E534" i="11"/>
  <c r="E361" i="11"/>
  <c r="F361" i="11"/>
  <c r="E3884" i="11"/>
  <c r="F3884" i="11"/>
  <c r="F217" i="11"/>
  <c r="E217" i="11"/>
  <c r="E3517" i="11"/>
  <c r="F3517" i="11"/>
  <c r="E1804" i="11"/>
  <c r="F1804" i="11"/>
  <c r="E3612" i="11"/>
  <c r="F3612" i="11"/>
  <c r="E3802" i="11"/>
  <c r="F3802" i="11"/>
  <c r="F3382" i="11"/>
  <c r="E3382" i="11"/>
  <c r="E1239" i="11"/>
  <c r="F1239" i="11"/>
  <c r="E3267" i="11"/>
  <c r="F3267" i="11"/>
  <c r="F1518" i="11"/>
  <c r="E1518" i="11"/>
  <c r="F298" i="11"/>
  <c r="E298" i="11"/>
  <c r="E2532" i="11"/>
  <c r="F2532" i="11"/>
  <c r="E289" i="11"/>
  <c r="F289" i="11"/>
  <c r="E2796" i="11"/>
  <c r="F2796" i="11"/>
  <c r="E3008" i="11"/>
  <c r="F3008" i="11"/>
  <c r="F2052" i="11"/>
  <c r="E2052" i="11"/>
  <c r="E1986" i="11"/>
  <c r="F1986" i="11"/>
  <c r="E2279" i="11"/>
  <c r="F2279" i="11"/>
  <c r="E645" i="11"/>
  <c r="F645" i="11"/>
  <c r="E379" i="11"/>
  <c r="F379" i="11"/>
  <c r="F962" i="11"/>
  <c r="E962" i="11"/>
  <c r="F3263" i="11"/>
  <c r="E3263" i="11"/>
  <c r="F1655" i="11"/>
  <c r="E1655" i="11"/>
  <c r="E3491" i="11"/>
  <c r="F3491" i="11"/>
  <c r="E1780" i="11"/>
  <c r="F1780" i="11"/>
  <c r="E3589" i="11"/>
  <c r="F3589" i="11"/>
  <c r="F956" i="11"/>
  <c r="E956" i="11"/>
  <c r="F3545" i="11"/>
  <c r="E3545" i="11"/>
  <c r="E87" i="11"/>
  <c r="F87" i="11"/>
  <c r="F824" i="11"/>
  <c r="E824" i="11"/>
  <c r="E1619" i="11"/>
  <c r="F1619" i="11"/>
  <c r="F627" i="11"/>
  <c r="E627" i="11"/>
  <c r="F704" i="11"/>
  <c r="E704" i="11"/>
  <c r="E3568" i="11"/>
  <c r="F3568" i="11"/>
  <c r="E3771" i="11"/>
  <c r="F3771" i="11"/>
  <c r="E1578" i="11"/>
  <c r="F1578" i="11"/>
  <c r="E892" i="11"/>
  <c r="F892" i="11"/>
  <c r="E2395" i="11"/>
  <c r="F2395" i="11"/>
  <c r="F1469" i="11"/>
  <c r="E1469" i="11"/>
  <c r="F909" i="11"/>
  <c r="E909" i="11"/>
  <c r="F3443" i="11"/>
  <c r="E3443" i="11"/>
  <c r="F1267" i="11"/>
  <c r="E1267" i="11"/>
  <c r="E3673" i="11"/>
  <c r="F3673" i="11"/>
  <c r="E216" i="11"/>
  <c r="F216" i="11"/>
  <c r="F108" i="11"/>
  <c r="E108" i="11"/>
  <c r="E485" i="11"/>
  <c r="F485" i="11"/>
  <c r="E1474" i="11"/>
  <c r="F1474" i="11"/>
  <c r="E3808" i="11"/>
  <c r="F3808" i="11"/>
  <c r="F444" i="11"/>
  <c r="E444" i="11"/>
  <c r="F2366" i="11"/>
  <c r="E2366" i="11"/>
  <c r="F1720" i="11"/>
  <c r="E1720" i="11"/>
  <c r="F2776" i="11"/>
  <c r="E2776" i="11"/>
  <c r="F2962" i="11"/>
  <c r="E2962" i="11"/>
  <c r="F630" i="11"/>
  <c r="E630" i="11"/>
  <c r="E518" i="11"/>
  <c r="F518" i="11"/>
  <c r="E401" i="11"/>
  <c r="F401" i="11"/>
  <c r="F2148" i="11"/>
  <c r="E2148" i="11"/>
  <c r="F376" i="11"/>
  <c r="E376" i="11"/>
  <c r="F2316" i="11"/>
  <c r="E2316" i="11"/>
  <c r="E3058" i="11"/>
  <c r="F3058" i="11"/>
  <c r="E3594" i="11"/>
  <c r="F3594" i="11"/>
  <c r="E2002" i="11"/>
  <c r="F2002" i="11"/>
  <c r="F3456" i="11"/>
  <c r="E3456" i="11"/>
  <c r="F2828" i="11"/>
  <c r="E2828" i="11"/>
  <c r="E866" i="11"/>
  <c r="F866" i="11"/>
  <c r="E2121" i="11"/>
  <c r="F2121" i="11"/>
  <c r="E2905" i="11"/>
  <c r="F2905" i="11"/>
  <c r="E2424" i="11"/>
  <c r="F2424" i="11"/>
  <c r="E1767" i="11"/>
  <c r="F1767" i="11"/>
  <c r="F2368" i="11"/>
  <c r="E2368" i="11"/>
  <c r="E3118" i="11"/>
  <c r="F3118" i="11"/>
  <c r="F1381" i="11"/>
  <c r="E1381" i="11"/>
  <c r="F2875" i="11"/>
  <c r="E2875" i="11"/>
  <c r="F3174" i="11"/>
  <c r="E3174" i="11"/>
  <c r="E977" i="11"/>
  <c r="F977" i="11"/>
  <c r="E151" i="11"/>
  <c r="F151" i="11"/>
  <c r="E3233" i="11"/>
  <c r="F3233" i="11"/>
  <c r="E126" i="11"/>
  <c r="F126" i="11"/>
  <c r="F132" i="11"/>
  <c r="E132" i="11"/>
  <c r="E871" i="11"/>
  <c r="F871" i="11"/>
  <c r="F3126" i="11"/>
  <c r="E3126" i="11"/>
  <c r="F3579" i="11"/>
  <c r="E3579" i="11"/>
  <c r="E2943" i="11"/>
  <c r="F2943" i="11"/>
  <c r="E2599" i="11"/>
  <c r="F2599" i="11"/>
  <c r="E796" i="11"/>
  <c r="F796" i="11"/>
  <c r="F3976" i="11"/>
  <c r="E3976" i="11"/>
  <c r="E506" i="11"/>
  <c r="F506" i="11"/>
  <c r="F3412" i="11"/>
  <c r="E3412" i="11"/>
  <c r="F3240" i="11"/>
  <c r="E3240" i="11"/>
  <c r="F2810" i="11"/>
  <c r="E2810" i="11"/>
  <c r="F3229" i="11"/>
  <c r="E3229" i="11"/>
  <c r="E2478" i="11"/>
  <c r="F2478" i="11"/>
  <c r="E3144" i="11"/>
  <c r="F3144" i="11"/>
  <c r="F2426" i="11"/>
  <c r="E2426" i="11"/>
  <c r="E14" i="11"/>
  <c r="F14" i="11"/>
  <c r="F370" i="11"/>
  <c r="E370" i="11"/>
  <c r="F3894" i="11"/>
  <c r="E3894" i="11"/>
  <c r="E1501" i="11"/>
  <c r="F1501" i="11"/>
  <c r="F3607" i="11"/>
  <c r="E3607" i="11"/>
  <c r="F3841" i="11"/>
  <c r="E3841" i="11"/>
  <c r="F1726" i="11"/>
  <c r="E1726" i="11"/>
  <c r="E1308" i="11"/>
  <c r="F1308" i="11"/>
  <c r="F928" i="11"/>
  <c r="E928" i="11"/>
  <c r="E255" i="11"/>
  <c r="F255" i="11"/>
  <c r="E1147" i="11"/>
  <c r="F1147" i="11"/>
  <c r="E2564" i="11"/>
  <c r="F2564" i="11"/>
  <c r="F882" i="11"/>
  <c r="E882" i="11"/>
  <c r="E3562" i="11"/>
  <c r="F3562" i="11"/>
  <c r="F1132" i="11"/>
  <c r="E1132" i="11"/>
  <c r="F2921" i="11"/>
  <c r="E2921" i="11"/>
  <c r="E30" i="11"/>
  <c r="F30" i="11"/>
  <c r="E1215" i="11"/>
  <c r="F1215" i="11"/>
  <c r="F168" i="11"/>
  <c r="E168" i="11"/>
  <c r="E1128" i="11"/>
  <c r="F1128" i="11"/>
  <c r="E3451" i="11"/>
  <c r="F3451" i="11"/>
  <c r="E3112" i="11"/>
  <c r="F3112" i="11"/>
  <c r="F2570" i="11"/>
  <c r="E2570" i="11"/>
  <c r="F2884" i="11"/>
  <c r="E2884" i="11"/>
  <c r="E1981" i="11"/>
  <c r="F1981" i="11"/>
  <c r="E1369" i="11"/>
  <c r="F1369" i="11"/>
  <c r="E3457" i="11"/>
  <c r="F3457" i="11"/>
  <c r="E1433" i="11"/>
  <c r="F1433" i="11"/>
  <c r="F3261" i="11"/>
  <c r="E3261" i="11"/>
  <c r="E225" i="11"/>
  <c r="F225" i="11"/>
  <c r="E3169" i="11"/>
  <c r="F3169" i="11"/>
  <c r="E3792" i="11"/>
  <c r="F3792" i="11"/>
  <c r="F3710" i="11"/>
  <c r="E3710" i="11"/>
  <c r="E2438" i="11"/>
  <c r="F2438" i="11"/>
  <c r="E2362" i="11"/>
  <c r="F2362" i="11"/>
  <c r="F1605" i="11"/>
  <c r="E1605" i="11"/>
  <c r="E1813" i="11"/>
  <c r="F1813" i="11"/>
  <c r="F1271" i="11"/>
  <c r="E1271" i="11"/>
  <c r="E2686" i="11"/>
  <c r="F2686" i="11"/>
  <c r="F3850" i="11"/>
  <c r="E3850" i="11"/>
  <c r="E2527" i="11"/>
  <c r="F2527" i="11"/>
  <c r="F835" i="11"/>
  <c r="E835" i="11"/>
  <c r="E1189" i="11"/>
  <c r="F1189" i="11"/>
  <c r="F2393" i="11"/>
  <c r="E2393" i="11"/>
  <c r="F932" i="11"/>
  <c r="E932" i="11"/>
  <c r="E625" i="11"/>
  <c r="F625" i="11"/>
  <c r="E2058" i="11"/>
  <c r="F2058" i="11"/>
  <c r="F90" i="11"/>
  <c r="E90" i="11"/>
  <c r="E524" i="11"/>
  <c r="F524" i="11"/>
  <c r="E766" i="11"/>
  <c r="F766" i="11"/>
  <c r="E419" i="11"/>
  <c r="F419" i="11"/>
  <c r="E853" i="11"/>
  <c r="F853" i="11"/>
  <c r="F3634" i="11"/>
  <c r="E3634" i="11"/>
  <c r="E778" i="11"/>
  <c r="F778" i="11"/>
  <c r="F1956" i="11"/>
  <c r="E1956" i="11"/>
  <c r="E3312" i="11"/>
  <c r="F3312" i="11"/>
  <c r="E3432" i="11"/>
  <c r="F3432" i="11"/>
  <c r="F821" i="11"/>
  <c r="E821" i="11"/>
  <c r="E1425" i="11"/>
  <c r="F1425" i="11"/>
  <c r="E1036" i="11"/>
  <c r="F1036" i="11"/>
  <c r="E1994" i="11"/>
  <c r="F1994" i="11"/>
  <c r="E1666" i="11"/>
  <c r="F1666" i="11"/>
  <c r="F1782" i="11"/>
  <c r="E1782" i="11"/>
  <c r="F3789" i="11"/>
  <c r="E3789" i="11"/>
  <c r="E2628" i="11"/>
  <c r="F2628" i="11"/>
  <c r="E3675" i="11"/>
  <c r="F3675" i="11"/>
  <c r="E3156" i="11"/>
  <c r="F3156" i="11"/>
  <c r="E1945" i="11"/>
  <c r="F1945" i="11"/>
  <c r="E372" i="11"/>
  <c r="F372" i="11"/>
  <c r="E3212" i="11"/>
  <c r="F3212" i="11"/>
  <c r="E3920" i="11"/>
  <c r="F3920" i="11"/>
  <c r="E873" i="11"/>
  <c r="F873" i="11"/>
  <c r="E2226" i="11"/>
  <c r="F2226" i="11"/>
  <c r="E3724" i="11"/>
  <c r="F3724" i="11"/>
  <c r="F2788" i="11"/>
  <c r="E2788" i="11"/>
  <c r="F1481" i="11"/>
  <c r="E1481" i="11"/>
  <c r="E1725" i="11"/>
  <c r="F1725" i="11"/>
  <c r="E1406" i="11"/>
  <c r="F1406" i="11"/>
  <c r="F1752" i="11"/>
  <c r="E1752" i="11"/>
  <c r="E1389" i="11"/>
  <c r="F1389" i="11"/>
  <c r="E2387" i="11"/>
  <c r="F2387" i="11"/>
  <c r="F621" i="11"/>
  <c r="E621" i="11"/>
  <c r="E840" i="11"/>
  <c r="F840" i="11"/>
  <c r="E2305" i="11"/>
  <c r="F2305" i="11"/>
  <c r="E3835" i="11"/>
  <c r="F3835" i="11"/>
  <c r="F3629" i="11"/>
  <c r="E3629" i="11"/>
  <c r="F1221" i="11"/>
  <c r="E1221" i="11"/>
  <c r="E1082" i="11"/>
  <c r="F1082" i="11"/>
  <c r="E653" i="11"/>
  <c r="F653" i="11"/>
  <c r="E199" i="11"/>
  <c r="F199" i="11"/>
  <c r="E1573" i="11"/>
  <c r="F1573" i="11"/>
  <c r="F3770" i="11"/>
  <c r="E3770" i="11"/>
  <c r="E3323" i="11"/>
  <c r="F3323" i="11"/>
  <c r="E2349" i="11"/>
  <c r="F2349" i="11"/>
  <c r="F1472" i="11"/>
  <c r="E1472" i="11"/>
  <c r="E2711" i="11"/>
  <c r="F2711" i="11"/>
  <c r="E3824" i="11"/>
  <c r="F3824" i="11"/>
  <c r="E1083" i="11"/>
  <c r="F1083" i="11"/>
  <c r="E3855" i="11"/>
  <c r="F3855" i="11"/>
  <c r="E3897" i="11"/>
  <c r="F3897" i="11"/>
  <c r="F532" i="11"/>
  <c r="E532" i="11"/>
  <c r="F3686" i="11"/>
  <c r="E3686" i="11"/>
  <c r="F266" i="11"/>
  <c r="E266" i="11"/>
  <c r="E1585" i="11"/>
  <c r="F1585" i="11"/>
  <c r="F3613" i="11"/>
  <c r="E3613" i="11"/>
  <c r="F3599" i="11"/>
  <c r="E3599" i="11"/>
  <c r="E1106" i="11"/>
  <c r="F1106" i="11"/>
  <c r="F3151" i="11"/>
  <c r="E3151" i="11"/>
  <c r="E3649" i="11"/>
  <c r="F3649" i="11"/>
  <c r="F451" i="11"/>
  <c r="E451" i="11"/>
  <c r="F3726" i="11"/>
  <c r="E3726" i="11"/>
  <c r="E2852" i="11"/>
  <c r="F2852" i="11"/>
  <c r="E3743" i="11"/>
  <c r="F3743" i="11"/>
  <c r="F3479" i="11"/>
  <c r="E3479" i="11"/>
  <c r="E705" i="11"/>
  <c r="F705" i="11"/>
  <c r="E3561" i="11"/>
  <c r="F3561" i="11"/>
  <c r="F2012" i="11"/>
  <c r="E2012" i="11"/>
  <c r="E2510" i="11"/>
  <c r="F2510" i="11"/>
  <c r="E1006" i="11"/>
  <c r="F1006" i="11"/>
  <c r="F2760" i="11"/>
  <c r="E2760" i="11"/>
  <c r="E807" i="11"/>
  <c r="F807" i="11"/>
  <c r="E2961" i="11"/>
  <c r="F2961" i="11"/>
  <c r="E2025" i="11"/>
  <c r="F2025" i="11"/>
  <c r="E2084" i="11"/>
  <c r="F2084" i="11"/>
  <c r="E2882" i="11"/>
  <c r="F2882" i="11"/>
  <c r="F1590" i="11"/>
  <c r="E1590" i="11"/>
  <c r="F3271" i="11"/>
  <c r="E3271" i="11"/>
  <c r="F3595" i="11"/>
  <c r="E3595" i="11"/>
  <c r="F264" i="11"/>
  <c r="E264" i="11"/>
  <c r="E2085" i="11"/>
  <c r="F2085" i="11"/>
  <c r="E1889" i="11"/>
  <c r="F1889" i="11"/>
  <c r="F2775" i="11"/>
  <c r="E2775" i="11"/>
  <c r="F1697" i="11"/>
  <c r="E1697" i="11"/>
  <c r="E2166" i="11"/>
  <c r="F2166" i="11"/>
  <c r="E3050" i="11"/>
  <c r="F3050" i="11"/>
  <c r="F415" i="11"/>
  <c r="E415" i="11"/>
  <c r="F556" i="11"/>
  <c r="E556" i="11"/>
  <c r="F2266" i="11"/>
  <c r="E2266" i="11"/>
  <c r="E2351" i="11"/>
  <c r="F2351" i="11"/>
  <c r="E1091" i="11"/>
  <c r="F1091" i="11"/>
  <c r="E3983" i="11"/>
  <c r="F3983" i="11"/>
  <c r="F737" i="11"/>
  <c r="E737" i="11"/>
  <c r="E3915" i="11"/>
  <c r="F3915" i="11"/>
  <c r="E3943" i="11"/>
  <c r="F3943" i="11"/>
  <c r="E1467" i="11"/>
  <c r="F1467" i="11"/>
  <c r="F3317" i="11"/>
  <c r="E3317" i="11"/>
  <c r="E1025" i="11"/>
  <c r="F1025" i="11"/>
  <c r="E1257" i="11"/>
  <c r="F1257" i="11"/>
  <c r="E272" i="11"/>
  <c r="F272" i="11"/>
  <c r="F2468" i="11"/>
  <c r="E2468" i="11"/>
  <c r="F656" i="11"/>
  <c r="E656" i="11"/>
  <c r="E2185" i="11"/>
  <c r="F2185" i="11"/>
  <c r="E3681" i="11"/>
  <c r="F3681" i="11"/>
  <c r="E2618" i="11"/>
  <c r="F2618" i="11"/>
  <c r="F751" i="11"/>
  <c r="E751" i="11"/>
  <c r="E1584" i="11"/>
  <c r="F1584" i="11"/>
  <c r="E1053" i="11"/>
  <c r="F1053" i="11"/>
  <c r="E1470" i="11"/>
  <c r="F1470" i="11"/>
  <c r="E531" i="11"/>
  <c r="F531" i="11"/>
  <c r="E2258" i="11"/>
  <c r="F2258" i="11"/>
  <c r="E3870" i="11"/>
  <c r="F3870" i="11"/>
  <c r="E1407" i="11"/>
  <c r="F1407" i="11"/>
  <c r="F291" i="11"/>
  <c r="E291" i="11"/>
  <c r="F1183" i="11"/>
  <c r="E1183" i="11"/>
  <c r="E611" i="11"/>
  <c r="F611" i="11"/>
  <c r="E3100" i="11"/>
  <c r="F3100" i="11"/>
  <c r="E257" i="11"/>
  <c r="F257" i="11"/>
  <c r="F2044" i="11"/>
  <c r="E2044" i="11"/>
  <c r="E789" i="11"/>
  <c r="F789" i="11"/>
  <c r="E1296" i="11"/>
  <c r="F1296" i="11"/>
  <c r="F1544" i="11"/>
  <c r="E1544" i="11"/>
  <c r="E410" i="11"/>
  <c r="F410" i="11"/>
  <c r="F700" i="11"/>
  <c r="E700" i="11"/>
  <c r="E753" i="11"/>
  <c r="F753" i="11"/>
  <c r="E2011" i="11"/>
  <c r="F2011" i="11"/>
  <c r="E169" i="11"/>
  <c r="F169" i="11"/>
  <c r="E1841" i="11"/>
  <c r="F1841" i="11"/>
  <c r="F260" i="11"/>
  <c r="E260" i="11"/>
  <c r="E2918" i="11"/>
  <c r="F2918" i="11"/>
  <c r="E2630" i="11"/>
  <c r="F2630" i="11"/>
  <c r="F3203" i="11"/>
  <c r="E3203" i="11"/>
  <c r="F3889" i="11"/>
  <c r="E3889" i="11"/>
  <c r="E2059" i="11"/>
  <c r="F2059" i="11"/>
  <c r="E1623" i="11"/>
  <c r="F1623" i="11"/>
  <c r="E2075" i="11"/>
  <c r="F2075" i="11"/>
  <c r="F3773" i="11"/>
  <c r="E3773" i="11"/>
  <c r="F2546" i="11"/>
  <c r="E2546" i="11"/>
  <c r="F3532" i="11"/>
  <c r="E3532" i="11"/>
  <c r="E2671" i="11"/>
  <c r="F2671" i="11"/>
  <c r="F2194" i="11"/>
  <c r="E2194" i="11"/>
  <c r="E3042" i="11"/>
  <c r="F3042" i="11"/>
  <c r="F3626" i="11"/>
  <c r="E3626" i="11"/>
  <c r="F1320" i="11"/>
  <c r="E1320" i="11"/>
  <c r="E1972" i="11"/>
  <c r="F1972" i="11"/>
  <c r="E2881" i="11"/>
  <c r="F2881" i="11"/>
  <c r="E2182" i="11"/>
  <c r="F2182" i="11"/>
  <c r="F1914" i="11"/>
  <c r="E1914" i="11"/>
  <c r="E3973" i="11"/>
  <c r="F3973" i="11"/>
  <c r="F3270" i="11"/>
  <c r="E3270" i="11"/>
  <c r="F1027" i="11"/>
  <c r="E1027" i="11"/>
  <c r="F3848" i="11"/>
  <c r="E3848" i="11"/>
  <c r="E2642" i="11"/>
  <c r="F2642" i="11"/>
  <c r="E3157" i="11"/>
  <c r="F3157" i="11"/>
  <c r="E2579" i="11"/>
  <c r="F2579" i="11"/>
  <c r="E1976" i="11"/>
  <c r="F1976" i="11"/>
  <c r="F347" i="11"/>
  <c r="E347" i="11"/>
  <c r="F136" i="11"/>
  <c r="E136" i="11"/>
  <c r="F1508" i="11"/>
  <c r="E1508" i="11"/>
  <c r="F267" i="11"/>
  <c r="E267" i="11"/>
  <c r="F1281" i="11"/>
  <c r="E1281" i="11"/>
  <c r="E1258" i="11"/>
  <c r="F1258" i="11"/>
  <c r="F3286" i="11"/>
  <c r="E3286" i="11"/>
  <c r="F428" i="11"/>
  <c r="E428" i="11"/>
  <c r="E841" i="11"/>
  <c r="F841" i="11"/>
  <c r="E3701" i="11"/>
  <c r="F3701" i="11"/>
  <c r="E2619" i="11"/>
  <c r="F2619" i="11"/>
  <c r="E3957" i="11"/>
  <c r="F3957" i="11"/>
  <c r="E3143" i="11"/>
  <c r="F3143" i="11"/>
  <c r="E3601" i="11"/>
  <c r="F3601" i="11"/>
  <c r="F316" i="11"/>
  <c r="E316" i="11"/>
  <c r="F3147" i="11"/>
  <c r="E3147" i="11"/>
  <c r="F735" i="11"/>
  <c r="E735" i="11"/>
  <c r="F259" i="11"/>
  <c r="E259" i="11"/>
  <c r="F3524" i="11"/>
  <c r="E3524" i="11"/>
  <c r="F2935" i="11"/>
  <c r="E2935" i="11"/>
  <c r="E445" i="11"/>
  <c r="F445" i="11"/>
  <c r="F3117" i="11"/>
  <c r="E3117" i="11"/>
  <c r="F1105" i="11"/>
  <c r="E1105" i="11"/>
  <c r="F2470" i="11"/>
  <c r="E2470" i="11"/>
  <c r="F2276" i="11"/>
  <c r="E2276" i="11"/>
  <c r="E210" i="11"/>
  <c r="F210" i="11"/>
  <c r="E3041" i="11"/>
  <c r="F3041" i="11"/>
  <c r="F2017" i="11"/>
  <c r="E2017" i="11"/>
  <c r="E282" i="11"/>
  <c r="F282" i="11"/>
  <c r="F2999" i="11"/>
  <c r="E2999" i="11"/>
  <c r="E3298" i="11"/>
  <c r="F3298" i="11"/>
  <c r="E3582" i="11"/>
  <c r="F3582" i="11"/>
  <c r="F449" i="11"/>
  <c r="E449" i="11"/>
  <c r="E1093" i="11"/>
  <c r="F1093" i="11"/>
  <c r="E248" i="11"/>
  <c r="F248" i="11"/>
  <c r="E2455" i="11"/>
  <c r="F2455" i="11"/>
  <c r="E1867" i="11"/>
  <c r="F1867" i="11"/>
  <c r="E1607" i="11"/>
  <c r="F1607" i="11"/>
  <c r="F1543" i="11"/>
  <c r="E1543" i="11"/>
  <c r="F1376" i="11"/>
  <c r="E1376" i="11"/>
  <c r="E2706" i="11"/>
  <c r="F2706" i="11"/>
  <c r="E366" i="11"/>
  <c r="F366" i="11"/>
  <c r="E3367" i="11"/>
  <c r="F3367" i="11"/>
  <c r="E1783" i="11"/>
  <c r="F1783" i="11"/>
  <c r="E3564" i="11"/>
  <c r="F3564" i="11"/>
  <c r="E245" i="11"/>
  <c r="F245" i="11"/>
  <c r="E3360" i="11"/>
  <c r="F3360" i="11"/>
  <c r="E2379" i="11"/>
  <c r="F2379" i="11"/>
  <c r="F1737" i="11"/>
  <c r="E1737" i="11"/>
  <c r="F2926" i="11"/>
  <c r="E2926" i="11"/>
  <c r="F3502" i="11"/>
  <c r="E3502" i="11"/>
  <c r="F172" i="11"/>
  <c r="E172" i="11"/>
  <c r="F2172" i="11"/>
  <c r="E2172" i="11"/>
  <c r="F747" i="11"/>
  <c r="E747" i="11"/>
  <c r="F2118" i="11"/>
  <c r="E2118" i="11"/>
  <c r="F502" i="11"/>
  <c r="E502" i="11"/>
  <c r="E3608" i="11"/>
  <c r="F3608" i="11"/>
  <c r="F794" i="11"/>
  <c r="E794" i="11"/>
  <c r="F3729" i="11"/>
  <c r="E3729" i="11"/>
  <c r="F1457" i="11"/>
  <c r="E1457" i="11"/>
  <c r="E1119" i="11"/>
  <c r="F1119" i="11"/>
  <c r="F117" i="11"/>
  <c r="E117" i="11"/>
  <c r="E1072" i="11"/>
  <c r="F1072" i="11"/>
  <c r="F3295" i="11"/>
  <c r="E3295" i="11"/>
  <c r="F2390" i="11"/>
  <c r="E2390" i="11"/>
  <c r="E1378" i="11"/>
  <c r="F1378" i="11"/>
  <c r="F2034" i="11"/>
  <c r="E2034" i="11"/>
  <c r="E2198" i="11"/>
  <c r="F2198" i="11"/>
  <c r="E3942" i="11"/>
  <c r="F3942" i="11"/>
  <c r="E2293" i="11"/>
  <c r="F2293" i="11"/>
  <c r="F149" i="11"/>
  <c r="E149" i="11"/>
  <c r="E1435" i="11"/>
  <c r="F1435" i="11"/>
  <c r="F2399" i="11"/>
  <c r="E2399" i="11"/>
  <c r="F2116" i="11"/>
  <c r="E2116" i="11"/>
  <c r="F1964" i="11"/>
  <c r="E1964" i="11"/>
  <c r="E1107" i="11"/>
  <c r="F1107" i="11"/>
  <c r="E3130" i="11"/>
  <c r="F3130" i="11"/>
  <c r="E714" i="11"/>
  <c r="F714" i="11"/>
  <c r="F3804" i="11"/>
  <c r="E3804" i="11"/>
  <c r="E773" i="11"/>
  <c r="F773" i="11"/>
  <c r="E252" i="11"/>
  <c r="F252" i="11"/>
  <c r="F2425" i="11"/>
  <c r="E2425" i="11"/>
  <c r="F2149" i="11"/>
  <c r="E2149" i="11"/>
  <c r="E2631" i="11"/>
  <c r="F2631" i="11"/>
  <c r="E1593" i="11"/>
  <c r="F1593" i="11"/>
  <c r="E843" i="11"/>
  <c r="F843" i="11"/>
  <c r="F472" i="11"/>
  <c r="E472" i="11"/>
  <c r="F3788" i="11"/>
  <c r="E3788" i="11"/>
  <c r="F3423" i="11"/>
  <c r="E3423" i="11"/>
  <c r="F2236" i="11"/>
  <c r="E2236" i="11"/>
  <c r="E987" i="11"/>
  <c r="F987" i="11"/>
  <c r="E2101" i="11"/>
  <c r="F2101" i="11"/>
  <c r="E1001" i="11"/>
  <c r="F1001" i="11"/>
  <c r="E1037" i="11"/>
  <c r="F1037" i="11"/>
  <c r="F2013" i="11"/>
  <c r="E2013" i="11"/>
  <c r="F3940" i="11"/>
  <c r="E3940" i="11"/>
  <c r="E3434" i="11"/>
  <c r="F3434" i="11"/>
  <c r="E1627" i="11"/>
  <c r="F1627" i="11"/>
  <c r="F1012" i="11"/>
  <c r="E1012" i="11"/>
  <c r="E249" i="11"/>
  <c r="F249" i="11"/>
  <c r="E2139" i="11"/>
  <c r="F2139" i="11"/>
  <c r="F1705" i="11"/>
  <c r="E1705" i="11"/>
  <c r="E3190" i="11"/>
  <c r="F3190" i="11"/>
  <c r="E2036" i="11"/>
  <c r="F2036" i="11"/>
  <c r="E675" i="11"/>
  <c r="F675" i="11"/>
  <c r="E159" i="11"/>
  <c r="F159" i="11"/>
  <c r="F3493" i="11"/>
  <c r="E3493" i="11"/>
  <c r="F743" i="11"/>
  <c r="E743" i="11"/>
  <c r="E1177" i="11"/>
  <c r="F1177" i="11"/>
  <c r="E2956" i="11"/>
  <c r="F2956" i="11"/>
  <c r="E1260" i="11"/>
  <c r="F1260" i="11"/>
  <c r="F181" i="11"/>
  <c r="E181" i="11"/>
  <c r="F746" i="11"/>
  <c r="E746" i="11"/>
  <c r="F1456" i="11"/>
  <c r="E1456" i="11"/>
  <c r="E606" i="11"/>
  <c r="F606" i="11"/>
  <c r="F1137" i="11"/>
  <c r="E1137" i="11"/>
  <c r="E1066" i="11"/>
  <c r="F1066" i="11"/>
  <c r="E2113" i="11"/>
  <c r="F2113" i="11"/>
  <c r="E1095" i="11"/>
  <c r="F1095" i="11"/>
  <c r="F3738" i="11"/>
  <c r="E3738" i="11"/>
  <c r="F1011" i="11"/>
  <c r="E1011" i="11"/>
  <c r="F3391" i="11"/>
  <c r="E3391" i="11"/>
  <c r="F3731" i="11"/>
  <c r="E3731" i="11"/>
  <c r="E3781" i="11"/>
  <c r="F3781" i="11"/>
  <c r="E2958" i="11"/>
  <c r="F2958" i="11"/>
  <c r="F876" i="11"/>
  <c r="E876" i="11"/>
  <c r="E1145" i="11"/>
  <c r="F1145" i="11"/>
  <c r="F1717" i="11"/>
  <c r="E1717" i="11"/>
  <c r="F242" i="11"/>
  <c r="E242" i="11"/>
  <c r="E2204" i="11"/>
  <c r="F2204" i="11"/>
  <c r="E974" i="11"/>
  <c r="F974" i="11"/>
  <c r="F3246" i="11"/>
  <c r="E3246" i="11"/>
  <c r="F911" i="11"/>
  <c r="E911" i="11"/>
  <c r="F2165" i="11"/>
  <c r="E2165" i="11"/>
  <c r="F2847" i="11"/>
  <c r="E2847" i="11"/>
  <c r="F852" i="11"/>
  <c r="E852" i="11"/>
  <c r="E4000" i="11"/>
  <c r="F4000" i="11"/>
  <c r="E1395" i="11"/>
  <c r="F1395" i="11"/>
  <c r="F3071" i="11"/>
  <c r="E3071" i="11"/>
  <c r="F3907" i="11"/>
  <c r="E3907" i="11"/>
  <c r="F1897" i="11"/>
  <c r="E1897" i="11"/>
  <c r="E2823" i="11"/>
  <c r="F2823" i="11"/>
  <c r="F1500" i="11"/>
  <c r="E1500" i="11"/>
  <c r="F3911" i="11"/>
  <c r="E3911" i="11"/>
  <c r="F990" i="11"/>
  <c r="E990" i="11"/>
  <c r="E3329" i="11"/>
  <c r="F3329" i="11"/>
  <c r="F2207" i="11"/>
  <c r="E2207" i="11"/>
  <c r="E3586" i="11"/>
  <c r="F3586" i="11"/>
  <c r="E2192" i="11"/>
  <c r="F2192" i="11"/>
  <c r="E754" i="11"/>
  <c r="F754" i="11"/>
  <c r="F870" i="11"/>
  <c r="E870" i="11"/>
  <c r="E1150" i="11"/>
  <c r="F1150" i="11"/>
  <c r="E3851" i="11"/>
  <c r="F3851" i="11"/>
  <c r="F1367" i="11"/>
  <c r="E1367" i="11"/>
  <c r="E579" i="11"/>
  <c r="F579" i="11"/>
  <c r="E2856" i="11"/>
  <c r="F2856" i="11"/>
  <c r="F2140" i="11"/>
  <c r="E2140" i="11"/>
  <c r="E1798" i="11"/>
  <c r="F1798" i="11"/>
  <c r="F739" i="11"/>
  <c r="E739" i="11"/>
  <c r="F1920" i="11"/>
  <c r="E1920" i="11"/>
  <c r="E2187" i="11"/>
  <c r="F2187" i="11"/>
  <c r="E3489" i="11"/>
  <c r="F3489" i="11"/>
  <c r="F602" i="11"/>
  <c r="E602" i="11"/>
  <c r="E533" i="11"/>
  <c r="F533" i="11"/>
  <c r="F3115" i="11"/>
  <c r="E3115" i="11"/>
  <c r="E3900" i="11"/>
  <c r="F3900" i="11"/>
  <c r="F2713" i="11"/>
  <c r="E2713" i="11"/>
  <c r="F2321" i="11"/>
  <c r="E2321" i="11"/>
  <c r="F2653" i="11"/>
  <c r="E2653" i="11"/>
  <c r="E992" i="11"/>
  <c r="F992" i="11"/>
  <c r="F1499" i="11"/>
  <c r="E1499" i="11"/>
  <c r="F2317" i="11"/>
  <c r="E2317" i="11"/>
  <c r="F2992" i="11"/>
  <c r="E2992" i="11"/>
  <c r="E3433" i="11"/>
  <c r="F3433" i="11"/>
  <c r="F3965" i="11"/>
  <c r="E3965" i="11"/>
  <c r="F3290" i="11"/>
  <c r="E3290" i="11"/>
  <c r="F1644" i="11"/>
  <c r="E1644" i="11"/>
  <c r="F2332" i="11"/>
  <c r="E2332" i="11"/>
  <c r="F3500" i="11"/>
  <c r="E3500" i="11"/>
  <c r="E3030" i="11"/>
  <c r="F3030" i="11"/>
  <c r="F2189" i="11"/>
  <c r="E2189" i="11"/>
  <c r="F764" i="11"/>
  <c r="E764" i="11"/>
  <c r="F3774" i="11"/>
  <c r="E3774" i="11"/>
  <c r="F2089" i="11"/>
  <c r="E2089" i="11"/>
  <c r="F2183" i="11"/>
  <c r="E2183" i="11"/>
  <c r="E3662" i="11"/>
  <c r="F3662" i="11"/>
  <c r="F3872" i="11"/>
  <c r="E3872" i="11"/>
  <c r="E2534" i="11"/>
  <c r="F2534" i="11"/>
  <c r="F1163" i="11"/>
  <c r="E1163" i="11"/>
  <c r="F3399" i="11"/>
  <c r="E3399" i="11"/>
  <c r="E1638" i="11"/>
  <c r="F1638" i="11"/>
  <c r="F3871" i="11"/>
  <c r="E3871" i="11"/>
  <c r="E1840" i="11"/>
  <c r="F1840" i="11"/>
  <c r="F66" i="11"/>
  <c r="E66" i="11"/>
  <c r="F2327" i="11"/>
  <c r="E2327" i="11"/>
  <c r="F1847" i="11"/>
  <c r="E1847" i="11"/>
  <c r="F2976" i="11"/>
  <c r="E2976" i="11"/>
  <c r="E71" i="11"/>
  <c r="F71" i="11"/>
  <c r="E541" i="11"/>
  <c r="F541" i="11"/>
  <c r="E1571" i="11"/>
  <c r="F1571" i="11"/>
  <c r="E624" i="11"/>
  <c r="F624" i="11"/>
  <c r="E3566" i="11"/>
  <c r="F3566" i="11"/>
  <c r="F3549" i="11"/>
  <c r="E3549" i="11"/>
  <c r="E3893" i="11"/>
  <c r="F3893" i="11"/>
  <c r="E42" i="11"/>
  <c r="F42" i="11"/>
  <c r="F2916" i="11"/>
  <c r="E2916" i="11"/>
  <c r="F2503" i="11"/>
  <c r="E2503" i="11"/>
  <c r="F3711" i="11"/>
  <c r="E3711" i="11"/>
  <c r="F968" i="11"/>
  <c r="E968" i="11"/>
  <c r="F50" i="11"/>
  <c r="E50" i="11"/>
  <c r="E3035" i="11"/>
  <c r="F3035" i="11"/>
  <c r="E3975" i="11"/>
  <c r="F3975" i="11"/>
  <c r="E1441" i="11"/>
  <c r="F1441" i="11"/>
  <c r="E3484" i="11"/>
  <c r="F3484" i="11"/>
  <c r="F2436" i="11"/>
  <c r="E2436" i="11"/>
  <c r="E699" i="11"/>
  <c r="F699" i="11"/>
  <c r="E2974" i="11"/>
  <c r="F2974" i="11"/>
  <c r="F1690" i="11"/>
  <c r="E1690" i="11"/>
  <c r="F1476" i="11"/>
  <c r="E1476" i="11"/>
  <c r="F1196" i="11"/>
  <c r="E1196" i="11"/>
  <c r="F1447" i="11"/>
  <c r="E1447" i="11"/>
  <c r="E228" i="11"/>
  <c r="F228" i="11"/>
  <c r="E2308" i="11"/>
  <c r="F2308" i="11"/>
  <c r="F3048" i="11"/>
  <c r="E3048" i="11"/>
  <c r="E3335" i="11"/>
  <c r="F3335" i="11"/>
  <c r="F2998" i="11"/>
  <c r="E2998" i="11"/>
  <c r="F642" i="11"/>
  <c r="E642" i="11"/>
  <c r="F3105" i="11"/>
  <c r="E3105" i="11"/>
  <c r="F2997" i="11"/>
  <c r="E2997" i="11"/>
  <c r="E3138" i="11"/>
  <c r="F3138" i="11"/>
  <c r="E3717" i="11"/>
  <c r="F3717" i="11"/>
  <c r="E2373" i="11"/>
  <c r="F2373" i="11"/>
  <c r="F3898" i="11"/>
  <c r="E3898" i="11"/>
  <c r="E131" i="11"/>
  <c r="F131" i="11"/>
  <c r="E1305" i="11"/>
  <c r="F1305" i="11"/>
  <c r="F641" i="11"/>
  <c r="E641" i="11"/>
  <c r="E233" i="11"/>
  <c r="F233" i="11"/>
  <c r="F3853" i="11"/>
  <c r="E3853" i="11"/>
  <c r="F3448" i="11"/>
  <c r="E3448" i="11"/>
  <c r="F942" i="11"/>
  <c r="E942" i="11"/>
  <c r="F2669" i="11"/>
  <c r="E2669" i="11"/>
  <c r="E2859" i="11"/>
  <c r="F2859" i="11"/>
  <c r="E738" i="11"/>
  <c r="F738" i="11"/>
  <c r="E301" i="11"/>
  <c r="F301" i="11"/>
  <c r="F1186" i="11"/>
  <c r="E1186" i="11"/>
  <c r="F2885" i="11"/>
  <c r="E2885" i="11"/>
  <c r="E864" i="11"/>
  <c r="F864" i="11"/>
  <c r="F3534" i="11"/>
  <c r="E3534" i="11"/>
  <c r="F1085" i="11"/>
  <c r="E1085" i="11"/>
  <c r="E2004" i="11"/>
  <c r="F2004" i="11"/>
  <c r="E2377" i="11"/>
  <c r="F2377" i="11"/>
  <c r="F3734" i="11"/>
  <c r="E3734" i="11"/>
  <c r="E1098" i="11"/>
  <c r="F1098" i="11"/>
  <c r="F2093" i="11"/>
  <c r="E2093" i="11"/>
  <c r="F3932" i="11"/>
  <c r="E3932" i="11"/>
  <c r="E517" i="11"/>
  <c r="F517" i="11"/>
  <c r="E2063" i="11"/>
  <c r="F2063" i="11"/>
  <c r="F3583" i="11"/>
  <c r="E3583" i="11"/>
  <c r="F3001" i="11"/>
  <c r="E3001" i="11"/>
  <c r="F1173" i="11"/>
  <c r="E1173" i="11"/>
  <c r="F2315" i="11"/>
  <c r="E2315" i="11"/>
  <c r="E3527" i="11"/>
  <c r="F3527" i="11"/>
  <c r="E1167" i="11"/>
  <c r="F1167" i="11"/>
  <c r="F2868" i="11"/>
  <c r="E2868" i="11"/>
  <c r="E3274" i="11"/>
  <c r="F3274" i="11"/>
  <c r="F1324" i="11"/>
  <c r="E1324" i="11"/>
  <c r="E2768" i="11"/>
  <c r="F2768" i="11"/>
  <c r="E1487" i="11"/>
  <c r="F1487" i="11"/>
  <c r="F3064" i="11"/>
  <c r="E3064" i="11"/>
  <c r="E1354" i="11"/>
  <c r="F1354" i="11"/>
  <c r="E2836" i="11"/>
  <c r="F2836" i="11"/>
  <c r="F3426" i="11"/>
  <c r="E3426" i="11"/>
  <c r="E2522" i="11"/>
  <c r="F2522" i="11"/>
  <c r="F1123" i="11"/>
  <c r="E1123" i="11"/>
  <c r="F3577" i="11"/>
  <c r="E3577" i="11"/>
  <c r="E2825" i="11"/>
  <c r="F2825" i="11"/>
  <c r="E33" i="11"/>
  <c r="F33" i="11"/>
  <c r="F1180" i="11"/>
  <c r="E1180" i="11"/>
  <c r="E1703" i="11"/>
  <c r="F1703" i="11"/>
  <c r="F3113" i="11"/>
  <c r="E3113" i="11"/>
  <c r="F1302" i="11"/>
  <c r="E1302" i="11"/>
  <c r="F2964" i="11"/>
  <c r="E2964" i="11"/>
  <c r="E1537" i="11"/>
  <c r="F1537" i="11"/>
  <c r="F100" i="11"/>
  <c r="E100" i="11"/>
  <c r="E3537" i="11"/>
  <c r="F3537" i="11"/>
  <c r="F787" i="11"/>
  <c r="E787" i="11"/>
  <c r="E3878" i="11"/>
  <c r="F3878" i="11"/>
  <c r="F1791" i="11"/>
  <c r="E1791" i="11"/>
  <c r="F3509" i="11"/>
  <c r="E3509" i="11"/>
  <c r="E2674" i="11"/>
  <c r="F2674" i="11"/>
  <c r="F3592" i="11"/>
  <c r="E3592" i="11"/>
  <c r="E1445" i="11"/>
  <c r="F1445" i="11"/>
  <c r="F1449" i="11"/>
  <c r="E1449" i="11"/>
  <c r="E3149" i="11"/>
  <c r="F3149" i="11"/>
  <c r="E558" i="11"/>
  <c r="F558" i="11"/>
  <c r="E3346" i="11"/>
  <c r="F3346" i="11"/>
  <c r="F3813" i="11"/>
  <c r="E3813" i="11"/>
  <c r="F2485" i="11"/>
  <c r="E2485" i="11"/>
  <c r="E1357" i="11"/>
  <c r="F1357" i="11"/>
  <c r="E756" i="11"/>
  <c r="F756" i="11"/>
  <c r="F1292" i="11"/>
  <c r="E1292" i="11"/>
  <c r="F2910" i="11"/>
  <c r="E2910" i="11"/>
  <c r="F934" i="11"/>
  <c r="E934" i="11"/>
  <c r="F1613" i="11"/>
  <c r="E1613" i="11"/>
  <c r="F2691" i="11"/>
  <c r="E2691" i="11"/>
  <c r="E2144" i="11"/>
  <c r="F2144" i="11"/>
  <c r="E3682" i="11"/>
  <c r="F3682" i="11"/>
  <c r="E2824" i="11"/>
  <c r="F2824" i="11"/>
  <c r="E2766" i="11"/>
  <c r="F2766" i="11"/>
  <c r="E3441" i="11"/>
  <c r="F3441" i="11"/>
  <c r="E2605" i="11"/>
  <c r="F2605" i="11"/>
  <c r="F1428" i="11"/>
  <c r="E1428" i="11"/>
  <c r="F1921" i="11"/>
  <c r="E1921" i="11"/>
  <c r="E1709" i="11"/>
  <c r="F1709" i="11"/>
  <c r="E3811" i="11"/>
  <c r="F3811" i="11"/>
  <c r="E3518" i="11"/>
  <c r="F3518" i="11"/>
  <c r="F1771" i="11"/>
  <c r="E1771" i="11"/>
  <c r="F3913" i="11"/>
  <c r="E3913" i="11"/>
  <c r="F3395" i="11"/>
  <c r="E3395" i="11"/>
  <c r="F599" i="11"/>
  <c r="E599" i="11"/>
  <c r="E417" i="11"/>
  <c r="F417" i="11"/>
  <c r="F3530" i="11"/>
  <c r="E3530" i="11"/>
  <c r="F3538" i="11"/>
  <c r="E3538" i="11"/>
  <c r="E24" i="11"/>
  <c r="F24" i="11"/>
  <c r="F2096" i="11"/>
  <c r="E2096" i="11"/>
  <c r="E40" i="11"/>
  <c r="F40" i="11"/>
  <c r="E61" i="11"/>
  <c r="F61" i="11"/>
  <c r="E638" i="11"/>
  <c r="F638" i="11"/>
  <c r="F652" i="11"/>
  <c r="E652" i="11"/>
  <c r="F2342" i="11"/>
  <c r="E2342" i="11"/>
  <c r="E816" i="11"/>
  <c r="F816" i="11"/>
  <c r="E1434" i="11"/>
  <c r="F1434" i="11"/>
  <c r="E802" i="11"/>
  <c r="F802" i="11"/>
  <c r="E733" i="11"/>
  <c r="F733" i="11"/>
  <c r="F1401" i="11"/>
  <c r="E1401" i="11"/>
  <c r="F2754" i="11"/>
  <c r="E2754" i="11"/>
  <c r="F2767" i="11"/>
  <c r="E2767" i="11"/>
  <c r="F930" i="11"/>
  <c r="E930" i="11"/>
  <c r="F1203" i="11"/>
  <c r="E1203" i="11"/>
  <c r="E3909" i="11"/>
  <c r="F3909" i="11"/>
  <c r="E2127" i="11"/>
  <c r="F2127" i="11"/>
  <c r="E1411" i="11"/>
  <c r="F1411" i="11"/>
  <c r="F898" i="11"/>
  <c r="E898" i="11"/>
  <c r="F1583" i="11"/>
  <c r="E1583" i="11"/>
  <c r="F2666" i="11"/>
  <c r="E2666" i="11"/>
  <c r="E93" i="11"/>
  <c r="F93" i="11"/>
  <c r="E3979" i="11"/>
  <c r="F3979" i="11"/>
  <c r="F1745" i="11"/>
  <c r="E1745" i="11"/>
  <c r="F3639" i="11"/>
  <c r="E3639" i="11"/>
  <c r="F334" i="11"/>
  <c r="E334" i="11"/>
  <c r="F2526" i="11"/>
  <c r="E2526" i="11"/>
  <c r="F997" i="11"/>
  <c r="E997" i="11"/>
  <c r="F399" i="11"/>
  <c r="E399" i="11"/>
  <c r="E684" i="11"/>
  <c r="F684" i="11"/>
  <c r="F118" i="11"/>
  <c r="E118" i="11"/>
  <c r="E3173" i="11"/>
  <c r="F3173" i="11"/>
  <c r="E3516" i="11"/>
  <c r="F3516" i="11"/>
  <c r="F3713" i="11"/>
  <c r="E3713" i="11"/>
  <c r="F2738" i="11"/>
  <c r="E2738" i="11"/>
  <c r="E2461" i="11"/>
  <c r="F2461" i="11"/>
  <c r="F2146" i="11"/>
  <c r="E2146" i="11"/>
  <c r="F703" i="11"/>
  <c r="E703" i="11"/>
  <c r="F1768" i="11"/>
  <c r="E1768" i="11"/>
  <c r="F3698" i="11"/>
  <c r="E3698" i="11"/>
  <c r="E2272" i="11"/>
  <c r="F2272" i="11"/>
  <c r="E390" i="11"/>
  <c r="F390" i="11"/>
  <c r="E1342" i="11"/>
  <c r="F1342" i="11"/>
  <c r="E2411" i="11"/>
  <c r="F2411" i="11"/>
  <c r="F3466" i="11"/>
  <c r="E3466" i="11"/>
  <c r="F490" i="11"/>
  <c r="E490" i="11"/>
  <c r="E663" i="11"/>
  <c r="F663" i="11"/>
  <c r="E3449" i="11"/>
  <c r="F3449" i="11"/>
  <c r="E1078" i="11"/>
  <c r="F1078" i="11"/>
  <c r="E3022" i="11"/>
  <c r="F3022" i="11"/>
  <c r="E460" i="11"/>
  <c r="F460" i="11"/>
  <c r="F2474" i="11"/>
  <c r="E2474" i="11"/>
  <c r="F76" i="11"/>
  <c r="E76" i="11"/>
  <c r="F7" i="11"/>
  <c r="E7" i="11"/>
  <c r="E2524" i="11"/>
  <c r="F2524" i="11"/>
  <c r="E1391" i="11"/>
  <c r="F1391" i="11"/>
  <c r="E461" i="11"/>
  <c r="F461" i="11"/>
  <c r="F8" i="11"/>
  <c r="E8" i="11"/>
  <c r="E128" i="11"/>
  <c r="F128" i="11"/>
  <c r="E2083" i="11"/>
  <c r="F2083" i="11"/>
  <c r="F3744" i="11"/>
  <c r="E3744" i="11"/>
  <c r="F2965" i="11"/>
  <c r="E2965" i="11"/>
  <c r="F3187" i="11"/>
  <c r="E3187" i="11"/>
  <c r="F1872" i="11"/>
  <c r="E1872" i="11"/>
  <c r="E1530" i="11"/>
  <c r="F1530" i="11"/>
  <c r="F2770" i="11"/>
  <c r="E2770" i="11"/>
  <c r="F160" i="11"/>
  <c r="E160" i="11"/>
  <c r="E142" i="11"/>
  <c r="F142" i="11"/>
  <c r="F2995" i="11"/>
  <c r="E2995" i="11"/>
  <c r="F2531" i="11"/>
  <c r="E2531" i="11"/>
  <c r="F2772" i="11"/>
  <c r="E2772" i="11"/>
  <c r="E2338" i="11"/>
  <c r="F2338" i="11"/>
  <c r="E3074" i="11"/>
  <c r="F3074" i="11"/>
  <c r="E3632" i="11"/>
  <c r="F3632" i="11"/>
  <c r="E459" i="11"/>
  <c r="F459" i="11"/>
  <c r="E745" i="11"/>
  <c r="F745" i="11"/>
  <c r="E2472" i="11"/>
  <c r="F2472" i="11"/>
  <c r="F3092" i="11"/>
  <c r="E3092" i="11"/>
  <c r="E1200" i="11"/>
  <c r="F1200" i="11"/>
  <c r="F3630" i="11"/>
  <c r="E3630" i="11"/>
  <c r="F190" i="11"/>
  <c r="E190" i="11"/>
  <c r="F3695" i="11"/>
  <c r="E3695" i="11"/>
  <c r="F1722" i="11"/>
  <c r="E1722" i="11"/>
  <c r="F563" i="11"/>
  <c r="E563" i="11"/>
  <c r="F854" i="11"/>
  <c r="E854" i="11"/>
  <c r="F1512" i="11"/>
  <c r="E1512" i="11"/>
  <c r="F3576" i="11"/>
  <c r="E3576" i="11"/>
  <c r="F2364" i="11"/>
  <c r="E2364" i="11"/>
  <c r="E95" i="11"/>
  <c r="F95" i="11"/>
  <c r="F2032" i="11"/>
  <c r="E2032" i="11"/>
  <c r="E878" i="11"/>
  <c r="F878" i="11"/>
  <c r="E1635" i="11"/>
  <c r="F1635" i="11"/>
  <c r="E1568" i="11"/>
  <c r="F1568" i="11"/>
  <c r="E945" i="11"/>
  <c r="F945" i="11"/>
  <c r="E3793" i="11"/>
  <c r="F3793" i="11"/>
  <c r="F800" i="11"/>
  <c r="E800" i="11"/>
  <c r="E797" i="11"/>
  <c r="F797" i="11"/>
  <c r="E2024" i="11"/>
  <c r="F2024" i="11"/>
  <c r="E2150" i="11"/>
  <c r="F2150" i="11"/>
  <c r="E3447" i="11"/>
  <c r="F3447" i="11"/>
  <c r="F1493" i="11"/>
  <c r="E1493" i="11"/>
  <c r="E3515" i="11"/>
  <c r="F3515" i="11"/>
  <c r="E2440" i="11"/>
  <c r="F2440" i="11"/>
  <c r="E3205" i="11"/>
  <c r="F3205" i="11"/>
  <c r="F2020" i="11"/>
  <c r="E2020" i="11"/>
  <c r="E1951" i="11"/>
  <c r="F1951" i="11"/>
  <c r="F2913" i="11"/>
  <c r="E2913" i="11"/>
  <c r="F3674" i="11"/>
  <c r="E3674" i="11"/>
  <c r="F2809" i="11"/>
  <c r="E2809" i="11"/>
  <c r="E1824" i="11"/>
  <c r="F1824" i="11"/>
  <c r="F2558" i="11"/>
  <c r="E2558" i="11"/>
  <c r="E3569" i="11"/>
  <c r="F3569" i="11"/>
  <c r="F2041" i="11"/>
  <c r="E2041" i="11"/>
  <c r="E2267" i="11"/>
  <c r="F2267" i="11"/>
  <c r="F1699" i="11"/>
  <c r="E1699" i="11"/>
  <c r="F515" i="11"/>
  <c r="E515" i="11"/>
  <c r="E1974" i="11"/>
  <c r="F1974" i="11"/>
  <c r="E2949" i="11"/>
  <c r="F2949" i="11"/>
  <c r="F1762" i="11"/>
  <c r="E1762" i="11"/>
  <c r="F1254" i="11"/>
  <c r="E1254" i="11"/>
  <c r="E3617" i="11"/>
  <c r="F3617" i="11"/>
  <c r="E2072" i="11"/>
  <c r="F2072" i="11"/>
  <c r="E2695" i="11"/>
  <c r="F2695" i="11"/>
  <c r="E2346" i="11"/>
  <c r="F2346" i="11"/>
  <c r="E781" i="11"/>
  <c r="F781" i="11"/>
  <c r="F3011" i="11"/>
  <c r="E3011" i="11"/>
  <c r="F1668" i="11"/>
  <c r="E1668" i="11"/>
  <c r="E2082" i="11"/>
  <c r="F2082" i="11"/>
  <c r="F222" i="11"/>
  <c r="E222" i="11"/>
  <c r="F1615" i="11"/>
  <c r="E1615" i="11"/>
  <c r="F948" i="11"/>
  <c r="E948" i="11"/>
  <c r="F924" i="11"/>
  <c r="E924" i="11"/>
  <c r="F2963" i="11"/>
  <c r="E2963" i="11"/>
  <c r="E3854" i="11"/>
  <c r="F3854" i="11"/>
  <c r="F572" i="11"/>
  <c r="E572" i="11"/>
  <c r="E526" i="11"/>
  <c r="F526" i="11"/>
  <c r="E1289" i="11"/>
  <c r="F1289" i="11"/>
  <c r="E2658" i="11"/>
  <c r="F2658" i="11"/>
  <c r="F91" i="11"/>
  <c r="E91" i="11"/>
  <c r="E270" i="11"/>
  <c r="F270" i="11"/>
  <c r="F2561" i="11"/>
  <c r="E2561" i="11"/>
  <c r="F1049" i="11"/>
  <c r="E1049" i="11"/>
  <c r="E383" i="11"/>
  <c r="F383" i="11"/>
  <c r="F2384" i="11"/>
  <c r="E2384" i="11"/>
  <c r="E3386" i="11"/>
  <c r="F3386" i="11"/>
  <c r="E3952" i="11"/>
  <c r="F3952" i="11"/>
  <c r="F1262" i="11"/>
  <c r="E1262" i="11"/>
  <c r="F1685" i="11"/>
  <c r="E1685" i="11"/>
  <c r="E2359" i="11"/>
  <c r="F2359" i="11"/>
  <c r="E2251" i="11"/>
  <c r="F2251" i="11"/>
  <c r="E2960" i="11"/>
  <c r="F2960" i="11"/>
  <c r="F3318" i="11"/>
  <c r="E3318" i="11"/>
  <c r="F1777" i="11"/>
  <c r="E1777" i="11"/>
  <c r="F3879" i="11"/>
  <c r="E3879" i="11"/>
  <c r="F77" i="11"/>
  <c r="E77" i="11"/>
  <c r="F1383" i="11"/>
  <c r="E1383" i="11"/>
  <c r="E1504" i="11"/>
  <c r="F1504" i="11"/>
  <c r="E1460" i="11"/>
  <c r="F1460" i="11"/>
  <c r="F1387" i="11"/>
  <c r="E1387" i="11"/>
  <c r="F2430" i="11"/>
  <c r="E2430" i="11"/>
  <c r="E3403" i="11"/>
  <c r="F3403" i="11"/>
  <c r="E3585" i="11"/>
  <c r="F3585" i="11"/>
  <c r="E3123" i="11"/>
  <c r="F3123" i="11"/>
  <c r="E637" i="11"/>
  <c r="F637" i="11"/>
  <c r="F1611" i="11"/>
  <c r="E1611" i="11"/>
  <c r="F1450" i="11"/>
  <c r="E1450" i="11"/>
  <c r="F3036" i="11"/>
  <c r="E3036" i="11"/>
  <c r="E3272" i="11"/>
  <c r="F3272" i="11"/>
  <c r="F1209" i="11"/>
  <c r="E1209" i="11"/>
  <c r="E2813" i="11"/>
  <c r="F2813" i="11"/>
  <c r="F1403" i="11"/>
  <c r="E1403" i="11"/>
  <c r="E1475" i="11"/>
  <c r="F1475" i="11"/>
  <c r="F1946" i="11"/>
  <c r="E1946" i="11"/>
  <c r="F1776" i="11"/>
  <c r="E1776" i="11"/>
  <c r="E1213" i="11"/>
  <c r="F1213" i="11"/>
  <c r="F2486" i="11"/>
  <c r="E2486" i="11"/>
  <c r="E2361" i="11"/>
  <c r="F2361" i="11"/>
  <c r="E1465" i="11"/>
  <c r="F1465" i="11"/>
  <c r="E560" i="11"/>
  <c r="F560" i="11"/>
  <c r="F2939" i="11"/>
  <c r="E2939" i="11"/>
  <c r="E367" i="11"/>
  <c r="F367" i="11"/>
  <c r="F2220" i="11"/>
  <c r="E2220" i="11"/>
  <c r="F623" i="11"/>
  <c r="E623" i="11"/>
  <c r="F527" i="11"/>
  <c r="E527" i="11"/>
  <c r="E1821" i="11"/>
  <c r="F1821" i="11"/>
  <c r="E3424" i="11"/>
  <c r="F3424" i="11"/>
  <c r="F2026" i="11"/>
  <c r="E2026" i="11"/>
  <c r="F578" i="11"/>
  <c r="E578" i="11"/>
  <c r="F163" i="11"/>
  <c r="E163" i="11"/>
  <c r="F2798" i="11"/>
  <c r="E2798" i="11"/>
  <c r="F318" i="11"/>
  <c r="E318" i="11"/>
  <c r="E818" i="11"/>
  <c r="F818" i="11"/>
  <c r="E3043" i="11"/>
  <c r="F3043" i="11"/>
  <c r="F1727" i="11"/>
  <c r="E1727" i="11"/>
  <c r="F1153" i="11"/>
  <c r="E1153" i="11"/>
  <c r="F351" i="11"/>
  <c r="E351" i="11"/>
  <c r="E3689" i="11"/>
  <c r="F3689" i="11"/>
  <c r="E2412" i="11"/>
  <c r="F2412" i="11"/>
  <c r="E3967" i="11"/>
  <c r="F3967" i="11"/>
  <c r="F1295" i="11"/>
  <c r="E1295" i="11"/>
  <c r="F2491" i="11"/>
  <c r="E2491" i="11"/>
  <c r="E1909" i="11"/>
  <c r="F1909" i="11"/>
  <c r="E1865" i="11"/>
  <c r="F1865" i="11"/>
  <c r="F2181" i="11"/>
  <c r="E2181" i="11"/>
  <c r="E402" i="11"/>
  <c r="F402" i="11"/>
  <c r="E3251" i="11"/>
  <c r="F3251" i="11"/>
  <c r="E832" i="11"/>
  <c r="F832" i="11"/>
  <c r="E3281" i="11"/>
  <c r="F3281" i="11"/>
  <c r="F3922" i="11"/>
  <c r="E3922" i="11"/>
  <c r="E3659" i="11"/>
  <c r="F3659" i="11"/>
  <c r="E2987" i="11"/>
  <c r="F2987" i="11"/>
  <c r="E2037" i="11"/>
  <c r="F2037" i="11"/>
  <c r="F1715" i="11"/>
  <c r="E1715" i="11"/>
  <c r="F1087" i="11"/>
  <c r="E1087" i="11"/>
  <c r="F349" i="11"/>
  <c r="E349" i="11"/>
  <c r="F2973" i="11"/>
  <c r="E2973" i="11"/>
  <c r="E2490" i="11"/>
  <c r="F2490" i="11"/>
  <c r="F1757" i="11"/>
  <c r="E1757" i="11"/>
  <c r="F1653" i="11"/>
  <c r="E1653" i="11"/>
  <c r="E1833" i="11"/>
  <c r="F1833" i="11"/>
  <c r="E969" i="11"/>
  <c r="F969" i="11"/>
  <c r="F542" i="11"/>
  <c r="E542" i="11"/>
  <c r="E3990" i="11"/>
  <c r="F3990" i="11"/>
  <c r="F3057" i="11"/>
  <c r="E3057" i="11"/>
  <c r="F829" i="11"/>
  <c r="E829" i="11"/>
  <c r="F3273" i="11"/>
  <c r="E3273" i="11"/>
  <c r="F2832" i="11"/>
  <c r="E2832" i="11"/>
  <c r="F1563" i="11"/>
  <c r="E1563" i="11"/>
  <c r="E2745" i="11"/>
  <c r="F2745" i="11"/>
  <c r="F3099" i="11"/>
  <c r="E3099" i="11"/>
  <c r="F2650" i="11"/>
  <c r="E2650" i="11"/>
  <c r="E922" i="11"/>
  <c r="F922" i="11"/>
  <c r="E336" i="11"/>
  <c r="F336" i="11"/>
  <c r="E2781" i="11"/>
  <c r="F2781" i="11"/>
  <c r="E56" i="11"/>
  <c r="F56" i="11"/>
  <c r="F3314" i="11"/>
  <c r="E3314" i="11"/>
  <c r="F3161" i="11"/>
  <c r="E3161" i="11"/>
  <c r="E3189" i="11"/>
  <c r="F3189" i="11"/>
  <c r="F3982" i="11"/>
  <c r="E3982" i="11"/>
  <c r="F2799" i="11"/>
  <c r="E2799" i="11"/>
  <c r="E799" i="11"/>
  <c r="F799" i="11"/>
  <c r="F1754" i="11"/>
  <c r="E1754" i="11"/>
  <c r="E111" i="11"/>
  <c r="F111" i="11"/>
  <c r="F3628" i="11"/>
  <c r="E3628" i="11"/>
  <c r="F157" i="11"/>
  <c r="E157" i="11"/>
  <c r="F1217" i="11"/>
  <c r="E1217" i="11"/>
  <c r="E2569" i="11"/>
  <c r="F2569" i="11"/>
  <c r="F2322" i="11"/>
  <c r="E2322" i="11"/>
  <c r="F314" i="11"/>
  <c r="E314" i="11"/>
  <c r="E3556" i="11"/>
  <c r="F3556" i="11"/>
  <c r="E2582" i="11"/>
  <c r="F2582" i="11"/>
  <c r="E2255" i="11"/>
  <c r="F2255" i="11"/>
  <c r="F3076" i="11"/>
  <c r="E3076" i="11"/>
  <c r="F1056" i="11"/>
  <c r="E1056" i="11"/>
  <c r="F457" i="11"/>
  <c r="E457" i="11"/>
  <c r="F939" i="11"/>
  <c r="E939" i="11"/>
  <c r="F1636" i="11"/>
  <c r="E1636" i="11"/>
  <c r="E387" i="11"/>
  <c r="F387" i="11"/>
  <c r="F3416" i="11"/>
  <c r="E3416" i="11"/>
  <c r="E1028" i="11"/>
  <c r="F1028" i="11"/>
  <c r="F2223" i="11"/>
  <c r="E2223" i="11"/>
  <c r="E1285" i="11"/>
  <c r="F1285" i="11"/>
  <c r="F946" i="11"/>
  <c r="E946" i="11"/>
  <c r="E2887" i="11"/>
  <c r="F2887" i="11"/>
  <c r="E1887" i="11"/>
  <c r="F1887" i="11"/>
  <c r="E2323" i="11"/>
  <c r="F2323" i="11"/>
  <c r="F3984" i="11"/>
  <c r="E3984" i="11"/>
  <c r="F1461" i="11"/>
  <c r="E1461" i="11"/>
  <c r="E2580" i="11"/>
  <c r="F2580" i="11"/>
  <c r="E1051" i="11"/>
  <c r="F1051" i="11"/>
  <c r="E1675" i="11"/>
  <c r="F1675" i="11"/>
  <c r="F2443" i="11"/>
  <c r="E2443" i="11"/>
  <c r="E3293" i="11"/>
  <c r="F3293" i="11"/>
  <c r="E827" i="11"/>
  <c r="F827" i="11"/>
  <c r="F1823" i="11"/>
  <c r="E1823" i="11"/>
  <c r="E3783" i="11"/>
  <c r="F3783" i="11"/>
  <c r="F1156" i="11"/>
  <c r="E1156" i="11"/>
  <c r="E2739" i="11"/>
  <c r="F2739" i="11"/>
  <c r="E3372" i="11"/>
  <c r="F3372" i="11"/>
  <c r="E1759" i="11"/>
  <c r="F1759" i="11"/>
  <c r="E3690" i="11"/>
  <c r="F3690" i="11"/>
  <c r="F2652" i="11"/>
  <c r="E2652" i="11"/>
  <c r="F1423" i="11"/>
  <c r="E1423" i="11"/>
  <c r="E3357" i="11"/>
  <c r="F3357" i="11"/>
  <c r="F1639" i="11"/>
  <c r="E1639" i="11"/>
  <c r="F757" i="11"/>
  <c r="E757" i="11"/>
  <c r="F2553" i="11"/>
  <c r="E2553" i="11"/>
  <c r="E1829" i="11"/>
  <c r="F1829" i="11"/>
  <c r="E1932" i="11"/>
  <c r="F1932" i="11"/>
  <c r="E2282" i="11"/>
  <c r="F2282" i="11"/>
  <c r="E3242" i="11"/>
  <c r="F3242" i="11"/>
  <c r="E1899" i="11"/>
  <c r="F1899" i="11"/>
  <c r="F2985" i="11"/>
  <c r="E2985" i="11"/>
  <c r="F3472" i="11"/>
  <c r="E3472" i="11"/>
  <c r="E3210" i="11"/>
  <c r="F3210" i="11"/>
  <c r="E1478" i="11"/>
  <c r="F1478" i="11"/>
  <c r="F348" i="11"/>
  <c r="E348" i="11"/>
  <c r="F1240" i="11"/>
  <c r="E1240" i="11"/>
  <c r="F3857" i="11"/>
  <c r="E3857" i="11"/>
  <c r="E197" i="11"/>
  <c r="F197" i="11"/>
  <c r="F1162" i="11"/>
  <c r="E1162" i="11"/>
  <c r="F2253" i="11"/>
  <c r="E2253" i="11"/>
  <c r="E837" i="11"/>
  <c r="F837" i="11"/>
  <c r="E426" i="11"/>
  <c r="F426" i="11"/>
  <c r="E1695" i="11"/>
  <c r="F1695" i="11"/>
  <c r="F1588" i="11"/>
  <c r="E1588" i="11"/>
  <c r="F523" i="11"/>
  <c r="E523" i="11"/>
  <c r="E1212" i="11"/>
  <c r="F1212" i="11"/>
  <c r="E167" i="11"/>
  <c r="F167" i="11"/>
  <c r="F3110" i="11"/>
  <c r="E3110" i="11"/>
  <c r="F2606" i="11"/>
  <c r="E2606" i="11"/>
  <c r="F1873" i="11"/>
  <c r="E1873" i="11"/>
  <c r="E1746" i="11"/>
  <c r="F1746" i="11"/>
  <c r="F1822" i="11"/>
  <c r="E1822" i="11"/>
  <c r="E1528" i="11"/>
  <c r="F1528" i="11"/>
  <c r="E513" i="11"/>
  <c r="F513" i="11"/>
  <c r="F1092" i="11"/>
  <c r="E1092" i="11"/>
  <c r="F2773" i="11"/>
  <c r="E2773" i="11"/>
  <c r="E2834" i="11"/>
  <c r="F2834" i="11"/>
  <c r="F3148" i="11"/>
  <c r="E3148" i="11"/>
  <c r="F1284" i="11"/>
  <c r="E1284" i="11"/>
  <c r="E2300" i="11"/>
  <c r="F2300" i="11"/>
  <c r="F2169" i="11"/>
  <c r="E2169" i="11"/>
  <c r="E547" i="11"/>
  <c r="F547" i="11"/>
  <c r="F820" i="11"/>
  <c r="E820" i="11"/>
  <c r="E1114" i="11"/>
  <c r="F1114" i="11"/>
  <c r="E2138" i="11"/>
  <c r="F2138" i="11"/>
  <c r="E1331" i="11"/>
  <c r="F1331" i="11"/>
  <c r="E3313" i="11"/>
  <c r="F3313" i="11"/>
  <c r="E1398" i="11"/>
  <c r="F1398" i="11"/>
  <c r="E2879" i="11"/>
  <c r="F2879" i="11"/>
  <c r="F1797" i="11"/>
  <c r="E1797" i="11"/>
  <c r="E3665" i="11"/>
  <c r="F3665" i="11"/>
  <c r="F1606" i="11"/>
  <c r="E1606" i="11"/>
  <c r="E2133" i="11"/>
  <c r="F2133" i="11"/>
  <c r="E553" i="11"/>
  <c r="F553" i="11"/>
  <c r="F1438" i="11"/>
  <c r="E1438" i="11"/>
  <c r="E2566" i="11"/>
  <c r="F2566" i="11"/>
  <c r="E2865" i="11"/>
  <c r="F2865" i="11"/>
  <c r="E1693" i="11"/>
  <c r="F1693" i="11"/>
  <c r="F2298" i="11"/>
  <c r="E2298" i="11"/>
  <c r="E1922" i="11"/>
  <c r="F1922" i="11"/>
  <c r="F3342" i="11"/>
  <c r="E3342" i="11"/>
  <c r="F3830" i="11"/>
  <c r="E3830" i="11"/>
  <c r="E1651" i="11"/>
  <c r="F1651" i="11"/>
  <c r="F378" i="11"/>
  <c r="E378" i="11"/>
  <c r="F2145" i="11"/>
  <c r="E2145" i="11"/>
  <c r="E1900" i="11"/>
  <c r="F1900" i="11"/>
  <c r="F2391" i="11"/>
  <c r="E2391" i="11"/>
  <c r="F3321" i="11"/>
  <c r="E3321" i="11"/>
  <c r="E2893" i="11"/>
  <c r="F2893" i="11"/>
  <c r="E3657" i="11"/>
  <c r="F3657" i="11"/>
  <c r="E1350" i="11"/>
  <c r="F1350" i="11"/>
  <c r="E834" i="11"/>
  <c r="F834" i="11"/>
  <c r="E3238" i="11"/>
  <c r="F3238" i="11"/>
  <c r="F2670" i="11"/>
  <c r="E2670" i="11"/>
  <c r="E1480" i="11"/>
  <c r="F1480" i="11"/>
  <c r="E1446" i="11"/>
  <c r="F1446" i="11"/>
  <c r="F2649" i="11"/>
  <c r="E2649" i="11"/>
  <c r="E3439" i="11"/>
  <c r="F3439" i="11"/>
  <c r="F1977" i="11"/>
  <c r="E1977" i="11"/>
  <c r="F687" i="11"/>
  <c r="E687" i="11"/>
  <c r="F2389" i="11"/>
  <c r="E2389" i="11"/>
  <c r="E400" i="11"/>
  <c r="F400" i="11"/>
  <c r="F792" i="11"/>
  <c r="E792" i="11"/>
  <c r="E1710" i="11"/>
  <c r="F1710" i="11"/>
  <c r="F1569" i="11"/>
  <c r="E1569" i="11"/>
  <c r="E877" i="11"/>
  <c r="F877" i="11"/>
  <c r="E742" i="11"/>
  <c r="F742" i="11"/>
  <c r="E813" i="11"/>
  <c r="F813" i="11"/>
  <c r="F463" i="11"/>
  <c r="E463" i="11"/>
  <c r="F1193" i="11"/>
  <c r="E1193" i="11"/>
  <c r="E2643" i="11"/>
  <c r="F2643" i="11"/>
  <c r="E1214" i="11"/>
  <c r="F1214" i="11"/>
  <c r="E3883" i="11"/>
  <c r="F3883" i="11"/>
  <c r="F2501" i="11"/>
  <c r="E2501" i="11"/>
  <c r="F89" i="11"/>
  <c r="E89" i="11"/>
  <c r="F2733" i="11"/>
  <c r="E2733" i="11"/>
  <c r="E890" i="11"/>
  <c r="F890" i="11"/>
  <c r="E113" i="11"/>
  <c r="F113" i="11"/>
  <c r="F1300" i="11"/>
  <c r="E1300" i="11"/>
  <c r="F129" i="11"/>
  <c r="E129" i="11"/>
  <c r="F3127" i="11"/>
  <c r="E3127" i="11"/>
  <c r="F1517" i="11"/>
  <c r="E1517" i="11"/>
  <c r="F3310" i="11"/>
  <c r="E3310" i="11"/>
  <c r="E3070" i="11"/>
  <c r="F3070" i="11"/>
  <c r="F3753" i="11"/>
  <c r="E3753" i="11"/>
  <c r="E2724" i="11"/>
  <c r="F2724" i="11"/>
  <c r="F949" i="11"/>
  <c r="E949" i="11"/>
  <c r="F3972" i="11"/>
  <c r="E3972" i="11"/>
  <c r="F1631" i="11"/>
  <c r="E1631" i="11"/>
  <c r="E2496" i="11"/>
  <c r="F2496" i="11"/>
  <c r="F790" i="11"/>
  <c r="E790" i="11"/>
  <c r="F1928" i="11"/>
  <c r="E1928" i="11"/>
  <c r="F1026" i="11"/>
  <c r="E1026" i="11"/>
  <c r="F2263" i="11"/>
  <c r="E2263" i="11"/>
  <c r="F2861" i="11"/>
  <c r="E2861" i="11"/>
  <c r="F284" i="11"/>
  <c r="E284" i="11"/>
  <c r="E582" i="11"/>
  <c r="F582" i="11"/>
  <c r="E3415" i="11"/>
  <c r="F3415" i="11"/>
  <c r="E3999" i="11"/>
  <c r="F3999" i="11"/>
  <c r="F3873" i="11"/>
  <c r="E3873" i="11"/>
  <c r="E3578" i="11"/>
  <c r="F3578" i="11"/>
  <c r="E1814" i="11"/>
  <c r="F1814" i="11"/>
  <c r="F2167" i="11"/>
  <c r="E2167" i="11"/>
  <c r="F346" i="11"/>
  <c r="E346" i="11"/>
  <c r="E1161" i="11"/>
  <c r="F1161" i="11"/>
  <c r="F3654" i="11"/>
  <c r="E3654" i="11"/>
  <c r="E661" i="11"/>
  <c r="F661" i="11"/>
  <c r="F903" i="11"/>
  <c r="E903" i="11"/>
  <c r="E522" i="11"/>
  <c r="F522" i="11"/>
  <c r="F2479" i="11"/>
  <c r="E2479" i="11"/>
  <c r="E3170" i="11"/>
  <c r="F3170" i="11"/>
  <c r="E780" i="11"/>
  <c r="F780" i="11"/>
  <c r="E3145" i="11"/>
  <c r="F3145" i="11"/>
  <c r="F1988" i="11"/>
  <c r="E1988" i="11"/>
  <c r="F2437" i="11"/>
  <c r="E2437" i="11"/>
  <c r="F3252" i="11"/>
  <c r="E3252" i="11"/>
  <c r="F1071" i="11"/>
  <c r="E1071" i="11"/>
  <c r="E3476" i="11"/>
  <c r="F3476" i="11"/>
  <c r="F3224" i="11"/>
  <c r="E3224" i="11"/>
  <c r="E516" i="11"/>
  <c r="F516" i="11"/>
  <c r="F3150" i="11"/>
  <c r="E3150" i="11"/>
  <c r="F2028" i="11"/>
  <c r="E2028" i="11"/>
  <c r="F3953" i="11"/>
  <c r="E3953" i="11"/>
  <c r="F1621" i="11"/>
  <c r="E1621" i="11"/>
  <c r="E688" i="11"/>
  <c r="F688" i="11"/>
  <c r="E1313" i="11"/>
  <c r="F1313" i="11"/>
  <c r="E3827" i="11"/>
  <c r="F3827" i="11"/>
  <c r="E2608" i="11"/>
  <c r="F2608" i="11"/>
  <c r="E2464" i="11"/>
  <c r="F2464" i="11"/>
  <c r="F1483" i="11"/>
  <c r="E1483" i="11"/>
  <c r="F3946" i="11"/>
  <c r="E3946" i="11"/>
  <c r="E2343" i="11"/>
  <c r="F2343" i="11"/>
  <c r="E1152" i="11"/>
  <c r="F1152" i="11"/>
  <c r="F1488" i="11"/>
  <c r="E1488" i="11"/>
  <c r="F3289" i="11"/>
  <c r="E3289" i="11"/>
  <c r="E3881" i="11"/>
  <c r="F3881" i="11"/>
  <c r="E3137" i="11"/>
  <c r="F3137" i="11"/>
  <c r="F5" i="11"/>
  <c r="E5" i="11"/>
  <c r="F3567" i="11"/>
  <c r="E3567" i="11"/>
  <c r="E2388" i="11"/>
  <c r="F2388" i="11"/>
  <c r="E139" i="11"/>
  <c r="F139" i="11"/>
  <c r="E2778" i="11"/>
  <c r="F2778" i="11"/>
  <c r="F427" i="11"/>
  <c r="E427" i="11"/>
  <c r="F1910" i="11"/>
  <c r="E1910" i="11"/>
  <c r="E1973" i="11"/>
  <c r="F1973" i="11"/>
  <c r="E1054" i="11"/>
  <c r="F1054" i="11"/>
  <c r="F3718" i="11"/>
  <c r="E3718" i="11"/>
  <c r="F2233" i="11"/>
  <c r="E2233" i="11"/>
  <c r="F3529" i="11"/>
  <c r="E3529" i="11"/>
  <c r="E1112" i="11"/>
  <c r="F1112" i="11"/>
  <c r="E331" i="11"/>
  <c r="F331" i="11"/>
  <c r="E519" i="11"/>
  <c r="F519" i="11"/>
  <c r="F3059" i="11"/>
  <c r="E3059" i="11"/>
  <c r="F2158" i="11"/>
  <c r="E2158" i="11"/>
  <c r="E3949" i="11"/>
  <c r="F3949" i="11"/>
  <c r="F386" i="11"/>
  <c r="E386" i="11"/>
  <c r="F1806" i="11"/>
  <c r="E1806" i="11"/>
  <c r="E109" i="11"/>
  <c r="F109" i="11"/>
  <c r="F1582" i="11"/>
  <c r="E1582" i="11"/>
  <c r="E2423" i="11"/>
  <c r="F2423" i="11"/>
  <c r="E26" i="11"/>
  <c r="F26" i="11"/>
  <c r="E2341" i="11"/>
  <c r="F2341" i="11"/>
  <c r="E3733" i="11"/>
  <c r="F3733" i="11"/>
  <c r="F910" i="11"/>
  <c r="E910" i="11"/>
  <c r="E1612" i="11"/>
  <c r="F1612" i="11"/>
  <c r="E1144" i="11"/>
  <c r="F1144" i="11"/>
  <c r="E2543" i="11"/>
  <c r="F2543" i="11"/>
  <c r="E695" i="11"/>
  <c r="F695" i="11"/>
  <c r="E1929" i="11"/>
  <c r="F1929" i="11"/>
  <c r="E2069" i="11"/>
  <c r="F2069" i="11"/>
  <c r="F2690" i="11"/>
  <c r="E2690" i="11"/>
  <c r="F1353" i="11"/>
  <c r="E1353" i="11"/>
  <c r="F1368" i="11"/>
  <c r="E1368" i="11"/>
  <c r="F1796" i="11"/>
  <c r="E1796" i="11"/>
  <c r="E3093" i="11"/>
  <c r="F3093" i="11"/>
  <c r="F685" i="11"/>
  <c r="E685" i="11"/>
  <c r="F730" i="11"/>
  <c r="E730" i="11"/>
  <c r="F3067" i="11"/>
  <c r="E3067" i="11"/>
  <c r="F2792" i="11"/>
  <c r="E2792" i="11"/>
  <c r="E727" i="11"/>
  <c r="F727" i="11"/>
  <c r="F2484" i="11"/>
  <c r="E2484" i="11"/>
  <c r="E2114" i="11"/>
  <c r="F2114" i="11"/>
  <c r="F1749" i="11"/>
  <c r="E1749" i="11"/>
  <c r="F495" i="11"/>
  <c r="E495" i="11"/>
  <c r="F3918" i="11"/>
  <c r="E3918" i="11"/>
  <c r="E499" i="11"/>
  <c r="F499" i="11"/>
  <c r="E921" i="11"/>
  <c r="F921" i="11"/>
  <c r="F3977" i="11"/>
  <c r="E3977" i="11"/>
  <c r="F902" i="11"/>
  <c r="E902" i="11"/>
  <c r="F2309" i="11"/>
  <c r="E2309" i="11"/>
  <c r="F1785" i="11"/>
  <c r="E1785" i="11"/>
  <c r="E1159" i="11"/>
  <c r="F1159" i="11"/>
  <c r="E954" i="11"/>
  <c r="F954" i="11"/>
  <c r="E2741" i="11"/>
  <c r="F2741" i="11"/>
  <c r="E3375" i="11"/>
  <c r="F3375" i="11"/>
  <c r="E2941" i="11"/>
  <c r="F2941" i="11"/>
  <c r="F1819" i="11"/>
  <c r="E1819" i="11"/>
  <c r="E1760" i="11"/>
  <c r="F1760" i="11"/>
  <c r="F3468" i="11"/>
  <c r="E3468" i="11"/>
  <c r="F3460" i="11"/>
  <c r="E3460" i="11"/>
  <c r="F3096" i="11"/>
  <c r="E3096" i="11"/>
  <c r="E1400" i="11"/>
  <c r="F1400" i="11"/>
  <c r="F3495" i="11"/>
  <c r="E3495" i="11"/>
  <c r="F2789" i="11"/>
  <c r="E2789" i="11"/>
  <c r="F525" i="11"/>
  <c r="E525" i="11"/>
  <c r="F1146" i="11"/>
  <c r="E1146" i="11"/>
  <c r="E3220" i="11"/>
  <c r="F3220" i="11"/>
  <c r="F1679" i="11"/>
  <c r="E1679" i="11"/>
  <c r="F3291" i="11"/>
  <c r="E3291" i="11"/>
  <c r="E3786" i="11"/>
  <c r="F3786" i="11"/>
  <c r="F634" i="11"/>
  <c r="E634" i="11"/>
  <c r="E907" i="11"/>
  <c r="F907" i="11"/>
  <c r="E936" i="11"/>
  <c r="F936" i="11"/>
  <c r="E2248" i="11"/>
  <c r="F2248" i="11"/>
  <c r="F2295" i="11"/>
  <c r="E2295" i="11"/>
  <c r="E1626" i="11"/>
  <c r="F1626" i="11"/>
  <c r="E483" i="11"/>
  <c r="F483" i="11"/>
  <c r="E2372" i="11"/>
  <c r="F2372" i="11"/>
  <c r="E1942" i="11"/>
  <c r="F1942" i="11"/>
  <c r="F3611" i="11"/>
  <c r="E3611" i="11"/>
  <c r="E2648" i="11"/>
  <c r="F2648" i="11"/>
  <c r="F3319" i="11"/>
  <c r="E3319" i="11"/>
  <c r="F3618" i="11"/>
  <c r="E3618" i="11"/>
  <c r="E300" i="11"/>
  <c r="F300" i="11"/>
  <c r="E2572" i="11"/>
  <c r="F2572" i="11"/>
  <c r="E438" i="11"/>
  <c r="F438" i="11"/>
  <c r="E3002" i="11"/>
  <c r="F3002" i="11"/>
  <c r="F620" i="11"/>
  <c r="E620" i="11"/>
  <c r="F462" i="11"/>
  <c r="E462" i="11"/>
  <c r="E1129" i="11"/>
  <c r="F1129" i="11"/>
  <c r="E3797" i="11"/>
  <c r="F3797" i="11"/>
  <c r="E1925" i="11"/>
  <c r="F1925" i="11"/>
  <c r="E2805" i="11"/>
  <c r="F2805" i="11"/>
  <c r="F1707" i="11"/>
  <c r="E1707" i="11"/>
  <c r="F1034" i="11"/>
  <c r="E1034" i="11"/>
  <c r="E850" i="11"/>
  <c r="F850" i="11"/>
  <c r="E1541" i="11"/>
  <c r="F1541" i="11"/>
  <c r="F982" i="11"/>
  <c r="E982" i="11"/>
  <c r="F2420" i="11"/>
  <c r="E2420" i="11"/>
  <c r="E1244" i="11"/>
  <c r="F1244" i="11"/>
  <c r="E1232" i="11"/>
  <c r="F1232" i="11"/>
  <c r="E3358" i="11"/>
  <c r="F3358" i="11"/>
  <c r="F3031" i="11"/>
  <c r="E3031" i="11"/>
  <c r="F880" i="11"/>
  <c r="E880" i="11"/>
  <c r="F1366" i="11"/>
  <c r="E1366" i="11"/>
  <c r="E265" i="11"/>
  <c r="F265" i="11"/>
  <c r="E3387" i="11"/>
  <c r="F3387" i="11"/>
  <c r="E1473" i="11"/>
  <c r="F1473" i="11"/>
  <c r="F3840" i="11"/>
  <c r="E3840" i="11"/>
  <c r="F724" i="11"/>
  <c r="E724" i="11"/>
  <c r="F2644" i="11"/>
  <c r="E2644" i="11"/>
  <c r="E3191" i="11"/>
  <c r="F3191" i="11"/>
  <c r="E2416" i="11"/>
  <c r="F2416" i="11"/>
  <c r="F478" i="11"/>
  <c r="E478" i="11"/>
  <c r="F549" i="11"/>
  <c r="E549" i="11"/>
  <c r="F3635" i="11"/>
  <c r="E3635" i="11"/>
  <c r="E710" i="11"/>
  <c r="F710" i="11"/>
  <c r="F3337" i="11"/>
  <c r="E3337" i="11"/>
  <c r="F2562" i="11"/>
  <c r="E2562" i="11"/>
  <c r="E2586" i="11"/>
  <c r="F2586" i="11"/>
  <c r="E161" i="11"/>
  <c r="F161" i="11"/>
  <c r="E3179" i="11"/>
  <c r="F3179" i="11"/>
  <c r="E1339" i="11"/>
  <c r="F1339" i="11"/>
  <c r="F639" i="11"/>
  <c r="E639" i="11"/>
  <c r="F3584" i="11"/>
  <c r="E3584" i="11"/>
  <c r="E2541" i="11"/>
  <c r="F2541" i="11"/>
  <c r="F2521" i="11"/>
  <c r="E2521" i="11"/>
  <c r="F1208" i="11"/>
  <c r="E1208" i="11"/>
  <c r="E1404" i="11"/>
  <c r="F1404" i="11"/>
  <c r="E570" i="11"/>
  <c r="F570" i="11"/>
  <c r="E665" i="11"/>
  <c r="F665" i="11"/>
  <c r="E3728" i="11"/>
  <c r="F3728" i="11"/>
  <c r="E2442" i="11"/>
  <c r="F2442" i="11"/>
  <c r="E2452" i="11"/>
  <c r="F2452" i="11"/>
  <c r="F3268" i="11"/>
  <c r="E3268" i="11"/>
  <c r="E2513" i="11"/>
  <c r="F2513" i="11"/>
  <c r="F299" i="11"/>
  <c r="E299" i="11"/>
  <c r="E337" i="11"/>
  <c r="F337" i="11"/>
  <c r="E2481" i="11"/>
  <c r="F2481" i="11"/>
  <c r="E2930" i="11"/>
  <c r="F2930" i="11"/>
  <c r="E1077" i="11"/>
  <c r="F1077" i="11"/>
  <c r="E2324" i="11"/>
  <c r="F2324" i="11"/>
  <c r="F3202" i="11"/>
  <c r="E3202" i="11"/>
  <c r="F2509" i="11"/>
  <c r="E2509" i="11"/>
  <c r="E1680" i="11"/>
  <c r="F1680" i="11"/>
  <c r="F3886" i="11"/>
  <c r="E3886" i="11"/>
  <c r="E3080" i="11"/>
  <c r="F3080" i="11"/>
  <c r="E1681" i="11"/>
  <c r="F1681" i="11"/>
  <c r="E3134" i="11"/>
  <c r="F3134" i="11"/>
  <c r="F3501" i="11"/>
  <c r="E3501" i="11"/>
  <c r="E1751" i="11"/>
  <c r="F1751" i="11"/>
  <c r="F3069" i="11"/>
  <c r="E3069" i="11"/>
  <c r="E2801" i="11"/>
  <c r="F2801" i="11"/>
  <c r="E1293" i="11"/>
  <c r="F1293" i="11"/>
  <c r="E817" i="11"/>
  <c r="F817" i="11"/>
  <c r="E170" i="11"/>
  <c r="F170" i="11"/>
  <c r="E64" i="11"/>
  <c r="F64" i="11"/>
  <c r="F555" i="11"/>
  <c r="E555" i="11"/>
  <c r="F1120" i="11"/>
  <c r="E1120" i="11"/>
  <c r="E1598" i="11"/>
  <c r="F1598" i="11"/>
  <c r="F309" i="11"/>
  <c r="E309" i="11"/>
  <c r="F3638" i="11"/>
  <c r="E3638" i="11"/>
  <c r="E2584" i="11"/>
  <c r="F2584" i="11"/>
  <c r="E1625" i="11"/>
  <c r="F1625" i="11"/>
  <c r="F324" i="11"/>
  <c r="E324" i="11"/>
  <c r="F1641" i="11"/>
  <c r="E1641" i="11"/>
  <c r="E175" i="11"/>
  <c r="F175" i="11"/>
  <c r="F2142" i="11"/>
  <c r="E2142" i="11"/>
  <c r="E3132" i="11"/>
  <c r="F3132" i="11"/>
  <c r="E860" i="11"/>
  <c r="F860" i="11"/>
  <c r="E759" i="11"/>
  <c r="F759" i="11"/>
  <c r="E600" i="11"/>
  <c r="F600" i="11"/>
  <c r="F2551" i="11"/>
  <c r="E2551" i="11"/>
  <c r="F35" i="11"/>
  <c r="E35" i="11"/>
  <c r="F1846" i="11"/>
  <c r="E1846" i="11"/>
  <c r="E3890" i="11"/>
  <c r="F3890" i="11"/>
  <c r="E3364" i="11"/>
  <c r="F3364" i="11"/>
  <c r="F1686" i="11"/>
  <c r="E1686" i="11"/>
  <c r="E62" i="11"/>
  <c r="F62" i="11"/>
  <c r="F1022" i="11"/>
  <c r="E1022" i="11"/>
  <c r="F767" i="11"/>
  <c r="E767" i="11"/>
  <c r="E740" i="11"/>
  <c r="F740" i="11"/>
  <c r="E2186" i="11"/>
  <c r="F2186" i="11"/>
  <c r="E3963" i="11"/>
  <c r="F3963" i="11"/>
  <c r="E375" i="11"/>
  <c r="F375" i="11"/>
  <c r="E1335" i="11"/>
  <c r="F1335" i="11"/>
  <c r="F3694" i="11"/>
  <c r="E3694" i="11"/>
  <c r="E2269" i="11"/>
  <c r="F2269" i="11"/>
  <c r="F2979" i="11"/>
  <c r="E2979" i="11"/>
  <c r="F3684" i="11"/>
  <c r="E3684" i="11"/>
  <c r="E211" i="11"/>
  <c r="F211" i="11"/>
  <c r="E2907" i="11"/>
  <c r="F2907" i="11"/>
  <c r="F1319" i="11"/>
  <c r="E1319" i="11"/>
  <c r="E3410" i="11"/>
  <c r="F3410" i="11"/>
  <c r="F1652" i="11"/>
  <c r="E1652" i="11"/>
  <c r="F2542" i="11"/>
  <c r="E2542" i="11"/>
  <c r="F1566" i="11"/>
  <c r="E1566" i="11"/>
  <c r="F3245" i="11"/>
  <c r="E3245" i="11"/>
  <c r="F3481" i="11"/>
  <c r="E3481" i="11"/>
  <c r="E571" i="11"/>
  <c r="F571" i="11"/>
  <c r="F377" i="11"/>
  <c r="E377" i="11"/>
  <c r="E2441" i="11"/>
  <c r="F2441" i="11"/>
  <c r="F2460" i="11"/>
  <c r="E2460" i="11"/>
  <c r="E1312" i="11"/>
  <c r="F1312" i="11"/>
  <c r="F2141" i="11"/>
  <c r="E2141" i="11"/>
  <c r="E2812" i="11"/>
  <c r="F2812" i="11"/>
  <c r="F1038" i="11"/>
  <c r="E1038" i="11"/>
  <c r="E315" i="11"/>
  <c r="F315" i="11"/>
  <c r="E3960" i="11"/>
  <c r="F3960" i="11"/>
  <c r="E3401" i="11"/>
  <c r="F3401" i="11"/>
  <c r="F3046" i="11"/>
  <c r="E3046" i="11"/>
  <c r="E171" i="11"/>
  <c r="F171" i="11"/>
  <c r="F2306" i="11"/>
  <c r="E2306" i="11"/>
  <c r="F3998" i="11"/>
  <c r="E3998" i="11"/>
  <c r="F224" i="11"/>
  <c r="E224" i="11"/>
  <c r="E59" i="11"/>
  <c r="F59" i="11"/>
  <c r="E3378" i="11"/>
  <c r="F3378" i="11"/>
  <c r="F1728" i="11"/>
  <c r="E1728" i="11"/>
  <c r="E120" i="11"/>
  <c r="F120" i="11"/>
  <c r="F1266" i="11"/>
  <c r="E1266" i="11"/>
  <c r="E2100" i="11"/>
  <c r="F2100" i="11"/>
  <c r="F1282" i="11"/>
  <c r="E1282" i="11"/>
  <c r="F2488" i="11"/>
  <c r="E2488" i="11"/>
  <c r="F3159" i="11"/>
  <c r="E3159" i="11"/>
  <c r="E1253" i="11"/>
  <c r="F1253" i="11"/>
  <c r="F1645" i="11"/>
  <c r="E1645" i="11"/>
  <c r="E2307" i="11"/>
  <c r="F2307" i="11"/>
  <c r="F972" i="11"/>
  <c r="E972" i="11"/>
  <c r="E3038" i="11"/>
  <c r="F3038" i="11"/>
  <c r="E831" i="11"/>
  <c r="F831" i="11"/>
  <c r="F847" i="11"/>
  <c r="E847" i="11"/>
  <c r="E673" i="11"/>
  <c r="F673" i="11"/>
  <c r="E979" i="11"/>
  <c r="F979" i="11"/>
  <c r="F1219" i="11"/>
  <c r="E1219" i="11"/>
  <c r="E912" i="11"/>
  <c r="F912" i="11"/>
  <c r="F2206" i="11"/>
  <c r="E2206" i="11"/>
  <c r="F1647" i="11"/>
  <c r="E1647" i="11"/>
  <c r="F608" i="11"/>
  <c r="E608" i="11"/>
  <c r="F993" i="11"/>
  <c r="E993" i="11"/>
  <c r="E3085" i="11"/>
  <c r="F3085" i="11"/>
  <c r="E3704" i="11"/>
  <c r="F3704" i="11"/>
  <c r="F110" i="11"/>
  <c r="E110" i="11"/>
  <c r="F3816" i="11"/>
  <c r="E3816" i="11"/>
  <c r="E2378" i="11"/>
  <c r="F2378" i="11"/>
  <c r="F3691" i="11"/>
  <c r="E3691" i="11"/>
  <c r="E1876" i="11"/>
  <c r="F1876" i="11"/>
  <c r="E668" i="11"/>
  <c r="F668" i="11"/>
  <c r="E1453" i="11"/>
  <c r="F1453" i="11"/>
  <c r="F2871" i="11"/>
  <c r="E2871" i="11"/>
  <c r="E3757" i="11"/>
  <c r="F3757" i="11"/>
  <c r="F3377" i="11"/>
  <c r="E3377" i="11"/>
  <c r="F3060" i="11"/>
  <c r="E3060" i="11"/>
  <c r="F2288" i="11"/>
  <c r="E2288" i="11"/>
  <c r="F584" i="11"/>
  <c r="E584" i="11"/>
  <c r="F2081" i="11"/>
  <c r="E2081" i="11"/>
  <c r="E2448" i="11"/>
  <c r="F2448" i="11"/>
  <c r="F1784" i="11"/>
  <c r="E1784" i="11"/>
  <c r="F3376" i="11"/>
  <c r="E3376" i="11"/>
  <c r="E3521" i="11"/>
  <c r="F3521" i="11"/>
  <c r="E2659" i="11"/>
  <c r="F2659" i="11"/>
  <c r="E3643" i="11"/>
  <c r="F3643" i="11"/>
  <c r="F3162" i="11"/>
  <c r="E3162" i="11"/>
  <c r="F1202" i="11"/>
  <c r="E1202" i="11"/>
  <c r="F180" i="11"/>
  <c r="E180" i="11"/>
  <c r="E3819" i="11"/>
  <c r="F3819" i="11"/>
  <c r="F3077" i="11"/>
  <c r="E3077" i="11"/>
  <c r="F3370" i="11"/>
  <c r="E3370" i="11"/>
  <c r="E1706" i="11"/>
  <c r="F1706" i="11"/>
  <c r="E2265" i="11"/>
  <c r="F2265" i="11"/>
  <c r="E135" i="11"/>
  <c r="F135" i="11"/>
  <c r="F1529" i="11"/>
  <c r="E1529" i="11"/>
  <c r="E2755" i="11"/>
  <c r="F2755" i="11"/>
  <c r="E2876" i="11"/>
  <c r="F2876" i="11"/>
  <c r="F3825" i="11"/>
  <c r="E3825" i="11"/>
  <c r="E514" i="11"/>
  <c r="F514" i="11"/>
  <c r="E1669" i="11"/>
  <c r="F1669" i="11"/>
  <c r="F2567" i="11"/>
  <c r="E2567" i="11"/>
  <c r="F2920" i="11"/>
  <c r="E2920" i="11"/>
  <c r="E670" i="11"/>
  <c r="F670" i="11"/>
  <c r="E1979" i="11"/>
  <c r="F1979" i="11"/>
  <c r="F3051" i="11"/>
  <c r="E3051" i="11"/>
  <c r="E510" i="11"/>
  <c r="F510" i="11"/>
  <c r="E2549" i="11"/>
  <c r="F2549" i="11"/>
  <c r="E2725" i="11"/>
  <c r="F2725" i="11"/>
  <c r="F2598" i="11"/>
  <c r="E2598" i="11"/>
  <c r="E3385" i="11"/>
  <c r="F3385" i="11"/>
  <c r="F2301" i="11"/>
  <c r="E2301" i="11"/>
  <c r="E855" i="11"/>
  <c r="F855" i="11"/>
  <c r="F2499" i="11"/>
  <c r="E2499" i="11"/>
  <c r="E3642" i="11"/>
  <c r="F3642" i="11"/>
  <c r="F2394" i="11"/>
  <c r="E2394" i="11"/>
  <c r="F913" i="11"/>
  <c r="E913" i="11"/>
  <c r="F1935" i="11"/>
  <c r="E1935" i="11"/>
  <c r="F3121" i="11"/>
  <c r="E3121" i="11"/>
  <c r="E1419" i="11"/>
  <c r="F1419" i="11"/>
  <c r="E648" i="11"/>
  <c r="F648" i="11"/>
  <c r="F607" i="11"/>
  <c r="E607" i="11"/>
  <c r="F321" i="11"/>
  <c r="E321" i="11"/>
  <c r="F3917" i="11"/>
  <c r="E3917" i="11"/>
  <c r="F1987" i="11"/>
  <c r="E1987" i="11"/>
  <c r="E785" i="11"/>
  <c r="F785" i="11"/>
  <c r="E2816" i="11"/>
  <c r="F2816" i="11"/>
  <c r="F901" i="11"/>
  <c r="E901" i="11"/>
  <c r="F614" i="11"/>
  <c r="E614" i="11"/>
  <c r="E3120" i="11"/>
  <c r="F3120" i="11"/>
  <c r="F2728" i="11"/>
  <c r="E2728" i="11"/>
  <c r="E130" i="11"/>
  <c r="F130" i="11"/>
  <c r="E2022" i="11"/>
  <c r="F2022" i="11"/>
  <c r="F2697" i="11"/>
  <c r="E2697" i="11"/>
  <c r="E1018" i="11"/>
  <c r="F1018" i="11"/>
  <c r="F2210" i="11"/>
  <c r="E2210" i="11"/>
  <c r="F3450" i="11"/>
  <c r="E3450" i="11"/>
  <c r="F762" i="11"/>
  <c r="E762" i="11"/>
  <c r="F2098" i="11"/>
  <c r="E2098" i="11"/>
  <c r="F732" i="11"/>
  <c r="E732" i="11"/>
  <c r="E3438" i="11"/>
  <c r="F3438" i="11"/>
  <c r="E680" i="11"/>
  <c r="F680" i="11"/>
  <c r="E632" i="11"/>
  <c r="F632" i="11"/>
  <c r="F3255" i="11"/>
  <c r="E3255" i="11"/>
  <c r="E1826" i="11"/>
  <c r="F1826" i="11"/>
  <c r="E998" i="11"/>
  <c r="F998" i="11"/>
  <c r="E3795" i="11"/>
  <c r="F3795" i="11"/>
  <c r="F3810" i="11"/>
  <c r="E3810" i="11"/>
  <c r="E1763" i="11"/>
  <c r="F1763" i="11"/>
  <c r="F2817" i="11"/>
  <c r="E2817" i="11"/>
  <c r="F3089" i="11"/>
  <c r="E3089" i="11"/>
  <c r="E1013" i="11"/>
  <c r="F1013" i="11"/>
  <c r="F2571" i="11"/>
  <c r="E2571" i="11"/>
  <c r="E2600" i="11"/>
  <c r="F2600" i="11"/>
  <c r="F13" i="11"/>
  <c r="E13" i="11"/>
  <c r="F610" i="11"/>
  <c r="E610" i="11"/>
  <c r="E179" i="11"/>
  <c r="F179" i="11"/>
  <c r="F1520" i="11"/>
  <c r="E1520" i="11"/>
  <c r="F1856" i="11"/>
  <c r="E1856" i="11"/>
  <c r="E2014" i="11"/>
  <c r="F2014" i="11"/>
  <c r="E2427" i="11"/>
  <c r="F2427" i="11"/>
  <c r="E2640" i="11"/>
  <c r="F2640" i="11"/>
  <c r="F963" i="11"/>
  <c r="E963" i="11"/>
  <c r="F2007" i="11"/>
  <c r="E2007" i="11"/>
  <c r="E920" i="11"/>
  <c r="F920" i="11"/>
  <c r="E1646" i="11"/>
  <c r="F1646" i="11"/>
  <c r="F676" i="11"/>
  <c r="E676" i="11"/>
  <c r="F1617" i="11"/>
  <c r="E1617" i="11"/>
  <c r="F1523" i="11"/>
  <c r="E1523" i="11"/>
  <c r="E3936" i="11"/>
  <c r="F3936" i="11"/>
  <c r="F667" i="11"/>
  <c r="E667" i="11"/>
  <c r="E2806" i="11"/>
  <c r="F2806" i="11"/>
  <c r="E3969" i="11"/>
  <c r="F3969" i="11"/>
  <c r="E3787" i="11"/>
  <c r="F3787" i="11"/>
  <c r="E2744" i="11"/>
  <c r="F2744" i="11"/>
  <c r="E3685" i="11"/>
  <c r="F3685" i="11"/>
  <c r="E3326" i="11"/>
  <c r="F3326" i="11"/>
  <c r="E1913" i="11"/>
  <c r="F1913" i="11"/>
  <c r="F1443" i="11"/>
  <c r="E1443" i="11"/>
  <c r="F1309" i="11"/>
  <c r="E1309" i="11"/>
  <c r="E2493" i="11"/>
  <c r="F2493" i="11"/>
  <c r="F1730" i="11"/>
  <c r="E1730" i="11"/>
  <c r="E3383" i="11"/>
  <c r="F3383" i="11"/>
  <c r="E1915" i="11"/>
  <c r="F1915" i="11"/>
  <c r="E2855" i="11"/>
  <c r="F2855" i="11"/>
  <c r="F3875" i="11"/>
  <c r="E3875" i="11"/>
  <c r="F3776" i="11"/>
  <c r="E3776" i="11"/>
  <c r="E2173" i="11"/>
  <c r="F2173" i="11"/>
  <c r="F719" i="11"/>
  <c r="E719" i="11"/>
  <c r="F3831" i="11"/>
  <c r="E3831" i="11"/>
  <c r="F368" i="11"/>
  <c r="E368" i="11"/>
  <c r="E1015" i="11"/>
  <c r="F1015" i="11"/>
  <c r="F2050" i="11"/>
  <c r="E2050" i="11"/>
  <c r="E3962" i="11"/>
  <c r="F3962" i="11"/>
  <c r="F3445" i="11"/>
  <c r="E3445" i="11"/>
  <c r="F1765" i="11"/>
  <c r="E1765" i="11"/>
  <c r="F455" i="11"/>
  <c r="E455" i="11"/>
  <c r="E1436" i="11"/>
  <c r="F1436" i="11"/>
  <c r="F2661" i="11"/>
  <c r="E2661" i="11"/>
  <c r="E1755" i="11"/>
  <c r="F1755" i="11"/>
  <c r="F3419" i="11"/>
  <c r="E3419" i="11"/>
  <c r="E2402" i="11"/>
  <c r="F2402" i="11"/>
  <c r="E1116" i="11"/>
  <c r="F1116" i="11"/>
  <c r="F3280" i="11"/>
  <c r="E3280" i="11"/>
  <c r="F3461" i="11"/>
  <c r="E3461" i="11"/>
  <c r="E1064" i="11"/>
  <c r="F1064" i="11"/>
  <c r="F2296" i="11"/>
  <c r="E2296" i="11"/>
  <c r="E1017" i="11"/>
  <c r="F1017" i="11"/>
  <c r="E356" i="11"/>
  <c r="F356" i="11"/>
  <c r="F230" i="11"/>
  <c r="E230" i="11"/>
  <c r="E2518" i="11"/>
  <c r="F2518" i="11"/>
  <c r="F1046" i="11"/>
  <c r="E1046" i="11"/>
  <c r="E1880" i="11"/>
  <c r="F1880" i="11"/>
  <c r="E46" i="11"/>
  <c r="F46" i="11"/>
  <c r="E2219" i="11"/>
  <c r="F2219" i="11"/>
  <c r="E3646" i="11"/>
  <c r="F3646" i="11"/>
  <c r="F1592" i="11"/>
  <c r="E1592" i="11"/>
  <c r="F2397" i="11"/>
  <c r="E2397" i="11"/>
  <c r="E3891" i="11"/>
  <c r="F3891" i="11"/>
  <c r="E1062" i="11"/>
  <c r="F1062" i="11"/>
  <c r="E1975" i="11"/>
  <c r="F1975" i="11"/>
  <c r="E80" i="11"/>
  <c r="F80" i="11"/>
  <c r="F3557" i="11"/>
  <c r="E3557" i="11"/>
  <c r="E2727" i="11"/>
  <c r="F2727" i="11"/>
  <c r="E1249" i="11"/>
  <c r="F1249" i="11"/>
  <c r="E2311" i="11"/>
  <c r="F2311" i="11"/>
  <c r="F1736" i="11"/>
  <c r="E1736" i="11"/>
  <c r="F140" i="11"/>
  <c r="E140" i="11"/>
  <c r="F3541" i="11"/>
  <c r="E3541" i="11"/>
  <c r="F3019" i="11"/>
  <c r="E3019" i="11"/>
  <c r="F409" i="11"/>
  <c r="E409" i="11"/>
  <c r="F3706" i="11"/>
  <c r="E3706" i="11"/>
  <c r="F3209" i="11"/>
  <c r="E3209" i="11"/>
  <c r="F125" i="11"/>
  <c r="E125" i="11"/>
  <c r="F2946" i="11"/>
  <c r="E2946" i="11"/>
  <c r="E559" i="11"/>
  <c r="F559" i="11"/>
  <c r="E3667" i="11"/>
  <c r="F3667" i="11"/>
  <c r="E3294" i="11"/>
  <c r="F3294" i="11"/>
  <c r="F944" i="11"/>
  <c r="E944" i="11"/>
  <c r="F966" i="11"/>
  <c r="E966" i="11"/>
  <c r="E3844" i="11"/>
  <c r="F3844" i="11"/>
  <c r="E2898" i="11"/>
  <c r="F2898" i="11"/>
  <c r="E3510" i="11"/>
  <c r="F3510" i="11"/>
  <c r="E1248" i="11"/>
  <c r="F1248" i="11"/>
  <c r="E1192" i="11"/>
  <c r="F1192" i="11"/>
  <c r="E1832" i="11"/>
  <c r="F1832" i="11"/>
  <c r="E2750" i="11"/>
  <c r="F2750" i="11"/>
  <c r="E2242" i="11"/>
  <c r="F2242" i="11"/>
  <c r="E3980" i="11"/>
  <c r="F3980" i="11"/>
  <c r="E1113" i="11"/>
  <c r="F1113" i="11"/>
  <c r="E3185" i="11"/>
  <c r="F3185" i="11"/>
  <c r="E965" i="11"/>
  <c r="F965" i="11"/>
  <c r="F3133" i="11"/>
  <c r="E3133" i="11"/>
  <c r="E1190" i="11"/>
  <c r="F1190" i="11"/>
  <c r="F2023" i="11"/>
  <c r="E2023" i="11"/>
  <c r="E1135" i="11"/>
  <c r="F1135" i="11"/>
  <c r="F734" i="11"/>
  <c r="E734" i="11"/>
  <c r="F3231" i="11"/>
  <c r="E3231" i="11"/>
  <c r="E55" i="11"/>
  <c r="F55" i="11"/>
  <c r="E2214" i="11"/>
  <c r="F2214" i="11"/>
  <c r="E3109" i="11"/>
  <c r="F3109" i="11"/>
  <c r="F3165" i="11"/>
  <c r="E3165" i="11"/>
  <c r="E1888" i="11"/>
  <c r="F1888" i="11"/>
  <c r="F1538" i="11"/>
  <c r="E1538" i="11"/>
  <c r="E2972" i="11"/>
  <c r="F2972" i="11"/>
  <c r="E3065" i="11"/>
  <c r="F3065" i="11"/>
  <c r="E2031" i="11"/>
  <c r="F2031" i="11"/>
  <c r="E3780" i="11"/>
  <c r="F3780" i="11"/>
  <c r="E1594" i="11"/>
  <c r="F1594" i="11"/>
  <c r="E3168" i="11"/>
  <c r="F3168" i="11"/>
  <c r="F1890" i="11"/>
  <c r="E1890" i="11"/>
  <c r="F3829" i="11"/>
  <c r="E3829" i="11"/>
  <c r="F1713" i="11"/>
  <c r="E1713" i="11"/>
  <c r="E3574" i="11"/>
  <c r="F3574" i="11"/>
  <c r="E1896" i="11"/>
  <c r="F1896" i="11"/>
  <c r="E3705" i="11"/>
  <c r="F3705" i="11"/>
  <c r="E176" i="11"/>
  <c r="F176" i="11"/>
  <c r="F3452" i="11"/>
  <c r="E3452" i="11"/>
  <c r="E3843" i="11"/>
  <c r="F3843" i="11"/>
  <c r="E60" i="11"/>
  <c r="F60" i="11"/>
  <c r="F69" i="11"/>
  <c r="E69" i="11"/>
  <c r="E262" i="11"/>
  <c r="F262" i="11"/>
  <c r="F1142" i="11"/>
  <c r="E1142" i="11"/>
  <c r="F2155" i="11"/>
  <c r="E2155" i="11"/>
  <c r="E3204" i="11"/>
  <c r="F3204" i="11"/>
  <c r="E875" i="11"/>
  <c r="F875" i="11"/>
  <c r="E2808" i="11"/>
  <c r="F2808" i="11"/>
  <c r="E3814" i="11"/>
  <c r="F3814" i="11"/>
  <c r="F121" i="11"/>
  <c r="E121" i="11"/>
  <c r="F3818" i="11"/>
  <c r="E3818" i="11"/>
  <c r="F1545" i="11"/>
  <c r="E1545" i="11"/>
  <c r="E134" i="11"/>
  <c r="F134" i="11"/>
  <c r="F2635" i="11"/>
  <c r="E2635" i="11"/>
  <c r="E1648" i="11"/>
  <c r="F1648" i="11"/>
  <c r="F3812" i="11"/>
  <c r="E3812" i="11"/>
  <c r="E310" i="11"/>
  <c r="F310" i="11"/>
  <c r="F49" i="11"/>
  <c r="E49" i="11"/>
  <c r="F2679" i="11"/>
  <c r="E2679" i="11"/>
  <c r="E1570" i="11"/>
  <c r="F1570" i="11"/>
  <c r="F1761" i="11"/>
  <c r="E1761" i="11"/>
  <c r="F3880" i="11"/>
  <c r="E3880" i="11"/>
  <c r="E2179" i="11"/>
  <c r="F2179" i="11"/>
  <c r="E3496" i="11"/>
  <c r="F3496" i="11"/>
  <c r="F3837" i="11"/>
  <c r="E3837" i="11"/>
  <c r="F1373" i="11"/>
  <c r="E1373" i="11"/>
  <c r="E1420" i="11"/>
  <c r="F1420" i="11"/>
  <c r="F2568" i="11"/>
  <c r="E2568" i="11"/>
  <c r="F3761" i="11"/>
  <c r="E3761" i="11"/>
  <c r="E3341" i="11"/>
  <c r="F3341" i="11"/>
  <c r="E2462" i="11"/>
  <c r="F2462" i="11"/>
  <c r="E1838" i="11"/>
  <c r="F1838" i="11"/>
  <c r="E2162" i="11"/>
  <c r="F2162" i="11"/>
  <c r="E2714" i="11"/>
  <c r="F2714" i="11"/>
  <c r="E474" i="11"/>
  <c r="F474" i="11"/>
  <c r="F2515" i="11"/>
  <c r="E2515" i="11"/>
  <c r="E1711" i="11"/>
  <c r="F1711" i="11"/>
  <c r="E994" i="11"/>
  <c r="F994" i="11"/>
  <c r="F888" i="11"/>
  <c r="E888" i="11"/>
  <c r="E464" i="11"/>
  <c r="F464" i="11"/>
  <c r="E294" i="11"/>
  <c r="F294" i="11"/>
  <c r="E2410" i="11"/>
  <c r="F2410" i="11"/>
  <c r="F2826" i="11"/>
  <c r="E2826" i="11"/>
  <c r="E429" i="11"/>
  <c r="F429" i="11"/>
  <c r="F2862" i="11"/>
  <c r="E2862" i="11"/>
  <c r="F2982" i="11"/>
  <c r="E2982" i="11"/>
  <c r="F894" i="11"/>
  <c r="E894" i="11"/>
  <c r="E986" i="11"/>
  <c r="F986" i="11"/>
  <c r="E2550" i="11"/>
  <c r="F2550" i="11"/>
  <c r="E631" i="11"/>
  <c r="F631" i="11"/>
  <c r="E1766" i="11"/>
  <c r="F1766" i="11"/>
  <c r="E3996" i="11"/>
  <c r="F3996" i="11"/>
  <c r="E434" i="11"/>
  <c r="F434" i="11"/>
  <c r="F2769" i="11"/>
  <c r="E2769" i="11"/>
  <c r="E643" i="11"/>
  <c r="F643" i="11"/>
  <c r="F2723" i="11"/>
  <c r="E2723" i="11"/>
  <c r="F3208" i="11"/>
  <c r="E3208" i="11"/>
  <c r="E1996" i="11"/>
  <c r="F1996" i="11"/>
  <c r="F1255" i="11"/>
  <c r="E1255" i="11"/>
  <c r="E690" i="11"/>
  <c r="F690" i="11"/>
  <c r="F105" i="11"/>
  <c r="E105" i="11"/>
  <c r="F2156" i="11"/>
  <c r="E2156" i="11"/>
  <c r="F12" i="11"/>
  <c r="E12" i="11"/>
  <c r="F1068" i="11"/>
  <c r="E1068" i="11"/>
  <c r="E2339" i="11"/>
  <c r="F2339" i="11"/>
  <c r="F3297" i="11"/>
  <c r="E3297" i="11"/>
  <c r="F715" i="11"/>
  <c r="E715" i="11"/>
  <c r="F2742" i="11"/>
  <c r="E2742" i="11"/>
  <c r="F1207" i="11"/>
  <c r="E1207" i="11"/>
  <c r="F107" i="11"/>
  <c r="E107" i="11"/>
  <c r="E2074" i="11"/>
  <c r="F2074" i="11"/>
  <c r="F3966" i="11"/>
  <c r="E3966" i="11"/>
  <c r="E3580" i="11"/>
  <c r="F3580" i="11"/>
  <c r="F2331" i="11"/>
  <c r="E2331" i="11"/>
  <c r="E1557" i="11"/>
  <c r="F1557" i="11"/>
  <c r="F2224" i="11"/>
  <c r="E2224" i="11"/>
  <c r="F838" i="11"/>
  <c r="E838" i="11"/>
  <c r="F1734" i="11"/>
  <c r="E1734" i="11"/>
  <c r="F1836" i="11"/>
  <c r="E1836" i="11"/>
  <c r="F2894" i="11"/>
  <c r="E2894" i="11"/>
  <c r="E1269" i="11"/>
  <c r="F1269" i="11"/>
  <c r="E1535" i="11"/>
  <c r="F1535" i="11"/>
  <c r="E1386" i="11"/>
  <c r="F1386" i="11"/>
  <c r="F891" i="11"/>
  <c r="E891" i="11"/>
  <c r="E2278" i="11"/>
  <c r="F2278" i="11"/>
  <c r="E3078" i="11"/>
  <c r="F3078" i="11"/>
  <c r="F1238" i="11"/>
  <c r="E1238" i="11"/>
  <c r="E3839" i="11"/>
  <c r="F3839" i="11"/>
  <c r="E786" i="11"/>
  <c r="F786" i="11"/>
  <c r="E22" i="11"/>
  <c r="F22" i="11"/>
  <c r="F1997" i="11"/>
  <c r="E1997" i="11"/>
  <c r="F2877" i="11"/>
  <c r="E2877" i="11"/>
  <c r="E2968" i="11"/>
  <c r="F2968" i="11"/>
  <c r="F1854" i="11"/>
  <c r="E1854" i="11"/>
  <c r="F1513" i="11"/>
  <c r="E1513" i="11"/>
  <c r="E3533" i="11"/>
  <c r="F3533" i="11"/>
  <c r="F2786" i="11"/>
  <c r="E2786" i="11"/>
  <c r="F1440" i="11"/>
  <c r="E1440" i="11"/>
  <c r="E2765" i="11"/>
  <c r="F2765" i="11"/>
  <c r="F1270" i="11"/>
  <c r="E1270" i="11"/>
  <c r="F1099" i="11"/>
  <c r="E1099" i="11"/>
  <c r="E2888" i="11"/>
  <c r="F2888" i="11"/>
  <c r="E2054" i="11"/>
  <c r="F2054" i="11"/>
  <c r="F1778" i="11"/>
  <c r="E1778" i="11"/>
  <c r="F1918" i="11"/>
  <c r="E1918" i="11"/>
  <c r="E2205" i="11"/>
  <c r="F2205" i="11"/>
  <c r="F1317" i="11"/>
  <c r="E1317" i="11"/>
  <c r="E3923" i="11"/>
  <c r="F3923" i="11"/>
  <c r="F38" i="11"/>
  <c r="E38" i="11"/>
  <c r="F3826" i="11"/>
  <c r="E3826" i="11"/>
  <c r="E955" i="11"/>
  <c r="F955" i="11"/>
  <c r="E2761" i="11"/>
  <c r="F2761" i="11"/>
  <c r="F3544" i="11"/>
  <c r="E3544" i="11"/>
  <c r="E1351" i="11"/>
  <c r="F1351" i="11"/>
  <c r="F3467" i="11"/>
  <c r="E3467" i="11"/>
  <c r="F3767" i="11"/>
  <c r="E3767" i="11"/>
  <c r="F3862" i="11"/>
  <c r="E3862" i="11"/>
  <c r="F3153" i="11"/>
  <c r="E3153" i="11"/>
  <c r="E363" i="11"/>
  <c r="F363" i="11"/>
  <c r="E354" i="11"/>
  <c r="F354" i="11"/>
  <c r="E1323" i="11"/>
  <c r="F1323" i="11"/>
  <c r="F2734" i="11"/>
  <c r="E2734" i="11"/>
  <c r="E3406" i="11"/>
  <c r="F3406" i="11"/>
  <c r="E2984" i="11"/>
  <c r="F2984" i="11"/>
  <c r="F3186" i="11"/>
  <c r="E3186" i="11"/>
  <c r="F1014" i="11"/>
  <c r="E1014" i="11"/>
  <c r="E918" i="11"/>
  <c r="F918" i="11"/>
  <c r="F3498" i="11"/>
  <c r="E3498" i="11"/>
  <c r="F2512" i="11"/>
  <c r="E2512" i="11"/>
  <c r="F1599" i="11"/>
  <c r="E1599" i="11"/>
  <c r="E2589" i="11"/>
  <c r="F2589" i="11"/>
  <c r="F3927" i="11"/>
  <c r="E3927" i="11"/>
  <c r="E2540" i="11"/>
  <c r="F2540" i="11"/>
  <c r="F3459" i="11"/>
  <c r="E3459" i="11"/>
  <c r="E2525" i="11"/>
  <c r="F2525" i="11"/>
  <c r="F2866" i="11"/>
  <c r="E2866" i="11"/>
  <c r="F1170" i="11"/>
  <c r="E1170" i="11"/>
  <c r="F2456" i="11"/>
  <c r="E2456" i="11"/>
  <c r="F951" i="11"/>
  <c r="E951" i="11"/>
  <c r="E505" i="11"/>
  <c r="F505" i="11"/>
  <c r="E1413" i="11"/>
  <c r="F1413" i="11"/>
  <c r="F2752" i="11"/>
  <c r="E2752" i="11"/>
  <c r="E1245" i="11"/>
  <c r="F1245" i="11"/>
  <c r="E2917" i="11"/>
  <c r="F2917" i="11"/>
  <c r="F2680" i="11"/>
  <c r="E2680" i="11"/>
  <c r="E1993" i="11"/>
  <c r="F1993" i="11"/>
  <c r="E1565" i="11"/>
  <c r="F1565" i="11"/>
  <c r="F3207" i="11"/>
  <c r="E3207" i="11"/>
  <c r="F1803" i="11"/>
  <c r="E1803" i="11"/>
  <c r="E2718" i="11"/>
  <c r="F2718" i="11"/>
  <c r="F3865" i="11"/>
  <c r="E3865" i="11"/>
  <c r="E1629" i="11"/>
  <c r="F1629" i="11"/>
  <c r="E3798" i="11"/>
  <c r="F3798" i="11"/>
  <c r="E914" i="11"/>
  <c r="F914" i="11"/>
  <c r="E2948" i="11"/>
  <c r="F2948" i="11"/>
  <c r="E3332" i="11"/>
  <c r="F3332" i="11"/>
  <c r="F2895" i="11"/>
  <c r="E2895" i="11"/>
  <c r="E344" i="11"/>
  <c r="F344" i="11"/>
  <c r="E1010" i="11"/>
  <c r="F1010" i="11"/>
  <c r="E2860" i="11"/>
  <c r="F2860" i="11"/>
  <c r="F3627" i="11"/>
  <c r="E3627" i="11"/>
  <c r="F755" i="11"/>
  <c r="E755" i="11"/>
  <c r="F3160" i="11"/>
  <c r="E3160" i="11"/>
  <c r="F713" i="11"/>
  <c r="E713" i="11"/>
  <c r="F1322" i="11"/>
  <c r="E1322" i="11"/>
  <c r="F3581" i="11"/>
  <c r="E3581" i="11"/>
  <c r="F2200" i="11"/>
  <c r="E2200" i="11"/>
  <c r="F452" i="11"/>
  <c r="E452" i="11"/>
  <c r="E3299" i="11"/>
  <c r="F3299" i="11"/>
  <c r="E3349" i="11"/>
  <c r="F3349" i="11"/>
  <c r="F1355" i="11"/>
  <c r="E1355" i="11"/>
  <c r="F596" i="11"/>
  <c r="E596" i="11"/>
  <c r="E1953" i="11"/>
  <c r="F1953" i="11"/>
  <c r="F1775" i="11"/>
  <c r="E1775" i="11"/>
  <c r="E2211" i="11"/>
  <c r="F2211" i="11"/>
  <c r="F2128" i="11"/>
  <c r="E2128" i="11"/>
  <c r="E2878" i="11"/>
  <c r="F2878" i="11"/>
  <c r="F3714" i="11"/>
  <c r="E3714" i="11"/>
  <c r="E1756" i="11"/>
  <c r="F1756" i="11"/>
  <c r="E268" i="11"/>
  <c r="F268" i="11"/>
  <c r="E3648" i="11"/>
  <c r="F3648" i="11"/>
  <c r="E1882" i="11"/>
  <c r="F1882" i="11"/>
  <c r="E859" i="11"/>
  <c r="F859" i="11"/>
  <c r="F1702" i="11"/>
  <c r="E1702" i="11"/>
  <c r="E1924" i="11"/>
  <c r="F1924" i="11"/>
  <c r="F3322" i="11"/>
  <c r="E3322" i="11"/>
  <c r="E1290" i="11"/>
  <c r="F1290" i="11"/>
  <c r="F3651" i="11"/>
  <c r="E3651" i="11"/>
  <c r="F895" i="11"/>
  <c r="E895" i="11"/>
  <c r="F194" i="11"/>
  <c r="E194" i="11"/>
  <c r="E3154" i="11"/>
  <c r="F3154" i="11"/>
  <c r="E75" i="11"/>
  <c r="F75" i="11"/>
  <c r="E970" i="11"/>
  <c r="F970" i="11"/>
  <c r="F3945" i="11"/>
  <c r="E3945" i="11"/>
  <c r="F28" i="11"/>
  <c r="E28" i="11"/>
  <c r="E36" i="11"/>
  <c r="F36" i="11"/>
  <c r="E482" i="11"/>
  <c r="F482" i="11"/>
  <c r="E1877" i="11"/>
  <c r="F1877" i="11"/>
  <c r="F320" i="11"/>
  <c r="E320" i="11"/>
  <c r="F1224" i="11"/>
  <c r="E1224" i="11"/>
  <c r="F760" i="11"/>
  <c r="E760" i="11"/>
  <c r="F3407" i="11"/>
  <c r="E3407" i="11"/>
  <c r="E1442" i="11"/>
  <c r="F1442" i="11"/>
  <c r="E548" i="11"/>
  <c r="F548" i="11"/>
  <c r="E1088" i="11"/>
  <c r="F1088" i="11"/>
  <c r="E2077" i="11"/>
  <c r="F2077" i="11"/>
  <c r="E2682" i="11"/>
  <c r="F2682" i="11"/>
  <c r="E2256" i="11"/>
  <c r="F2256" i="11"/>
  <c r="F879" i="11"/>
  <c r="E879" i="11"/>
  <c r="E304" i="11"/>
  <c r="F304" i="11"/>
  <c r="F935" i="11"/>
  <c r="E935" i="11"/>
  <c r="F2409" i="11"/>
  <c r="E2409" i="11"/>
  <c r="E2108" i="11"/>
  <c r="F2108" i="11"/>
  <c r="E696" i="11"/>
  <c r="F696" i="11"/>
  <c r="E1223" i="11"/>
  <c r="F1223" i="11"/>
  <c r="E846" i="11"/>
  <c r="F846" i="11"/>
  <c r="F357" i="11"/>
  <c r="E357" i="11"/>
  <c r="F341" i="11"/>
  <c r="E341" i="11"/>
  <c r="F133" i="11"/>
  <c r="E133" i="11"/>
  <c r="F1220" i="11"/>
  <c r="E1220" i="11"/>
  <c r="E317" i="11"/>
  <c r="F317" i="11"/>
  <c r="F1990" i="11"/>
  <c r="E1990" i="11"/>
  <c r="F3696" i="11"/>
  <c r="E3696" i="11"/>
  <c r="E53" i="11"/>
  <c r="F53" i="11"/>
  <c r="E250" i="11"/>
  <c r="F250" i="11"/>
  <c r="E205" i="11"/>
  <c r="F205" i="11"/>
  <c r="F3379" i="11"/>
  <c r="E3379" i="11"/>
  <c r="F537" i="11"/>
  <c r="E537" i="11"/>
  <c r="F2320" i="11"/>
  <c r="E2320" i="11"/>
  <c r="E191" i="11"/>
  <c r="F191" i="11"/>
  <c r="F3409" i="11"/>
  <c r="E3409" i="11"/>
  <c r="E1276" i="11"/>
  <c r="F1276" i="11"/>
  <c r="F731" i="11"/>
  <c r="E731" i="11"/>
  <c r="E2908" i="11"/>
  <c r="F2908" i="11"/>
  <c r="E1952" i="11"/>
  <c r="F1952" i="11"/>
  <c r="F3288" i="11"/>
  <c r="E3288" i="11"/>
  <c r="E1661" i="11"/>
  <c r="F1661" i="11"/>
  <c r="E612" i="11"/>
  <c r="F612" i="11"/>
  <c r="E528" i="11"/>
  <c r="F528" i="11"/>
  <c r="F2457" i="11"/>
  <c r="E2457" i="11"/>
  <c r="F3095" i="11"/>
  <c r="E3095" i="11"/>
  <c r="F97" i="11"/>
  <c r="E97" i="11"/>
  <c r="F943" i="11"/>
  <c r="E943" i="11"/>
  <c r="E1157" i="11"/>
  <c r="F1157" i="11"/>
  <c r="F984" i="11"/>
  <c r="E984" i="11"/>
  <c r="E2795" i="11"/>
  <c r="F2795" i="11"/>
  <c r="E1610" i="11"/>
  <c r="F1610" i="11"/>
  <c r="F2845" i="11"/>
  <c r="E2845" i="11"/>
  <c r="F3225" i="11"/>
  <c r="E3225" i="11"/>
  <c r="E2694" i="11"/>
  <c r="F2694" i="11"/>
  <c r="E1297" i="11"/>
  <c r="F1297" i="11"/>
  <c r="E2270" i="11"/>
  <c r="F2270" i="11"/>
  <c r="F1861" i="11"/>
  <c r="E1861" i="11"/>
  <c r="E3727" i="11"/>
  <c r="F3727" i="11"/>
  <c r="E189" i="11"/>
  <c r="F189" i="11"/>
  <c r="E1961" i="11"/>
  <c r="F1961" i="11"/>
  <c r="E343" i="11"/>
  <c r="F343" i="11"/>
  <c r="E3732" i="11"/>
  <c r="F3732" i="11"/>
  <c r="F2966" i="11"/>
  <c r="E2966" i="11"/>
  <c r="E2791" i="11"/>
  <c r="F2791" i="11"/>
  <c r="F2639" i="11"/>
  <c r="E2639" i="11"/>
  <c r="E2858" i="11"/>
  <c r="F2858" i="11"/>
  <c r="E1218" i="11"/>
  <c r="F1218" i="11"/>
  <c r="F3916" i="11"/>
  <c r="E3916" i="11"/>
  <c r="F1663" i="11"/>
  <c r="E1663" i="11"/>
  <c r="F3146" i="11"/>
  <c r="E3146" i="11"/>
  <c r="E3587" i="11"/>
  <c r="F3587" i="11"/>
  <c r="E2874" i="11"/>
  <c r="F2874" i="11"/>
  <c r="E3306" i="11"/>
  <c r="F3306" i="11"/>
  <c r="F3961" i="11"/>
  <c r="E3961" i="11"/>
  <c r="E2124" i="11"/>
  <c r="F2124" i="11"/>
  <c r="E1758" i="11"/>
  <c r="F1758" i="11"/>
  <c r="F2202" i="11"/>
  <c r="E2202" i="11"/>
  <c r="E2228" i="11"/>
  <c r="F2228" i="11"/>
  <c r="F3388" i="11"/>
  <c r="E3388" i="11"/>
  <c r="E2310" i="11"/>
  <c r="F2310" i="11"/>
  <c r="F2641" i="11"/>
  <c r="E2641" i="11"/>
  <c r="E101" i="11"/>
  <c r="F101" i="11"/>
  <c r="F263" i="11"/>
  <c r="E263" i="11"/>
  <c r="F226" i="11"/>
  <c r="E226" i="11"/>
  <c r="F1265" i="11"/>
  <c r="E1265" i="11"/>
  <c r="F271" i="11"/>
  <c r="E271" i="11"/>
  <c r="F2915" i="11"/>
  <c r="E2915" i="11"/>
  <c r="E2238" i="11"/>
  <c r="F2238" i="11"/>
  <c r="F1937" i="11"/>
  <c r="E1937" i="11"/>
  <c r="E2698" i="11"/>
  <c r="F2698" i="11"/>
  <c r="F3374" i="11"/>
  <c r="E3374" i="11"/>
  <c r="E3876" i="11"/>
  <c r="F3876" i="11"/>
  <c r="F2115" i="11"/>
  <c r="E2115" i="11"/>
  <c r="F2095" i="11"/>
  <c r="E2095" i="11"/>
  <c r="E273" i="11"/>
  <c r="F273" i="11"/>
  <c r="E420" i="11"/>
  <c r="F420" i="11"/>
  <c r="F188" i="11"/>
  <c r="E188" i="11"/>
  <c r="F2259" i="11"/>
  <c r="E2259" i="11"/>
  <c r="F3929" i="11"/>
  <c r="E3929" i="11"/>
  <c r="E1463" i="11"/>
  <c r="F1463" i="11"/>
  <c r="E374" i="11"/>
  <c r="F374" i="11"/>
  <c r="F3905" i="11"/>
  <c r="E3905" i="11"/>
  <c r="F3184" i="11"/>
  <c r="E3184" i="11"/>
  <c r="F2103" i="11"/>
  <c r="E2103" i="11"/>
  <c r="E204" i="11"/>
  <c r="F204" i="11"/>
  <c r="F2408" i="11"/>
  <c r="E2408" i="11"/>
  <c r="F2476" i="11"/>
  <c r="E2476" i="11"/>
  <c r="E3536" i="11"/>
  <c r="F3536" i="11"/>
  <c r="E467" i="11"/>
  <c r="F467" i="11"/>
  <c r="E164" i="11"/>
  <c r="F164" i="11"/>
  <c r="F1851" i="11"/>
  <c r="E1851" i="11"/>
  <c r="F594" i="11"/>
  <c r="E594" i="11"/>
  <c r="F929" i="11"/>
  <c r="E929" i="11"/>
  <c r="E2413" i="11"/>
  <c r="F2413" i="11"/>
  <c r="F3570" i="11"/>
  <c r="E3570" i="11"/>
  <c r="E1234" i="11"/>
  <c r="F1234" i="11"/>
  <c r="E2672" i="11"/>
  <c r="F2672" i="11"/>
  <c r="E3226" i="11"/>
  <c r="F3226" i="11"/>
  <c r="F1947" i="11"/>
  <c r="E1947" i="11"/>
  <c r="E3453" i="11"/>
  <c r="F3453" i="11"/>
  <c r="F647" i="11"/>
  <c r="E647" i="11"/>
  <c r="E3885" i="11"/>
  <c r="F3885" i="11"/>
  <c r="F2647" i="11"/>
  <c r="E2647" i="11"/>
  <c r="E350" i="11"/>
  <c r="F350" i="11"/>
  <c r="E3475" i="11"/>
  <c r="F3475" i="11"/>
  <c r="E1104" i="11"/>
  <c r="F1104" i="11"/>
  <c r="F3384" i="11"/>
  <c r="E3384" i="11"/>
  <c r="E1138" i="11"/>
  <c r="F1138" i="11"/>
  <c r="F686" i="11"/>
  <c r="E686" i="11"/>
  <c r="F3276" i="11"/>
  <c r="E3276" i="11"/>
  <c r="F2994" i="11"/>
  <c r="E2994" i="11"/>
  <c r="F1030" i="11"/>
  <c r="E1030" i="11"/>
  <c r="F2722" i="11"/>
  <c r="E2722" i="11"/>
  <c r="F2111" i="11"/>
  <c r="E2111" i="11"/>
  <c r="E1704" i="11"/>
  <c r="F1704" i="11"/>
  <c r="E3094" i="11"/>
  <c r="F3094" i="11"/>
  <c r="F3526" i="11"/>
  <c r="E3526" i="11"/>
  <c r="E1040" i="11"/>
  <c r="F1040" i="11"/>
  <c r="F2045" i="11"/>
  <c r="E2045" i="11"/>
  <c r="E1849" i="11"/>
  <c r="F1849" i="11"/>
  <c r="F1273" i="11"/>
  <c r="E1273" i="11"/>
  <c r="E3028" i="11"/>
  <c r="F3028" i="11"/>
  <c r="F2163" i="11"/>
  <c r="E2163" i="11"/>
  <c r="F842" i="11"/>
  <c r="E842" i="11"/>
  <c r="F783" i="11"/>
  <c r="E783" i="11"/>
  <c r="F2593" i="11"/>
  <c r="E2593" i="11"/>
  <c r="F58" i="11"/>
  <c r="E58" i="11"/>
  <c r="E1564" i="11"/>
  <c r="F1564" i="11"/>
  <c r="E2417" i="11"/>
  <c r="F2417" i="11"/>
  <c r="E96" i="11"/>
  <c r="F96" i="11"/>
  <c r="F3196" i="11"/>
  <c r="E3196" i="11"/>
  <c r="E1624" i="11"/>
  <c r="F1624" i="11"/>
  <c r="F195" i="11"/>
  <c r="E195" i="11"/>
  <c r="E3874" i="11"/>
  <c r="F3874" i="11"/>
  <c r="F2577" i="11"/>
  <c r="E2577" i="11"/>
  <c r="F1090" i="11"/>
  <c r="E1090" i="11"/>
  <c r="E200" i="11"/>
  <c r="F200" i="11"/>
  <c r="F2257" i="11"/>
  <c r="E2257" i="11"/>
  <c r="E2312" i="11"/>
  <c r="F2312" i="11"/>
  <c r="E2842" i="11"/>
  <c r="F2842" i="11"/>
  <c r="F1370" i="11"/>
  <c r="E1370" i="11"/>
  <c r="F150" i="11"/>
  <c r="E150" i="11"/>
  <c r="E1185" i="11"/>
  <c r="F1185" i="11"/>
  <c r="F3097" i="11"/>
  <c r="E3097" i="11"/>
  <c r="F3588" i="11"/>
  <c r="E3588" i="11"/>
  <c r="F3677" i="11"/>
  <c r="E3677" i="11"/>
  <c r="F352" i="11"/>
  <c r="E352" i="11"/>
  <c r="F215" i="11"/>
  <c r="E215" i="11"/>
  <c r="E1670" i="11"/>
  <c r="F1670" i="11"/>
  <c r="F3687" i="11"/>
  <c r="E3687" i="11"/>
  <c r="E1676" i="11"/>
  <c r="F1676" i="11"/>
  <c r="E2277" i="11"/>
  <c r="F2277" i="11"/>
  <c r="F2538" i="11"/>
  <c r="E2538" i="11"/>
  <c r="F3244" i="11"/>
  <c r="E3244" i="11"/>
  <c r="E3480" i="11"/>
  <c r="F3480" i="11"/>
  <c r="E1486" i="11"/>
  <c r="F1486" i="11"/>
  <c r="E3437" i="11"/>
  <c r="F3437" i="11"/>
  <c r="F3746" i="11"/>
  <c r="E3746" i="11"/>
  <c r="E2348" i="11"/>
  <c r="F2348" i="11"/>
  <c r="F1455" i="11"/>
  <c r="E1455" i="11"/>
  <c r="F254" i="11"/>
  <c r="E254" i="11"/>
  <c r="E3644" i="11"/>
  <c r="F3644" i="11"/>
  <c r="F2611" i="11"/>
  <c r="E2611" i="11"/>
  <c r="F2927" i="11"/>
  <c r="E2927" i="11"/>
  <c r="E3296" i="11"/>
  <c r="F3296" i="11"/>
  <c r="E3736" i="11"/>
  <c r="F3736" i="11"/>
  <c r="E2707" i="11"/>
  <c r="F2707" i="11"/>
  <c r="E674" i="11"/>
  <c r="F674" i="11"/>
  <c r="F115" i="11"/>
  <c r="E115" i="11"/>
  <c r="F1454" i="11"/>
  <c r="E1454" i="11"/>
  <c r="E218" i="11"/>
  <c r="F218" i="11"/>
  <c r="E1100" i="11"/>
  <c r="F1100" i="11"/>
  <c r="F63" i="11"/>
  <c r="E63" i="11"/>
  <c r="E307" i="11"/>
  <c r="F307" i="11"/>
  <c r="E2350" i="11"/>
  <c r="F2350" i="11"/>
  <c r="E3418" i="11"/>
  <c r="F3418" i="11"/>
  <c r="F338" i="11"/>
  <c r="E338" i="11"/>
  <c r="E1225" i="11"/>
  <c r="F1225" i="11"/>
  <c r="E3347" i="11"/>
  <c r="F3347" i="11"/>
  <c r="E313" i="11"/>
  <c r="F313" i="11"/>
  <c r="E567" i="11"/>
  <c r="F567" i="11"/>
  <c r="C29" i="15"/>
  <c r="B7" i="25" l="1"/>
  <c r="B8" i="25" s="1"/>
  <c r="C27" i="15"/>
  <c r="BN8" i="15"/>
  <c r="AC8" i="15"/>
  <c r="EN8" i="15"/>
  <c r="DR8" i="15"/>
  <c r="EG8" i="15"/>
  <c r="CI8" i="15"/>
  <c r="D8" i="15"/>
  <c r="BZ8" i="15"/>
  <c r="DP8" i="15"/>
  <c r="CQ8" i="15"/>
  <c r="CA8" i="15"/>
  <c r="Q8" i="15"/>
  <c r="BD8" i="15"/>
  <c r="EL8" i="15"/>
  <c r="AI8" i="15"/>
  <c r="AQ8" i="15"/>
  <c r="E8" i="15"/>
  <c r="BA8" i="15"/>
  <c r="C20" i="15"/>
  <c r="EE8" i="15"/>
  <c r="C25" i="15"/>
  <c r="Q9" i="15" l="1"/>
  <c r="Q10" i="15" s="1"/>
  <c r="CQ9" i="15"/>
  <c r="CQ10" i="15" s="1"/>
  <c r="DP9" i="15"/>
  <c r="DP10" i="15" s="1"/>
  <c r="EE9" i="15"/>
  <c r="EE10" i="15" s="1"/>
  <c r="BZ9" i="15"/>
  <c r="BZ10" i="15" s="1"/>
  <c r="D9" i="15"/>
  <c r="D10" i="15" s="1"/>
  <c r="CA9" i="15"/>
  <c r="CA10" i="15" s="1"/>
  <c r="B9" i="25"/>
  <c r="BA9" i="15"/>
  <c r="BA10" i="15" s="1"/>
  <c r="CI9" i="15"/>
  <c r="CI10" i="15" s="1"/>
  <c r="E9" i="15"/>
  <c r="E10" i="15" s="1"/>
  <c r="EG9" i="15"/>
  <c r="EG10" i="15" s="1"/>
  <c r="AQ9" i="15"/>
  <c r="AQ10" i="15" s="1"/>
  <c r="DR9" i="15"/>
  <c r="DR10" i="15" s="1"/>
  <c r="AI9" i="15"/>
  <c r="AI10" i="15" s="1"/>
  <c r="AC9" i="15"/>
  <c r="AC10" i="15" s="1"/>
  <c r="BD9" i="15"/>
  <c r="BD10" i="15" s="1"/>
  <c r="BN9" i="15"/>
  <c r="BN10" i="15" s="1"/>
  <c r="C10" i="15" l="1"/>
  <c r="C21" i="15" s="1"/>
  <c r="B10" i="25"/>
  <c r="B11" i="25" l="1"/>
  <c r="B12" i="25" s="1"/>
  <c r="B13" i="25" s="1"/>
  <c r="B14" i="25" s="1"/>
  <c r="B15" i="25" s="1"/>
  <c r="B16" i="25" s="1"/>
  <c r="B17" i="25" s="1"/>
  <c r="B18" i="25" s="1"/>
  <c r="B19" i="25" s="1"/>
  <c r="B20" i="25" s="1"/>
  <c r="B21" i="25" s="1"/>
  <c r="B22" i="25" s="1"/>
  <c r="B23" i="25" s="1"/>
  <c r="B24" i="25" s="1"/>
  <c r="B25" i="25" s="1"/>
  <c r="B26" i="25" s="1"/>
  <c r="B27" i="25" s="1"/>
  <c r="B28" i="25" s="1"/>
  <c r="B29" i="25" s="1"/>
  <c r="B30" i="25" s="1"/>
  <c r="B31" i="25" s="1"/>
  <c r="B32" i="25" s="1"/>
  <c r="B33" i="25" s="1"/>
  <c r="B34" i="25" s="1"/>
  <c r="B35" i="25" s="1"/>
  <c r="B36" i="25" s="1"/>
  <c r="B37" i="25" s="1"/>
  <c r="B38" i="25" s="1"/>
  <c r="B39" i="25" l="1"/>
  <c r="B40" i="25" s="1"/>
  <c r="B4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Cole, Stephanie</author>
  </authors>
  <commentList>
    <comment ref="P51" authorId="0" shapeId="0" xr:uid="{000EE7E8-8A0F-42BA-B37D-9982138F9A92}">
      <text>
        <r>
          <rPr>
            <b/>
            <sz val="9"/>
            <color indexed="81"/>
            <rFont val="Tahoma"/>
            <family val="2"/>
          </rPr>
          <t>Cole, Stephanie:</t>
        </r>
        <r>
          <rPr>
            <sz val="9"/>
            <color indexed="81"/>
            <rFont val="Tahoma"/>
            <family val="2"/>
          </rPr>
          <t xml:space="preserve">
Substrate was M/R mix.</t>
        </r>
      </text>
    </comment>
    <comment ref="P68" authorId="0" shapeId="0" xr:uid="{1D420748-D3D0-48B0-87DB-B4C3F347AA04}">
      <text>
        <r>
          <rPr>
            <b/>
            <sz val="9"/>
            <color indexed="81"/>
            <rFont val="Tahoma"/>
            <family val="2"/>
          </rPr>
          <t>Cole, Stephanie:</t>
        </r>
        <r>
          <rPr>
            <sz val="9"/>
            <color indexed="81"/>
            <rFont val="Tahoma"/>
            <family val="2"/>
          </rPr>
          <t xml:space="preserve">
Substrate was M/R mix.</t>
        </r>
      </text>
    </comment>
    <comment ref="P107" authorId="0" shapeId="0" xr:uid="{DEE97192-E3A1-4748-A60B-8FBAA0F06C71}">
      <text>
        <r>
          <rPr>
            <b/>
            <sz val="9"/>
            <color indexed="81"/>
            <rFont val="Tahoma"/>
            <family val="2"/>
          </rPr>
          <t>Cole, Stephanie:</t>
        </r>
        <r>
          <rPr>
            <sz val="9"/>
            <color indexed="81"/>
            <rFont val="Tahoma"/>
            <family val="2"/>
          </rPr>
          <t xml:space="preserve">
Location of plot shifted, coordinates mapped. Substrate was M/R mix.</t>
        </r>
      </text>
    </comment>
    <comment ref="P120" authorId="0" shapeId="0" xr:uid="{E8B48314-99F7-4C7A-9F07-1DB478196BE2}">
      <text>
        <r>
          <rPr>
            <b/>
            <sz val="9"/>
            <color indexed="81"/>
            <rFont val="Tahoma"/>
            <family val="2"/>
          </rPr>
          <t>Cole, Stephanie:</t>
        </r>
        <r>
          <rPr>
            <sz val="9"/>
            <color indexed="81"/>
            <rFont val="Tahoma"/>
            <family val="2"/>
          </rPr>
          <t xml:space="preserve">
Substrate was R/M mix.</t>
        </r>
      </text>
    </comment>
    <comment ref="P159" authorId="0" shapeId="0" xr:uid="{A8E279E5-1B41-4951-8083-E201DEA73A88}">
      <text>
        <r>
          <rPr>
            <b/>
            <sz val="9"/>
            <color indexed="81"/>
            <rFont val="Tahoma"/>
            <family val="2"/>
          </rPr>
          <t>Cole, Stephanie:</t>
        </r>
        <r>
          <rPr>
            <sz val="9"/>
            <color indexed="81"/>
            <rFont val="Tahoma"/>
            <family val="2"/>
          </rPr>
          <t xml:space="preserve">
Thick algae present.</t>
        </r>
      </text>
    </comment>
    <comment ref="P177" authorId="0" shapeId="0" xr:uid="{821A7221-44A2-4B4C-93E9-8815DB8646F3}">
      <text>
        <r>
          <rPr>
            <b/>
            <sz val="9"/>
            <color indexed="81"/>
            <rFont val="Tahoma"/>
            <family val="2"/>
          </rPr>
          <t>Cole, Stephanie:</t>
        </r>
        <r>
          <rPr>
            <sz val="9"/>
            <color indexed="81"/>
            <rFont val="Tahoma"/>
            <family val="2"/>
          </rPr>
          <t xml:space="preserve">
CLP turion present.</t>
        </r>
      </text>
    </comment>
    <comment ref="P207" authorId="0" shapeId="0" xr:uid="{F3E4FC7C-2F7E-4021-9CDD-37378A8C82E7}">
      <text>
        <r>
          <rPr>
            <b/>
            <sz val="9"/>
            <color indexed="81"/>
            <rFont val="Tahoma"/>
            <family val="2"/>
          </rPr>
          <t>Cole, Stephanie:</t>
        </r>
        <r>
          <rPr>
            <sz val="9"/>
            <color indexed="81"/>
            <rFont val="Tahoma"/>
            <family val="2"/>
          </rPr>
          <t xml:space="preserve">
Detritus present..</t>
        </r>
      </text>
    </comment>
    <comment ref="P245" authorId="0" shapeId="0" xr:uid="{A2954724-FACB-4AE3-9997-5F65ABEA4333}">
      <text>
        <r>
          <rPr>
            <b/>
            <sz val="9"/>
            <color indexed="81"/>
            <rFont val="Tahoma"/>
            <family val="2"/>
          </rPr>
          <t>Cole, Stephanie:</t>
        </r>
        <r>
          <rPr>
            <sz val="9"/>
            <color indexed="81"/>
            <rFont val="Tahoma"/>
            <family val="2"/>
          </rPr>
          <t xml:space="preserve">
Sediment was M/R mix.</t>
        </r>
      </text>
    </comment>
    <comment ref="P303" authorId="0" shapeId="0" xr:uid="{B6A66B94-4324-4AB0-ADD0-651A96FC8D02}">
      <text>
        <r>
          <rPr>
            <b/>
            <sz val="9"/>
            <color indexed="81"/>
            <rFont val="Tahoma"/>
            <family val="2"/>
          </rPr>
          <t>Cole, Stephanie:</t>
        </r>
        <r>
          <rPr>
            <sz val="9"/>
            <color indexed="81"/>
            <rFont val="Tahoma"/>
            <family val="2"/>
          </rPr>
          <t xml:space="preserve">
Sediment was clay.</t>
        </r>
      </text>
    </comment>
    <comment ref="P326" authorId="0" shapeId="0" xr:uid="{AAFD22FD-B8D4-4FBF-BDE6-32E7D0684EA0}">
      <text>
        <r>
          <rPr>
            <b/>
            <sz val="9"/>
            <color indexed="81"/>
            <rFont val="Tahoma"/>
            <family val="2"/>
          </rPr>
          <t>Cole, Stephanie:</t>
        </r>
        <r>
          <rPr>
            <sz val="9"/>
            <color indexed="81"/>
            <rFont val="Tahoma"/>
            <family val="2"/>
          </rPr>
          <t xml:space="preserve">
Sediment was M/R mix.</t>
        </r>
      </text>
    </comment>
    <comment ref="P334" authorId="0" shapeId="0" xr:uid="{E011BACE-B124-47B4-A20A-1B52A0756335}">
      <text>
        <r>
          <rPr>
            <b/>
            <sz val="9"/>
            <color indexed="81"/>
            <rFont val="Tahoma"/>
            <family val="2"/>
          </rPr>
          <t>Cole, Stephanie:</t>
        </r>
        <r>
          <rPr>
            <sz val="9"/>
            <color indexed="81"/>
            <rFont val="Tahoma"/>
            <family val="2"/>
          </rPr>
          <t xml:space="preserve">
Sediment was clay.</t>
        </r>
      </text>
    </comment>
    <comment ref="P335" authorId="0" shapeId="0" xr:uid="{0CC1218C-D495-4C74-A9C7-D57307646E20}">
      <text>
        <r>
          <rPr>
            <b/>
            <sz val="9"/>
            <color indexed="81"/>
            <rFont val="Tahoma"/>
            <family val="2"/>
          </rPr>
          <t>Cole, Stephanie:</t>
        </r>
        <r>
          <rPr>
            <sz val="9"/>
            <color indexed="81"/>
            <rFont val="Tahoma"/>
            <family val="2"/>
          </rPr>
          <t xml:space="preserve">
Sediment was clay.</t>
        </r>
      </text>
    </comment>
    <comment ref="P337" authorId="0" shapeId="0" xr:uid="{5D173130-DF54-41C8-9A68-57C5EE88A653}">
      <text>
        <r>
          <rPr>
            <b/>
            <sz val="9"/>
            <color indexed="81"/>
            <rFont val="Tahoma"/>
            <family val="2"/>
          </rPr>
          <t>Cole, Stephanie:</t>
        </r>
        <r>
          <rPr>
            <sz val="9"/>
            <color indexed="81"/>
            <rFont val="Tahoma"/>
            <family val="2"/>
          </rPr>
          <t xml:space="preserve">
CLP turion present. </t>
        </r>
      </text>
    </comment>
    <comment ref="P344" authorId="0" shapeId="0" xr:uid="{E6E72567-23A9-4F21-9CF0-EDC80FD313AD}">
      <text>
        <r>
          <rPr>
            <b/>
            <sz val="9"/>
            <color indexed="81"/>
            <rFont val="Tahoma"/>
            <family val="2"/>
          </rPr>
          <t>Cole, Stephanie:</t>
        </r>
        <r>
          <rPr>
            <sz val="9"/>
            <color indexed="81"/>
            <rFont val="Tahoma"/>
            <family val="2"/>
          </rPr>
          <t xml:space="preserve">
Sediment was clay.</t>
        </r>
      </text>
    </comment>
    <comment ref="P345" authorId="0" shapeId="0" xr:uid="{2F6F72FE-2A91-41E6-99EC-9589164E8897}">
      <text>
        <r>
          <rPr>
            <b/>
            <sz val="9"/>
            <color indexed="81"/>
            <rFont val="Tahoma"/>
            <family val="2"/>
          </rPr>
          <t>Cole, Stephanie:</t>
        </r>
        <r>
          <rPr>
            <sz val="9"/>
            <color indexed="81"/>
            <rFont val="Tahoma"/>
            <family val="2"/>
          </rPr>
          <t xml:space="preserve">
Sediment was clay.</t>
        </r>
      </text>
    </comment>
    <comment ref="P346" authorId="0" shapeId="0" xr:uid="{D894F780-1934-45E8-B986-B41E27BBA06F}">
      <text>
        <r>
          <rPr>
            <b/>
            <sz val="9"/>
            <color indexed="81"/>
            <rFont val="Tahoma"/>
            <family val="2"/>
          </rPr>
          <t>Cole, Stephanie:</t>
        </r>
        <r>
          <rPr>
            <sz val="9"/>
            <color indexed="81"/>
            <rFont val="Tahoma"/>
            <family val="2"/>
          </rPr>
          <t xml:space="preserve">
Sediment was clay.</t>
        </r>
      </text>
    </comment>
    <comment ref="P347" authorId="0" shapeId="0" xr:uid="{F7D8F7B0-6F47-432D-BF30-BBF6902DEAA7}">
      <text>
        <r>
          <rPr>
            <b/>
            <sz val="9"/>
            <color indexed="81"/>
            <rFont val="Tahoma"/>
            <family val="2"/>
          </rPr>
          <t>Cole, Stephanie:</t>
        </r>
        <r>
          <rPr>
            <sz val="9"/>
            <color indexed="81"/>
            <rFont val="Tahoma"/>
            <family val="2"/>
          </rPr>
          <t xml:space="preserve">
Sediment was clay.</t>
        </r>
      </text>
    </comment>
    <comment ref="P366" authorId="0" shapeId="0" xr:uid="{135F4E2E-B8A2-4C70-8E7C-E3602C143AA3}">
      <text>
        <r>
          <rPr>
            <b/>
            <sz val="9"/>
            <color indexed="81"/>
            <rFont val="Tahoma"/>
            <family val="2"/>
          </rPr>
          <t>Cole, Stephanie:</t>
        </r>
        <r>
          <rPr>
            <sz val="9"/>
            <color indexed="81"/>
            <rFont val="Tahoma"/>
            <family val="2"/>
          </rPr>
          <t xml:space="preserve">
Sediment was clay.</t>
        </r>
      </text>
    </comment>
    <comment ref="P367" authorId="0" shapeId="0" xr:uid="{48540E29-14A4-4F7E-8B6A-7E060985954B}">
      <text>
        <r>
          <rPr>
            <b/>
            <sz val="9"/>
            <color indexed="81"/>
            <rFont val="Tahoma"/>
            <family val="2"/>
          </rPr>
          <t>Cole, Stephanie:</t>
        </r>
        <r>
          <rPr>
            <sz val="9"/>
            <color indexed="81"/>
            <rFont val="Tahoma"/>
            <family val="2"/>
          </rPr>
          <t xml:space="preserve">
Sediment was clay.</t>
        </r>
      </text>
    </comment>
    <comment ref="P377" authorId="0" shapeId="0" xr:uid="{497A9305-B7CD-4254-A919-5CA7D731E8C1}">
      <text>
        <r>
          <rPr>
            <b/>
            <sz val="9"/>
            <color indexed="81"/>
            <rFont val="Tahoma"/>
            <family val="2"/>
          </rPr>
          <t>Cole, Stephanie:</t>
        </r>
        <r>
          <rPr>
            <sz val="9"/>
            <color indexed="81"/>
            <rFont val="Tahoma"/>
            <family val="2"/>
          </rPr>
          <t xml:space="preserve">
Sediment was clay.</t>
        </r>
      </text>
    </comment>
    <comment ref="P380" authorId="0" shapeId="0" xr:uid="{1B81CCB9-39D7-44E3-B379-7154ED41951B}">
      <text>
        <r>
          <rPr>
            <b/>
            <sz val="9"/>
            <color indexed="81"/>
            <rFont val="Tahoma"/>
            <family val="2"/>
          </rPr>
          <t>Cole, Stephanie:</t>
        </r>
        <r>
          <rPr>
            <sz val="9"/>
            <color indexed="81"/>
            <rFont val="Tahoma"/>
            <family val="2"/>
          </rPr>
          <t xml:space="preserve">
Water star-grass flowering. </t>
        </r>
      </text>
    </comment>
    <comment ref="P398" authorId="0" shapeId="0" xr:uid="{AAFAC4C5-9A69-4E0C-B6E7-8A082CA6C617}">
      <text>
        <r>
          <rPr>
            <b/>
            <sz val="9"/>
            <color indexed="81"/>
            <rFont val="Tahoma"/>
            <family val="2"/>
          </rPr>
          <t>Cole, Stephanie:</t>
        </r>
        <r>
          <rPr>
            <sz val="9"/>
            <color indexed="81"/>
            <rFont val="Tahoma"/>
            <family val="2"/>
          </rPr>
          <t xml:space="preserve">
Sediment was clay.</t>
        </r>
      </text>
    </comment>
    <comment ref="P399" authorId="0" shapeId="0" xr:uid="{D9E5C405-0791-4E18-9900-847B0555192E}">
      <text>
        <r>
          <rPr>
            <b/>
            <sz val="9"/>
            <color indexed="81"/>
            <rFont val="Tahoma"/>
            <family val="2"/>
          </rPr>
          <t>Cole, Stephanie:</t>
        </r>
        <r>
          <rPr>
            <sz val="9"/>
            <color indexed="81"/>
            <rFont val="Tahoma"/>
            <family val="2"/>
          </rPr>
          <t xml:space="preserve">
Sediment was clay.</t>
        </r>
      </text>
    </comment>
    <comment ref="P400" authorId="0" shapeId="0" xr:uid="{9B6C09A7-A05B-43BF-9C9E-D5824FB2D80D}">
      <text>
        <r>
          <rPr>
            <b/>
            <sz val="9"/>
            <color indexed="81"/>
            <rFont val="Tahoma"/>
            <family val="2"/>
          </rPr>
          <t>Cole, Stephanie:</t>
        </r>
        <r>
          <rPr>
            <sz val="9"/>
            <color indexed="81"/>
            <rFont val="Tahoma"/>
            <family val="2"/>
          </rPr>
          <t xml:space="preserve">
Sediment was clay.</t>
        </r>
      </text>
    </comment>
    <comment ref="P410" authorId="0" shapeId="0" xr:uid="{2695128F-E0D0-4E2F-8B8C-D540F6B2A78A}">
      <text>
        <r>
          <rPr>
            <b/>
            <sz val="9"/>
            <color indexed="81"/>
            <rFont val="Tahoma"/>
            <family val="2"/>
          </rPr>
          <t>Cole, Stephanie:</t>
        </r>
        <r>
          <rPr>
            <sz val="9"/>
            <color indexed="81"/>
            <rFont val="Tahoma"/>
            <family val="2"/>
          </rPr>
          <t xml:space="preserve">
Sediment was clay.</t>
        </r>
      </text>
    </comment>
    <comment ref="P411" authorId="0" shapeId="0" xr:uid="{8EF77683-9E01-466A-B0F8-2681D002EC79}">
      <text>
        <r>
          <rPr>
            <b/>
            <sz val="9"/>
            <color indexed="81"/>
            <rFont val="Tahoma"/>
            <family val="2"/>
          </rPr>
          <t>Cole, Stephanie:</t>
        </r>
        <r>
          <rPr>
            <sz val="9"/>
            <color indexed="81"/>
            <rFont val="Tahoma"/>
            <family val="2"/>
          </rPr>
          <t xml:space="preserve">
Sediment was clay.</t>
        </r>
      </text>
    </comment>
    <comment ref="P423" authorId="0" shapeId="0" xr:uid="{D8BAC32D-B5E8-4767-B888-BE2AB2FEA461}">
      <text>
        <r>
          <rPr>
            <b/>
            <sz val="9"/>
            <color indexed="81"/>
            <rFont val="Tahoma"/>
            <family val="2"/>
          </rPr>
          <t>Cole, Stephanie:</t>
        </r>
        <r>
          <rPr>
            <sz val="9"/>
            <color indexed="81"/>
            <rFont val="Tahoma"/>
            <family val="2"/>
          </rPr>
          <t xml:space="preserve">
Point location updated. ~ 100 feet from original point due to thick vegetation at original location.</t>
        </r>
      </text>
    </comment>
    <comment ref="P462" authorId="0" shapeId="0" xr:uid="{EF3FBEEF-E1F0-4B16-9ECC-5533432EEF92}">
      <text>
        <r>
          <rPr>
            <b/>
            <sz val="9"/>
            <color indexed="81"/>
            <rFont val="Tahoma"/>
            <family val="2"/>
          </rPr>
          <t>Cole, Stephanie:</t>
        </r>
        <r>
          <rPr>
            <sz val="9"/>
            <color indexed="81"/>
            <rFont val="Tahoma"/>
            <family val="2"/>
          </rPr>
          <t xml:space="preserve">
Sediment was M/R mix.</t>
        </r>
      </text>
    </comment>
    <comment ref="P465" authorId="0" shapeId="0" xr:uid="{B9BF78CA-5D9D-4C5B-9B5D-7D318901FAC3}">
      <text>
        <r>
          <rPr>
            <b/>
            <sz val="9"/>
            <color indexed="81"/>
            <rFont val="Tahoma"/>
            <family val="2"/>
          </rPr>
          <t>Cole, Stephanie:</t>
        </r>
        <r>
          <rPr>
            <sz val="9"/>
            <color indexed="81"/>
            <rFont val="Tahoma"/>
            <family val="2"/>
          </rPr>
          <t xml:space="preserve">
CLP turion present. </t>
        </r>
      </text>
    </comment>
    <comment ref="P527" authorId="0" shapeId="0" xr:uid="{2AE84B3C-744F-4B18-8EBC-CE402BEFDAC0}">
      <text>
        <r>
          <rPr>
            <b/>
            <sz val="9"/>
            <color indexed="81"/>
            <rFont val="Tahoma"/>
            <family val="2"/>
          </rPr>
          <t>Cole, Stephanie:</t>
        </r>
        <r>
          <rPr>
            <sz val="9"/>
            <color indexed="81"/>
            <rFont val="Tahoma"/>
            <family val="2"/>
          </rPr>
          <t xml:space="preserve">
Sediment was clay.</t>
        </r>
      </text>
    </comment>
    <comment ref="P528" authorId="0" shapeId="0" xr:uid="{65831D0C-60C3-4B2C-8CEE-BCD969358B62}">
      <text>
        <r>
          <rPr>
            <b/>
            <sz val="9"/>
            <color indexed="81"/>
            <rFont val="Tahoma"/>
            <family val="2"/>
          </rPr>
          <t>Cole, Stephanie:</t>
        </r>
        <r>
          <rPr>
            <sz val="9"/>
            <color indexed="81"/>
            <rFont val="Tahoma"/>
            <family val="2"/>
          </rPr>
          <t xml:space="preserve">
Sediment was clay.</t>
        </r>
      </text>
    </comment>
    <comment ref="P541" authorId="0" shapeId="0" xr:uid="{4977BCE6-D6E5-4E99-9BC3-26EF1326C3A9}">
      <text>
        <r>
          <rPr>
            <b/>
            <sz val="9"/>
            <color indexed="81"/>
            <rFont val="Tahoma"/>
            <family val="2"/>
          </rPr>
          <t>Cole, Stephanie:</t>
        </r>
        <r>
          <rPr>
            <sz val="9"/>
            <color indexed="81"/>
            <rFont val="Tahoma"/>
            <family val="2"/>
          </rPr>
          <t xml:space="preserve">
Sediment was clay.</t>
        </r>
      </text>
    </comment>
    <comment ref="P542" authorId="0" shapeId="0" xr:uid="{063D81FF-B413-4421-AFB5-38617DDDF48E}">
      <text>
        <r>
          <rPr>
            <b/>
            <sz val="9"/>
            <color indexed="81"/>
            <rFont val="Tahoma"/>
            <family val="2"/>
          </rPr>
          <t>Cole, Stephanie:</t>
        </r>
        <r>
          <rPr>
            <sz val="9"/>
            <color indexed="81"/>
            <rFont val="Tahoma"/>
            <family val="2"/>
          </rPr>
          <t xml:space="preserve">
Sediment was clay.</t>
        </r>
      </text>
    </comment>
    <comment ref="P549" authorId="0" shapeId="0" xr:uid="{E4325EEA-068B-49F4-A684-33FD20333C8E}">
      <text>
        <r>
          <rPr>
            <b/>
            <sz val="9"/>
            <color indexed="81"/>
            <rFont val="Tahoma"/>
            <family val="2"/>
          </rPr>
          <t>Cole, Stephanie:</t>
        </r>
        <r>
          <rPr>
            <sz val="9"/>
            <color indexed="81"/>
            <rFont val="Tahoma"/>
            <family val="2"/>
          </rPr>
          <t xml:space="preserve">
Sediment was clay.</t>
        </r>
      </text>
    </comment>
    <comment ref="P554" authorId="0" shapeId="0" xr:uid="{109B9F24-E5BB-4862-A468-0EC83C2E5FC2}">
      <text>
        <r>
          <rPr>
            <b/>
            <sz val="9"/>
            <color indexed="81"/>
            <rFont val="Tahoma"/>
            <family val="2"/>
          </rPr>
          <t>Cole, Stephanie:</t>
        </r>
        <r>
          <rPr>
            <sz val="9"/>
            <color indexed="81"/>
            <rFont val="Tahoma"/>
            <family val="2"/>
          </rPr>
          <t xml:space="preserve">
CLP turion present. </t>
        </r>
      </text>
    </comment>
    <comment ref="P569" authorId="0" shapeId="0" xr:uid="{F37299F9-6938-4B31-B51D-88904289CA96}">
      <text>
        <r>
          <rPr>
            <b/>
            <sz val="9"/>
            <color indexed="81"/>
            <rFont val="Tahoma"/>
            <family val="2"/>
          </rPr>
          <t>Cole, Stephanie:</t>
        </r>
        <r>
          <rPr>
            <sz val="9"/>
            <color indexed="81"/>
            <rFont val="Tahoma"/>
            <family val="2"/>
          </rPr>
          <t xml:space="preserve">
Sediment was clay/ R mix.</t>
        </r>
      </text>
    </comment>
    <comment ref="P570" authorId="0" shapeId="0" xr:uid="{339AB7D2-BBE9-476F-B907-726A4AFBC48F}">
      <text>
        <r>
          <rPr>
            <b/>
            <sz val="9"/>
            <color indexed="81"/>
            <rFont val="Tahoma"/>
            <family val="2"/>
          </rPr>
          <t>Cole, Stephanie:</t>
        </r>
        <r>
          <rPr>
            <sz val="9"/>
            <color indexed="81"/>
            <rFont val="Tahoma"/>
            <family val="2"/>
          </rPr>
          <t xml:space="preserve">
Sediment was R/M mix.</t>
        </r>
      </text>
    </comment>
    <comment ref="P571" authorId="0" shapeId="0" xr:uid="{6D163F7E-3AB1-4805-B7E9-FF8D2DDE4575}">
      <text>
        <r>
          <rPr>
            <b/>
            <sz val="9"/>
            <color indexed="81"/>
            <rFont val="Tahoma"/>
            <family val="2"/>
          </rPr>
          <t>Cole, Stephanie:</t>
        </r>
        <r>
          <rPr>
            <sz val="9"/>
            <color indexed="81"/>
            <rFont val="Tahoma"/>
            <family val="2"/>
          </rPr>
          <t xml:space="preserve">
Sediment was clay/ R mix.</t>
        </r>
      </text>
    </comment>
    <comment ref="P608" authorId="0" shapeId="0" xr:uid="{93129E32-0B52-45C5-9E1D-6CE1875CE405}">
      <text>
        <r>
          <rPr>
            <b/>
            <sz val="9"/>
            <color indexed="81"/>
            <rFont val="Tahoma"/>
            <family val="2"/>
          </rPr>
          <t>Cole, Stephanie:</t>
        </r>
        <r>
          <rPr>
            <sz val="9"/>
            <color indexed="81"/>
            <rFont val="Tahoma"/>
            <family val="2"/>
          </rPr>
          <t xml:space="preserve">
Sediment was clay.</t>
        </r>
      </text>
    </comment>
    <comment ref="P634" authorId="0" shapeId="0" xr:uid="{D79EA196-8ECF-4CE9-9EC8-8F1D037CDE13}">
      <text>
        <r>
          <rPr>
            <b/>
            <sz val="9"/>
            <color indexed="81"/>
            <rFont val="Tahoma"/>
            <family val="2"/>
          </rPr>
          <t>Cole, Stephanie:</t>
        </r>
        <r>
          <rPr>
            <sz val="9"/>
            <color indexed="81"/>
            <rFont val="Tahoma"/>
            <family val="2"/>
          </rPr>
          <t xml:space="preserve">
Depth measured with depth finder.</t>
        </r>
      </text>
    </comment>
    <comment ref="P639" authorId="0" shapeId="0" xr:uid="{ADB7969E-E698-4F43-8A27-4899D632E422}">
      <text>
        <r>
          <rPr>
            <b/>
            <sz val="9"/>
            <color indexed="81"/>
            <rFont val="Tahoma"/>
            <family val="2"/>
          </rPr>
          <t>Cole, Stephanie:</t>
        </r>
        <r>
          <rPr>
            <sz val="9"/>
            <color indexed="81"/>
            <rFont val="Tahoma"/>
            <family val="2"/>
          </rPr>
          <t xml:space="preserve">
Depth measured with depth finder.</t>
        </r>
      </text>
    </comment>
    <comment ref="P640" authorId="0" shapeId="0" xr:uid="{FF56F1BB-C1AD-48FF-B49C-2D6AEEFF10EB}">
      <text>
        <r>
          <rPr>
            <b/>
            <sz val="9"/>
            <color indexed="81"/>
            <rFont val="Tahoma"/>
            <family val="2"/>
          </rPr>
          <t>Cole, Stephanie:</t>
        </r>
        <r>
          <rPr>
            <sz val="9"/>
            <color indexed="81"/>
            <rFont val="Tahoma"/>
            <family val="2"/>
          </rPr>
          <t xml:space="preserve">
Sediment was clay.</t>
        </r>
      </text>
    </comment>
    <comment ref="P641" authorId="0" shapeId="0" xr:uid="{7B2643F0-0D88-45ED-879E-27185C910A3F}">
      <text>
        <r>
          <rPr>
            <b/>
            <sz val="9"/>
            <color indexed="81"/>
            <rFont val="Tahoma"/>
            <family val="2"/>
          </rPr>
          <t>Cole, Stephanie:</t>
        </r>
        <r>
          <rPr>
            <sz val="9"/>
            <color indexed="81"/>
            <rFont val="Tahoma"/>
            <family val="2"/>
          </rPr>
          <t xml:space="preserve">
Point location updated. ~ 100 feet from original point due to shallow depth at original location. </t>
        </r>
      </text>
    </comment>
    <comment ref="P645" authorId="0" shapeId="0" xr:uid="{C32DA551-2A6F-478D-9E46-EA7CACA8A1D6}">
      <text>
        <r>
          <rPr>
            <b/>
            <sz val="9"/>
            <color indexed="81"/>
            <rFont val="Tahoma"/>
            <family val="2"/>
          </rPr>
          <t>Cole, Stephanie:</t>
        </r>
        <r>
          <rPr>
            <sz val="9"/>
            <color indexed="81"/>
            <rFont val="Tahoma"/>
            <family val="2"/>
          </rPr>
          <t xml:space="preserve">
Depth measured with depth finder</t>
        </r>
      </text>
    </comment>
    <comment ref="P649" authorId="0" shapeId="0" xr:uid="{2BCCF127-4364-4D6E-AEA4-84F5BCB22532}">
      <text>
        <r>
          <rPr>
            <b/>
            <sz val="9"/>
            <color indexed="81"/>
            <rFont val="Tahoma"/>
            <family val="2"/>
          </rPr>
          <t>Cole, Stephanie:</t>
        </r>
        <r>
          <rPr>
            <sz val="9"/>
            <color indexed="81"/>
            <rFont val="Tahoma"/>
            <family val="2"/>
          </rPr>
          <t xml:space="preserve">
Depth measured with depth finder</t>
        </r>
      </text>
    </comment>
    <comment ref="P652" authorId="0" shapeId="0" xr:uid="{6607A852-3328-4713-A100-2D3F8D25A2B7}">
      <text>
        <r>
          <rPr>
            <b/>
            <sz val="9"/>
            <color indexed="81"/>
            <rFont val="Tahoma"/>
            <family val="2"/>
          </rPr>
          <t>Cole, Stephanie:</t>
        </r>
        <r>
          <rPr>
            <sz val="9"/>
            <color indexed="81"/>
            <rFont val="Tahoma"/>
            <family val="2"/>
          </rPr>
          <t xml:space="preserve">
Depth measured with depth finder. Sediment was M/R mix.</t>
        </r>
      </text>
    </comment>
    <comment ref="P655" authorId="0" shapeId="0" xr:uid="{8D9A03C3-4E78-4E80-8BCD-E7F56A64F20F}">
      <text>
        <r>
          <rPr>
            <b/>
            <sz val="9"/>
            <color indexed="81"/>
            <rFont val="Tahoma"/>
            <family val="2"/>
          </rPr>
          <t>Cole, Stephanie:</t>
        </r>
        <r>
          <rPr>
            <sz val="9"/>
            <color indexed="81"/>
            <rFont val="Tahoma"/>
            <family val="2"/>
          </rPr>
          <t xml:space="preserve">
Depth measured with depth finder.</t>
        </r>
      </text>
    </comment>
    <comment ref="P659" authorId="0" shapeId="0" xr:uid="{2048F57F-8542-4EA0-93DF-822CC4A4527B}">
      <text>
        <r>
          <rPr>
            <b/>
            <sz val="9"/>
            <color indexed="81"/>
            <rFont val="Tahoma"/>
            <family val="2"/>
          </rPr>
          <t>Cole, Stephanie:</t>
        </r>
        <r>
          <rPr>
            <sz val="9"/>
            <color indexed="81"/>
            <rFont val="Tahoma"/>
            <family val="2"/>
          </rPr>
          <t xml:space="preserve">
Depth measured with depth finder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tc={1F8039FB-A9CD-435E-B970-71F8F4FEF63B}</author>
  </authors>
  <commentList>
    <comment ref="E7" authorId="0" shapeId="0" xr:uid="{1F8039FB-A9CD-435E-B970-71F8F4FEF63B}">
      <text>
        <t xml:space="preserve">[Threaded comment]
Your version of Excel allows you to read this threaded comment; however, any edits to it will get removed if the file is opened in a newer version of Excel. Learn more: https://go.microsoft.com/fwlink/?linkid=870924
Comment:
    @Cole, Stephanie I finished the "visuals" and "rake findings" columns. FYI - They are linked with formulas to the "working data table" tab.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naultm</author>
  </authors>
  <commentList>
    <comment ref="A11" authorId="0" shapeId="0" xr:uid="{EB18493C-2692-42D8-9E61-7F58E3FDD63D}">
      <text>
        <r>
          <rPr>
            <b/>
            <sz val="8"/>
            <color indexed="81"/>
            <rFont val="Tahoma"/>
            <family val="2"/>
          </rPr>
          <t>naultm:</t>
        </r>
        <r>
          <rPr>
            <sz val="8"/>
            <color indexed="81"/>
            <rFont val="Tahoma"/>
            <family val="2"/>
          </rPr>
          <t xml:space="preserve">
formerly </t>
        </r>
        <r>
          <rPr>
            <i/>
            <sz val="8"/>
            <color indexed="81"/>
            <rFont val="Tahoma"/>
            <family val="2"/>
          </rPr>
          <t>Megalodonta beckii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tc={74184CE8-1A48-47F5-A300-AA47DDD8BFCF}</author>
    <author>tc={BFC7BD07-47C0-45FD-9080-7BEB00238044}</author>
    <author>tc={19EB88F3-89E6-41F7-863D-46E07CEDD090}</author>
    <author>tc={B76E9B99-B87B-4117-B357-F9D1E040087D}</author>
    <author>tc={7B97031D-2FD9-4CD0-B11A-7877D6C4FCCE}</author>
    <author>tc={323DA453-40B4-4E33-ACBA-DAC3DCDDDA82}</author>
    <author>tc={53FA02A1-2AD0-4E68-AF13-C2D9CDF41240}</author>
    <author>tc={8244334E-E431-413B-A5F2-1DD43DDBDE92}</author>
    <author>tc={D9A416FE-8C39-4583-A615-8CB599C03E90}</author>
    <author>tc={03036AEB-3A93-446A-A89E-1444170F3738}</author>
    <author>tc={74DB07BE-C99A-42AC-A000-50F318C15E43}</author>
    <author>tc={68E4773B-B443-44E9-B0D7-CBBD7B6CD2F6}</author>
    <author>tc={AD8A7949-6113-4B33-AB41-73E00281484F}</author>
    <author>tc={3D7F0BDE-020D-4F57-B0C3-503910D25DA6}</author>
    <author>tc={3BCAC891-AB98-4508-AC0F-6C8B3484F6E3}</author>
    <author>tc={1A1043D6-2548-4120-B33D-0F1324926292}</author>
    <author>tc={3CF70D9C-181B-47BA-A530-1429B117F2DA}</author>
    <author>tc={AF9D4AD1-E83B-4237-9926-A855B5991CA3}</author>
    <author>tc={05DD77AA-5B2C-4F8A-BBCE-2496DA26A2B0}</author>
    <author>tc={D01999FA-ED74-4459-BC74-81D74BB3CFC5}</author>
    <author>tc={F46FE0C4-ADBB-4F3B-9E1C-67FD24166D9A}</author>
    <author>tc={80543285-65CE-45BE-876B-4119AFF44559}</author>
    <author>tc={CC875990-1DD4-4BA0-A88E-087FECC12905}</author>
    <author>tc={0BDC23A4-6596-4510-8CD2-2F6A7670E04E}</author>
    <author>tc={4F5A0F8B-4112-4D01-97B2-3B7111552755}</author>
    <author>tc={65966BDB-4349-4BE2-927A-6CF9B60E9E9A}</author>
    <author>tc={21D8EE8E-6003-49E0-9BA5-F845FEDB83A2}</author>
    <author>tc={817AAB23-9C17-4814-ADE7-94ACF723A2A3}</author>
    <author>tc={3FF6AF82-AECB-45C0-BE89-F3169CD5677F}</author>
    <author>tc={47D9C70C-2AE9-4D05-840D-0EEA60F1DBE4}</author>
    <author>tc={54FEBE42-0255-49EC-8E9D-EB1C8144F918}</author>
    <author>tc={39D21A9E-5816-47D2-90D9-7E66AB3DE9AB}</author>
    <author>tc={EF05D859-28D6-4AB3-B913-9B7DD0BD2423}</author>
    <author>tc={255D16FC-EAA1-49A6-9172-DF5E0D5CFBBE}</author>
    <author>tc={20FD1DFD-3D6D-47B5-8ED2-455F0FEDBB61}</author>
    <author>tc={47C6DB4B-D9D5-4618-9312-FE6C5C835EF8}</author>
  </authors>
  <commentList>
    <comment ref="I27" authorId="0" shapeId="0" xr:uid="{74184CE8-1A48-47F5-A300-AA47DDD8BFCF}">
      <text>
        <t>[Threaded comment]
Your version of Excel allows you to read this threaded comment; however, any edits to it will get removed if the file is opened in a newer version of Excel. Learn more: https://go.microsoft.com/fwlink/?linkid=870924
Comment:
    Corrected from a "2" to a "3"</t>
      </text>
    </comment>
    <comment ref="O34" authorId="1" shapeId="0" xr:uid="{BFC7BD07-47C0-45FD-9080-7BEB00238044}">
      <text>
        <t>[Threaded comment]
Your version of Excel allows you to read this threaded comment; however, any edits to it will get removed if the file is opened in a newer version of Excel. Learn more: https://go.microsoft.com/fwlink/?linkid=870924
Comment:
    Corrected from "2" to "1"</t>
      </text>
    </comment>
    <comment ref="N77" authorId="2" shapeId="0" xr:uid="{19EB88F3-89E6-41F7-863D-46E07CEDD090}">
      <text>
        <t>[Threaded comment]
Your version of Excel allows you to read this threaded comment; however, any edits to it will get removed if the file is opened in a newer version of Excel. Learn more: https://go.microsoft.com/fwlink/?linkid=870924
Comment:
    Corrected from "V" to no entry</t>
      </text>
    </comment>
    <comment ref="F98" authorId="3" shapeId="0" xr:uid="{B76E9B99-B87B-4117-B357-F9D1E040087D}">
      <text>
        <t>[Threaded comment]
Your version of Excel allows you to read this threaded comment; however, any edits to it will get removed if the file is opened in a newer version of Excel. Learn more: https://go.microsoft.com/fwlink/?linkid=870924
Comment:
    Corrected from 3.0 to 2.0</t>
      </text>
    </comment>
    <comment ref="I101" authorId="4" shapeId="0" xr:uid="{7B97031D-2FD9-4CD0-B11A-7877D6C4FCCE}">
      <text>
        <t>[Threaded comment]
Your version of Excel allows you to read this threaded comment; however, any edits to it will get removed if the file is opened in a newer version of Excel. Learn more: https://go.microsoft.com/fwlink/?linkid=870924
Comment:
    Corrected from no entry to "3"</t>
      </text>
    </comment>
    <comment ref="E108" authorId="5" shapeId="0" xr:uid="{323DA453-40B4-4E33-ACBA-DAC3DCDDDA82}">
      <text>
        <t>[Threaded comment]
Your version of Excel allows you to read this threaded comment; however, any edits to it will get removed if the file is opened in a newer version of Excel. Learn more: https://go.microsoft.com/fwlink/?linkid=870924
Comment:
    @Cole, Stephanie please double check that these coordinates are the correct ones from AGO. Thanks!</t>
      </text>
    </comment>
    <comment ref="I113" authorId="6" shapeId="0" xr:uid="{53FA02A1-2AD0-4E68-AF13-C2D9CDF41240}">
      <text>
        <t>[Threaded comment]
Your version of Excel allows you to read this threaded comment; however, any edits to it will get removed if the file is opened in a newer version of Excel. Learn more: https://go.microsoft.com/fwlink/?linkid=870924
Comment:
    Corrected from "1" to no entry</t>
      </text>
    </comment>
    <comment ref="I114" authorId="7" shapeId="0" xr:uid="{8244334E-E431-413B-A5F2-1DD43DDBDE92}">
      <text>
        <t>[Threaded comment]
Your version of Excel allows you to read this threaded comment; however, any edits to it will get removed if the file is opened in a newer version of Excel. Learn more: https://go.microsoft.com/fwlink/?linkid=870924
Comment:
    Corrected from "3" to "1"</t>
      </text>
    </comment>
    <comment ref="I115" authorId="8" shapeId="0" xr:uid="{D9A416FE-8C39-4583-A615-8CB599C03E90}">
      <text>
        <t>[Threaded comment]
Your version of Excel allows you to read this threaded comment; however, any edits to it will get removed if the file is opened in a newer version of Excel. Learn more: https://go.microsoft.com/fwlink/?linkid=870924
Comment:
    Corrected from no entry to "3"</t>
      </text>
    </comment>
    <comment ref="I116" authorId="9" shapeId="0" xr:uid="{03036AEB-3A93-446A-A89E-1444170F3738}">
      <text>
        <t>[Threaded comment]
Your version of Excel allows you to read this threaded comment; however, any edits to it will get removed if the file is opened in a newer version of Excel. Learn more: https://go.microsoft.com/fwlink/?linkid=870924
Comment:
    Corrected from "2" to no entry</t>
      </text>
    </comment>
    <comment ref="I119" authorId="10" shapeId="0" xr:uid="{74DB07BE-C99A-42AC-A000-50F318C15E43}">
      <text>
        <t>[Threaded comment]
Your version of Excel allows you to read this threaded comment; however, any edits to it will get removed if the file is opened in a newer version of Excel. Learn more: https://go.microsoft.com/fwlink/?linkid=870924
Comment:
    Corrected from "1" to "2"</t>
      </text>
    </comment>
    <comment ref="I120" authorId="11" shapeId="0" xr:uid="{68E4773B-B443-44E9-B0D7-CBBD7B6CD2F6}">
      <text>
        <t>[Threaded comment]
Your version of Excel allows you to read this threaded comment; however, any edits to it will get removed if the file is opened in a newer version of Excel. Learn more: https://go.microsoft.com/fwlink/?linkid=870924
Comment:
    Corrected from "2" to "1"</t>
      </text>
    </comment>
    <comment ref="I121" authorId="12" shapeId="0" xr:uid="{AD8A7949-6113-4B33-AB41-73E00281484F}">
      <text>
        <t>[Threaded comment]
Your version of Excel allows you to read this threaded comment; however, any edits to it will get removed if the file is opened in a newer version of Excel. Learn more: https://go.microsoft.com/fwlink/?linkid=870924
Comment:
    Corrected from "1" to "2"</t>
      </text>
    </comment>
    <comment ref="I122" authorId="13" shapeId="0" xr:uid="{3D7F0BDE-020D-4F57-B0C3-503910D25DA6}">
      <text>
        <t>[Threaded comment]
Your version of Excel allows you to read this threaded comment; however, any edits to it will get removed if the file is opened in a newer version of Excel. Learn more: https://go.microsoft.com/fwlink/?linkid=870924
Comment:
    Corrected from no entry to "1"</t>
      </text>
    </comment>
    <comment ref="I125" authorId="14" shapeId="0" xr:uid="{3BCAC891-AB98-4508-AC0F-6C8B3484F6E3}">
      <text>
        <t>[Threaded comment]
Your version of Excel allows you to read this threaded comment; however, any edits to it will get removed if the file is opened in a newer version of Excel. Learn more: https://go.microsoft.com/fwlink/?linkid=870924
Comment:
    Corrected from "2" to no entry</t>
      </text>
    </comment>
    <comment ref="I126" authorId="15" shapeId="0" xr:uid="{1A1043D6-2548-4120-B33D-0F1324926292}">
      <text>
        <t>[Threaded comment]
Your version of Excel allows you to read this threaded comment; however, any edits to it will get removed if the file is opened in a newer version of Excel. Learn more: https://go.microsoft.com/fwlink/?linkid=870924
Comment:
    Corrected from "1" to "2"</t>
      </text>
    </comment>
    <comment ref="I127" authorId="16" shapeId="0" xr:uid="{3CF70D9C-181B-47BA-A530-1429B117F2DA}">
      <text>
        <t>[Threaded comment]
Your version of Excel allows you to read this threaded comment; however, any edits to it will get removed if the file is opened in a newer version of Excel. Learn more: https://go.microsoft.com/fwlink/?linkid=870924
Comment:
    Corrected from "3" to "1"</t>
      </text>
    </comment>
    <comment ref="I128" authorId="17" shapeId="0" xr:uid="{AF9D4AD1-E83B-4237-9926-A855B5991CA3}">
      <text>
        <t xml:space="preserve">[Threaded comment]
Your version of Excel allows you to read this threaded comment; however, any edits to it will get removed if the file is opened in a newer version of Excel. Learn more: https://go.microsoft.com/fwlink/?linkid=870924
Comment:
    Corrected from "2" to "3" </t>
      </text>
    </comment>
    <comment ref="I131" authorId="18" shapeId="0" xr:uid="{05DD77AA-5B2C-4F8A-BBCE-2496DA26A2B0}">
      <text>
        <t>[Threaded comment]
Your version of Excel allows you to read this threaded comment; however, any edits to it will get removed if the file is opened in a newer version of Excel. Learn more: https://go.microsoft.com/fwlink/?linkid=870924
Comment:
    Corrected from 2 to 1</t>
      </text>
    </comment>
    <comment ref="I132" authorId="19" shapeId="0" xr:uid="{D01999FA-ED74-4459-BC74-81D74BB3CFC5}">
      <text>
        <t>[Threaded comment]
Your version of Excel allows you to read this threaded comment; however, any edits to it will get removed if the file is opened in a newer version of Excel. Learn more: https://go.microsoft.com/fwlink/?linkid=870924
Comment:
    Corrected from no entry to 1</t>
      </text>
    </comment>
    <comment ref="L156" authorId="20" shapeId="0" xr:uid="{F46FE0C4-ADBB-4F3B-9E1C-67FD24166D9A}">
      <text>
        <t>[Threaded comment]
Your version of Excel allows you to read this threaded comment; however, any edits to it will get removed if the file is opened in a newer version of Excel. Learn more: https://go.microsoft.com/fwlink/?linkid=870924
Comment:
    Corrected from no entry to 3</t>
      </text>
    </comment>
    <comment ref="L158" authorId="21" shapeId="0" xr:uid="{80543285-65CE-45BE-876B-4119AFF44559}">
      <text>
        <t>[Threaded comment]
Your version of Excel allows you to read this threaded comment; however, any edits to it will get removed if the file is opened in a newer version of Excel. Learn more: https://go.microsoft.com/fwlink/?linkid=870924
Comment:
    Corrected from 3 to no entry</t>
      </text>
    </comment>
    <comment ref="F183" authorId="22" shapeId="0" xr:uid="{CC875990-1DD4-4BA0-A88E-087FECC12905}">
      <text>
        <t>[Threaded comment]
Your version of Excel allows you to read this threaded comment; however, any edits to it will get removed if the file is opened in a newer version of Excel. Learn more: https://go.microsoft.com/fwlink/?linkid=870924
Comment:
    Corrected from 4.25 to 1.25</t>
      </text>
    </comment>
    <comment ref="AA189" authorId="23" shapeId="0" xr:uid="{0BDC23A4-6596-4510-8CD2-2F6A7670E04E}">
      <text>
        <t>[Threaded comment]
Your version of Excel allows you to read this threaded comment; however, any edits to it will get removed if the file is opened in a newer version of Excel. Learn more: https://go.microsoft.com/fwlink/?linkid=870924
Comment:
    Corrected by replacing 1 with no entry</t>
      </text>
    </comment>
    <comment ref="AB189" authorId="24" shapeId="0" xr:uid="{4F5A0F8B-4112-4D01-97B2-3B7111552755}">
      <text>
        <t>[Threaded comment]
Your version of Excel allows you to read this threaded comment; however, any edits to it will get removed if the file is opened in a newer version of Excel. Learn more: https://go.microsoft.com/fwlink/?linkid=870924
Comment:
    Corrected from no entry to 1</t>
      </text>
    </comment>
    <comment ref="S218" authorId="25" shapeId="0" xr:uid="{65966BDB-4349-4BE2-927A-6CF9B60E9E9A}">
      <text>
        <t>[Threaded comment]
Your version of Excel allows you to read this threaded comment; however, any edits to it will get removed if the file is opened in a newer version of Excel. Learn more: https://go.microsoft.com/fwlink/?linkid=870924
Comment:
    Corrected by adding "V"</t>
      </text>
    </comment>
    <comment ref="H221" authorId="26" shapeId="0" xr:uid="{21D8EE8E-6003-49E0-9BA5-F845FEDB83A2}">
      <text>
        <t xml:space="preserve">[Threaded comment]
Your version of Excel allows you to read this threaded comment; however, any edits to it will get removed if the file is opened in a newer version of Excel. Learn more: https://go.microsoft.com/fwlink/?linkid=870924
Comment:
    Why was a rope rake used here? It is less than 15 ft deep. </t>
      </text>
    </comment>
    <comment ref="G237" authorId="27" shapeId="0" xr:uid="{817AAB23-9C17-4814-ADE7-94ACF723A2A3}">
      <text>
        <t>[Threaded comment]
Your version of Excel allows you to read this threaded comment; however, any edits to it will get removed if the file is opened in a newer version of Excel. Learn more: https://go.microsoft.com/fwlink/?linkid=870924
Comment:
    Corrected</t>
      </text>
    </comment>
    <comment ref="O423" authorId="28" shapeId="0" xr:uid="{3FF6AF82-AECB-45C0-BE89-F3169CD5677F}">
      <text>
        <t>[Threaded comment]
Your version of Excel allows you to read this threaded comment; however, any edits to it will get removed if the file is opened in a newer version of Excel. Learn more: https://go.microsoft.com/fwlink/?linkid=870924
Comment:
    Corrected</t>
      </text>
    </comment>
    <comment ref="H440" authorId="29" shapeId="0" xr:uid="{47D9C70C-2AE9-4D05-840D-0EEA60F1DBE4}">
      <text>
        <t>[Threaded comment]
Your version of Excel allows you to read this threaded comment; however, any edits to it will get removed if the file is opened in a newer version of Excel. Learn more: https://go.microsoft.com/fwlink/?linkid=870924
Comment:
    Why was a rake used when the depth is &lt; 15 ft?</t>
      </text>
    </comment>
    <comment ref="K445" authorId="30" shapeId="0" xr:uid="{54FEBE42-0255-49EC-8E9D-EB1C8144F918}">
      <text>
        <t>[Threaded comment]
Your version of Excel allows you to read this threaded comment; however, any edits to it will get removed if the file is opened in a newer version of Excel. Learn more: https://go.microsoft.com/fwlink/?linkid=870924
Comment:
    Corrected from no entry to 1</t>
      </text>
    </comment>
    <comment ref="AB488" authorId="31" shapeId="0" xr:uid="{39D21A9E-5816-47D2-90D9-7E66AB3DE9AB}">
      <text>
        <t>[Threaded comment]
Your version of Excel allows you to read this threaded comment; however, any edits to it will get removed if the file is opened in a newer version of Excel. Learn more: https://go.microsoft.com/fwlink/?linkid=870924
Comment:
    Corrected by adding 1</t>
      </text>
    </comment>
    <comment ref="AB489" authorId="32" shapeId="0" xr:uid="{EF05D859-28D6-4AB3-B913-9B7DD0BD2423}">
      <text>
        <t>[Threaded comment]
Your version of Excel allows you to read this threaded comment; however, any edits to it will get removed if the file is opened in a newer version of Excel. Learn more: https://go.microsoft.com/fwlink/?linkid=870924
Comment:
    Corrected by removing entry</t>
      </text>
    </comment>
    <comment ref="H545" authorId="33" shapeId="0" xr:uid="{255D16FC-EAA1-49A6-9172-DF5E0D5CFBBE}">
      <text>
        <t>[Threaded comment]
Your version of Excel allows you to read this threaded comment; however, any edits to it will get removed if the file is opened in a newer version of Excel. Learn more: https://go.microsoft.com/fwlink/?linkid=870924
Comment:
    Corrected</t>
      </text>
    </comment>
    <comment ref="J550" authorId="34" shapeId="0" xr:uid="{20FD1DFD-3D6D-47B5-8ED2-455F0FEDBB61}">
      <text>
        <t>[Threaded comment]
Your version of Excel allows you to read this threaded comment; however, any edits to it will get removed if the file is opened in a newer version of Excel. Learn more: https://go.microsoft.com/fwlink/?linkid=870924
Comment:
    Corrected</t>
      </text>
    </comment>
    <comment ref="H627" authorId="35" shapeId="0" xr:uid="{47C6DB4B-D9D5-4618-9312-FE6C5C835EF8}">
      <text>
        <t xml:space="preserve">[Threaded comment]
Your version of Excel allows you to read this threaded comment; however, any edits to it will get removed if the file is opened in a newer version of Excel. Learn more: https://go.microsoft.com/fwlink/?linkid=870924
Comment:
    Corrected - could not have been the pole rake because the pole rake is only 18 ft long. </t>
      </text>
    </comment>
  </commentList>
</comments>
</file>

<file path=xl/sharedStrings.xml><?xml version="1.0" encoding="utf-8"?>
<sst xmlns="http://schemas.openxmlformats.org/spreadsheetml/2006/main" count="12151" uniqueCount="1523">
  <si>
    <t>READ ME</t>
  </si>
  <si>
    <t>last updated 10/29/2009</t>
  </si>
  <si>
    <t>The worksheets:</t>
  </si>
  <si>
    <t>"FIELD SHEET" is a suggested field data sheet; it does not list any species besides EWM &amp; CLP.  Field workers enter species as encountered.</t>
  </si>
  <si>
    <t xml:space="preserve">      Collecting data:  </t>
  </si>
  <si>
    <t>Top of Form:</t>
  </si>
  <si>
    <t>For each data entry sheet, enter names of observers and hours they worked on that lake.</t>
  </si>
  <si>
    <t>Under Header (View&gt;Header and Footer&gt;Custom Header) record lake name, Waterbody Identification Code (WBIC), county and date</t>
  </si>
  <si>
    <t>Site number</t>
  </si>
  <si>
    <t>1,2,3…total number of sites</t>
  </si>
  <si>
    <t>Depth (in feet)</t>
  </si>
  <si>
    <t>You may want to mark the rake for easy depth measurement determination.</t>
  </si>
  <si>
    <t>Dominant sediment type</t>
  </si>
  <si>
    <t>Record as Muck (M), Sand (S), or Rock (R).</t>
  </si>
  <si>
    <t>Rake pole (P) or rake rope (R)</t>
  </si>
  <si>
    <t>Note whether you used the rake pole (P) or tossed the rake head on a rope (R).</t>
  </si>
  <si>
    <t>Total Rake Fullness</t>
  </si>
  <si>
    <t>Record a total rake fullness rating on the sample:</t>
  </si>
  <si>
    <t>1 = few plants on rake head</t>
  </si>
  <si>
    <t>2 = rake head ~1/2 full, between 1 &amp; 2</t>
  </si>
  <si>
    <t>3 = overflowing, can't see top of rake head.</t>
  </si>
  <si>
    <t>Leave blank if nothing found</t>
  </si>
  <si>
    <r>
      <t>Do not</t>
    </r>
    <r>
      <rPr>
        <sz val="10"/>
        <rFont val="Arial"/>
        <family val="2"/>
      </rPr>
      <t xml:space="preserve"> include fil. algae, moss, or sponge in the total rake fullness</t>
    </r>
  </si>
  <si>
    <t xml:space="preserve">EWM,  CLP </t>
  </si>
  <si>
    <r>
      <t>Two exotic invasive species, Eurasian water-milfoil (</t>
    </r>
    <r>
      <rPr>
        <i/>
        <sz val="10"/>
        <rFont val="Arial"/>
        <family val="2"/>
      </rPr>
      <t>Myriophyllum spicatum</t>
    </r>
    <r>
      <rPr>
        <sz val="10"/>
        <rFont val="Arial"/>
        <family val="2"/>
      </rPr>
      <t xml:space="preserve">) and </t>
    </r>
  </si>
  <si>
    <r>
      <t>curly-leaf pondweed (</t>
    </r>
    <r>
      <rPr>
        <i/>
        <sz val="10"/>
        <rFont val="Arial"/>
        <family val="2"/>
      </rPr>
      <t>Potamogeton crispus</t>
    </r>
    <r>
      <rPr>
        <sz val="10"/>
        <rFont val="Arial"/>
        <family val="2"/>
      </rPr>
      <t xml:space="preserve">) are at the far left of the entry sheet, </t>
    </r>
  </si>
  <si>
    <t>and are not in alphabetical order</t>
  </si>
  <si>
    <t>All species:</t>
  </si>
  <si>
    <t xml:space="preserve">A. In first row, list species encountered. You will have to re-write species as found on subsequent field sheets </t>
  </si>
  <si>
    <t>B. Record  rake fullness rating for each species encountered at site:</t>
  </si>
  <si>
    <t xml:space="preserve">C. Record rake fullness for all species uprooted by the rake and that then floated to the suruface.  </t>
  </si>
  <si>
    <t>D. Record individual rake fullness raings for fil. algae, moss, or sponge on speices list.</t>
  </si>
  <si>
    <t xml:space="preserve">E. If you can see another species within 6 feet of the boat, but did not collect or uproot it with a rake, </t>
  </si>
  <si>
    <t>please record "V" for Visual.</t>
  </si>
  <si>
    <r>
      <t>Note</t>
    </r>
    <r>
      <rPr>
        <sz val="10"/>
        <rFont val="Arial"/>
        <family val="2"/>
      </rPr>
      <t>: You must write plant names at top of each sheet used</t>
    </r>
  </si>
  <si>
    <t xml:space="preserve"> "ENTRY" sheet is the Excel file onto which the field worker transfers the field data. </t>
  </si>
  <si>
    <t>Transfer all data from field sheet and add comments as necessary (list of standarized comments visible when column is clicked on).</t>
  </si>
  <si>
    <t>Be sure to copy latitude and longitude data from the GPS text file for each site (as decimal degrees).</t>
  </si>
  <si>
    <t>Be sure to enter lake name, county name, WBIC and survey date</t>
  </si>
  <si>
    <t xml:space="preserve">"BOAT SURVEY" is a data sheet to add any other species seen on site but not directly sampled with the rake. </t>
  </si>
  <si>
    <t xml:space="preserve">However, if these species that are seen but not sampled are associated with a sampling site, </t>
  </si>
  <si>
    <t>note them with a "V" (for Visual") on the field sheet as requested above.</t>
  </si>
  <si>
    <t>If you see other species not associated with a particular site, (along the shore or some distance away), note them on the boat survey.</t>
  </si>
  <si>
    <t xml:space="preserve">Be as specific as possible in explaining geographic location (e.g. list location as nearest to, or between sampling points). </t>
  </si>
  <si>
    <t>Note that these species on the Boat Survey or noted as "Visual" are not included in the statistics (unless noted as specifically including visuals).</t>
  </si>
  <si>
    <t>"STATS" sheet automatically calculates statistics using the data entered into the "ENTRY" sheet.</t>
  </si>
  <si>
    <t>"MAX DEPTH GRAPH" displays a distribution of the presence of plants vs. water depth.  This graph should be carefully examined to note</t>
  </si>
  <si>
    <t xml:space="preserve">any potential outliers in the plant distribution.  </t>
  </si>
  <si>
    <t>"CALCULATE FQI" sheet automatically calculates the Floristic Quality Index (FQI) based upon the species listed on the "ENTRY" spreadsheet.</t>
  </si>
  <si>
    <t xml:space="preserve">"ARCGIS TEMPLATE" sheet provides truncated species names for use with creating maps in ArcGIS.  </t>
  </si>
  <si>
    <t>Instructions:</t>
  </si>
  <si>
    <t>Print as many copies  of "Field Sheet" to take out onto the lake and record data. Be sure to keep the data sheets.</t>
  </si>
  <si>
    <t>After returning from the lake, enter data on "ENTRY" sheet.  The statistics will appear automatically on the STATS sheet.</t>
  </si>
  <si>
    <t>If you recorded any "V" species on the Filed Sheet, record them as "V" on the ENTRY sheet as well.</t>
  </si>
  <si>
    <t>The statistics:</t>
  </si>
  <si>
    <r>
      <t xml:space="preserve">Total number of sites visited: </t>
    </r>
    <r>
      <rPr>
        <sz val="10"/>
        <color indexed="8"/>
        <rFont val="Arial"/>
        <family val="2"/>
      </rPr>
      <t xml:space="preserve">Total number of sites where the boat stopped, even if much too deep to have plants. </t>
    </r>
  </si>
  <si>
    <r>
      <t xml:space="preserve">Total number of sites with vegetation: </t>
    </r>
    <r>
      <rPr>
        <sz val="10"/>
        <rFont val="Arial"/>
        <family val="2"/>
      </rPr>
      <t>Total number of sites where at least one plant was found</t>
    </r>
  </si>
  <si>
    <r>
      <t>Total number of sites shallower than maximum depth of plants</t>
    </r>
    <r>
      <rPr>
        <b/>
        <sz val="10"/>
        <color indexed="48"/>
        <rFont val="Arial"/>
        <family val="2"/>
      </rPr>
      <t>:</t>
    </r>
    <r>
      <rPr>
        <sz val="10"/>
        <color indexed="48"/>
        <rFont val="Arial"/>
        <family val="2"/>
      </rPr>
      <t xml:space="preserve"> </t>
    </r>
    <r>
      <rPr>
        <sz val="10"/>
        <rFont val="Arial"/>
        <family val="2"/>
      </rPr>
      <t xml:space="preserve">Number of sites where the depth was   </t>
    </r>
  </si>
  <si>
    <t>less than or equal to the maximum depth where plants were found.</t>
  </si>
  <si>
    <t>This value is used for Frequency of occurrence at sites shallower than maximum depth of plants.</t>
  </si>
  <si>
    <r>
      <t xml:space="preserve">Frequency of occurrence within vegetated areas (%): </t>
    </r>
    <r>
      <rPr>
        <sz val="10"/>
        <rFont val="Arial"/>
        <family val="2"/>
      </rPr>
      <t xml:space="preserve">Number of times a species was seen in a </t>
    </r>
  </si>
  <si>
    <t>vegetated area divided by the total number of vegetated sites.</t>
  </si>
  <si>
    <r>
      <t xml:space="preserve">Frequency of occurrence at sites shallower than maximum depth of plants: </t>
    </r>
    <r>
      <rPr>
        <sz val="10"/>
        <rFont val="Arial"/>
        <family val="2"/>
      </rPr>
      <t xml:space="preserve">Number of times a species was seen </t>
    </r>
  </si>
  <si>
    <t>divided by the total number of sites shallower than maximum depth of plants</t>
  </si>
  <si>
    <r>
      <t>Simpson Diversity Index</t>
    </r>
    <r>
      <rPr>
        <sz val="10"/>
        <rFont val="Arial"/>
        <family val="2"/>
      </rPr>
      <t xml:space="preserve"> is a nonparametric estimator of community heterogeneity. It is based on Relative </t>
    </r>
  </si>
  <si>
    <t>Frequency and thus is not sensitive to whether all sampled sites (including non-vegetated sites) are included.</t>
  </si>
  <si>
    <t>The closer the Simpson Diversity Index is to 1, the more diverse the community.</t>
  </si>
  <si>
    <r>
      <t>Maximum depth of plants (ft)</t>
    </r>
    <r>
      <rPr>
        <sz val="10"/>
        <rFont val="Arial"/>
        <family val="2"/>
      </rPr>
      <t xml:space="preserve"> is the depth of the deepest site sampled at which vegetation was present.</t>
    </r>
  </si>
  <si>
    <t>Number of sites sampled using rake on rope (R)</t>
  </si>
  <si>
    <t>Number of sites sampled using rake on Pole (P)</t>
  </si>
  <si>
    <t>Average number of all species per site (shallower than max depth)</t>
  </si>
  <si>
    <t>Average number of all species per site (vegetated sites only)</t>
  </si>
  <si>
    <t>Average number of native species per site (shallower than max depth)</t>
  </si>
  <si>
    <t>Average number of native species per site (vegetated sites only)</t>
  </si>
  <si>
    <r>
      <t>Species Richness:</t>
    </r>
    <r>
      <rPr>
        <sz val="10"/>
        <rFont val="Arial"/>
        <family val="2"/>
      </rPr>
      <t xml:space="preserve"> Total number of species collected. Does not include visual sightings.</t>
    </r>
  </si>
  <si>
    <r>
      <t>Species Richness (including visuals):</t>
    </r>
    <r>
      <rPr>
        <sz val="10"/>
        <rFont val="Arial"/>
        <family val="2"/>
      </rPr>
      <t xml:space="preserve"> Total number of species collected including visual sightings.</t>
    </r>
  </si>
  <si>
    <t>Please note:</t>
  </si>
  <si>
    <r>
      <t xml:space="preserve">1. </t>
    </r>
    <r>
      <rPr>
        <b/>
        <sz val="10"/>
        <rFont val="Arial"/>
        <family val="2"/>
      </rPr>
      <t>Adding rows or columns into the ENTRY or STATS worksheets will cause errors in the embedded formulas.  DO NOT ADD ROWS OR COLUMNS TO THE WORKSHEETS!</t>
    </r>
  </si>
  <si>
    <t>2. Frequency of Occurrence is sensitive to whether all sampled sites are included.</t>
  </si>
  <si>
    <t>Including non-vegetated sites will lower the frequency of occurrence</t>
  </si>
  <si>
    <t>3. Relative Frequency is not sensitive to whether all sampled sites, including non-vegetated sites, are included.</t>
  </si>
  <si>
    <t>Including non-vegetated sites will not change the relative frequency.</t>
  </si>
  <si>
    <t>4.  We use rake fullness for all species.</t>
  </si>
  <si>
    <t>4.  There are 7 hidden columns in "ENTRY" that have intermediate calculations for the statistics.  Please do not modify these.</t>
  </si>
  <si>
    <t xml:space="preserve">5.  Please enter the latitude and longitude of each sample site on the "ENTRY" sheet. </t>
  </si>
  <si>
    <t>6. In the "ENTRY" worksheet, you may want to use freeze panes feature for easy scrolling.</t>
  </si>
  <si>
    <t>You can turn this feature on and off by selecting "Unfreeze Panes" in the "Window" menu.</t>
  </si>
  <si>
    <t>Entry</t>
  </si>
  <si>
    <t>Total Number Species at Site (NO ENTRY!)</t>
  </si>
  <si>
    <t>Total Number Species - veg sites only (NO ENTRY!)includes exotics</t>
  </si>
  <si>
    <t>Total Number Species - veg sites only (NO ENTRY!) No exotics</t>
  </si>
  <si>
    <t>Total Number Species at Site (shallower than max depth) (NO ENTRY!) includes exotics</t>
  </si>
  <si>
    <t>Total Number Species at Site (shallower than max depth) (NO ENTRY!), no exotics</t>
  </si>
  <si>
    <t>Depth with some plants (NO ENTRY!)</t>
  </si>
  <si>
    <t>Depths within vegetated range(NO ENTRY!)</t>
  </si>
  <si>
    <t>sampling point</t>
  </si>
  <si>
    <t>Latitiude (need electronic copy of site locations)</t>
  </si>
  <si>
    <t>Longitude (need electronic copy of site locations)</t>
  </si>
  <si>
    <t xml:space="preserve">Depth (ft) </t>
  </si>
  <si>
    <t>Dominant sediment type (M=muck, S=Sand, R=Rock)</t>
  </si>
  <si>
    <t>Sampled holding rake pole (P) or rake rope (R)?</t>
  </si>
  <si>
    <t>comments</t>
  </si>
  <si>
    <t xml:space="preserve">Total Rake Fullness </t>
  </si>
  <si>
    <r>
      <t>Myriophyllum spicatum</t>
    </r>
    <r>
      <rPr>
        <sz val="9"/>
        <rFont val="Arial"/>
        <family val="2"/>
      </rPr>
      <t>, Eurasian water-milfoil or Hybrid water-milfoil</t>
    </r>
  </si>
  <si>
    <r>
      <t>Potamogeton crispus</t>
    </r>
    <r>
      <rPr>
        <sz val="9"/>
        <rFont val="Arial"/>
        <family val="2"/>
      </rPr>
      <t>,Curly-leaf pondweed</t>
    </r>
  </si>
  <si>
    <r>
      <t>Acorus americanus</t>
    </r>
    <r>
      <rPr>
        <sz val="9"/>
        <rFont val="Arial"/>
        <family val="2"/>
      </rPr>
      <t>, Sweet-flag</t>
    </r>
  </si>
  <si>
    <r>
      <t xml:space="preserve">Alisma triviale, </t>
    </r>
    <r>
      <rPr>
        <sz val="9"/>
        <rFont val="Arial"/>
        <family val="2"/>
      </rPr>
      <t>Northern water-plantain</t>
    </r>
  </si>
  <si>
    <r>
      <t xml:space="preserve">Bidens beckii </t>
    </r>
    <r>
      <rPr>
        <sz val="9"/>
        <rFont val="Arial"/>
        <family val="2"/>
      </rPr>
      <t xml:space="preserve">(formerly </t>
    </r>
    <r>
      <rPr>
        <i/>
        <sz val="9"/>
        <rFont val="Arial"/>
        <family val="2"/>
      </rPr>
      <t>Megalodonta</t>
    </r>
    <r>
      <rPr>
        <sz val="9"/>
        <rFont val="Arial"/>
        <family val="2"/>
      </rPr>
      <t>),</t>
    </r>
    <r>
      <rPr>
        <i/>
        <sz val="9"/>
        <rFont val="Arial"/>
        <family val="2"/>
      </rPr>
      <t xml:space="preserve"> </t>
    </r>
    <r>
      <rPr>
        <sz val="9"/>
        <rFont val="Arial"/>
        <family val="2"/>
      </rPr>
      <t>Water marigold</t>
    </r>
  </si>
  <si>
    <r>
      <t xml:space="preserve">Bolboschoenus fluviatilis, </t>
    </r>
    <r>
      <rPr>
        <sz val="9"/>
        <rFont val="Arial"/>
        <family val="2"/>
      </rPr>
      <t>River bulrush</t>
    </r>
  </si>
  <si>
    <r>
      <t>Brasenia schreberi</t>
    </r>
    <r>
      <rPr>
        <sz val="10"/>
        <rFont val="Arial"/>
        <family val="2"/>
      </rPr>
      <t>, Watershield</t>
    </r>
  </si>
  <si>
    <r>
      <t>Calla palustris</t>
    </r>
    <r>
      <rPr>
        <sz val="10"/>
        <rFont val="Arial"/>
        <family val="2"/>
      </rPr>
      <t>, Wild calla</t>
    </r>
  </si>
  <si>
    <r>
      <t xml:space="preserve">Callitriche hermaphroditica, </t>
    </r>
    <r>
      <rPr>
        <sz val="10"/>
        <rFont val="Arial"/>
        <family val="2"/>
      </rPr>
      <t>Autumnal water-starwort</t>
    </r>
  </si>
  <si>
    <r>
      <t xml:space="preserve">Callitriche heterophylla, </t>
    </r>
    <r>
      <rPr>
        <sz val="10"/>
        <rFont val="Arial"/>
        <family val="2"/>
      </rPr>
      <t>Large water-starwort</t>
    </r>
  </si>
  <si>
    <r>
      <t xml:space="preserve">Callitriche palustris, </t>
    </r>
    <r>
      <rPr>
        <sz val="10"/>
        <rFont val="Arial"/>
        <family val="2"/>
      </rPr>
      <t>Common water-starwort</t>
    </r>
  </si>
  <si>
    <r>
      <t>Carex comosa</t>
    </r>
    <r>
      <rPr>
        <sz val="10"/>
        <rFont val="Arial"/>
        <family val="2"/>
      </rPr>
      <t xml:space="preserve">, </t>
    </r>
    <r>
      <rPr>
        <sz val="10"/>
        <rFont val="Arial"/>
        <family val="2"/>
      </rPr>
      <t>B</t>
    </r>
    <r>
      <rPr>
        <sz val="10"/>
        <rFont val="Arial"/>
        <family val="2"/>
      </rPr>
      <t>ottle brush sedge</t>
    </r>
  </si>
  <si>
    <r>
      <t xml:space="preserve">Catabrosa aquatica, </t>
    </r>
    <r>
      <rPr>
        <sz val="10"/>
        <rFont val="Arial"/>
        <family val="2"/>
      </rPr>
      <t>Brook grass</t>
    </r>
  </si>
  <si>
    <r>
      <t>Ceratophyllum demersum</t>
    </r>
    <r>
      <rPr>
        <sz val="10"/>
        <rFont val="Arial"/>
        <family val="2"/>
      </rPr>
      <t>, Coontail</t>
    </r>
  </si>
  <si>
    <r>
      <t xml:space="preserve">Ceratophyllum echinatum, </t>
    </r>
    <r>
      <rPr>
        <sz val="10"/>
        <rFont val="Arial"/>
        <family val="2"/>
      </rPr>
      <t>Spiny hornwort</t>
    </r>
  </si>
  <si>
    <r>
      <t xml:space="preserve">Chara </t>
    </r>
    <r>
      <rPr>
        <sz val="10"/>
        <rFont val="Arial"/>
        <family val="2"/>
      </rPr>
      <t>sp.</t>
    </r>
    <r>
      <rPr>
        <sz val="10"/>
        <rFont val="Arial"/>
        <family val="2"/>
      </rPr>
      <t>, Muskgrasses</t>
    </r>
  </si>
  <si>
    <r>
      <t xml:space="preserve">Comarum palustre, </t>
    </r>
    <r>
      <rPr>
        <sz val="10"/>
        <rFont val="Arial"/>
        <family val="2"/>
      </rPr>
      <t>Marsh cinquefoil</t>
    </r>
  </si>
  <si>
    <r>
      <t>Decodon verticillatus</t>
    </r>
    <r>
      <rPr>
        <sz val="10"/>
        <rFont val="Arial"/>
        <family val="2"/>
      </rPr>
      <t>, Swamp loosestrife</t>
    </r>
  </si>
  <si>
    <r>
      <t>Dulichium arundinaceum</t>
    </r>
    <r>
      <rPr>
        <sz val="10"/>
        <rFont val="Arial"/>
        <family val="2"/>
      </rPr>
      <t>, Three-way sedge</t>
    </r>
  </si>
  <si>
    <r>
      <t>Elatine minima</t>
    </r>
    <r>
      <rPr>
        <sz val="10"/>
        <rFont val="Arial"/>
        <family val="2"/>
      </rPr>
      <t>, Waterwort</t>
    </r>
  </si>
  <si>
    <r>
      <t xml:space="preserve">Elatine triandra, </t>
    </r>
    <r>
      <rPr>
        <sz val="10"/>
        <rFont val="Arial"/>
        <family val="2"/>
      </rPr>
      <t>Greater waterwort</t>
    </r>
  </si>
  <si>
    <r>
      <t>Eleocharis acicularis</t>
    </r>
    <r>
      <rPr>
        <sz val="10"/>
        <rFont val="Arial"/>
        <family val="2"/>
      </rPr>
      <t>, Needle spikerush</t>
    </r>
  </si>
  <si>
    <r>
      <t xml:space="preserve">Eleocharis erythropoda, </t>
    </r>
    <r>
      <rPr>
        <sz val="10"/>
        <rFont val="Arial"/>
        <family val="2"/>
      </rPr>
      <t>Bald spikerush</t>
    </r>
  </si>
  <si>
    <r>
      <t xml:space="preserve">Eleocharis palustris, </t>
    </r>
    <r>
      <rPr>
        <sz val="10"/>
        <rFont val="Arial"/>
        <family val="2"/>
      </rPr>
      <t>Creeping spikerush</t>
    </r>
  </si>
  <si>
    <r>
      <t>Eleocharis robbinsii</t>
    </r>
    <r>
      <rPr>
        <sz val="10"/>
        <rFont val="Arial"/>
        <family val="2"/>
      </rPr>
      <t>, Robbins' spikerush</t>
    </r>
  </si>
  <si>
    <r>
      <t>Elodea canadensis</t>
    </r>
    <r>
      <rPr>
        <sz val="10"/>
        <rFont val="Arial"/>
        <family val="2"/>
      </rPr>
      <t>, Common waterweed</t>
    </r>
  </si>
  <si>
    <r>
      <t>Elodea nuttallii</t>
    </r>
    <r>
      <rPr>
        <sz val="10"/>
        <rFont val="Arial"/>
        <family val="2"/>
      </rPr>
      <t>, Slender waterweed</t>
    </r>
  </si>
  <si>
    <r>
      <t>Equisetum fluviatile</t>
    </r>
    <r>
      <rPr>
        <sz val="10"/>
        <rFont val="Arial"/>
        <family val="2"/>
      </rPr>
      <t>, Water horsetail</t>
    </r>
  </si>
  <si>
    <r>
      <t>Eriocaulon aquaticum</t>
    </r>
    <r>
      <rPr>
        <sz val="10"/>
        <rFont val="Arial"/>
        <family val="2"/>
      </rPr>
      <t>, Pipewort</t>
    </r>
  </si>
  <si>
    <r>
      <t xml:space="preserve">Glyceria borealis, </t>
    </r>
    <r>
      <rPr>
        <sz val="10"/>
        <rFont val="Arial"/>
        <family val="2"/>
      </rPr>
      <t>Northern manna grass</t>
    </r>
  </si>
  <si>
    <r>
      <t>Gratiola aurea</t>
    </r>
    <r>
      <rPr>
        <sz val="10"/>
        <rFont val="Arial"/>
        <family val="2"/>
      </rPr>
      <t>, Golden hedge-hyssop</t>
    </r>
  </si>
  <si>
    <r>
      <t>Heteranthera dubia</t>
    </r>
    <r>
      <rPr>
        <sz val="10"/>
        <rFont val="Arial"/>
        <family val="2"/>
      </rPr>
      <t>, Water star-grass</t>
    </r>
  </si>
  <si>
    <r>
      <t xml:space="preserve">Iris versicolor, </t>
    </r>
    <r>
      <rPr>
        <sz val="10"/>
        <rFont val="Arial"/>
        <family val="2"/>
      </rPr>
      <t>Northern blue flag</t>
    </r>
  </si>
  <si>
    <r>
      <t xml:space="preserve">Iris virginica, </t>
    </r>
    <r>
      <rPr>
        <sz val="10"/>
        <rFont val="Arial"/>
        <family val="2"/>
      </rPr>
      <t>Southern blue flag</t>
    </r>
  </si>
  <si>
    <r>
      <t>Isoetes echinospora</t>
    </r>
    <r>
      <rPr>
        <sz val="10"/>
        <rFont val="Arial"/>
        <family val="2"/>
      </rPr>
      <t>, Spiny spored-quillwort</t>
    </r>
  </si>
  <si>
    <r>
      <t>Isoetes</t>
    </r>
    <r>
      <rPr>
        <sz val="10"/>
        <rFont val="Arial"/>
        <family val="2"/>
      </rPr>
      <t xml:space="preserve"> </t>
    </r>
    <r>
      <rPr>
        <i/>
        <sz val="10"/>
        <rFont val="Arial"/>
        <family val="2"/>
      </rPr>
      <t>lacustris</t>
    </r>
    <r>
      <rPr>
        <sz val="10"/>
        <rFont val="Arial"/>
        <family val="2"/>
      </rPr>
      <t>, Lake quillwort</t>
    </r>
  </si>
  <si>
    <r>
      <t xml:space="preserve">Isoetes </t>
    </r>
    <r>
      <rPr>
        <sz val="10"/>
        <rFont val="Arial"/>
        <family val="2"/>
      </rPr>
      <t>sp., Quillwort</t>
    </r>
  </si>
  <si>
    <r>
      <t>Juncus pelocarpus</t>
    </r>
    <r>
      <rPr>
        <sz val="10"/>
        <rFont val="Arial"/>
        <family val="2"/>
      </rPr>
      <t xml:space="preserve"> f. </t>
    </r>
    <r>
      <rPr>
        <i/>
        <sz val="10"/>
        <rFont val="Arial"/>
        <family val="2"/>
      </rPr>
      <t>submersus</t>
    </r>
    <r>
      <rPr>
        <sz val="10"/>
        <rFont val="Arial"/>
        <family val="2"/>
      </rPr>
      <t>, Brown-fruited rush</t>
    </r>
  </si>
  <si>
    <r>
      <t>Juncus torreyi</t>
    </r>
    <r>
      <rPr>
        <sz val="10"/>
        <rFont val="Arial"/>
        <family val="2"/>
      </rPr>
      <t>, Torrey's rush</t>
    </r>
  </si>
  <si>
    <r>
      <t>Lemna minor</t>
    </r>
    <r>
      <rPr>
        <sz val="10"/>
        <rFont val="Arial"/>
        <family val="2"/>
      </rPr>
      <t>, Small duckweed</t>
    </r>
  </si>
  <si>
    <r>
      <t xml:space="preserve">Lemna perpusilla, </t>
    </r>
    <r>
      <rPr>
        <sz val="10"/>
        <rFont val="Arial"/>
        <family val="2"/>
      </rPr>
      <t>Least duckweed</t>
    </r>
  </si>
  <si>
    <r>
      <t>Lemna trisulca</t>
    </r>
    <r>
      <rPr>
        <sz val="10"/>
        <rFont val="Arial"/>
        <family val="2"/>
      </rPr>
      <t>, Forked duckweed</t>
    </r>
  </si>
  <si>
    <r>
      <t>Littorella uniflora</t>
    </r>
    <r>
      <rPr>
        <sz val="10"/>
        <rFont val="Arial"/>
        <family val="2"/>
      </rPr>
      <t>, Littorella</t>
    </r>
  </si>
  <si>
    <r>
      <t>Lobelia dortmanna</t>
    </r>
    <r>
      <rPr>
        <sz val="10"/>
        <rFont val="Arial"/>
        <family val="2"/>
      </rPr>
      <t>, Water lobelia</t>
    </r>
  </si>
  <si>
    <r>
      <t xml:space="preserve">Ludwigia palustris, </t>
    </r>
    <r>
      <rPr>
        <sz val="10"/>
        <rFont val="Arial"/>
        <family val="2"/>
      </rPr>
      <t>Marsh purslane</t>
    </r>
  </si>
  <si>
    <r>
      <t>Lythrum salicaria</t>
    </r>
    <r>
      <rPr>
        <sz val="10"/>
        <rFont val="Arial"/>
        <family val="2"/>
      </rPr>
      <t>, Purple loosestrife</t>
    </r>
  </si>
  <si>
    <r>
      <t>Myriophyllum alterniflorum</t>
    </r>
    <r>
      <rPr>
        <sz val="10"/>
        <rFont val="Arial"/>
        <family val="2"/>
      </rPr>
      <t>, Alternate-flowered water-milfoil</t>
    </r>
  </si>
  <si>
    <r>
      <t>Myriophyllum farwellii</t>
    </r>
    <r>
      <rPr>
        <sz val="10"/>
        <rFont val="Arial"/>
        <family val="2"/>
      </rPr>
      <t>, Farwell's water-milfoil</t>
    </r>
  </si>
  <si>
    <r>
      <t>Myriophyllum heterophyllum</t>
    </r>
    <r>
      <rPr>
        <sz val="10"/>
        <rFont val="Arial"/>
        <family val="2"/>
      </rPr>
      <t>, Various-leaved water-milfoil</t>
    </r>
  </si>
  <si>
    <r>
      <t>Myriophyllum sibiricum</t>
    </r>
    <r>
      <rPr>
        <sz val="10"/>
        <rFont val="Arial"/>
        <family val="2"/>
      </rPr>
      <t>, Northern water-milfoil</t>
    </r>
  </si>
  <si>
    <r>
      <t>Myriophyllum tenellum</t>
    </r>
    <r>
      <rPr>
        <sz val="10"/>
        <rFont val="Arial"/>
        <family val="2"/>
      </rPr>
      <t>, Dwarf water-milfoil</t>
    </r>
  </si>
  <si>
    <r>
      <t>Myriophyllum verticillatum</t>
    </r>
    <r>
      <rPr>
        <sz val="10"/>
        <rFont val="Arial"/>
        <family val="2"/>
      </rPr>
      <t>, Whorled water-milfoil</t>
    </r>
  </si>
  <si>
    <r>
      <t>Najas flexilis</t>
    </r>
    <r>
      <rPr>
        <sz val="10"/>
        <rFont val="Arial"/>
        <family val="2"/>
      </rPr>
      <t>, Slender naiad</t>
    </r>
  </si>
  <si>
    <r>
      <t xml:space="preserve">Najas gracillima, </t>
    </r>
    <r>
      <rPr>
        <sz val="10"/>
        <rFont val="Arial"/>
        <family val="2"/>
      </rPr>
      <t>Northern naiad</t>
    </r>
  </si>
  <si>
    <r>
      <t xml:space="preserve">Najas guadalupensis, </t>
    </r>
    <r>
      <rPr>
        <sz val="10"/>
        <rFont val="Arial"/>
        <family val="2"/>
      </rPr>
      <t>Southern naiad</t>
    </r>
  </si>
  <si>
    <r>
      <t>Najas marina</t>
    </r>
    <r>
      <rPr>
        <sz val="10"/>
        <rFont val="Arial"/>
        <family val="2"/>
      </rPr>
      <t>, Spiny naiad</t>
    </r>
  </si>
  <si>
    <r>
      <t xml:space="preserve">Nelumbo lutea, </t>
    </r>
    <r>
      <rPr>
        <sz val="10"/>
        <rFont val="Arial"/>
        <family val="2"/>
      </rPr>
      <t>American lotus</t>
    </r>
  </si>
  <si>
    <r>
      <t>Nitella</t>
    </r>
    <r>
      <rPr>
        <sz val="10"/>
        <rFont val="Arial"/>
        <family val="2"/>
      </rPr>
      <t xml:space="preserve"> sp., Nitella</t>
    </r>
  </si>
  <si>
    <r>
      <t>Nuphar advena</t>
    </r>
    <r>
      <rPr>
        <sz val="10"/>
        <rFont val="Arial"/>
        <family val="2"/>
      </rPr>
      <t>, Yellow pond lily</t>
    </r>
  </si>
  <si>
    <r>
      <t xml:space="preserve">Nuphar microphylla, </t>
    </r>
    <r>
      <rPr>
        <sz val="10"/>
        <rFont val="Arial"/>
        <family val="2"/>
      </rPr>
      <t>Small pond lily</t>
    </r>
  </si>
  <si>
    <r>
      <t xml:space="preserve">Nuphar </t>
    </r>
    <r>
      <rPr>
        <sz val="10"/>
        <rFont val="Arial"/>
        <family val="2"/>
      </rPr>
      <t>X</t>
    </r>
    <r>
      <rPr>
        <i/>
        <sz val="10"/>
        <rFont val="Arial"/>
        <family val="2"/>
      </rPr>
      <t xml:space="preserve"> rubrodisca</t>
    </r>
    <r>
      <rPr>
        <sz val="10"/>
        <rFont val="Arial"/>
        <family val="2"/>
      </rPr>
      <t>, Intermediate pond lily</t>
    </r>
  </si>
  <si>
    <r>
      <t>Nuphar variegata</t>
    </r>
    <r>
      <rPr>
        <sz val="10"/>
        <rFont val="Arial"/>
        <family val="2"/>
      </rPr>
      <t>, Spatterdock</t>
    </r>
  </si>
  <si>
    <r>
      <t>Nymphaea odorata</t>
    </r>
    <r>
      <rPr>
        <sz val="10"/>
        <rFont val="Arial"/>
        <family val="2"/>
      </rPr>
      <t>, White water lily</t>
    </r>
  </si>
  <si>
    <r>
      <t>Phalaris arundinacea</t>
    </r>
    <r>
      <rPr>
        <sz val="10"/>
        <rFont val="Arial"/>
        <family val="2"/>
      </rPr>
      <t>, Reed canary grass</t>
    </r>
  </si>
  <si>
    <r>
      <t>Phragmites australis</t>
    </r>
    <r>
      <rPr>
        <sz val="10"/>
        <rFont val="Arial"/>
        <family val="2"/>
      </rPr>
      <t>, Common reed</t>
    </r>
  </si>
  <si>
    <r>
      <t>Polygonum amphibium</t>
    </r>
    <r>
      <rPr>
        <sz val="10"/>
        <rFont val="Arial"/>
        <family val="2"/>
      </rPr>
      <t>, Water smartweed</t>
    </r>
  </si>
  <si>
    <r>
      <t xml:space="preserve">Polygonum punctatum, </t>
    </r>
    <r>
      <rPr>
        <sz val="10"/>
        <rFont val="Arial"/>
        <family val="2"/>
      </rPr>
      <t>Dotted smartweed</t>
    </r>
  </si>
  <si>
    <r>
      <t>Pontederia cordata</t>
    </r>
    <r>
      <rPr>
        <sz val="10"/>
        <rFont val="Arial"/>
        <family val="2"/>
      </rPr>
      <t>, Pickerelweed</t>
    </r>
  </si>
  <si>
    <r>
      <t>Potamogeton alpinus</t>
    </r>
    <r>
      <rPr>
        <sz val="10"/>
        <rFont val="Arial"/>
        <family val="2"/>
      </rPr>
      <t>, Alpine pondweed</t>
    </r>
  </si>
  <si>
    <r>
      <t>Potamogeton amplifolius</t>
    </r>
    <r>
      <rPr>
        <sz val="10"/>
        <rFont val="Arial"/>
        <family val="2"/>
      </rPr>
      <t>, Large-leaf pondweed</t>
    </r>
  </si>
  <si>
    <r>
      <t>Potamogeton bicupulatus</t>
    </r>
    <r>
      <rPr>
        <sz val="10"/>
        <rFont val="Arial"/>
        <family val="2"/>
      </rPr>
      <t>, Snail-seed pondweed</t>
    </r>
  </si>
  <si>
    <r>
      <t>Potamogeton confervoides</t>
    </r>
    <r>
      <rPr>
        <sz val="10"/>
        <rFont val="Arial"/>
        <family val="2"/>
      </rPr>
      <t>, Algal-leaved pondweed</t>
    </r>
  </si>
  <si>
    <r>
      <t>Potamogeton diversifolius</t>
    </r>
    <r>
      <rPr>
        <sz val="10"/>
        <rFont val="Arial"/>
        <family val="2"/>
      </rPr>
      <t>, Water-thread pondweed</t>
    </r>
  </si>
  <si>
    <r>
      <t>Potamogeton epihydrus</t>
    </r>
    <r>
      <rPr>
        <sz val="10"/>
        <rFont val="Arial"/>
        <family val="2"/>
      </rPr>
      <t>, Ribbon-leaf pondweed</t>
    </r>
  </si>
  <si>
    <r>
      <t>Potamogeton foliosus</t>
    </r>
    <r>
      <rPr>
        <sz val="10"/>
        <rFont val="Arial"/>
        <family val="2"/>
      </rPr>
      <t>, Leafy pondweed</t>
    </r>
  </si>
  <si>
    <r>
      <t>Potamogeton friesii</t>
    </r>
    <r>
      <rPr>
        <sz val="10"/>
        <rFont val="Arial"/>
        <family val="2"/>
      </rPr>
      <t>, Fries' pondweed</t>
    </r>
  </si>
  <si>
    <r>
      <t>Potamogeton gramineus</t>
    </r>
    <r>
      <rPr>
        <sz val="10"/>
        <rFont val="Arial"/>
        <family val="2"/>
      </rPr>
      <t>, Variable pondweed</t>
    </r>
  </si>
  <si>
    <r>
      <t>Potamogeton hillii</t>
    </r>
    <r>
      <rPr>
        <sz val="10"/>
        <rFont val="Arial"/>
        <family val="2"/>
      </rPr>
      <t>, Hill's pondweed</t>
    </r>
  </si>
  <si>
    <r>
      <t>Potamogeton illinoensis</t>
    </r>
    <r>
      <rPr>
        <sz val="10"/>
        <rFont val="Arial"/>
        <family val="2"/>
      </rPr>
      <t>, Illinois pondweed</t>
    </r>
  </si>
  <si>
    <r>
      <t>Potamogeton natans</t>
    </r>
    <r>
      <rPr>
        <sz val="10"/>
        <rFont val="Arial"/>
        <family val="2"/>
      </rPr>
      <t>, Floating-leaf pondweed</t>
    </r>
  </si>
  <si>
    <r>
      <t>Potamogeton nodosus</t>
    </r>
    <r>
      <rPr>
        <sz val="10"/>
        <rFont val="Arial"/>
        <family val="2"/>
      </rPr>
      <t>, Long-leaf pondweed</t>
    </r>
  </si>
  <si>
    <r>
      <t>Potamogeton oakesianus</t>
    </r>
    <r>
      <rPr>
        <sz val="10"/>
        <rFont val="Arial"/>
        <family val="2"/>
      </rPr>
      <t>, Oakes' pondweed</t>
    </r>
  </si>
  <si>
    <r>
      <t>Potamogeton obtusifolius</t>
    </r>
    <r>
      <rPr>
        <sz val="10"/>
        <rFont val="Arial"/>
        <family val="2"/>
      </rPr>
      <t>, Blunt-leaf pondweed</t>
    </r>
  </si>
  <si>
    <r>
      <t>Potamogeton praelongus</t>
    </r>
    <r>
      <rPr>
        <sz val="10"/>
        <rFont val="Arial"/>
        <family val="2"/>
      </rPr>
      <t>, White-stem pondweed</t>
    </r>
  </si>
  <si>
    <r>
      <t xml:space="preserve">Potamogeton pulcher, </t>
    </r>
    <r>
      <rPr>
        <sz val="10"/>
        <rFont val="Arial"/>
        <family val="2"/>
      </rPr>
      <t>Spotted pondweed</t>
    </r>
  </si>
  <si>
    <r>
      <t>Potamogeton pusillus</t>
    </r>
    <r>
      <rPr>
        <sz val="10"/>
        <rFont val="Arial"/>
        <family val="2"/>
      </rPr>
      <t>, Small pondweed</t>
    </r>
  </si>
  <si>
    <r>
      <t>Potamogeton richardsonii</t>
    </r>
    <r>
      <rPr>
        <sz val="10"/>
        <rFont val="Arial"/>
        <family val="2"/>
      </rPr>
      <t>, Clasping-leaf pondweed</t>
    </r>
  </si>
  <si>
    <r>
      <t>Potamogeton robbinsii</t>
    </r>
    <r>
      <rPr>
        <sz val="10"/>
        <rFont val="Arial"/>
        <family val="2"/>
      </rPr>
      <t>, Fern pondweed</t>
    </r>
  </si>
  <si>
    <r>
      <t>Potamogeton spirillus</t>
    </r>
    <r>
      <rPr>
        <sz val="10"/>
        <rFont val="Arial"/>
        <family val="2"/>
      </rPr>
      <t>, Spiral-fruited pondweed</t>
    </r>
  </si>
  <si>
    <r>
      <t>Potamogeton strictifolius</t>
    </r>
    <r>
      <rPr>
        <sz val="10"/>
        <rFont val="Arial"/>
        <family val="2"/>
      </rPr>
      <t>, Stiff pondweed</t>
    </r>
  </si>
  <si>
    <r>
      <t>Potamogeton vaseyi</t>
    </r>
    <r>
      <rPr>
        <sz val="10"/>
        <rFont val="Arial"/>
        <family val="2"/>
      </rPr>
      <t>, Vasey's pondweed</t>
    </r>
  </si>
  <si>
    <r>
      <t>Potamogeton zosteriformis</t>
    </r>
    <r>
      <rPr>
        <sz val="10"/>
        <rFont val="Arial"/>
        <family val="2"/>
      </rPr>
      <t>, Flat-stem pondweed</t>
    </r>
  </si>
  <si>
    <r>
      <t>Ranunculus aquatilis</t>
    </r>
    <r>
      <rPr>
        <sz val="10"/>
        <rFont val="Arial"/>
        <family val="2"/>
      </rPr>
      <t>, White water crowfoot</t>
    </r>
  </si>
  <si>
    <r>
      <t xml:space="preserve">Ranunculus flabellaris, </t>
    </r>
    <r>
      <rPr>
        <sz val="10"/>
        <rFont val="Arial"/>
        <family val="2"/>
      </rPr>
      <t>Yellow water crowfoot</t>
    </r>
  </si>
  <si>
    <r>
      <t>Ranunculus flammula</t>
    </r>
    <r>
      <rPr>
        <sz val="10"/>
        <rFont val="Arial"/>
        <family val="2"/>
      </rPr>
      <t>, Creeping spearwort</t>
    </r>
  </si>
  <si>
    <r>
      <t>Ruppia cirrhosa</t>
    </r>
    <r>
      <rPr>
        <sz val="10"/>
        <rFont val="Arial"/>
        <family val="2"/>
      </rPr>
      <t>, Ditch grass</t>
    </r>
  </si>
  <si>
    <r>
      <t xml:space="preserve">Sagittaria brevirostra, </t>
    </r>
    <r>
      <rPr>
        <sz val="10"/>
        <rFont val="Arial"/>
        <family val="2"/>
      </rPr>
      <t>Midwestern arrowhead</t>
    </r>
  </si>
  <si>
    <r>
      <t>Sagittaria cristata</t>
    </r>
    <r>
      <rPr>
        <sz val="10"/>
        <rFont val="Arial"/>
        <family val="2"/>
      </rPr>
      <t>, Crested arrowhead</t>
    </r>
  </si>
  <si>
    <r>
      <t>Sagittaria cuneata</t>
    </r>
    <r>
      <rPr>
        <sz val="10"/>
        <rFont val="Arial"/>
        <family val="2"/>
      </rPr>
      <t>, Arum-leaved arrowhead</t>
    </r>
  </si>
  <si>
    <r>
      <t>Sagittaria graminea</t>
    </r>
    <r>
      <rPr>
        <sz val="10"/>
        <rFont val="Arial"/>
        <family val="2"/>
      </rPr>
      <t>, Grass-leaved arrowhead</t>
    </r>
  </si>
  <si>
    <r>
      <t>Sagittaria latifolia</t>
    </r>
    <r>
      <rPr>
        <sz val="10"/>
        <rFont val="Arial"/>
        <family val="2"/>
      </rPr>
      <t>, Common arrowhead</t>
    </r>
  </si>
  <si>
    <r>
      <t>Sagittaria rigida</t>
    </r>
    <r>
      <rPr>
        <sz val="10"/>
        <rFont val="Arial"/>
        <family val="2"/>
      </rPr>
      <t>, Sessile-fruited arrowhead</t>
    </r>
  </si>
  <si>
    <r>
      <t xml:space="preserve">Sagittaria </t>
    </r>
    <r>
      <rPr>
        <sz val="10"/>
        <rFont val="Arial"/>
        <family val="2"/>
      </rPr>
      <t>sp., Arrowhead</t>
    </r>
  </si>
  <si>
    <r>
      <t>Schoenoplectus acutus</t>
    </r>
    <r>
      <rPr>
        <sz val="10"/>
        <rFont val="Arial"/>
        <family val="2"/>
      </rPr>
      <t>, Hardstem bulrush</t>
    </r>
  </si>
  <si>
    <r>
      <t xml:space="preserve">Schoenoplectus heterochaetus, </t>
    </r>
    <r>
      <rPr>
        <sz val="10"/>
        <rFont val="Arial"/>
        <family val="2"/>
      </rPr>
      <t>Slender bulrush</t>
    </r>
  </si>
  <si>
    <r>
      <t xml:space="preserve">Schoenoplectus pungens, </t>
    </r>
    <r>
      <rPr>
        <sz val="10"/>
        <rFont val="Arial"/>
        <family val="2"/>
      </rPr>
      <t>Three-square bulrush</t>
    </r>
  </si>
  <si>
    <r>
      <t>Schoenoplectus subterminalis</t>
    </r>
    <r>
      <rPr>
        <sz val="10"/>
        <rFont val="Arial"/>
        <family val="2"/>
      </rPr>
      <t>, Water bulrush</t>
    </r>
  </si>
  <si>
    <r>
      <t>Schoenoplectus tabernaemontani</t>
    </r>
    <r>
      <rPr>
        <sz val="10"/>
        <rFont val="Arial"/>
        <family val="2"/>
      </rPr>
      <t>, Softstem bulrush</t>
    </r>
  </si>
  <si>
    <r>
      <t>Sparganium americanum</t>
    </r>
    <r>
      <rPr>
        <sz val="10"/>
        <rFont val="Arial"/>
        <family val="2"/>
      </rPr>
      <t>, American bur-reed</t>
    </r>
  </si>
  <si>
    <r>
      <t>Sparganium androcladum</t>
    </r>
    <r>
      <rPr>
        <sz val="10"/>
        <rFont val="Arial"/>
        <family val="2"/>
      </rPr>
      <t>, Branched bur-reed</t>
    </r>
  </si>
  <si>
    <r>
      <t>Sparganium angustifolium</t>
    </r>
    <r>
      <rPr>
        <sz val="10"/>
        <rFont val="Arial"/>
        <family val="2"/>
      </rPr>
      <t>, Narrow-leaved bur-reed</t>
    </r>
  </si>
  <si>
    <r>
      <t>Sparganium emersum</t>
    </r>
    <r>
      <rPr>
        <sz val="10"/>
        <rFont val="Arial"/>
        <family val="2"/>
      </rPr>
      <t>, Short-stemmed bur-reed</t>
    </r>
  </si>
  <si>
    <r>
      <t>Sparganium eurycarpum</t>
    </r>
    <r>
      <rPr>
        <sz val="10"/>
        <rFont val="Arial"/>
        <family val="2"/>
      </rPr>
      <t>, Common bur-reed</t>
    </r>
  </si>
  <si>
    <r>
      <t>Sparganium fluctuans</t>
    </r>
    <r>
      <rPr>
        <sz val="10"/>
        <rFont val="Arial"/>
        <family val="2"/>
      </rPr>
      <t>, Floating-leaf bur-reed</t>
    </r>
  </si>
  <si>
    <r>
      <t>Sparganium natans</t>
    </r>
    <r>
      <rPr>
        <sz val="10"/>
        <rFont val="Arial"/>
        <family val="2"/>
      </rPr>
      <t>, Small bur-reed</t>
    </r>
  </si>
  <si>
    <r>
      <t xml:space="preserve">Sparganium </t>
    </r>
    <r>
      <rPr>
        <sz val="10"/>
        <rFont val="Arial"/>
        <family val="2"/>
      </rPr>
      <t>sp., Bur-reed</t>
    </r>
  </si>
  <si>
    <r>
      <t>Spirodela polyrhiza</t>
    </r>
    <r>
      <rPr>
        <sz val="10"/>
        <rFont val="Arial"/>
        <family val="2"/>
      </rPr>
      <t>, Large duckweed</t>
    </r>
  </si>
  <si>
    <r>
      <t>Stuckenia filiformis</t>
    </r>
    <r>
      <rPr>
        <sz val="10"/>
        <rFont val="Arial"/>
        <family val="2"/>
      </rPr>
      <t>, Fine-leaved pondweed</t>
    </r>
  </si>
  <si>
    <r>
      <t>Stuckenia pectinata</t>
    </r>
    <r>
      <rPr>
        <sz val="10"/>
        <rFont val="Arial"/>
        <family val="2"/>
      </rPr>
      <t>, Sago pondweed</t>
    </r>
  </si>
  <si>
    <r>
      <t xml:space="preserve">Stuckenia vaginata, </t>
    </r>
    <r>
      <rPr>
        <sz val="10"/>
        <rFont val="Arial"/>
        <family val="2"/>
      </rPr>
      <t>Sheathed pondweed</t>
    </r>
  </si>
  <si>
    <r>
      <t>Typha angustifolia</t>
    </r>
    <r>
      <rPr>
        <sz val="10"/>
        <rFont val="Arial"/>
        <family val="2"/>
      </rPr>
      <t>, Narrow-leaved cattail</t>
    </r>
  </si>
  <si>
    <r>
      <t>Typha latifolia</t>
    </r>
    <r>
      <rPr>
        <sz val="10"/>
        <rFont val="Arial"/>
        <family val="2"/>
      </rPr>
      <t>, Broad-leaved cattail</t>
    </r>
  </si>
  <si>
    <r>
      <t xml:space="preserve">Typha </t>
    </r>
    <r>
      <rPr>
        <sz val="10"/>
        <rFont val="Arial"/>
        <family val="2"/>
      </rPr>
      <t>sp., Cattail</t>
    </r>
  </si>
  <si>
    <r>
      <t xml:space="preserve">Utricularia cornuta, </t>
    </r>
    <r>
      <rPr>
        <sz val="10"/>
        <rFont val="Arial"/>
        <family val="2"/>
      </rPr>
      <t>Horned bladderwort</t>
    </r>
  </si>
  <si>
    <r>
      <t>Utricularia geminiscapa</t>
    </r>
    <r>
      <rPr>
        <sz val="10"/>
        <rFont val="Arial"/>
        <family val="2"/>
      </rPr>
      <t>, Twin-stemmed bladderwort</t>
    </r>
  </si>
  <si>
    <r>
      <t>Utricularia gibba</t>
    </r>
    <r>
      <rPr>
        <sz val="10"/>
        <rFont val="Arial"/>
        <family val="2"/>
      </rPr>
      <t>, Creeping bladderwort</t>
    </r>
  </si>
  <si>
    <r>
      <t>Utricularia intermedia</t>
    </r>
    <r>
      <rPr>
        <sz val="10"/>
        <rFont val="Arial"/>
        <family val="2"/>
      </rPr>
      <t>, Flat-leaf bladderwort</t>
    </r>
  </si>
  <si>
    <r>
      <t>Utricularia minor</t>
    </r>
    <r>
      <rPr>
        <sz val="10"/>
        <rFont val="Arial"/>
        <family val="2"/>
      </rPr>
      <t>, Small bladderwort</t>
    </r>
  </si>
  <si>
    <r>
      <t xml:space="preserve">Utricularia purpurea, </t>
    </r>
    <r>
      <rPr>
        <sz val="10"/>
        <rFont val="Arial"/>
        <family val="2"/>
      </rPr>
      <t>Large purple bladderwort</t>
    </r>
  </si>
  <si>
    <r>
      <t xml:space="preserve">Utricularia resupinata, </t>
    </r>
    <r>
      <rPr>
        <sz val="10"/>
        <rFont val="Arial"/>
        <family val="2"/>
      </rPr>
      <t>Small purple bladderwort</t>
    </r>
  </si>
  <si>
    <r>
      <t>Utricularia vulgaris</t>
    </r>
    <r>
      <rPr>
        <sz val="10"/>
        <rFont val="Arial"/>
        <family val="2"/>
      </rPr>
      <t>, Common bladderwort</t>
    </r>
  </si>
  <si>
    <r>
      <t>Vallisneria americana</t>
    </r>
    <r>
      <rPr>
        <sz val="10"/>
        <rFont val="Arial"/>
        <family val="2"/>
      </rPr>
      <t>, Wild celery</t>
    </r>
  </si>
  <si>
    <r>
      <t xml:space="preserve">Wolffia borealis, </t>
    </r>
    <r>
      <rPr>
        <sz val="10"/>
        <rFont val="Arial"/>
        <family val="2"/>
      </rPr>
      <t>Northern watermeal</t>
    </r>
  </si>
  <si>
    <r>
      <t xml:space="preserve">Wolffia columbiana, </t>
    </r>
    <r>
      <rPr>
        <sz val="10"/>
        <rFont val="Arial"/>
        <family val="2"/>
      </rPr>
      <t>Common watermeal</t>
    </r>
  </si>
  <si>
    <r>
      <t>Zannichellia palustris</t>
    </r>
    <r>
      <rPr>
        <sz val="10"/>
        <rFont val="Arial"/>
        <family val="2"/>
      </rPr>
      <t>, Horned pondweed</t>
    </r>
  </si>
  <si>
    <r>
      <t>Zizania aquatica</t>
    </r>
    <r>
      <rPr>
        <sz val="10"/>
        <rFont val="Arial"/>
        <family val="2"/>
      </rPr>
      <t>, Southern wild rice</t>
    </r>
  </si>
  <si>
    <r>
      <t>Zizania palustris</t>
    </r>
    <r>
      <rPr>
        <sz val="10"/>
        <rFont val="Arial"/>
        <family val="2"/>
      </rPr>
      <t>, Northern wild rice</t>
    </r>
  </si>
  <si>
    <r>
      <t xml:space="preserve">Zizania </t>
    </r>
    <r>
      <rPr>
        <sz val="10"/>
        <rFont val="Arial"/>
        <family val="2"/>
      </rPr>
      <t>sp., Wild rice</t>
    </r>
  </si>
  <si>
    <t>Aquatic moss</t>
  </si>
  <si>
    <t>Freshwater sponge</t>
  </si>
  <si>
    <t>Filamentous algae</t>
  </si>
  <si>
    <r>
      <t xml:space="preserve">Riccia fluitans, </t>
    </r>
    <r>
      <rPr>
        <sz val="10"/>
        <rFont val="Arial"/>
        <family val="2"/>
      </rPr>
      <t>Slender riccia</t>
    </r>
  </si>
  <si>
    <r>
      <t xml:space="preserve">Ricciocarpus natans, </t>
    </r>
    <r>
      <rPr>
        <sz val="10"/>
        <rFont val="Arial"/>
        <family val="2"/>
      </rPr>
      <t xml:space="preserve">Purple-fringed riccia </t>
    </r>
  </si>
  <si>
    <t>sp1</t>
  </si>
  <si>
    <t>sp2</t>
  </si>
  <si>
    <t>sp3</t>
  </si>
  <si>
    <t>sp4</t>
  </si>
  <si>
    <t>sp5</t>
  </si>
  <si>
    <t>sp6</t>
  </si>
  <si>
    <t>sp7</t>
  </si>
  <si>
    <t>sp8</t>
  </si>
  <si>
    <t>sp9</t>
  </si>
  <si>
    <t>Name</t>
  </si>
  <si>
    <t>Little Lake Butte des Morts</t>
  </si>
  <si>
    <t>LBDM001</t>
  </si>
  <si>
    <t>SHALLOW</t>
  </si>
  <si>
    <t>County</t>
  </si>
  <si>
    <t>Winnebago</t>
  </si>
  <si>
    <t>LBDM002</t>
  </si>
  <si>
    <t>WBIC</t>
  </si>
  <si>
    <t>LBDM003</t>
  </si>
  <si>
    <t>Date</t>
  </si>
  <si>
    <t>7/22/24, 7/24/24, 7/25/24, &amp; 7/26/24</t>
  </si>
  <si>
    <t>LBDM004</t>
  </si>
  <si>
    <t>Field Crew</t>
  </si>
  <si>
    <t>Stephanie Cole</t>
  </si>
  <si>
    <t>LBDM005</t>
  </si>
  <si>
    <t>Korin Doering</t>
  </si>
  <si>
    <t>LBDM006</t>
  </si>
  <si>
    <t>Katie Reed</t>
  </si>
  <si>
    <t>LBDM007</t>
  </si>
  <si>
    <t>Bryce Kohler</t>
  </si>
  <si>
    <t>LBDM008</t>
  </si>
  <si>
    <t>R</t>
  </si>
  <si>
    <t>P</t>
  </si>
  <si>
    <t>V</t>
  </si>
  <si>
    <t>LBDM009</t>
  </si>
  <si>
    <t>LBDM010</t>
  </si>
  <si>
    <t>LBDM011</t>
  </si>
  <si>
    <t>LBDM012</t>
  </si>
  <si>
    <t>LBDM013</t>
  </si>
  <si>
    <t>M</t>
  </si>
  <si>
    <t>LBDM014</t>
  </si>
  <si>
    <t>LBDM015</t>
  </si>
  <si>
    <t>LBDM016</t>
  </si>
  <si>
    <t>LBDM017</t>
  </si>
  <si>
    <t>LBDM018</t>
  </si>
  <si>
    <t>LBDM019</t>
  </si>
  <si>
    <t>LBDM020</t>
  </si>
  <si>
    <t>LBDM021</t>
  </si>
  <si>
    <t>S</t>
  </si>
  <si>
    <t>LBDM022</t>
  </si>
  <si>
    <t>LBDM023</t>
  </si>
  <si>
    <t>LBDM024</t>
  </si>
  <si>
    <t>LBDM025</t>
  </si>
  <si>
    <t>LBDM026</t>
  </si>
  <si>
    <t>LBDM027</t>
  </si>
  <si>
    <t>LBDM028</t>
  </si>
  <si>
    <t>LBDM029</t>
  </si>
  <si>
    <t>LBDM030</t>
  </si>
  <si>
    <t>LBDM031</t>
  </si>
  <si>
    <t>LBDM032</t>
  </si>
  <si>
    <t>LBDM033</t>
  </si>
  <si>
    <t>LBDM034</t>
  </si>
  <si>
    <t>LBDM035</t>
  </si>
  <si>
    <t>LBDM036</t>
  </si>
  <si>
    <t>LBDM037</t>
  </si>
  <si>
    <t>LBDM038</t>
  </si>
  <si>
    <t>LBDM039</t>
  </si>
  <si>
    <t>LBDM040</t>
  </si>
  <si>
    <t>LBDM041</t>
  </si>
  <si>
    <t>LBDM042</t>
  </si>
  <si>
    <t>LBDM043</t>
  </si>
  <si>
    <t>LBDM044</t>
  </si>
  <si>
    <t>LBDM045</t>
  </si>
  <si>
    <t>LBDM046</t>
  </si>
  <si>
    <t>LBDM047</t>
  </si>
  <si>
    <t>LBDM048</t>
  </si>
  <si>
    <t>LBDM049</t>
  </si>
  <si>
    <t>LBDM050</t>
  </si>
  <si>
    <t>Substrate was M/R mix</t>
  </si>
  <si>
    <t>LBDM051</t>
  </si>
  <si>
    <t>LBDM052</t>
  </si>
  <si>
    <t>LBDM053</t>
  </si>
  <si>
    <t>LBDM054</t>
  </si>
  <si>
    <t>LBDM055</t>
  </si>
  <si>
    <t>LBDM056</t>
  </si>
  <si>
    <t>LBDM057</t>
  </si>
  <si>
    <t>LBDM058</t>
  </si>
  <si>
    <t>LBDM059</t>
  </si>
  <si>
    <t>LBDM060</t>
  </si>
  <si>
    <t>LBDM061</t>
  </si>
  <si>
    <t>LBDM062</t>
  </si>
  <si>
    <t>LBDM063</t>
  </si>
  <si>
    <t>LBDM064</t>
  </si>
  <si>
    <t>LBDM065</t>
  </si>
  <si>
    <t>LBDM066</t>
  </si>
  <si>
    <t>LBDM067</t>
  </si>
  <si>
    <t>LBDM068</t>
  </si>
  <si>
    <t>LBDM069</t>
  </si>
  <si>
    <t>LBDM070</t>
  </si>
  <si>
    <t>LBDM071</t>
  </si>
  <si>
    <t>LBDM072</t>
  </si>
  <si>
    <t>LBDM073</t>
  </si>
  <si>
    <t>LBDM074</t>
  </si>
  <si>
    <t>LBDM075</t>
  </si>
  <si>
    <t>LBDM076</t>
  </si>
  <si>
    <t>LBDM077</t>
  </si>
  <si>
    <t>LBDM078</t>
  </si>
  <si>
    <t>LBDM079</t>
  </si>
  <si>
    <t>LBDM080</t>
  </si>
  <si>
    <t>LBDM081</t>
  </si>
  <si>
    <t>LBDM082</t>
  </si>
  <si>
    <t>LBDM083</t>
  </si>
  <si>
    <t>LBDM084</t>
  </si>
  <si>
    <t>LBDM085</t>
  </si>
  <si>
    <t>LBDM086</t>
  </si>
  <si>
    <t>LBDM087</t>
  </si>
  <si>
    <t>LBDM088</t>
  </si>
  <si>
    <t>LBDM089</t>
  </si>
  <si>
    <t>LBDM090</t>
  </si>
  <si>
    <t>LBDM091</t>
  </si>
  <si>
    <t>LBDM092</t>
  </si>
  <si>
    <t>LBDM093</t>
  </si>
  <si>
    <t>LBDM094</t>
  </si>
  <si>
    <t>LBDM095</t>
  </si>
  <si>
    <t>LBDM096</t>
  </si>
  <si>
    <t>LBDM097</t>
  </si>
  <si>
    <t>LBDM098</t>
  </si>
  <si>
    <t>LBDM099</t>
  </si>
  <si>
    <t>LBDM100</t>
  </si>
  <si>
    <t>LBDM101</t>
  </si>
  <si>
    <t>LBDM102</t>
  </si>
  <si>
    <t>LBDM103</t>
  </si>
  <si>
    <t>LBDM104</t>
  </si>
  <si>
    <t>LBDM105</t>
  </si>
  <si>
    <t>LBDM106</t>
  </si>
  <si>
    <t>Location of plot shifted, coordinates mapped. Substrate was M/R mix</t>
  </si>
  <si>
    <t>LBDM107</t>
  </si>
  <si>
    <t>LBDM108</t>
  </si>
  <si>
    <t>LBDM109</t>
  </si>
  <si>
    <t>LBDM110</t>
  </si>
  <si>
    <t>LBDM111</t>
  </si>
  <si>
    <t>LBDM112</t>
  </si>
  <si>
    <t>LBDM113</t>
  </si>
  <si>
    <t>LBDM114</t>
  </si>
  <si>
    <t>LBDM115</t>
  </si>
  <si>
    <t>LBDM116</t>
  </si>
  <si>
    <t>LBDM117</t>
  </si>
  <si>
    <t>LBDM118</t>
  </si>
  <si>
    <t>LBDM119</t>
  </si>
  <si>
    <t>Substrate was R/M mix</t>
  </si>
  <si>
    <t>LBDM120</t>
  </si>
  <si>
    <t>LBDM121</t>
  </si>
  <si>
    <t>LBDM122</t>
  </si>
  <si>
    <t>LBDM123</t>
  </si>
  <si>
    <t>LBDM124</t>
  </si>
  <si>
    <t>LBDM125</t>
  </si>
  <si>
    <t>LBDM126</t>
  </si>
  <si>
    <t>LBDM127</t>
  </si>
  <si>
    <t>LBDM128</t>
  </si>
  <si>
    <t>LBDM129</t>
  </si>
  <si>
    <t>LBDM130</t>
  </si>
  <si>
    <t>LBDM131</t>
  </si>
  <si>
    <t>LBDM132</t>
  </si>
  <si>
    <t>LBDM133</t>
  </si>
  <si>
    <t>LBDM134</t>
  </si>
  <si>
    <t>LBDM135</t>
  </si>
  <si>
    <t>v</t>
  </si>
  <si>
    <t>LBDM136</t>
  </si>
  <si>
    <t>LBDM137</t>
  </si>
  <si>
    <t>LBDM138</t>
  </si>
  <si>
    <t>LBDM139</t>
  </si>
  <si>
    <t>LBDM140</t>
  </si>
  <si>
    <t>LBDM141</t>
  </si>
  <si>
    <t>LBDM142</t>
  </si>
  <si>
    <t>LBDM143</t>
  </si>
  <si>
    <t>LBDM144</t>
  </si>
  <si>
    <t>LBDM145</t>
  </si>
  <si>
    <t>LBDM146</t>
  </si>
  <si>
    <t>LBDM147</t>
  </si>
  <si>
    <t>LBDM148</t>
  </si>
  <si>
    <t>LBDM149</t>
  </si>
  <si>
    <t>LBDM150</t>
  </si>
  <si>
    <t>LBDM151</t>
  </si>
  <si>
    <t>LBDM152</t>
  </si>
  <si>
    <t>LBDM153</t>
  </si>
  <si>
    <t>LBDM154</t>
  </si>
  <si>
    <t>LBDM155</t>
  </si>
  <si>
    <t>LBDM156</t>
  </si>
  <si>
    <t>LBDM157</t>
  </si>
  <si>
    <t>LBDM158</t>
  </si>
  <si>
    <t>Thick algae present</t>
  </si>
  <si>
    <t>LBDM159</t>
  </si>
  <si>
    <t>LBDM160</t>
  </si>
  <si>
    <t>LBDM161</t>
  </si>
  <si>
    <t>LBDM162</t>
  </si>
  <si>
    <t>LBDM163</t>
  </si>
  <si>
    <t>LBDM164</t>
  </si>
  <si>
    <t>LBDM165</t>
  </si>
  <si>
    <t>LBDM166</t>
  </si>
  <si>
    <t>LBDM167</t>
  </si>
  <si>
    <t>LBDM168</t>
  </si>
  <si>
    <t>LBDM169</t>
  </si>
  <si>
    <t>LBDM170</t>
  </si>
  <si>
    <t>LBDM171</t>
  </si>
  <si>
    <t>LBDM172</t>
  </si>
  <si>
    <t>LBDM173</t>
  </si>
  <si>
    <t>LBDM174</t>
  </si>
  <si>
    <t>LBDM175</t>
  </si>
  <si>
    <t>LBDM176</t>
  </si>
  <si>
    <t>CLP turion present</t>
  </si>
  <si>
    <t>LBDM177</t>
  </si>
  <si>
    <t>LBDM178</t>
  </si>
  <si>
    <t>LBDM179</t>
  </si>
  <si>
    <t>LBDM180</t>
  </si>
  <si>
    <t>LBDM181</t>
  </si>
  <si>
    <t>LBDM182</t>
  </si>
  <si>
    <t>LBDM183</t>
  </si>
  <si>
    <t>LBDM184</t>
  </si>
  <si>
    <t>LBDM185</t>
  </si>
  <si>
    <t>LBDM186</t>
  </si>
  <si>
    <t>LBDM187</t>
  </si>
  <si>
    <t>LBDM188</t>
  </si>
  <si>
    <t>LBDM189</t>
  </si>
  <si>
    <t>LBDM190</t>
  </si>
  <si>
    <t>LBDM191</t>
  </si>
  <si>
    <t>LBDM192</t>
  </si>
  <si>
    <t>LBDM193</t>
  </si>
  <si>
    <t>LBDM194</t>
  </si>
  <si>
    <t>LBDM195</t>
  </si>
  <si>
    <t>LBDM196</t>
  </si>
  <si>
    <t>LBDM197</t>
  </si>
  <si>
    <t>LBDM198</t>
  </si>
  <si>
    <t>LBDM199</t>
  </si>
  <si>
    <t>LBDM200</t>
  </si>
  <si>
    <t>LBDM201</t>
  </si>
  <si>
    <t>LBDM202</t>
  </si>
  <si>
    <t>LBDM203</t>
  </si>
  <si>
    <t>LBDM204</t>
  </si>
  <si>
    <t>LBDM205</t>
  </si>
  <si>
    <t>LBDM206</t>
  </si>
  <si>
    <t>Detritus present</t>
  </si>
  <si>
    <t>LBDM207</t>
  </si>
  <si>
    <t>LBDM208</t>
  </si>
  <si>
    <t>LBDM209</t>
  </si>
  <si>
    <t>LBDM210</t>
  </si>
  <si>
    <t>LBDM211</t>
  </si>
  <si>
    <t>LBDM212</t>
  </si>
  <si>
    <t>LBDM213</t>
  </si>
  <si>
    <t>LBDM214</t>
  </si>
  <si>
    <t>LBDM215</t>
  </si>
  <si>
    <t>LBDM216</t>
  </si>
  <si>
    <t>LBDM217</t>
  </si>
  <si>
    <t>LBDM218</t>
  </si>
  <si>
    <t>LBDM219</t>
  </si>
  <si>
    <t>LBDM220</t>
  </si>
  <si>
    <t>LBDM221</t>
  </si>
  <si>
    <t>LBDM222</t>
  </si>
  <si>
    <t>LBDM223</t>
  </si>
  <si>
    <t>LBDM224</t>
  </si>
  <si>
    <t>LBDM225</t>
  </si>
  <si>
    <t>LBDM226</t>
  </si>
  <si>
    <t>LBDM227</t>
  </si>
  <si>
    <t>LBDM228</t>
  </si>
  <si>
    <t>LBDM229</t>
  </si>
  <si>
    <t>LBDM230</t>
  </si>
  <si>
    <t>LBDM231</t>
  </si>
  <si>
    <t>LBDM232</t>
  </si>
  <si>
    <t>LBDM233</t>
  </si>
  <si>
    <t>LBDM234</t>
  </si>
  <si>
    <t>LBDM235</t>
  </si>
  <si>
    <t>LBDM236</t>
  </si>
  <si>
    <t>LBDM237</t>
  </si>
  <si>
    <t>LBDM238</t>
  </si>
  <si>
    <t>LBDM239</t>
  </si>
  <si>
    <t>LBDM240</t>
  </si>
  <si>
    <t>LBDM241</t>
  </si>
  <si>
    <t>LBDM242</t>
  </si>
  <si>
    <t>LBDM243</t>
  </si>
  <si>
    <t>LBDM244</t>
  </si>
  <si>
    <t>Sediment was M/R mix</t>
  </si>
  <si>
    <t>LBDM245</t>
  </si>
  <si>
    <t>LBDM246</t>
  </si>
  <si>
    <t>LBDM247</t>
  </si>
  <si>
    <t>LBDM248</t>
  </si>
  <si>
    <t>LBDM249</t>
  </si>
  <si>
    <t>LBDM250</t>
  </si>
  <si>
    <t>LBDM251</t>
  </si>
  <si>
    <t>LBDM252</t>
  </si>
  <si>
    <t>LBDM253</t>
  </si>
  <si>
    <t>LBDM254</t>
  </si>
  <si>
    <t>LBDM255</t>
  </si>
  <si>
    <t>LBDM256</t>
  </si>
  <si>
    <t>LBDM257</t>
  </si>
  <si>
    <t>LBDM258</t>
  </si>
  <si>
    <t>LBDM259</t>
  </si>
  <si>
    <t>LBDM260</t>
  </si>
  <si>
    <t>LBDM261</t>
  </si>
  <si>
    <t>LBDM262</t>
  </si>
  <si>
    <t>LBDM263</t>
  </si>
  <si>
    <t>LBDM264</t>
  </si>
  <si>
    <t>LBDM265</t>
  </si>
  <si>
    <t>LBDM266</t>
  </si>
  <si>
    <t>LBDM267</t>
  </si>
  <si>
    <t>LBDM268</t>
  </si>
  <si>
    <t>LBDM269</t>
  </si>
  <si>
    <t>LBDM270</t>
  </si>
  <si>
    <t>LBDM271</t>
  </si>
  <si>
    <t>LBDM272</t>
  </si>
  <si>
    <t>LBDM273</t>
  </si>
  <si>
    <t>LBDM274</t>
  </si>
  <si>
    <t>LBDM275</t>
  </si>
  <si>
    <t>LBDM276</t>
  </si>
  <si>
    <t>LBDM277</t>
  </si>
  <si>
    <t>LBDM278</t>
  </si>
  <si>
    <t>LBDM279</t>
  </si>
  <si>
    <t>LBDM280</t>
  </si>
  <si>
    <t>LBDM281</t>
  </si>
  <si>
    <t>LBDM282</t>
  </si>
  <si>
    <t>LBDM283</t>
  </si>
  <si>
    <t>LBDM284</t>
  </si>
  <si>
    <t>LBDM285</t>
  </si>
  <si>
    <t>LBDM286</t>
  </si>
  <si>
    <t>LBDM287</t>
  </si>
  <si>
    <t>LBDM288</t>
  </si>
  <si>
    <t>LBDM289</t>
  </si>
  <si>
    <t>LBDM290</t>
  </si>
  <si>
    <t>LBDM291</t>
  </si>
  <si>
    <t>LBDM292</t>
  </si>
  <si>
    <t>LBDM293</t>
  </si>
  <si>
    <t>LBDM294</t>
  </si>
  <si>
    <t>LBDM295</t>
  </si>
  <si>
    <t>LBDM296</t>
  </si>
  <si>
    <t>LBDM297</t>
  </si>
  <si>
    <t>LBDM298</t>
  </si>
  <si>
    <t>LBDM299</t>
  </si>
  <si>
    <t>LBDM300</t>
  </si>
  <si>
    <t>LBDM301</t>
  </si>
  <si>
    <t>LBDM302</t>
  </si>
  <si>
    <t>Sediment was clay</t>
  </si>
  <si>
    <t>LBDM303</t>
  </si>
  <si>
    <t>LBDM304</t>
  </si>
  <si>
    <t>LBDM305</t>
  </si>
  <si>
    <t>LBDM306</t>
  </si>
  <si>
    <t>LBDM307</t>
  </si>
  <si>
    <t>LBDM308</t>
  </si>
  <si>
    <t>LBDM309</t>
  </si>
  <si>
    <t>LBDM310</t>
  </si>
  <si>
    <t>LBDM311</t>
  </si>
  <si>
    <t>LBDM312</t>
  </si>
  <si>
    <t>LBDM313</t>
  </si>
  <si>
    <t>LBDM314</t>
  </si>
  <si>
    <t>LBDM315</t>
  </si>
  <si>
    <t>LBDM316</t>
  </si>
  <si>
    <t>LBDM317</t>
  </si>
  <si>
    <t>LBDM318</t>
  </si>
  <si>
    <t>LBDM319</t>
  </si>
  <si>
    <t>LBDM320</t>
  </si>
  <si>
    <t>LBDM321</t>
  </si>
  <si>
    <t>LBDM322</t>
  </si>
  <si>
    <t>LBDM323</t>
  </si>
  <si>
    <t>LBDM324</t>
  </si>
  <si>
    <t>LBDM325</t>
  </si>
  <si>
    <t>LBDM326</t>
  </si>
  <si>
    <t>LBDM327</t>
  </si>
  <si>
    <t>LBDM328</t>
  </si>
  <si>
    <t>LBDM329</t>
  </si>
  <si>
    <t>LBDM330</t>
  </si>
  <si>
    <t>LBDM331</t>
  </si>
  <si>
    <t>LBDM332</t>
  </si>
  <si>
    <t>LBDM333</t>
  </si>
  <si>
    <t>LBDM334</t>
  </si>
  <si>
    <t>LBDM335</t>
  </si>
  <si>
    <t>LBDM336</t>
  </si>
  <si>
    <t>CLP turion</t>
  </si>
  <si>
    <t>LBDM337</t>
  </si>
  <si>
    <t>LBDM338</t>
  </si>
  <si>
    <t>LBDM339</t>
  </si>
  <si>
    <t>LBDM340</t>
  </si>
  <si>
    <t>LBDM341</t>
  </si>
  <si>
    <t>LBDM342</t>
  </si>
  <si>
    <t>LBDM343</t>
  </si>
  <si>
    <t>LBDM344</t>
  </si>
  <si>
    <t>LBDM345</t>
  </si>
  <si>
    <t>LBDM346</t>
  </si>
  <si>
    <t>LBDM347</t>
  </si>
  <si>
    <t>LBDM348</t>
  </si>
  <si>
    <t>LBDM349</t>
  </si>
  <si>
    <t>LBDM350</t>
  </si>
  <si>
    <t>LBDM351</t>
  </si>
  <si>
    <t>LBDM352</t>
  </si>
  <si>
    <t>LBDM353</t>
  </si>
  <si>
    <t>LBDM354</t>
  </si>
  <si>
    <t>LBDM355</t>
  </si>
  <si>
    <t>LBDM356</t>
  </si>
  <si>
    <t>LBDM357</t>
  </si>
  <si>
    <t>LBDM358</t>
  </si>
  <si>
    <t>LBDM359</t>
  </si>
  <si>
    <t>LBDM360</t>
  </si>
  <si>
    <t>LBDM361</t>
  </si>
  <si>
    <t>LBDM362</t>
  </si>
  <si>
    <t>LBDM363</t>
  </si>
  <si>
    <t>LBDM364</t>
  </si>
  <si>
    <t>LBDM365</t>
  </si>
  <si>
    <t>LBDM366</t>
  </si>
  <si>
    <t>LBDM367</t>
  </si>
  <si>
    <t>LBDM368</t>
  </si>
  <si>
    <t>LBDM369</t>
  </si>
  <si>
    <t>LBDM370</t>
  </si>
  <si>
    <t>LBDM371</t>
  </si>
  <si>
    <t>LBDM372</t>
  </si>
  <si>
    <t>LBDM373</t>
  </si>
  <si>
    <t>LBDM374</t>
  </si>
  <si>
    <t>LBDM375</t>
  </si>
  <si>
    <t>LBDM376</t>
  </si>
  <si>
    <t>LBDM377</t>
  </si>
  <si>
    <t>LBDM378</t>
  </si>
  <si>
    <t>LBDM379</t>
  </si>
  <si>
    <t>Water star-grass flowering</t>
  </si>
  <si>
    <t>LBDM380</t>
  </si>
  <si>
    <t>LBDM381</t>
  </si>
  <si>
    <t>LBDM382</t>
  </si>
  <si>
    <t>LBDM383</t>
  </si>
  <si>
    <t>LBDM384</t>
  </si>
  <si>
    <t>LBDM385</t>
  </si>
  <si>
    <t>LBDM386</t>
  </si>
  <si>
    <t>LBDM387</t>
  </si>
  <si>
    <t>LBDM388</t>
  </si>
  <si>
    <t>LBDM389</t>
  </si>
  <si>
    <t>LBDM390</t>
  </si>
  <si>
    <t>LBDM391</t>
  </si>
  <si>
    <t>LBDM392</t>
  </si>
  <si>
    <t>LBDM393</t>
  </si>
  <si>
    <t>LBDM394</t>
  </si>
  <si>
    <t>LBDM395</t>
  </si>
  <si>
    <t>LBDM396</t>
  </si>
  <si>
    <t>LBDM397</t>
  </si>
  <si>
    <t>LBDM398</t>
  </si>
  <si>
    <t>LBDM399</t>
  </si>
  <si>
    <t>LBDM400</t>
  </si>
  <si>
    <t>LBDM401</t>
  </si>
  <si>
    <t>LBDM402</t>
  </si>
  <si>
    <t>LBDM403</t>
  </si>
  <si>
    <t>LBDM404</t>
  </si>
  <si>
    <t>LBDM405</t>
  </si>
  <si>
    <t>LBDM406</t>
  </si>
  <si>
    <t>LBDM407</t>
  </si>
  <si>
    <t>LBDM408</t>
  </si>
  <si>
    <t>LBDM409</t>
  </si>
  <si>
    <t>LBDM410</t>
  </si>
  <si>
    <t>LBDM411</t>
  </si>
  <si>
    <t>LBDM412</t>
  </si>
  <si>
    <t>LBDM413</t>
  </si>
  <si>
    <t>LBDM414</t>
  </si>
  <si>
    <t>LBDM415</t>
  </si>
  <si>
    <t>LBDM416</t>
  </si>
  <si>
    <t>LBDM417</t>
  </si>
  <si>
    <t>LBDM418</t>
  </si>
  <si>
    <t>LBDM419</t>
  </si>
  <si>
    <t>LBDM420</t>
  </si>
  <si>
    <t>LBDM421</t>
  </si>
  <si>
    <t>LBDM422</t>
  </si>
  <si>
    <t xml:space="preserve">Point location updated. ~ 100 feet from original point due to thick vegetation at original location. </t>
  </si>
  <si>
    <t>LBDM423</t>
  </si>
  <si>
    <t>LBDM424</t>
  </si>
  <si>
    <t>LBDM425</t>
  </si>
  <si>
    <t>LBDM426</t>
  </si>
  <si>
    <t>LBDM427</t>
  </si>
  <si>
    <t>LBDM428</t>
  </si>
  <si>
    <t>LBDM429</t>
  </si>
  <si>
    <t>LBDM430</t>
  </si>
  <si>
    <t>LBDM431</t>
  </si>
  <si>
    <t>LBDM432</t>
  </si>
  <si>
    <t>LBDM433</t>
  </si>
  <si>
    <t>LBDM434</t>
  </si>
  <si>
    <t>LBDM435</t>
  </si>
  <si>
    <t>LBDM436</t>
  </si>
  <si>
    <t>LBDM437</t>
  </si>
  <si>
    <t>LBDM438</t>
  </si>
  <si>
    <t>LBDM439</t>
  </si>
  <si>
    <t>LBDM440</t>
  </si>
  <si>
    <t>LBDM441</t>
  </si>
  <si>
    <t>LBDM442</t>
  </si>
  <si>
    <t>LBDM443</t>
  </si>
  <si>
    <t>LBDM444</t>
  </si>
  <si>
    <t>LBDM445</t>
  </si>
  <si>
    <t>LBDM446</t>
  </si>
  <si>
    <t>LBDM447</t>
  </si>
  <si>
    <t>LBDM448</t>
  </si>
  <si>
    <t>LBDM449</t>
  </si>
  <si>
    <t>LBDM450</t>
  </si>
  <si>
    <t>LBDM451</t>
  </si>
  <si>
    <t>LBDM452</t>
  </si>
  <si>
    <t>LBDM453</t>
  </si>
  <si>
    <t>LBDM454</t>
  </si>
  <si>
    <t>LBDM455</t>
  </si>
  <si>
    <t>LBDM456</t>
  </si>
  <si>
    <t>LBDM457</t>
  </si>
  <si>
    <t>LBDM458</t>
  </si>
  <si>
    <t>LBDM459</t>
  </si>
  <si>
    <t>LBDM460</t>
  </si>
  <si>
    <t>LBDM461</t>
  </si>
  <si>
    <t>LBDM462</t>
  </si>
  <si>
    <t>LBDM463</t>
  </si>
  <si>
    <t>LBDM464</t>
  </si>
  <si>
    <t>LBDM465</t>
  </si>
  <si>
    <t>LBDM466</t>
  </si>
  <si>
    <t>LBDM467</t>
  </si>
  <si>
    <t>LBDM468</t>
  </si>
  <si>
    <t>LBDM469</t>
  </si>
  <si>
    <t>LBDM470</t>
  </si>
  <si>
    <t>LBDM471</t>
  </si>
  <si>
    <t>LBDM472</t>
  </si>
  <si>
    <t>LBDM473</t>
  </si>
  <si>
    <t>LBDM474</t>
  </si>
  <si>
    <t>LBDM475</t>
  </si>
  <si>
    <t>LBDM476</t>
  </si>
  <si>
    <t>LBDM477</t>
  </si>
  <si>
    <t>LBDM478</t>
  </si>
  <si>
    <t>LBDM479</t>
  </si>
  <si>
    <t>LBDM480</t>
  </si>
  <si>
    <t>LBDM481</t>
  </si>
  <si>
    <t>LBDM482</t>
  </si>
  <si>
    <t>LBDM483</t>
  </si>
  <si>
    <t>LBDM484</t>
  </si>
  <si>
    <t>LBDM485</t>
  </si>
  <si>
    <t>LBDM486</t>
  </si>
  <si>
    <t>LBDM487</t>
  </si>
  <si>
    <t>LBDM488</t>
  </si>
  <si>
    <t>LBDM489</t>
  </si>
  <si>
    <t>LBDM490</t>
  </si>
  <si>
    <t>LBDM491</t>
  </si>
  <si>
    <t>LBDM492</t>
  </si>
  <si>
    <t>LBDM493</t>
  </si>
  <si>
    <t>LBDM494</t>
  </si>
  <si>
    <t>LBDM495</t>
  </si>
  <si>
    <t>LBDM496</t>
  </si>
  <si>
    <t>LBDM497</t>
  </si>
  <si>
    <t>LBDM498</t>
  </si>
  <si>
    <t>LBDM499</t>
  </si>
  <si>
    <t>LBDM500</t>
  </si>
  <si>
    <t>LBDM501</t>
  </si>
  <si>
    <t>LBDM502</t>
  </si>
  <si>
    <t>LBDM503</t>
  </si>
  <si>
    <t>LBDM504</t>
  </si>
  <si>
    <t>LBDM505</t>
  </si>
  <si>
    <t>LBDM506</t>
  </si>
  <si>
    <t>LBDM507</t>
  </si>
  <si>
    <t>LBDM508</t>
  </si>
  <si>
    <t>LBDM509</t>
  </si>
  <si>
    <t>LBDM510</t>
  </si>
  <si>
    <t>LBDM511</t>
  </si>
  <si>
    <t>LBDM512</t>
  </si>
  <si>
    <t>LBDM513</t>
  </si>
  <si>
    <t>LBDM514</t>
  </si>
  <si>
    <t>LBDM515</t>
  </si>
  <si>
    <t>LBDM516</t>
  </si>
  <si>
    <t>LBDM517</t>
  </si>
  <si>
    <t>LBDM518</t>
  </si>
  <si>
    <t>LBDM519</t>
  </si>
  <si>
    <t>LBDM520</t>
  </si>
  <si>
    <t>LBDM521</t>
  </si>
  <si>
    <t>LBDM522</t>
  </si>
  <si>
    <t>LBDM523</t>
  </si>
  <si>
    <t>LBDM524</t>
  </si>
  <si>
    <t>LBDM525</t>
  </si>
  <si>
    <t>LBDM526</t>
  </si>
  <si>
    <t>LBDM527</t>
  </si>
  <si>
    <t>LBDM528</t>
  </si>
  <si>
    <t>LBDM529</t>
  </si>
  <si>
    <t>LBDM530</t>
  </si>
  <si>
    <t>LBDM531</t>
  </si>
  <si>
    <t>LBDM532</t>
  </si>
  <si>
    <t>LBDM533</t>
  </si>
  <si>
    <t>LBDM534</t>
  </si>
  <si>
    <t>LBDM535</t>
  </si>
  <si>
    <t>LBDM536</t>
  </si>
  <si>
    <t>LBDM537</t>
  </si>
  <si>
    <t>LBDM538</t>
  </si>
  <si>
    <t>LBDM539</t>
  </si>
  <si>
    <t>LBDM540</t>
  </si>
  <si>
    <t>LBDM541</t>
  </si>
  <si>
    <t>LBDM542</t>
  </si>
  <si>
    <t>LBDM543</t>
  </si>
  <si>
    <t>LBDM544</t>
  </si>
  <si>
    <t>LBDM545</t>
  </si>
  <si>
    <t>LBDM546</t>
  </si>
  <si>
    <t>LBDM547</t>
  </si>
  <si>
    <t>LBDM548</t>
  </si>
  <si>
    <t>LBDM549</t>
  </si>
  <si>
    <t>LBDM550</t>
  </si>
  <si>
    <t>Unknown plant material (possible terrestrial plant part)</t>
  </si>
  <si>
    <t>LBDM551</t>
  </si>
  <si>
    <t>LBDM552</t>
  </si>
  <si>
    <t>LBDM553</t>
  </si>
  <si>
    <t>LBDM554</t>
  </si>
  <si>
    <t>LBDM555</t>
  </si>
  <si>
    <t>LBDM556</t>
  </si>
  <si>
    <t>LBDM557</t>
  </si>
  <si>
    <t>LBDM558</t>
  </si>
  <si>
    <t>LBDM559</t>
  </si>
  <si>
    <t>LBDM560</t>
  </si>
  <si>
    <t>LBDM561</t>
  </si>
  <si>
    <t>LBDM562</t>
  </si>
  <si>
    <t>LBDM563</t>
  </si>
  <si>
    <t>LBDM564</t>
  </si>
  <si>
    <t>LBDM565</t>
  </si>
  <si>
    <t>LBDM566</t>
  </si>
  <si>
    <t>LBDM567</t>
  </si>
  <si>
    <t>LBDM568</t>
  </si>
  <si>
    <t>Sediment was clay/ R mix</t>
  </si>
  <si>
    <t>LBDM569</t>
  </si>
  <si>
    <t>Sediment was R/M mix</t>
  </si>
  <si>
    <t>LBDM570</t>
  </si>
  <si>
    <t>LBDM571</t>
  </si>
  <si>
    <t>LBDM572</t>
  </si>
  <si>
    <t>LBDM573</t>
  </si>
  <si>
    <t>LBDM574</t>
  </si>
  <si>
    <t>LBDM575</t>
  </si>
  <si>
    <t>LBDM576</t>
  </si>
  <si>
    <t>LBDM577</t>
  </si>
  <si>
    <t>LBDM578</t>
  </si>
  <si>
    <t>LBDM579</t>
  </si>
  <si>
    <t>LBDM580</t>
  </si>
  <si>
    <t>LBDM581</t>
  </si>
  <si>
    <t>LBDM582</t>
  </si>
  <si>
    <t>LBDM583</t>
  </si>
  <si>
    <t>LBDM584</t>
  </si>
  <si>
    <t>LBDM585</t>
  </si>
  <si>
    <t>LBDM586</t>
  </si>
  <si>
    <t>LBDM587</t>
  </si>
  <si>
    <t>LBDM588</t>
  </si>
  <si>
    <t>LBDM589</t>
  </si>
  <si>
    <t>LBDM590</t>
  </si>
  <si>
    <t>LBDM591</t>
  </si>
  <si>
    <t>LBDM592</t>
  </si>
  <si>
    <t>LBDM593</t>
  </si>
  <si>
    <t>LBDM594</t>
  </si>
  <si>
    <t>LBDM595</t>
  </si>
  <si>
    <t>LBDM596</t>
  </si>
  <si>
    <t>LBDM597</t>
  </si>
  <si>
    <t>LBDM598</t>
  </si>
  <si>
    <t>LBDM599</t>
  </si>
  <si>
    <t>LBDM600</t>
  </si>
  <si>
    <t>LBDM601</t>
  </si>
  <si>
    <t>LBDM602</t>
  </si>
  <si>
    <t>LBDM603</t>
  </si>
  <si>
    <t>LBDM604</t>
  </si>
  <si>
    <t>LBDM605</t>
  </si>
  <si>
    <t>LBDM606</t>
  </si>
  <si>
    <t>LBDM607</t>
  </si>
  <si>
    <t>LBDM608</t>
  </si>
  <si>
    <t>LBDM609</t>
  </si>
  <si>
    <t>LBDM610</t>
  </si>
  <si>
    <t>LBDM611</t>
  </si>
  <si>
    <t>LBDM612</t>
  </si>
  <si>
    <t>LBDM613</t>
  </si>
  <si>
    <t>LBDM614</t>
  </si>
  <si>
    <t>LBDM615</t>
  </si>
  <si>
    <t>LBDM616</t>
  </si>
  <si>
    <t>LBDM617</t>
  </si>
  <si>
    <t>LBDM618</t>
  </si>
  <si>
    <t>LBDM619</t>
  </si>
  <si>
    <t>LBDM620</t>
  </si>
  <si>
    <t>LBDM621</t>
  </si>
  <si>
    <t>LBDM622</t>
  </si>
  <si>
    <t>LBDM623</t>
  </si>
  <si>
    <t>LBDM624</t>
  </si>
  <si>
    <t>LBDM625</t>
  </si>
  <si>
    <t>LBDM626</t>
  </si>
  <si>
    <t>LBDM627</t>
  </si>
  <si>
    <t>LBDM628</t>
  </si>
  <si>
    <t>LBDM629</t>
  </si>
  <si>
    <t>LBDM630</t>
  </si>
  <si>
    <t>LBDM631</t>
  </si>
  <si>
    <t>LBDM632</t>
  </si>
  <si>
    <t>LBDM633</t>
  </si>
  <si>
    <t>Depth measured with depth finder</t>
  </si>
  <si>
    <t>LBDM634</t>
  </si>
  <si>
    <t>LBDM635</t>
  </si>
  <si>
    <t>LBDM636</t>
  </si>
  <si>
    <t>LBDM637</t>
  </si>
  <si>
    <t>LBDM638</t>
  </si>
  <si>
    <t>LBDM639</t>
  </si>
  <si>
    <t>LBDM640</t>
  </si>
  <si>
    <t xml:space="preserve">Point location updated. ~ 100 feet from original point due to shallow depth at original location. </t>
  </si>
  <si>
    <t>LBDM641</t>
  </si>
  <si>
    <t>LBDM642</t>
  </si>
  <si>
    <t>LBDM643</t>
  </si>
  <si>
    <t>LBDM644</t>
  </si>
  <si>
    <t>LBDM645</t>
  </si>
  <si>
    <t>LBDM646</t>
  </si>
  <si>
    <t>LBDM647</t>
  </si>
  <si>
    <t>LBDM648</t>
  </si>
  <si>
    <t>LBDM649</t>
  </si>
  <si>
    <t>LBDM650</t>
  </si>
  <si>
    <t>LBDM651</t>
  </si>
  <si>
    <t>Depth measured with depth finder. Sediment was M/R mix</t>
  </si>
  <si>
    <t>LBDM652</t>
  </si>
  <si>
    <t>LBDM653</t>
  </si>
  <si>
    <t>LBDM654</t>
  </si>
  <si>
    <t>LBDM655</t>
  </si>
  <si>
    <t>LBDM656</t>
  </si>
  <si>
    <t>LBDM657</t>
  </si>
  <si>
    <t>LBDM658</t>
  </si>
  <si>
    <t xml:space="preserve">Observer 1: </t>
  </si>
  <si>
    <t xml:space="preserve">Observer 2: </t>
  </si>
  <si>
    <t xml:space="preserve">Observer 3: </t>
  </si>
  <si>
    <t>Total hours worked:</t>
  </si>
  <si>
    <t>Site #</t>
  </si>
  <si>
    <t>Depth (ft)</t>
  </si>
  <si>
    <t>Dominant sediment type (M, S, R)</t>
  </si>
  <si>
    <t>Rake pole (P) or rake rope (R)?</t>
  </si>
  <si>
    <t xml:space="preserve">EWM 1,2,3 </t>
  </si>
  <si>
    <t xml:space="preserve">CLP 1,2,3  </t>
  </si>
  <si>
    <t>Notes</t>
  </si>
  <si>
    <t>Observer 1:</t>
  </si>
  <si>
    <t>Growth Form</t>
  </si>
  <si>
    <t>Point_ID</t>
  </si>
  <si>
    <t>Growth_Form</t>
  </si>
  <si>
    <t>Average across vegetated points</t>
  </si>
  <si>
    <t xml:space="preserve">Average across all points </t>
  </si>
  <si>
    <t xml:space="preserve">At each sampling site, a ranking is assigned for the maximum growth form of rooted aquatic plants growing at the sample location. A ranking of “1”means the rooted aquatic vegetation was growing within 0-25% of the water column; “2” means the rooted aquatic vegetation was growing within 26-50% of the water column; “3” means that rooted aquatic vegetation was growing within 51-75% of the water column; “4” means that rooted aquatic vegetation was growing within 76-99% of the water column; “5” means that rooted aquatic vegetation was growing at or sprawling across the water surface. If no plants were found, a “0” was recorded. </t>
  </si>
  <si>
    <t xml:space="preserve">This metric can be paired with rake fullness to understand the approximate volume and potential recreational impact of aquatic vegetation throughout the lake. </t>
  </si>
  <si>
    <t>A ranking of “1” means plant height was 0-25% of water depth; “2” was 26-50% of water depth means; “3” was 51-75% of water depth means; “4” was 76-99% of water depth; and “5” means that rooted aquatic vegetation was growing at or sprawling across the water surface. This metric can be paired with rake fullness to understand the approximate volume and potential recreational impact of aquatic vegetation throughout the lake.</t>
  </si>
  <si>
    <t>Distribution of growth form ratings</t>
  </si>
  <si>
    <t>Latitiude</t>
  </si>
  <si>
    <t>Longitude</t>
  </si>
  <si>
    <t>Dom_Sed</t>
  </si>
  <si>
    <t>Rake_Type</t>
  </si>
  <si>
    <t>Total_Rake_Fullness</t>
  </si>
  <si>
    <t>EWM</t>
  </si>
  <si>
    <t>CLP</t>
  </si>
  <si>
    <t>Coontail</t>
  </si>
  <si>
    <t>Large_Duckweed</t>
  </si>
  <si>
    <t>Small_Duckweed</t>
  </si>
  <si>
    <t>Elodea_Can</t>
  </si>
  <si>
    <t>Wild_Celery</t>
  </si>
  <si>
    <t>Flatstem_Pondweed</t>
  </si>
  <si>
    <t>Water_Stargrass</t>
  </si>
  <si>
    <t>White_water_Lilly</t>
  </si>
  <si>
    <t>Fil_Algae</t>
  </si>
  <si>
    <t>Northern_watermilfoil</t>
  </si>
  <si>
    <t>Leafy_pondweed</t>
  </si>
  <si>
    <t>Watershield</t>
  </si>
  <si>
    <t>Sago_pondweed</t>
  </si>
  <si>
    <t>Slende_ naiad</t>
  </si>
  <si>
    <t>White_stem_pondweed</t>
  </si>
  <si>
    <t>Fries_pondweed</t>
  </si>
  <si>
    <t>Common_watermeal</t>
  </si>
  <si>
    <t>Boat Survey</t>
  </si>
  <si>
    <t>Lake</t>
  </si>
  <si>
    <t xml:space="preserve">WBIC </t>
  </si>
  <si>
    <t>Date of Survey</t>
  </si>
  <si>
    <t>Stephanie Cole, Korin Doering, Katie Reed, and Bryce Kohler</t>
  </si>
  <si>
    <t>Nearest Point</t>
  </si>
  <si>
    <t>Species seen, habitat information</t>
  </si>
  <si>
    <t>Culvert flowing into the lake creating high flow conditions observed and mapped</t>
  </si>
  <si>
    <t xml:space="preserve">Purple loosestrife observed and mapped along shoreline. </t>
  </si>
  <si>
    <t>Non-native phragmites monoculture observed and mapped along shoreline just south of US Highway 10</t>
  </si>
  <si>
    <t>Hybrid cattail monoculture observed and mapped near Stroebe Island</t>
  </si>
  <si>
    <t xml:space="preserve">Elodea nuttalli observed throughout the lake. </t>
  </si>
  <si>
    <t>590, 603, 604, 613, 614, 621, &amp; 622</t>
  </si>
  <si>
    <t>Water clarity very good at listed points. Could see to the bottom (depths ranged 1-3.5 feet)</t>
  </si>
  <si>
    <t>628, 629, 630, 635</t>
  </si>
  <si>
    <t>Water was very turbid near listed points due to signficant fish activity as boat approached.</t>
  </si>
  <si>
    <t>357, 346, 335, 324</t>
  </si>
  <si>
    <t>Visuals on plant growth along shoreline (greater than 6 ft from boat) - duckweed, coontail, watermilfoil</t>
  </si>
  <si>
    <t>ADDITIONAL COMMENTS</t>
  </si>
  <si>
    <t>Boat launch completely filled with aquatic plants, filamentous algae, and blue green algae on 7/22/24</t>
  </si>
  <si>
    <t>Boat launch cleared out on 7/24/24</t>
  </si>
  <si>
    <t>Blue green algae at its worst throughout entire lake on 7/26/24</t>
  </si>
  <si>
    <t>Active bald eagle nest observed near point 136. 1 adult and 2 juveniles present.</t>
  </si>
  <si>
    <t>STATS</t>
  </si>
  <si>
    <t>Total vegetation</t>
  </si>
  <si>
    <r>
      <t>Myriophyllum spicatum</t>
    </r>
    <r>
      <rPr>
        <sz val="9"/>
        <rFont val="Arial"/>
        <family val="2"/>
      </rPr>
      <t>,Eurasian water milfoil</t>
    </r>
  </si>
  <si>
    <r>
      <t>Potamogeton crispus</t>
    </r>
    <r>
      <rPr>
        <sz val="9"/>
        <rFont val="Arial"/>
        <family val="2"/>
      </rPr>
      <t xml:space="preserve">,Curly-leaf pondweed </t>
    </r>
  </si>
  <si>
    <t>Survey Date</t>
  </si>
  <si>
    <t>INDIVIDUAL SPECIES STATS:</t>
  </si>
  <si>
    <t>Frequency of occurrence within vegetated areas (%)</t>
  </si>
  <si>
    <t>Frequency of occurrence at sites shallower than maximum depth of plants</t>
  </si>
  <si>
    <t>Relative Frequency (%)</t>
  </si>
  <si>
    <t>Relative Frequency (squared)</t>
  </si>
  <si>
    <t>Number of sites where species found</t>
  </si>
  <si>
    <t>Average Rake Fullness</t>
  </si>
  <si>
    <t>#visual sightings</t>
  </si>
  <si>
    <t>present (visual or collected)</t>
  </si>
  <si>
    <t>SUMMARY STATS:</t>
  </si>
  <si>
    <t>Total number of sites visited</t>
  </si>
  <si>
    <t>Total number of sites with vegetation</t>
  </si>
  <si>
    <t>Total number of sites shallower than maximum depth of plants</t>
  </si>
  <si>
    <t>Simpson Diversity Index</t>
  </si>
  <si>
    <r>
      <t>Maximum depth of plants (ft)</t>
    </r>
    <r>
      <rPr>
        <b/>
        <sz val="12"/>
        <rFont val="Arial"/>
        <family val="2"/>
      </rPr>
      <t xml:space="preserve">** </t>
    </r>
  </si>
  <si>
    <t>Number of sites sampled using rake on Rope (R)</t>
  </si>
  <si>
    <t>Average number of all species per site (veg. sites only)</t>
  </si>
  <si>
    <t>Average number of native species per site (veg. sites only)</t>
  </si>
  <si>
    <t xml:space="preserve">Species Richness </t>
  </si>
  <si>
    <t>Species Richness (including visuals)</t>
  </si>
  <si>
    <r>
      <t>**</t>
    </r>
    <r>
      <rPr>
        <b/>
        <sz val="10"/>
        <rFont val="Arial"/>
        <family val="2"/>
      </rPr>
      <t>SEE "MAX DEPTH GRAPH" WORKSHEET TO CONFIRM</t>
    </r>
  </si>
  <si>
    <t>Plant List</t>
  </si>
  <si>
    <t>Column linked to "calculate FQI" tab</t>
  </si>
  <si>
    <t>!! Cells are linked to "Working Data Table !!</t>
  </si>
  <si>
    <t>Species Observation List and Number of Findings</t>
  </si>
  <si>
    <t>Species Sampled on Rake - 2024</t>
  </si>
  <si>
    <t>Species</t>
  </si>
  <si>
    <t>Rake Findings</t>
  </si>
  <si>
    <t>Visuals</t>
  </si>
  <si>
    <t>Boat Survey (presence)</t>
  </si>
  <si>
    <t>C-value</t>
  </si>
  <si>
    <t>FOO across all sampled sites</t>
  </si>
  <si>
    <t>FOO within vegetated areas</t>
  </si>
  <si>
    <t>FOO at sites shallower than maximum depth of plants</t>
  </si>
  <si>
    <t>Relative Frequency</t>
  </si>
  <si>
    <t>Eurasian water milfoil</t>
  </si>
  <si>
    <t>Myriophyllum spicatum</t>
  </si>
  <si>
    <t>Ceratophyllum demersum</t>
  </si>
  <si>
    <t xml:space="preserve">Curly-leaf pondweed </t>
  </si>
  <si>
    <t>Potamogeton crispus</t>
  </si>
  <si>
    <t>Common waterweed</t>
  </si>
  <si>
    <t>Elodea canadensis</t>
  </si>
  <si>
    <t>Brasenia schreberi</t>
  </si>
  <si>
    <t>Water star-grass</t>
  </si>
  <si>
    <t>Heteranthera dubia</t>
  </si>
  <si>
    <t>Wild celery</t>
  </si>
  <si>
    <t>Vallisneria americana</t>
  </si>
  <si>
    <t>Small duckweed</t>
  </si>
  <si>
    <t>Lemna minor</t>
  </si>
  <si>
    <t>Northern water-milfoil</t>
  </si>
  <si>
    <t>Myriophyllum sibiricum</t>
  </si>
  <si>
    <t>Common watermeal</t>
  </si>
  <si>
    <t>Wolffia columbiana</t>
  </si>
  <si>
    <t>Slender naiad</t>
  </si>
  <si>
    <t>Najas flexilis</t>
  </si>
  <si>
    <t>Large duckweed</t>
  </si>
  <si>
    <t>Spirodela polyrhiza</t>
  </si>
  <si>
    <t>White water lily</t>
  </si>
  <si>
    <t>Nymphaea odorata</t>
  </si>
  <si>
    <t>Sago pondweed</t>
  </si>
  <si>
    <t>Stuckenia pectinata</t>
  </si>
  <si>
    <t>Leafy pondweed</t>
  </si>
  <si>
    <t>Potamogeton foliosus</t>
  </si>
  <si>
    <t>Flat-stem pondweed</t>
  </si>
  <si>
    <t>Potamogeton zosteriformis</t>
  </si>
  <si>
    <t>Fries' pondweed</t>
  </si>
  <si>
    <t>Potamogeton friesii</t>
  </si>
  <si>
    <t>White-stem pondweed</t>
  </si>
  <si>
    <t>Potamogeton praelongus</t>
  </si>
  <si>
    <t>Purple loosestrife</t>
  </si>
  <si>
    <t>Lythrum salicaria</t>
  </si>
  <si>
    <t xml:space="preserve"> --</t>
  </si>
  <si>
    <t>X</t>
  </si>
  <si>
    <t>Phragmites</t>
  </si>
  <si>
    <t>Phragmites australis</t>
  </si>
  <si>
    <t xml:space="preserve">Hybrid cattail </t>
  </si>
  <si>
    <t>Typha x glauca</t>
  </si>
  <si>
    <t>Nuttall's waterweed</t>
  </si>
  <si>
    <t xml:space="preserve">Elodea nuttalli </t>
  </si>
  <si>
    <t xml:space="preserve">Boat Survey Species List </t>
  </si>
  <si>
    <t># of Observations</t>
  </si>
  <si>
    <t xml:space="preserve">Non-native phragmites </t>
  </si>
  <si>
    <t>N/A*</t>
  </si>
  <si>
    <t>*Species observed throughout the lake</t>
  </si>
  <si>
    <t>Summary Statistics</t>
  </si>
  <si>
    <t>Wisconsin Lakes</t>
  </si>
  <si>
    <t>SWTP Ecoregion Average</t>
  </si>
  <si>
    <t>LLBDM</t>
  </si>
  <si>
    <t>(Statewide) Average</t>
  </si>
  <si>
    <t>Species richness</t>
  </si>
  <si>
    <t>Mean C-value</t>
  </si>
  <si>
    <t>Mean floristic quality index (FQI)</t>
  </si>
  <si>
    <t>Simpson’s Diversity Index (SDI)</t>
  </si>
  <si>
    <t>Muck</t>
  </si>
  <si>
    <t xml:space="preserve">*Data in GIS that has been updated to list clay as dominant sediment or sediment mixes where it was listed in notes. </t>
  </si>
  <si>
    <t>Sand</t>
  </si>
  <si>
    <t>Sed_Updated</t>
  </si>
  <si>
    <t xml:space="preserve">*If two sediment types are included, a mix was noted in the notes. </t>
  </si>
  <si>
    <t>Rock</t>
  </si>
  <si>
    <t>C</t>
  </si>
  <si>
    <t>Dominant Sediment Type</t>
  </si>
  <si>
    <t xml:space="preserve">Number of Sample Points </t>
  </si>
  <si>
    <t>Percentage of Sample Points</t>
  </si>
  <si>
    <t>Clay</t>
  </si>
  <si>
    <t>Clay/Rock Mix</t>
  </si>
  <si>
    <t>Muck/ Rock Mix</t>
  </si>
  <si>
    <t>TOTAL</t>
  </si>
  <si>
    <t>C/R</t>
  </si>
  <si>
    <t>M/R</t>
  </si>
  <si>
    <t xml:space="preserve">Sample Point </t>
  </si>
  <si>
    <t>Water depth (ft)</t>
  </si>
  <si>
    <t>Estimated Sediment Elevation (feet above MSL - NAVD88)</t>
  </si>
  <si>
    <t>*See LLBDM Water Depth to Elevation Conversion document for conversion information*</t>
  </si>
  <si>
    <t>Average surface  water elevation between 7/22, 7/24, 7/25, and 7/26</t>
  </si>
  <si>
    <t>DEPTH BIN (FT)</t>
  </si>
  <si>
    <t># SITES (NO ENTRY)</t>
  </si>
  <si>
    <r>
      <t>Note:</t>
    </r>
    <r>
      <rPr>
        <sz val="11"/>
        <rFont val="Arial"/>
        <family val="2"/>
      </rPr>
      <t xml:space="preserve"> The X-axis (Depth Bin) can be scaled to better fit the plant distribution data.</t>
    </r>
  </si>
  <si>
    <t>Click on the outermost portion of the graph, and adjust the selection box in Column A.</t>
  </si>
  <si>
    <t>Township</t>
  </si>
  <si>
    <t>Range</t>
  </si>
  <si>
    <t>Section</t>
  </si>
  <si>
    <t>Common Name</t>
  </si>
  <si>
    <t>species present=1</t>
  </si>
  <si>
    <t>Acorus americanus</t>
  </si>
  <si>
    <t>Sweet-flag</t>
  </si>
  <si>
    <t>Alisma triviale</t>
  </si>
  <si>
    <t>Northern water-plantain</t>
  </si>
  <si>
    <t>Bidens beckii</t>
  </si>
  <si>
    <t>Water marigold</t>
  </si>
  <si>
    <t>Bolboschoenus fluviatilis</t>
  </si>
  <si>
    <t>River bulrush</t>
  </si>
  <si>
    <t>Calla palustris</t>
  </si>
  <si>
    <t>Wild calla</t>
  </si>
  <si>
    <t>Callitriche hermaphroditica</t>
  </si>
  <si>
    <t>Autumnal water-starwort</t>
  </si>
  <si>
    <t>Callitriche heterophylla</t>
  </si>
  <si>
    <t>Large water-starwort</t>
  </si>
  <si>
    <t>Callitriche palustris</t>
  </si>
  <si>
    <t>Common water-starwort</t>
  </si>
  <si>
    <t>Carex comosa</t>
  </si>
  <si>
    <t>Bottle brush sedge</t>
  </si>
  <si>
    <t>Catabrosa aquatica</t>
  </si>
  <si>
    <t>Brook grass</t>
  </si>
  <si>
    <t>Ceratophyllum echinatum</t>
  </si>
  <si>
    <t>Spiny hornwort</t>
  </si>
  <si>
    <t>Chara</t>
  </si>
  <si>
    <t>Muskgrasses</t>
  </si>
  <si>
    <t>Dulichium arundinaceum</t>
  </si>
  <si>
    <t>Three-way sedge</t>
  </si>
  <si>
    <t>Elatine minima</t>
  </si>
  <si>
    <t>Waterwort</t>
  </si>
  <si>
    <t>Elatine triandra</t>
  </si>
  <si>
    <t>Greater waterwort</t>
  </si>
  <si>
    <t>Eleocharis acicularis</t>
  </si>
  <si>
    <t>Needle spikerush</t>
  </si>
  <si>
    <t>Eleocharis erythropoda</t>
  </si>
  <si>
    <t>Bald spikerush</t>
  </si>
  <si>
    <t>Eleocharis palustris</t>
  </si>
  <si>
    <t>Creeping spikerush</t>
  </si>
  <si>
    <t>Elodea nuttallii</t>
  </si>
  <si>
    <t>Slender waterweed</t>
  </si>
  <si>
    <t>Equisetum fluviatile</t>
  </si>
  <si>
    <t>Water horsetail</t>
  </si>
  <si>
    <t>Eriocaulon aquaticum</t>
  </si>
  <si>
    <t>Pipewort</t>
  </si>
  <si>
    <t>Glyceria borealis</t>
  </si>
  <si>
    <t>Northern manna grass</t>
  </si>
  <si>
    <t>Gratiola aurea</t>
  </si>
  <si>
    <t>Golden hedge-hyssop</t>
  </si>
  <si>
    <t>Isoetes echinospora</t>
  </si>
  <si>
    <t>Spiny-spored quillwort</t>
  </si>
  <si>
    <t>Isoetes lacustris</t>
  </si>
  <si>
    <t>Lake quillwort</t>
  </si>
  <si>
    <r>
      <t xml:space="preserve">Isoetes </t>
    </r>
    <r>
      <rPr>
        <sz val="11"/>
        <color indexed="8"/>
        <rFont val="Arial"/>
        <family val="2"/>
      </rPr>
      <t>sp.</t>
    </r>
  </si>
  <si>
    <t>Quillwort</t>
  </si>
  <si>
    <t>Juncus pelocarpus f. submersus</t>
  </si>
  <si>
    <t>Brown-fruited rush</t>
  </si>
  <si>
    <t>Juncus torreyi</t>
  </si>
  <si>
    <t>Torrey's rush</t>
  </si>
  <si>
    <t>Lemna perpusilla</t>
  </si>
  <si>
    <t>Least duckweed</t>
  </si>
  <si>
    <t>Lemna trisulca</t>
  </si>
  <si>
    <t>Forked duckweed</t>
  </si>
  <si>
    <t>Littorella uniflora</t>
  </si>
  <si>
    <t>Littorella</t>
  </si>
  <si>
    <t>Lobelia dortmanna</t>
  </si>
  <si>
    <t>Water lobelia</t>
  </si>
  <si>
    <t>Ludwigia palustris</t>
  </si>
  <si>
    <t>Marsh purslane</t>
  </si>
  <si>
    <t>Myriophyllum alterniflorum</t>
  </si>
  <si>
    <t>Alternate-flowered water-milfoil</t>
  </si>
  <si>
    <t>Myriophyllum farwellii</t>
  </si>
  <si>
    <t>Farwell's water-milfoil</t>
  </si>
  <si>
    <t>Myriophyllum heterophyllum</t>
  </si>
  <si>
    <t>Various-leaved water-milfoil</t>
  </si>
  <si>
    <t>Myriophyllum tenellum</t>
  </si>
  <si>
    <t>Dwarf water-milfoil</t>
  </si>
  <si>
    <t>Myriophyllum verticillatum</t>
  </si>
  <si>
    <t>Whorled water-milfoil</t>
  </si>
  <si>
    <t>Najas gracillima</t>
  </si>
  <si>
    <t>Northern naiad</t>
  </si>
  <si>
    <t>Najas guadalupensis</t>
  </si>
  <si>
    <t>Southern naiad</t>
  </si>
  <si>
    <t>Nelumbo lutea</t>
  </si>
  <si>
    <t>American lotus</t>
  </si>
  <si>
    <t xml:space="preserve">Nitella </t>
  </si>
  <si>
    <t>Nitella</t>
  </si>
  <si>
    <t>Nuphar advena</t>
  </si>
  <si>
    <t>Yellow pond lily</t>
  </si>
  <si>
    <t>Nuphar microphylla</t>
  </si>
  <si>
    <t>Small pond lily</t>
  </si>
  <si>
    <r>
      <t xml:space="preserve">Nuphar </t>
    </r>
    <r>
      <rPr>
        <sz val="11"/>
        <color indexed="8"/>
        <rFont val="Arial"/>
        <family val="2"/>
      </rPr>
      <t xml:space="preserve">X </t>
    </r>
    <r>
      <rPr>
        <i/>
        <sz val="11"/>
        <color indexed="8"/>
        <rFont val="Arial"/>
        <family val="2"/>
      </rPr>
      <t>rubrodisca</t>
    </r>
  </si>
  <si>
    <t>Intermediate pond lily</t>
  </si>
  <si>
    <t>Nuphar variegata</t>
  </si>
  <si>
    <t>Spatterdock</t>
  </si>
  <si>
    <t>Common reed</t>
  </si>
  <si>
    <t>Polygonum amphibium</t>
  </si>
  <si>
    <t>Water smartweed</t>
  </si>
  <si>
    <t>Polygonum punctatum</t>
  </si>
  <si>
    <t>Dotted smartweed</t>
  </si>
  <si>
    <t>Pontederia cordata</t>
  </si>
  <si>
    <t>Pickerelweed</t>
  </si>
  <si>
    <t>Potamogeton alpinus</t>
  </si>
  <si>
    <t>Alpine pondweed</t>
  </si>
  <si>
    <t>Potamogeton amplifolius</t>
  </si>
  <si>
    <t>Large-leaf pondweed</t>
  </si>
  <si>
    <t>Potamogeton bicupulatus</t>
  </si>
  <si>
    <t>Snail-seed pondwwed</t>
  </si>
  <si>
    <t>Potamogeton confervoides</t>
  </si>
  <si>
    <t>Algal-leaved pondweed</t>
  </si>
  <si>
    <t>Potamogeton diversifolius</t>
  </si>
  <si>
    <t>Water-thread pondweed</t>
  </si>
  <si>
    <t>Potamogeton epihydrus</t>
  </si>
  <si>
    <t>Ribbon-leaf pondweed</t>
  </si>
  <si>
    <t>Potamogeton gramineus</t>
  </si>
  <si>
    <t>Variable pondweed</t>
  </si>
  <si>
    <t>Potamogeton hillii</t>
  </si>
  <si>
    <t>Hill's pondweed</t>
  </si>
  <si>
    <t>Potamogeton illinoensis</t>
  </si>
  <si>
    <t>Illinois pondweed</t>
  </si>
  <si>
    <t>Potamogeton natans</t>
  </si>
  <si>
    <t>Floating-leaf pondweed</t>
  </si>
  <si>
    <t>Potamogeton nodosus</t>
  </si>
  <si>
    <t>Long-leaf pondweed</t>
  </si>
  <si>
    <t>Potamogeton oakesianus</t>
  </si>
  <si>
    <t>Oakes' pondweed</t>
  </si>
  <si>
    <t>Potamogeton obtusifolius</t>
  </si>
  <si>
    <t>Blunt-leaf pondweed</t>
  </si>
  <si>
    <t>Potamogeton pulcher</t>
  </si>
  <si>
    <t>Spotted pondweed</t>
  </si>
  <si>
    <t>Potamogeton pusillus</t>
  </si>
  <si>
    <t>Small pondweed</t>
  </si>
  <si>
    <t>Potamogeton richardsonii</t>
  </si>
  <si>
    <t>Clasping-leaf pondweed</t>
  </si>
  <si>
    <t>Potamogeton robbinsii</t>
  </si>
  <si>
    <t>Fern pondweed</t>
  </si>
  <si>
    <t>Potamogeton spirillus</t>
  </si>
  <si>
    <t>Spiral-fruited pondweed</t>
  </si>
  <si>
    <t>Potamogeton strictifolius</t>
  </si>
  <si>
    <t>Stiff pondweed</t>
  </si>
  <si>
    <t>Potamogeton vaseyi</t>
  </si>
  <si>
    <t>Vasey's pondweed</t>
  </si>
  <si>
    <t>Ranunculus aquatilis</t>
  </si>
  <si>
    <t>White water crowfoot</t>
  </si>
  <si>
    <t>Ranunculus flabellaris</t>
  </si>
  <si>
    <t>Yellow water crowfoot</t>
  </si>
  <si>
    <t>Ranunculus flammula</t>
  </si>
  <si>
    <t>Creeping spearwort</t>
  </si>
  <si>
    <t>Riccia fluitans</t>
  </si>
  <si>
    <t>Slender riccia</t>
  </si>
  <si>
    <t>Ruppia cirrhosa</t>
  </si>
  <si>
    <t>Ditch grass</t>
  </si>
  <si>
    <t>Sagittaria brevirostra</t>
  </si>
  <si>
    <t>Midwestern arrowhead</t>
  </si>
  <si>
    <t>Sagittaria cuneata</t>
  </si>
  <si>
    <t>Arum-leaved arrowhead</t>
  </si>
  <si>
    <t>Sagittaria graminea</t>
  </si>
  <si>
    <t>Grass-leaved arrowhead</t>
  </si>
  <si>
    <t>Sagittaria latifolia</t>
  </si>
  <si>
    <t>Common arrowhead</t>
  </si>
  <si>
    <t>Sagittaria rigida</t>
  </si>
  <si>
    <t>Sessile-fruited arrowhead</t>
  </si>
  <si>
    <t>Schoenoplectus acutus</t>
  </si>
  <si>
    <t>Hardstem bulrush</t>
  </si>
  <si>
    <t>Schoenoplectus heterochaetus</t>
  </si>
  <si>
    <t>Slender bulrush</t>
  </si>
  <si>
    <t>Schoenoplectus pungens</t>
  </si>
  <si>
    <t>Three-square bulrush</t>
  </si>
  <si>
    <t>Schoenoplectus subterminalis</t>
  </si>
  <si>
    <t>Water bulrush</t>
  </si>
  <si>
    <t>Schoenoplectus tabernaemontani</t>
  </si>
  <si>
    <t>Softstem bulrush</t>
  </si>
  <si>
    <t>Sparganium americanum</t>
  </si>
  <si>
    <t xml:space="preserve">American bur-reed </t>
  </si>
  <si>
    <t>Sparganium androcladum</t>
  </si>
  <si>
    <t xml:space="preserve">Branched bur-reed </t>
  </si>
  <si>
    <t>Sparganium angustifolium</t>
  </si>
  <si>
    <t xml:space="preserve">Narrow-leaved bur-reed </t>
  </si>
  <si>
    <t>Sparganium emersum</t>
  </si>
  <si>
    <t xml:space="preserve">Short-stemmed bur-reed </t>
  </si>
  <si>
    <t>Sparganium eurycarpum</t>
  </si>
  <si>
    <t>Common bur-reed</t>
  </si>
  <si>
    <t>Sparganium fluctuans</t>
  </si>
  <si>
    <t>Floating-leaf bur-reed</t>
  </si>
  <si>
    <t>Sparganium natans</t>
  </si>
  <si>
    <t>Small bur-reed</t>
  </si>
  <si>
    <t>Stuckenia filiformis</t>
  </si>
  <si>
    <t>Fine-leaved pondweed</t>
  </si>
  <si>
    <t>Stuckenia vaginata</t>
  </si>
  <si>
    <t>Sheathed pondweed</t>
  </si>
  <si>
    <t>Typha angustifolium</t>
  </si>
  <si>
    <t>Narrow-leaved cattail</t>
  </si>
  <si>
    <t>Typha latifolia</t>
  </si>
  <si>
    <t>Broad-leaved cattail</t>
  </si>
  <si>
    <r>
      <t xml:space="preserve">Typha </t>
    </r>
    <r>
      <rPr>
        <sz val="11"/>
        <color indexed="8"/>
        <rFont val="Arial"/>
        <family val="2"/>
      </rPr>
      <t>sp.</t>
    </r>
  </si>
  <si>
    <t>Cattail</t>
  </si>
  <si>
    <t>Utricularia cornuta</t>
  </si>
  <si>
    <t>Horned bladderwort</t>
  </si>
  <si>
    <t>Utricularia geminiscapa</t>
  </si>
  <si>
    <t>Twin-stemmed bladderwort</t>
  </si>
  <si>
    <t>Utricularia gibba</t>
  </si>
  <si>
    <t>Creeping bladderwort</t>
  </si>
  <si>
    <t>Utricularia intermedia</t>
  </si>
  <si>
    <t>Flat-leaf bladderwort</t>
  </si>
  <si>
    <t>Utricularia minor</t>
  </si>
  <si>
    <t>Small bladderwort</t>
  </si>
  <si>
    <t>Utricularia purpurea</t>
  </si>
  <si>
    <t>Large purple bladderwort</t>
  </si>
  <si>
    <t>Utricularia resupinata</t>
  </si>
  <si>
    <t>Small purple bladderwort</t>
  </si>
  <si>
    <t>Utricularia vulgaris</t>
  </si>
  <si>
    <t>Common bladderwort</t>
  </si>
  <si>
    <t>Wolffia borealis</t>
  </si>
  <si>
    <t>Northern watermeal</t>
  </si>
  <si>
    <t>Zannichellia palustris</t>
  </si>
  <si>
    <t>Horned pondweed</t>
  </si>
  <si>
    <t>Zizania aquatica</t>
  </si>
  <si>
    <t>Southern wild rice</t>
  </si>
  <si>
    <t>Zizania palustris</t>
  </si>
  <si>
    <t>Northern wild rice</t>
  </si>
  <si>
    <r>
      <t xml:space="preserve">Zizania </t>
    </r>
    <r>
      <rPr>
        <sz val="11"/>
        <color indexed="8"/>
        <rFont val="Arial"/>
        <family val="2"/>
      </rPr>
      <t>sp.</t>
    </r>
  </si>
  <si>
    <t>Wild rice</t>
  </si>
  <si>
    <t xml:space="preserve">N </t>
  </si>
  <si>
    <t>mean C</t>
  </si>
  <si>
    <t>FQI</t>
  </si>
  <si>
    <r>
      <t xml:space="preserve">CITATION: </t>
    </r>
    <r>
      <rPr>
        <b/>
        <sz val="12"/>
        <color indexed="8"/>
        <rFont val="Arial"/>
        <family val="2"/>
      </rPr>
      <t xml:space="preserve">Nichols, SA. 1999. Floristic Quality Assessment of Wisconsin Lake Plant Communities with Example Applications. Journal of Lake and Reservoir Management, 15(2):133-141. </t>
    </r>
  </si>
  <si>
    <r>
      <t xml:space="preserve">CITATION: </t>
    </r>
    <r>
      <rPr>
        <b/>
        <sz val="12"/>
        <color indexed="8"/>
        <rFont val="Arial"/>
        <family val="2"/>
      </rPr>
      <t>University of Wisconsin-Madison, 2001. Wisconsin Floristic Quality Assessment (WFQA). Retrived October 27, 2009 from: http://www.botany.wisc.edu/WFQA.asp</t>
    </r>
  </si>
  <si>
    <t>sample_pt</t>
  </si>
  <si>
    <t>depth_ft</t>
  </si>
  <si>
    <t>sediment</t>
  </si>
  <si>
    <t>rake_tool</t>
  </si>
  <si>
    <t>fullness</t>
  </si>
  <si>
    <t>Acorus_americanus</t>
  </si>
  <si>
    <t>Alisma_triviale</t>
  </si>
  <si>
    <r>
      <t>Bidens_beckii</t>
    </r>
    <r>
      <rPr>
        <sz val="9"/>
        <rFont val="Arial"/>
        <family val="2"/>
      </rPr>
      <t/>
    </r>
  </si>
  <si>
    <t>Bolb_fluviatilis</t>
  </si>
  <si>
    <t>Brasenia_schreberi</t>
  </si>
  <si>
    <t>Calla_palustris</t>
  </si>
  <si>
    <t>Calli_hermaphroditica</t>
  </si>
  <si>
    <t>Calli_heterophylla</t>
  </si>
  <si>
    <t>Calli_palustris</t>
  </si>
  <si>
    <t>Carex_comosa</t>
  </si>
  <si>
    <t>Catabrosa_aquatica</t>
  </si>
  <si>
    <t>Cer_demersum</t>
  </si>
  <si>
    <t>Cer_echinatum</t>
  </si>
  <si>
    <r>
      <t>Chara_</t>
    </r>
    <r>
      <rPr>
        <sz val="10"/>
        <rFont val="Arial"/>
        <family val="2"/>
      </rPr>
      <t>sp</t>
    </r>
  </si>
  <si>
    <t>Comarum_palustre</t>
  </si>
  <si>
    <t>Decodon_verticillatus</t>
  </si>
  <si>
    <t>Dulichium_arundinaceum</t>
  </si>
  <si>
    <t>Elatine_minima</t>
  </si>
  <si>
    <t>Elatine_triandra</t>
  </si>
  <si>
    <t>Eleo_acicularis</t>
  </si>
  <si>
    <t>Eleo_erythropoda</t>
  </si>
  <si>
    <t>Eleo_palustris</t>
  </si>
  <si>
    <t>Eleo_robbinsii</t>
  </si>
  <si>
    <t>Elodea_canadensis</t>
  </si>
  <si>
    <t>Elodea_nuttallii</t>
  </si>
  <si>
    <t>Equi_fluviatile</t>
  </si>
  <si>
    <t>Eriocaulon_aquaticum</t>
  </si>
  <si>
    <t>Glyceria_borealis</t>
  </si>
  <si>
    <t>Gratiola_aurea</t>
  </si>
  <si>
    <t>Het_dubia</t>
  </si>
  <si>
    <t>Iris_versicolor</t>
  </si>
  <si>
    <t>Iris_virginica</t>
  </si>
  <si>
    <t>Iso_echinospora</t>
  </si>
  <si>
    <r>
      <t>Iso_</t>
    </r>
    <r>
      <rPr>
        <i/>
        <sz val="10"/>
        <rFont val="Arial"/>
        <family val="2"/>
      </rPr>
      <t>lacustris</t>
    </r>
  </si>
  <si>
    <r>
      <t>Isoetes_</t>
    </r>
    <r>
      <rPr>
        <sz val="10"/>
        <rFont val="Arial"/>
        <family val="2"/>
      </rPr>
      <t>sp</t>
    </r>
  </si>
  <si>
    <r>
      <t>Juncus_pelocarpus</t>
    </r>
    <r>
      <rPr>
        <sz val="10"/>
        <rFont val="Arial"/>
        <family val="2"/>
      </rPr>
      <t/>
    </r>
  </si>
  <si>
    <t>Juncus_torreyi</t>
  </si>
  <si>
    <t>Lemna_minor</t>
  </si>
  <si>
    <t>Lemna_perpusilla</t>
  </si>
  <si>
    <t>Lemna_trisulca</t>
  </si>
  <si>
    <t>Littorella_uniflora</t>
  </si>
  <si>
    <t>Lobelia_dortmanna</t>
  </si>
  <si>
    <t>Ludwigia_palustris</t>
  </si>
  <si>
    <t>Lythrum_salicaria</t>
  </si>
  <si>
    <t>Myr_alterniflorum</t>
  </si>
  <si>
    <t>Myr_farwellii</t>
  </si>
  <si>
    <t>Myr_heterophyllum</t>
  </si>
  <si>
    <t>Myr_sibiricum</t>
  </si>
  <si>
    <t>Myr_tenellum</t>
  </si>
  <si>
    <t>Myr_verticillatum</t>
  </si>
  <si>
    <t>Najas_flexilis</t>
  </si>
  <si>
    <t>Najas_gracillima</t>
  </si>
  <si>
    <t>Najas_guadalupensis</t>
  </si>
  <si>
    <t>Najas_marina</t>
  </si>
  <si>
    <t>Nelumbo_lutea</t>
  </si>
  <si>
    <r>
      <t>Nitella_</t>
    </r>
    <r>
      <rPr>
        <sz val="10"/>
        <rFont val="Arial"/>
        <family val="2"/>
      </rPr>
      <t>sp</t>
    </r>
  </si>
  <si>
    <t>Nup_advena</t>
  </si>
  <si>
    <t>Nup_microphylla</t>
  </si>
  <si>
    <r>
      <t>Nup_</t>
    </r>
    <r>
      <rPr>
        <sz val="10"/>
        <rFont val="Arial"/>
        <family val="2"/>
      </rPr>
      <t>X_</t>
    </r>
    <r>
      <rPr>
        <i/>
        <sz val="10"/>
        <rFont val="Arial"/>
        <family val="2"/>
      </rPr>
      <t>rubrodisca</t>
    </r>
  </si>
  <si>
    <t>Nup_variegata</t>
  </si>
  <si>
    <t>Nymphaea_odorata</t>
  </si>
  <si>
    <t>Phalaris_arundinacea</t>
  </si>
  <si>
    <t>Phragmites_australis</t>
  </si>
  <si>
    <t>Polyg_amphibium</t>
  </si>
  <si>
    <t>Polyg_punctatum</t>
  </si>
  <si>
    <t>Pontederia_cordata</t>
  </si>
  <si>
    <t>Pot_alpinus</t>
  </si>
  <si>
    <t>Pot_amplifolius</t>
  </si>
  <si>
    <t>Pot_bicupulatus</t>
  </si>
  <si>
    <t>Pot_confervoides</t>
  </si>
  <si>
    <t>Pot_diversifolius</t>
  </si>
  <si>
    <t>Pot_epihydrus</t>
  </si>
  <si>
    <t>Pot_foliosus</t>
  </si>
  <si>
    <t>Pot_friesii</t>
  </si>
  <si>
    <t>Pot_gramineus</t>
  </si>
  <si>
    <t>Pot_hillii</t>
  </si>
  <si>
    <t>Pot_illinoensis</t>
  </si>
  <si>
    <t>Pot_natans</t>
  </si>
  <si>
    <t>Pot_nodosus</t>
  </si>
  <si>
    <t>Pot_oakesianus</t>
  </si>
  <si>
    <t>Pot_obtusifolius</t>
  </si>
  <si>
    <t>Pot_praelongus</t>
  </si>
  <si>
    <t>Pot_pulcher</t>
  </si>
  <si>
    <t>Pot_pusillus</t>
  </si>
  <si>
    <t>Pot_richardsonii</t>
  </si>
  <si>
    <t>Pot_robbinsii</t>
  </si>
  <si>
    <t>Pot_spirillus</t>
  </si>
  <si>
    <t>Pot_strictifolius</t>
  </si>
  <si>
    <t>Pot_vaseyi</t>
  </si>
  <si>
    <t>Pot_zosteriformis</t>
  </si>
  <si>
    <t>Ran_aquatilis</t>
  </si>
  <si>
    <t>Ran_flabellaris</t>
  </si>
  <si>
    <t>Ran_flammula</t>
  </si>
  <si>
    <t>Ruppia_cirrhosa</t>
  </si>
  <si>
    <t>Sag_brevirostra</t>
  </si>
  <si>
    <t>Sag_cristata</t>
  </si>
  <si>
    <t>Sag_cuneata</t>
  </si>
  <si>
    <t>Sag_graminea</t>
  </si>
  <si>
    <t>Sag_latifolia</t>
  </si>
  <si>
    <t>Sag_rigida</t>
  </si>
  <si>
    <r>
      <t>Sag_</t>
    </r>
    <r>
      <rPr>
        <sz val="10"/>
        <rFont val="Arial"/>
        <family val="2"/>
      </rPr>
      <t>sp</t>
    </r>
  </si>
  <si>
    <t>Sch_acutus</t>
  </si>
  <si>
    <t>Sch_heterochaetus</t>
  </si>
  <si>
    <t>Sch_pungens</t>
  </si>
  <si>
    <t>Sch_subterminalis</t>
  </si>
  <si>
    <t>Sch_tabernaemontani</t>
  </si>
  <si>
    <t>Sparg_americanum</t>
  </si>
  <si>
    <t>Sparg_androcladum</t>
  </si>
  <si>
    <t>Sparg_angustifolium</t>
  </si>
  <si>
    <t>Sparg_emersum</t>
  </si>
  <si>
    <t>Sparg_eurycarpum</t>
  </si>
  <si>
    <t>Sparg_fluctuans</t>
  </si>
  <si>
    <t>Sparg_natans</t>
  </si>
  <si>
    <r>
      <t>Sparg_</t>
    </r>
    <r>
      <rPr>
        <sz val="10"/>
        <rFont val="Arial"/>
        <family val="2"/>
      </rPr>
      <t>sp</t>
    </r>
  </si>
  <si>
    <t>Spirodela_polyrhiza</t>
  </si>
  <si>
    <t>Stuck_filiformis</t>
  </si>
  <si>
    <t>Stuck_pectinata</t>
  </si>
  <si>
    <t>Stuck_vaginata</t>
  </si>
  <si>
    <t>Typha_angustifolia</t>
  </si>
  <si>
    <t>Typha_latifolia</t>
  </si>
  <si>
    <r>
      <t>Typha_</t>
    </r>
    <r>
      <rPr>
        <sz val="10"/>
        <rFont val="Arial"/>
        <family val="2"/>
      </rPr>
      <t>sp</t>
    </r>
  </si>
  <si>
    <t>Utr_cornuta</t>
  </si>
  <si>
    <t>Utr_geminiscapa</t>
  </si>
  <si>
    <t>Utr_gibba</t>
  </si>
  <si>
    <t>Utr_intermedia</t>
  </si>
  <si>
    <t>Utr_minor</t>
  </si>
  <si>
    <t>Utr_purpurea</t>
  </si>
  <si>
    <t>Utr_resupinata</t>
  </si>
  <si>
    <t>Utr_vulgaris</t>
  </si>
  <si>
    <t>Val_americana</t>
  </si>
  <si>
    <t>Wolffia_borealis</t>
  </si>
  <si>
    <t>Wolffia_columbiana</t>
  </si>
  <si>
    <t>Zann_palustris</t>
  </si>
  <si>
    <t>Ziz_aquatica</t>
  </si>
  <si>
    <t>Ziz_palustris</t>
  </si>
  <si>
    <r>
      <t>Zizania_</t>
    </r>
    <r>
      <rPr>
        <sz val="10"/>
        <rFont val="Arial"/>
        <family val="2"/>
      </rPr>
      <t>sp</t>
    </r>
  </si>
  <si>
    <t>moss</t>
  </si>
  <si>
    <t>sponge</t>
  </si>
  <si>
    <t>Fil_algae</t>
  </si>
  <si>
    <t>Riccia_fluitans</t>
  </si>
  <si>
    <t>Riccio_natans</t>
  </si>
  <si>
    <t xml:space="preserve">Maximum depth of plants (ft)** </t>
  </si>
  <si>
    <t>Potamogeton crispus,</t>
  </si>
  <si>
    <t>QAQC_Initials</t>
  </si>
  <si>
    <t>QAQC_Date</t>
  </si>
  <si>
    <t>Eurasian water-milfoil or Hybrid water-milfoil</t>
  </si>
  <si>
    <t>ELODEA
Common waterweed</t>
  </si>
  <si>
    <t>KMD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</si>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</sst>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m/dd/yy;@"/>
    <numFmt numFmtId="166" formatCode="0.0%"/>
    <numFmt numFmtId="167" formatCode="0.000"/>
  </numFmts>
  <fonts count="49" x14ac:knownFonts="1">
    <font>
      <sz val="10"/>
      <name val="Arial"/>
    </font>
    <font>
      <sz val="10"/>
      <name val="Arial"/>
      <family val="2"/>
    </font>
    <font>
      <b/>
      <sz val="10"/>
      <name val="Arial"/>
      <family val="2"/>
    </font>
    <font>
      <sz val="10"/>
      <name val="Arial"/>
      <family val="2"/>
    </font>
    <font>
      <sz val="10"/>
      <color indexed="8"/>
      <name val="Arial"/>
      <family val="2"/>
    </font>
    <font>
      <sz val="8"/>
      <name val="Arial"/>
      <family val="2"/>
    </font>
    <font>
      <sz val="10"/>
      <color indexed="10"/>
      <name val="Arial"/>
      <family val="2"/>
    </font>
    <font>
      <b/>
      <sz val="10"/>
      <color indexed="10"/>
      <name val="Arial"/>
      <family val="2"/>
    </font>
    <font>
      <b/>
      <sz val="20"/>
      <name val="Arial"/>
      <family val="2"/>
    </font>
    <font>
      <b/>
      <sz val="18"/>
      <name val="Arial"/>
      <family val="2"/>
    </font>
    <font>
      <i/>
      <sz val="10"/>
      <name val="Arial"/>
      <family val="2"/>
    </font>
    <font>
      <b/>
      <sz val="10"/>
      <color indexed="8"/>
      <name val="Arial"/>
      <family val="2"/>
    </font>
    <font>
      <b/>
      <sz val="10"/>
      <color indexed="48"/>
      <name val="Arial"/>
      <family val="2"/>
    </font>
    <font>
      <sz val="10"/>
      <color indexed="48"/>
      <name val="Arial"/>
      <family val="2"/>
    </font>
    <font>
      <i/>
      <sz val="9"/>
      <name val="Arial"/>
      <family val="2"/>
    </font>
    <font>
      <sz val="9"/>
      <name val="Arial"/>
      <family val="2"/>
    </font>
    <font>
      <b/>
      <sz val="14"/>
      <name val="Arial"/>
      <family val="2"/>
    </font>
    <font>
      <sz val="8"/>
      <name val="Arial"/>
      <family val="2"/>
    </font>
    <font>
      <sz val="10"/>
      <color indexed="8"/>
      <name val="Arial"/>
      <family val="2"/>
    </font>
    <font>
      <b/>
      <sz val="12"/>
      <name val="Arial"/>
      <family val="2"/>
    </font>
    <font>
      <sz val="12"/>
      <color indexed="8"/>
      <name val="Arial"/>
      <family val="2"/>
    </font>
    <font>
      <b/>
      <sz val="12"/>
      <color indexed="8"/>
      <name val="Arial"/>
      <family val="2"/>
    </font>
    <font>
      <sz val="11"/>
      <name val="Arial"/>
      <family val="2"/>
    </font>
    <font>
      <sz val="11"/>
      <color indexed="8"/>
      <name val="Arial"/>
      <family val="2"/>
    </font>
    <font>
      <b/>
      <sz val="11"/>
      <color indexed="8"/>
      <name val="Arial"/>
      <family val="2"/>
    </font>
    <font>
      <b/>
      <sz val="11"/>
      <name val="Arial"/>
      <family val="2"/>
    </font>
    <font>
      <i/>
      <sz val="11"/>
      <color indexed="8"/>
      <name val="Arial"/>
      <family val="2"/>
    </font>
    <font>
      <i/>
      <sz val="11"/>
      <name val="Arial"/>
      <family val="2"/>
    </font>
    <font>
      <sz val="8"/>
      <color indexed="81"/>
      <name val="Tahoma"/>
      <family val="2"/>
    </font>
    <font>
      <b/>
      <sz val="8"/>
      <color indexed="81"/>
      <name val="Tahoma"/>
      <family val="2"/>
    </font>
    <font>
      <i/>
      <sz val="8"/>
      <color indexed="81"/>
      <name val="Tahoma"/>
      <family val="2"/>
    </font>
    <font>
      <u/>
      <sz val="10"/>
      <name val="Arial"/>
      <family val="2"/>
    </font>
    <font>
      <i/>
      <sz val="8"/>
      <name val="Arial"/>
      <family val="2"/>
    </font>
    <font>
      <sz val="10"/>
      <color rgb="FFFF0000"/>
      <name val="Arial"/>
      <family val="2"/>
    </font>
    <font>
      <b/>
      <sz val="10"/>
      <color rgb="FFFF0000"/>
      <name val="Arial"/>
      <family val="2"/>
    </font>
    <font>
      <i/>
      <sz val="6"/>
      <name val="Arial"/>
      <family val="2"/>
    </font>
    <font>
      <sz val="6"/>
      <name val="Arial"/>
      <family val="2"/>
    </font>
    <font>
      <sz val="10"/>
      <color theme="9" tint="-0.249977111117893"/>
      <name val="Arial"/>
      <family val="2"/>
    </font>
    <font>
      <sz val="10"/>
      <name val="Arial"/>
      <family val="2"/>
    </font>
    <font>
      <b/>
      <sz val="10"/>
      <name val="Calibri"/>
      <family val="2"/>
    </font>
    <font>
      <sz val="10"/>
      <name val="Calibri"/>
      <family val="2"/>
    </font>
    <font>
      <b/>
      <sz val="8"/>
      <name val="Arial"/>
      <family val="2"/>
    </font>
    <font>
      <b/>
      <sz val="9"/>
      <name val="Arial"/>
      <family val="2"/>
    </font>
    <font>
      <strike/>
      <sz val="10"/>
      <name val="Arial"/>
      <family val="2"/>
    </font>
    <font>
      <b/>
      <sz val="11"/>
      <color theme="1"/>
      <name val="Calibri"/>
      <family val="2"/>
      <scheme val="minor"/>
    </font>
    <font>
      <sz val="12"/>
      <name val="Times New Roman"/>
      <family val="1"/>
    </font>
    <font>
      <sz val="11"/>
      <name val="Calibri"/>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15"/>
        <bgColor indexed="64"/>
      </patternFill>
    </fill>
    <fill>
      <patternFill patternType="solid">
        <fgColor indexed="41"/>
        <bgColor indexed="64"/>
      </patternFill>
    </fill>
    <fill>
      <patternFill patternType="solid">
        <fgColor indexed="43"/>
        <bgColor indexed="8"/>
      </patternFill>
    </fill>
    <fill>
      <patternFill patternType="solid">
        <fgColor indexed="4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theme="1"/>
        <bgColor indexed="64"/>
      </patternFill>
    </fill>
  </fills>
  <borders count="62">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ck">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right style="medium">
        <color indexed="64"/>
      </right>
      <top style="thick">
        <color indexed="64"/>
      </top>
      <bottom/>
      <diagonal/>
    </border>
    <border>
      <left/>
      <right style="medium">
        <color indexed="64"/>
      </right>
      <top/>
      <bottom style="thick">
        <color indexed="64"/>
      </bottom>
      <diagonal/>
    </border>
    <border>
      <left/>
      <right/>
      <top style="thick">
        <color indexed="64"/>
      </top>
      <bottom/>
      <diagonal/>
    </border>
    <border>
      <left/>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top style="thick">
        <color indexed="64"/>
      </top>
      <bottom style="thick">
        <color indexed="64"/>
      </bottom>
      <diagonal/>
    </border>
    <border>
      <left style="thin">
        <color indexed="64"/>
      </left>
      <right/>
      <top/>
      <bottom style="thin">
        <color indexed="64"/>
      </bottom>
      <diagonal/>
    </border>
  </borders>
  <cellStyleXfs count="4">
    <xf numFmtId="0" fontId="0" fillId="0" borderId="0"/>
    <xf numFmtId="0" fontId="18" fillId="0" borderId="0"/>
    <xf numFmtId="0" fontId="18" fillId="0" borderId="0"/>
    <xf numFmtId="9" fontId="38" fillId="0" borderId="0" applyFont="0" applyFill="0" applyBorder="0" applyAlignment="0" applyProtection="0"/>
  </cellStyleXfs>
  <cellXfs count="314">
    <xf numFmtId="0" fontId="0" fillId="0" borderId="0" xfId="0"/>
    <xf numFmtId="0" fontId="2" fillId="0" borderId="0" xfId="0" applyFont="1"/>
    <xf numFmtId="0" fontId="3" fillId="0" borderId="0" xfId="0" applyFont="1"/>
    <xf numFmtId="164" fontId="7" fillId="0" borderId="0" xfId="0" applyNumberFormat="1" applyFont="1"/>
    <xf numFmtId="0" fontId="6" fillId="0" borderId="0" xfId="0" applyFont="1"/>
    <xf numFmtId="0" fontId="8" fillId="0" borderId="0" xfId="0" applyFont="1"/>
    <xf numFmtId="0" fontId="9" fillId="0" borderId="0" xfId="0" applyFont="1"/>
    <xf numFmtId="0" fontId="0" fillId="0" borderId="2" xfId="0" applyBorder="1" applyAlignment="1" applyProtection="1">
      <alignment textRotation="45"/>
      <protection locked="0"/>
    </xf>
    <xf numFmtId="0" fontId="0" fillId="0" borderId="0" xfId="0" applyProtection="1">
      <protection locked="0"/>
    </xf>
    <xf numFmtId="0" fontId="12" fillId="0" borderId="0" xfId="0" applyFont="1"/>
    <xf numFmtId="0" fontId="13" fillId="0" borderId="0" xfId="0" applyFont="1"/>
    <xf numFmtId="164" fontId="12" fillId="0" borderId="0" xfId="0" applyNumberFormat="1" applyFont="1"/>
    <xf numFmtId="0" fontId="0" fillId="0" borderId="3" xfId="0" applyBorder="1" applyAlignment="1" applyProtection="1">
      <alignment textRotation="45"/>
      <protection locked="0"/>
    </xf>
    <xf numFmtId="0" fontId="10" fillId="0" borderId="2" xfId="0" applyFont="1" applyBorder="1" applyAlignment="1" applyProtection="1">
      <alignment textRotation="45"/>
      <protection locked="0"/>
    </xf>
    <xf numFmtId="0" fontId="0" fillId="0" borderId="4" xfId="0" applyBorder="1" applyAlignment="1" applyProtection="1">
      <alignment textRotation="45"/>
      <protection locked="0"/>
    </xf>
    <xf numFmtId="0" fontId="0" fillId="2" borderId="2" xfId="0" applyFill="1" applyBorder="1" applyProtection="1">
      <protection locked="0"/>
    </xf>
    <xf numFmtId="164" fontId="2" fillId="0" borderId="0" xfId="0" applyNumberFormat="1" applyFont="1"/>
    <xf numFmtId="164" fontId="3" fillId="0" borderId="0" xfId="0" applyNumberFormat="1" applyFont="1"/>
    <xf numFmtId="0" fontId="11" fillId="0" borderId="0" xfId="0" applyFont="1"/>
    <xf numFmtId="0" fontId="10" fillId="0" borderId="0" xfId="0" applyFont="1"/>
    <xf numFmtId="0" fontId="16" fillId="0" borderId="0" xfId="0" applyFont="1"/>
    <xf numFmtId="0" fontId="0" fillId="0" borderId="0" xfId="0" applyAlignment="1">
      <alignment textRotation="45"/>
    </xf>
    <xf numFmtId="1" fontId="2" fillId="0" borderId="0" xfId="0" applyNumberFormat="1" applyFont="1"/>
    <xf numFmtId="0" fontId="14" fillId="2" borderId="2" xfId="0" applyFont="1" applyFill="1" applyBorder="1" applyAlignment="1" applyProtection="1">
      <alignment textRotation="45" wrapText="1"/>
      <protection locked="0"/>
    </xf>
    <xf numFmtId="2" fontId="3" fillId="0" borderId="0" xfId="0" applyNumberFormat="1" applyFont="1"/>
    <xf numFmtId="0" fontId="0" fillId="0" borderId="5" xfId="0" applyBorder="1" applyAlignment="1" applyProtection="1">
      <alignment textRotation="45"/>
      <protection locked="0"/>
    </xf>
    <xf numFmtId="0" fontId="0" fillId="3" borderId="2" xfId="0" applyFill="1" applyBorder="1"/>
    <xf numFmtId="0" fontId="15" fillId="0" borderId="2" xfId="0" applyFont="1" applyBorder="1" applyAlignment="1" applyProtection="1">
      <alignment textRotation="45" wrapText="1"/>
      <protection locked="0"/>
    </xf>
    <xf numFmtId="1" fontId="0" fillId="0" borderId="0" xfId="0" applyNumberFormat="1"/>
    <xf numFmtId="0" fontId="0" fillId="0" borderId="2" xfId="0" applyBorder="1" applyAlignment="1">
      <alignment textRotation="45"/>
    </xf>
    <xf numFmtId="0" fontId="10" fillId="0" borderId="3" xfId="0" applyFont="1" applyBorder="1" applyAlignment="1" applyProtection="1">
      <alignment textRotation="45"/>
      <protection locked="0"/>
    </xf>
    <xf numFmtId="0" fontId="0" fillId="2" borderId="3" xfId="0" applyFill="1" applyBorder="1"/>
    <xf numFmtId="2" fontId="0" fillId="0" borderId="2" xfId="0" applyNumberFormat="1" applyBorder="1" applyAlignment="1">
      <alignment textRotation="45"/>
    </xf>
    <xf numFmtId="0" fontId="8" fillId="0" borderId="4" xfId="0" applyFont="1" applyBorder="1"/>
    <xf numFmtId="2" fontId="0" fillId="0" borderId="2" xfId="0" applyNumberFormat="1" applyBorder="1"/>
    <xf numFmtId="1" fontId="2" fillId="2" borderId="2" xfId="0" applyNumberFormat="1" applyFont="1" applyFill="1" applyBorder="1"/>
    <xf numFmtId="2" fontId="2" fillId="2" borderId="2" xfId="0" applyNumberFormat="1" applyFont="1" applyFill="1" applyBorder="1"/>
    <xf numFmtId="2" fontId="2" fillId="0" borderId="0" xfId="0" applyNumberFormat="1" applyFont="1"/>
    <xf numFmtId="2" fontId="0" fillId="2" borderId="3" xfId="0" applyNumberFormat="1" applyFill="1" applyBorder="1"/>
    <xf numFmtId="2" fontId="0" fillId="2" borderId="2" xfId="0" applyNumberFormat="1" applyFill="1" applyBorder="1"/>
    <xf numFmtId="0" fontId="15" fillId="0" borderId="3" xfId="0" applyFont="1" applyBorder="1" applyAlignment="1" applyProtection="1">
      <alignment textRotation="45" wrapText="1"/>
      <protection locked="0"/>
    </xf>
    <xf numFmtId="0" fontId="0" fillId="0" borderId="4" xfId="0" applyBorder="1" applyAlignment="1">
      <alignment textRotation="45"/>
    </xf>
    <xf numFmtId="1" fontId="0" fillId="2" borderId="2" xfId="0" applyNumberFormat="1" applyFill="1" applyBorder="1"/>
    <xf numFmtId="0" fontId="1" fillId="0" borderId="2" xfId="0" applyFont="1" applyBorder="1" applyAlignment="1" applyProtection="1">
      <alignment textRotation="45"/>
      <protection locked="0"/>
    </xf>
    <xf numFmtId="0" fontId="2" fillId="0" borderId="0" xfId="0" applyFont="1" applyProtection="1">
      <protection locked="0"/>
    </xf>
    <xf numFmtId="0" fontId="1" fillId="4" borderId="2" xfId="0" applyFont="1" applyFill="1" applyBorder="1" applyAlignment="1" applyProtection="1">
      <alignment horizontal="left"/>
      <protection locked="0"/>
    </xf>
    <xf numFmtId="0" fontId="0" fillId="0" borderId="0" xfId="0" applyAlignment="1">
      <alignment horizontal="center"/>
    </xf>
    <xf numFmtId="0" fontId="0" fillId="0" borderId="0" xfId="0" applyAlignment="1">
      <alignment horizontal="left"/>
    </xf>
    <xf numFmtId="2" fontId="0" fillId="0" borderId="0" xfId="0" applyNumberFormat="1"/>
    <xf numFmtId="1" fontId="0" fillId="2" borderId="3" xfId="0" applyNumberFormat="1" applyFill="1" applyBorder="1"/>
    <xf numFmtId="14" fontId="0" fillId="0" borderId="0" xfId="0" applyNumberFormat="1" applyAlignment="1">
      <alignment horizontal="left"/>
    </xf>
    <xf numFmtId="0" fontId="2" fillId="0" borderId="0" xfId="0" applyFont="1" applyAlignment="1">
      <alignment horizontal="center"/>
    </xf>
    <xf numFmtId="0" fontId="10" fillId="0" borderId="0" xfId="0" applyFont="1" applyAlignment="1">
      <alignment horizontal="center"/>
    </xf>
    <xf numFmtId="0" fontId="5" fillId="5" borderId="2" xfId="0" applyFont="1" applyFill="1" applyBorder="1" applyAlignment="1" applyProtection="1">
      <alignment textRotation="45" wrapText="1"/>
      <protection hidden="1"/>
    </xf>
    <xf numFmtId="0" fontId="0" fillId="5" borderId="2" xfId="0" applyFill="1" applyBorder="1" applyAlignment="1" applyProtection="1">
      <alignment textRotation="45"/>
      <protection hidden="1"/>
    </xf>
    <xf numFmtId="0" fontId="0" fillId="5" borderId="2" xfId="0" applyFill="1" applyBorder="1" applyProtection="1">
      <protection hidden="1"/>
    </xf>
    <xf numFmtId="0" fontId="0" fillId="0" borderId="6" xfId="0" applyBorder="1"/>
    <xf numFmtId="0" fontId="0" fillId="0" borderId="7" xfId="0" applyBorder="1" applyAlignment="1">
      <alignment horizontal="left" wrapText="1"/>
    </xf>
    <xf numFmtId="0" fontId="0" fillId="0" borderId="8" xfId="0" applyBorder="1"/>
    <xf numFmtId="0" fontId="0" fillId="0" borderId="9" xfId="0" applyBorder="1"/>
    <xf numFmtId="0" fontId="0" fillId="0" borderId="9" xfId="0" applyBorder="1" applyAlignment="1">
      <alignment textRotation="45"/>
    </xf>
    <xf numFmtId="0" fontId="2" fillId="0" borderId="2" xfId="0" applyFont="1" applyBorder="1" applyAlignment="1">
      <alignment horizontal="left" textRotation="45" wrapText="1"/>
    </xf>
    <xf numFmtId="0" fontId="2" fillId="0" borderId="2" xfId="0" applyFont="1" applyBorder="1" applyAlignment="1">
      <alignment textRotation="45"/>
    </xf>
    <xf numFmtId="0" fontId="2" fillId="0" borderId="4" xfId="0" applyFont="1" applyBorder="1" applyAlignment="1">
      <alignment textRotation="45" wrapText="1"/>
    </xf>
    <xf numFmtId="0" fontId="2" fillId="0" borderId="10" xfId="0" applyFont="1" applyBorder="1" applyAlignment="1">
      <alignment textRotation="45"/>
    </xf>
    <xf numFmtId="0" fontId="2" fillId="0" borderId="4" xfId="0" applyFont="1" applyBorder="1" applyAlignment="1">
      <alignment textRotation="45"/>
    </xf>
    <xf numFmtId="0" fontId="0" fillId="0" borderId="11" xfId="0" applyBorder="1" applyAlignment="1">
      <alignment horizontal="left" wrapText="1"/>
    </xf>
    <xf numFmtId="0" fontId="0" fillId="0" borderId="12" xfId="0" applyBorder="1"/>
    <xf numFmtId="0" fontId="0" fillId="0" borderId="13" xfId="0" applyBorder="1"/>
    <xf numFmtId="0" fontId="0" fillId="0" borderId="12" xfId="0" applyBorder="1" applyAlignment="1">
      <alignment textRotation="45"/>
    </xf>
    <xf numFmtId="0" fontId="0" fillId="0" borderId="13" xfId="0" applyBorder="1" applyAlignment="1">
      <alignment textRotation="45"/>
    </xf>
    <xf numFmtId="0" fontId="5" fillId="0" borderId="0" xfId="0" applyFont="1" applyAlignment="1">
      <alignment wrapText="1"/>
    </xf>
    <xf numFmtId="0" fontId="5" fillId="0" borderId="9" xfId="0" applyFont="1" applyBorder="1" applyAlignment="1">
      <alignment wrapText="1"/>
    </xf>
    <xf numFmtId="0" fontId="0" fillId="0" borderId="12" xfId="0" applyBorder="1" applyProtection="1">
      <protection locked="0"/>
    </xf>
    <xf numFmtId="0" fontId="0" fillId="0" borderId="13" xfId="0" applyBorder="1" applyProtection="1">
      <protection locked="0"/>
    </xf>
    <xf numFmtId="0" fontId="2" fillId="0" borderId="10" xfId="0" applyFont="1" applyBorder="1" applyAlignment="1">
      <alignment textRotation="45" wrapText="1"/>
    </xf>
    <xf numFmtId="0" fontId="0" fillId="0" borderId="0" xfId="0" applyAlignment="1">
      <alignment horizontal="left" wrapText="1"/>
    </xf>
    <xf numFmtId="0" fontId="0" fillId="0" borderId="0" xfId="0" applyAlignment="1">
      <alignment horizontal="right"/>
    </xf>
    <xf numFmtId="0" fontId="7" fillId="0" borderId="0" xfId="0" applyFont="1"/>
    <xf numFmtId="0" fontId="18" fillId="0" borderId="0" xfId="2" applyAlignment="1">
      <alignment horizontal="left" wrapText="1"/>
    </xf>
    <xf numFmtId="0" fontId="19" fillId="0" borderId="0" xfId="0" applyFont="1"/>
    <xf numFmtId="0" fontId="22" fillId="0" borderId="0" xfId="0" applyFont="1"/>
    <xf numFmtId="0" fontId="23" fillId="0" borderId="0" xfId="2" applyFont="1" applyAlignment="1">
      <alignment horizontal="center"/>
    </xf>
    <xf numFmtId="0" fontId="23" fillId="0" borderId="0" xfId="1" applyFont="1" applyAlignment="1">
      <alignment horizontal="center"/>
    </xf>
    <xf numFmtId="0" fontId="23" fillId="0" borderId="0" xfId="1" applyFont="1"/>
    <xf numFmtId="0" fontId="23" fillId="0" borderId="2" xfId="1" applyFont="1" applyBorder="1" applyAlignment="1">
      <alignment horizontal="left" wrapText="1"/>
    </xf>
    <xf numFmtId="0" fontId="23" fillId="0" borderId="0" xfId="2" applyFont="1" applyAlignment="1">
      <alignment horizontal="left" wrapText="1"/>
    </xf>
    <xf numFmtId="1" fontId="23" fillId="0" borderId="0" xfId="2" applyNumberFormat="1" applyFont="1" applyAlignment="1">
      <alignment wrapText="1"/>
    </xf>
    <xf numFmtId="1" fontId="22" fillId="0" borderId="0" xfId="0" applyNumberFormat="1" applyFont="1"/>
    <xf numFmtId="0" fontId="22" fillId="0" borderId="0" xfId="0" applyFont="1" applyAlignment="1">
      <alignment horizontal="right"/>
    </xf>
    <xf numFmtId="0" fontId="22" fillId="0" borderId="2" xfId="0" applyFont="1" applyBorder="1"/>
    <xf numFmtId="0" fontId="23" fillId="0" borderId="2" xfId="0" applyFont="1" applyBorder="1" applyAlignment="1">
      <alignment horizontal="left" vertical="top" wrapText="1"/>
    </xf>
    <xf numFmtId="0" fontId="23" fillId="0" borderId="2" xfId="2" applyFont="1" applyBorder="1" applyAlignment="1">
      <alignment horizontal="left" wrapText="1"/>
    </xf>
    <xf numFmtId="0" fontId="23" fillId="0" borderId="2" xfId="0" applyFont="1" applyBorder="1"/>
    <xf numFmtId="0" fontId="22" fillId="0" borderId="2" xfId="0" applyFont="1" applyBorder="1" applyAlignment="1">
      <alignment horizontal="left" wrapText="1"/>
    </xf>
    <xf numFmtId="0" fontId="22" fillId="0" borderId="2" xfId="2" applyFont="1" applyBorder="1" applyAlignment="1">
      <alignment horizontal="left" wrapText="1"/>
    </xf>
    <xf numFmtId="0" fontId="14" fillId="0" borderId="2" xfId="0" applyFont="1" applyBorder="1" applyAlignment="1" applyProtection="1">
      <alignment textRotation="45" wrapText="1"/>
      <protection locked="0"/>
    </xf>
    <xf numFmtId="0" fontId="26" fillId="0" borderId="14" xfId="1" applyFont="1" applyBorder="1" applyAlignment="1">
      <alignment horizontal="left" wrapText="1"/>
    </xf>
    <xf numFmtId="1" fontId="23" fillId="0" borderId="15" xfId="1" applyNumberFormat="1" applyFont="1" applyBorder="1" applyAlignment="1">
      <alignment wrapText="1"/>
    </xf>
    <xf numFmtId="0" fontId="26" fillId="0" borderId="14" xfId="2" applyFont="1" applyBorder="1" applyAlignment="1">
      <alignment horizontal="left" wrapText="1"/>
    </xf>
    <xf numFmtId="1" fontId="23" fillId="0" borderId="15" xfId="2" applyNumberFormat="1" applyFont="1" applyBorder="1" applyAlignment="1">
      <alignment wrapText="1"/>
    </xf>
    <xf numFmtId="0" fontId="27" fillId="0" borderId="14" xfId="2" applyFont="1" applyBorder="1" applyAlignment="1">
      <alignment horizontal="left" wrapText="1"/>
    </xf>
    <xf numFmtId="1" fontId="22" fillId="0" borderId="15" xfId="2" applyNumberFormat="1" applyFont="1" applyBorder="1" applyAlignment="1">
      <alignment wrapText="1"/>
    </xf>
    <xf numFmtId="0" fontId="26" fillId="0" borderId="16" xfId="2" applyFont="1" applyBorder="1" applyAlignment="1">
      <alignment horizontal="left" wrapText="1"/>
    </xf>
    <xf numFmtId="0" fontId="22" fillId="0" borderId="17" xfId="0" applyFont="1" applyBorder="1"/>
    <xf numFmtId="1" fontId="23" fillId="0" borderId="18" xfId="2" applyNumberFormat="1" applyFont="1" applyBorder="1" applyAlignment="1">
      <alignment wrapText="1"/>
    </xf>
    <xf numFmtId="0" fontId="26" fillId="0" borderId="19" xfId="1" applyFont="1" applyBorder="1" applyAlignment="1">
      <alignment horizontal="left" wrapText="1"/>
    </xf>
    <xf numFmtId="0" fontId="23" fillId="0" borderId="20" xfId="1" applyFont="1" applyBorder="1" applyAlignment="1">
      <alignment horizontal="left" wrapText="1"/>
    </xf>
    <xf numFmtId="1" fontId="23" fillId="0" borderId="21" xfId="1" applyNumberFormat="1" applyFont="1" applyBorder="1" applyAlignment="1">
      <alignment wrapText="1"/>
    </xf>
    <xf numFmtId="0" fontId="24" fillId="0" borderId="22" xfId="2" applyFont="1" applyBorder="1" applyAlignment="1">
      <alignment horizontal="center"/>
    </xf>
    <xf numFmtId="0" fontId="24" fillId="0" borderId="23" xfId="2" applyFont="1" applyBorder="1" applyAlignment="1">
      <alignment horizontal="center"/>
    </xf>
    <xf numFmtId="0" fontId="24" fillId="0" borderId="24" xfId="1" applyFont="1" applyBorder="1" applyAlignment="1">
      <alignment horizontal="center"/>
    </xf>
    <xf numFmtId="0" fontId="22" fillId="0" borderId="25" xfId="0" applyFont="1" applyBorder="1"/>
    <xf numFmtId="1" fontId="23" fillId="0" borderId="26" xfId="1" applyNumberFormat="1" applyFont="1" applyBorder="1" applyAlignment="1">
      <alignment wrapText="1"/>
    </xf>
    <xf numFmtId="1" fontId="23" fillId="0" borderId="27" xfId="1" applyNumberFormat="1" applyFont="1" applyBorder="1" applyAlignment="1">
      <alignment wrapText="1"/>
    </xf>
    <xf numFmtId="1" fontId="23" fillId="0" borderId="28" xfId="1" applyNumberFormat="1" applyFont="1" applyBorder="1" applyAlignment="1">
      <alignment wrapText="1"/>
    </xf>
    <xf numFmtId="1" fontId="23" fillId="0" borderId="29" xfId="1" applyNumberFormat="1" applyFont="1" applyBorder="1" applyAlignment="1">
      <alignment wrapText="1"/>
    </xf>
    <xf numFmtId="0" fontId="24" fillId="0" borderId="30" xfId="2" applyFont="1" applyBorder="1" applyAlignment="1">
      <alignment horizontal="center"/>
    </xf>
    <xf numFmtId="0" fontId="23" fillId="6" borderId="31" xfId="2" applyFont="1" applyFill="1" applyBorder="1" applyAlignment="1">
      <alignment horizontal="left" wrapText="1"/>
    </xf>
    <xf numFmtId="0" fontId="22" fillId="7" borderId="31" xfId="0" applyFont="1" applyFill="1" applyBorder="1"/>
    <xf numFmtId="0" fontId="22" fillId="7" borderId="24" xfId="0" applyFont="1" applyFill="1" applyBorder="1"/>
    <xf numFmtId="0" fontId="31" fillId="0" borderId="0" xfId="0" applyFont="1"/>
    <xf numFmtId="0" fontId="0" fillId="0" borderId="38" xfId="0" applyBorder="1"/>
    <xf numFmtId="0" fontId="0" fillId="0" borderId="39" xfId="0" applyBorder="1"/>
    <xf numFmtId="0" fontId="25" fillId="0" borderId="0" xfId="0" applyFont="1"/>
    <xf numFmtId="0" fontId="24" fillId="0" borderId="40" xfId="2" applyFont="1" applyBorder="1" applyAlignment="1">
      <alignment horizontal="center"/>
    </xf>
    <xf numFmtId="0" fontId="24" fillId="0" borderId="41" xfId="2" applyFont="1" applyBorder="1" applyAlignment="1">
      <alignment horizontal="center"/>
    </xf>
    <xf numFmtId="0" fontId="23" fillId="0" borderId="42" xfId="1" applyFont="1" applyBorder="1" applyAlignment="1">
      <alignment horizontal="center"/>
    </xf>
    <xf numFmtId="0" fontId="24" fillId="0" borderId="43" xfId="2" applyFont="1" applyBorder="1" applyAlignment="1">
      <alignment horizontal="center"/>
    </xf>
    <xf numFmtId="0" fontId="23" fillId="0" borderId="44" xfId="1" applyFont="1" applyBorder="1" applyAlignment="1">
      <alignment horizontal="center"/>
    </xf>
    <xf numFmtId="0" fontId="24" fillId="0" borderId="36" xfId="2" applyFont="1" applyBorder="1" applyAlignment="1">
      <alignment horizontal="center"/>
    </xf>
    <xf numFmtId="0" fontId="23" fillId="0" borderId="37" xfId="1" applyFont="1" applyBorder="1" applyAlignment="1">
      <alignment horizontal="center"/>
    </xf>
    <xf numFmtId="0" fontId="15" fillId="7" borderId="5" xfId="0" applyFont="1" applyFill="1" applyBorder="1" applyAlignment="1" applyProtection="1">
      <alignment textRotation="45" wrapText="1"/>
      <protection locked="0"/>
    </xf>
    <xf numFmtId="0" fontId="10" fillId="7" borderId="5" xfId="0" applyFont="1" applyFill="1" applyBorder="1" applyAlignment="1" applyProtection="1">
      <alignment textRotation="45"/>
      <protection locked="0"/>
    </xf>
    <xf numFmtId="0" fontId="0" fillId="7" borderId="1" xfId="0" applyFill="1" applyBorder="1" applyProtection="1">
      <protection locked="0"/>
    </xf>
    <xf numFmtId="0" fontId="0" fillId="0" borderId="0" xfId="0" applyProtection="1">
      <protection hidden="1"/>
    </xf>
    <xf numFmtId="0" fontId="0" fillId="5" borderId="4" xfId="0" applyFill="1" applyBorder="1" applyProtection="1">
      <protection hidden="1"/>
    </xf>
    <xf numFmtId="0" fontId="0" fillId="3" borderId="3" xfId="0" applyFill="1" applyBorder="1" applyAlignment="1" applyProtection="1">
      <alignment textRotation="45"/>
      <protection locked="0"/>
    </xf>
    <xf numFmtId="0" fontId="0" fillId="3" borderId="3" xfId="0" applyFill="1" applyBorder="1"/>
    <xf numFmtId="0" fontId="1" fillId="0" borderId="0" xfId="0" applyFont="1" applyProtection="1">
      <protection locked="0"/>
    </xf>
    <xf numFmtId="165" fontId="23" fillId="0" borderId="42" xfId="1" applyNumberFormat="1" applyFont="1" applyBorder="1" applyAlignment="1">
      <alignment horizontal="center"/>
    </xf>
    <xf numFmtId="0" fontId="22" fillId="0" borderId="45" xfId="0" applyFont="1" applyBorder="1" applyAlignment="1">
      <alignment horizontal="center"/>
    </xf>
    <xf numFmtId="0" fontId="2" fillId="0" borderId="6" xfId="0" applyFont="1" applyBorder="1" applyAlignment="1">
      <alignment horizontal="center"/>
    </xf>
    <xf numFmtId="0" fontId="2" fillId="0" borderId="0" xfId="0" applyFont="1" applyAlignment="1" applyProtection="1">
      <alignment horizontal="center"/>
      <protection locked="0"/>
    </xf>
    <xf numFmtId="0" fontId="0" fillId="4" borderId="2" xfId="0" applyFill="1" applyBorder="1" applyProtection="1">
      <protection locked="0"/>
    </xf>
    <xf numFmtId="165" fontId="0" fillId="4" borderId="2" xfId="0" applyNumberFormat="1" applyFill="1" applyBorder="1" applyAlignment="1" applyProtection="1">
      <alignment horizontal="left"/>
      <protection locked="0"/>
    </xf>
    <xf numFmtId="0" fontId="0" fillId="8" borderId="0" xfId="0" applyFill="1" applyProtection="1">
      <protection locked="0"/>
    </xf>
    <xf numFmtId="0" fontId="15" fillId="0" borderId="0" xfId="0" applyFont="1" applyAlignment="1">
      <alignment horizontal="center" wrapText="1"/>
    </xf>
    <xf numFmtId="0" fontId="15" fillId="0" borderId="49" xfId="0" applyFont="1" applyBorder="1" applyAlignment="1">
      <alignment horizontal="center" wrapText="1"/>
    </xf>
    <xf numFmtId="0" fontId="15" fillId="9" borderId="49" xfId="0" applyFont="1" applyFill="1" applyBorder="1" applyAlignment="1">
      <alignment horizontal="center" wrapText="1"/>
    </xf>
    <xf numFmtId="0" fontId="5" fillId="0" borderId="0" xfId="0" applyFont="1"/>
    <xf numFmtId="0" fontId="15" fillId="10" borderId="49" xfId="0" applyFont="1" applyFill="1" applyBorder="1" applyAlignment="1">
      <alignment horizontal="center" wrapText="1"/>
    </xf>
    <xf numFmtId="0" fontId="0" fillId="11" borderId="47" xfId="0" applyFill="1" applyBorder="1"/>
    <xf numFmtId="0" fontId="0" fillId="11" borderId="46" xfId="0" applyFill="1" applyBorder="1"/>
    <xf numFmtId="0" fontId="0" fillId="9" borderId="0" xfId="0" applyFill="1" applyAlignment="1">
      <alignment horizontal="center"/>
    </xf>
    <xf numFmtId="0" fontId="5" fillId="0" borderId="49" xfId="0" applyFont="1" applyBorder="1" applyAlignment="1">
      <alignment horizontal="center" wrapText="1"/>
    </xf>
    <xf numFmtId="0" fontId="5" fillId="11" borderId="47" xfId="0" applyFont="1" applyFill="1" applyBorder="1"/>
    <xf numFmtId="0" fontId="5" fillId="11" borderId="46" xfId="0" applyFont="1" applyFill="1" applyBorder="1"/>
    <xf numFmtId="0" fontId="0" fillId="11" borderId="46" xfId="0" applyFill="1" applyBorder="1" applyAlignment="1">
      <alignment horizontal="center"/>
    </xf>
    <xf numFmtId="0" fontId="0" fillId="11" borderId="0" xfId="0" applyFill="1"/>
    <xf numFmtId="0" fontId="0" fillId="0" borderId="46" xfId="0" applyBorder="1" applyAlignment="1">
      <alignment horizontal="center"/>
    </xf>
    <xf numFmtId="0" fontId="0" fillId="10" borderId="0" xfId="0" applyFill="1" applyAlignment="1">
      <alignment horizontal="center"/>
    </xf>
    <xf numFmtId="0" fontId="33" fillId="0" borderId="0" xfId="0" applyFont="1" applyProtection="1">
      <protection locked="0"/>
    </xf>
    <xf numFmtId="0" fontId="33" fillId="11" borderId="46" xfId="0" applyFont="1" applyFill="1" applyBorder="1" applyAlignment="1">
      <alignment horizontal="center"/>
    </xf>
    <xf numFmtId="0" fontId="32" fillId="0" borderId="0" xfId="0" applyFont="1" applyAlignment="1">
      <alignment horizontal="left"/>
    </xf>
    <xf numFmtId="0" fontId="15" fillId="0" borderId="49" xfId="0" applyFont="1" applyBorder="1" applyAlignment="1">
      <alignment horizontal="left" wrapText="1"/>
    </xf>
    <xf numFmtId="0" fontId="0" fillId="11" borderId="46" xfId="0" applyFill="1" applyBorder="1" applyAlignment="1">
      <alignment horizontal="left"/>
    </xf>
    <xf numFmtId="0" fontId="0" fillId="11" borderId="47" xfId="0" applyFill="1" applyBorder="1" applyAlignment="1">
      <alignment horizontal="center"/>
    </xf>
    <xf numFmtId="0" fontId="0" fillId="11" borderId="47" xfId="0" applyFill="1" applyBorder="1" applyAlignment="1">
      <alignment horizontal="left"/>
    </xf>
    <xf numFmtId="0" fontId="33" fillId="11" borderId="46" xfId="0" applyFont="1" applyFill="1" applyBorder="1"/>
    <xf numFmtId="0" fontId="36" fillId="0" borderId="48" xfId="0" applyFont="1" applyBorder="1" applyAlignment="1">
      <alignment horizontal="center" wrapText="1"/>
    </xf>
    <xf numFmtId="0" fontId="36" fillId="0" borderId="0" xfId="0" applyFont="1"/>
    <xf numFmtId="14" fontId="36" fillId="0" borderId="0" xfId="0" applyNumberFormat="1" applyFont="1"/>
    <xf numFmtId="0" fontId="36" fillId="11" borderId="0" xfId="0" applyFont="1" applyFill="1"/>
    <xf numFmtId="0" fontId="33" fillId="11" borderId="0" xfId="0" applyFont="1" applyFill="1" applyAlignment="1" applyProtection="1">
      <alignment horizontal="center"/>
      <protection locked="0"/>
    </xf>
    <xf numFmtId="0" fontId="0" fillId="11" borderId="0" xfId="0" applyFill="1" applyAlignment="1" applyProtection="1">
      <alignment horizontal="center"/>
      <protection locked="0"/>
    </xf>
    <xf numFmtId="0" fontId="0" fillId="11" borderId="0" xfId="0" applyFill="1" applyProtection="1">
      <protection locked="0"/>
    </xf>
    <xf numFmtId="14" fontId="36" fillId="11" borderId="0" xfId="0" applyNumberFormat="1" applyFont="1" applyFill="1"/>
    <xf numFmtId="0" fontId="33" fillId="11" borderId="0" xfId="0" applyFont="1" applyFill="1" applyAlignment="1">
      <alignment horizontal="center"/>
    </xf>
    <xf numFmtId="0" fontId="37" fillId="11" borderId="46" xfId="0" applyFont="1" applyFill="1" applyBorder="1" applyAlignment="1">
      <alignment horizontal="center"/>
    </xf>
    <xf numFmtId="0" fontId="35" fillId="0" borderId="0" xfId="0" applyFont="1" applyAlignment="1">
      <alignment horizontal="left"/>
    </xf>
    <xf numFmtId="0" fontId="32" fillId="10" borderId="0" xfId="0" applyFont="1" applyFill="1" applyAlignment="1">
      <alignment horizontal="left"/>
    </xf>
    <xf numFmtId="0" fontId="32" fillId="9" borderId="0" xfId="0" applyFont="1" applyFill="1" applyAlignment="1">
      <alignment horizontal="left"/>
    </xf>
    <xf numFmtId="0" fontId="5" fillId="0" borderId="47" xfId="0" applyFont="1" applyBorder="1"/>
    <xf numFmtId="0" fontId="0" fillId="0" borderId="47" xfId="0" applyBorder="1"/>
    <xf numFmtId="0" fontId="0" fillId="0" borderId="47" xfId="0" applyBorder="1" applyAlignment="1">
      <alignment horizontal="center"/>
    </xf>
    <xf numFmtId="0" fontId="0" fillId="0" borderId="47" xfId="0" applyBorder="1" applyAlignment="1">
      <alignment horizontal="left"/>
    </xf>
    <xf numFmtId="0" fontId="5" fillId="0" borderId="46" xfId="0" applyFont="1" applyBorder="1"/>
    <xf numFmtId="0" fontId="0" fillId="0" borderId="46" xfId="0" applyBorder="1"/>
    <xf numFmtId="0" fontId="0" fillId="0" borderId="46" xfId="0" applyBorder="1" applyAlignment="1">
      <alignment horizontal="left"/>
    </xf>
    <xf numFmtId="9" fontId="0" fillId="0" borderId="0" xfId="3" applyFont="1"/>
    <xf numFmtId="164" fontId="0" fillId="0" borderId="0" xfId="0" applyNumberFormat="1"/>
    <xf numFmtId="164" fontId="0" fillId="0" borderId="0" xfId="0" applyNumberFormat="1" applyAlignment="1">
      <alignment horizontal="center"/>
    </xf>
    <xf numFmtId="0" fontId="1" fillId="0" borderId="0" xfId="0" applyFont="1"/>
    <xf numFmtId="0" fontId="39" fillId="0" borderId="50" xfId="0" applyFont="1" applyBorder="1" applyAlignment="1">
      <alignment horizontal="center" vertical="center" wrapText="1"/>
    </xf>
    <xf numFmtId="0" fontId="39" fillId="0" borderId="51" xfId="0" applyFont="1" applyBorder="1" applyAlignment="1">
      <alignment horizontal="center" vertical="center" wrapText="1"/>
    </xf>
    <xf numFmtId="0" fontId="39" fillId="0" borderId="52" xfId="0" applyFont="1" applyBorder="1" applyAlignment="1">
      <alignment horizontal="center" vertical="center" wrapText="1"/>
    </xf>
    <xf numFmtId="0" fontId="39" fillId="0" borderId="53" xfId="0" applyFont="1" applyBorder="1" applyAlignment="1">
      <alignment horizontal="center" vertical="center" wrapText="1"/>
    </xf>
    <xf numFmtId="0" fontId="40" fillId="0" borderId="37" xfId="0" applyFont="1" applyBorder="1" applyAlignment="1">
      <alignment vertical="center" wrapText="1"/>
    </xf>
    <xf numFmtId="0" fontId="40" fillId="0" borderId="37" xfId="0" applyFont="1" applyBorder="1" applyAlignment="1">
      <alignment horizontal="center" vertical="center" wrapText="1"/>
    </xf>
    <xf numFmtId="0" fontId="40" fillId="0" borderId="12" xfId="0" applyFont="1" applyBorder="1" applyAlignment="1">
      <alignment horizontal="center" vertical="center" wrapText="1"/>
    </xf>
    <xf numFmtId="0" fontId="2" fillId="9" borderId="0" xfId="0" applyFont="1" applyFill="1"/>
    <xf numFmtId="0" fontId="0" fillId="9" borderId="0" xfId="0" applyFill="1"/>
    <xf numFmtId="0" fontId="41" fillId="0" borderId="49" xfId="0" applyFont="1" applyBorder="1" applyAlignment="1">
      <alignment horizontal="center" wrapText="1"/>
    </xf>
    <xf numFmtId="0" fontId="42" fillId="0" borderId="49" xfId="0" applyFont="1" applyBorder="1" applyAlignment="1">
      <alignment horizontal="center" wrapText="1"/>
    </xf>
    <xf numFmtId="0" fontId="0" fillId="0" borderId="2" xfId="0" applyBorder="1"/>
    <xf numFmtId="2" fontId="2" fillId="12" borderId="2" xfId="0" applyNumberFormat="1" applyFont="1" applyFill="1" applyBorder="1" applyAlignment="1">
      <alignment wrapText="1"/>
    </xf>
    <xf numFmtId="164" fontId="2" fillId="12" borderId="2" xfId="0" applyNumberFormat="1" applyFont="1" applyFill="1" applyBorder="1" applyAlignment="1">
      <alignment wrapText="1"/>
    </xf>
    <xf numFmtId="1" fontId="2" fillId="12" borderId="2" xfId="0" applyNumberFormat="1" applyFont="1" applyFill="1" applyBorder="1" applyAlignment="1">
      <alignment wrapText="1"/>
    </xf>
    <xf numFmtId="0" fontId="1" fillId="0" borderId="2" xfId="0" applyFont="1" applyBorder="1"/>
    <xf numFmtId="0" fontId="2" fillId="12" borderId="0" xfId="0" applyFont="1" applyFill="1"/>
    <xf numFmtId="0" fontId="1" fillId="0" borderId="0" xfId="0" applyFont="1" applyAlignment="1">
      <alignment horizontal="left"/>
    </xf>
    <xf numFmtId="0" fontId="15" fillId="0" borderId="0" xfId="0" applyFont="1" applyAlignment="1">
      <alignment horizontal="left"/>
    </xf>
    <xf numFmtId="0" fontId="1" fillId="0" borderId="2" xfId="0" applyFont="1" applyBorder="1" applyAlignment="1">
      <alignment horizontal="left"/>
    </xf>
    <xf numFmtId="164" fontId="0" fillId="0" borderId="2" xfId="0" applyNumberFormat="1" applyBorder="1" applyAlignment="1">
      <alignment horizontal="center"/>
    </xf>
    <xf numFmtId="0" fontId="1" fillId="0" borderId="56" xfId="0" applyFont="1" applyBorder="1" applyAlignment="1">
      <alignment horizontal="left"/>
    </xf>
    <xf numFmtId="0" fontId="0" fillId="0" borderId="2" xfId="0" applyBorder="1" applyAlignment="1">
      <alignment horizontal="center"/>
    </xf>
    <xf numFmtId="0" fontId="10" fillId="0" borderId="2" xfId="0" applyFont="1" applyBorder="1"/>
    <xf numFmtId="0" fontId="10" fillId="0" borderId="2" xfId="0" applyFont="1" applyBorder="1" applyAlignment="1">
      <alignment horizontal="left"/>
    </xf>
    <xf numFmtId="2" fontId="2" fillId="12" borderId="2" xfId="0" applyNumberFormat="1" applyFont="1" applyFill="1" applyBorder="1" applyAlignment="1">
      <alignment horizontal="center" wrapText="1"/>
    </xf>
    <xf numFmtId="0" fontId="1" fillId="0" borderId="2" xfId="0" applyFont="1" applyBorder="1" applyAlignment="1">
      <alignment horizontal="center"/>
    </xf>
    <xf numFmtId="0" fontId="0" fillId="13" borderId="2" xfId="0" applyFill="1" applyBorder="1"/>
    <xf numFmtId="0" fontId="0" fillId="14" borderId="2" xfId="0" applyFill="1" applyBorder="1"/>
    <xf numFmtId="0" fontId="33" fillId="0" borderId="0" xfId="0" applyFont="1" applyAlignment="1">
      <alignment wrapText="1"/>
    </xf>
    <xf numFmtId="1" fontId="0" fillId="0" borderId="2" xfId="0" applyNumberFormat="1" applyBorder="1" applyAlignment="1">
      <alignment horizontal="center"/>
    </xf>
    <xf numFmtId="9" fontId="0" fillId="0" borderId="2" xfId="3" applyFont="1" applyBorder="1" applyAlignment="1">
      <alignment horizontal="center"/>
    </xf>
    <xf numFmtId="9" fontId="0" fillId="0" borderId="0" xfId="0" applyNumberFormat="1"/>
    <xf numFmtId="0" fontId="1" fillId="0" borderId="0" xfId="0" applyFont="1" applyAlignment="1">
      <alignment horizontal="center"/>
    </xf>
    <xf numFmtId="0" fontId="0" fillId="0" borderId="0" xfId="0" applyAlignment="1" applyProtection="1">
      <alignment wrapText="1"/>
      <protection locked="0"/>
    </xf>
    <xf numFmtId="0" fontId="1" fillId="2" borderId="2" xfId="0" applyFont="1" applyFill="1" applyBorder="1" applyAlignment="1" applyProtection="1">
      <alignment horizontal="center"/>
      <protection locked="0"/>
    </xf>
    <xf numFmtId="0" fontId="0" fillId="0" borderId="20" xfId="0" applyBorder="1" applyAlignment="1">
      <alignment horizontal="center"/>
    </xf>
    <xf numFmtId="0" fontId="2" fillId="0" borderId="57" xfId="0" applyFont="1" applyBorder="1"/>
    <xf numFmtId="0" fontId="2" fillId="0" borderId="58" xfId="0" applyFont="1" applyBorder="1"/>
    <xf numFmtId="0" fontId="1" fillId="0" borderId="59" xfId="0" applyFont="1" applyBorder="1"/>
    <xf numFmtId="0" fontId="1" fillId="0" borderId="3" xfId="0" applyFont="1" applyBorder="1"/>
    <xf numFmtId="0" fontId="2" fillId="0" borderId="60" xfId="0" applyFont="1" applyBorder="1"/>
    <xf numFmtId="166" fontId="0" fillId="0" borderId="61" xfId="3" applyNumberFormat="1" applyFont="1" applyBorder="1" applyAlignment="1">
      <alignment horizontal="center"/>
    </xf>
    <xf numFmtId="166" fontId="0" fillId="0" borderId="4" xfId="3" applyNumberFormat="1" applyFont="1" applyBorder="1" applyAlignment="1">
      <alignment horizontal="center"/>
    </xf>
    <xf numFmtId="0" fontId="44" fillId="0" borderId="0" xfId="0" applyFont="1"/>
    <xf numFmtId="167" fontId="0" fillId="9" borderId="0" xfId="0" applyNumberFormat="1" applyFill="1"/>
    <xf numFmtId="167" fontId="0" fillId="0" borderId="0" xfId="0" applyNumberFormat="1"/>
    <xf numFmtId="0" fontId="0" fillId="0" borderId="0" xfId="0" applyAlignment="1">
      <alignment wrapText="1"/>
    </xf>
    <xf numFmtId="166" fontId="0" fillId="0" borderId="2" xfId="3" applyNumberFormat="1" applyFont="1" applyBorder="1" applyAlignment="1">
      <alignment horizontal="center"/>
    </xf>
    <xf numFmtId="166" fontId="0" fillId="0" borderId="0" xfId="3" applyNumberFormat="1" applyFont="1"/>
    <xf numFmtId="0" fontId="40" fillId="0" borderId="0" xfId="0" applyFont="1" applyAlignment="1">
      <alignment vertical="center"/>
    </xf>
    <xf numFmtId="0" fontId="45" fillId="0" borderId="0" xfId="0" applyFont="1"/>
    <xf numFmtId="0" fontId="46" fillId="0" borderId="0" xfId="0" applyFont="1"/>
    <xf numFmtId="0" fontId="1" fillId="0" borderId="0" xfId="0" applyFont="1" applyAlignment="1">
      <alignment horizontal="left" indent="2"/>
    </xf>
    <xf numFmtId="0" fontId="1" fillId="5" borderId="2" xfId="0" applyFont="1" applyFill="1" applyBorder="1" applyAlignment="1" applyProtection="1">
      <alignment textRotation="45" wrapText="1"/>
      <protection hidden="1"/>
    </xf>
    <xf numFmtId="0" fontId="1" fillId="7" borderId="5" xfId="0" applyFont="1" applyFill="1" applyBorder="1" applyAlignment="1" applyProtection="1">
      <alignment textRotation="45"/>
      <protection locked="0"/>
    </xf>
    <xf numFmtId="0" fontId="1" fillId="0" borderId="46" xfId="0" applyFont="1" applyBorder="1" applyAlignment="1">
      <alignment horizontal="center"/>
    </xf>
    <xf numFmtId="0" fontId="1" fillId="0" borderId="46" xfId="0" applyFont="1" applyBorder="1"/>
    <xf numFmtId="0" fontId="1" fillId="0" borderId="46" xfId="0" applyFont="1" applyBorder="1" applyAlignment="1">
      <alignment horizontal="left"/>
    </xf>
    <xf numFmtId="0" fontId="1" fillId="0" borderId="0" xfId="0" applyFont="1" applyAlignment="1" applyProtection="1">
      <alignment horizontal="center"/>
      <protection locked="0"/>
    </xf>
    <xf numFmtId="2" fontId="15" fillId="0" borderId="2" xfId="0" applyNumberFormat="1" applyFont="1" applyBorder="1" applyAlignment="1">
      <alignment textRotation="45"/>
    </xf>
    <xf numFmtId="0" fontId="14" fillId="0" borderId="3" xfId="0" applyFont="1" applyBorder="1" applyAlignment="1" applyProtection="1">
      <alignment textRotation="45"/>
      <protection locked="0"/>
    </xf>
    <xf numFmtId="0" fontId="14" fillId="0" borderId="2" xfId="0" applyFont="1" applyBorder="1" applyAlignment="1" applyProtection="1">
      <alignment textRotation="45"/>
      <protection locked="0"/>
    </xf>
    <xf numFmtId="165" fontId="1" fillId="0" borderId="0" xfId="0" applyNumberFormat="1" applyFont="1" applyAlignment="1">
      <alignment horizontal="left"/>
    </xf>
    <xf numFmtId="164" fontId="1" fillId="0" borderId="0" xfId="0" applyNumberFormat="1" applyFont="1"/>
    <xf numFmtId="164" fontId="1" fillId="2" borderId="3" xfId="0" applyNumberFormat="1" applyFont="1" applyFill="1" applyBorder="1"/>
    <xf numFmtId="2" fontId="1" fillId="0" borderId="0" xfId="0" applyNumberFormat="1" applyFont="1"/>
    <xf numFmtId="2" fontId="1" fillId="2" borderId="2" xfId="0" applyNumberFormat="1" applyFont="1" applyFill="1" applyBorder="1"/>
    <xf numFmtId="1" fontId="1" fillId="2" borderId="2" xfId="0" applyNumberFormat="1" applyFont="1" applyFill="1" applyBorder="1"/>
    <xf numFmtId="1" fontId="1" fillId="0" borderId="0" xfId="0" applyNumberFormat="1" applyFont="1"/>
    <xf numFmtId="0" fontId="1" fillId="0" borderId="47" xfId="0" applyFont="1" applyBorder="1" applyAlignment="1">
      <alignment horizontal="center"/>
    </xf>
    <xf numFmtId="0" fontId="1" fillId="0" borderId="46" xfId="0" applyFont="1" applyBorder="1" applyAlignment="1" applyProtection="1">
      <alignment horizontal="center"/>
      <protection locked="0"/>
    </xf>
    <xf numFmtId="0" fontId="25" fillId="0" borderId="33" xfId="0" applyFont="1" applyBorder="1"/>
    <xf numFmtId="0" fontId="22" fillId="0" borderId="34" xfId="0" applyFont="1" applyBorder="1"/>
    <xf numFmtId="0" fontId="22" fillId="0" borderId="35" xfId="0" applyFont="1" applyBorder="1"/>
    <xf numFmtId="0" fontId="22" fillId="0" borderId="36" xfId="0" applyFont="1" applyBorder="1"/>
    <xf numFmtId="0" fontId="22" fillId="0" borderId="12" xfId="0" applyFont="1" applyBorder="1"/>
    <xf numFmtId="0" fontId="22" fillId="0" borderId="37" xfId="0" applyFont="1" applyBorder="1"/>
    <xf numFmtId="0" fontId="24" fillId="0" borderId="0" xfId="2" applyFont="1" applyAlignment="1">
      <alignment horizontal="left" wrapText="1"/>
    </xf>
    <xf numFmtId="0" fontId="24" fillId="6" borderId="32" xfId="2" applyFont="1" applyFill="1" applyBorder="1" applyAlignment="1">
      <alignment horizontal="left" wrapText="1"/>
    </xf>
    <xf numFmtId="0" fontId="1" fillId="11" borderId="46" xfId="0" applyFont="1" applyFill="1" applyBorder="1" applyAlignment="1">
      <alignment horizontal="center"/>
    </xf>
    <xf numFmtId="0" fontId="1" fillId="0" borderId="0" xfId="0" applyFont="1" applyAlignment="1" applyProtection="1">
      <alignment horizontal="left"/>
      <protection locked="0"/>
    </xf>
    <xf numFmtId="0" fontId="0" fillId="0" borderId="0" xfId="0"/>
    <xf numFmtId="0" fontId="1" fillId="0" borderId="6" xfId="0" applyFont="1" applyBorder="1" applyAlignment="1" applyProtection="1">
      <alignment horizontal="left"/>
      <protection locked="0"/>
    </xf>
    <xf numFmtId="0" fontId="0" fillId="0" borderId="6" xfId="0" applyBorder="1"/>
    <xf numFmtId="0" fontId="33" fillId="0" borderId="0" xfId="0" applyFont="1" applyAlignment="1">
      <alignment horizontal="center" wrapText="1"/>
    </xf>
    <xf numFmtId="0" fontId="33" fillId="0" borderId="6" xfId="0" applyFont="1" applyBorder="1" applyAlignment="1">
      <alignment horizontal="center" wrapText="1"/>
    </xf>
    <xf numFmtId="0" fontId="39" fillId="0" borderId="50" xfId="0" applyFont="1" applyBorder="1" applyAlignment="1">
      <alignment vertical="center" wrapText="1"/>
    </xf>
    <xf numFmtId="0" fontId="39" fillId="0" borderId="51" xfId="0" applyFont="1" applyBorder="1" applyAlignment="1">
      <alignment vertical="center" wrapText="1"/>
    </xf>
    <xf numFmtId="0" fontId="39" fillId="0" borderId="54" xfId="0" applyFont="1" applyBorder="1" applyAlignment="1">
      <alignment horizontal="center" vertical="center" wrapText="1"/>
    </xf>
    <xf numFmtId="0" fontId="39" fillId="0" borderId="55" xfId="0" applyFont="1" applyBorder="1" applyAlignment="1">
      <alignment horizontal="center" vertical="center" wrapText="1"/>
    </xf>
    <xf numFmtId="1" fontId="2" fillId="12" borderId="4" xfId="0" applyNumberFormat="1" applyFont="1" applyFill="1" applyBorder="1" applyAlignment="1">
      <alignment horizontal="left" wrapText="1"/>
    </xf>
    <xf numFmtId="1" fontId="2" fillId="12" borderId="3" xfId="0" applyNumberFormat="1" applyFont="1" applyFill="1" applyBorder="1" applyAlignment="1">
      <alignment horizontal="left" wrapText="1"/>
    </xf>
    <xf numFmtId="0" fontId="20" fillId="0" borderId="0" xfId="2" applyFont="1" applyAlignment="1">
      <alignment horizontal="left" wrapText="1"/>
    </xf>
    <xf numFmtId="0" fontId="0" fillId="5" borderId="20" xfId="0" applyFill="1" applyBorder="1" applyProtection="1">
      <protection hidden="1"/>
    </xf>
    <xf numFmtId="0" fontId="0" fillId="5" borderId="61" xfId="0" applyFill="1" applyBorder="1" applyProtection="1">
      <protection hidden="1"/>
    </xf>
    <xf numFmtId="0" fontId="0" fillId="3" borderId="20" xfId="0" applyFill="1" applyBorder="1"/>
    <xf numFmtId="0" fontId="0" fillId="2" borderId="20" xfId="0" applyFill="1" applyBorder="1" applyProtection="1">
      <protection locked="0"/>
    </xf>
    <xf numFmtId="0" fontId="0" fillId="7" borderId="26" xfId="0" applyFill="1" applyBorder="1" applyProtection="1">
      <protection locked="0"/>
    </xf>
    <xf numFmtId="0" fontId="8" fillId="0" borderId="2" xfId="0" applyFont="1" applyBorder="1" applyProtection="1">
      <protection locked="0"/>
    </xf>
    <xf numFmtId="0" fontId="0" fillId="3" borderId="2" xfId="0" applyFill="1" applyBorder="1" applyAlignment="1" applyProtection="1">
      <alignment textRotation="45"/>
      <protection locked="0"/>
    </xf>
    <xf numFmtId="0" fontId="0" fillId="0" borderId="2" xfId="0" applyBorder="1" applyAlignment="1" applyProtection="1">
      <alignment textRotation="45" wrapText="1"/>
      <protection locked="0"/>
    </xf>
    <xf numFmtId="0" fontId="15" fillId="7" borderId="2" xfId="0" applyFont="1" applyFill="1" applyBorder="1" applyAlignment="1" applyProtection="1">
      <alignment textRotation="45" wrapText="1"/>
      <protection locked="0"/>
    </xf>
    <xf numFmtId="0" fontId="1" fillId="7" borderId="2" xfId="0" applyFont="1" applyFill="1" applyBorder="1" applyAlignment="1" applyProtection="1">
      <alignment textRotation="45"/>
      <protection locked="0"/>
    </xf>
    <xf numFmtId="0" fontId="10" fillId="7" borderId="2" xfId="0" applyFont="1" applyFill="1" applyBorder="1" applyAlignment="1" applyProtection="1">
      <alignment textRotation="45"/>
      <protection locked="0"/>
    </xf>
    <xf numFmtId="0" fontId="2" fillId="0" borderId="2" xfId="0" applyFont="1" applyBorder="1" applyProtection="1">
      <protection locked="0"/>
    </xf>
    <xf numFmtId="0" fontId="0" fillId="8" borderId="2" xfId="0" applyFill="1" applyBorder="1" applyProtection="1">
      <protection locked="0"/>
    </xf>
    <xf numFmtId="0" fontId="0" fillId="0" borderId="2" xfId="0" applyBorder="1" applyAlignment="1" applyProtection="1">
      <alignment wrapText="1"/>
      <protection locked="0"/>
    </xf>
    <xf numFmtId="0" fontId="0" fillId="0" borderId="2" xfId="0" applyBorder="1" applyProtection="1">
      <protection locked="0"/>
    </xf>
    <xf numFmtId="0" fontId="0" fillId="7" borderId="2" xfId="0" applyFill="1" applyBorder="1" applyProtection="1">
      <protection locked="0"/>
    </xf>
    <xf numFmtId="14" fontId="2" fillId="0" borderId="2" xfId="0" applyNumberFormat="1" applyFont="1" applyBorder="1" applyAlignment="1" applyProtection="1">
      <alignment horizontal="left"/>
      <protection locked="0"/>
    </xf>
    <xf numFmtId="0" fontId="1" fillId="0" borderId="2" xfId="0" applyFont="1" applyBorder="1" applyProtection="1">
      <protection locked="0"/>
    </xf>
    <xf numFmtId="0" fontId="2" fillId="0" borderId="2" xfId="0" applyFont="1" applyBorder="1" applyAlignment="1" applyProtection="1">
      <alignment horizontal="left"/>
      <protection locked="0"/>
    </xf>
    <xf numFmtId="0" fontId="34" fillId="0" borderId="2" xfId="0" applyFont="1" applyBorder="1" applyProtection="1">
      <protection locked="0"/>
    </xf>
    <xf numFmtId="0" fontId="33" fillId="0" borderId="2" xfId="0" applyFont="1" applyBorder="1" applyProtection="1">
      <protection locked="0"/>
    </xf>
    <xf numFmtId="0" fontId="1" fillId="0" borderId="2" xfId="0" applyFont="1" applyBorder="1" applyAlignment="1" applyProtection="1">
      <alignment wrapText="1"/>
      <protection locked="0"/>
    </xf>
    <xf numFmtId="0" fontId="33" fillId="0" borderId="2" xfId="0" applyFont="1" applyBorder="1" applyAlignment="1">
      <alignment horizontal="center"/>
    </xf>
    <xf numFmtId="0" fontId="1" fillId="0" borderId="2" xfId="0" applyFont="1" applyBorder="1" applyAlignment="1" applyProtection="1">
      <alignment horizontal="left"/>
      <protection locked="0"/>
    </xf>
    <xf numFmtId="0" fontId="1" fillId="9" borderId="2" xfId="0" applyFont="1" applyFill="1" applyBorder="1" applyAlignment="1">
      <alignment horizontal="center"/>
    </xf>
    <xf numFmtId="0" fontId="43" fillId="0" borderId="2" xfId="0" applyFont="1" applyBorder="1" applyAlignment="1" applyProtection="1">
      <alignment wrapText="1"/>
      <protection locked="0"/>
    </xf>
  </cellXfs>
  <cellStyles count="4">
    <cellStyle name="Normal" xfId="0" builtinId="0"/>
    <cellStyle name="Normal_Sheet1" xfId="1" xr:uid="{ACC9BF3A-CE68-4A8B-8903-C1EE05AE7791}"/>
    <cellStyle name="Normal_Sheet2" xfId="2" xr:uid="{E73CA162-EE70-4244-B35B-BE2B1D78C90B}"/>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9953-43D2-B345-5A46E7CDB79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9953-43D2-B345-5A46E7CDB79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9953-43D2-B345-5A46E7CDB79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9953-43D2-B345-5A46E7CDB79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6-9953-43D2-B345-5A46E7CDB791}"/>
              </c:ext>
            </c:extLst>
          </c:dPt>
          <c:dLbls>
            <c:dLbl>
              <c:idx val="0"/>
              <c:layout>
                <c:manualLayout>
                  <c:x val="-0.12213712543744532"/>
                  <c:y val="9.946991157413215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953-43D2-B345-5A46E7CDB791}"/>
                </c:ext>
              </c:extLst>
            </c:dLbl>
            <c:dLbl>
              <c:idx val="1"/>
              <c:layout>
                <c:manualLayout>
                  <c:x val="-0.1635553368328958"/>
                  <c:y val="9.516181262818250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953-43D2-B345-5A46E7CDB791}"/>
                </c:ext>
              </c:extLst>
            </c:dLbl>
            <c:dLbl>
              <c:idx val="2"/>
              <c:layout>
                <c:manualLayout>
                  <c:x val="-9.8626490048118978E-2"/>
                  <c:y val="-4.040020655069098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953-43D2-B345-5A46E7CDB791}"/>
                </c:ext>
              </c:extLst>
            </c:dLbl>
            <c:dLbl>
              <c:idx val="3"/>
              <c:layout>
                <c:manualLayout>
                  <c:x val="-0.13533874671916002"/>
                  <c:y val="-0.13476907457705245"/>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953-43D2-B345-5A46E7CDB791}"/>
                </c:ext>
              </c:extLst>
            </c:dLbl>
            <c:dLbl>
              <c:idx val="4"/>
              <c:layout>
                <c:manualLayout>
                  <c:x val="0.10573463473315833"/>
                  <c:y val="-1.851079285708034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953-43D2-B345-5A46E7CDB791}"/>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'Growth Form'!$H$25:$L$25</c:f>
              <c:numCache>
                <c:formatCode>General</c:formatCode>
                <c:ptCount val="5"/>
                <c:pt idx="0">
                  <c:v>1</c:v>
                </c:pt>
                <c:pt idx="1">
                  <c:v>2</c:v>
                </c:pt>
                <c:pt idx="2">
                  <c:v>3</c:v>
                </c:pt>
                <c:pt idx="3">
                  <c:v>4</c:v>
                </c:pt>
                <c:pt idx="4">
                  <c:v>5</c:v>
                </c:pt>
              </c:numCache>
            </c:numRef>
          </c:cat>
          <c:val>
            <c:numRef>
              <c:f>'Growth Form'!$H$26:$L$26</c:f>
              <c:numCache>
                <c:formatCode>General</c:formatCode>
                <c:ptCount val="5"/>
                <c:pt idx="0">
                  <c:v>37</c:v>
                </c:pt>
                <c:pt idx="1">
                  <c:v>27</c:v>
                </c:pt>
                <c:pt idx="2">
                  <c:v>59</c:v>
                </c:pt>
                <c:pt idx="3">
                  <c:v>43</c:v>
                </c:pt>
                <c:pt idx="4">
                  <c:v>179</c:v>
                </c:pt>
              </c:numCache>
            </c:numRef>
          </c:val>
          <c:extLst>
            <c:ext xmlns:c16="http://schemas.microsoft.com/office/drawing/2014/chart" uri="{C3380CC4-5D6E-409C-BE32-E72D297353CC}">
              <c16:uniqueId val="{00000000-9953-43D2-B345-5A46E7CDB791}"/>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0B2-4B28-ABD4-E20AAF0E63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0B2-4B28-ABD4-E20AAF0E639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0B2-4B28-ABD4-E20AAF0E639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0B2-4B28-ABD4-E20AAF0E639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0B2-4B28-ABD4-E20AAF0E639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0B2-4B28-ABD4-E20AAF0E639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0B2-4B28-ABD4-E20AAF0E639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0B2-4B28-ABD4-E20AAF0E639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0B2-4B28-ABD4-E20AAF0E639C}"/>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0B2-4B28-ABD4-E20AAF0E639C}"/>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0B2-4B28-ABD4-E20AAF0E639C}"/>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0B2-4B28-ABD4-E20AAF0E639C}"/>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C0B2-4B28-ABD4-E20AAF0E639C}"/>
              </c:ext>
            </c:extLst>
          </c:dPt>
          <c:cat>
            <c:strRef>
              <c:f>'Sp. Observation List'!$H$67:$H$79</c:f>
              <c:strCache>
                <c:ptCount val="13"/>
                <c:pt idx="0">
                  <c:v>Eurasian water milfoil</c:v>
                </c:pt>
                <c:pt idx="1">
                  <c:v>Curly-leaf pondweed </c:v>
                </c:pt>
                <c:pt idx="2">
                  <c:v>Coontail</c:v>
                </c:pt>
                <c:pt idx="3">
                  <c:v>Common waterweed</c:v>
                </c:pt>
                <c:pt idx="4">
                  <c:v>Water star-grass</c:v>
                </c:pt>
                <c:pt idx="5">
                  <c:v>Small duckweed</c:v>
                </c:pt>
                <c:pt idx="6">
                  <c:v>Slender naiad</c:v>
                </c:pt>
                <c:pt idx="7">
                  <c:v>Fries' pondweed</c:v>
                </c:pt>
                <c:pt idx="8">
                  <c:v>Flat-stem pondweed</c:v>
                </c:pt>
                <c:pt idx="9">
                  <c:v>Large duckweed</c:v>
                </c:pt>
                <c:pt idx="10">
                  <c:v>Sago pondweed</c:v>
                </c:pt>
                <c:pt idx="11">
                  <c:v>Wild celery</c:v>
                </c:pt>
                <c:pt idx="12">
                  <c:v>Common watermeal</c:v>
                </c:pt>
              </c:strCache>
            </c:strRef>
          </c:cat>
          <c:val>
            <c:numRef>
              <c:f>'Sp. Observation List'!$I$67:$I$79</c:f>
              <c:numCache>
                <c:formatCode>0%</c:formatCode>
                <c:ptCount val="13"/>
                <c:pt idx="0">
                  <c:v>0.12676056338028169</c:v>
                </c:pt>
                <c:pt idx="1">
                  <c:v>3.7558685446009377E-2</c:v>
                </c:pt>
                <c:pt idx="2">
                  <c:v>0.26384976525821591</c:v>
                </c:pt>
                <c:pt idx="3">
                  <c:v>0.24694835680751165</c:v>
                </c:pt>
                <c:pt idx="4">
                  <c:v>0.12112676056338025</c:v>
                </c:pt>
                <c:pt idx="5">
                  <c:v>3.098591549295774E-2</c:v>
                </c:pt>
                <c:pt idx="6">
                  <c:v>6.5727699530516411E-3</c:v>
                </c:pt>
                <c:pt idx="7">
                  <c:v>1.1267605633802816E-2</c:v>
                </c:pt>
                <c:pt idx="8">
                  <c:v>1.3145539906103282E-2</c:v>
                </c:pt>
                <c:pt idx="9">
                  <c:v>1.7840375586854456E-2</c:v>
                </c:pt>
                <c:pt idx="10">
                  <c:v>1.7840375586854456E-2</c:v>
                </c:pt>
                <c:pt idx="11">
                  <c:v>7.3239436619718296E-2</c:v>
                </c:pt>
                <c:pt idx="12">
                  <c:v>2.3474178403755864E-2</c:v>
                </c:pt>
              </c:numCache>
            </c:numRef>
          </c:val>
          <c:extLst>
            <c:ext xmlns:c16="http://schemas.microsoft.com/office/drawing/2014/chart" uri="{C3380CC4-5D6E-409C-BE32-E72D297353CC}">
              <c16:uniqueId val="{00000000-CE49-46C7-9156-FC38D66A288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Dominant Sediment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739858755709409E-2"/>
          <c:y val="0.17136738116068825"/>
          <c:w val="0.84631189129160767"/>
          <c:h val="0.67646179644211135"/>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F84-41A0-AF03-C53F238146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F84-41A0-AF03-C53F238146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F84-41A0-AF03-C53F2381466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Dom_Sediment!$D$3:$D$5</c:f>
              <c:strCache>
                <c:ptCount val="3"/>
                <c:pt idx="0">
                  <c:v>Muck</c:v>
                </c:pt>
                <c:pt idx="1">
                  <c:v>Sand</c:v>
                </c:pt>
                <c:pt idx="2">
                  <c:v>Rock</c:v>
                </c:pt>
              </c:strCache>
            </c:strRef>
          </c:cat>
          <c:val>
            <c:numRef>
              <c:f>Dom_Sediment!$F$3:$F$5</c:f>
              <c:numCache>
                <c:formatCode>0%</c:formatCode>
                <c:ptCount val="3"/>
                <c:pt idx="0">
                  <c:v>0.64586583463338532</c:v>
                </c:pt>
                <c:pt idx="1">
                  <c:v>7.1762870514820595E-2</c:v>
                </c:pt>
                <c:pt idx="2">
                  <c:v>0.28237129485179407</c:v>
                </c:pt>
              </c:numCache>
            </c:numRef>
          </c:val>
          <c:extLst>
            <c:ext xmlns:c16="http://schemas.microsoft.com/office/drawing/2014/chart" uri="{C3380CC4-5D6E-409C-BE32-E72D297353CC}">
              <c16:uniqueId val="{00000000-ED49-47D4-868E-40AA73A9EA7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11575282021111392"/>
          <c:y val="0.85877989209682137"/>
          <c:w val="0.79166261906227842"/>
          <c:h val="9.492381160688247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Dominant Sediment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606500023297649"/>
          <c:y val="0.15161423113593697"/>
          <c:w val="0.46457096649444757"/>
          <c:h val="0.6125453841300323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481-4842-9E65-EC0D39A98F9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481-4842-9E65-EC0D39A98F9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481-4842-9E65-EC0D39A98F9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FAB-49C5-88A8-611A46EA526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D481-4842-9E65-EC0D39A98F9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8-D481-4842-9E65-EC0D39A98F92}"/>
              </c:ext>
            </c:extLst>
          </c:dPt>
          <c:dLbls>
            <c:dLbl>
              <c:idx val="0"/>
              <c:layout>
                <c:manualLayout>
                  <c:x val="6.1735122094405202E-2"/>
                  <c:y val="-3.17189898657879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1-4842-9E65-EC0D39A98F92}"/>
                </c:ext>
              </c:extLst>
            </c:dLbl>
            <c:dLbl>
              <c:idx val="1"/>
              <c:layout>
                <c:manualLayout>
                  <c:x val="-0.14962140835345417"/>
                  <c:y val="-9.828531848344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81-4842-9E65-EC0D39A98F92}"/>
                </c:ext>
              </c:extLst>
            </c:dLbl>
            <c:dLbl>
              <c:idx val="2"/>
              <c:layout>
                <c:manualLayout>
                  <c:x val="0.14455982294576211"/>
                  <c:y val="2.73479077546656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1-4842-9E65-EC0D39A98F92}"/>
                </c:ext>
              </c:extLst>
            </c:dLbl>
            <c:dLbl>
              <c:idx val="4"/>
              <c:layout>
                <c:manualLayout>
                  <c:x val="-6.8173726115244457E-2"/>
                  <c:y val="3.73338421091106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1-4842-9E65-EC0D39A98F92}"/>
                </c:ext>
              </c:extLst>
            </c:dLbl>
            <c:dLbl>
              <c:idx val="5"/>
              <c:layout>
                <c:manualLayout>
                  <c:x val="7.4511177069769667E-3"/>
                  <c:y val="-9.03949734888763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81-4842-9E65-EC0D39A98F9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Dom_Sediment!$O$6:$O$11</c:f>
              <c:strCache>
                <c:ptCount val="6"/>
                <c:pt idx="0">
                  <c:v>Clay</c:v>
                </c:pt>
                <c:pt idx="1">
                  <c:v>Muck</c:v>
                </c:pt>
                <c:pt idx="2">
                  <c:v>Rock</c:v>
                </c:pt>
                <c:pt idx="3">
                  <c:v>Sand</c:v>
                </c:pt>
                <c:pt idx="4">
                  <c:v>Clay/Rock Mix</c:v>
                </c:pt>
                <c:pt idx="5">
                  <c:v>Muck/ Rock Mix</c:v>
                </c:pt>
              </c:strCache>
            </c:strRef>
          </c:cat>
          <c:val>
            <c:numRef>
              <c:f>Dom_Sediment!$Q$6:$Q$11</c:f>
              <c:numCache>
                <c:formatCode>0.0%</c:formatCode>
                <c:ptCount val="6"/>
                <c:pt idx="0">
                  <c:v>3.4321372854914198E-2</c:v>
                </c:pt>
                <c:pt idx="1">
                  <c:v>0.6068642745709828</c:v>
                </c:pt>
                <c:pt idx="2">
                  <c:v>0.26989079563182528</c:v>
                </c:pt>
                <c:pt idx="3">
                  <c:v>7.1762870514820595E-2</c:v>
                </c:pt>
                <c:pt idx="4">
                  <c:v>3.1201248049921998E-3</c:v>
                </c:pt>
                <c:pt idx="5">
                  <c:v>1.4040561622464899E-2</c:v>
                </c:pt>
              </c:numCache>
            </c:numRef>
          </c:val>
          <c:extLst>
            <c:ext xmlns:c16="http://schemas.microsoft.com/office/drawing/2014/chart" uri="{C3380CC4-5D6E-409C-BE32-E72D297353CC}">
              <c16:uniqueId val="{00000006-D481-4842-9E65-EC0D39A98F9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16939884801501115"/>
          <c:y val="0.79519787558462118"/>
          <c:w val="0.73801650731536217"/>
          <c:h val="0.1881355256124899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0" b="1" i="0" u="none" strike="noStrike" baseline="0">
                <a:solidFill>
                  <a:srgbClr val="000000"/>
                </a:solidFill>
                <a:latin typeface="Arial"/>
                <a:ea typeface="Arial"/>
                <a:cs typeface="Arial"/>
              </a:defRPr>
            </a:pPr>
            <a:r>
              <a:rPr lang="en-US"/>
              <a:t>Maximum Depth of Plant Colonization</a:t>
            </a:r>
          </a:p>
        </c:rich>
      </c:tx>
      <c:layout>
        <c:manualLayout>
          <c:xMode val="edge"/>
          <c:yMode val="edge"/>
          <c:x val="0.26244141357330331"/>
          <c:y val="2.8310285246234881E-2"/>
        </c:manualLayout>
      </c:layout>
      <c:overlay val="0"/>
      <c:spPr>
        <a:noFill/>
        <a:ln w="25400">
          <a:noFill/>
        </a:ln>
      </c:spPr>
    </c:title>
    <c:autoTitleDeleted val="0"/>
    <c:plotArea>
      <c:layout>
        <c:manualLayout>
          <c:layoutTarget val="inner"/>
          <c:xMode val="edge"/>
          <c:yMode val="edge"/>
          <c:x val="0.10622628877482707"/>
          <c:y val="0.14509015288941673"/>
          <c:w val="0.87837536264226734"/>
          <c:h val="0.71365481705770029"/>
        </c:manualLayout>
      </c:layout>
      <c:barChart>
        <c:barDir val="col"/>
        <c:grouping val="clustered"/>
        <c:varyColors val="0"/>
        <c:ser>
          <c:idx val="0"/>
          <c:order val="0"/>
          <c:spPr>
            <a:solidFill>
              <a:srgbClr val="9999FF"/>
            </a:solidFill>
            <a:ln w="12700">
              <a:solidFill>
                <a:srgbClr val="000000"/>
              </a:solidFill>
              <a:prstDash val="solid"/>
            </a:ln>
          </c:spPr>
          <c:invertIfNegative val="0"/>
          <c:cat>
            <c:numRef>
              <c:f>'MAX DEPTH GRAPH'!$A$2:$A$41</c:f>
              <c:numCache>
                <c:formatCode>General</c:formatCode>
                <c:ptCount val="4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numCache>
            </c:numRef>
          </c:cat>
          <c:val>
            <c:numRef>
              <c:f>'MAX DEPTH GRAPH'!$B$2:$B$41</c:f>
              <c:numCache>
                <c:formatCode>General</c:formatCode>
                <c:ptCount val="40"/>
                <c:pt idx="0">
                  <c:v>1</c:v>
                </c:pt>
                <c:pt idx="1">
                  <c:v>11</c:v>
                </c:pt>
                <c:pt idx="2">
                  <c:v>14</c:v>
                </c:pt>
                <c:pt idx="3">
                  <c:v>40</c:v>
                </c:pt>
                <c:pt idx="4">
                  <c:v>86</c:v>
                </c:pt>
                <c:pt idx="5">
                  <c:v>114</c:v>
                </c:pt>
                <c:pt idx="6">
                  <c:v>51</c:v>
                </c:pt>
                <c:pt idx="7">
                  <c:v>19</c:v>
                </c:pt>
                <c:pt idx="8">
                  <c:v>5</c:v>
                </c:pt>
                <c:pt idx="9">
                  <c:v>1</c:v>
                </c:pt>
                <c:pt idx="10">
                  <c:v>3</c:v>
                </c:pt>
                <c:pt idx="11">
                  <c:v>0</c:v>
                </c:pt>
                <c:pt idx="12">
                  <c:v>1</c:v>
                </c:pt>
                <c:pt idx="13">
                  <c:v>0</c:v>
                </c:pt>
                <c:pt idx="14">
                  <c:v>0</c:v>
                </c:pt>
                <c:pt idx="15">
                  <c:v>0</c:v>
                </c:pt>
                <c:pt idx="16">
                  <c:v>0</c:v>
                </c:pt>
                <c:pt idx="17">
                  <c:v>1</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0213-42C0-BE2C-23137E970258}"/>
            </c:ext>
          </c:extLst>
        </c:ser>
        <c:dLbls>
          <c:showLegendKey val="0"/>
          <c:showVal val="0"/>
          <c:showCatName val="0"/>
          <c:showSerName val="0"/>
          <c:showPercent val="0"/>
          <c:showBubbleSize val="0"/>
        </c:dLbls>
        <c:gapWidth val="150"/>
        <c:axId val="1647902224"/>
        <c:axId val="1"/>
      </c:barChart>
      <c:catAx>
        <c:axId val="1647902224"/>
        <c:scaling>
          <c:orientation val="minMax"/>
        </c:scaling>
        <c:delete val="0"/>
        <c:axPos val="b"/>
        <c:title>
          <c:tx>
            <c:rich>
              <a:bodyPr/>
              <a:lstStyle/>
              <a:p>
                <a:pPr>
                  <a:defRPr sz="1450" b="1" i="0" u="none" strike="noStrike" baseline="0">
                    <a:solidFill>
                      <a:srgbClr val="000000"/>
                    </a:solidFill>
                    <a:latin typeface="Arial"/>
                    <a:ea typeface="Arial"/>
                    <a:cs typeface="Arial"/>
                  </a:defRPr>
                </a:pPr>
                <a:r>
                  <a:rPr lang="en-US"/>
                  <a:t>Depth Bin (feet)</a:t>
                </a:r>
              </a:p>
            </c:rich>
          </c:tx>
          <c:layout>
            <c:manualLayout>
              <c:xMode val="edge"/>
              <c:yMode val="edge"/>
              <c:x val="0.46239677071616048"/>
              <c:y val="0.928341075816548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50" b="1" i="0" u="none" strike="noStrike" baseline="0">
                    <a:solidFill>
                      <a:srgbClr val="000000"/>
                    </a:solidFill>
                    <a:latin typeface="Arial"/>
                    <a:ea typeface="Arial"/>
                    <a:cs typeface="Arial"/>
                  </a:defRPr>
                </a:pPr>
                <a:r>
                  <a:rPr lang="en-US"/>
                  <a:t># Sites</a:t>
                </a:r>
              </a:p>
            </c:rich>
          </c:tx>
          <c:layout>
            <c:manualLayout>
              <c:xMode val="edge"/>
              <c:yMode val="edge"/>
              <c:x val="1.6960536182977128E-2"/>
              <c:y val="0.4517848067966447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164790222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54610</xdr:colOff>
      <xdr:row>26</xdr:row>
      <xdr:rowOff>140970</xdr:rowOff>
    </xdr:from>
    <xdr:to>
      <xdr:col>11</xdr:col>
      <xdr:colOff>542290</xdr:colOff>
      <xdr:row>47</xdr:row>
      <xdr:rowOff>101600</xdr:rowOff>
    </xdr:to>
    <xdr:graphicFrame macro="">
      <xdr:nvGraphicFramePr>
        <xdr:cNvPr id="2" name="Chart 1">
          <a:extLst>
            <a:ext uri="{FF2B5EF4-FFF2-40B4-BE49-F238E27FC236}">
              <a16:creationId xmlns:a16="http://schemas.microsoft.com/office/drawing/2014/main" id="{F438C63B-D75B-10D1-6C82-362E5C785B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169545</xdr:colOff>
      <xdr:row>58</xdr:row>
      <xdr:rowOff>74295</xdr:rowOff>
    </xdr:from>
    <xdr:to>
      <xdr:col>14</xdr:col>
      <xdr:colOff>501015</xdr:colOff>
      <xdr:row>85</xdr:row>
      <xdr:rowOff>135255</xdr:rowOff>
    </xdr:to>
    <xdr:graphicFrame macro="">
      <xdr:nvGraphicFramePr>
        <xdr:cNvPr id="4" name="Chart 3">
          <a:extLst>
            <a:ext uri="{FF2B5EF4-FFF2-40B4-BE49-F238E27FC236}">
              <a16:creationId xmlns:a16="http://schemas.microsoft.com/office/drawing/2014/main" id="{DE394A1F-A2AF-3E97-6AA9-18D8E0C148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363855</xdr:colOff>
      <xdr:row>1</xdr:row>
      <xdr:rowOff>135255</xdr:rowOff>
    </xdr:from>
    <xdr:to>
      <xdr:col>10</xdr:col>
      <xdr:colOff>114300</xdr:colOff>
      <xdr:row>17</xdr:row>
      <xdr:rowOff>135255</xdr:rowOff>
    </xdr:to>
    <xdr:graphicFrame macro="">
      <xdr:nvGraphicFramePr>
        <xdr:cNvPr id="2" name="Chart 1">
          <a:extLst>
            <a:ext uri="{FF2B5EF4-FFF2-40B4-BE49-F238E27FC236}">
              <a16:creationId xmlns:a16="http://schemas.microsoft.com/office/drawing/2014/main" id="{F4DA405C-A399-308C-7FD6-14A7A6A519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190499</xdr:colOff>
      <xdr:row>5</xdr:row>
      <xdr:rowOff>38099</xdr:rowOff>
    </xdr:from>
    <xdr:to>
      <xdr:col>26</xdr:col>
      <xdr:colOff>552450</xdr:colOff>
      <xdr:row>29</xdr:row>
      <xdr:rowOff>9525</xdr:rowOff>
    </xdr:to>
    <xdr:graphicFrame macro="">
      <xdr:nvGraphicFramePr>
        <xdr:cNvPr id="4" name="Chart 3">
          <a:extLst>
            <a:ext uri="{FF2B5EF4-FFF2-40B4-BE49-F238E27FC236}">
              <a16:creationId xmlns:a16="http://schemas.microsoft.com/office/drawing/2014/main" id="{24B91C50-5361-4C47-90B1-B0E375EA0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7620</xdr:rowOff>
    </xdr:from>
    <xdr:to>
      <xdr:col>14</xdr:col>
      <xdr:colOff>220980</xdr:colOff>
      <xdr:row>32</xdr:row>
      <xdr:rowOff>99060</xdr:rowOff>
    </xdr:to>
    <xdr:graphicFrame macro="">
      <xdr:nvGraphicFramePr>
        <xdr:cNvPr id="1085" name="Chart 1">
          <a:extLst>
            <a:ext uri="{FF2B5EF4-FFF2-40B4-BE49-F238E27FC236}">
              <a16:creationId xmlns:a16="http://schemas.microsoft.com/office/drawing/2014/main" id="{F849A5CC-45A9-7548-6527-0F09E9EBB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Cole, Stephanie" id="{D942D917-2963-4A42-A3E5-4E84CD3035EE}" userId="stecol3613@geiconsultants.com" providerId="PeoplePicker"/>
  <person displayName="Doering, Korin" id="{E3FDB369-550E-4E3F-8D9A-E47F3F92CAF3}" userId="S::KDoering@geiconsultants.com::d6876d87-74fc-4f84-8644-20cdce1bdc95" providerId="AD"/>
  <person displayName="Doering, Korin" id="{0CC9A54F-D9AE-4444-9BA7-5A38139ED4E1}" userId="S::kordoe3843@geiconsultants.com::d6876d87-74fc-4f84-8644-20cdce1bdc9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7" dT="2024-10-16T22:44:58.72" personId="{0CC9A54F-D9AE-4444-9BA7-5A38139ED4E1}" id="{1F8039FB-A9CD-435E-B970-71F8F4FEF63B}">
    <text xml:space="preserve">@Cole, Stephanie I finished the "visuals" and "rake findings" columns. FYI - They are linked with formulas to the "working data table" tab. </text>
    <mentions>
      <mention mentionpersonId="{D942D917-2963-4A42-A3E5-4E84CD3035EE}" mentionId="{DB33BF1B-70DF-45F0-A8FD-3A803788B1D9}" startIndex="0" length="16"/>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I27" dT="2024-09-03T22:04:53.38" personId="{E3FDB369-550E-4E3F-8D9A-E47F3F92CAF3}" id="{74184CE8-1A48-47F5-A300-AA47DDD8BFCF}">
    <text>Corrected from a "2" to a "3"</text>
  </threadedComment>
  <threadedComment ref="O34" dT="2024-09-03T22:10:08.62" personId="{E3FDB369-550E-4E3F-8D9A-E47F3F92CAF3}" id="{BFC7BD07-47C0-45FD-9080-7BEB00238044}">
    <text>Corrected from "2" to "1"</text>
  </threadedComment>
  <threadedComment ref="N77" dT="2024-09-04T02:28:13.62" personId="{E3FDB369-550E-4E3F-8D9A-E47F3F92CAF3}" id="{19EB88F3-89E6-41F7-863D-46E07CEDD090}">
    <text>Corrected from "V" to no entry</text>
  </threadedComment>
  <threadedComment ref="F98" dT="2024-09-04T02:13:53.31" personId="{E3FDB369-550E-4E3F-8D9A-E47F3F92CAF3}" id="{B76E9B99-B87B-4117-B357-F9D1E040087D}">
    <text>Corrected from 3.0 to 2.0</text>
  </threadedComment>
  <threadedComment ref="I101" dT="2024-09-04T02:20:10.88" personId="{E3FDB369-550E-4E3F-8D9A-E47F3F92CAF3}" id="{7B97031D-2FD9-4CD0-B11A-7877D6C4FCCE}">
    <text>Corrected from no entry to "3"</text>
  </threadedComment>
  <threadedComment ref="E108" dT="2024-09-04T02:17:02.37" personId="{E3FDB369-550E-4E3F-8D9A-E47F3F92CAF3}" id="{323DA453-40B4-4E33-ACBA-DAC3DCDDDA82}">
    <text>@Cole, Stephanie please double check that these coordinates are the correct ones from AGO. Thanks!</text>
    <mentions>
      <mention mentionpersonId="{D942D917-2963-4A42-A3E5-4E84CD3035EE}" mentionId="{21448E2D-C750-4D3D-A8EF-E971F439955E}" startIndex="0" length="16"/>
    </mentions>
  </threadedComment>
  <threadedComment ref="I113" dT="2024-09-04T02:21:35.03" personId="{E3FDB369-550E-4E3F-8D9A-E47F3F92CAF3}" id="{53FA02A1-2AD0-4E68-AF13-C2D9CDF41240}">
    <text>Corrected from "1" to no entry</text>
  </threadedComment>
  <threadedComment ref="I114" dT="2024-09-04T02:37:26.02" personId="{0CC9A54F-D9AE-4444-9BA7-5A38139ED4E1}" id="{8244334E-E431-413B-A5F2-1DD43DDBDE92}">
    <text>Corrected from "3" to "1"</text>
  </threadedComment>
  <threadedComment ref="I115" dT="2024-09-04T02:38:33.74" personId="{0CC9A54F-D9AE-4444-9BA7-5A38139ED4E1}" id="{D9A416FE-8C39-4583-A615-8CB599C03E90}">
    <text>Corrected from no entry to "3"</text>
  </threadedComment>
  <threadedComment ref="I116" dT="2024-09-04T02:39:11.05" personId="{0CC9A54F-D9AE-4444-9BA7-5A38139ED4E1}" id="{03036AEB-3A93-446A-A89E-1444170F3738}">
    <text>Corrected from "2" to no entry</text>
  </threadedComment>
  <threadedComment ref="I119" dT="2024-09-04T02:40:23.10" personId="{0CC9A54F-D9AE-4444-9BA7-5A38139ED4E1}" id="{74DB07BE-C99A-42AC-A000-50F318C15E43}">
    <text>Corrected from "1" to "2"</text>
  </threadedComment>
  <threadedComment ref="I120" dT="2024-09-04T02:41:32.66" personId="{0CC9A54F-D9AE-4444-9BA7-5A38139ED4E1}" id="{68E4773B-B443-44E9-B0D7-CBBD7B6CD2F6}">
    <text>Corrected from "2" to "1"</text>
  </threadedComment>
  <threadedComment ref="I121" dT="2024-09-04T02:42:19.22" personId="{0CC9A54F-D9AE-4444-9BA7-5A38139ED4E1}" id="{AD8A7949-6113-4B33-AB41-73E00281484F}">
    <text>Corrected from "1" to "2"</text>
  </threadedComment>
  <threadedComment ref="I122" dT="2024-09-04T02:42:38.72" personId="{0CC9A54F-D9AE-4444-9BA7-5A38139ED4E1}" id="{3D7F0BDE-020D-4F57-B0C3-503910D25DA6}">
    <text>Corrected from no entry to "1"</text>
  </threadedComment>
  <threadedComment ref="I125" dT="2024-09-04T02:45:11.37" personId="{0CC9A54F-D9AE-4444-9BA7-5A38139ED4E1}" id="{3BCAC891-AB98-4508-AC0F-6C8B3484F6E3}">
    <text>Corrected from "2" to no entry</text>
  </threadedComment>
  <threadedComment ref="I126" dT="2024-09-04T02:45:31.87" personId="{0CC9A54F-D9AE-4444-9BA7-5A38139ED4E1}" id="{1A1043D6-2548-4120-B33D-0F1324926292}">
    <text>Corrected from "1" to "2"</text>
  </threadedComment>
  <threadedComment ref="I127" dT="2024-09-04T02:45:50.04" personId="{0CC9A54F-D9AE-4444-9BA7-5A38139ED4E1}" id="{3CF70D9C-181B-47BA-A530-1429B117F2DA}">
    <text>Corrected from "3" to "1"</text>
  </threadedComment>
  <threadedComment ref="I128" dT="2024-09-04T02:46:50.64" personId="{0CC9A54F-D9AE-4444-9BA7-5A38139ED4E1}" id="{AF9D4AD1-E83B-4237-9926-A855B5991CA3}">
    <text xml:space="preserve">Corrected from "2" to "3" </text>
  </threadedComment>
  <threadedComment ref="I131" dT="2024-09-04T02:47:59.87" personId="{0CC9A54F-D9AE-4444-9BA7-5A38139ED4E1}" id="{05DD77AA-5B2C-4F8A-BBCE-2496DA26A2B0}">
    <text>Corrected from 2 to 1</text>
  </threadedComment>
  <threadedComment ref="I132" dT="2024-09-04T02:48:10.11" personId="{0CC9A54F-D9AE-4444-9BA7-5A38139ED4E1}" id="{D01999FA-ED74-4459-BC74-81D74BB3CFC5}">
    <text>Corrected from no entry to 1</text>
  </threadedComment>
  <threadedComment ref="L156" dT="2024-09-04T03:06:49.90" personId="{0CC9A54F-D9AE-4444-9BA7-5A38139ED4E1}" id="{F46FE0C4-ADBB-4F3B-9E1C-67FD24166D9A}">
    <text>Corrected from no entry to 3</text>
  </threadedComment>
  <threadedComment ref="L158" dT="2024-09-04T03:08:30.32" personId="{0CC9A54F-D9AE-4444-9BA7-5A38139ED4E1}" id="{80543285-65CE-45BE-876B-4119AFF44559}">
    <text>Corrected from 3 to no entry</text>
  </threadedComment>
  <threadedComment ref="F183" dT="2024-09-04T03:02:06.29" personId="{0CC9A54F-D9AE-4444-9BA7-5A38139ED4E1}" id="{CC875990-1DD4-4BA0-A88E-087FECC12905}">
    <text>Corrected from 4.25 to 1.25</text>
  </threadedComment>
  <threadedComment ref="AA189" dT="2024-09-04T03:28:26.77" personId="{0CC9A54F-D9AE-4444-9BA7-5A38139ED4E1}" id="{0BDC23A4-6596-4510-8CD2-2F6A7670E04E}">
    <text>Corrected by replacing 1 with no entry</text>
  </threadedComment>
  <threadedComment ref="AB189" dT="2024-09-04T03:26:52.29" personId="{0CC9A54F-D9AE-4444-9BA7-5A38139ED4E1}" id="{4F5A0F8B-4112-4D01-97B2-3B7111552755}">
    <text>Corrected from no entry to 1</text>
  </threadedComment>
  <threadedComment ref="S218" dT="2024-09-04T03:32:54.34" personId="{0CC9A54F-D9AE-4444-9BA7-5A38139ED4E1}" id="{65966BDB-4349-4BE2-927A-6CF9B60E9E9A}">
    <text>Corrected by adding "V"</text>
  </threadedComment>
  <threadedComment ref="H221" dT="2024-09-04T03:23:21.25" personId="{0CC9A54F-D9AE-4444-9BA7-5A38139ED4E1}" id="{21D8EE8E-6003-49E0-9BA5-F845FEDB83A2}">
    <text xml:space="preserve">Why was a rope rake used here? It is less than 15 ft deep. </text>
  </threadedComment>
  <threadedComment ref="G237" dT="2024-09-04T23:52:05.77" personId="{E3FDB369-550E-4E3F-8D9A-E47F3F92CAF3}" id="{817AAB23-9C17-4814-ADE7-94ACF723A2A3}">
    <text>Corrected</text>
  </threadedComment>
  <threadedComment ref="O423" dT="2024-09-05T06:06:30.06" personId="{0CC9A54F-D9AE-4444-9BA7-5A38139ED4E1}" id="{3FF6AF82-AECB-45C0-BE89-F3169CD5677F}">
    <text>Corrected</text>
  </threadedComment>
  <threadedComment ref="H440" dT="2024-09-05T05:59:26.73" personId="{0CC9A54F-D9AE-4444-9BA7-5A38139ED4E1}" id="{47D9C70C-2AE9-4D05-840D-0EEA60F1DBE4}">
    <text>Why was a rake used when the depth is &lt; 15 ft?</text>
  </threadedComment>
  <threadedComment ref="K445" dT="2024-09-05T06:02:31.18" personId="{0CC9A54F-D9AE-4444-9BA7-5A38139ED4E1}" id="{54FEBE42-0255-49EC-8E9D-EB1C8144F918}">
    <text>Corrected from no entry to 1</text>
  </threadedComment>
  <threadedComment ref="AB488" dT="2024-09-05T17:52:33.30" personId="{E3FDB369-550E-4E3F-8D9A-E47F3F92CAF3}" id="{39D21A9E-5816-47D2-90D9-7E66AB3DE9AB}">
    <text>Corrected by adding 1</text>
  </threadedComment>
  <threadedComment ref="AB489" dT="2024-09-05T17:52:25.40" personId="{E3FDB369-550E-4E3F-8D9A-E47F3F92CAF3}" id="{EF05D859-28D6-4AB3-B913-9B7DD0BD2423}">
    <text>Corrected by removing entry</text>
  </threadedComment>
  <threadedComment ref="H545" dT="2024-09-05T23:35:26.40" personId="{E3FDB369-550E-4E3F-8D9A-E47F3F92CAF3}" id="{255D16FC-EAA1-49A6-9172-DF5E0D5CFBBE}">
    <text>Corrected</text>
  </threadedComment>
  <threadedComment ref="J550" dT="2024-09-05T23:39:14.94" personId="{E3FDB369-550E-4E3F-8D9A-E47F3F92CAF3}" id="{20FD1DFD-3D6D-47B5-8ED2-455F0FEDBB61}">
    <text>Corrected</text>
  </threadedComment>
  <threadedComment ref="H627" dT="2024-09-07T22:34:35.86" personId="{E3FDB369-550E-4E3F-8D9A-E47F3F92CAF3}" id="{47C6DB4B-D9D5-4618-9312-FE6C5C835EF8}">
    <text xml:space="preserve">Corrected - could not have been the pole rake because the pole rake is only 18 ft long.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 Id="rId4" Type="http://schemas.microsoft.com/office/2017/10/relationships/threadedComment" Target="../threadedComments/threadedComment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2876F-7FDD-49D2-8C4B-7F14B7091DAE}">
  <dimension ref="A1:J92"/>
  <sheetViews>
    <sheetView workbookViewId="0"/>
  </sheetViews>
  <sheetFormatPr defaultColWidth="8.85546875" defaultRowHeight="12.75" x14ac:dyDescent="0.2"/>
  <cols>
    <col min="1" max="1" width="11.28515625" style="2" customWidth="1"/>
    <col min="2" max="2" width="8" style="2" customWidth="1"/>
    <col min="3" max="3" width="26.28515625" style="2" customWidth="1"/>
    <col min="4" max="11" width="8.85546875" style="2"/>
    <col min="12" max="12" width="10.5703125" style="2" customWidth="1"/>
    <col min="13" max="16384" width="8.85546875" style="2"/>
  </cols>
  <sheetData>
    <row r="1" spans="1:5" ht="23.25" x14ac:dyDescent="0.35">
      <c r="A1" s="6" t="s">
        <v>0</v>
      </c>
      <c r="B1" s="193"/>
      <c r="C1" s="193" t="s">
        <v>1</v>
      </c>
      <c r="D1" s="193"/>
      <c r="E1" s="193"/>
    </row>
    <row r="3" spans="1:5" x14ac:dyDescent="0.2">
      <c r="A3" s="19" t="s">
        <v>2</v>
      </c>
      <c r="B3" s="193"/>
      <c r="C3" s="193"/>
      <c r="D3" s="193"/>
      <c r="E3" s="193"/>
    </row>
    <row r="4" spans="1:5" x14ac:dyDescent="0.2">
      <c r="A4" s="193"/>
      <c r="B4" s="193" t="s">
        <v>3</v>
      </c>
      <c r="C4" s="193"/>
      <c r="D4" s="193"/>
      <c r="E4" s="193"/>
    </row>
    <row r="5" spans="1:5" x14ac:dyDescent="0.2">
      <c r="A5" s="193"/>
      <c r="B5" s="193" t="s">
        <v>4</v>
      </c>
      <c r="C5" s="193"/>
      <c r="D5" s="193"/>
      <c r="E5" s="193"/>
    </row>
    <row r="6" spans="1:5" x14ac:dyDescent="0.2">
      <c r="A6" s="193"/>
      <c r="B6" s="193"/>
      <c r="C6" s="193" t="s">
        <v>5</v>
      </c>
      <c r="D6" s="193" t="s">
        <v>6</v>
      </c>
      <c r="E6" s="193"/>
    </row>
    <row r="7" spans="1:5" x14ac:dyDescent="0.2">
      <c r="A7" s="193"/>
      <c r="B7" s="193"/>
      <c r="C7" s="193"/>
      <c r="D7" s="193" t="s">
        <v>7</v>
      </c>
      <c r="E7" s="193"/>
    </row>
    <row r="8" spans="1:5" x14ac:dyDescent="0.2">
      <c r="A8" s="193"/>
      <c r="B8" s="193"/>
      <c r="C8" s="211" t="s">
        <v>8</v>
      </c>
      <c r="D8" s="193" t="s">
        <v>9</v>
      </c>
      <c r="E8" s="193"/>
    </row>
    <row r="9" spans="1:5" x14ac:dyDescent="0.2">
      <c r="A9" s="193"/>
      <c r="B9" s="193"/>
      <c r="C9" s="211" t="s">
        <v>10</v>
      </c>
      <c r="D9" s="193" t="s">
        <v>11</v>
      </c>
      <c r="E9" s="193"/>
    </row>
    <row r="10" spans="1:5" x14ac:dyDescent="0.2">
      <c r="A10" s="193"/>
      <c r="B10" s="193"/>
      <c r="C10" s="211" t="s">
        <v>12</v>
      </c>
      <c r="D10" s="193" t="s">
        <v>13</v>
      </c>
      <c r="E10" s="193"/>
    </row>
    <row r="11" spans="1:5" x14ac:dyDescent="0.2">
      <c r="A11" s="193"/>
      <c r="B11" s="193"/>
      <c r="C11" s="211" t="s">
        <v>14</v>
      </c>
      <c r="D11" s="193" t="s">
        <v>15</v>
      </c>
      <c r="E11" s="193"/>
    </row>
    <row r="12" spans="1:5" x14ac:dyDescent="0.2">
      <c r="A12" s="193"/>
      <c r="B12" s="193"/>
      <c r="C12" s="211" t="s">
        <v>16</v>
      </c>
      <c r="D12" s="193" t="s">
        <v>17</v>
      </c>
      <c r="E12" s="193"/>
    </row>
    <row r="13" spans="1:5" x14ac:dyDescent="0.2">
      <c r="A13" s="193"/>
      <c r="B13" s="193"/>
      <c r="C13" s="211"/>
      <c r="D13" s="193"/>
      <c r="E13" s="193" t="s">
        <v>18</v>
      </c>
    </row>
    <row r="14" spans="1:5" x14ac:dyDescent="0.2">
      <c r="A14" s="193"/>
      <c r="B14" s="193"/>
      <c r="C14" s="211"/>
      <c r="D14" s="193"/>
      <c r="E14" s="193" t="s">
        <v>19</v>
      </c>
    </row>
    <row r="15" spans="1:5" x14ac:dyDescent="0.2">
      <c r="A15" s="193"/>
      <c r="B15" s="193"/>
      <c r="C15" s="211"/>
      <c r="D15" s="193"/>
      <c r="E15" s="193" t="s">
        <v>20</v>
      </c>
    </row>
    <row r="16" spans="1:5" x14ac:dyDescent="0.2">
      <c r="A16" s="193"/>
      <c r="B16" s="193"/>
      <c r="C16" s="211"/>
      <c r="D16" s="193"/>
      <c r="E16" s="193" t="s">
        <v>21</v>
      </c>
    </row>
    <row r="17" spans="3:5" x14ac:dyDescent="0.2">
      <c r="C17" s="211"/>
      <c r="D17" s="193"/>
      <c r="E17" s="121" t="s">
        <v>22</v>
      </c>
    </row>
    <row r="18" spans="3:5" x14ac:dyDescent="0.2">
      <c r="C18" s="211" t="s">
        <v>23</v>
      </c>
      <c r="D18" s="193" t="s">
        <v>24</v>
      </c>
      <c r="E18" s="193"/>
    </row>
    <row r="19" spans="3:5" x14ac:dyDescent="0.2">
      <c r="C19" s="211"/>
      <c r="D19" s="193" t="s">
        <v>25</v>
      </c>
      <c r="E19" s="193"/>
    </row>
    <row r="20" spans="3:5" x14ac:dyDescent="0.2">
      <c r="C20" s="211"/>
      <c r="D20" s="193" t="s">
        <v>26</v>
      </c>
      <c r="E20" s="193"/>
    </row>
    <row r="21" spans="3:5" x14ac:dyDescent="0.2">
      <c r="C21" s="211" t="s">
        <v>27</v>
      </c>
      <c r="D21" s="193" t="s">
        <v>28</v>
      </c>
      <c r="E21" s="193"/>
    </row>
    <row r="22" spans="3:5" x14ac:dyDescent="0.2">
      <c r="C22" s="211"/>
      <c r="D22" s="193" t="s">
        <v>29</v>
      </c>
      <c r="E22" s="193"/>
    </row>
    <row r="23" spans="3:5" x14ac:dyDescent="0.2">
      <c r="C23" s="211"/>
      <c r="D23" s="193"/>
      <c r="E23" s="193" t="s">
        <v>18</v>
      </c>
    </row>
    <row r="24" spans="3:5" x14ac:dyDescent="0.2">
      <c r="C24" s="211"/>
      <c r="D24" s="193"/>
      <c r="E24" s="193" t="s">
        <v>19</v>
      </c>
    </row>
    <row r="25" spans="3:5" x14ac:dyDescent="0.2">
      <c r="C25" s="211"/>
      <c r="D25" s="193"/>
      <c r="E25" s="193" t="s">
        <v>20</v>
      </c>
    </row>
    <row r="26" spans="3:5" x14ac:dyDescent="0.2">
      <c r="C26" s="211"/>
      <c r="D26" s="193"/>
      <c r="E26" s="193" t="s">
        <v>21</v>
      </c>
    </row>
    <row r="27" spans="3:5" x14ac:dyDescent="0.2">
      <c r="C27" s="211"/>
      <c r="D27" s="193" t="s">
        <v>30</v>
      </c>
      <c r="E27" s="193"/>
    </row>
    <row r="28" spans="3:5" x14ac:dyDescent="0.2">
      <c r="C28" s="211"/>
      <c r="D28" s="193" t="s">
        <v>31</v>
      </c>
      <c r="E28" s="193"/>
    </row>
    <row r="29" spans="3:5" x14ac:dyDescent="0.2">
      <c r="C29" s="211"/>
      <c r="D29" s="193" t="s">
        <v>32</v>
      </c>
      <c r="E29" s="193"/>
    </row>
    <row r="30" spans="3:5" x14ac:dyDescent="0.2">
      <c r="C30" s="211"/>
      <c r="D30" s="193"/>
      <c r="E30" s="193" t="s">
        <v>33</v>
      </c>
    </row>
    <row r="31" spans="3:5" x14ac:dyDescent="0.2">
      <c r="C31" s="211"/>
      <c r="D31" s="193"/>
      <c r="E31" s="193"/>
    </row>
    <row r="32" spans="3:5" x14ac:dyDescent="0.2">
      <c r="C32" s="193"/>
      <c r="D32" s="1" t="s">
        <v>34</v>
      </c>
      <c r="E32" s="193"/>
    </row>
    <row r="33" spans="2:4" x14ac:dyDescent="0.2">
      <c r="B33" s="193"/>
      <c r="C33" s="193"/>
      <c r="D33" s="1"/>
    </row>
    <row r="34" spans="2:4" x14ac:dyDescent="0.2">
      <c r="B34" s="193" t="s">
        <v>35</v>
      </c>
      <c r="C34" s="193"/>
      <c r="D34" s="193"/>
    </row>
    <row r="35" spans="2:4" x14ac:dyDescent="0.2">
      <c r="B35" s="193"/>
      <c r="C35" s="193" t="s">
        <v>36</v>
      </c>
      <c r="D35" s="193"/>
    </row>
    <row r="36" spans="2:4" x14ac:dyDescent="0.2">
      <c r="B36" s="193"/>
      <c r="C36" s="193" t="s">
        <v>37</v>
      </c>
      <c r="D36" s="193"/>
    </row>
    <row r="37" spans="2:4" x14ac:dyDescent="0.2">
      <c r="B37" s="193"/>
      <c r="C37" s="193" t="s">
        <v>38</v>
      </c>
      <c r="D37" s="193"/>
    </row>
    <row r="38" spans="2:4" x14ac:dyDescent="0.2">
      <c r="B38" s="193" t="s">
        <v>39</v>
      </c>
      <c r="C38" s="193"/>
      <c r="D38" s="193"/>
    </row>
    <row r="39" spans="2:4" x14ac:dyDescent="0.2">
      <c r="B39" s="193"/>
      <c r="C39" s="193" t="s">
        <v>40</v>
      </c>
      <c r="D39" s="193"/>
    </row>
    <row r="40" spans="2:4" x14ac:dyDescent="0.2">
      <c r="B40" s="193"/>
      <c r="C40" s="193" t="s">
        <v>41</v>
      </c>
      <c r="D40" s="193"/>
    </row>
    <row r="41" spans="2:4" x14ac:dyDescent="0.2">
      <c r="B41" s="193"/>
      <c r="C41" s="193" t="s">
        <v>42</v>
      </c>
      <c r="D41" s="193"/>
    </row>
    <row r="42" spans="2:4" x14ac:dyDescent="0.2">
      <c r="B42" s="193"/>
      <c r="C42" s="193" t="s">
        <v>43</v>
      </c>
      <c r="D42" s="193"/>
    </row>
    <row r="43" spans="2:4" x14ac:dyDescent="0.2">
      <c r="B43" s="193"/>
      <c r="C43" s="193" t="s">
        <v>44</v>
      </c>
      <c r="D43" s="193"/>
    </row>
    <row r="44" spans="2:4" x14ac:dyDescent="0.2">
      <c r="B44" s="193" t="s">
        <v>45</v>
      </c>
      <c r="C44" s="193"/>
      <c r="D44" s="193"/>
    </row>
    <row r="45" spans="2:4" x14ac:dyDescent="0.2">
      <c r="B45" s="193" t="s">
        <v>46</v>
      </c>
      <c r="C45" s="193"/>
      <c r="D45" s="193"/>
    </row>
    <row r="46" spans="2:4" x14ac:dyDescent="0.2">
      <c r="B46" s="193"/>
      <c r="C46" s="193" t="s">
        <v>47</v>
      </c>
      <c r="D46" s="193"/>
    </row>
    <row r="47" spans="2:4" x14ac:dyDescent="0.2">
      <c r="B47" s="193" t="s">
        <v>48</v>
      </c>
      <c r="C47" s="193"/>
      <c r="D47" s="193"/>
    </row>
    <row r="48" spans="2:4" x14ac:dyDescent="0.2">
      <c r="B48" s="193" t="s">
        <v>49</v>
      </c>
      <c r="C48" s="193"/>
      <c r="D48" s="193"/>
    </row>
    <row r="51" spans="1:3" x14ac:dyDescent="0.2">
      <c r="A51" s="19" t="s">
        <v>50</v>
      </c>
      <c r="B51" s="193"/>
      <c r="C51" s="193"/>
    </row>
    <row r="52" spans="1:3" x14ac:dyDescent="0.2">
      <c r="A52" s="193"/>
      <c r="B52" s="193" t="s">
        <v>51</v>
      </c>
      <c r="C52" s="193"/>
    </row>
    <row r="53" spans="1:3" x14ac:dyDescent="0.2">
      <c r="A53" s="193"/>
      <c r="B53" s="193" t="s">
        <v>52</v>
      </c>
      <c r="C53" s="193"/>
    </row>
    <row r="54" spans="1:3" x14ac:dyDescent="0.2">
      <c r="A54" s="193"/>
      <c r="B54" s="193" t="s">
        <v>53</v>
      </c>
      <c r="C54" s="193"/>
    </row>
    <row r="55" spans="1:3" x14ac:dyDescent="0.2">
      <c r="A55" s="19" t="s">
        <v>54</v>
      </c>
      <c r="B55" s="193"/>
      <c r="C55" s="193"/>
    </row>
    <row r="56" spans="1:3" x14ac:dyDescent="0.2">
      <c r="A56" s="193"/>
      <c r="B56" s="18" t="s">
        <v>55</v>
      </c>
      <c r="C56" s="193"/>
    </row>
    <row r="57" spans="1:3" x14ac:dyDescent="0.2">
      <c r="A57" s="193"/>
      <c r="B57" s="1" t="s">
        <v>56</v>
      </c>
      <c r="C57" s="193"/>
    </row>
    <row r="58" spans="1:3" x14ac:dyDescent="0.2">
      <c r="A58" s="193"/>
      <c r="B58" s="1" t="s">
        <v>57</v>
      </c>
      <c r="C58" s="193"/>
    </row>
    <row r="59" spans="1:3" x14ac:dyDescent="0.2">
      <c r="A59" s="193"/>
      <c r="B59" s="9"/>
      <c r="C59" s="193" t="s">
        <v>58</v>
      </c>
    </row>
    <row r="60" spans="1:3" x14ac:dyDescent="0.2">
      <c r="A60" s="193"/>
      <c r="B60" s="9"/>
      <c r="C60" s="193" t="s">
        <v>59</v>
      </c>
    </row>
    <row r="61" spans="1:3" x14ac:dyDescent="0.2">
      <c r="A61" s="193"/>
      <c r="B61" s="16" t="s">
        <v>60</v>
      </c>
      <c r="C61" s="193"/>
    </row>
    <row r="62" spans="1:3" x14ac:dyDescent="0.2">
      <c r="A62" s="193"/>
      <c r="B62" s="3"/>
      <c r="C62" s="193" t="s">
        <v>61</v>
      </c>
    </row>
    <row r="63" spans="1:3" x14ac:dyDescent="0.2">
      <c r="A63" s="193"/>
      <c r="B63" s="16" t="s">
        <v>62</v>
      </c>
      <c r="C63" s="193"/>
    </row>
    <row r="64" spans="1:3" x14ac:dyDescent="0.2">
      <c r="A64" s="193"/>
      <c r="B64" s="11"/>
      <c r="C64" s="193" t="s">
        <v>63</v>
      </c>
    </row>
    <row r="65" spans="1:3" x14ac:dyDescent="0.2">
      <c r="A65" s="193"/>
      <c r="B65" s="1" t="s">
        <v>64</v>
      </c>
      <c r="C65" s="10"/>
    </row>
    <row r="66" spans="1:3" x14ac:dyDescent="0.2">
      <c r="A66" s="193"/>
      <c r="B66" s="193"/>
      <c r="C66" s="193" t="s">
        <v>65</v>
      </c>
    </row>
    <row r="67" spans="1:3" x14ac:dyDescent="0.2">
      <c r="A67" s="193"/>
      <c r="B67" s="193"/>
      <c r="C67" s="193" t="s">
        <v>66</v>
      </c>
    </row>
    <row r="68" spans="1:3" x14ac:dyDescent="0.2">
      <c r="A68" s="193"/>
      <c r="B68" s="1" t="s">
        <v>67</v>
      </c>
      <c r="C68" s="10"/>
    </row>
    <row r="69" spans="1:3" x14ac:dyDescent="0.2">
      <c r="A69" s="193"/>
      <c r="B69" s="1" t="s">
        <v>68</v>
      </c>
      <c r="C69" s="10"/>
    </row>
    <row r="70" spans="1:3" x14ac:dyDescent="0.2">
      <c r="A70" s="193"/>
      <c r="B70" s="1" t="s">
        <v>69</v>
      </c>
      <c r="C70" s="10"/>
    </row>
    <row r="71" spans="1:3" x14ac:dyDescent="0.2">
      <c r="A71" s="193"/>
      <c r="B71" s="1" t="s">
        <v>70</v>
      </c>
      <c r="C71" s="10"/>
    </row>
    <row r="72" spans="1:3" x14ac:dyDescent="0.2">
      <c r="A72" s="193"/>
      <c r="B72" s="1" t="s">
        <v>71</v>
      </c>
      <c r="C72" s="10"/>
    </row>
    <row r="73" spans="1:3" x14ac:dyDescent="0.2">
      <c r="A73" s="193"/>
      <c r="B73" s="1" t="s">
        <v>72</v>
      </c>
      <c r="C73" s="10"/>
    </row>
    <row r="74" spans="1:3" x14ac:dyDescent="0.2">
      <c r="A74" s="193"/>
      <c r="B74" s="1" t="s">
        <v>73</v>
      </c>
      <c r="C74" s="10"/>
    </row>
    <row r="75" spans="1:3" x14ac:dyDescent="0.2">
      <c r="A75" s="193"/>
      <c r="B75" s="16" t="s">
        <v>74</v>
      </c>
      <c r="C75" s="193"/>
    </row>
    <row r="76" spans="1:3" x14ac:dyDescent="0.2">
      <c r="A76" s="193"/>
      <c r="B76" s="1" t="s">
        <v>75</v>
      </c>
      <c r="C76" s="193"/>
    </row>
    <row r="77" spans="1:3" x14ac:dyDescent="0.2">
      <c r="A77" s="193"/>
      <c r="B77" s="16"/>
      <c r="C77" s="193"/>
    </row>
    <row r="78" spans="1:3" x14ac:dyDescent="0.2">
      <c r="A78" s="19" t="s">
        <v>76</v>
      </c>
      <c r="B78" s="193"/>
      <c r="C78" s="193"/>
    </row>
    <row r="79" spans="1:3" x14ac:dyDescent="0.2">
      <c r="A79" s="19"/>
      <c r="B79" s="193" t="s">
        <v>77</v>
      </c>
      <c r="C79" s="193"/>
    </row>
    <row r="80" spans="1:3" x14ac:dyDescent="0.2">
      <c r="A80" s="193"/>
      <c r="B80" s="193" t="s">
        <v>78</v>
      </c>
      <c r="C80" s="193"/>
    </row>
    <row r="81" spans="1:10" x14ac:dyDescent="0.2">
      <c r="A81" s="193"/>
      <c r="B81" s="193"/>
      <c r="C81" s="193" t="s">
        <v>79</v>
      </c>
      <c r="D81" s="193"/>
      <c r="E81" s="193"/>
      <c r="F81" s="193"/>
      <c r="G81" s="193"/>
      <c r="H81" s="193"/>
      <c r="I81" s="193"/>
      <c r="J81" s="193"/>
    </row>
    <row r="82" spans="1:10" x14ac:dyDescent="0.2">
      <c r="A82" s="193"/>
      <c r="B82" s="193" t="s">
        <v>80</v>
      </c>
      <c r="C82" s="193"/>
      <c r="D82" s="193"/>
      <c r="E82" s="193"/>
      <c r="F82" s="193"/>
      <c r="G82" s="193"/>
      <c r="H82" s="193"/>
      <c r="I82" s="193"/>
      <c r="J82" s="193"/>
    </row>
    <row r="83" spans="1:10" x14ac:dyDescent="0.2">
      <c r="A83" s="193"/>
      <c r="B83" s="193"/>
      <c r="C83" s="193" t="s">
        <v>81</v>
      </c>
      <c r="D83" s="193"/>
      <c r="E83" s="193"/>
      <c r="F83" s="193"/>
      <c r="G83" s="193"/>
      <c r="H83" s="193"/>
      <c r="I83" s="193"/>
      <c r="J83" s="193"/>
    </row>
    <row r="84" spans="1:10" x14ac:dyDescent="0.2">
      <c r="A84" s="193"/>
      <c r="B84" s="193" t="s">
        <v>82</v>
      </c>
      <c r="C84" s="193"/>
      <c r="D84" s="193"/>
      <c r="E84" s="193"/>
      <c r="F84" s="193"/>
      <c r="G84" s="193"/>
      <c r="H84" s="193"/>
      <c r="I84" s="193"/>
      <c r="J84" s="193"/>
    </row>
    <row r="85" spans="1:10" x14ac:dyDescent="0.2">
      <c r="A85" s="247"/>
      <c r="B85" s="193" t="s">
        <v>83</v>
      </c>
      <c r="C85" s="193"/>
      <c r="D85" s="193"/>
      <c r="E85" s="193"/>
      <c r="F85" s="193"/>
      <c r="G85" s="193"/>
      <c r="H85" s="193"/>
      <c r="I85" s="193"/>
      <c r="J85" s="193"/>
    </row>
    <row r="86" spans="1:10" x14ac:dyDescent="0.2">
      <c r="A86" s="193"/>
      <c r="B86" s="193" t="s">
        <v>84</v>
      </c>
      <c r="C86" s="193"/>
      <c r="D86" s="247"/>
      <c r="E86" s="193"/>
      <c r="F86" s="193"/>
      <c r="G86" s="193"/>
      <c r="H86" s="193"/>
      <c r="I86" s="193"/>
      <c r="J86" s="193"/>
    </row>
    <row r="87" spans="1:10" x14ac:dyDescent="0.2">
      <c r="A87" s="193"/>
      <c r="B87" s="193" t="s">
        <v>85</v>
      </c>
      <c r="C87" s="193"/>
      <c r="D87" s="193"/>
      <c r="E87" s="193"/>
      <c r="F87" s="193"/>
      <c r="G87" s="193"/>
      <c r="H87" s="193"/>
      <c r="I87" s="193"/>
      <c r="J87" s="193"/>
    </row>
    <row r="88" spans="1:10" x14ac:dyDescent="0.2">
      <c r="A88" s="193"/>
      <c r="B88" s="193"/>
      <c r="C88" s="193" t="s">
        <v>86</v>
      </c>
      <c r="D88" s="193"/>
      <c r="E88" s="193"/>
      <c r="F88" s="193"/>
      <c r="G88" s="193"/>
      <c r="H88" s="193"/>
      <c r="I88" s="193"/>
      <c r="J88" s="193"/>
    </row>
    <row r="89" spans="1:10" x14ac:dyDescent="0.2">
      <c r="A89" s="193"/>
      <c r="B89" s="193"/>
      <c r="C89" s="193"/>
      <c r="D89" s="4"/>
      <c r="E89" s="4"/>
      <c r="F89" s="193"/>
      <c r="G89" s="193"/>
      <c r="H89" s="193"/>
      <c r="I89" s="193"/>
      <c r="J89" s="193"/>
    </row>
    <row r="90" spans="1:10" x14ac:dyDescent="0.2">
      <c r="A90" s="193"/>
      <c r="B90" s="193"/>
      <c r="C90" s="193"/>
      <c r="D90" s="193"/>
      <c r="E90" s="193"/>
      <c r="F90" s="4"/>
      <c r="G90" s="4"/>
      <c r="H90" s="4"/>
      <c r="I90" s="4"/>
      <c r="J90" s="4"/>
    </row>
    <row r="91" spans="1:10" x14ac:dyDescent="0.2">
      <c r="A91" s="193"/>
      <c r="B91" s="193"/>
      <c r="C91" s="193"/>
      <c r="D91" s="193"/>
      <c r="E91" s="193"/>
      <c r="F91" s="4"/>
      <c r="G91" s="4"/>
      <c r="H91" s="4"/>
      <c r="I91" s="4"/>
      <c r="J91" s="4"/>
    </row>
    <row r="92" spans="1:10" x14ac:dyDescent="0.2">
      <c r="A92" s="193"/>
      <c r="B92" s="193"/>
      <c r="C92" s="193"/>
      <c r="D92" s="193"/>
      <c r="E92" s="193"/>
      <c r="F92" s="4"/>
      <c r="G92" s="4"/>
      <c r="H92" s="4"/>
      <c r="I92" s="4"/>
      <c r="J92" s="4"/>
    </row>
  </sheetData>
  <phoneticPr fontId="17" type="noConversion"/>
  <printOptions headings="1" gridLines="1"/>
  <pageMargins left="0.75" right="0.75" top="0.28999999999999998" bottom="0.34" header="0.31" footer="0.34"/>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71662-AB30-4DF7-B62D-C39141833C6F}">
  <sheetPr>
    <tabColor rgb="FF00B050"/>
  </sheetPr>
  <dimension ref="A1:W645"/>
  <sheetViews>
    <sheetView topLeftCell="E1" workbookViewId="0">
      <selection activeCell="O5" sqref="O5:Q11"/>
    </sheetView>
  </sheetViews>
  <sheetFormatPr defaultColWidth="8.85546875" defaultRowHeight="12.75" x14ac:dyDescent="0.2"/>
  <cols>
    <col min="1" max="1" width="8.140625" style="150" customWidth="1"/>
    <col min="2" max="2" width="8.85546875" style="46"/>
    <col min="13" max="13" width="11.85546875" customWidth="1"/>
    <col min="14" max="14" width="12.28515625" customWidth="1"/>
    <col min="15" max="15" width="25" customWidth="1"/>
    <col min="16" max="16" width="24.85546875" customWidth="1"/>
    <col min="17" max="17" width="31.7109375" customWidth="1"/>
  </cols>
  <sheetData>
    <row r="1" spans="1:23" s="147" customFormat="1" ht="24.75" thickBot="1" x14ac:dyDescent="0.25">
      <c r="A1" s="155" t="s">
        <v>962</v>
      </c>
      <c r="B1" s="148" t="s">
        <v>972</v>
      </c>
    </row>
    <row r="2" spans="1:23" x14ac:dyDescent="0.2">
      <c r="A2" s="183" t="s">
        <v>283</v>
      </c>
      <c r="B2" s="264" t="s">
        <v>284</v>
      </c>
    </row>
    <row r="3" spans="1:23" x14ac:dyDescent="0.2">
      <c r="A3" s="187" t="s">
        <v>289</v>
      </c>
      <c r="B3" s="250" t="s">
        <v>284</v>
      </c>
      <c r="D3" s="193" t="s">
        <v>1115</v>
      </c>
      <c r="E3">
        <f>COUNTIF(B2:B642, "M")</f>
        <v>414</v>
      </c>
      <c r="F3" s="190">
        <f>E3/E7</f>
        <v>0.64586583463338532</v>
      </c>
      <c r="M3" s="201" t="s">
        <v>1116</v>
      </c>
      <c r="N3" s="202"/>
      <c r="O3" s="202"/>
      <c r="P3" s="202"/>
      <c r="Q3" s="202"/>
      <c r="R3" s="202"/>
      <c r="S3" s="202"/>
      <c r="T3" s="202"/>
      <c r="U3" s="202"/>
      <c r="V3" s="202"/>
      <c r="W3" s="202"/>
    </row>
    <row r="4" spans="1:23" ht="13.5" thickBot="1" x14ac:dyDescent="0.25">
      <c r="A4" s="187" t="s">
        <v>290</v>
      </c>
      <c r="B4" s="250" t="s">
        <v>284</v>
      </c>
      <c r="D4" s="193" t="s">
        <v>1117</v>
      </c>
      <c r="E4">
        <f>COUNTIF(B2:B643, "S")</f>
        <v>46</v>
      </c>
      <c r="F4" s="190">
        <f>E4/E7</f>
        <v>7.1762870514820595E-2</v>
      </c>
      <c r="M4" s="1" t="s">
        <v>962</v>
      </c>
      <c r="N4" s="1" t="s">
        <v>1118</v>
      </c>
      <c r="Q4" s="201" t="s">
        <v>1119</v>
      </c>
      <c r="R4" s="201"/>
      <c r="S4" s="201"/>
      <c r="T4" s="201"/>
      <c r="U4" s="201"/>
      <c r="V4" s="201"/>
      <c r="W4" s="201"/>
    </row>
    <row r="5" spans="1:23" ht="14.25" thickTop="1" thickBot="1" x14ac:dyDescent="0.25">
      <c r="A5" s="187" t="s">
        <v>291</v>
      </c>
      <c r="B5" s="250" t="s">
        <v>284</v>
      </c>
      <c r="D5" s="193" t="s">
        <v>1120</v>
      </c>
      <c r="E5">
        <f>COUNTIF(B2:B644, "R")</f>
        <v>181</v>
      </c>
      <c r="F5" s="190">
        <f>E5/E7</f>
        <v>0.28237129485179407</v>
      </c>
      <c r="M5" s="193" t="s">
        <v>582</v>
      </c>
      <c r="N5" s="193" t="s">
        <v>1121</v>
      </c>
      <c r="O5" s="232" t="s">
        <v>1122</v>
      </c>
      <c r="P5" s="231" t="s">
        <v>1123</v>
      </c>
      <c r="Q5" s="235" t="s">
        <v>1124</v>
      </c>
    </row>
    <row r="6" spans="1:23" ht="13.5" thickTop="1" x14ac:dyDescent="0.2">
      <c r="A6" s="187" t="s">
        <v>296</v>
      </c>
      <c r="B6" s="250" t="s">
        <v>284</v>
      </c>
      <c r="M6" s="193" t="s">
        <v>614</v>
      </c>
      <c r="N6" s="193" t="s">
        <v>1121</v>
      </c>
      <c r="O6" s="233" t="s">
        <v>1125</v>
      </c>
      <c r="P6" s="230">
        <f>ROWS(N5:N26)</f>
        <v>22</v>
      </c>
      <c r="Q6" s="236">
        <f>P6/P13</f>
        <v>3.4321372854914198E-2</v>
      </c>
    </row>
    <row r="7" spans="1:23" x14ac:dyDescent="0.2">
      <c r="A7" s="187" t="s">
        <v>300</v>
      </c>
      <c r="B7" s="250" t="s">
        <v>284</v>
      </c>
      <c r="E7">
        <f>SUM(E3:E5)</f>
        <v>641</v>
      </c>
      <c r="M7" s="193" t="s">
        <v>615</v>
      </c>
      <c r="N7" s="193" t="s">
        <v>1121</v>
      </c>
      <c r="O7" s="234" t="s">
        <v>1115</v>
      </c>
      <c r="P7" s="216">
        <f>ROWS(N29:N417)</f>
        <v>389</v>
      </c>
      <c r="Q7" s="237">
        <f>P7/P13</f>
        <v>0.6068642745709828</v>
      </c>
    </row>
    <row r="8" spans="1:23" x14ac:dyDescent="0.2">
      <c r="A8" s="187" t="s">
        <v>301</v>
      </c>
      <c r="B8" s="250" t="s">
        <v>284</v>
      </c>
      <c r="M8" s="193" t="s">
        <v>625</v>
      </c>
      <c r="N8" s="193" t="s">
        <v>1121</v>
      </c>
      <c r="O8" s="234" t="s">
        <v>1120</v>
      </c>
      <c r="P8" s="216">
        <f>ROWS(N427:N599)</f>
        <v>173</v>
      </c>
      <c r="Q8" s="237">
        <f>P8/P13</f>
        <v>0.26989079563182528</v>
      </c>
    </row>
    <row r="9" spans="1:23" x14ac:dyDescent="0.2">
      <c r="A9" s="187" t="s">
        <v>302</v>
      </c>
      <c r="B9" s="250" t="s">
        <v>284</v>
      </c>
      <c r="M9" s="193" t="s">
        <v>626</v>
      </c>
      <c r="N9" s="193" t="s">
        <v>1121</v>
      </c>
      <c r="O9" s="234" t="s">
        <v>1117</v>
      </c>
      <c r="P9" s="216">
        <f>ROWS(N600:N645)</f>
        <v>46</v>
      </c>
      <c r="Q9" s="237">
        <f>P9/P13</f>
        <v>7.1762870514820595E-2</v>
      </c>
    </row>
    <row r="10" spans="1:23" x14ac:dyDescent="0.2">
      <c r="A10" s="187" t="s">
        <v>303</v>
      </c>
      <c r="B10" s="250" t="s">
        <v>284</v>
      </c>
      <c r="M10" s="193" t="s">
        <v>627</v>
      </c>
      <c r="N10" s="193" t="s">
        <v>1121</v>
      </c>
      <c r="O10" s="234" t="s">
        <v>1126</v>
      </c>
      <c r="P10" s="216">
        <f>ROWS(N27:N28)</f>
        <v>2</v>
      </c>
      <c r="Q10" s="237">
        <f>P10/P13</f>
        <v>3.1201248049921998E-3</v>
      </c>
    </row>
    <row r="11" spans="1:23" x14ac:dyDescent="0.2">
      <c r="A11" s="187" t="s">
        <v>304</v>
      </c>
      <c r="B11" s="250" t="s">
        <v>284</v>
      </c>
      <c r="M11" s="193" t="s">
        <v>628</v>
      </c>
      <c r="N11" s="193" t="s">
        <v>1121</v>
      </c>
      <c r="O11" s="234" t="s">
        <v>1127</v>
      </c>
      <c r="P11" s="216">
        <f>ROWS(N418:N426)</f>
        <v>9</v>
      </c>
      <c r="Q11" s="237">
        <f>P11/P13</f>
        <v>1.4040561622464899E-2</v>
      </c>
    </row>
    <row r="12" spans="1:23" x14ac:dyDescent="0.2">
      <c r="A12" s="187" t="s">
        <v>305</v>
      </c>
      <c r="B12" s="250" t="s">
        <v>284</v>
      </c>
      <c r="M12" s="193" t="s">
        <v>647</v>
      </c>
      <c r="N12" s="193" t="s">
        <v>1121</v>
      </c>
    </row>
    <row r="13" spans="1:23" x14ac:dyDescent="0.2">
      <c r="A13" s="187" t="s">
        <v>306</v>
      </c>
      <c r="B13" s="250" t="s">
        <v>284</v>
      </c>
      <c r="M13" s="193" t="s">
        <v>648</v>
      </c>
      <c r="N13" s="193" t="s">
        <v>1121</v>
      </c>
      <c r="O13" t="s">
        <v>1128</v>
      </c>
      <c r="P13">
        <f>SUM(P6:P11)</f>
        <v>641</v>
      </c>
    </row>
    <row r="14" spans="1:23" x14ac:dyDescent="0.2">
      <c r="A14" s="187" t="s">
        <v>309</v>
      </c>
      <c r="B14" s="250" t="s">
        <v>284</v>
      </c>
      <c r="M14" s="193" t="s">
        <v>658</v>
      </c>
      <c r="N14" s="193" t="s">
        <v>1121</v>
      </c>
    </row>
    <row r="15" spans="1:23" x14ac:dyDescent="0.2">
      <c r="A15" s="187" t="s">
        <v>310</v>
      </c>
      <c r="B15" s="250" t="s">
        <v>284</v>
      </c>
      <c r="M15" s="193" t="s">
        <v>680</v>
      </c>
      <c r="N15" s="193" t="s">
        <v>1121</v>
      </c>
    </row>
    <row r="16" spans="1:23" x14ac:dyDescent="0.2">
      <c r="A16" s="187" t="s">
        <v>313</v>
      </c>
      <c r="B16" s="250" t="s">
        <v>284</v>
      </c>
      <c r="M16" s="193" t="s">
        <v>681</v>
      </c>
      <c r="N16" s="193" t="s">
        <v>1121</v>
      </c>
    </row>
    <row r="17" spans="1:14" x14ac:dyDescent="0.2">
      <c r="A17" s="187" t="s">
        <v>314</v>
      </c>
      <c r="B17" s="250" t="s">
        <v>284</v>
      </c>
      <c r="M17" s="193" t="s">
        <v>682</v>
      </c>
      <c r="N17" s="193" t="s">
        <v>1121</v>
      </c>
    </row>
    <row r="18" spans="1:14" x14ac:dyDescent="0.2">
      <c r="A18" s="187" t="s">
        <v>316</v>
      </c>
      <c r="B18" s="250" t="s">
        <v>284</v>
      </c>
      <c r="M18" s="193" t="s">
        <v>692</v>
      </c>
      <c r="N18" s="193" t="s">
        <v>1121</v>
      </c>
    </row>
    <row r="19" spans="1:14" x14ac:dyDescent="0.2">
      <c r="A19" s="187" t="s">
        <v>318</v>
      </c>
      <c r="B19" s="250" t="s">
        <v>284</v>
      </c>
      <c r="M19" s="193" t="s">
        <v>693</v>
      </c>
      <c r="N19" s="193" t="s">
        <v>1121</v>
      </c>
    </row>
    <row r="20" spans="1:14" x14ac:dyDescent="0.2">
      <c r="A20" s="187" t="s">
        <v>319</v>
      </c>
      <c r="B20" s="250" t="s">
        <v>284</v>
      </c>
      <c r="M20" s="193" t="s">
        <v>810</v>
      </c>
      <c r="N20" s="193" t="s">
        <v>1121</v>
      </c>
    </row>
    <row r="21" spans="1:14" x14ac:dyDescent="0.2">
      <c r="A21" s="187" t="s">
        <v>322</v>
      </c>
      <c r="B21" s="250" t="s">
        <v>284</v>
      </c>
      <c r="M21" s="193" t="s">
        <v>811</v>
      </c>
      <c r="N21" s="193" t="s">
        <v>1121</v>
      </c>
    </row>
    <row r="22" spans="1:14" x14ac:dyDescent="0.2">
      <c r="A22" s="187" t="s">
        <v>324</v>
      </c>
      <c r="B22" s="250" t="s">
        <v>284</v>
      </c>
      <c r="M22" s="193" t="s">
        <v>824</v>
      </c>
      <c r="N22" s="193" t="s">
        <v>1121</v>
      </c>
    </row>
    <row r="23" spans="1:14" x14ac:dyDescent="0.2">
      <c r="A23" s="187" t="s">
        <v>328</v>
      </c>
      <c r="B23" s="250" t="s">
        <v>284</v>
      </c>
      <c r="M23" s="193" t="s">
        <v>825</v>
      </c>
      <c r="N23" s="193" t="s">
        <v>1121</v>
      </c>
    </row>
    <row r="24" spans="1:14" x14ac:dyDescent="0.2">
      <c r="A24" s="187" t="s">
        <v>329</v>
      </c>
      <c r="B24" s="250" t="s">
        <v>284</v>
      </c>
      <c r="M24" s="193" t="s">
        <v>832</v>
      </c>
      <c r="N24" s="193" t="s">
        <v>1121</v>
      </c>
    </row>
    <row r="25" spans="1:14" x14ac:dyDescent="0.2">
      <c r="A25" s="187" t="s">
        <v>330</v>
      </c>
      <c r="B25" s="250" t="s">
        <v>284</v>
      </c>
      <c r="M25" s="193" t="s">
        <v>894</v>
      </c>
      <c r="N25" s="193" t="s">
        <v>1121</v>
      </c>
    </row>
    <row r="26" spans="1:14" x14ac:dyDescent="0.2">
      <c r="A26" s="187" t="s">
        <v>331</v>
      </c>
      <c r="B26" s="250" t="s">
        <v>284</v>
      </c>
      <c r="M26" s="193" t="s">
        <v>927</v>
      </c>
      <c r="N26" s="193" t="s">
        <v>1121</v>
      </c>
    </row>
    <row r="27" spans="1:14" x14ac:dyDescent="0.2">
      <c r="A27" s="187" t="s">
        <v>332</v>
      </c>
      <c r="B27" s="250" t="s">
        <v>284</v>
      </c>
      <c r="M27" s="193" t="s">
        <v>853</v>
      </c>
      <c r="N27" s="193" t="s">
        <v>1129</v>
      </c>
    </row>
    <row r="28" spans="1:14" x14ac:dyDescent="0.2">
      <c r="A28" s="187" t="s">
        <v>333</v>
      </c>
      <c r="B28" s="250" t="s">
        <v>284</v>
      </c>
      <c r="M28" s="193" t="s">
        <v>857</v>
      </c>
      <c r="N28" s="193" t="s">
        <v>1129</v>
      </c>
    </row>
    <row r="29" spans="1:14" x14ac:dyDescent="0.2">
      <c r="A29" s="187" t="s">
        <v>335</v>
      </c>
      <c r="B29" s="250" t="s">
        <v>284</v>
      </c>
      <c r="M29" s="193" t="s">
        <v>283</v>
      </c>
      <c r="N29" s="193" t="s">
        <v>284</v>
      </c>
    </row>
    <row r="30" spans="1:14" x14ac:dyDescent="0.2">
      <c r="A30" s="187" t="s">
        <v>336</v>
      </c>
      <c r="B30" s="250" t="s">
        <v>284</v>
      </c>
      <c r="M30" s="193" t="s">
        <v>289</v>
      </c>
      <c r="N30" s="193" t="s">
        <v>284</v>
      </c>
    </row>
    <row r="31" spans="1:14" x14ac:dyDescent="0.2">
      <c r="A31" s="187" t="s">
        <v>337</v>
      </c>
      <c r="B31" s="250" t="s">
        <v>284</v>
      </c>
      <c r="M31" s="193" t="s">
        <v>290</v>
      </c>
      <c r="N31" s="193" t="s">
        <v>284</v>
      </c>
    </row>
    <row r="32" spans="1:14" x14ac:dyDescent="0.2">
      <c r="A32" s="187" t="s">
        <v>338</v>
      </c>
      <c r="B32" s="250" t="s">
        <v>284</v>
      </c>
      <c r="M32" s="193" t="s">
        <v>291</v>
      </c>
      <c r="N32" s="193" t="s">
        <v>284</v>
      </c>
    </row>
    <row r="33" spans="1:14" x14ac:dyDescent="0.2">
      <c r="A33" s="187" t="s">
        <v>339</v>
      </c>
      <c r="B33" s="250" t="s">
        <v>284</v>
      </c>
      <c r="M33" s="193" t="s">
        <v>296</v>
      </c>
      <c r="N33" s="193" t="s">
        <v>284</v>
      </c>
    </row>
    <row r="34" spans="1:14" x14ac:dyDescent="0.2">
      <c r="A34" s="187" t="s">
        <v>340</v>
      </c>
      <c r="B34" s="250" t="s">
        <v>284</v>
      </c>
      <c r="M34" s="193" t="s">
        <v>300</v>
      </c>
      <c r="N34" s="193" t="s">
        <v>284</v>
      </c>
    </row>
    <row r="35" spans="1:14" x14ac:dyDescent="0.2">
      <c r="A35" s="187" t="s">
        <v>343</v>
      </c>
      <c r="B35" s="250" t="s">
        <v>284</v>
      </c>
      <c r="M35" s="193" t="s">
        <v>301</v>
      </c>
      <c r="N35" s="193" t="s">
        <v>284</v>
      </c>
    </row>
    <row r="36" spans="1:14" x14ac:dyDescent="0.2">
      <c r="A36" s="187" t="s">
        <v>345</v>
      </c>
      <c r="B36" s="250" t="s">
        <v>284</v>
      </c>
      <c r="M36" s="193" t="s">
        <v>302</v>
      </c>
      <c r="N36" s="193" t="s">
        <v>284</v>
      </c>
    </row>
    <row r="37" spans="1:14" x14ac:dyDescent="0.2">
      <c r="A37" s="187" t="s">
        <v>346</v>
      </c>
      <c r="B37" s="250" t="s">
        <v>284</v>
      </c>
      <c r="M37" s="193" t="s">
        <v>303</v>
      </c>
      <c r="N37" s="193" t="s">
        <v>284</v>
      </c>
    </row>
    <row r="38" spans="1:14" x14ac:dyDescent="0.2">
      <c r="A38" s="187" t="s">
        <v>347</v>
      </c>
      <c r="B38" s="250" t="s">
        <v>284</v>
      </c>
      <c r="M38" s="193" t="s">
        <v>304</v>
      </c>
      <c r="N38" s="193" t="s">
        <v>284</v>
      </c>
    </row>
    <row r="39" spans="1:14" x14ac:dyDescent="0.2">
      <c r="A39" s="187" t="s">
        <v>348</v>
      </c>
      <c r="B39" s="250" t="s">
        <v>284</v>
      </c>
      <c r="M39" s="193" t="s">
        <v>305</v>
      </c>
      <c r="N39" s="193" t="s">
        <v>284</v>
      </c>
    </row>
    <row r="40" spans="1:14" x14ac:dyDescent="0.2">
      <c r="A40" s="187" t="s">
        <v>349</v>
      </c>
      <c r="B40" s="250" t="s">
        <v>284</v>
      </c>
      <c r="M40" s="193" t="s">
        <v>306</v>
      </c>
      <c r="N40" s="193" t="s">
        <v>284</v>
      </c>
    </row>
    <row r="41" spans="1:14" x14ac:dyDescent="0.2">
      <c r="A41" s="187" t="s">
        <v>351</v>
      </c>
      <c r="B41" s="250" t="s">
        <v>284</v>
      </c>
      <c r="M41" s="193" t="s">
        <v>309</v>
      </c>
      <c r="N41" s="193" t="s">
        <v>284</v>
      </c>
    </row>
    <row r="42" spans="1:14" x14ac:dyDescent="0.2">
      <c r="A42" s="187" t="s">
        <v>353</v>
      </c>
      <c r="B42" s="250" t="s">
        <v>284</v>
      </c>
      <c r="M42" s="193" t="s">
        <v>310</v>
      </c>
      <c r="N42" s="193" t="s">
        <v>284</v>
      </c>
    </row>
    <row r="43" spans="1:14" x14ac:dyDescent="0.2">
      <c r="A43" s="187" t="s">
        <v>354</v>
      </c>
      <c r="B43" s="250" t="s">
        <v>284</v>
      </c>
      <c r="M43" s="193" t="s">
        <v>313</v>
      </c>
      <c r="N43" s="193" t="s">
        <v>284</v>
      </c>
    </row>
    <row r="44" spans="1:14" x14ac:dyDescent="0.2">
      <c r="A44" s="187" t="s">
        <v>355</v>
      </c>
      <c r="B44" s="250" t="s">
        <v>284</v>
      </c>
      <c r="M44" s="193" t="s">
        <v>314</v>
      </c>
      <c r="N44" s="193" t="s">
        <v>284</v>
      </c>
    </row>
    <row r="45" spans="1:14" x14ac:dyDescent="0.2">
      <c r="A45" s="187" t="s">
        <v>356</v>
      </c>
      <c r="B45" s="250" t="s">
        <v>284</v>
      </c>
      <c r="M45" s="193" t="s">
        <v>316</v>
      </c>
      <c r="N45" s="193" t="s">
        <v>284</v>
      </c>
    </row>
    <row r="46" spans="1:14" x14ac:dyDescent="0.2">
      <c r="A46" s="187" t="s">
        <v>358</v>
      </c>
      <c r="B46" s="250" t="s">
        <v>284</v>
      </c>
      <c r="M46" s="193" t="s">
        <v>318</v>
      </c>
      <c r="N46" s="193" t="s">
        <v>284</v>
      </c>
    </row>
    <row r="47" spans="1:14" x14ac:dyDescent="0.2">
      <c r="A47" s="187" t="s">
        <v>361</v>
      </c>
      <c r="B47" s="250" t="s">
        <v>284</v>
      </c>
      <c r="M47" s="193" t="s">
        <v>319</v>
      </c>
      <c r="N47" s="193" t="s">
        <v>284</v>
      </c>
    </row>
    <row r="48" spans="1:14" x14ac:dyDescent="0.2">
      <c r="A48" s="187" t="s">
        <v>362</v>
      </c>
      <c r="B48" s="250" t="s">
        <v>284</v>
      </c>
      <c r="M48" s="193" t="s">
        <v>324</v>
      </c>
      <c r="N48" s="193" t="s">
        <v>284</v>
      </c>
    </row>
    <row r="49" spans="1:14" x14ac:dyDescent="0.2">
      <c r="A49" s="187" t="s">
        <v>363</v>
      </c>
      <c r="B49" s="250" t="s">
        <v>284</v>
      </c>
      <c r="M49" s="193" t="s">
        <v>328</v>
      </c>
      <c r="N49" s="193" t="s">
        <v>284</v>
      </c>
    </row>
    <row r="50" spans="1:14" x14ac:dyDescent="0.2">
      <c r="A50" s="187" t="s">
        <v>364</v>
      </c>
      <c r="B50" s="250" t="s">
        <v>284</v>
      </c>
      <c r="M50" s="193" t="s">
        <v>329</v>
      </c>
      <c r="N50" s="193" t="s">
        <v>284</v>
      </c>
    </row>
    <row r="51" spans="1:14" x14ac:dyDescent="0.2">
      <c r="A51" s="187" t="s">
        <v>367</v>
      </c>
      <c r="B51" s="250" t="s">
        <v>284</v>
      </c>
      <c r="M51" s="193" t="s">
        <v>330</v>
      </c>
      <c r="N51" s="193" t="s">
        <v>284</v>
      </c>
    </row>
    <row r="52" spans="1:14" x14ac:dyDescent="0.2">
      <c r="A52" s="187" t="s">
        <v>373</v>
      </c>
      <c r="B52" s="250" t="s">
        <v>284</v>
      </c>
      <c r="M52" s="193" t="s">
        <v>331</v>
      </c>
      <c r="N52" s="193" t="s">
        <v>284</v>
      </c>
    </row>
    <row r="53" spans="1:14" x14ac:dyDescent="0.2">
      <c r="A53" s="187" t="s">
        <v>374</v>
      </c>
      <c r="B53" s="250" t="s">
        <v>284</v>
      </c>
      <c r="M53" s="193" t="s">
        <v>332</v>
      </c>
      <c r="N53" s="193" t="s">
        <v>284</v>
      </c>
    </row>
    <row r="54" spans="1:14" x14ac:dyDescent="0.2">
      <c r="A54" s="187" t="s">
        <v>375</v>
      </c>
      <c r="B54" s="250" t="s">
        <v>284</v>
      </c>
      <c r="M54" s="193" t="s">
        <v>333</v>
      </c>
      <c r="N54" s="193" t="s">
        <v>284</v>
      </c>
    </row>
    <row r="55" spans="1:14" x14ac:dyDescent="0.2">
      <c r="A55" s="187" t="s">
        <v>378</v>
      </c>
      <c r="B55" s="250" t="s">
        <v>284</v>
      </c>
      <c r="M55" s="193" t="s">
        <v>335</v>
      </c>
      <c r="N55" s="193" t="s">
        <v>284</v>
      </c>
    </row>
    <row r="56" spans="1:14" x14ac:dyDescent="0.2">
      <c r="A56" s="187" t="s">
        <v>379</v>
      </c>
      <c r="B56" s="250" t="s">
        <v>284</v>
      </c>
      <c r="M56" s="193" t="s">
        <v>336</v>
      </c>
      <c r="N56" s="193" t="s">
        <v>284</v>
      </c>
    </row>
    <row r="57" spans="1:14" x14ac:dyDescent="0.2">
      <c r="A57" s="187" t="s">
        <v>386</v>
      </c>
      <c r="B57" s="250" t="s">
        <v>284</v>
      </c>
      <c r="M57" s="193" t="s">
        <v>337</v>
      </c>
      <c r="N57" s="193" t="s">
        <v>284</v>
      </c>
    </row>
    <row r="58" spans="1:14" x14ac:dyDescent="0.2">
      <c r="A58" s="187" t="s">
        <v>387</v>
      </c>
      <c r="B58" s="250" t="s">
        <v>284</v>
      </c>
      <c r="M58" s="193" t="s">
        <v>338</v>
      </c>
      <c r="N58" s="193" t="s">
        <v>284</v>
      </c>
    </row>
    <row r="59" spans="1:14" x14ac:dyDescent="0.2">
      <c r="A59" s="187" t="s">
        <v>389</v>
      </c>
      <c r="B59" s="250" t="s">
        <v>284</v>
      </c>
      <c r="M59" s="193" t="s">
        <v>339</v>
      </c>
      <c r="N59" s="193" t="s">
        <v>284</v>
      </c>
    </row>
    <row r="60" spans="1:14" x14ac:dyDescent="0.2">
      <c r="A60" s="187" t="s">
        <v>391</v>
      </c>
      <c r="B60" s="250" t="s">
        <v>284</v>
      </c>
      <c r="M60" s="193" t="s">
        <v>343</v>
      </c>
      <c r="N60" s="193" t="s">
        <v>284</v>
      </c>
    </row>
    <row r="61" spans="1:14" x14ac:dyDescent="0.2">
      <c r="A61" s="187" t="s">
        <v>398</v>
      </c>
      <c r="B61" s="250" t="s">
        <v>284</v>
      </c>
      <c r="M61" s="193" t="s">
        <v>345</v>
      </c>
      <c r="N61" s="193" t="s">
        <v>284</v>
      </c>
    </row>
    <row r="62" spans="1:14" x14ac:dyDescent="0.2">
      <c r="A62" s="187" t="s">
        <v>399</v>
      </c>
      <c r="B62" s="250" t="s">
        <v>284</v>
      </c>
      <c r="M62" s="193" t="s">
        <v>346</v>
      </c>
      <c r="N62" s="193" t="s">
        <v>284</v>
      </c>
    </row>
    <row r="63" spans="1:14" x14ac:dyDescent="0.2">
      <c r="A63" s="187" t="s">
        <v>400</v>
      </c>
      <c r="B63" s="250" t="s">
        <v>284</v>
      </c>
      <c r="M63" s="193" t="s">
        <v>347</v>
      </c>
      <c r="N63" s="193" t="s">
        <v>284</v>
      </c>
    </row>
    <row r="64" spans="1:14" x14ac:dyDescent="0.2">
      <c r="A64" s="187" t="s">
        <v>401</v>
      </c>
      <c r="B64" s="250" t="s">
        <v>284</v>
      </c>
      <c r="M64" s="193" t="s">
        <v>348</v>
      </c>
      <c r="N64" s="193" t="s">
        <v>284</v>
      </c>
    </row>
    <row r="65" spans="1:14" x14ac:dyDescent="0.2">
      <c r="A65" s="187" t="s">
        <v>410</v>
      </c>
      <c r="B65" s="250" t="s">
        <v>284</v>
      </c>
      <c r="M65" s="193" t="s">
        <v>349</v>
      </c>
      <c r="N65" s="193" t="s">
        <v>284</v>
      </c>
    </row>
    <row r="66" spans="1:14" x14ac:dyDescent="0.2">
      <c r="A66" s="187" t="s">
        <v>412</v>
      </c>
      <c r="B66" s="250" t="s">
        <v>284</v>
      </c>
      <c r="M66" s="193" t="s">
        <v>351</v>
      </c>
      <c r="N66" s="193" t="s">
        <v>284</v>
      </c>
    </row>
    <row r="67" spans="1:14" x14ac:dyDescent="0.2">
      <c r="A67" s="187" t="s">
        <v>413</v>
      </c>
      <c r="B67" s="250" t="s">
        <v>284</v>
      </c>
      <c r="M67" s="193" t="s">
        <v>353</v>
      </c>
      <c r="N67" s="193" t="s">
        <v>284</v>
      </c>
    </row>
    <row r="68" spans="1:14" x14ac:dyDescent="0.2">
      <c r="A68" s="187" t="s">
        <v>414</v>
      </c>
      <c r="B68" s="250" t="s">
        <v>284</v>
      </c>
      <c r="M68" s="193" t="s">
        <v>354</v>
      </c>
      <c r="N68" s="193" t="s">
        <v>284</v>
      </c>
    </row>
    <row r="69" spans="1:14" x14ac:dyDescent="0.2">
      <c r="A69" s="187" t="s">
        <v>415</v>
      </c>
      <c r="B69" s="250" t="s">
        <v>284</v>
      </c>
      <c r="M69" s="193" t="s">
        <v>355</v>
      </c>
      <c r="N69" s="193" t="s">
        <v>284</v>
      </c>
    </row>
    <row r="70" spans="1:14" x14ac:dyDescent="0.2">
      <c r="A70" s="187" t="s">
        <v>417</v>
      </c>
      <c r="B70" s="250" t="s">
        <v>284</v>
      </c>
      <c r="M70" s="193" t="s">
        <v>356</v>
      </c>
      <c r="N70" s="193" t="s">
        <v>284</v>
      </c>
    </row>
    <row r="71" spans="1:14" x14ac:dyDescent="0.2">
      <c r="A71" s="187" t="s">
        <v>420</v>
      </c>
      <c r="B71" s="250" t="s">
        <v>284</v>
      </c>
      <c r="M71" s="193" t="s">
        <v>358</v>
      </c>
      <c r="N71" s="193" t="s">
        <v>284</v>
      </c>
    </row>
    <row r="72" spans="1:14" x14ac:dyDescent="0.2">
      <c r="A72" s="187" t="s">
        <v>423</v>
      </c>
      <c r="B72" s="250" t="s">
        <v>284</v>
      </c>
      <c r="M72" s="193" t="s">
        <v>361</v>
      </c>
      <c r="N72" s="193" t="s">
        <v>284</v>
      </c>
    </row>
    <row r="73" spans="1:14" x14ac:dyDescent="0.2">
      <c r="A73" s="187" t="s">
        <v>424</v>
      </c>
      <c r="B73" s="250" t="s">
        <v>284</v>
      </c>
      <c r="M73" s="193" t="s">
        <v>362</v>
      </c>
      <c r="N73" s="193" t="s">
        <v>284</v>
      </c>
    </row>
    <row r="74" spans="1:14" x14ac:dyDescent="0.2">
      <c r="A74" s="187" t="s">
        <v>425</v>
      </c>
      <c r="B74" s="250" t="s">
        <v>284</v>
      </c>
      <c r="M74" s="193" t="s">
        <v>363</v>
      </c>
      <c r="N74" s="193" t="s">
        <v>284</v>
      </c>
    </row>
    <row r="75" spans="1:14" x14ac:dyDescent="0.2">
      <c r="A75" s="187" t="s">
        <v>426</v>
      </c>
      <c r="B75" s="250" t="s">
        <v>284</v>
      </c>
      <c r="M75" s="193" t="s">
        <v>364</v>
      </c>
      <c r="N75" s="193" t="s">
        <v>284</v>
      </c>
    </row>
    <row r="76" spans="1:14" x14ac:dyDescent="0.2">
      <c r="A76" s="187" t="s">
        <v>427</v>
      </c>
      <c r="B76" s="250" t="s">
        <v>284</v>
      </c>
      <c r="M76" s="193" t="s">
        <v>367</v>
      </c>
      <c r="N76" s="193" t="s">
        <v>284</v>
      </c>
    </row>
    <row r="77" spans="1:14" x14ac:dyDescent="0.2">
      <c r="A77" s="187" t="s">
        <v>428</v>
      </c>
      <c r="B77" s="250" t="s">
        <v>284</v>
      </c>
      <c r="M77" s="193" t="s">
        <v>373</v>
      </c>
      <c r="N77" s="193" t="s">
        <v>284</v>
      </c>
    </row>
    <row r="78" spans="1:14" x14ac:dyDescent="0.2">
      <c r="A78" s="187" t="s">
        <v>429</v>
      </c>
      <c r="B78" s="250" t="s">
        <v>284</v>
      </c>
      <c r="M78" s="193" t="s">
        <v>374</v>
      </c>
      <c r="N78" s="193" t="s">
        <v>284</v>
      </c>
    </row>
    <row r="79" spans="1:14" x14ac:dyDescent="0.2">
      <c r="A79" s="187" t="s">
        <v>436</v>
      </c>
      <c r="B79" s="250" t="s">
        <v>284</v>
      </c>
      <c r="M79" s="193" t="s">
        <v>375</v>
      </c>
      <c r="N79" s="193" t="s">
        <v>284</v>
      </c>
    </row>
    <row r="80" spans="1:14" x14ac:dyDescent="0.2">
      <c r="A80" s="187" t="s">
        <v>437</v>
      </c>
      <c r="B80" s="250" t="s">
        <v>284</v>
      </c>
      <c r="M80" s="193" t="s">
        <v>378</v>
      </c>
      <c r="N80" s="193" t="s">
        <v>284</v>
      </c>
    </row>
    <row r="81" spans="1:14" x14ac:dyDescent="0.2">
      <c r="A81" s="187" t="s">
        <v>438</v>
      </c>
      <c r="B81" s="250" t="s">
        <v>284</v>
      </c>
      <c r="M81" s="193" t="s">
        <v>386</v>
      </c>
      <c r="N81" s="193" t="s">
        <v>284</v>
      </c>
    </row>
    <row r="82" spans="1:14" x14ac:dyDescent="0.2">
      <c r="A82" s="187" t="s">
        <v>439</v>
      </c>
      <c r="B82" s="250" t="s">
        <v>284</v>
      </c>
      <c r="M82" s="193" t="s">
        <v>387</v>
      </c>
      <c r="N82" s="193" t="s">
        <v>284</v>
      </c>
    </row>
    <row r="83" spans="1:14" x14ac:dyDescent="0.2">
      <c r="A83" s="187" t="s">
        <v>440</v>
      </c>
      <c r="B83" s="250" t="s">
        <v>284</v>
      </c>
      <c r="M83" s="193" t="s">
        <v>389</v>
      </c>
      <c r="N83" s="193" t="s">
        <v>284</v>
      </c>
    </row>
    <row r="84" spans="1:14" x14ac:dyDescent="0.2">
      <c r="A84" s="187" t="s">
        <v>446</v>
      </c>
      <c r="B84" s="250" t="s">
        <v>284</v>
      </c>
      <c r="M84" s="193" t="s">
        <v>391</v>
      </c>
      <c r="N84" s="193" t="s">
        <v>284</v>
      </c>
    </row>
    <row r="85" spans="1:14" x14ac:dyDescent="0.2">
      <c r="A85" s="187" t="s">
        <v>447</v>
      </c>
      <c r="B85" s="250" t="s">
        <v>284</v>
      </c>
      <c r="M85" s="193" t="s">
        <v>398</v>
      </c>
      <c r="N85" s="193" t="s">
        <v>284</v>
      </c>
    </row>
    <row r="86" spans="1:14" x14ac:dyDescent="0.2">
      <c r="A86" s="187" t="s">
        <v>448</v>
      </c>
      <c r="B86" s="250" t="s">
        <v>284</v>
      </c>
      <c r="M86" s="193" t="s">
        <v>399</v>
      </c>
      <c r="N86" s="193" t="s">
        <v>284</v>
      </c>
    </row>
    <row r="87" spans="1:14" x14ac:dyDescent="0.2">
      <c r="A87" s="187" t="s">
        <v>449</v>
      </c>
      <c r="B87" s="250" t="s">
        <v>284</v>
      </c>
      <c r="M87" s="193" t="s">
        <v>400</v>
      </c>
      <c r="N87" s="193" t="s">
        <v>284</v>
      </c>
    </row>
    <row r="88" spans="1:14" x14ac:dyDescent="0.2">
      <c r="A88" s="187" t="s">
        <v>450</v>
      </c>
      <c r="B88" s="250" t="s">
        <v>284</v>
      </c>
      <c r="M88" s="193" t="s">
        <v>401</v>
      </c>
      <c r="N88" s="193" t="s">
        <v>284</v>
      </c>
    </row>
    <row r="89" spans="1:14" x14ac:dyDescent="0.2">
      <c r="A89" s="187" t="s">
        <v>451</v>
      </c>
      <c r="B89" s="250" t="s">
        <v>284</v>
      </c>
      <c r="M89" s="193" t="s">
        <v>410</v>
      </c>
      <c r="N89" s="193" t="s">
        <v>284</v>
      </c>
    </row>
    <row r="90" spans="1:14" x14ac:dyDescent="0.2">
      <c r="A90" s="187" t="s">
        <v>452</v>
      </c>
      <c r="B90" s="250" t="s">
        <v>284</v>
      </c>
      <c r="M90" s="193" t="s">
        <v>412</v>
      </c>
      <c r="N90" s="193" t="s">
        <v>284</v>
      </c>
    </row>
    <row r="91" spans="1:14" x14ac:dyDescent="0.2">
      <c r="A91" s="187" t="s">
        <v>456</v>
      </c>
      <c r="B91" s="250" t="s">
        <v>284</v>
      </c>
      <c r="M91" s="193" t="s">
        <v>413</v>
      </c>
      <c r="N91" s="193" t="s">
        <v>284</v>
      </c>
    </row>
    <row r="92" spans="1:14" x14ac:dyDescent="0.2">
      <c r="A92" s="187" t="s">
        <v>457</v>
      </c>
      <c r="B92" s="250" t="s">
        <v>284</v>
      </c>
      <c r="M92" s="193" t="s">
        <v>414</v>
      </c>
      <c r="N92" s="193" t="s">
        <v>284</v>
      </c>
    </row>
    <row r="93" spans="1:14" x14ac:dyDescent="0.2">
      <c r="A93" s="187" t="s">
        <v>460</v>
      </c>
      <c r="B93" s="250" t="s">
        <v>284</v>
      </c>
      <c r="M93" s="193" t="s">
        <v>415</v>
      </c>
      <c r="N93" s="193" t="s">
        <v>284</v>
      </c>
    </row>
    <row r="94" spans="1:14" x14ac:dyDescent="0.2">
      <c r="A94" s="187" t="s">
        <v>461</v>
      </c>
      <c r="B94" s="250" t="s">
        <v>284</v>
      </c>
      <c r="M94" s="193" t="s">
        <v>417</v>
      </c>
      <c r="N94" s="193" t="s">
        <v>284</v>
      </c>
    </row>
    <row r="95" spans="1:14" x14ac:dyDescent="0.2">
      <c r="A95" s="187" t="s">
        <v>462</v>
      </c>
      <c r="B95" s="250" t="s">
        <v>284</v>
      </c>
      <c r="M95" s="193" t="s">
        <v>420</v>
      </c>
      <c r="N95" s="193" t="s">
        <v>284</v>
      </c>
    </row>
    <row r="96" spans="1:14" x14ac:dyDescent="0.2">
      <c r="A96" s="187" t="s">
        <v>463</v>
      </c>
      <c r="B96" s="250" t="s">
        <v>284</v>
      </c>
      <c r="M96" s="193" t="s">
        <v>423</v>
      </c>
      <c r="N96" s="193" t="s">
        <v>284</v>
      </c>
    </row>
    <row r="97" spans="1:14" x14ac:dyDescent="0.2">
      <c r="A97" s="187" t="s">
        <v>467</v>
      </c>
      <c r="B97" s="250" t="s">
        <v>284</v>
      </c>
      <c r="M97" s="193" t="s">
        <v>424</v>
      </c>
      <c r="N97" s="193" t="s">
        <v>284</v>
      </c>
    </row>
    <row r="98" spans="1:14" x14ac:dyDescent="0.2">
      <c r="A98" s="187" t="s">
        <v>468</v>
      </c>
      <c r="B98" s="250" t="s">
        <v>284</v>
      </c>
      <c r="M98" s="193" t="s">
        <v>425</v>
      </c>
      <c r="N98" s="193" t="s">
        <v>284</v>
      </c>
    </row>
    <row r="99" spans="1:14" x14ac:dyDescent="0.2">
      <c r="A99" s="187" t="s">
        <v>469</v>
      </c>
      <c r="B99" s="250" t="s">
        <v>284</v>
      </c>
      <c r="M99" s="193" t="s">
        <v>426</v>
      </c>
      <c r="N99" s="193" t="s">
        <v>284</v>
      </c>
    </row>
    <row r="100" spans="1:14" x14ac:dyDescent="0.2">
      <c r="A100" s="187" t="s">
        <v>471</v>
      </c>
      <c r="B100" s="250" t="s">
        <v>284</v>
      </c>
      <c r="M100" s="193" t="s">
        <v>427</v>
      </c>
      <c r="N100" s="193" t="s">
        <v>284</v>
      </c>
    </row>
    <row r="101" spans="1:14" x14ac:dyDescent="0.2">
      <c r="A101" s="187" t="s">
        <v>472</v>
      </c>
      <c r="B101" s="250" t="s">
        <v>284</v>
      </c>
      <c r="M101" s="193" t="s">
        <v>428</v>
      </c>
      <c r="N101" s="193" t="s">
        <v>284</v>
      </c>
    </row>
    <row r="102" spans="1:14" x14ac:dyDescent="0.2">
      <c r="A102" s="187" t="s">
        <v>473</v>
      </c>
      <c r="B102" s="250" t="s">
        <v>284</v>
      </c>
      <c r="M102" s="193" t="s">
        <v>429</v>
      </c>
      <c r="N102" s="193" t="s">
        <v>284</v>
      </c>
    </row>
    <row r="103" spans="1:14" x14ac:dyDescent="0.2">
      <c r="A103" s="187" t="s">
        <v>476</v>
      </c>
      <c r="B103" s="250" t="s">
        <v>284</v>
      </c>
      <c r="M103" s="193" t="s">
        <v>436</v>
      </c>
      <c r="N103" s="193" t="s">
        <v>284</v>
      </c>
    </row>
    <row r="104" spans="1:14" x14ac:dyDescent="0.2">
      <c r="A104" s="187" t="s">
        <v>479</v>
      </c>
      <c r="B104" s="250" t="s">
        <v>284</v>
      </c>
      <c r="M104" s="193" t="s">
        <v>437</v>
      </c>
      <c r="N104" s="193" t="s">
        <v>284</v>
      </c>
    </row>
    <row r="105" spans="1:14" x14ac:dyDescent="0.2">
      <c r="A105" s="187" t="s">
        <v>480</v>
      </c>
      <c r="B105" s="250" t="s">
        <v>284</v>
      </c>
      <c r="M105" s="193" t="s">
        <v>438</v>
      </c>
      <c r="N105" s="193" t="s">
        <v>284</v>
      </c>
    </row>
    <row r="106" spans="1:14" x14ac:dyDescent="0.2">
      <c r="A106" s="187" t="s">
        <v>481</v>
      </c>
      <c r="B106" s="250" t="s">
        <v>284</v>
      </c>
      <c r="M106" s="193" t="s">
        <v>439</v>
      </c>
      <c r="N106" s="193" t="s">
        <v>284</v>
      </c>
    </row>
    <row r="107" spans="1:14" x14ac:dyDescent="0.2">
      <c r="A107" s="187" t="s">
        <v>482</v>
      </c>
      <c r="B107" s="250" t="s">
        <v>284</v>
      </c>
      <c r="M107" s="193" t="s">
        <v>440</v>
      </c>
      <c r="N107" s="193" t="s">
        <v>284</v>
      </c>
    </row>
    <row r="108" spans="1:14" x14ac:dyDescent="0.2">
      <c r="A108" s="187" t="s">
        <v>483</v>
      </c>
      <c r="B108" s="250" t="s">
        <v>284</v>
      </c>
      <c r="M108" s="193" t="s">
        <v>446</v>
      </c>
      <c r="N108" s="193" t="s">
        <v>284</v>
      </c>
    </row>
    <row r="109" spans="1:14" x14ac:dyDescent="0.2">
      <c r="A109" s="187" t="s">
        <v>484</v>
      </c>
      <c r="B109" s="250" t="s">
        <v>284</v>
      </c>
      <c r="M109" s="193" t="s">
        <v>447</v>
      </c>
      <c r="N109" s="193" t="s">
        <v>284</v>
      </c>
    </row>
    <row r="110" spans="1:14" x14ac:dyDescent="0.2">
      <c r="A110" s="187" t="s">
        <v>487</v>
      </c>
      <c r="B110" s="250" t="s">
        <v>284</v>
      </c>
      <c r="M110" s="193" t="s">
        <v>448</v>
      </c>
      <c r="N110" s="193" t="s">
        <v>284</v>
      </c>
    </row>
    <row r="111" spans="1:14" x14ac:dyDescent="0.2">
      <c r="A111" s="187" t="s">
        <v>488</v>
      </c>
      <c r="B111" s="250" t="s">
        <v>284</v>
      </c>
      <c r="M111" s="193" t="s">
        <v>449</v>
      </c>
      <c r="N111" s="193" t="s">
        <v>284</v>
      </c>
    </row>
    <row r="112" spans="1:14" x14ac:dyDescent="0.2">
      <c r="A112" s="187" t="s">
        <v>489</v>
      </c>
      <c r="B112" s="250" t="s">
        <v>284</v>
      </c>
      <c r="M112" s="193" t="s">
        <v>450</v>
      </c>
      <c r="N112" s="193" t="s">
        <v>284</v>
      </c>
    </row>
    <row r="113" spans="1:14" x14ac:dyDescent="0.2">
      <c r="A113" s="187" t="s">
        <v>490</v>
      </c>
      <c r="B113" s="250" t="s">
        <v>284</v>
      </c>
      <c r="M113" s="193" t="s">
        <v>451</v>
      </c>
      <c r="N113" s="193" t="s">
        <v>284</v>
      </c>
    </row>
    <row r="114" spans="1:14" x14ac:dyDescent="0.2">
      <c r="A114" s="187" t="s">
        <v>491</v>
      </c>
      <c r="B114" s="250" t="s">
        <v>284</v>
      </c>
      <c r="M114" s="193" t="s">
        <v>452</v>
      </c>
      <c r="N114" s="193" t="s">
        <v>284</v>
      </c>
    </row>
    <row r="115" spans="1:14" x14ac:dyDescent="0.2">
      <c r="A115" s="187" t="s">
        <v>492</v>
      </c>
      <c r="B115" s="250" t="s">
        <v>284</v>
      </c>
      <c r="M115" s="193" t="s">
        <v>456</v>
      </c>
      <c r="N115" s="193" t="s">
        <v>284</v>
      </c>
    </row>
    <row r="116" spans="1:14" x14ac:dyDescent="0.2">
      <c r="A116" s="187" t="s">
        <v>493</v>
      </c>
      <c r="B116" s="250" t="s">
        <v>284</v>
      </c>
      <c r="M116" s="193" t="s">
        <v>457</v>
      </c>
      <c r="N116" s="193" t="s">
        <v>284</v>
      </c>
    </row>
    <row r="117" spans="1:14" x14ac:dyDescent="0.2">
      <c r="A117" s="187" t="s">
        <v>494</v>
      </c>
      <c r="B117" s="250" t="s">
        <v>284</v>
      </c>
      <c r="M117" s="193" t="s">
        <v>460</v>
      </c>
      <c r="N117" s="193" t="s">
        <v>284</v>
      </c>
    </row>
    <row r="118" spans="1:14" x14ac:dyDescent="0.2">
      <c r="A118" s="187" t="s">
        <v>495</v>
      </c>
      <c r="B118" s="250" t="s">
        <v>284</v>
      </c>
      <c r="M118" s="193" t="s">
        <v>461</v>
      </c>
      <c r="N118" s="193" t="s">
        <v>284</v>
      </c>
    </row>
    <row r="119" spans="1:14" x14ac:dyDescent="0.2">
      <c r="A119" s="187" t="s">
        <v>496</v>
      </c>
      <c r="B119" s="250" t="s">
        <v>284</v>
      </c>
      <c r="M119" s="193" t="s">
        <v>462</v>
      </c>
      <c r="N119" s="193" t="s">
        <v>284</v>
      </c>
    </row>
    <row r="120" spans="1:14" x14ac:dyDescent="0.2">
      <c r="A120" s="187" t="s">
        <v>498</v>
      </c>
      <c r="B120" s="250" t="s">
        <v>284</v>
      </c>
      <c r="M120" s="193" t="s">
        <v>463</v>
      </c>
      <c r="N120" s="193" t="s">
        <v>284</v>
      </c>
    </row>
    <row r="121" spans="1:14" x14ac:dyDescent="0.2">
      <c r="A121" s="187" t="s">
        <v>499</v>
      </c>
      <c r="B121" s="250" t="s">
        <v>284</v>
      </c>
      <c r="M121" s="193" t="s">
        <v>467</v>
      </c>
      <c r="N121" s="193" t="s">
        <v>284</v>
      </c>
    </row>
    <row r="122" spans="1:14" x14ac:dyDescent="0.2">
      <c r="A122" s="187" t="s">
        <v>500</v>
      </c>
      <c r="B122" s="250" t="s">
        <v>284</v>
      </c>
      <c r="M122" s="193" t="s">
        <v>468</v>
      </c>
      <c r="N122" s="193" t="s">
        <v>284</v>
      </c>
    </row>
    <row r="123" spans="1:14" x14ac:dyDescent="0.2">
      <c r="A123" s="187" t="s">
        <v>501</v>
      </c>
      <c r="B123" s="250" t="s">
        <v>284</v>
      </c>
      <c r="M123" s="193" t="s">
        <v>469</v>
      </c>
      <c r="N123" s="193" t="s">
        <v>284</v>
      </c>
    </row>
    <row r="124" spans="1:14" x14ac:dyDescent="0.2">
      <c r="A124" s="187" t="s">
        <v>502</v>
      </c>
      <c r="B124" s="250" t="s">
        <v>284</v>
      </c>
      <c r="M124" s="193" t="s">
        <v>471</v>
      </c>
      <c r="N124" s="193" t="s">
        <v>284</v>
      </c>
    </row>
    <row r="125" spans="1:14" x14ac:dyDescent="0.2">
      <c r="A125" s="187" t="s">
        <v>503</v>
      </c>
      <c r="B125" s="250" t="s">
        <v>284</v>
      </c>
      <c r="M125" s="193" t="s">
        <v>472</v>
      </c>
      <c r="N125" s="193" t="s">
        <v>284</v>
      </c>
    </row>
    <row r="126" spans="1:14" x14ac:dyDescent="0.2">
      <c r="A126" s="187" t="s">
        <v>504</v>
      </c>
      <c r="B126" s="250" t="s">
        <v>284</v>
      </c>
      <c r="M126" s="193" t="s">
        <v>473</v>
      </c>
      <c r="N126" s="193" t="s">
        <v>284</v>
      </c>
    </row>
    <row r="127" spans="1:14" x14ac:dyDescent="0.2">
      <c r="A127" s="187" t="s">
        <v>505</v>
      </c>
      <c r="B127" s="250" t="s">
        <v>284</v>
      </c>
      <c r="M127" s="193" t="s">
        <v>476</v>
      </c>
      <c r="N127" s="193" t="s">
        <v>284</v>
      </c>
    </row>
    <row r="128" spans="1:14" x14ac:dyDescent="0.2">
      <c r="A128" s="187" t="s">
        <v>506</v>
      </c>
      <c r="B128" s="250" t="s">
        <v>284</v>
      </c>
      <c r="M128" s="193" t="s">
        <v>479</v>
      </c>
      <c r="N128" s="193" t="s">
        <v>284</v>
      </c>
    </row>
    <row r="129" spans="1:14" x14ac:dyDescent="0.2">
      <c r="A129" s="187" t="s">
        <v>507</v>
      </c>
      <c r="B129" s="250" t="s">
        <v>284</v>
      </c>
      <c r="M129" s="193" t="s">
        <v>480</v>
      </c>
      <c r="N129" s="193" t="s">
        <v>284</v>
      </c>
    </row>
    <row r="130" spans="1:14" x14ac:dyDescent="0.2">
      <c r="A130" s="187" t="s">
        <v>508</v>
      </c>
      <c r="B130" s="250" t="s">
        <v>284</v>
      </c>
      <c r="M130" s="193" t="s">
        <v>481</v>
      </c>
      <c r="N130" s="193" t="s">
        <v>284</v>
      </c>
    </row>
    <row r="131" spans="1:14" x14ac:dyDescent="0.2">
      <c r="A131" s="187" t="s">
        <v>509</v>
      </c>
      <c r="B131" s="250" t="s">
        <v>284</v>
      </c>
      <c r="M131" s="193" t="s">
        <v>482</v>
      </c>
      <c r="N131" s="193" t="s">
        <v>284</v>
      </c>
    </row>
    <row r="132" spans="1:14" x14ac:dyDescent="0.2">
      <c r="A132" s="187" t="s">
        <v>510</v>
      </c>
      <c r="B132" s="250" t="s">
        <v>284</v>
      </c>
      <c r="M132" s="193" t="s">
        <v>483</v>
      </c>
      <c r="N132" s="193" t="s">
        <v>284</v>
      </c>
    </row>
    <row r="133" spans="1:14" x14ac:dyDescent="0.2">
      <c r="A133" s="187" t="s">
        <v>511</v>
      </c>
      <c r="B133" s="250" t="s">
        <v>284</v>
      </c>
      <c r="M133" s="193" t="s">
        <v>484</v>
      </c>
      <c r="N133" s="193" t="s">
        <v>284</v>
      </c>
    </row>
    <row r="134" spans="1:14" x14ac:dyDescent="0.2">
      <c r="A134" s="187" t="s">
        <v>512</v>
      </c>
      <c r="B134" s="250" t="s">
        <v>284</v>
      </c>
      <c r="M134" s="193" t="s">
        <v>487</v>
      </c>
      <c r="N134" s="193" t="s">
        <v>284</v>
      </c>
    </row>
    <row r="135" spans="1:14" x14ac:dyDescent="0.2">
      <c r="A135" s="187" t="s">
        <v>513</v>
      </c>
      <c r="B135" s="250" t="s">
        <v>284</v>
      </c>
      <c r="M135" s="193" t="s">
        <v>488</v>
      </c>
      <c r="N135" s="193" t="s">
        <v>284</v>
      </c>
    </row>
    <row r="136" spans="1:14" x14ac:dyDescent="0.2">
      <c r="A136" s="187" t="s">
        <v>514</v>
      </c>
      <c r="B136" s="265" t="s">
        <v>284</v>
      </c>
      <c r="M136" s="193" t="s">
        <v>489</v>
      </c>
      <c r="N136" s="193" t="s">
        <v>284</v>
      </c>
    </row>
    <row r="137" spans="1:14" x14ac:dyDescent="0.2">
      <c r="A137" s="187" t="s">
        <v>517</v>
      </c>
      <c r="B137" s="265" t="s">
        <v>284</v>
      </c>
      <c r="M137" s="193" t="s">
        <v>490</v>
      </c>
      <c r="N137" s="193" t="s">
        <v>284</v>
      </c>
    </row>
    <row r="138" spans="1:14" x14ac:dyDescent="0.2">
      <c r="A138" s="187" t="s">
        <v>519</v>
      </c>
      <c r="B138" s="250" t="s">
        <v>284</v>
      </c>
      <c r="M138" s="193" t="s">
        <v>491</v>
      </c>
      <c r="N138" s="193" t="s">
        <v>284</v>
      </c>
    </row>
    <row r="139" spans="1:14" x14ac:dyDescent="0.2">
      <c r="A139" s="187" t="s">
        <v>520</v>
      </c>
      <c r="B139" s="250" t="s">
        <v>284</v>
      </c>
      <c r="M139" s="193" t="s">
        <v>492</v>
      </c>
      <c r="N139" s="193" t="s">
        <v>284</v>
      </c>
    </row>
    <row r="140" spans="1:14" x14ac:dyDescent="0.2">
      <c r="A140" s="187" t="s">
        <v>521</v>
      </c>
      <c r="B140" s="250" t="s">
        <v>284</v>
      </c>
      <c r="M140" s="193" t="s">
        <v>493</v>
      </c>
      <c r="N140" s="193" t="s">
        <v>284</v>
      </c>
    </row>
    <row r="141" spans="1:14" x14ac:dyDescent="0.2">
      <c r="A141" s="187" t="s">
        <v>522</v>
      </c>
      <c r="B141" s="250" t="s">
        <v>284</v>
      </c>
      <c r="M141" s="193" t="s">
        <v>494</v>
      </c>
      <c r="N141" s="193" t="s">
        <v>284</v>
      </c>
    </row>
    <row r="142" spans="1:14" x14ac:dyDescent="0.2">
      <c r="A142" s="187" t="s">
        <v>523</v>
      </c>
      <c r="B142" s="250" t="s">
        <v>284</v>
      </c>
      <c r="M142" s="193" t="s">
        <v>495</v>
      </c>
      <c r="N142" s="193" t="s">
        <v>284</v>
      </c>
    </row>
    <row r="143" spans="1:14" x14ac:dyDescent="0.2">
      <c r="A143" s="187" t="s">
        <v>525</v>
      </c>
      <c r="B143" s="250" t="s">
        <v>284</v>
      </c>
      <c r="M143" s="193" t="s">
        <v>496</v>
      </c>
      <c r="N143" s="193" t="s">
        <v>284</v>
      </c>
    </row>
    <row r="144" spans="1:14" x14ac:dyDescent="0.2">
      <c r="A144" s="187" t="s">
        <v>526</v>
      </c>
      <c r="B144" s="250" t="s">
        <v>284</v>
      </c>
      <c r="M144" s="193" t="s">
        <v>498</v>
      </c>
      <c r="N144" s="193" t="s">
        <v>284</v>
      </c>
    </row>
    <row r="145" spans="1:14" x14ac:dyDescent="0.2">
      <c r="A145" s="187" t="s">
        <v>527</v>
      </c>
      <c r="B145" s="250" t="s">
        <v>284</v>
      </c>
      <c r="M145" s="193" t="s">
        <v>499</v>
      </c>
      <c r="N145" s="193" t="s">
        <v>284</v>
      </c>
    </row>
    <row r="146" spans="1:14" x14ac:dyDescent="0.2">
      <c r="A146" s="187" t="s">
        <v>529</v>
      </c>
      <c r="B146" s="250" t="s">
        <v>284</v>
      </c>
      <c r="M146" s="193" t="s">
        <v>500</v>
      </c>
      <c r="N146" s="193" t="s">
        <v>284</v>
      </c>
    </row>
    <row r="147" spans="1:14" x14ac:dyDescent="0.2">
      <c r="A147" s="187" t="s">
        <v>530</v>
      </c>
      <c r="B147" s="250" t="s">
        <v>284</v>
      </c>
      <c r="M147" s="193" t="s">
        <v>501</v>
      </c>
      <c r="N147" s="193" t="s">
        <v>284</v>
      </c>
    </row>
    <row r="148" spans="1:14" x14ac:dyDescent="0.2">
      <c r="A148" s="187" t="s">
        <v>531</v>
      </c>
      <c r="B148" s="250" t="s">
        <v>284</v>
      </c>
      <c r="M148" s="193" t="s">
        <v>502</v>
      </c>
      <c r="N148" s="193" t="s">
        <v>284</v>
      </c>
    </row>
    <row r="149" spans="1:14" x14ac:dyDescent="0.2">
      <c r="A149" s="187" t="s">
        <v>533</v>
      </c>
      <c r="B149" s="250" t="s">
        <v>284</v>
      </c>
      <c r="M149" s="193" t="s">
        <v>503</v>
      </c>
      <c r="N149" s="193" t="s">
        <v>284</v>
      </c>
    </row>
    <row r="150" spans="1:14" x14ac:dyDescent="0.2">
      <c r="A150" s="187" t="s">
        <v>534</v>
      </c>
      <c r="B150" s="250" t="s">
        <v>284</v>
      </c>
      <c r="M150" s="193" t="s">
        <v>504</v>
      </c>
      <c r="N150" s="193" t="s">
        <v>284</v>
      </c>
    </row>
    <row r="151" spans="1:14" x14ac:dyDescent="0.2">
      <c r="A151" s="187" t="s">
        <v>535</v>
      </c>
      <c r="B151" s="250" t="s">
        <v>284</v>
      </c>
      <c r="M151" s="193" t="s">
        <v>505</v>
      </c>
      <c r="N151" s="193" t="s">
        <v>284</v>
      </c>
    </row>
    <row r="152" spans="1:14" x14ac:dyDescent="0.2">
      <c r="A152" s="187" t="s">
        <v>537</v>
      </c>
      <c r="B152" s="250" t="s">
        <v>284</v>
      </c>
      <c r="M152" s="193" t="s">
        <v>506</v>
      </c>
      <c r="N152" s="193" t="s">
        <v>284</v>
      </c>
    </row>
    <row r="153" spans="1:14" x14ac:dyDescent="0.2">
      <c r="A153" s="187" t="s">
        <v>538</v>
      </c>
      <c r="B153" s="250" t="s">
        <v>284</v>
      </c>
      <c r="M153" s="193" t="s">
        <v>507</v>
      </c>
      <c r="N153" s="193" t="s">
        <v>284</v>
      </c>
    </row>
    <row r="154" spans="1:14" x14ac:dyDescent="0.2">
      <c r="A154" s="187" t="s">
        <v>539</v>
      </c>
      <c r="B154" s="250" t="s">
        <v>284</v>
      </c>
      <c r="M154" s="193" t="s">
        <v>508</v>
      </c>
      <c r="N154" s="193" t="s">
        <v>284</v>
      </c>
    </row>
    <row r="155" spans="1:14" x14ac:dyDescent="0.2">
      <c r="A155" s="187" t="s">
        <v>540</v>
      </c>
      <c r="B155" s="250" t="s">
        <v>284</v>
      </c>
      <c r="M155" s="193" t="s">
        <v>509</v>
      </c>
      <c r="N155" s="193" t="s">
        <v>284</v>
      </c>
    </row>
    <row r="156" spans="1:14" x14ac:dyDescent="0.2">
      <c r="A156" s="187" t="s">
        <v>542</v>
      </c>
      <c r="B156" s="250" t="s">
        <v>284</v>
      </c>
      <c r="M156" s="193" t="s">
        <v>510</v>
      </c>
      <c r="N156" s="193" t="s">
        <v>284</v>
      </c>
    </row>
    <row r="157" spans="1:14" x14ac:dyDescent="0.2">
      <c r="A157" s="187" t="s">
        <v>543</v>
      </c>
      <c r="B157" s="250" t="s">
        <v>284</v>
      </c>
      <c r="M157" s="193" t="s">
        <v>511</v>
      </c>
      <c r="N157" s="193" t="s">
        <v>284</v>
      </c>
    </row>
    <row r="158" spans="1:14" x14ac:dyDescent="0.2">
      <c r="A158" s="187" t="s">
        <v>545</v>
      </c>
      <c r="B158" s="250" t="s">
        <v>284</v>
      </c>
      <c r="M158" s="193" t="s">
        <v>512</v>
      </c>
      <c r="N158" s="193" t="s">
        <v>284</v>
      </c>
    </row>
    <row r="159" spans="1:14" x14ac:dyDescent="0.2">
      <c r="A159" s="187" t="s">
        <v>546</v>
      </c>
      <c r="B159" s="250" t="s">
        <v>284</v>
      </c>
      <c r="M159" s="193" t="s">
        <v>513</v>
      </c>
      <c r="N159" s="193" t="s">
        <v>284</v>
      </c>
    </row>
    <row r="160" spans="1:14" x14ac:dyDescent="0.2">
      <c r="A160" s="187" t="s">
        <v>547</v>
      </c>
      <c r="B160" s="250" t="s">
        <v>284</v>
      </c>
      <c r="M160" s="193" t="s">
        <v>514</v>
      </c>
      <c r="N160" s="193" t="s">
        <v>284</v>
      </c>
    </row>
    <row r="161" spans="1:14" x14ac:dyDescent="0.2">
      <c r="A161" s="187" t="s">
        <v>548</v>
      </c>
      <c r="B161" s="250" t="s">
        <v>284</v>
      </c>
      <c r="M161" s="193" t="s">
        <v>517</v>
      </c>
      <c r="N161" s="193" t="s">
        <v>284</v>
      </c>
    </row>
    <row r="162" spans="1:14" x14ac:dyDescent="0.2">
      <c r="A162" s="187" t="s">
        <v>549</v>
      </c>
      <c r="B162" s="250" t="s">
        <v>284</v>
      </c>
      <c r="M162" s="193" t="s">
        <v>519</v>
      </c>
      <c r="N162" s="193" t="s">
        <v>284</v>
      </c>
    </row>
    <row r="163" spans="1:14" x14ac:dyDescent="0.2">
      <c r="A163" s="187" t="s">
        <v>550</v>
      </c>
      <c r="B163" s="250" t="s">
        <v>284</v>
      </c>
      <c r="M163" s="193" t="s">
        <v>520</v>
      </c>
      <c r="N163" s="193" t="s">
        <v>284</v>
      </c>
    </row>
    <row r="164" spans="1:14" x14ac:dyDescent="0.2">
      <c r="A164" s="187" t="s">
        <v>551</v>
      </c>
      <c r="B164" s="250" t="s">
        <v>284</v>
      </c>
      <c r="M164" s="193" t="s">
        <v>521</v>
      </c>
      <c r="N164" s="193" t="s">
        <v>284</v>
      </c>
    </row>
    <row r="165" spans="1:14" x14ac:dyDescent="0.2">
      <c r="A165" s="187" t="s">
        <v>552</v>
      </c>
      <c r="B165" s="250" t="s">
        <v>284</v>
      </c>
      <c r="M165" s="193" t="s">
        <v>522</v>
      </c>
      <c r="N165" s="193" t="s">
        <v>284</v>
      </c>
    </row>
    <row r="166" spans="1:14" x14ac:dyDescent="0.2">
      <c r="A166" s="187" t="s">
        <v>553</v>
      </c>
      <c r="B166" s="250" t="s">
        <v>284</v>
      </c>
      <c r="M166" s="193" t="s">
        <v>525</v>
      </c>
      <c r="N166" s="193" t="s">
        <v>284</v>
      </c>
    </row>
    <row r="167" spans="1:14" x14ac:dyDescent="0.2">
      <c r="A167" s="187" t="s">
        <v>554</v>
      </c>
      <c r="B167" s="250" t="s">
        <v>284</v>
      </c>
      <c r="M167" s="193" t="s">
        <v>526</v>
      </c>
      <c r="N167" s="193" t="s">
        <v>284</v>
      </c>
    </row>
    <row r="168" spans="1:14" x14ac:dyDescent="0.2">
      <c r="A168" s="187" t="s">
        <v>555</v>
      </c>
      <c r="B168" s="250" t="s">
        <v>284</v>
      </c>
      <c r="M168" s="193" t="s">
        <v>527</v>
      </c>
      <c r="N168" s="193" t="s">
        <v>284</v>
      </c>
    </row>
    <row r="169" spans="1:14" x14ac:dyDescent="0.2">
      <c r="A169" s="187" t="s">
        <v>556</v>
      </c>
      <c r="B169" s="250" t="s">
        <v>284</v>
      </c>
      <c r="M169" s="193" t="s">
        <v>529</v>
      </c>
      <c r="N169" s="193" t="s">
        <v>284</v>
      </c>
    </row>
    <row r="170" spans="1:14" x14ac:dyDescent="0.2">
      <c r="A170" s="187" t="s">
        <v>557</v>
      </c>
      <c r="B170" s="250" t="s">
        <v>284</v>
      </c>
      <c r="M170" s="193" t="s">
        <v>530</v>
      </c>
      <c r="N170" s="193" t="s">
        <v>284</v>
      </c>
    </row>
    <row r="171" spans="1:14" x14ac:dyDescent="0.2">
      <c r="A171" s="187" t="s">
        <v>558</v>
      </c>
      <c r="B171" s="250" t="s">
        <v>284</v>
      </c>
      <c r="M171" s="193" t="s">
        <v>531</v>
      </c>
      <c r="N171" s="193" t="s">
        <v>284</v>
      </c>
    </row>
    <row r="172" spans="1:14" x14ac:dyDescent="0.2">
      <c r="A172" s="187" t="s">
        <v>559</v>
      </c>
      <c r="B172" s="250" t="s">
        <v>284</v>
      </c>
      <c r="M172" s="193" t="s">
        <v>533</v>
      </c>
      <c r="N172" s="193" t="s">
        <v>284</v>
      </c>
    </row>
    <row r="173" spans="1:14" x14ac:dyDescent="0.2">
      <c r="A173" s="187" t="s">
        <v>560</v>
      </c>
      <c r="B173" s="250" t="s">
        <v>284</v>
      </c>
      <c r="M173" s="193" t="s">
        <v>534</v>
      </c>
      <c r="N173" s="193" t="s">
        <v>284</v>
      </c>
    </row>
    <row r="174" spans="1:14" x14ac:dyDescent="0.2">
      <c r="A174" s="187" t="s">
        <v>561</v>
      </c>
      <c r="B174" s="250" t="s">
        <v>284</v>
      </c>
      <c r="M174" s="193" t="s">
        <v>535</v>
      </c>
      <c r="N174" s="193" t="s">
        <v>284</v>
      </c>
    </row>
    <row r="175" spans="1:14" x14ac:dyDescent="0.2">
      <c r="A175" s="187" t="s">
        <v>563</v>
      </c>
      <c r="B175" s="250" t="s">
        <v>284</v>
      </c>
      <c r="M175" s="193" t="s">
        <v>537</v>
      </c>
      <c r="N175" s="193" t="s">
        <v>284</v>
      </c>
    </row>
    <row r="176" spans="1:14" x14ac:dyDescent="0.2">
      <c r="A176" s="187" t="s">
        <v>564</v>
      </c>
      <c r="B176" s="250" t="s">
        <v>284</v>
      </c>
      <c r="M176" s="193" t="s">
        <v>538</v>
      </c>
      <c r="N176" s="193" t="s">
        <v>284</v>
      </c>
    </row>
    <row r="177" spans="1:14" x14ac:dyDescent="0.2">
      <c r="A177" s="187" t="s">
        <v>565</v>
      </c>
      <c r="B177" s="250" t="s">
        <v>284</v>
      </c>
      <c r="M177" s="193" t="s">
        <v>539</v>
      </c>
      <c r="N177" s="193" t="s">
        <v>284</v>
      </c>
    </row>
    <row r="178" spans="1:14" x14ac:dyDescent="0.2">
      <c r="A178" s="187" t="s">
        <v>566</v>
      </c>
      <c r="B178" s="250" t="s">
        <v>284</v>
      </c>
      <c r="M178" s="193" t="s">
        <v>540</v>
      </c>
      <c r="N178" s="193" t="s">
        <v>284</v>
      </c>
    </row>
    <row r="179" spans="1:14" x14ac:dyDescent="0.2">
      <c r="A179" s="187" t="s">
        <v>567</v>
      </c>
      <c r="B179" s="250" t="s">
        <v>284</v>
      </c>
      <c r="M179" s="193" t="s">
        <v>542</v>
      </c>
      <c r="N179" s="193" t="s">
        <v>284</v>
      </c>
    </row>
    <row r="180" spans="1:14" x14ac:dyDescent="0.2">
      <c r="A180" s="187" t="s">
        <v>568</v>
      </c>
      <c r="B180" s="250" t="s">
        <v>284</v>
      </c>
      <c r="M180" s="193" t="s">
        <v>543</v>
      </c>
      <c r="N180" s="193" t="s">
        <v>284</v>
      </c>
    </row>
    <row r="181" spans="1:14" x14ac:dyDescent="0.2">
      <c r="A181" s="187" t="s">
        <v>569</v>
      </c>
      <c r="B181" s="250" t="s">
        <v>284</v>
      </c>
      <c r="M181" s="193" t="s">
        <v>545</v>
      </c>
      <c r="N181" s="193" t="s">
        <v>284</v>
      </c>
    </row>
    <row r="182" spans="1:14" x14ac:dyDescent="0.2">
      <c r="A182" s="187" t="s">
        <v>570</v>
      </c>
      <c r="B182" s="250" t="s">
        <v>284</v>
      </c>
      <c r="M182" s="193" t="s">
        <v>546</v>
      </c>
      <c r="N182" s="193" t="s">
        <v>284</v>
      </c>
    </row>
    <row r="183" spans="1:14" x14ac:dyDescent="0.2">
      <c r="A183" s="187" t="s">
        <v>571</v>
      </c>
      <c r="B183" s="250" t="s">
        <v>284</v>
      </c>
      <c r="M183" s="193" t="s">
        <v>547</v>
      </c>
      <c r="N183" s="193" t="s">
        <v>284</v>
      </c>
    </row>
    <row r="184" spans="1:14" x14ac:dyDescent="0.2">
      <c r="A184" s="187" t="s">
        <v>572</v>
      </c>
      <c r="B184" s="250" t="s">
        <v>284</v>
      </c>
      <c r="M184" s="193" t="s">
        <v>548</v>
      </c>
      <c r="N184" s="193" t="s">
        <v>284</v>
      </c>
    </row>
    <row r="185" spans="1:14" x14ac:dyDescent="0.2">
      <c r="A185" s="187" t="s">
        <v>573</v>
      </c>
      <c r="B185" s="250" t="s">
        <v>284</v>
      </c>
      <c r="M185" s="193" t="s">
        <v>549</v>
      </c>
      <c r="N185" s="193" t="s">
        <v>284</v>
      </c>
    </row>
    <row r="186" spans="1:14" x14ac:dyDescent="0.2">
      <c r="A186" s="187" t="s">
        <v>574</v>
      </c>
      <c r="B186" s="250" t="s">
        <v>284</v>
      </c>
      <c r="M186" s="193" t="s">
        <v>550</v>
      </c>
      <c r="N186" s="193" t="s">
        <v>284</v>
      </c>
    </row>
    <row r="187" spans="1:14" x14ac:dyDescent="0.2">
      <c r="A187" s="187" t="s">
        <v>575</v>
      </c>
      <c r="B187" s="250" t="s">
        <v>284</v>
      </c>
      <c r="M187" s="193" t="s">
        <v>551</v>
      </c>
      <c r="N187" s="193" t="s">
        <v>284</v>
      </c>
    </row>
    <row r="188" spans="1:14" x14ac:dyDescent="0.2">
      <c r="A188" s="187" t="s">
        <v>576</v>
      </c>
      <c r="B188" s="250" t="s">
        <v>284</v>
      </c>
      <c r="M188" s="193" t="s">
        <v>552</v>
      </c>
      <c r="N188" s="193" t="s">
        <v>284</v>
      </c>
    </row>
    <row r="189" spans="1:14" x14ac:dyDescent="0.2">
      <c r="A189" s="187" t="s">
        <v>577</v>
      </c>
      <c r="B189" s="250" t="s">
        <v>284</v>
      </c>
      <c r="M189" s="193" t="s">
        <v>553</v>
      </c>
      <c r="N189" s="193" t="s">
        <v>284</v>
      </c>
    </row>
    <row r="190" spans="1:14" x14ac:dyDescent="0.2">
      <c r="A190" s="187" t="s">
        <v>578</v>
      </c>
      <c r="B190" s="250" t="s">
        <v>284</v>
      </c>
      <c r="M190" s="193" t="s">
        <v>554</v>
      </c>
      <c r="N190" s="193" t="s">
        <v>284</v>
      </c>
    </row>
    <row r="191" spans="1:14" x14ac:dyDescent="0.2">
      <c r="A191" s="187" t="s">
        <v>579</v>
      </c>
      <c r="B191" s="250" t="s">
        <v>284</v>
      </c>
      <c r="M191" s="193" t="s">
        <v>555</v>
      </c>
      <c r="N191" s="193" t="s">
        <v>284</v>
      </c>
    </row>
    <row r="192" spans="1:14" x14ac:dyDescent="0.2">
      <c r="A192" s="187" t="s">
        <v>580</v>
      </c>
      <c r="B192" s="250" t="s">
        <v>284</v>
      </c>
      <c r="M192" s="193" t="s">
        <v>556</v>
      </c>
      <c r="N192" s="193" t="s">
        <v>284</v>
      </c>
    </row>
    <row r="193" spans="1:14" x14ac:dyDescent="0.2">
      <c r="A193" s="187" t="s">
        <v>581</v>
      </c>
      <c r="B193" s="250" t="s">
        <v>284</v>
      </c>
      <c r="M193" s="193" t="s">
        <v>557</v>
      </c>
      <c r="N193" s="193" t="s">
        <v>284</v>
      </c>
    </row>
    <row r="194" spans="1:14" x14ac:dyDescent="0.2">
      <c r="A194" s="187" t="s">
        <v>582</v>
      </c>
      <c r="B194" s="250" t="s">
        <v>284</v>
      </c>
      <c r="M194" s="193" t="s">
        <v>558</v>
      </c>
      <c r="N194" s="193" t="s">
        <v>284</v>
      </c>
    </row>
    <row r="195" spans="1:14" x14ac:dyDescent="0.2">
      <c r="A195" s="187" t="s">
        <v>584</v>
      </c>
      <c r="B195" s="250" t="s">
        <v>284</v>
      </c>
      <c r="M195" s="193" t="s">
        <v>559</v>
      </c>
      <c r="N195" s="193" t="s">
        <v>284</v>
      </c>
    </row>
    <row r="196" spans="1:14" x14ac:dyDescent="0.2">
      <c r="A196" s="187" t="s">
        <v>585</v>
      </c>
      <c r="B196" s="250" t="s">
        <v>284</v>
      </c>
      <c r="M196" s="193" t="s">
        <v>560</v>
      </c>
      <c r="N196" s="193" t="s">
        <v>284</v>
      </c>
    </row>
    <row r="197" spans="1:14" x14ac:dyDescent="0.2">
      <c r="A197" s="187" t="s">
        <v>586</v>
      </c>
      <c r="B197" s="250" t="s">
        <v>284</v>
      </c>
      <c r="M197" s="193" t="s">
        <v>561</v>
      </c>
      <c r="N197" s="193" t="s">
        <v>284</v>
      </c>
    </row>
    <row r="198" spans="1:14" x14ac:dyDescent="0.2">
      <c r="A198" s="187" t="s">
        <v>587</v>
      </c>
      <c r="B198" s="250" t="s">
        <v>284</v>
      </c>
      <c r="M198" s="193" t="s">
        <v>563</v>
      </c>
      <c r="N198" s="193" t="s">
        <v>284</v>
      </c>
    </row>
    <row r="199" spans="1:14" x14ac:dyDescent="0.2">
      <c r="A199" s="187" t="s">
        <v>588</v>
      </c>
      <c r="B199" s="250" t="s">
        <v>284</v>
      </c>
      <c r="M199" s="193" t="s">
        <v>564</v>
      </c>
      <c r="N199" s="193" t="s">
        <v>284</v>
      </c>
    </row>
    <row r="200" spans="1:14" x14ac:dyDescent="0.2">
      <c r="A200" s="187" t="s">
        <v>591</v>
      </c>
      <c r="B200" s="250" t="s">
        <v>284</v>
      </c>
      <c r="M200" s="193" t="s">
        <v>565</v>
      </c>
      <c r="N200" s="193" t="s">
        <v>284</v>
      </c>
    </row>
    <row r="201" spans="1:14" x14ac:dyDescent="0.2">
      <c r="A201" s="187" t="s">
        <v>593</v>
      </c>
      <c r="B201" s="250" t="s">
        <v>284</v>
      </c>
      <c r="M201" s="193" t="s">
        <v>566</v>
      </c>
      <c r="N201" s="193" t="s">
        <v>284</v>
      </c>
    </row>
    <row r="202" spans="1:14" x14ac:dyDescent="0.2">
      <c r="A202" s="187" t="s">
        <v>594</v>
      </c>
      <c r="B202" s="250" t="s">
        <v>284</v>
      </c>
      <c r="M202" s="193" t="s">
        <v>567</v>
      </c>
      <c r="N202" s="193" t="s">
        <v>284</v>
      </c>
    </row>
    <row r="203" spans="1:14" x14ac:dyDescent="0.2">
      <c r="A203" s="187" t="s">
        <v>595</v>
      </c>
      <c r="B203" s="250" t="s">
        <v>284</v>
      </c>
      <c r="M203" s="193" t="s">
        <v>568</v>
      </c>
      <c r="N203" s="193" t="s">
        <v>284</v>
      </c>
    </row>
    <row r="204" spans="1:14" x14ac:dyDescent="0.2">
      <c r="A204" s="187" t="s">
        <v>596</v>
      </c>
      <c r="B204" s="250" t="s">
        <v>284</v>
      </c>
      <c r="M204" s="193" t="s">
        <v>569</v>
      </c>
      <c r="N204" s="193" t="s">
        <v>284</v>
      </c>
    </row>
    <row r="205" spans="1:14" x14ac:dyDescent="0.2">
      <c r="A205" s="187" t="s">
        <v>597</v>
      </c>
      <c r="B205" s="250" t="s">
        <v>284</v>
      </c>
      <c r="M205" s="193" t="s">
        <v>570</v>
      </c>
      <c r="N205" s="193" t="s">
        <v>284</v>
      </c>
    </row>
    <row r="206" spans="1:14" x14ac:dyDescent="0.2">
      <c r="A206" s="187" t="s">
        <v>598</v>
      </c>
      <c r="B206" s="250" t="s">
        <v>284</v>
      </c>
      <c r="M206" s="193" t="s">
        <v>571</v>
      </c>
      <c r="N206" s="193" t="s">
        <v>284</v>
      </c>
    </row>
    <row r="207" spans="1:14" x14ac:dyDescent="0.2">
      <c r="A207" s="187" t="s">
        <v>600</v>
      </c>
      <c r="B207" s="250" t="s">
        <v>284</v>
      </c>
      <c r="M207" s="193" t="s">
        <v>572</v>
      </c>
      <c r="N207" s="193" t="s">
        <v>284</v>
      </c>
    </row>
    <row r="208" spans="1:14" x14ac:dyDescent="0.2">
      <c r="A208" s="187" t="s">
        <v>602</v>
      </c>
      <c r="B208" s="250" t="s">
        <v>284</v>
      </c>
      <c r="M208" s="193" t="s">
        <v>573</v>
      </c>
      <c r="N208" s="193" t="s">
        <v>284</v>
      </c>
    </row>
    <row r="209" spans="1:14" x14ac:dyDescent="0.2">
      <c r="A209" s="187" t="s">
        <v>606</v>
      </c>
      <c r="B209" s="250" t="s">
        <v>284</v>
      </c>
      <c r="M209" s="193" t="s">
        <v>574</v>
      </c>
      <c r="N209" s="193" t="s">
        <v>284</v>
      </c>
    </row>
    <row r="210" spans="1:14" x14ac:dyDescent="0.2">
      <c r="A210" s="187" t="s">
        <v>607</v>
      </c>
      <c r="B210" s="250" t="s">
        <v>284</v>
      </c>
      <c r="M210" s="193" t="s">
        <v>575</v>
      </c>
      <c r="N210" s="193" t="s">
        <v>284</v>
      </c>
    </row>
    <row r="211" spans="1:14" x14ac:dyDescent="0.2">
      <c r="A211" s="187" t="s">
        <v>609</v>
      </c>
      <c r="B211" s="250" t="s">
        <v>284</v>
      </c>
      <c r="M211" s="193" t="s">
        <v>576</v>
      </c>
      <c r="N211" s="193" t="s">
        <v>284</v>
      </c>
    </row>
    <row r="212" spans="1:14" x14ac:dyDescent="0.2">
      <c r="A212" s="187" t="s">
        <v>611</v>
      </c>
      <c r="B212" s="250" t="s">
        <v>284</v>
      </c>
      <c r="M212" s="193" t="s">
        <v>577</v>
      </c>
      <c r="N212" s="193" t="s">
        <v>284</v>
      </c>
    </row>
    <row r="213" spans="1:14" x14ac:dyDescent="0.2">
      <c r="A213" s="187" t="s">
        <v>612</v>
      </c>
      <c r="B213" s="250" t="s">
        <v>284</v>
      </c>
      <c r="M213" s="193" t="s">
        <v>578</v>
      </c>
      <c r="N213" s="193" t="s">
        <v>284</v>
      </c>
    </row>
    <row r="214" spans="1:14" x14ac:dyDescent="0.2">
      <c r="A214" s="187" t="s">
        <v>613</v>
      </c>
      <c r="B214" s="250" t="s">
        <v>284</v>
      </c>
      <c r="M214" s="193" t="s">
        <v>579</v>
      </c>
      <c r="N214" s="193" t="s">
        <v>284</v>
      </c>
    </row>
    <row r="215" spans="1:14" x14ac:dyDescent="0.2">
      <c r="A215" s="187" t="s">
        <v>614</v>
      </c>
      <c r="B215" s="250" t="s">
        <v>284</v>
      </c>
      <c r="M215" s="193" t="s">
        <v>580</v>
      </c>
      <c r="N215" s="193" t="s">
        <v>284</v>
      </c>
    </row>
    <row r="216" spans="1:14" x14ac:dyDescent="0.2">
      <c r="A216" s="187" t="s">
        <v>615</v>
      </c>
      <c r="B216" s="250" t="s">
        <v>284</v>
      </c>
      <c r="M216" s="193" t="s">
        <v>581</v>
      </c>
      <c r="N216" s="193" t="s">
        <v>284</v>
      </c>
    </row>
    <row r="217" spans="1:14" x14ac:dyDescent="0.2">
      <c r="A217" s="187" t="s">
        <v>616</v>
      </c>
      <c r="B217" s="250" t="s">
        <v>284</v>
      </c>
      <c r="M217" s="193" t="s">
        <v>584</v>
      </c>
      <c r="N217" s="193" t="s">
        <v>284</v>
      </c>
    </row>
    <row r="218" spans="1:14" x14ac:dyDescent="0.2">
      <c r="A218" s="187" t="s">
        <v>617</v>
      </c>
      <c r="B218" s="250" t="s">
        <v>284</v>
      </c>
      <c r="M218" s="193" t="s">
        <v>585</v>
      </c>
      <c r="N218" s="193" t="s">
        <v>284</v>
      </c>
    </row>
    <row r="219" spans="1:14" x14ac:dyDescent="0.2">
      <c r="A219" s="187" t="s">
        <v>619</v>
      </c>
      <c r="B219" s="250" t="s">
        <v>284</v>
      </c>
      <c r="M219" s="193" t="s">
        <v>586</v>
      </c>
      <c r="N219" s="193" t="s">
        <v>284</v>
      </c>
    </row>
    <row r="220" spans="1:14" x14ac:dyDescent="0.2">
      <c r="A220" s="187" t="s">
        <v>620</v>
      </c>
      <c r="B220" s="250" t="s">
        <v>284</v>
      </c>
      <c r="M220" s="193" t="s">
        <v>587</v>
      </c>
      <c r="N220" s="193" t="s">
        <v>284</v>
      </c>
    </row>
    <row r="221" spans="1:14" x14ac:dyDescent="0.2">
      <c r="A221" s="187" t="s">
        <v>621</v>
      </c>
      <c r="B221" s="250" t="s">
        <v>284</v>
      </c>
      <c r="M221" s="193" t="s">
        <v>588</v>
      </c>
      <c r="N221" s="193" t="s">
        <v>284</v>
      </c>
    </row>
    <row r="222" spans="1:14" x14ac:dyDescent="0.2">
      <c r="A222" s="187" t="s">
        <v>625</v>
      </c>
      <c r="B222" s="250" t="s">
        <v>284</v>
      </c>
      <c r="M222" s="193" t="s">
        <v>591</v>
      </c>
      <c r="N222" s="193" t="s">
        <v>284</v>
      </c>
    </row>
    <row r="223" spans="1:14" x14ac:dyDescent="0.2">
      <c r="A223" s="187" t="s">
        <v>626</v>
      </c>
      <c r="B223" s="250" t="s">
        <v>284</v>
      </c>
      <c r="M223" s="193" t="s">
        <v>593</v>
      </c>
      <c r="N223" s="193" t="s">
        <v>284</v>
      </c>
    </row>
    <row r="224" spans="1:14" x14ac:dyDescent="0.2">
      <c r="A224" s="187" t="s">
        <v>627</v>
      </c>
      <c r="B224" s="250" t="s">
        <v>284</v>
      </c>
      <c r="M224" s="193" t="s">
        <v>594</v>
      </c>
      <c r="N224" s="193" t="s">
        <v>284</v>
      </c>
    </row>
    <row r="225" spans="1:14" x14ac:dyDescent="0.2">
      <c r="A225" s="187" t="s">
        <v>628</v>
      </c>
      <c r="B225" s="250" t="s">
        <v>284</v>
      </c>
      <c r="M225" s="193" t="s">
        <v>595</v>
      </c>
      <c r="N225" s="193" t="s">
        <v>284</v>
      </c>
    </row>
    <row r="226" spans="1:14" x14ac:dyDescent="0.2">
      <c r="A226" s="187" t="s">
        <v>629</v>
      </c>
      <c r="B226" s="250" t="s">
        <v>284</v>
      </c>
      <c r="M226" s="193" t="s">
        <v>596</v>
      </c>
      <c r="N226" s="193" t="s">
        <v>284</v>
      </c>
    </row>
    <row r="227" spans="1:14" x14ac:dyDescent="0.2">
      <c r="A227" s="187" t="s">
        <v>630</v>
      </c>
      <c r="B227" s="250" t="s">
        <v>284</v>
      </c>
      <c r="M227" s="193" t="s">
        <v>597</v>
      </c>
      <c r="N227" s="193" t="s">
        <v>284</v>
      </c>
    </row>
    <row r="228" spans="1:14" x14ac:dyDescent="0.2">
      <c r="A228" s="187" t="s">
        <v>631</v>
      </c>
      <c r="B228" s="250" t="s">
        <v>284</v>
      </c>
      <c r="M228" s="193" t="s">
        <v>598</v>
      </c>
      <c r="N228" s="193" t="s">
        <v>284</v>
      </c>
    </row>
    <row r="229" spans="1:14" x14ac:dyDescent="0.2">
      <c r="A229" s="187" t="s">
        <v>632</v>
      </c>
      <c r="B229" s="250" t="s">
        <v>284</v>
      </c>
      <c r="M229" s="193" t="s">
        <v>600</v>
      </c>
      <c r="N229" s="193" t="s">
        <v>284</v>
      </c>
    </row>
    <row r="230" spans="1:14" x14ac:dyDescent="0.2">
      <c r="A230" s="187" t="s">
        <v>635</v>
      </c>
      <c r="B230" s="250" t="s">
        <v>284</v>
      </c>
      <c r="M230" s="193" t="s">
        <v>602</v>
      </c>
      <c r="N230" s="193" t="s">
        <v>284</v>
      </c>
    </row>
    <row r="231" spans="1:14" x14ac:dyDescent="0.2">
      <c r="A231" s="187" t="s">
        <v>640</v>
      </c>
      <c r="B231" s="250" t="s">
        <v>284</v>
      </c>
      <c r="M231" s="193" t="s">
        <v>607</v>
      </c>
      <c r="N231" s="193" t="s">
        <v>284</v>
      </c>
    </row>
    <row r="232" spans="1:14" x14ac:dyDescent="0.2">
      <c r="A232" s="187" t="s">
        <v>641</v>
      </c>
      <c r="B232" s="250" t="s">
        <v>284</v>
      </c>
      <c r="M232" s="193" t="s">
        <v>609</v>
      </c>
      <c r="N232" s="193" t="s">
        <v>284</v>
      </c>
    </row>
    <row r="233" spans="1:14" x14ac:dyDescent="0.2">
      <c r="A233" s="187" t="s">
        <v>642</v>
      </c>
      <c r="B233" s="250" t="s">
        <v>284</v>
      </c>
      <c r="M233" s="193" t="s">
        <v>611</v>
      </c>
      <c r="N233" s="193" t="s">
        <v>284</v>
      </c>
    </row>
    <row r="234" spans="1:14" x14ac:dyDescent="0.2">
      <c r="A234" s="187" t="s">
        <v>644</v>
      </c>
      <c r="B234" s="250" t="s">
        <v>284</v>
      </c>
      <c r="M234" s="193" t="s">
        <v>612</v>
      </c>
      <c r="N234" s="193" t="s">
        <v>284</v>
      </c>
    </row>
    <row r="235" spans="1:14" x14ac:dyDescent="0.2">
      <c r="A235" s="187" t="s">
        <v>645</v>
      </c>
      <c r="B235" s="250" t="s">
        <v>284</v>
      </c>
      <c r="M235" s="193" t="s">
        <v>613</v>
      </c>
      <c r="N235" s="193" t="s">
        <v>284</v>
      </c>
    </row>
    <row r="236" spans="1:14" x14ac:dyDescent="0.2">
      <c r="A236" s="187" t="s">
        <v>646</v>
      </c>
      <c r="B236" s="227" t="s">
        <v>284</v>
      </c>
      <c r="M236" s="193" t="s">
        <v>616</v>
      </c>
      <c r="N236" s="193" t="s">
        <v>284</v>
      </c>
    </row>
    <row r="237" spans="1:14" x14ac:dyDescent="0.2">
      <c r="A237" s="187" t="s">
        <v>647</v>
      </c>
      <c r="B237" s="227" t="s">
        <v>284</v>
      </c>
      <c r="M237" s="193" t="s">
        <v>617</v>
      </c>
      <c r="N237" s="193" t="s">
        <v>284</v>
      </c>
    </row>
    <row r="238" spans="1:14" x14ac:dyDescent="0.2">
      <c r="A238" s="187" t="s">
        <v>648</v>
      </c>
      <c r="B238" s="227" t="s">
        <v>284</v>
      </c>
      <c r="M238" s="193" t="s">
        <v>619</v>
      </c>
      <c r="N238" s="193" t="s">
        <v>284</v>
      </c>
    </row>
    <row r="239" spans="1:14" x14ac:dyDescent="0.2">
      <c r="A239" s="187" t="s">
        <v>650</v>
      </c>
      <c r="B239" s="227" t="s">
        <v>284</v>
      </c>
      <c r="M239" s="193" t="s">
        <v>620</v>
      </c>
      <c r="N239" s="193" t="s">
        <v>284</v>
      </c>
    </row>
    <row r="240" spans="1:14" x14ac:dyDescent="0.2">
      <c r="A240" s="187" t="s">
        <v>651</v>
      </c>
      <c r="B240" s="227" t="s">
        <v>284</v>
      </c>
      <c r="M240" s="193" t="s">
        <v>621</v>
      </c>
      <c r="N240" s="193" t="s">
        <v>284</v>
      </c>
    </row>
    <row r="241" spans="1:14" x14ac:dyDescent="0.2">
      <c r="A241" s="187" t="s">
        <v>652</v>
      </c>
      <c r="B241" s="250" t="s">
        <v>284</v>
      </c>
      <c r="M241" s="193" t="s">
        <v>629</v>
      </c>
      <c r="N241" s="193" t="s">
        <v>284</v>
      </c>
    </row>
    <row r="242" spans="1:14" x14ac:dyDescent="0.2">
      <c r="A242" s="187" t="s">
        <v>656</v>
      </c>
      <c r="B242" s="250" t="s">
        <v>284</v>
      </c>
      <c r="M242" s="193" t="s">
        <v>630</v>
      </c>
      <c r="N242" s="193" t="s">
        <v>284</v>
      </c>
    </row>
    <row r="243" spans="1:14" x14ac:dyDescent="0.2">
      <c r="A243" s="187" t="s">
        <v>660</v>
      </c>
      <c r="B243" s="250" t="s">
        <v>284</v>
      </c>
      <c r="M243" s="193" t="s">
        <v>631</v>
      </c>
      <c r="N243" s="193" t="s">
        <v>284</v>
      </c>
    </row>
    <row r="244" spans="1:14" x14ac:dyDescent="0.2">
      <c r="A244" s="187" t="s">
        <v>661</v>
      </c>
      <c r="B244" s="250" t="s">
        <v>284</v>
      </c>
      <c r="M244" s="193" t="s">
        <v>632</v>
      </c>
      <c r="N244" s="193" t="s">
        <v>284</v>
      </c>
    </row>
    <row r="245" spans="1:14" x14ac:dyDescent="0.2">
      <c r="A245" s="187" t="s">
        <v>663</v>
      </c>
      <c r="B245" s="250" t="s">
        <v>284</v>
      </c>
      <c r="M245" s="193" t="s">
        <v>635</v>
      </c>
      <c r="N245" s="193" t="s">
        <v>284</v>
      </c>
    </row>
    <row r="246" spans="1:14" x14ac:dyDescent="0.2">
      <c r="A246" s="187" t="s">
        <v>664</v>
      </c>
      <c r="B246" s="250" t="s">
        <v>284</v>
      </c>
      <c r="M246" s="193" t="s">
        <v>640</v>
      </c>
      <c r="N246" s="193" t="s">
        <v>284</v>
      </c>
    </row>
    <row r="247" spans="1:14" x14ac:dyDescent="0.2">
      <c r="A247" s="187" t="s">
        <v>665</v>
      </c>
      <c r="B247" s="250" t="s">
        <v>284</v>
      </c>
      <c r="M247" s="193" t="s">
        <v>641</v>
      </c>
      <c r="N247" s="193" t="s">
        <v>284</v>
      </c>
    </row>
    <row r="248" spans="1:14" x14ac:dyDescent="0.2">
      <c r="A248" s="187" t="s">
        <v>667</v>
      </c>
      <c r="B248" s="250" t="s">
        <v>284</v>
      </c>
      <c r="M248" s="193" t="s">
        <v>642</v>
      </c>
      <c r="N248" s="193" t="s">
        <v>284</v>
      </c>
    </row>
    <row r="249" spans="1:14" x14ac:dyDescent="0.2">
      <c r="A249" s="187" t="s">
        <v>668</v>
      </c>
      <c r="B249" s="250" t="s">
        <v>284</v>
      </c>
      <c r="M249" s="193" t="s">
        <v>644</v>
      </c>
      <c r="N249" s="193" t="s">
        <v>284</v>
      </c>
    </row>
    <row r="250" spans="1:14" x14ac:dyDescent="0.2">
      <c r="A250" s="187" t="s">
        <v>673</v>
      </c>
      <c r="B250" s="250" t="s">
        <v>284</v>
      </c>
      <c r="M250" s="193" t="s">
        <v>645</v>
      </c>
      <c r="N250" s="193" t="s">
        <v>284</v>
      </c>
    </row>
    <row r="251" spans="1:14" x14ac:dyDescent="0.2">
      <c r="A251" s="187" t="s">
        <v>674</v>
      </c>
      <c r="B251" s="250" t="s">
        <v>284</v>
      </c>
      <c r="M251" s="193" t="s">
        <v>646</v>
      </c>
      <c r="N251" s="193" t="s">
        <v>284</v>
      </c>
    </row>
    <row r="252" spans="1:14" x14ac:dyDescent="0.2">
      <c r="A252" s="187" t="s">
        <v>675</v>
      </c>
      <c r="B252" s="250" t="s">
        <v>284</v>
      </c>
      <c r="M252" s="193" t="s">
        <v>650</v>
      </c>
      <c r="N252" s="193" t="s">
        <v>284</v>
      </c>
    </row>
    <row r="253" spans="1:14" x14ac:dyDescent="0.2">
      <c r="A253" s="187" t="s">
        <v>678</v>
      </c>
      <c r="B253" s="250" t="s">
        <v>284</v>
      </c>
      <c r="M253" s="193" t="s">
        <v>651</v>
      </c>
      <c r="N253" s="193" t="s">
        <v>284</v>
      </c>
    </row>
    <row r="254" spans="1:14" x14ac:dyDescent="0.2">
      <c r="A254" s="187" t="s">
        <v>679</v>
      </c>
      <c r="B254" s="250" t="s">
        <v>284</v>
      </c>
      <c r="M254" s="193" t="s">
        <v>652</v>
      </c>
      <c r="N254" s="193" t="s">
        <v>284</v>
      </c>
    </row>
    <row r="255" spans="1:14" x14ac:dyDescent="0.2">
      <c r="A255" s="187" t="s">
        <v>680</v>
      </c>
      <c r="B255" s="250" t="s">
        <v>284</v>
      </c>
      <c r="M255" s="193" t="s">
        <v>656</v>
      </c>
      <c r="N255" s="193" t="s">
        <v>284</v>
      </c>
    </row>
    <row r="256" spans="1:14" x14ac:dyDescent="0.2">
      <c r="A256" s="187" t="s">
        <v>681</v>
      </c>
      <c r="B256" s="250" t="s">
        <v>284</v>
      </c>
      <c r="M256" s="193" t="s">
        <v>660</v>
      </c>
      <c r="N256" s="193" t="s">
        <v>284</v>
      </c>
    </row>
    <row r="257" spans="1:14" x14ac:dyDescent="0.2">
      <c r="A257" s="187" t="s">
        <v>682</v>
      </c>
      <c r="B257" s="250" t="s">
        <v>284</v>
      </c>
      <c r="M257" s="193" t="s">
        <v>661</v>
      </c>
      <c r="N257" s="193" t="s">
        <v>284</v>
      </c>
    </row>
    <row r="258" spans="1:14" x14ac:dyDescent="0.2">
      <c r="A258" s="187" t="s">
        <v>683</v>
      </c>
      <c r="B258" s="250" t="s">
        <v>284</v>
      </c>
      <c r="M258" s="193" t="s">
        <v>663</v>
      </c>
      <c r="N258" s="193" t="s">
        <v>284</v>
      </c>
    </row>
    <row r="259" spans="1:14" x14ac:dyDescent="0.2">
      <c r="A259" s="187" t="s">
        <v>686</v>
      </c>
      <c r="B259" s="250" t="s">
        <v>284</v>
      </c>
      <c r="M259" s="193" t="s">
        <v>664</v>
      </c>
      <c r="N259" s="193" t="s">
        <v>284</v>
      </c>
    </row>
    <row r="260" spans="1:14" x14ac:dyDescent="0.2">
      <c r="A260" s="187" t="s">
        <v>687</v>
      </c>
      <c r="B260" s="250" t="s">
        <v>284</v>
      </c>
      <c r="M260" s="193" t="s">
        <v>665</v>
      </c>
      <c r="N260" s="193" t="s">
        <v>284</v>
      </c>
    </row>
    <row r="261" spans="1:14" x14ac:dyDescent="0.2">
      <c r="A261" s="187" t="s">
        <v>691</v>
      </c>
      <c r="B261" s="250" t="s">
        <v>284</v>
      </c>
      <c r="M261" s="193" t="s">
        <v>667</v>
      </c>
      <c r="N261" s="193" t="s">
        <v>284</v>
      </c>
    </row>
    <row r="262" spans="1:14" x14ac:dyDescent="0.2">
      <c r="A262" s="187" t="s">
        <v>694</v>
      </c>
      <c r="B262" s="250" t="s">
        <v>284</v>
      </c>
      <c r="M262" s="193" t="s">
        <v>668</v>
      </c>
      <c r="N262" s="193" t="s">
        <v>284</v>
      </c>
    </row>
    <row r="263" spans="1:14" x14ac:dyDescent="0.2">
      <c r="A263" s="187" t="s">
        <v>695</v>
      </c>
      <c r="B263" s="250" t="s">
        <v>284</v>
      </c>
      <c r="M263" s="193" t="s">
        <v>673</v>
      </c>
      <c r="N263" s="193" t="s">
        <v>284</v>
      </c>
    </row>
    <row r="264" spans="1:14" x14ac:dyDescent="0.2">
      <c r="A264" s="187" t="s">
        <v>696</v>
      </c>
      <c r="B264" s="250" t="s">
        <v>284</v>
      </c>
      <c r="M264" s="193" t="s">
        <v>674</v>
      </c>
      <c r="N264" s="193" t="s">
        <v>284</v>
      </c>
    </row>
    <row r="265" spans="1:14" x14ac:dyDescent="0.2">
      <c r="A265" s="187" t="s">
        <v>697</v>
      </c>
      <c r="B265" s="250" t="s">
        <v>284</v>
      </c>
      <c r="M265" s="193" t="s">
        <v>675</v>
      </c>
      <c r="N265" s="193" t="s">
        <v>284</v>
      </c>
    </row>
    <row r="266" spans="1:14" x14ac:dyDescent="0.2">
      <c r="A266" s="187" t="s">
        <v>698</v>
      </c>
      <c r="B266" s="250" t="s">
        <v>284</v>
      </c>
      <c r="M266" s="193" t="s">
        <v>678</v>
      </c>
      <c r="N266" s="193" t="s">
        <v>284</v>
      </c>
    </row>
    <row r="267" spans="1:14" x14ac:dyDescent="0.2">
      <c r="A267" s="187" t="s">
        <v>699</v>
      </c>
      <c r="B267" s="250" t="s">
        <v>284</v>
      </c>
      <c r="M267" s="193" t="s">
        <v>679</v>
      </c>
      <c r="N267" s="193" t="s">
        <v>284</v>
      </c>
    </row>
    <row r="268" spans="1:14" x14ac:dyDescent="0.2">
      <c r="A268" s="187" t="s">
        <v>700</v>
      </c>
      <c r="B268" s="250" t="s">
        <v>284</v>
      </c>
      <c r="M268" s="193" t="s">
        <v>683</v>
      </c>
      <c r="N268" s="193" t="s">
        <v>284</v>
      </c>
    </row>
    <row r="269" spans="1:14" x14ac:dyDescent="0.2">
      <c r="A269" s="187" t="s">
        <v>701</v>
      </c>
      <c r="B269" s="250" t="s">
        <v>284</v>
      </c>
      <c r="M269" s="193" t="s">
        <v>686</v>
      </c>
      <c r="N269" s="193" t="s">
        <v>284</v>
      </c>
    </row>
    <row r="270" spans="1:14" x14ac:dyDescent="0.2">
      <c r="A270" s="187" t="s">
        <v>702</v>
      </c>
      <c r="B270" s="250" t="s">
        <v>284</v>
      </c>
      <c r="M270" s="193" t="s">
        <v>687</v>
      </c>
      <c r="N270" s="193" t="s">
        <v>284</v>
      </c>
    </row>
    <row r="271" spans="1:14" x14ac:dyDescent="0.2">
      <c r="A271" s="187" t="s">
        <v>704</v>
      </c>
      <c r="B271" s="250" t="s">
        <v>284</v>
      </c>
      <c r="M271" s="193" t="s">
        <v>691</v>
      </c>
      <c r="N271" s="193" t="s">
        <v>284</v>
      </c>
    </row>
    <row r="272" spans="1:14" x14ac:dyDescent="0.2">
      <c r="A272" s="187" t="s">
        <v>705</v>
      </c>
      <c r="B272" s="250" t="s">
        <v>284</v>
      </c>
      <c r="M272" s="193" t="s">
        <v>694</v>
      </c>
      <c r="N272" s="193" t="s">
        <v>284</v>
      </c>
    </row>
    <row r="273" spans="1:14" x14ac:dyDescent="0.2">
      <c r="A273" s="187" t="s">
        <v>707</v>
      </c>
      <c r="B273" s="250" t="s">
        <v>284</v>
      </c>
      <c r="M273" s="193" t="s">
        <v>695</v>
      </c>
      <c r="N273" s="193" t="s">
        <v>284</v>
      </c>
    </row>
    <row r="274" spans="1:14" x14ac:dyDescent="0.2">
      <c r="A274" s="187" t="s">
        <v>708</v>
      </c>
      <c r="B274" s="250" t="s">
        <v>284</v>
      </c>
      <c r="M274" s="193" t="s">
        <v>696</v>
      </c>
      <c r="N274" s="193" t="s">
        <v>284</v>
      </c>
    </row>
    <row r="275" spans="1:14" x14ac:dyDescent="0.2">
      <c r="A275" s="187" t="s">
        <v>709</v>
      </c>
      <c r="B275" s="250" t="s">
        <v>284</v>
      </c>
      <c r="M275" s="193" t="s">
        <v>697</v>
      </c>
      <c r="N275" s="193" t="s">
        <v>284</v>
      </c>
    </row>
    <row r="276" spans="1:14" x14ac:dyDescent="0.2">
      <c r="A276" s="187" t="s">
        <v>710</v>
      </c>
      <c r="B276" s="250" t="s">
        <v>284</v>
      </c>
      <c r="M276" s="193" t="s">
        <v>698</v>
      </c>
      <c r="N276" s="193" t="s">
        <v>284</v>
      </c>
    </row>
    <row r="277" spans="1:14" x14ac:dyDescent="0.2">
      <c r="A277" s="187" t="s">
        <v>714</v>
      </c>
      <c r="B277" s="250" t="s">
        <v>284</v>
      </c>
      <c r="M277" s="193" t="s">
        <v>699</v>
      </c>
      <c r="N277" s="193" t="s">
        <v>284</v>
      </c>
    </row>
    <row r="278" spans="1:14" x14ac:dyDescent="0.2">
      <c r="A278" s="187" t="s">
        <v>716</v>
      </c>
      <c r="B278" s="250" t="s">
        <v>284</v>
      </c>
      <c r="M278" s="193" t="s">
        <v>700</v>
      </c>
      <c r="N278" s="193" t="s">
        <v>284</v>
      </c>
    </row>
    <row r="279" spans="1:14" x14ac:dyDescent="0.2">
      <c r="A279" s="187" t="s">
        <v>717</v>
      </c>
      <c r="B279" s="250" t="s">
        <v>284</v>
      </c>
      <c r="M279" s="193" t="s">
        <v>701</v>
      </c>
      <c r="N279" s="193" t="s">
        <v>284</v>
      </c>
    </row>
    <row r="280" spans="1:14" x14ac:dyDescent="0.2">
      <c r="A280" s="187" t="s">
        <v>718</v>
      </c>
      <c r="B280" s="250" t="s">
        <v>284</v>
      </c>
      <c r="M280" s="193" t="s">
        <v>702</v>
      </c>
      <c r="N280" s="193" t="s">
        <v>284</v>
      </c>
    </row>
    <row r="281" spans="1:14" x14ac:dyDescent="0.2">
      <c r="A281" s="187" t="s">
        <v>719</v>
      </c>
      <c r="B281" s="250" t="s">
        <v>284</v>
      </c>
      <c r="M281" s="193" t="s">
        <v>704</v>
      </c>
      <c r="N281" s="193" t="s">
        <v>284</v>
      </c>
    </row>
    <row r="282" spans="1:14" x14ac:dyDescent="0.2">
      <c r="A282" s="187" t="s">
        <v>720</v>
      </c>
      <c r="B282" s="250" t="s">
        <v>284</v>
      </c>
      <c r="M282" s="193" t="s">
        <v>705</v>
      </c>
      <c r="N282" s="193" t="s">
        <v>284</v>
      </c>
    </row>
    <row r="283" spans="1:14" x14ac:dyDescent="0.2">
      <c r="A283" s="187" t="s">
        <v>723</v>
      </c>
      <c r="B283" s="250" t="s">
        <v>284</v>
      </c>
      <c r="M283" s="193" t="s">
        <v>707</v>
      </c>
      <c r="N283" s="193" t="s">
        <v>284</v>
      </c>
    </row>
    <row r="284" spans="1:14" x14ac:dyDescent="0.2">
      <c r="A284" s="187" t="s">
        <v>724</v>
      </c>
      <c r="B284" s="250" t="s">
        <v>284</v>
      </c>
      <c r="M284" s="193" t="s">
        <v>708</v>
      </c>
      <c r="N284" s="193" t="s">
        <v>284</v>
      </c>
    </row>
    <row r="285" spans="1:14" x14ac:dyDescent="0.2">
      <c r="A285" s="187" t="s">
        <v>725</v>
      </c>
      <c r="B285" s="250" t="s">
        <v>284</v>
      </c>
      <c r="M285" s="193" t="s">
        <v>709</v>
      </c>
      <c r="N285" s="193" t="s">
        <v>284</v>
      </c>
    </row>
    <row r="286" spans="1:14" x14ac:dyDescent="0.2">
      <c r="A286" s="187" t="s">
        <v>726</v>
      </c>
      <c r="B286" s="250" t="s">
        <v>284</v>
      </c>
      <c r="M286" s="193" t="s">
        <v>710</v>
      </c>
      <c r="N286" s="193" t="s">
        <v>284</v>
      </c>
    </row>
    <row r="287" spans="1:14" x14ac:dyDescent="0.2">
      <c r="A287" s="187" t="s">
        <v>727</v>
      </c>
      <c r="B287" s="250" t="s">
        <v>284</v>
      </c>
      <c r="M287" s="193" t="s">
        <v>714</v>
      </c>
      <c r="N287" s="193" t="s">
        <v>284</v>
      </c>
    </row>
    <row r="288" spans="1:14" x14ac:dyDescent="0.2">
      <c r="A288" s="187" t="s">
        <v>728</v>
      </c>
      <c r="B288" s="250" t="s">
        <v>284</v>
      </c>
      <c r="M288" s="193" t="s">
        <v>716</v>
      </c>
      <c r="N288" s="193" t="s">
        <v>284</v>
      </c>
    </row>
    <row r="289" spans="1:14" x14ac:dyDescent="0.2">
      <c r="A289" s="187" t="s">
        <v>729</v>
      </c>
      <c r="B289" s="250" t="s">
        <v>284</v>
      </c>
      <c r="M289" s="193" t="s">
        <v>717</v>
      </c>
      <c r="N289" s="193" t="s">
        <v>284</v>
      </c>
    </row>
    <row r="290" spans="1:14" x14ac:dyDescent="0.2">
      <c r="A290" s="187" t="s">
        <v>730</v>
      </c>
      <c r="B290" s="250" t="s">
        <v>284</v>
      </c>
      <c r="M290" s="193" t="s">
        <v>718</v>
      </c>
      <c r="N290" s="193" t="s">
        <v>284</v>
      </c>
    </row>
    <row r="291" spans="1:14" x14ac:dyDescent="0.2">
      <c r="A291" s="187" t="s">
        <v>735</v>
      </c>
      <c r="B291" s="250" t="s">
        <v>284</v>
      </c>
      <c r="M291" s="193" t="s">
        <v>719</v>
      </c>
      <c r="N291" s="193" t="s">
        <v>284</v>
      </c>
    </row>
    <row r="292" spans="1:14" x14ac:dyDescent="0.2">
      <c r="A292" s="187" t="s">
        <v>736</v>
      </c>
      <c r="B292" s="250" t="s">
        <v>284</v>
      </c>
      <c r="M292" s="193" t="s">
        <v>720</v>
      </c>
      <c r="N292" s="193" t="s">
        <v>284</v>
      </c>
    </row>
    <row r="293" spans="1:14" x14ac:dyDescent="0.2">
      <c r="A293" s="187" t="s">
        <v>737</v>
      </c>
      <c r="B293" s="250" t="s">
        <v>284</v>
      </c>
      <c r="M293" s="193" t="s">
        <v>723</v>
      </c>
      <c r="N293" s="193" t="s">
        <v>284</v>
      </c>
    </row>
    <row r="294" spans="1:14" x14ac:dyDescent="0.2">
      <c r="A294" s="187" t="s">
        <v>738</v>
      </c>
      <c r="B294" s="250" t="s">
        <v>284</v>
      </c>
      <c r="M294" s="193" t="s">
        <v>724</v>
      </c>
      <c r="N294" s="193" t="s">
        <v>284</v>
      </c>
    </row>
    <row r="295" spans="1:14" x14ac:dyDescent="0.2">
      <c r="A295" s="187" t="s">
        <v>739</v>
      </c>
      <c r="B295" s="250" t="s">
        <v>284</v>
      </c>
      <c r="M295" s="193" t="s">
        <v>725</v>
      </c>
      <c r="N295" s="193" t="s">
        <v>284</v>
      </c>
    </row>
    <row r="296" spans="1:14" x14ac:dyDescent="0.2">
      <c r="A296" s="187" t="s">
        <v>743</v>
      </c>
      <c r="B296" s="250" t="s">
        <v>284</v>
      </c>
      <c r="M296" s="193" t="s">
        <v>726</v>
      </c>
      <c r="N296" s="193" t="s">
        <v>284</v>
      </c>
    </row>
    <row r="297" spans="1:14" x14ac:dyDescent="0.2">
      <c r="A297" s="187" t="s">
        <v>744</v>
      </c>
      <c r="B297" s="250" t="s">
        <v>284</v>
      </c>
      <c r="M297" s="193" t="s">
        <v>727</v>
      </c>
      <c r="N297" s="193" t="s">
        <v>284</v>
      </c>
    </row>
    <row r="298" spans="1:14" x14ac:dyDescent="0.2">
      <c r="A298" s="187" t="s">
        <v>745</v>
      </c>
      <c r="B298" s="250" t="s">
        <v>284</v>
      </c>
      <c r="M298" s="193" t="s">
        <v>728</v>
      </c>
      <c r="N298" s="193" t="s">
        <v>284</v>
      </c>
    </row>
    <row r="299" spans="1:14" x14ac:dyDescent="0.2">
      <c r="A299" s="187" t="s">
        <v>746</v>
      </c>
      <c r="B299" s="250" t="s">
        <v>284</v>
      </c>
      <c r="M299" s="193" t="s">
        <v>729</v>
      </c>
      <c r="N299" s="193" t="s">
        <v>284</v>
      </c>
    </row>
    <row r="300" spans="1:14" x14ac:dyDescent="0.2">
      <c r="A300" s="187" t="s">
        <v>747</v>
      </c>
      <c r="B300" s="250" t="s">
        <v>284</v>
      </c>
      <c r="M300" s="193" t="s">
        <v>730</v>
      </c>
      <c r="N300" s="193" t="s">
        <v>284</v>
      </c>
    </row>
    <row r="301" spans="1:14" x14ac:dyDescent="0.2">
      <c r="A301" s="187" t="s">
        <v>748</v>
      </c>
      <c r="B301" s="250" t="s">
        <v>284</v>
      </c>
      <c r="M301" s="193" t="s">
        <v>735</v>
      </c>
      <c r="N301" s="193" t="s">
        <v>284</v>
      </c>
    </row>
    <row r="302" spans="1:14" x14ac:dyDescent="0.2">
      <c r="A302" s="187" t="s">
        <v>749</v>
      </c>
      <c r="B302" s="250" t="s">
        <v>284</v>
      </c>
      <c r="M302" s="193" t="s">
        <v>736</v>
      </c>
      <c r="N302" s="193" t="s">
        <v>284</v>
      </c>
    </row>
    <row r="303" spans="1:14" x14ac:dyDescent="0.2">
      <c r="A303" s="187" t="s">
        <v>750</v>
      </c>
      <c r="B303" s="250" t="s">
        <v>284</v>
      </c>
      <c r="M303" s="193" t="s">
        <v>737</v>
      </c>
      <c r="N303" s="193" t="s">
        <v>284</v>
      </c>
    </row>
    <row r="304" spans="1:14" x14ac:dyDescent="0.2">
      <c r="A304" s="187" t="s">
        <v>753</v>
      </c>
      <c r="B304" s="250" t="s">
        <v>284</v>
      </c>
      <c r="M304" s="193" t="s">
        <v>738</v>
      </c>
      <c r="N304" s="193" t="s">
        <v>284</v>
      </c>
    </row>
    <row r="305" spans="1:14" x14ac:dyDescent="0.2">
      <c r="A305" s="187" t="s">
        <v>754</v>
      </c>
      <c r="B305" s="250" t="s">
        <v>284</v>
      </c>
      <c r="M305" s="193" t="s">
        <v>739</v>
      </c>
      <c r="N305" s="193" t="s">
        <v>284</v>
      </c>
    </row>
    <row r="306" spans="1:14" x14ac:dyDescent="0.2">
      <c r="A306" s="187" t="s">
        <v>755</v>
      </c>
      <c r="B306" s="250" t="s">
        <v>284</v>
      </c>
      <c r="M306" s="193" t="s">
        <v>743</v>
      </c>
      <c r="N306" s="193" t="s">
        <v>284</v>
      </c>
    </row>
    <row r="307" spans="1:14" x14ac:dyDescent="0.2">
      <c r="A307" s="187" t="s">
        <v>756</v>
      </c>
      <c r="B307" s="250" t="s">
        <v>284</v>
      </c>
      <c r="M307" s="193" t="s">
        <v>744</v>
      </c>
      <c r="N307" s="193" t="s">
        <v>284</v>
      </c>
    </row>
    <row r="308" spans="1:14" x14ac:dyDescent="0.2">
      <c r="A308" s="187" t="s">
        <v>757</v>
      </c>
      <c r="B308" s="250" t="s">
        <v>284</v>
      </c>
      <c r="M308" s="193" t="s">
        <v>746</v>
      </c>
      <c r="N308" s="193" t="s">
        <v>284</v>
      </c>
    </row>
    <row r="309" spans="1:14" x14ac:dyDescent="0.2">
      <c r="A309" s="187" t="s">
        <v>758</v>
      </c>
      <c r="B309" s="250" t="s">
        <v>284</v>
      </c>
      <c r="M309" s="193" t="s">
        <v>747</v>
      </c>
      <c r="N309" s="193" t="s">
        <v>284</v>
      </c>
    </row>
    <row r="310" spans="1:14" x14ac:dyDescent="0.2">
      <c r="A310" s="187" t="s">
        <v>759</v>
      </c>
      <c r="B310" s="250" t="s">
        <v>284</v>
      </c>
      <c r="M310" s="193" t="s">
        <v>748</v>
      </c>
      <c r="N310" s="193" t="s">
        <v>284</v>
      </c>
    </row>
    <row r="311" spans="1:14" x14ac:dyDescent="0.2">
      <c r="A311" s="187" t="s">
        <v>764</v>
      </c>
      <c r="B311" s="250" t="s">
        <v>284</v>
      </c>
      <c r="M311" s="193" t="s">
        <v>749</v>
      </c>
      <c r="N311" s="193" t="s">
        <v>284</v>
      </c>
    </row>
    <row r="312" spans="1:14" x14ac:dyDescent="0.2">
      <c r="A312" s="187" t="s">
        <v>766</v>
      </c>
      <c r="B312" s="250" t="s">
        <v>284</v>
      </c>
      <c r="M312" s="193" t="s">
        <v>750</v>
      </c>
      <c r="N312" s="193" t="s">
        <v>284</v>
      </c>
    </row>
    <row r="313" spans="1:14" x14ac:dyDescent="0.2">
      <c r="A313" s="187" t="s">
        <v>767</v>
      </c>
      <c r="B313" s="250" t="s">
        <v>284</v>
      </c>
      <c r="M313" s="193" t="s">
        <v>753</v>
      </c>
      <c r="N313" s="193" t="s">
        <v>284</v>
      </c>
    </row>
    <row r="314" spans="1:14" x14ac:dyDescent="0.2">
      <c r="A314" s="187" t="s">
        <v>768</v>
      </c>
      <c r="B314" s="250" t="s">
        <v>284</v>
      </c>
      <c r="M314" s="193" t="s">
        <v>754</v>
      </c>
      <c r="N314" s="193" t="s">
        <v>284</v>
      </c>
    </row>
    <row r="315" spans="1:14" x14ac:dyDescent="0.2">
      <c r="A315" s="187" t="s">
        <v>769</v>
      </c>
      <c r="B315" s="250" t="s">
        <v>284</v>
      </c>
      <c r="M315" s="193" t="s">
        <v>755</v>
      </c>
      <c r="N315" s="193" t="s">
        <v>284</v>
      </c>
    </row>
    <row r="316" spans="1:14" x14ac:dyDescent="0.2">
      <c r="A316" s="187" t="s">
        <v>770</v>
      </c>
      <c r="B316" s="250" t="s">
        <v>284</v>
      </c>
      <c r="M316" s="193" t="s">
        <v>756</v>
      </c>
      <c r="N316" s="193" t="s">
        <v>284</v>
      </c>
    </row>
    <row r="317" spans="1:14" x14ac:dyDescent="0.2">
      <c r="A317" s="187" t="s">
        <v>771</v>
      </c>
      <c r="B317" s="250" t="s">
        <v>284</v>
      </c>
      <c r="M317" s="193" t="s">
        <v>757</v>
      </c>
      <c r="N317" s="193" t="s">
        <v>284</v>
      </c>
    </row>
    <row r="318" spans="1:14" x14ac:dyDescent="0.2">
      <c r="A318" s="187" t="s">
        <v>776</v>
      </c>
      <c r="B318" s="250" t="s">
        <v>284</v>
      </c>
      <c r="M318" s="193" t="s">
        <v>758</v>
      </c>
      <c r="N318" s="193" t="s">
        <v>284</v>
      </c>
    </row>
    <row r="319" spans="1:14" x14ac:dyDescent="0.2">
      <c r="A319" s="187" t="s">
        <v>777</v>
      </c>
      <c r="B319" s="250" t="s">
        <v>284</v>
      </c>
      <c r="M319" s="193" t="s">
        <v>759</v>
      </c>
      <c r="N319" s="193" t="s">
        <v>284</v>
      </c>
    </row>
    <row r="320" spans="1:14" x14ac:dyDescent="0.2">
      <c r="A320" s="187" t="s">
        <v>778</v>
      </c>
      <c r="B320" s="250" t="s">
        <v>284</v>
      </c>
      <c r="M320" s="193" t="s">
        <v>764</v>
      </c>
      <c r="N320" s="193" t="s">
        <v>284</v>
      </c>
    </row>
    <row r="321" spans="1:14" x14ac:dyDescent="0.2">
      <c r="A321" s="187" t="s">
        <v>779</v>
      </c>
      <c r="B321" s="250" t="s">
        <v>284</v>
      </c>
      <c r="M321" s="193" t="s">
        <v>766</v>
      </c>
      <c r="N321" s="193" t="s">
        <v>284</v>
      </c>
    </row>
    <row r="322" spans="1:14" x14ac:dyDescent="0.2">
      <c r="A322" s="187" t="s">
        <v>780</v>
      </c>
      <c r="B322" s="250" t="s">
        <v>284</v>
      </c>
      <c r="M322" s="193" t="s">
        <v>767</v>
      </c>
      <c r="N322" s="193" t="s">
        <v>284</v>
      </c>
    </row>
    <row r="323" spans="1:14" x14ac:dyDescent="0.2">
      <c r="A323" s="187" t="s">
        <v>781</v>
      </c>
      <c r="B323" s="250" t="s">
        <v>284</v>
      </c>
      <c r="M323" s="193" t="s">
        <v>768</v>
      </c>
      <c r="N323" s="193" t="s">
        <v>284</v>
      </c>
    </row>
    <row r="324" spans="1:14" x14ac:dyDescent="0.2">
      <c r="A324" s="187" t="s">
        <v>782</v>
      </c>
      <c r="B324" s="250" t="s">
        <v>284</v>
      </c>
      <c r="M324" s="193" t="s">
        <v>769</v>
      </c>
      <c r="N324" s="193" t="s">
        <v>284</v>
      </c>
    </row>
    <row r="325" spans="1:14" x14ac:dyDescent="0.2">
      <c r="A325" s="187" t="s">
        <v>783</v>
      </c>
      <c r="B325" s="250" t="s">
        <v>284</v>
      </c>
      <c r="M325" s="193" t="s">
        <v>770</v>
      </c>
      <c r="N325" s="193" t="s">
        <v>284</v>
      </c>
    </row>
    <row r="326" spans="1:14" x14ac:dyDescent="0.2">
      <c r="A326" s="187" t="s">
        <v>788</v>
      </c>
      <c r="B326" s="250" t="s">
        <v>284</v>
      </c>
      <c r="M326" s="193" t="s">
        <v>771</v>
      </c>
      <c r="N326" s="193" t="s">
        <v>284</v>
      </c>
    </row>
    <row r="327" spans="1:14" x14ac:dyDescent="0.2">
      <c r="A327" s="187" t="s">
        <v>790</v>
      </c>
      <c r="B327" s="250" t="s">
        <v>284</v>
      </c>
      <c r="M327" s="193" t="s">
        <v>776</v>
      </c>
      <c r="N327" s="193" t="s">
        <v>284</v>
      </c>
    </row>
    <row r="328" spans="1:14" x14ac:dyDescent="0.2">
      <c r="A328" s="187" t="s">
        <v>791</v>
      </c>
      <c r="B328" s="250" t="s">
        <v>284</v>
      </c>
      <c r="M328" s="193" t="s">
        <v>777</v>
      </c>
      <c r="N328" s="193" t="s">
        <v>284</v>
      </c>
    </row>
    <row r="329" spans="1:14" x14ac:dyDescent="0.2">
      <c r="A329" s="187" t="s">
        <v>792</v>
      </c>
      <c r="B329" s="250" t="s">
        <v>284</v>
      </c>
      <c r="M329" s="193" t="s">
        <v>778</v>
      </c>
      <c r="N329" s="193" t="s">
        <v>284</v>
      </c>
    </row>
    <row r="330" spans="1:14" x14ac:dyDescent="0.2">
      <c r="A330" s="187" t="s">
        <v>793</v>
      </c>
      <c r="B330" s="250" t="s">
        <v>284</v>
      </c>
      <c r="M330" s="193" t="s">
        <v>779</v>
      </c>
      <c r="N330" s="193" t="s">
        <v>284</v>
      </c>
    </row>
    <row r="331" spans="1:14" x14ac:dyDescent="0.2">
      <c r="A331" s="187" t="s">
        <v>794</v>
      </c>
      <c r="B331" s="250" t="s">
        <v>284</v>
      </c>
      <c r="M331" s="193" t="s">
        <v>780</v>
      </c>
      <c r="N331" s="193" t="s">
        <v>284</v>
      </c>
    </row>
    <row r="332" spans="1:14" x14ac:dyDescent="0.2">
      <c r="A332" s="187" t="s">
        <v>795</v>
      </c>
      <c r="B332" s="250" t="s">
        <v>284</v>
      </c>
      <c r="M332" s="193" t="s">
        <v>781</v>
      </c>
      <c r="N332" s="193" t="s">
        <v>284</v>
      </c>
    </row>
    <row r="333" spans="1:14" x14ac:dyDescent="0.2">
      <c r="A333" s="187" t="s">
        <v>796</v>
      </c>
      <c r="B333" s="250" t="s">
        <v>284</v>
      </c>
      <c r="M333" s="193" t="s">
        <v>782</v>
      </c>
      <c r="N333" s="193" t="s">
        <v>284</v>
      </c>
    </row>
    <row r="334" spans="1:14" x14ac:dyDescent="0.2">
      <c r="A334" s="187" t="s">
        <v>802</v>
      </c>
      <c r="B334" s="250" t="s">
        <v>284</v>
      </c>
      <c r="M334" s="193" t="s">
        <v>783</v>
      </c>
      <c r="N334" s="193" t="s">
        <v>284</v>
      </c>
    </row>
    <row r="335" spans="1:14" x14ac:dyDescent="0.2">
      <c r="A335" s="187" t="s">
        <v>803</v>
      </c>
      <c r="B335" s="250" t="s">
        <v>284</v>
      </c>
      <c r="M335" s="193" t="s">
        <v>788</v>
      </c>
      <c r="N335" s="193" t="s">
        <v>284</v>
      </c>
    </row>
    <row r="336" spans="1:14" x14ac:dyDescent="0.2">
      <c r="A336" s="187" t="s">
        <v>804</v>
      </c>
      <c r="B336" s="250" t="s">
        <v>284</v>
      </c>
      <c r="M336" s="193" t="s">
        <v>790</v>
      </c>
      <c r="N336" s="193" t="s">
        <v>284</v>
      </c>
    </row>
    <row r="337" spans="1:14" x14ac:dyDescent="0.2">
      <c r="A337" s="187" t="s">
        <v>805</v>
      </c>
      <c r="B337" s="250" t="s">
        <v>284</v>
      </c>
      <c r="M337" s="193" t="s">
        <v>791</v>
      </c>
      <c r="N337" s="193" t="s">
        <v>284</v>
      </c>
    </row>
    <row r="338" spans="1:14" x14ac:dyDescent="0.2">
      <c r="A338" s="187" t="s">
        <v>807</v>
      </c>
      <c r="B338" s="250" t="s">
        <v>284</v>
      </c>
      <c r="M338" s="193" t="s">
        <v>792</v>
      </c>
      <c r="N338" s="193" t="s">
        <v>284</v>
      </c>
    </row>
    <row r="339" spans="1:14" x14ac:dyDescent="0.2">
      <c r="A339" s="187" t="s">
        <v>808</v>
      </c>
      <c r="B339" s="250" t="s">
        <v>284</v>
      </c>
      <c r="M339" s="193" t="s">
        <v>793</v>
      </c>
      <c r="N339" s="193" t="s">
        <v>284</v>
      </c>
    </row>
    <row r="340" spans="1:14" x14ac:dyDescent="0.2">
      <c r="A340" s="187" t="s">
        <v>809</v>
      </c>
      <c r="B340" s="250" t="s">
        <v>284</v>
      </c>
      <c r="M340" s="193" t="s">
        <v>794</v>
      </c>
      <c r="N340" s="193" t="s">
        <v>284</v>
      </c>
    </row>
    <row r="341" spans="1:14" x14ac:dyDescent="0.2">
      <c r="A341" s="187" t="s">
        <v>810</v>
      </c>
      <c r="B341" s="250" t="s">
        <v>284</v>
      </c>
      <c r="M341" s="193" t="s">
        <v>795</v>
      </c>
      <c r="N341" s="193" t="s">
        <v>284</v>
      </c>
    </row>
    <row r="342" spans="1:14" x14ac:dyDescent="0.2">
      <c r="A342" s="187" t="s">
        <v>811</v>
      </c>
      <c r="B342" s="250" t="s">
        <v>284</v>
      </c>
      <c r="M342" s="193" t="s">
        <v>796</v>
      </c>
      <c r="N342" s="193" t="s">
        <v>284</v>
      </c>
    </row>
    <row r="343" spans="1:14" x14ac:dyDescent="0.2">
      <c r="A343" s="187" t="s">
        <v>812</v>
      </c>
      <c r="B343" s="250" t="s">
        <v>284</v>
      </c>
      <c r="M343" s="193" t="s">
        <v>802</v>
      </c>
      <c r="N343" s="193" t="s">
        <v>284</v>
      </c>
    </row>
    <row r="344" spans="1:14" x14ac:dyDescent="0.2">
      <c r="A344" s="187" t="s">
        <v>816</v>
      </c>
      <c r="B344" s="250" t="s">
        <v>284</v>
      </c>
      <c r="M344" s="193" t="s">
        <v>803</v>
      </c>
      <c r="N344" s="193" t="s">
        <v>284</v>
      </c>
    </row>
    <row r="345" spans="1:14" x14ac:dyDescent="0.2">
      <c r="A345" s="187" t="s">
        <v>817</v>
      </c>
      <c r="B345" s="250" t="s">
        <v>284</v>
      </c>
      <c r="M345" s="193" t="s">
        <v>804</v>
      </c>
      <c r="N345" s="193" t="s">
        <v>284</v>
      </c>
    </row>
    <row r="346" spans="1:14" x14ac:dyDescent="0.2">
      <c r="A346" s="187" t="s">
        <v>818</v>
      </c>
      <c r="B346" s="250" t="s">
        <v>284</v>
      </c>
      <c r="M346" s="193" t="s">
        <v>805</v>
      </c>
      <c r="N346" s="193" t="s">
        <v>284</v>
      </c>
    </row>
    <row r="347" spans="1:14" x14ac:dyDescent="0.2">
      <c r="A347" s="187" t="s">
        <v>819</v>
      </c>
      <c r="B347" s="250" t="s">
        <v>284</v>
      </c>
      <c r="M347" s="193" t="s">
        <v>807</v>
      </c>
      <c r="N347" s="193" t="s">
        <v>284</v>
      </c>
    </row>
    <row r="348" spans="1:14" x14ac:dyDescent="0.2">
      <c r="A348" s="187" t="s">
        <v>820</v>
      </c>
      <c r="B348" s="250" t="s">
        <v>284</v>
      </c>
      <c r="M348" s="193" t="s">
        <v>808</v>
      </c>
      <c r="N348" s="193" t="s">
        <v>284</v>
      </c>
    </row>
    <row r="349" spans="1:14" x14ac:dyDescent="0.2">
      <c r="A349" s="187" t="s">
        <v>821</v>
      </c>
      <c r="B349" s="250" t="s">
        <v>284</v>
      </c>
      <c r="M349" s="193" t="s">
        <v>809</v>
      </c>
      <c r="N349" s="193" t="s">
        <v>284</v>
      </c>
    </row>
    <row r="350" spans="1:14" x14ac:dyDescent="0.2">
      <c r="A350" s="187" t="s">
        <v>822</v>
      </c>
      <c r="B350" s="250" t="s">
        <v>284</v>
      </c>
      <c r="M350" s="193" t="s">
        <v>812</v>
      </c>
      <c r="N350" s="193" t="s">
        <v>284</v>
      </c>
    </row>
    <row r="351" spans="1:14" x14ac:dyDescent="0.2">
      <c r="A351" s="187" t="s">
        <v>823</v>
      </c>
      <c r="B351" s="250" t="s">
        <v>284</v>
      </c>
      <c r="M351" s="193" t="s">
        <v>816</v>
      </c>
      <c r="N351" s="193" t="s">
        <v>284</v>
      </c>
    </row>
    <row r="352" spans="1:14" x14ac:dyDescent="0.2">
      <c r="A352" s="187" t="s">
        <v>824</v>
      </c>
      <c r="B352" s="250" t="s">
        <v>284</v>
      </c>
      <c r="M352" s="193" t="s">
        <v>817</v>
      </c>
      <c r="N352" s="193" t="s">
        <v>284</v>
      </c>
    </row>
    <row r="353" spans="1:14" x14ac:dyDescent="0.2">
      <c r="A353" s="187" t="s">
        <v>825</v>
      </c>
      <c r="B353" s="250" t="s">
        <v>284</v>
      </c>
      <c r="M353" s="193" t="s">
        <v>818</v>
      </c>
      <c r="N353" s="193" t="s">
        <v>284</v>
      </c>
    </row>
    <row r="354" spans="1:14" x14ac:dyDescent="0.2">
      <c r="A354" s="187" t="s">
        <v>827</v>
      </c>
      <c r="B354" s="250" t="s">
        <v>284</v>
      </c>
      <c r="M354" s="193" t="s">
        <v>819</v>
      </c>
      <c r="N354" s="193" t="s">
        <v>284</v>
      </c>
    </row>
    <row r="355" spans="1:14" x14ac:dyDescent="0.2">
      <c r="A355" s="187" t="s">
        <v>830</v>
      </c>
      <c r="B355" s="250" t="s">
        <v>284</v>
      </c>
      <c r="M355" s="193" t="s">
        <v>820</v>
      </c>
      <c r="N355" s="193" t="s">
        <v>284</v>
      </c>
    </row>
    <row r="356" spans="1:14" x14ac:dyDescent="0.2">
      <c r="A356" s="187" t="s">
        <v>831</v>
      </c>
      <c r="B356" s="250" t="s">
        <v>284</v>
      </c>
      <c r="M356" s="193" t="s">
        <v>821</v>
      </c>
      <c r="N356" s="193" t="s">
        <v>284</v>
      </c>
    </row>
    <row r="357" spans="1:14" x14ac:dyDescent="0.2">
      <c r="A357" s="187" t="s">
        <v>832</v>
      </c>
      <c r="B357" s="250" t="s">
        <v>284</v>
      </c>
      <c r="M357" s="193" t="s">
        <v>822</v>
      </c>
      <c r="N357" s="193" t="s">
        <v>284</v>
      </c>
    </row>
    <row r="358" spans="1:14" x14ac:dyDescent="0.2">
      <c r="A358" s="187" t="s">
        <v>833</v>
      </c>
      <c r="B358" s="250" t="s">
        <v>284</v>
      </c>
      <c r="M358" s="193" t="s">
        <v>823</v>
      </c>
      <c r="N358" s="193" t="s">
        <v>284</v>
      </c>
    </row>
    <row r="359" spans="1:14" x14ac:dyDescent="0.2">
      <c r="A359" s="187" t="s">
        <v>834</v>
      </c>
      <c r="B359" s="250" t="s">
        <v>284</v>
      </c>
      <c r="M359" s="193" t="s">
        <v>827</v>
      </c>
      <c r="N359" s="193" t="s">
        <v>284</v>
      </c>
    </row>
    <row r="360" spans="1:14" x14ac:dyDescent="0.2">
      <c r="A360" s="187" t="s">
        <v>836</v>
      </c>
      <c r="B360" s="250" t="s">
        <v>284</v>
      </c>
      <c r="M360" s="193" t="s">
        <v>830</v>
      </c>
      <c r="N360" s="193" t="s">
        <v>284</v>
      </c>
    </row>
    <row r="361" spans="1:14" x14ac:dyDescent="0.2">
      <c r="A361" s="187" t="s">
        <v>838</v>
      </c>
      <c r="B361" s="250" t="s">
        <v>284</v>
      </c>
      <c r="M361" s="193" t="s">
        <v>831</v>
      </c>
      <c r="N361" s="193" t="s">
        <v>284</v>
      </c>
    </row>
    <row r="362" spans="1:14" x14ac:dyDescent="0.2">
      <c r="A362" s="187" t="s">
        <v>848</v>
      </c>
      <c r="B362" s="250" t="s">
        <v>284</v>
      </c>
      <c r="M362" s="193" t="s">
        <v>833</v>
      </c>
      <c r="N362" s="193" t="s">
        <v>284</v>
      </c>
    </row>
    <row r="363" spans="1:14" x14ac:dyDescent="0.2">
      <c r="A363" s="187" t="s">
        <v>849</v>
      </c>
      <c r="B363" s="250" t="s">
        <v>284</v>
      </c>
      <c r="M363" s="193" t="s">
        <v>834</v>
      </c>
      <c r="N363" s="193" t="s">
        <v>284</v>
      </c>
    </row>
    <row r="364" spans="1:14" x14ac:dyDescent="0.2">
      <c r="A364" s="187" t="s">
        <v>850</v>
      </c>
      <c r="B364" s="250" t="s">
        <v>284</v>
      </c>
      <c r="M364" s="193" t="s">
        <v>836</v>
      </c>
      <c r="N364" s="193" t="s">
        <v>284</v>
      </c>
    </row>
    <row r="365" spans="1:14" x14ac:dyDescent="0.2">
      <c r="A365" s="187" t="s">
        <v>851</v>
      </c>
      <c r="B365" s="250" t="s">
        <v>284</v>
      </c>
      <c r="M365" s="193" t="s">
        <v>838</v>
      </c>
      <c r="N365" s="193" t="s">
        <v>284</v>
      </c>
    </row>
    <row r="366" spans="1:14" x14ac:dyDescent="0.2">
      <c r="A366" s="187" t="s">
        <v>861</v>
      </c>
      <c r="B366" s="250" t="s">
        <v>284</v>
      </c>
      <c r="M366" s="193" t="s">
        <v>848</v>
      </c>
      <c r="N366" s="193" t="s">
        <v>284</v>
      </c>
    </row>
    <row r="367" spans="1:14" x14ac:dyDescent="0.2">
      <c r="A367" s="187" t="s">
        <v>862</v>
      </c>
      <c r="B367" s="250" t="s">
        <v>284</v>
      </c>
      <c r="M367" s="193" t="s">
        <v>849</v>
      </c>
      <c r="N367" s="193" t="s">
        <v>284</v>
      </c>
    </row>
    <row r="368" spans="1:14" x14ac:dyDescent="0.2">
      <c r="A368" s="187" t="s">
        <v>864</v>
      </c>
      <c r="B368" s="250" t="s">
        <v>284</v>
      </c>
      <c r="M368" s="193" t="s">
        <v>850</v>
      </c>
      <c r="N368" s="193" t="s">
        <v>284</v>
      </c>
    </row>
    <row r="369" spans="1:14" x14ac:dyDescent="0.2">
      <c r="A369" s="187" t="s">
        <v>865</v>
      </c>
      <c r="B369" s="250" t="s">
        <v>284</v>
      </c>
      <c r="M369" s="193" t="s">
        <v>851</v>
      </c>
      <c r="N369" s="193" t="s">
        <v>284</v>
      </c>
    </row>
    <row r="370" spans="1:14" x14ac:dyDescent="0.2">
      <c r="A370" s="187" t="s">
        <v>866</v>
      </c>
      <c r="B370" s="250" t="s">
        <v>284</v>
      </c>
      <c r="M370" s="193" t="s">
        <v>861</v>
      </c>
      <c r="N370" s="193" t="s">
        <v>284</v>
      </c>
    </row>
    <row r="371" spans="1:14" x14ac:dyDescent="0.2">
      <c r="A371" s="187" t="s">
        <v>867</v>
      </c>
      <c r="B371" s="250" t="s">
        <v>284</v>
      </c>
      <c r="M371" s="193" t="s">
        <v>862</v>
      </c>
      <c r="N371" s="193" t="s">
        <v>284</v>
      </c>
    </row>
    <row r="372" spans="1:14" x14ac:dyDescent="0.2">
      <c r="A372" s="187" t="s">
        <v>868</v>
      </c>
      <c r="B372" s="250" t="s">
        <v>284</v>
      </c>
      <c r="M372" s="193" t="s">
        <v>864</v>
      </c>
      <c r="N372" s="193" t="s">
        <v>284</v>
      </c>
    </row>
    <row r="373" spans="1:14" x14ac:dyDescent="0.2">
      <c r="A373" s="187" t="s">
        <v>870</v>
      </c>
      <c r="B373" s="250" t="s">
        <v>284</v>
      </c>
      <c r="M373" s="193" t="s">
        <v>865</v>
      </c>
      <c r="N373" s="193" t="s">
        <v>284</v>
      </c>
    </row>
    <row r="374" spans="1:14" x14ac:dyDescent="0.2">
      <c r="A374" s="187" t="s">
        <v>877</v>
      </c>
      <c r="B374" s="250" t="s">
        <v>284</v>
      </c>
      <c r="M374" s="193" t="s">
        <v>866</v>
      </c>
      <c r="N374" s="193" t="s">
        <v>284</v>
      </c>
    </row>
    <row r="375" spans="1:14" x14ac:dyDescent="0.2">
      <c r="A375" s="187" t="s">
        <v>878</v>
      </c>
      <c r="B375" s="250" t="s">
        <v>284</v>
      </c>
      <c r="M375" s="193" t="s">
        <v>867</v>
      </c>
      <c r="N375" s="193" t="s">
        <v>284</v>
      </c>
    </row>
    <row r="376" spans="1:14" x14ac:dyDescent="0.2">
      <c r="A376" s="187" t="s">
        <v>879</v>
      </c>
      <c r="B376" s="250" t="s">
        <v>284</v>
      </c>
      <c r="M376" s="193" t="s">
        <v>868</v>
      </c>
      <c r="N376" s="193" t="s">
        <v>284</v>
      </c>
    </row>
    <row r="377" spans="1:14" x14ac:dyDescent="0.2">
      <c r="A377" s="187" t="s">
        <v>880</v>
      </c>
      <c r="B377" s="250" t="s">
        <v>284</v>
      </c>
      <c r="M377" s="193" t="s">
        <v>870</v>
      </c>
      <c r="N377" s="193" t="s">
        <v>284</v>
      </c>
    </row>
    <row r="378" spans="1:14" x14ac:dyDescent="0.2">
      <c r="A378" s="187" t="s">
        <v>881</v>
      </c>
      <c r="B378" s="250" t="s">
        <v>284</v>
      </c>
      <c r="M378" s="193" t="s">
        <v>877</v>
      </c>
      <c r="N378" s="193" t="s">
        <v>284</v>
      </c>
    </row>
    <row r="379" spans="1:14" x14ac:dyDescent="0.2">
      <c r="A379" s="187" t="s">
        <v>884</v>
      </c>
      <c r="B379" s="250" t="s">
        <v>284</v>
      </c>
      <c r="M379" s="193" t="s">
        <v>878</v>
      </c>
      <c r="N379" s="193" t="s">
        <v>284</v>
      </c>
    </row>
    <row r="380" spans="1:14" x14ac:dyDescent="0.2">
      <c r="A380" s="187" t="s">
        <v>887</v>
      </c>
      <c r="B380" s="250" t="s">
        <v>284</v>
      </c>
      <c r="M380" s="193" t="s">
        <v>879</v>
      </c>
      <c r="N380" s="193" t="s">
        <v>284</v>
      </c>
    </row>
    <row r="381" spans="1:14" x14ac:dyDescent="0.2">
      <c r="A381" s="187" t="s">
        <v>888</v>
      </c>
      <c r="B381" s="250" t="s">
        <v>284</v>
      </c>
      <c r="M381" s="193" t="s">
        <v>880</v>
      </c>
      <c r="N381" s="193" t="s">
        <v>284</v>
      </c>
    </row>
    <row r="382" spans="1:14" x14ac:dyDescent="0.2">
      <c r="A382" s="187" t="s">
        <v>890</v>
      </c>
      <c r="B382" s="250" t="s">
        <v>284</v>
      </c>
      <c r="M382" s="193" t="s">
        <v>881</v>
      </c>
      <c r="N382" s="193" t="s">
        <v>284</v>
      </c>
    </row>
    <row r="383" spans="1:14" x14ac:dyDescent="0.2">
      <c r="A383" s="187" t="s">
        <v>891</v>
      </c>
      <c r="B383" s="250" t="s">
        <v>284</v>
      </c>
      <c r="M383" s="193" t="s">
        <v>884</v>
      </c>
      <c r="N383" s="193" t="s">
        <v>284</v>
      </c>
    </row>
    <row r="384" spans="1:14" x14ac:dyDescent="0.2">
      <c r="A384" s="187" t="s">
        <v>892</v>
      </c>
      <c r="B384" s="250" t="s">
        <v>284</v>
      </c>
      <c r="M384" s="193" t="s">
        <v>887</v>
      </c>
      <c r="N384" s="193" t="s">
        <v>284</v>
      </c>
    </row>
    <row r="385" spans="1:14" x14ac:dyDescent="0.2">
      <c r="A385" s="187" t="s">
        <v>893</v>
      </c>
      <c r="B385" s="250" t="s">
        <v>284</v>
      </c>
      <c r="M385" s="193" t="s">
        <v>888</v>
      </c>
      <c r="N385" s="193" t="s">
        <v>284</v>
      </c>
    </row>
    <row r="386" spans="1:14" x14ac:dyDescent="0.2">
      <c r="A386" s="187" t="s">
        <v>894</v>
      </c>
      <c r="B386" s="250" t="s">
        <v>284</v>
      </c>
      <c r="M386" s="193" t="s">
        <v>890</v>
      </c>
      <c r="N386" s="193" t="s">
        <v>284</v>
      </c>
    </row>
    <row r="387" spans="1:14" x14ac:dyDescent="0.2">
      <c r="A387" s="187" t="s">
        <v>900</v>
      </c>
      <c r="B387" s="250" t="s">
        <v>284</v>
      </c>
      <c r="M387" s="193" t="s">
        <v>891</v>
      </c>
      <c r="N387" s="193" t="s">
        <v>284</v>
      </c>
    </row>
    <row r="388" spans="1:14" x14ac:dyDescent="0.2">
      <c r="A388" s="187" t="s">
        <v>901</v>
      </c>
      <c r="B388" s="250" t="s">
        <v>284</v>
      </c>
      <c r="M388" s="193" t="s">
        <v>892</v>
      </c>
      <c r="N388" s="193" t="s">
        <v>284</v>
      </c>
    </row>
    <row r="389" spans="1:14" x14ac:dyDescent="0.2">
      <c r="A389" s="187" t="s">
        <v>902</v>
      </c>
      <c r="B389" s="250" t="s">
        <v>284</v>
      </c>
      <c r="M389" s="193" t="s">
        <v>893</v>
      </c>
      <c r="N389" s="193" t="s">
        <v>284</v>
      </c>
    </row>
    <row r="390" spans="1:14" x14ac:dyDescent="0.2">
      <c r="A390" s="187" t="s">
        <v>903</v>
      </c>
      <c r="B390" s="250" t="s">
        <v>284</v>
      </c>
      <c r="M390" s="193" t="s">
        <v>900</v>
      </c>
      <c r="N390" s="193" t="s">
        <v>284</v>
      </c>
    </row>
    <row r="391" spans="1:14" x14ac:dyDescent="0.2">
      <c r="A391" s="187" t="s">
        <v>905</v>
      </c>
      <c r="B391" s="250" t="s">
        <v>284</v>
      </c>
      <c r="M391" s="193" t="s">
        <v>901</v>
      </c>
      <c r="N391" s="193" t="s">
        <v>284</v>
      </c>
    </row>
    <row r="392" spans="1:14" x14ac:dyDescent="0.2">
      <c r="A392" s="187" t="s">
        <v>908</v>
      </c>
      <c r="B392" s="250" t="s">
        <v>284</v>
      </c>
      <c r="M392" s="193" t="s">
        <v>902</v>
      </c>
      <c r="N392" s="193" t="s">
        <v>284</v>
      </c>
    </row>
    <row r="393" spans="1:14" x14ac:dyDescent="0.2">
      <c r="A393" s="187" t="s">
        <v>909</v>
      </c>
      <c r="B393" s="250" t="s">
        <v>284</v>
      </c>
      <c r="M393" s="193" t="s">
        <v>903</v>
      </c>
      <c r="N393" s="193" t="s">
        <v>284</v>
      </c>
    </row>
    <row r="394" spans="1:14" x14ac:dyDescent="0.2">
      <c r="A394" s="187" t="s">
        <v>910</v>
      </c>
      <c r="B394" s="250" t="s">
        <v>284</v>
      </c>
      <c r="M394" s="193" t="s">
        <v>905</v>
      </c>
      <c r="N394" s="193" t="s">
        <v>284</v>
      </c>
    </row>
    <row r="395" spans="1:14" x14ac:dyDescent="0.2">
      <c r="A395" s="187" t="s">
        <v>911</v>
      </c>
      <c r="B395" s="250" t="s">
        <v>284</v>
      </c>
      <c r="M395" s="193" t="s">
        <v>908</v>
      </c>
      <c r="N395" s="193" t="s">
        <v>284</v>
      </c>
    </row>
    <row r="396" spans="1:14" x14ac:dyDescent="0.2">
      <c r="A396" s="187" t="s">
        <v>912</v>
      </c>
      <c r="B396" s="250" t="s">
        <v>284</v>
      </c>
      <c r="M396" s="193" t="s">
        <v>909</v>
      </c>
      <c r="N396" s="193" t="s">
        <v>284</v>
      </c>
    </row>
    <row r="397" spans="1:14" x14ac:dyDescent="0.2">
      <c r="A397" s="187" t="s">
        <v>915</v>
      </c>
      <c r="B397" s="250" t="s">
        <v>284</v>
      </c>
      <c r="M397" s="193" t="s">
        <v>910</v>
      </c>
      <c r="N397" s="193" t="s">
        <v>284</v>
      </c>
    </row>
    <row r="398" spans="1:14" x14ac:dyDescent="0.2">
      <c r="A398" s="187" t="s">
        <v>916</v>
      </c>
      <c r="B398" s="250" t="s">
        <v>284</v>
      </c>
      <c r="M398" s="193" t="s">
        <v>911</v>
      </c>
      <c r="N398" s="193" t="s">
        <v>284</v>
      </c>
    </row>
    <row r="399" spans="1:14" x14ac:dyDescent="0.2">
      <c r="A399" s="187" t="s">
        <v>917</v>
      </c>
      <c r="B399" s="250" t="s">
        <v>284</v>
      </c>
      <c r="M399" s="193" t="s">
        <v>912</v>
      </c>
      <c r="N399" s="193" t="s">
        <v>284</v>
      </c>
    </row>
    <row r="400" spans="1:14" x14ac:dyDescent="0.2">
      <c r="A400" s="187" t="s">
        <v>918</v>
      </c>
      <c r="B400" s="250" t="s">
        <v>284</v>
      </c>
      <c r="M400" s="193" t="s">
        <v>915</v>
      </c>
      <c r="N400" s="193" t="s">
        <v>284</v>
      </c>
    </row>
    <row r="401" spans="1:14" x14ac:dyDescent="0.2">
      <c r="A401" s="187" t="s">
        <v>923</v>
      </c>
      <c r="B401" s="250" t="s">
        <v>284</v>
      </c>
      <c r="M401" s="193" t="s">
        <v>916</v>
      </c>
      <c r="N401" s="193" t="s">
        <v>284</v>
      </c>
    </row>
    <row r="402" spans="1:14" x14ac:dyDescent="0.2">
      <c r="A402" s="187" t="s">
        <v>924</v>
      </c>
      <c r="B402" s="250" t="s">
        <v>284</v>
      </c>
      <c r="M402" s="193" t="s">
        <v>917</v>
      </c>
      <c r="N402" s="193" t="s">
        <v>284</v>
      </c>
    </row>
    <row r="403" spans="1:14" x14ac:dyDescent="0.2">
      <c r="A403" s="187" t="s">
        <v>928</v>
      </c>
      <c r="B403" s="250" t="s">
        <v>284</v>
      </c>
      <c r="M403" s="193" t="s">
        <v>918</v>
      </c>
      <c r="N403" s="193" t="s">
        <v>284</v>
      </c>
    </row>
    <row r="404" spans="1:14" x14ac:dyDescent="0.2">
      <c r="A404" s="187" t="s">
        <v>931</v>
      </c>
      <c r="B404" s="250" t="s">
        <v>284</v>
      </c>
      <c r="M404" s="193" t="s">
        <v>923</v>
      </c>
      <c r="N404" s="193" t="s">
        <v>284</v>
      </c>
    </row>
    <row r="405" spans="1:14" x14ac:dyDescent="0.2">
      <c r="A405" s="187" t="s">
        <v>932</v>
      </c>
      <c r="B405" s="250" t="s">
        <v>284</v>
      </c>
      <c r="M405" s="193" t="s">
        <v>924</v>
      </c>
      <c r="N405" s="193" t="s">
        <v>284</v>
      </c>
    </row>
    <row r="406" spans="1:14" x14ac:dyDescent="0.2">
      <c r="A406" s="187" t="s">
        <v>935</v>
      </c>
      <c r="B406" s="250" t="s">
        <v>284</v>
      </c>
      <c r="M406" s="193" t="s">
        <v>928</v>
      </c>
      <c r="N406" s="193" t="s">
        <v>284</v>
      </c>
    </row>
    <row r="407" spans="1:14" x14ac:dyDescent="0.2">
      <c r="A407" s="187" t="s">
        <v>938</v>
      </c>
      <c r="B407" s="250" t="s">
        <v>284</v>
      </c>
      <c r="M407" s="193" t="s">
        <v>931</v>
      </c>
      <c r="N407" s="193" t="s">
        <v>284</v>
      </c>
    </row>
    <row r="408" spans="1:14" x14ac:dyDescent="0.2">
      <c r="A408" s="187" t="s">
        <v>939</v>
      </c>
      <c r="B408" s="250" t="s">
        <v>284</v>
      </c>
      <c r="M408" s="193" t="s">
        <v>932</v>
      </c>
      <c r="N408" s="193" t="s">
        <v>284</v>
      </c>
    </row>
    <row r="409" spans="1:14" x14ac:dyDescent="0.2">
      <c r="A409" s="187" t="s">
        <v>940</v>
      </c>
      <c r="B409" s="250" t="s">
        <v>284</v>
      </c>
      <c r="M409" s="193" t="s">
        <v>935</v>
      </c>
      <c r="N409" s="193" t="s">
        <v>284</v>
      </c>
    </row>
    <row r="410" spans="1:14" x14ac:dyDescent="0.2">
      <c r="A410" s="187" t="s">
        <v>942</v>
      </c>
      <c r="B410" s="250" t="s">
        <v>284</v>
      </c>
      <c r="M410" s="193" t="s">
        <v>938</v>
      </c>
      <c r="N410" s="193" t="s">
        <v>284</v>
      </c>
    </row>
    <row r="411" spans="1:14" x14ac:dyDescent="0.2">
      <c r="A411" s="187" t="s">
        <v>944</v>
      </c>
      <c r="B411" s="250" t="s">
        <v>284</v>
      </c>
      <c r="M411" s="193" t="s">
        <v>939</v>
      </c>
      <c r="N411" s="193" t="s">
        <v>284</v>
      </c>
    </row>
    <row r="412" spans="1:14" x14ac:dyDescent="0.2">
      <c r="A412" s="187" t="s">
        <v>945</v>
      </c>
      <c r="B412" s="250" t="s">
        <v>284</v>
      </c>
      <c r="M412" s="193" t="s">
        <v>942</v>
      </c>
      <c r="N412" s="193" t="s">
        <v>284</v>
      </c>
    </row>
    <row r="413" spans="1:14" x14ac:dyDescent="0.2">
      <c r="A413" s="187" t="s">
        <v>946</v>
      </c>
      <c r="B413" s="250" t="s">
        <v>284</v>
      </c>
      <c r="M413" s="193" t="s">
        <v>944</v>
      </c>
      <c r="N413" s="193" t="s">
        <v>284</v>
      </c>
    </row>
    <row r="414" spans="1:14" x14ac:dyDescent="0.2">
      <c r="A414" s="187" t="s">
        <v>947</v>
      </c>
      <c r="B414" s="250" t="s">
        <v>284</v>
      </c>
      <c r="M414" s="193" t="s">
        <v>945</v>
      </c>
      <c r="N414" s="193" t="s">
        <v>284</v>
      </c>
    </row>
    <row r="415" spans="1:14" x14ac:dyDescent="0.2">
      <c r="A415" s="187" t="s">
        <v>948</v>
      </c>
      <c r="B415" s="250" t="s">
        <v>284</v>
      </c>
      <c r="M415" s="193" t="s">
        <v>946</v>
      </c>
      <c r="N415" s="193" t="s">
        <v>284</v>
      </c>
    </row>
    <row r="416" spans="1:14" x14ac:dyDescent="0.2">
      <c r="A416" s="187" t="s">
        <v>275</v>
      </c>
      <c r="B416" s="160" t="s">
        <v>276</v>
      </c>
      <c r="M416" s="193" t="s">
        <v>947</v>
      </c>
      <c r="N416" s="193" t="s">
        <v>284</v>
      </c>
    </row>
    <row r="417" spans="1:14" x14ac:dyDescent="0.2">
      <c r="A417" s="187" t="s">
        <v>282</v>
      </c>
      <c r="B417" s="250" t="s">
        <v>276</v>
      </c>
      <c r="M417" s="193" t="s">
        <v>948</v>
      </c>
      <c r="N417" s="193" t="s">
        <v>284</v>
      </c>
    </row>
    <row r="418" spans="1:14" x14ac:dyDescent="0.2">
      <c r="A418" s="187" t="s">
        <v>285</v>
      </c>
      <c r="B418" s="250" t="s">
        <v>276</v>
      </c>
      <c r="M418" s="193" t="s">
        <v>322</v>
      </c>
      <c r="N418" s="193" t="s">
        <v>1130</v>
      </c>
    </row>
    <row r="419" spans="1:14" x14ac:dyDescent="0.2">
      <c r="A419" s="187" t="s">
        <v>294</v>
      </c>
      <c r="B419" s="250" t="s">
        <v>276</v>
      </c>
      <c r="M419" s="193" t="s">
        <v>340</v>
      </c>
      <c r="N419" s="193" t="s">
        <v>1130</v>
      </c>
    </row>
    <row r="420" spans="1:14" x14ac:dyDescent="0.2">
      <c r="A420" s="187" t="s">
        <v>297</v>
      </c>
      <c r="B420" s="250" t="s">
        <v>276</v>
      </c>
      <c r="M420" s="193" t="s">
        <v>379</v>
      </c>
      <c r="N420" s="193" t="s">
        <v>1130</v>
      </c>
    </row>
    <row r="421" spans="1:14" x14ac:dyDescent="0.2">
      <c r="A421" s="187" t="s">
        <v>298</v>
      </c>
      <c r="B421" s="250" t="s">
        <v>276</v>
      </c>
      <c r="M421" s="193" t="s">
        <v>393</v>
      </c>
      <c r="N421" s="193" t="s">
        <v>1130</v>
      </c>
    </row>
    <row r="422" spans="1:14" x14ac:dyDescent="0.2">
      <c r="A422" s="187" t="s">
        <v>299</v>
      </c>
      <c r="B422" s="250" t="s">
        <v>276</v>
      </c>
      <c r="M422" s="193" t="s">
        <v>523</v>
      </c>
      <c r="N422" s="193" t="s">
        <v>1130</v>
      </c>
    </row>
    <row r="423" spans="1:14" x14ac:dyDescent="0.2">
      <c r="A423" s="187" t="s">
        <v>308</v>
      </c>
      <c r="B423" s="250" t="s">
        <v>276</v>
      </c>
      <c r="M423" s="193" t="s">
        <v>606</v>
      </c>
      <c r="N423" s="193" t="s">
        <v>1130</v>
      </c>
    </row>
    <row r="424" spans="1:14" x14ac:dyDescent="0.2">
      <c r="A424" s="187" t="s">
        <v>311</v>
      </c>
      <c r="B424" s="250" t="s">
        <v>276</v>
      </c>
      <c r="M424" s="193" t="s">
        <v>745</v>
      </c>
      <c r="N424" s="193" t="s">
        <v>1130</v>
      </c>
    </row>
    <row r="425" spans="1:14" x14ac:dyDescent="0.2">
      <c r="A425" s="187" t="s">
        <v>312</v>
      </c>
      <c r="B425" s="250" t="s">
        <v>276</v>
      </c>
      <c r="M425" s="193" t="s">
        <v>855</v>
      </c>
      <c r="N425" s="193" t="s">
        <v>1130</v>
      </c>
    </row>
    <row r="426" spans="1:14" x14ac:dyDescent="0.2">
      <c r="A426" s="187" t="s">
        <v>315</v>
      </c>
      <c r="B426" s="250" t="s">
        <v>276</v>
      </c>
      <c r="M426" s="193" t="s">
        <v>940</v>
      </c>
      <c r="N426" s="193" t="s">
        <v>1130</v>
      </c>
    </row>
    <row r="427" spans="1:14" x14ac:dyDescent="0.2">
      <c r="A427" s="187" t="s">
        <v>317</v>
      </c>
      <c r="B427" s="250" t="s">
        <v>276</v>
      </c>
      <c r="M427" s="193" t="s">
        <v>275</v>
      </c>
      <c r="N427" s="193" t="s">
        <v>276</v>
      </c>
    </row>
    <row r="428" spans="1:14" x14ac:dyDescent="0.2">
      <c r="A428" s="187" t="s">
        <v>327</v>
      </c>
      <c r="B428" s="250" t="s">
        <v>276</v>
      </c>
      <c r="M428" s="193" t="s">
        <v>282</v>
      </c>
      <c r="N428" s="193" t="s">
        <v>276</v>
      </c>
    </row>
    <row r="429" spans="1:14" x14ac:dyDescent="0.2">
      <c r="A429" s="187" t="s">
        <v>341</v>
      </c>
      <c r="B429" s="250" t="s">
        <v>276</v>
      </c>
      <c r="M429" s="193" t="s">
        <v>285</v>
      </c>
      <c r="N429" s="193" t="s">
        <v>276</v>
      </c>
    </row>
    <row r="430" spans="1:14" x14ac:dyDescent="0.2">
      <c r="A430" s="187" t="s">
        <v>342</v>
      </c>
      <c r="B430" s="250" t="s">
        <v>276</v>
      </c>
      <c r="M430" s="193" t="s">
        <v>294</v>
      </c>
      <c r="N430" s="193" t="s">
        <v>276</v>
      </c>
    </row>
    <row r="431" spans="1:14" x14ac:dyDescent="0.2">
      <c r="A431" s="187" t="s">
        <v>352</v>
      </c>
      <c r="B431" s="250" t="s">
        <v>276</v>
      </c>
      <c r="M431" s="193" t="s">
        <v>297</v>
      </c>
      <c r="N431" s="193" t="s">
        <v>276</v>
      </c>
    </row>
    <row r="432" spans="1:14" x14ac:dyDescent="0.2">
      <c r="A432" s="187" t="s">
        <v>360</v>
      </c>
      <c r="B432" s="250" t="s">
        <v>276</v>
      </c>
      <c r="M432" s="193" t="s">
        <v>298</v>
      </c>
      <c r="N432" s="193" t="s">
        <v>276</v>
      </c>
    </row>
    <row r="433" spans="1:14" x14ac:dyDescent="0.2">
      <c r="A433" s="187" t="s">
        <v>365</v>
      </c>
      <c r="B433" s="250" t="s">
        <v>276</v>
      </c>
      <c r="M433" s="193" t="s">
        <v>299</v>
      </c>
      <c r="N433" s="193" t="s">
        <v>276</v>
      </c>
    </row>
    <row r="434" spans="1:14" x14ac:dyDescent="0.2">
      <c r="A434" s="187" t="s">
        <v>368</v>
      </c>
      <c r="B434" s="250" t="s">
        <v>276</v>
      </c>
      <c r="M434" s="193" t="s">
        <v>308</v>
      </c>
      <c r="N434" s="193" t="s">
        <v>276</v>
      </c>
    </row>
    <row r="435" spans="1:14" x14ac:dyDescent="0.2">
      <c r="A435" s="187" t="s">
        <v>369</v>
      </c>
      <c r="B435" s="250" t="s">
        <v>276</v>
      </c>
      <c r="M435" s="193" t="s">
        <v>311</v>
      </c>
      <c r="N435" s="193" t="s">
        <v>276</v>
      </c>
    </row>
    <row r="436" spans="1:14" x14ac:dyDescent="0.2">
      <c r="A436" s="187" t="s">
        <v>370</v>
      </c>
      <c r="B436" s="250" t="s">
        <v>276</v>
      </c>
      <c r="M436" s="193" t="s">
        <v>312</v>
      </c>
      <c r="N436" s="193" t="s">
        <v>276</v>
      </c>
    </row>
    <row r="437" spans="1:14" x14ac:dyDescent="0.2">
      <c r="A437" s="187" t="s">
        <v>371</v>
      </c>
      <c r="B437" s="250" t="s">
        <v>276</v>
      </c>
      <c r="M437" s="193" t="s">
        <v>315</v>
      </c>
      <c r="N437" s="193" t="s">
        <v>276</v>
      </c>
    </row>
    <row r="438" spans="1:14" x14ac:dyDescent="0.2">
      <c r="A438" s="187" t="s">
        <v>372</v>
      </c>
      <c r="B438" s="250" t="s">
        <v>276</v>
      </c>
      <c r="M438" s="193" t="s">
        <v>317</v>
      </c>
      <c r="N438" s="193" t="s">
        <v>276</v>
      </c>
    </row>
    <row r="439" spans="1:14" x14ac:dyDescent="0.2">
      <c r="A439" s="187" t="s">
        <v>377</v>
      </c>
      <c r="B439" s="250" t="s">
        <v>276</v>
      </c>
      <c r="M439" s="193" t="s">
        <v>327</v>
      </c>
      <c r="N439" s="193" t="s">
        <v>276</v>
      </c>
    </row>
    <row r="440" spans="1:14" x14ac:dyDescent="0.2">
      <c r="A440" s="187" t="s">
        <v>381</v>
      </c>
      <c r="B440" s="250" t="s">
        <v>276</v>
      </c>
      <c r="M440" s="193" t="s">
        <v>341</v>
      </c>
      <c r="N440" s="193" t="s">
        <v>276</v>
      </c>
    </row>
    <row r="441" spans="1:14" x14ac:dyDescent="0.2">
      <c r="A441" s="187" t="s">
        <v>382</v>
      </c>
      <c r="B441" s="250" t="s">
        <v>276</v>
      </c>
      <c r="M441" s="193" t="s">
        <v>342</v>
      </c>
      <c r="N441" s="193" t="s">
        <v>276</v>
      </c>
    </row>
    <row r="442" spans="1:14" x14ac:dyDescent="0.2">
      <c r="A442" s="187" t="s">
        <v>383</v>
      </c>
      <c r="B442" s="250" t="s">
        <v>276</v>
      </c>
      <c r="M442" s="193" t="s">
        <v>352</v>
      </c>
      <c r="N442" s="193" t="s">
        <v>276</v>
      </c>
    </row>
    <row r="443" spans="1:14" x14ac:dyDescent="0.2">
      <c r="A443" s="187" t="s">
        <v>384</v>
      </c>
      <c r="B443" s="250" t="s">
        <v>276</v>
      </c>
      <c r="M443" s="193" t="s">
        <v>360</v>
      </c>
      <c r="N443" s="193" t="s">
        <v>276</v>
      </c>
    </row>
    <row r="444" spans="1:14" x14ac:dyDescent="0.2">
      <c r="A444" s="187" t="s">
        <v>385</v>
      </c>
      <c r="B444" s="250" t="s">
        <v>276</v>
      </c>
      <c r="M444" s="193" t="s">
        <v>365</v>
      </c>
      <c r="N444" s="193" t="s">
        <v>276</v>
      </c>
    </row>
    <row r="445" spans="1:14" x14ac:dyDescent="0.2">
      <c r="A445" s="187" t="s">
        <v>392</v>
      </c>
      <c r="B445" s="250" t="s">
        <v>276</v>
      </c>
      <c r="M445" s="193" t="s">
        <v>368</v>
      </c>
      <c r="N445" s="193" t="s">
        <v>276</v>
      </c>
    </row>
    <row r="446" spans="1:14" x14ac:dyDescent="0.2">
      <c r="A446" s="187" t="s">
        <v>393</v>
      </c>
      <c r="B446" s="250" t="s">
        <v>276</v>
      </c>
      <c r="M446" s="193" t="s">
        <v>369</v>
      </c>
      <c r="N446" s="193" t="s">
        <v>276</v>
      </c>
    </row>
    <row r="447" spans="1:14" x14ac:dyDescent="0.2">
      <c r="A447" s="187" t="s">
        <v>395</v>
      </c>
      <c r="B447" s="250" t="s">
        <v>276</v>
      </c>
      <c r="M447" s="193" t="s">
        <v>370</v>
      </c>
      <c r="N447" s="193" t="s">
        <v>276</v>
      </c>
    </row>
    <row r="448" spans="1:14" x14ac:dyDescent="0.2">
      <c r="A448" s="187" t="s">
        <v>402</v>
      </c>
      <c r="B448" s="250" t="s">
        <v>276</v>
      </c>
      <c r="M448" s="193" t="s">
        <v>371</v>
      </c>
      <c r="N448" s="193" t="s">
        <v>276</v>
      </c>
    </row>
    <row r="449" spans="1:14" x14ac:dyDescent="0.2">
      <c r="A449" s="187" t="s">
        <v>403</v>
      </c>
      <c r="B449" s="250" t="s">
        <v>276</v>
      </c>
      <c r="M449" s="193" t="s">
        <v>372</v>
      </c>
      <c r="N449" s="193" t="s">
        <v>276</v>
      </c>
    </row>
    <row r="450" spans="1:14" x14ac:dyDescent="0.2">
      <c r="A450" s="187" t="s">
        <v>404</v>
      </c>
      <c r="B450" s="250" t="s">
        <v>276</v>
      </c>
      <c r="M450" s="193" t="s">
        <v>377</v>
      </c>
      <c r="N450" s="193" t="s">
        <v>276</v>
      </c>
    </row>
    <row r="451" spans="1:14" x14ac:dyDescent="0.2">
      <c r="A451" s="187" t="s">
        <v>405</v>
      </c>
      <c r="B451" s="250" t="s">
        <v>276</v>
      </c>
      <c r="M451" s="193" t="s">
        <v>381</v>
      </c>
      <c r="N451" s="193" t="s">
        <v>276</v>
      </c>
    </row>
    <row r="452" spans="1:14" x14ac:dyDescent="0.2">
      <c r="A452" s="187" t="s">
        <v>406</v>
      </c>
      <c r="B452" s="250" t="s">
        <v>276</v>
      </c>
      <c r="M452" s="193" t="s">
        <v>382</v>
      </c>
      <c r="N452" s="193" t="s">
        <v>276</v>
      </c>
    </row>
    <row r="453" spans="1:14" x14ac:dyDescent="0.2">
      <c r="A453" s="187" t="s">
        <v>407</v>
      </c>
      <c r="B453" s="250" t="s">
        <v>276</v>
      </c>
      <c r="M453" s="193" t="s">
        <v>383</v>
      </c>
      <c r="N453" s="193" t="s">
        <v>276</v>
      </c>
    </row>
    <row r="454" spans="1:14" x14ac:dyDescent="0.2">
      <c r="A454" s="187" t="s">
        <v>408</v>
      </c>
      <c r="B454" s="250" t="s">
        <v>276</v>
      </c>
      <c r="M454" s="193" t="s">
        <v>384</v>
      </c>
      <c r="N454" s="193" t="s">
        <v>276</v>
      </c>
    </row>
    <row r="455" spans="1:14" x14ac:dyDescent="0.2">
      <c r="A455" s="187" t="s">
        <v>418</v>
      </c>
      <c r="B455" s="250" t="s">
        <v>276</v>
      </c>
      <c r="M455" s="193" t="s">
        <v>385</v>
      </c>
      <c r="N455" s="193" t="s">
        <v>276</v>
      </c>
    </row>
    <row r="456" spans="1:14" x14ac:dyDescent="0.2">
      <c r="A456" s="187" t="s">
        <v>419</v>
      </c>
      <c r="B456" s="250" t="s">
        <v>276</v>
      </c>
      <c r="M456" s="193" t="s">
        <v>392</v>
      </c>
      <c r="N456" s="193" t="s">
        <v>276</v>
      </c>
    </row>
    <row r="457" spans="1:14" x14ac:dyDescent="0.2">
      <c r="A457" s="187" t="s">
        <v>421</v>
      </c>
      <c r="B457" s="250" t="s">
        <v>276</v>
      </c>
      <c r="M457" s="193" t="s">
        <v>395</v>
      </c>
      <c r="N457" s="193" t="s">
        <v>276</v>
      </c>
    </row>
    <row r="458" spans="1:14" x14ac:dyDescent="0.2">
      <c r="A458" s="187" t="s">
        <v>422</v>
      </c>
      <c r="B458" s="250" t="s">
        <v>276</v>
      </c>
      <c r="M458" s="193" t="s">
        <v>402</v>
      </c>
      <c r="N458" s="193" t="s">
        <v>276</v>
      </c>
    </row>
    <row r="459" spans="1:14" x14ac:dyDescent="0.2">
      <c r="A459" s="187" t="s">
        <v>430</v>
      </c>
      <c r="B459" s="250" t="s">
        <v>276</v>
      </c>
      <c r="M459" s="193" t="s">
        <v>403</v>
      </c>
      <c r="N459" s="193" t="s">
        <v>276</v>
      </c>
    </row>
    <row r="460" spans="1:14" x14ac:dyDescent="0.2">
      <c r="A460" s="187" t="s">
        <v>431</v>
      </c>
      <c r="B460" s="250" t="s">
        <v>276</v>
      </c>
      <c r="M460" s="193" t="s">
        <v>404</v>
      </c>
      <c r="N460" s="193" t="s">
        <v>276</v>
      </c>
    </row>
    <row r="461" spans="1:14" x14ac:dyDescent="0.2">
      <c r="A461" s="187" t="s">
        <v>432</v>
      </c>
      <c r="B461" s="250" t="s">
        <v>276</v>
      </c>
      <c r="M461" s="193" t="s">
        <v>405</v>
      </c>
      <c r="N461" s="193" t="s">
        <v>276</v>
      </c>
    </row>
    <row r="462" spans="1:14" x14ac:dyDescent="0.2">
      <c r="A462" s="187" t="s">
        <v>433</v>
      </c>
      <c r="B462" s="250" t="s">
        <v>276</v>
      </c>
      <c r="M462" s="193" t="s">
        <v>406</v>
      </c>
      <c r="N462" s="193" t="s">
        <v>276</v>
      </c>
    </row>
    <row r="463" spans="1:14" x14ac:dyDescent="0.2">
      <c r="A463" s="187" t="s">
        <v>434</v>
      </c>
      <c r="B463" s="250" t="s">
        <v>276</v>
      </c>
      <c r="M463" s="193" t="s">
        <v>407</v>
      </c>
      <c r="N463" s="193" t="s">
        <v>276</v>
      </c>
    </row>
    <row r="464" spans="1:14" x14ac:dyDescent="0.2">
      <c r="A464" s="187" t="s">
        <v>443</v>
      </c>
      <c r="B464" s="250" t="s">
        <v>276</v>
      </c>
      <c r="M464" s="193" t="s">
        <v>408</v>
      </c>
      <c r="N464" s="193" t="s">
        <v>276</v>
      </c>
    </row>
    <row r="465" spans="1:14" x14ac:dyDescent="0.2">
      <c r="A465" s="187" t="s">
        <v>455</v>
      </c>
      <c r="B465" s="250" t="s">
        <v>276</v>
      </c>
      <c r="M465" s="193" t="s">
        <v>418</v>
      </c>
      <c r="N465" s="193" t="s">
        <v>276</v>
      </c>
    </row>
    <row r="466" spans="1:14" x14ac:dyDescent="0.2">
      <c r="A466" s="187" t="s">
        <v>458</v>
      </c>
      <c r="B466" s="250" t="s">
        <v>276</v>
      </c>
      <c r="M466" s="193" t="s">
        <v>419</v>
      </c>
      <c r="N466" s="193" t="s">
        <v>276</v>
      </c>
    </row>
    <row r="467" spans="1:14" x14ac:dyDescent="0.2">
      <c r="A467" s="187" t="s">
        <v>459</v>
      </c>
      <c r="B467" s="250" t="s">
        <v>276</v>
      </c>
      <c r="M467" s="193" t="s">
        <v>421</v>
      </c>
      <c r="N467" s="193" t="s">
        <v>276</v>
      </c>
    </row>
    <row r="468" spans="1:14" x14ac:dyDescent="0.2">
      <c r="A468" s="187" t="s">
        <v>465</v>
      </c>
      <c r="B468" s="250" t="s">
        <v>276</v>
      </c>
      <c r="M468" s="193" t="s">
        <v>422</v>
      </c>
      <c r="N468" s="193" t="s">
        <v>276</v>
      </c>
    </row>
    <row r="469" spans="1:14" x14ac:dyDescent="0.2">
      <c r="A469" s="187" t="s">
        <v>466</v>
      </c>
      <c r="B469" s="250" t="s">
        <v>276</v>
      </c>
      <c r="M469" s="193" t="s">
        <v>430</v>
      </c>
      <c r="N469" s="193" t="s">
        <v>276</v>
      </c>
    </row>
    <row r="470" spans="1:14" x14ac:dyDescent="0.2">
      <c r="A470" s="187" t="s">
        <v>470</v>
      </c>
      <c r="B470" s="250" t="s">
        <v>276</v>
      </c>
      <c r="M470" s="193" t="s">
        <v>431</v>
      </c>
      <c r="N470" s="193" t="s">
        <v>276</v>
      </c>
    </row>
    <row r="471" spans="1:14" x14ac:dyDescent="0.2">
      <c r="A471" s="187" t="s">
        <v>478</v>
      </c>
      <c r="B471" s="250" t="s">
        <v>276</v>
      </c>
      <c r="M471" s="193" t="s">
        <v>432</v>
      </c>
      <c r="N471" s="193" t="s">
        <v>276</v>
      </c>
    </row>
    <row r="472" spans="1:14" x14ac:dyDescent="0.2">
      <c r="A472" s="187" t="s">
        <v>516</v>
      </c>
      <c r="B472" s="265" t="s">
        <v>276</v>
      </c>
      <c r="M472" s="193" t="s">
        <v>433</v>
      </c>
      <c r="N472" s="193" t="s">
        <v>276</v>
      </c>
    </row>
    <row r="473" spans="1:14" x14ac:dyDescent="0.2">
      <c r="A473" s="187" t="s">
        <v>518</v>
      </c>
      <c r="B473" s="265" t="s">
        <v>276</v>
      </c>
      <c r="M473" s="193" t="s">
        <v>434</v>
      </c>
      <c r="N473" s="193" t="s">
        <v>276</v>
      </c>
    </row>
    <row r="474" spans="1:14" x14ac:dyDescent="0.2">
      <c r="A474" s="187" t="s">
        <v>532</v>
      </c>
      <c r="B474" s="250" t="s">
        <v>276</v>
      </c>
      <c r="M474" s="193" t="s">
        <v>443</v>
      </c>
      <c r="N474" s="193" t="s">
        <v>276</v>
      </c>
    </row>
    <row r="475" spans="1:14" x14ac:dyDescent="0.2">
      <c r="A475" s="187" t="s">
        <v>541</v>
      </c>
      <c r="B475" s="250" t="s">
        <v>276</v>
      </c>
      <c r="M475" s="193" t="s">
        <v>455</v>
      </c>
      <c r="N475" s="193" t="s">
        <v>276</v>
      </c>
    </row>
    <row r="476" spans="1:14" x14ac:dyDescent="0.2">
      <c r="A476" s="187" t="s">
        <v>544</v>
      </c>
      <c r="B476" s="250" t="s">
        <v>276</v>
      </c>
      <c r="M476" s="193" t="s">
        <v>458</v>
      </c>
      <c r="N476" s="193" t="s">
        <v>276</v>
      </c>
    </row>
    <row r="477" spans="1:14" x14ac:dyDescent="0.2">
      <c r="A477" s="187" t="s">
        <v>589</v>
      </c>
      <c r="B477" s="250" t="s">
        <v>276</v>
      </c>
      <c r="M477" s="193" t="s">
        <v>459</v>
      </c>
      <c r="N477" s="193" t="s">
        <v>276</v>
      </c>
    </row>
    <row r="478" spans="1:14" x14ac:dyDescent="0.2">
      <c r="A478" s="187" t="s">
        <v>590</v>
      </c>
      <c r="B478" s="250" t="s">
        <v>276</v>
      </c>
      <c r="M478" s="193" t="s">
        <v>465</v>
      </c>
      <c r="N478" s="193" t="s">
        <v>276</v>
      </c>
    </row>
    <row r="479" spans="1:14" x14ac:dyDescent="0.2">
      <c r="A479" s="187" t="s">
        <v>605</v>
      </c>
      <c r="B479" s="250" t="s">
        <v>276</v>
      </c>
      <c r="M479" s="193" t="s">
        <v>466</v>
      </c>
      <c r="N479" s="193" t="s">
        <v>276</v>
      </c>
    </row>
    <row r="480" spans="1:14" x14ac:dyDescent="0.2">
      <c r="A480" s="187" t="s">
        <v>610</v>
      </c>
      <c r="B480" s="250" t="s">
        <v>276</v>
      </c>
      <c r="M480" s="193" t="s">
        <v>470</v>
      </c>
      <c r="N480" s="193" t="s">
        <v>276</v>
      </c>
    </row>
    <row r="481" spans="1:14" x14ac:dyDescent="0.2">
      <c r="A481" s="187" t="s">
        <v>622</v>
      </c>
      <c r="B481" s="250" t="s">
        <v>276</v>
      </c>
      <c r="M481" s="193" t="s">
        <v>478</v>
      </c>
      <c r="N481" s="193" t="s">
        <v>276</v>
      </c>
    </row>
    <row r="482" spans="1:14" x14ac:dyDescent="0.2">
      <c r="A482" s="187" t="s">
        <v>623</v>
      </c>
      <c r="B482" s="250" t="s">
        <v>276</v>
      </c>
      <c r="M482" s="193" t="s">
        <v>516</v>
      </c>
      <c r="N482" s="193" t="s">
        <v>276</v>
      </c>
    </row>
    <row r="483" spans="1:14" x14ac:dyDescent="0.2">
      <c r="A483" s="187" t="s">
        <v>633</v>
      </c>
      <c r="B483" s="250" t="s">
        <v>276</v>
      </c>
      <c r="M483" s="193" t="s">
        <v>518</v>
      </c>
      <c r="N483" s="193" t="s">
        <v>276</v>
      </c>
    </row>
    <row r="484" spans="1:14" x14ac:dyDescent="0.2">
      <c r="A484" s="187" t="s">
        <v>634</v>
      </c>
      <c r="B484" s="250" t="s">
        <v>276</v>
      </c>
      <c r="M484" s="193" t="s">
        <v>532</v>
      </c>
      <c r="N484" s="193" t="s">
        <v>276</v>
      </c>
    </row>
    <row r="485" spans="1:14" x14ac:dyDescent="0.2">
      <c r="A485" s="187" t="s">
        <v>636</v>
      </c>
      <c r="B485" s="250" t="s">
        <v>276</v>
      </c>
      <c r="M485" s="193" t="s">
        <v>541</v>
      </c>
      <c r="N485" s="193" t="s">
        <v>276</v>
      </c>
    </row>
    <row r="486" spans="1:14" x14ac:dyDescent="0.2">
      <c r="A486" s="187" t="s">
        <v>638</v>
      </c>
      <c r="B486" s="250" t="s">
        <v>276</v>
      </c>
      <c r="M486" s="193" t="s">
        <v>544</v>
      </c>
      <c r="N486" s="193" t="s">
        <v>276</v>
      </c>
    </row>
    <row r="487" spans="1:14" x14ac:dyDescent="0.2">
      <c r="A487" s="187" t="s">
        <v>639</v>
      </c>
      <c r="B487" s="250" t="s">
        <v>276</v>
      </c>
      <c r="M487" s="193" t="s">
        <v>589</v>
      </c>
      <c r="N487" s="193" t="s">
        <v>276</v>
      </c>
    </row>
    <row r="488" spans="1:14" x14ac:dyDescent="0.2">
      <c r="A488" s="187" t="s">
        <v>643</v>
      </c>
      <c r="B488" s="250" t="s">
        <v>276</v>
      </c>
      <c r="M488" s="193" t="s">
        <v>590</v>
      </c>
      <c r="N488" s="193" t="s">
        <v>276</v>
      </c>
    </row>
    <row r="489" spans="1:14" x14ac:dyDescent="0.2">
      <c r="A489" s="187" t="s">
        <v>649</v>
      </c>
      <c r="B489" s="250" t="s">
        <v>276</v>
      </c>
      <c r="M489" s="193" t="s">
        <v>605</v>
      </c>
      <c r="N489" s="193" t="s">
        <v>276</v>
      </c>
    </row>
    <row r="490" spans="1:14" x14ac:dyDescent="0.2">
      <c r="A490" s="187" t="s">
        <v>653</v>
      </c>
      <c r="B490" s="250" t="s">
        <v>276</v>
      </c>
      <c r="M490" s="193" t="s">
        <v>610</v>
      </c>
      <c r="N490" s="193" t="s">
        <v>276</v>
      </c>
    </row>
    <row r="491" spans="1:14" x14ac:dyDescent="0.2">
      <c r="A491" s="187" t="s">
        <v>654</v>
      </c>
      <c r="B491" s="250" t="s">
        <v>276</v>
      </c>
      <c r="M491" s="193" t="s">
        <v>622</v>
      </c>
      <c r="N491" s="193" t="s">
        <v>276</v>
      </c>
    </row>
    <row r="492" spans="1:14" x14ac:dyDescent="0.2">
      <c r="A492" s="187" t="s">
        <v>658</v>
      </c>
      <c r="B492" s="250" t="s">
        <v>276</v>
      </c>
      <c r="M492" s="193" t="s">
        <v>623</v>
      </c>
      <c r="N492" s="193" t="s">
        <v>276</v>
      </c>
    </row>
    <row r="493" spans="1:14" x14ac:dyDescent="0.2">
      <c r="A493" s="187" t="s">
        <v>659</v>
      </c>
      <c r="B493" s="250" t="s">
        <v>276</v>
      </c>
      <c r="M493" s="193" t="s">
        <v>633</v>
      </c>
      <c r="N493" s="193" t="s">
        <v>276</v>
      </c>
    </row>
    <row r="494" spans="1:14" x14ac:dyDescent="0.2">
      <c r="A494" s="187" t="s">
        <v>666</v>
      </c>
      <c r="B494" s="250" t="s">
        <v>276</v>
      </c>
      <c r="M494" s="193" t="s">
        <v>634</v>
      </c>
      <c r="N494" s="193" t="s">
        <v>276</v>
      </c>
    </row>
    <row r="495" spans="1:14" x14ac:dyDescent="0.2">
      <c r="A495" s="187" t="s">
        <v>669</v>
      </c>
      <c r="B495" s="250" t="s">
        <v>276</v>
      </c>
      <c r="M495" s="193" t="s">
        <v>636</v>
      </c>
      <c r="N495" s="193" t="s">
        <v>276</v>
      </c>
    </row>
    <row r="496" spans="1:14" x14ac:dyDescent="0.2">
      <c r="A496" s="187" t="s">
        <v>670</v>
      </c>
      <c r="B496" s="250" t="s">
        <v>276</v>
      </c>
      <c r="M496" s="193" t="s">
        <v>638</v>
      </c>
      <c r="N496" s="193" t="s">
        <v>276</v>
      </c>
    </row>
    <row r="497" spans="1:14" x14ac:dyDescent="0.2">
      <c r="A497" s="187" t="s">
        <v>671</v>
      </c>
      <c r="B497" s="250" t="s">
        <v>276</v>
      </c>
      <c r="M497" s="193" t="s">
        <v>639</v>
      </c>
      <c r="N497" s="193" t="s">
        <v>276</v>
      </c>
    </row>
    <row r="498" spans="1:14" x14ac:dyDescent="0.2">
      <c r="A498" s="187" t="s">
        <v>672</v>
      </c>
      <c r="B498" s="250" t="s">
        <v>276</v>
      </c>
      <c r="M498" s="193" t="s">
        <v>643</v>
      </c>
      <c r="N498" s="193" t="s">
        <v>276</v>
      </c>
    </row>
    <row r="499" spans="1:14" x14ac:dyDescent="0.2">
      <c r="A499" s="187" t="s">
        <v>676</v>
      </c>
      <c r="B499" s="250" t="s">
        <v>276</v>
      </c>
      <c r="M499" s="193" t="s">
        <v>649</v>
      </c>
      <c r="N499" s="193" t="s">
        <v>276</v>
      </c>
    </row>
    <row r="500" spans="1:14" x14ac:dyDescent="0.2">
      <c r="A500" s="187" t="s">
        <v>677</v>
      </c>
      <c r="B500" s="250" t="s">
        <v>276</v>
      </c>
      <c r="M500" s="193" t="s">
        <v>653</v>
      </c>
      <c r="N500" s="193" t="s">
        <v>276</v>
      </c>
    </row>
    <row r="501" spans="1:14" x14ac:dyDescent="0.2">
      <c r="A501" s="187" t="s">
        <v>684</v>
      </c>
      <c r="B501" s="250" t="s">
        <v>276</v>
      </c>
      <c r="M501" s="193" t="s">
        <v>654</v>
      </c>
      <c r="N501" s="193" t="s">
        <v>276</v>
      </c>
    </row>
    <row r="502" spans="1:14" x14ac:dyDescent="0.2">
      <c r="A502" s="187" t="s">
        <v>685</v>
      </c>
      <c r="B502" s="250" t="s">
        <v>276</v>
      </c>
      <c r="M502" s="193" t="s">
        <v>659</v>
      </c>
      <c r="N502" s="193" t="s">
        <v>276</v>
      </c>
    </row>
    <row r="503" spans="1:14" x14ac:dyDescent="0.2">
      <c r="A503" s="187" t="s">
        <v>688</v>
      </c>
      <c r="B503" s="250" t="s">
        <v>276</v>
      </c>
      <c r="M503" s="193" t="s">
        <v>666</v>
      </c>
      <c r="N503" s="193" t="s">
        <v>276</v>
      </c>
    </row>
    <row r="504" spans="1:14" x14ac:dyDescent="0.2">
      <c r="A504" s="187" t="s">
        <v>689</v>
      </c>
      <c r="B504" s="250" t="s">
        <v>276</v>
      </c>
      <c r="M504" s="193" t="s">
        <v>669</v>
      </c>
      <c r="N504" s="193" t="s">
        <v>276</v>
      </c>
    </row>
    <row r="505" spans="1:14" x14ac:dyDescent="0.2">
      <c r="A505" s="187" t="s">
        <v>690</v>
      </c>
      <c r="B505" s="250" t="s">
        <v>276</v>
      </c>
      <c r="M505" s="193" t="s">
        <v>670</v>
      </c>
      <c r="N505" s="193" t="s">
        <v>276</v>
      </c>
    </row>
    <row r="506" spans="1:14" x14ac:dyDescent="0.2">
      <c r="A506" s="187" t="s">
        <v>692</v>
      </c>
      <c r="B506" s="250" t="s">
        <v>276</v>
      </c>
      <c r="M506" s="193" t="s">
        <v>671</v>
      </c>
      <c r="N506" s="193" t="s">
        <v>276</v>
      </c>
    </row>
    <row r="507" spans="1:14" x14ac:dyDescent="0.2">
      <c r="A507" s="187" t="s">
        <v>693</v>
      </c>
      <c r="B507" s="250" t="s">
        <v>276</v>
      </c>
      <c r="M507" s="193" t="s">
        <v>672</v>
      </c>
      <c r="N507" s="193" t="s">
        <v>276</v>
      </c>
    </row>
    <row r="508" spans="1:14" x14ac:dyDescent="0.2">
      <c r="A508" s="187" t="s">
        <v>703</v>
      </c>
      <c r="B508" s="250" t="s">
        <v>276</v>
      </c>
      <c r="M508" s="193" t="s">
        <v>676</v>
      </c>
      <c r="N508" s="193" t="s">
        <v>276</v>
      </c>
    </row>
    <row r="509" spans="1:14" x14ac:dyDescent="0.2">
      <c r="A509" s="187" t="s">
        <v>711</v>
      </c>
      <c r="B509" s="250" t="s">
        <v>276</v>
      </c>
      <c r="M509" s="193" t="s">
        <v>677</v>
      </c>
      <c r="N509" s="193" t="s">
        <v>276</v>
      </c>
    </row>
    <row r="510" spans="1:14" x14ac:dyDescent="0.2">
      <c r="A510" s="187" t="s">
        <v>712</v>
      </c>
      <c r="B510" s="250" t="s">
        <v>276</v>
      </c>
      <c r="M510" s="193" t="s">
        <v>684</v>
      </c>
      <c r="N510" s="193" t="s">
        <v>276</v>
      </c>
    </row>
    <row r="511" spans="1:14" x14ac:dyDescent="0.2">
      <c r="A511" s="187" t="s">
        <v>713</v>
      </c>
      <c r="B511" s="250" t="s">
        <v>276</v>
      </c>
      <c r="M511" s="193" t="s">
        <v>685</v>
      </c>
      <c r="N511" s="193" t="s">
        <v>276</v>
      </c>
    </row>
    <row r="512" spans="1:14" x14ac:dyDescent="0.2">
      <c r="A512" s="187" t="s">
        <v>715</v>
      </c>
      <c r="B512" s="250" t="s">
        <v>276</v>
      </c>
      <c r="M512" s="193" t="s">
        <v>688</v>
      </c>
      <c r="N512" s="193" t="s">
        <v>276</v>
      </c>
    </row>
    <row r="513" spans="1:14" x14ac:dyDescent="0.2">
      <c r="A513" s="187" t="s">
        <v>721</v>
      </c>
      <c r="B513" s="250" t="s">
        <v>276</v>
      </c>
      <c r="M513" s="193" t="s">
        <v>689</v>
      </c>
      <c r="N513" s="193" t="s">
        <v>276</v>
      </c>
    </row>
    <row r="514" spans="1:14" x14ac:dyDescent="0.2">
      <c r="A514" s="187" t="s">
        <v>722</v>
      </c>
      <c r="B514" s="250" t="s">
        <v>276</v>
      </c>
      <c r="M514" s="193" t="s">
        <v>690</v>
      </c>
      <c r="N514" s="193" t="s">
        <v>276</v>
      </c>
    </row>
    <row r="515" spans="1:14" x14ac:dyDescent="0.2">
      <c r="A515" s="187" t="s">
        <v>731</v>
      </c>
      <c r="B515" s="250" t="s">
        <v>276</v>
      </c>
      <c r="M515" s="193" t="s">
        <v>703</v>
      </c>
      <c r="N515" s="193" t="s">
        <v>276</v>
      </c>
    </row>
    <row r="516" spans="1:14" x14ac:dyDescent="0.2">
      <c r="A516" s="187" t="s">
        <v>732</v>
      </c>
      <c r="B516" s="250" t="s">
        <v>276</v>
      </c>
      <c r="M516" s="193" t="s">
        <v>711</v>
      </c>
      <c r="N516" s="193" t="s">
        <v>276</v>
      </c>
    </row>
    <row r="517" spans="1:14" x14ac:dyDescent="0.2">
      <c r="A517" s="187" t="s">
        <v>733</v>
      </c>
      <c r="B517" s="250" t="s">
        <v>276</v>
      </c>
      <c r="M517" s="193" t="s">
        <v>712</v>
      </c>
      <c r="N517" s="193" t="s">
        <v>276</v>
      </c>
    </row>
    <row r="518" spans="1:14" x14ac:dyDescent="0.2">
      <c r="A518" s="187" t="s">
        <v>734</v>
      </c>
      <c r="B518" s="250" t="s">
        <v>276</v>
      </c>
      <c r="M518" s="193" t="s">
        <v>713</v>
      </c>
      <c r="N518" s="193" t="s">
        <v>276</v>
      </c>
    </row>
    <row r="519" spans="1:14" x14ac:dyDescent="0.2">
      <c r="A519" s="187" t="s">
        <v>740</v>
      </c>
      <c r="B519" s="250" t="s">
        <v>276</v>
      </c>
      <c r="M519" s="193" t="s">
        <v>715</v>
      </c>
      <c r="N519" s="193" t="s">
        <v>276</v>
      </c>
    </row>
    <row r="520" spans="1:14" x14ac:dyDescent="0.2">
      <c r="A520" s="187" t="s">
        <v>741</v>
      </c>
      <c r="B520" s="250" t="s">
        <v>276</v>
      </c>
      <c r="M520" s="193" t="s">
        <v>721</v>
      </c>
      <c r="N520" s="193" t="s">
        <v>276</v>
      </c>
    </row>
    <row r="521" spans="1:14" x14ac:dyDescent="0.2">
      <c r="A521" s="187" t="s">
        <v>742</v>
      </c>
      <c r="B521" s="250" t="s">
        <v>276</v>
      </c>
      <c r="M521" s="193" t="s">
        <v>722</v>
      </c>
      <c r="N521" s="193" t="s">
        <v>276</v>
      </c>
    </row>
    <row r="522" spans="1:14" x14ac:dyDescent="0.2">
      <c r="A522" s="187" t="s">
        <v>751</v>
      </c>
      <c r="B522" s="250" t="s">
        <v>276</v>
      </c>
      <c r="M522" s="193" t="s">
        <v>731</v>
      </c>
      <c r="N522" s="193" t="s">
        <v>276</v>
      </c>
    </row>
    <row r="523" spans="1:14" x14ac:dyDescent="0.2">
      <c r="A523" s="187" t="s">
        <v>752</v>
      </c>
      <c r="B523" s="250" t="s">
        <v>276</v>
      </c>
      <c r="M523" s="193" t="s">
        <v>732</v>
      </c>
      <c r="N523" s="193" t="s">
        <v>276</v>
      </c>
    </row>
    <row r="524" spans="1:14" x14ac:dyDescent="0.2">
      <c r="A524" s="187" t="s">
        <v>760</v>
      </c>
      <c r="B524" s="250" t="s">
        <v>276</v>
      </c>
      <c r="M524" s="193" t="s">
        <v>733</v>
      </c>
      <c r="N524" s="193" t="s">
        <v>276</v>
      </c>
    </row>
    <row r="525" spans="1:14" x14ac:dyDescent="0.2">
      <c r="A525" s="187" t="s">
        <v>761</v>
      </c>
      <c r="B525" s="250" t="s">
        <v>276</v>
      </c>
      <c r="M525" s="193" t="s">
        <v>734</v>
      </c>
      <c r="N525" s="193" t="s">
        <v>276</v>
      </c>
    </row>
    <row r="526" spans="1:14" x14ac:dyDescent="0.2">
      <c r="A526" s="187" t="s">
        <v>762</v>
      </c>
      <c r="B526" s="250" t="s">
        <v>276</v>
      </c>
      <c r="M526" s="193" t="s">
        <v>740</v>
      </c>
      <c r="N526" s="193" t="s">
        <v>276</v>
      </c>
    </row>
    <row r="527" spans="1:14" x14ac:dyDescent="0.2">
      <c r="A527" s="187" t="s">
        <v>763</v>
      </c>
      <c r="B527" s="250" t="s">
        <v>276</v>
      </c>
      <c r="M527" s="193" t="s">
        <v>741</v>
      </c>
      <c r="N527" s="193" t="s">
        <v>276</v>
      </c>
    </row>
    <row r="528" spans="1:14" x14ac:dyDescent="0.2">
      <c r="A528" s="187" t="s">
        <v>765</v>
      </c>
      <c r="B528" s="250" t="s">
        <v>276</v>
      </c>
      <c r="M528" s="193" t="s">
        <v>742</v>
      </c>
      <c r="N528" s="193" t="s">
        <v>276</v>
      </c>
    </row>
    <row r="529" spans="1:14" x14ac:dyDescent="0.2">
      <c r="A529" s="187" t="s">
        <v>772</v>
      </c>
      <c r="B529" s="250" t="s">
        <v>276</v>
      </c>
      <c r="M529" s="193" t="s">
        <v>751</v>
      </c>
      <c r="N529" s="193" t="s">
        <v>276</v>
      </c>
    </row>
    <row r="530" spans="1:14" x14ac:dyDescent="0.2">
      <c r="A530" s="187" t="s">
        <v>773</v>
      </c>
      <c r="B530" s="250" t="s">
        <v>276</v>
      </c>
      <c r="M530" s="193" t="s">
        <v>752</v>
      </c>
      <c r="N530" s="193" t="s">
        <v>276</v>
      </c>
    </row>
    <row r="531" spans="1:14" x14ac:dyDescent="0.2">
      <c r="A531" s="187" t="s">
        <v>774</v>
      </c>
      <c r="B531" s="250" t="s">
        <v>276</v>
      </c>
      <c r="M531" s="193" t="s">
        <v>760</v>
      </c>
      <c r="N531" s="193" t="s">
        <v>276</v>
      </c>
    </row>
    <row r="532" spans="1:14" x14ac:dyDescent="0.2">
      <c r="A532" s="187" t="s">
        <v>775</v>
      </c>
      <c r="B532" s="250" t="s">
        <v>276</v>
      </c>
      <c r="M532" s="193" t="s">
        <v>761</v>
      </c>
      <c r="N532" s="193" t="s">
        <v>276</v>
      </c>
    </row>
    <row r="533" spans="1:14" x14ac:dyDescent="0.2">
      <c r="A533" s="187" t="s">
        <v>784</v>
      </c>
      <c r="B533" s="250" t="s">
        <v>276</v>
      </c>
      <c r="M533" s="193" t="s">
        <v>762</v>
      </c>
      <c r="N533" s="193" t="s">
        <v>276</v>
      </c>
    </row>
    <row r="534" spans="1:14" x14ac:dyDescent="0.2">
      <c r="A534" s="187" t="s">
        <v>785</v>
      </c>
      <c r="B534" s="250" t="s">
        <v>276</v>
      </c>
      <c r="M534" s="193" t="s">
        <v>763</v>
      </c>
      <c r="N534" s="193" t="s">
        <v>276</v>
      </c>
    </row>
    <row r="535" spans="1:14" x14ac:dyDescent="0.2">
      <c r="A535" s="187" t="s">
        <v>786</v>
      </c>
      <c r="B535" s="250" t="s">
        <v>276</v>
      </c>
      <c r="M535" s="193" t="s">
        <v>765</v>
      </c>
      <c r="N535" s="193" t="s">
        <v>276</v>
      </c>
    </row>
    <row r="536" spans="1:14" x14ac:dyDescent="0.2">
      <c r="A536" s="187" t="s">
        <v>787</v>
      </c>
      <c r="B536" s="250" t="s">
        <v>276</v>
      </c>
      <c r="M536" s="193" t="s">
        <v>772</v>
      </c>
      <c r="N536" s="193" t="s">
        <v>276</v>
      </c>
    </row>
    <row r="537" spans="1:14" x14ac:dyDescent="0.2">
      <c r="A537" s="187" t="s">
        <v>797</v>
      </c>
      <c r="B537" s="250" t="s">
        <v>276</v>
      </c>
      <c r="M537" s="193" t="s">
        <v>773</v>
      </c>
      <c r="N537" s="193" t="s">
        <v>276</v>
      </c>
    </row>
    <row r="538" spans="1:14" x14ac:dyDescent="0.2">
      <c r="A538" s="187" t="s">
        <v>798</v>
      </c>
      <c r="B538" s="250" t="s">
        <v>276</v>
      </c>
      <c r="M538" s="193" t="s">
        <v>774</v>
      </c>
      <c r="N538" s="193" t="s">
        <v>276</v>
      </c>
    </row>
    <row r="539" spans="1:14" x14ac:dyDescent="0.2">
      <c r="A539" s="187" t="s">
        <v>799</v>
      </c>
      <c r="B539" s="250" t="s">
        <v>276</v>
      </c>
      <c r="M539" s="193" t="s">
        <v>775</v>
      </c>
      <c r="N539" s="193" t="s">
        <v>276</v>
      </c>
    </row>
    <row r="540" spans="1:14" x14ac:dyDescent="0.2">
      <c r="A540" s="187" t="s">
        <v>800</v>
      </c>
      <c r="B540" s="250" t="s">
        <v>276</v>
      </c>
      <c r="M540" s="193" t="s">
        <v>784</v>
      </c>
      <c r="N540" s="193" t="s">
        <v>276</v>
      </c>
    </row>
    <row r="541" spans="1:14" x14ac:dyDescent="0.2">
      <c r="A541" s="187" t="s">
        <v>801</v>
      </c>
      <c r="B541" s="250" t="s">
        <v>276</v>
      </c>
      <c r="M541" s="193" t="s">
        <v>785</v>
      </c>
      <c r="N541" s="193" t="s">
        <v>276</v>
      </c>
    </row>
    <row r="542" spans="1:14" x14ac:dyDescent="0.2">
      <c r="A542" s="187" t="s">
        <v>806</v>
      </c>
      <c r="B542" s="250" t="s">
        <v>276</v>
      </c>
      <c r="M542" s="193" t="s">
        <v>786</v>
      </c>
      <c r="N542" s="193" t="s">
        <v>276</v>
      </c>
    </row>
    <row r="543" spans="1:14" x14ac:dyDescent="0.2">
      <c r="A543" s="187" t="s">
        <v>813</v>
      </c>
      <c r="B543" s="250" t="s">
        <v>276</v>
      </c>
      <c r="M543" s="193" t="s">
        <v>787</v>
      </c>
      <c r="N543" s="193" t="s">
        <v>276</v>
      </c>
    </row>
    <row r="544" spans="1:14" x14ac:dyDescent="0.2">
      <c r="A544" s="187" t="s">
        <v>814</v>
      </c>
      <c r="B544" s="250" t="s">
        <v>276</v>
      </c>
      <c r="M544" s="193" t="s">
        <v>797</v>
      </c>
      <c r="N544" s="193" t="s">
        <v>276</v>
      </c>
    </row>
    <row r="545" spans="1:14" x14ac:dyDescent="0.2">
      <c r="A545" s="187" t="s">
        <v>815</v>
      </c>
      <c r="B545" s="250" t="s">
        <v>276</v>
      </c>
      <c r="M545" s="193" t="s">
        <v>798</v>
      </c>
      <c r="N545" s="193" t="s">
        <v>276</v>
      </c>
    </row>
    <row r="546" spans="1:14" x14ac:dyDescent="0.2">
      <c r="A546" s="187" t="s">
        <v>826</v>
      </c>
      <c r="B546" s="250" t="s">
        <v>276</v>
      </c>
      <c r="M546" s="193" t="s">
        <v>799</v>
      </c>
      <c r="N546" s="193" t="s">
        <v>276</v>
      </c>
    </row>
    <row r="547" spans="1:14" x14ac:dyDescent="0.2">
      <c r="A547" s="187" t="s">
        <v>828</v>
      </c>
      <c r="B547" s="250" t="s">
        <v>276</v>
      </c>
      <c r="M547" s="193" t="s">
        <v>800</v>
      </c>
      <c r="N547" s="193" t="s">
        <v>276</v>
      </c>
    </row>
    <row r="548" spans="1:14" x14ac:dyDescent="0.2">
      <c r="A548" s="187" t="s">
        <v>829</v>
      </c>
      <c r="B548" s="250" t="s">
        <v>276</v>
      </c>
      <c r="M548" s="193" t="s">
        <v>801</v>
      </c>
      <c r="N548" s="193" t="s">
        <v>276</v>
      </c>
    </row>
    <row r="549" spans="1:14" x14ac:dyDescent="0.2">
      <c r="A549" s="187" t="s">
        <v>837</v>
      </c>
      <c r="B549" s="250" t="s">
        <v>276</v>
      </c>
      <c r="M549" s="193" t="s">
        <v>806</v>
      </c>
      <c r="N549" s="193" t="s">
        <v>276</v>
      </c>
    </row>
    <row r="550" spans="1:14" x14ac:dyDescent="0.2">
      <c r="A550" s="187" t="s">
        <v>839</v>
      </c>
      <c r="B550" s="250" t="s">
        <v>276</v>
      </c>
      <c r="M550" s="193" t="s">
        <v>813</v>
      </c>
      <c r="N550" s="193" t="s">
        <v>276</v>
      </c>
    </row>
    <row r="551" spans="1:14" x14ac:dyDescent="0.2">
      <c r="A551" s="187" t="s">
        <v>840</v>
      </c>
      <c r="B551" s="250" t="s">
        <v>276</v>
      </c>
      <c r="M551" s="193" t="s">
        <v>814</v>
      </c>
      <c r="N551" s="193" t="s">
        <v>276</v>
      </c>
    </row>
    <row r="552" spans="1:14" x14ac:dyDescent="0.2">
      <c r="A552" s="187" t="s">
        <v>841</v>
      </c>
      <c r="B552" s="250" t="s">
        <v>276</v>
      </c>
      <c r="M552" s="193" t="s">
        <v>815</v>
      </c>
      <c r="N552" s="193" t="s">
        <v>276</v>
      </c>
    </row>
    <row r="553" spans="1:14" x14ac:dyDescent="0.2">
      <c r="A553" s="187" t="s">
        <v>842</v>
      </c>
      <c r="B553" s="250" t="s">
        <v>276</v>
      </c>
      <c r="M553" s="193" t="s">
        <v>826</v>
      </c>
      <c r="N553" s="193" t="s">
        <v>276</v>
      </c>
    </row>
    <row r="554" spans="1:14" x14ac:dyDescent="0.2">
      <c r="A554" s="187" t="s">
        <v>843</v>
      </c>
      <c r="B554" s="250" t="s">
        <v>276</v>
      </c>
      <c r="M554" s="193" t="s">
        <v>828</v>
      </c>
      <c r="N554" s="193" t="s">
        <v>276</v>
      </c>
    </row>
    <row r="555" spans="1:14" x14ac:dyDescent="0.2">
      <c r="A555" s="187" t="s">
        <v>844</v>
      </c>
      <c r="B555" s="250" t="s">
        <v>276</v>
      </c>
      <c r="M555" s="193" t="s">
        <v>829</v>
      </c>
      <c r="N555" s="193" t="s">
        <v>276</v>
      </c>
    </row>
    <row r="556" spans="1:14" x14ac:dyDescent="0.2">
      <c r="A556" s="187" t="s">
        <v>845</v>
      </c>
      <c r="B556" s="250" t="s">
        <v>276</v>
      </c>
      <c r="M556" s="193" t="s">
        <v>837</v>
      </c>
      <c r="N556" s="193" t="s">
        <v>276</v>
      </c>
    </row>
    <row r="557" spans="1:14" x14ac:dyDescent="0.2">
      <c r="A557" s="187" t="s">
        <v>846</v>
      </c>
      <c r="B557" s="250" t="s">
        <v>276</v>
      </c>
      <c r="M557" s="193" t="s">
        <v>839</v>
      </c>
      <c r="N557" s="193" t="s">
        <v>276</v>
      </c>
    </row>
    <row r="558" spans="1:14" x14ac:dyDescent="0.2">
      <c r="A558" s="187" t="s">
        <v>847</v>
      </c>
      <c r="B558" s="250" t="s">
        <v>276</v>
      </c>
      <c r="M558" s="193" t="s">
        <v>840</v>
      </c>
      <c r="N558" s="193" t="s">
        <v>276</v>
      </c>
    </row>
    <row r="559" spans="1:14" x14ac:dyDescent="0.2">
      <c r="A559" s="187" t="s">
        <v>852</v>
      </c>
      <c r="B559" s="250" t="s">
        <v>276</v>
      </c>
      <c r="M559" s="193" t="s">
        <v>841</v>
      </c>
      <c r="N559" s="193" t="s">
        <v>276</v>
      </c>
    </row>
    <row r="560" spans="1:14" x14ac:dyDescent="0.2">
      <c r="A560" s="187" t="s">
        <v>853</v>
      </c>
      <c r="B560" s="250" t="s">
        <v>276</v>
      </c>
      <c r="M560" s="193" t="s">
        <v>842</v>
      </c>
      <c r="N560" s="193" t="s">
        <v>276</v>
      </c>
    </row>
    <row r="561" spans="1:14" x14ac:dyDescent="0.2">
      <c r="A561" s="187" t="s">
        <v>855</v>
      </c>
      <c r="B561" s="250" t="s">
        <v>276</v>
      </c>
      <c r="M561" s="193" t="s">
        <v>843</v>
      </c>
      <c r="N561" s="193" t="s">
        <v>276</v>
      </c>
    </row>
    <row r="562" spans="1:14" x14ac:dyDescent="0.2">
      <c r="A562" s="187" t="s">
        <v>857</v>
      </c>
      <c r="B562" s="250" t="s">
        <v>276</v>
      </c>
      <c r="M562" s="193" t="s">
        <v>844</v>
      </c>
      <c r="N562" s="193" t="s">
        <v>276</v>
      </c>
    </row>
    <row r="563" spans="1:14" x14ac:dyDescent="0.2">
      <c r="A563" s="187" t="s">
        <v>858</v>
      </c>
      <c r="B563" s="250" t="s">
        <v>276</v>
      </c>
      <c r="M563" s="193" t="s">
        <v>845</v>
      </c>
      <c r="N563" s="193" t="s">
        <v>276</v>
      </c>
    </row>
    <row r="564" spans="1:14" x14ac:dyDescent="0.2">
      <c r="A564" s="187" t="s">
        <v>859</v>
      </c>
      <c r="B564" s="250" t="s">
        <v>276</v>
      </c>
      <c r="M564" s="193" t="s">
        <v>846</v>
      </c>
      <c r="N564" s="193" t="s">
        <v>276</v>
      </c>
    </row>
    <row r="565" spans="1:14" x14ac:dyDescent="0.2">
      <c r="A565" s="187" t="s">
        <v>860</v>
      </c>
      <c r="B565" s="250" t="s">
        <v>276</v>
      </c>
      <c r="M565" s="193" t="s">
        <v>847</v>
      </c>
      <c r="N565" s="193" t="s">
        <v>276</v>
      </c>
    </row>
    <row r="566" spans="1:14" x14ac:dyDescent="0.2">
      <c r="A566" s="187" t="s">
        <v>863</v>
      </c>
      <c r="B566" s="250" t="s">
        <v>276</v>
      </c>
      <c r="M566" s="193" t="s">
        <v>852</v>
      </c>
      <c r="N566" s="193" t="s">
        <v>276</v>
      </c>
    </row>
    <row r="567" spans="1:14" x14ac:dyDescent="0.2">
      <c r="A567" s="187" t="s">
        <v>869</v>
      </c>
      <c r="B567" s="250" t="s">
        <v>276</v>
      </c>
      <c r="M567" s="193" t="s">
        <v>858</v>
      </c>
      <c r="N567" s="193" t="s">
        <v>276</v>
      </c>
    </row>
    <row r="568" spans="1:14" x14ac:dyDescent="0.2">
      <c r="A568" s="187" t="s">
        <v>871</v>
      </c>
      <c r="B568" s="250" t="s">
        <v>276</v>
      </c>
      <c r="M568" s="193" t="s">
        <v>859</v>
      </c>
      <c r="N568" s="193" t="s">
        <v>276</v>
      </c>
    </row>
    <row r="569" spans="1:14" x14ac:dyDescent="0.2">
      <c r="A569" s="187" t="s">
        <v>872</v>
      </c>
      <c r="B569" s="250" t="s">
        <v>276</v>
      </c>
      <c r="M569" s="193" t="s">
        <v>860</v>
      </c>
      <c r="N569" s="193" t="s">
        <v>276</v>
      </c>
    </row>
    <row r="570" spans="1:14" x14ac:dyDescent="0.2">
      <c r="A570" s="187" t="s">
        <v>873</v>
      </c>
      <c r="B570" s="250" t="s">
        <v>276</v>
      </c>
      <c r="M570" s="193" t="s">
        <v>863</v>
      </c>
      <c r="N570" s="193" t="s">
        <v>276</v>
      </c>
    </row>
    <row r="571" spans="1:14" x14ac:dyDescent="0.2">
      <c r="A571" s="187" t="s">
        <v>874</v>
      </c>
      <c r="B571" s="250" t="s">
        <v>276</v>
      </c>
      <c r="M571" s="193" t="s">
        <v>869</v>
      </c>
      <c r="N571" s="193" t="s">
        <v>276</v>
      </c>
    </row>
    <row r="572" spans="1:14" x14ac:dyDescent="0.2">
      <c r="A572" s="187" t="s">
        <v>875</v>
      </c>
      <c r="B572" s="250" t="s">
        <v>276</v>
      </c>
      <c r="M572" s="193" t="s">
        <v>871</v>
      </c>
      <c r="N572" s="193" t="s">
        <v>276</v>
      </c>
    </row>
    <row r="573" spans="1:14" x14ac:dyDescent="0.2">
      <c r="A573" s="187" t="s">
        <v>882</v>
      </c>
      <c r="B573" s="250" t="s">
        <v>276</v>
      </c>
      <c r="M573" s="193" t="s">
        <v>872</v>
      </c>
      <c r="N573" s="193" t="s">
        <v>276</v>
      </c>
    </row>
    <row r="574" spans="1:14" x14ac:dyDescent="0.2">
      <c r="A574" s="187" t="s">
        <v>883</v>
      </c>
      <c r="B574" s="250" t="s">
        <v>276</v>
      </c>
      <c r="M574" s="193" t="s">
        <v>873</v>
      </c>
      <c r="N574" s="193" t="s">
        <v>276</v>
      </c>
    </row>
    <row r="575" spans="1:14" x14ac:dyDescent="0.2">
      <c r="A575" s="187" t="s">
        <v>885</v>
      </c>
      <c r="B575" s="250" t="s">
        <v>276</v>
      </c>
      <c r="M575" s="193" t="s">
        <v>874</v>
      </c>
      <c r="N575" s="193" t="s">
        <v>276</v>
      </c>
    </row>
    <row r="576" spans="1:14" x14ac:dyDescent="0.2">
      <c r="A576" s="187" t="s">
        <v>886</v>
      </c>
      <c r="B576" s="250" t="s">
        <v>276</v>
      </c>
      <c r="M576" s="193" t="s">
        <v>875</v>
      </c>
      <c r="N576" s="193" t="s">
        <v>276</v>
      </c>
    </row>
    <row r="577" spans="1:14" x14ac:dyDescent="0.2">
      <c r="A577" s="187" t="s">
        <v>889</v>
      </c>
      <c r="B577" s="250" t="s">
        <v>276</v>
      </c>
      <c r="M577" s="193" t="s">
        <v>882</v>
      </c>
      <c r="N577" s="193" t="s">
        <v>276</v>
      </c>
    </row>
    <row r="578" spans="1:14" x14ac:dyDescent="0.2">
      <c r="A578" s="187" t="s">
        <v>895</v>
      </c>
      <c r="B578" s="250" t="s">
        <v>276</v>
      </c>
      <c r="M578" s="193" t="s">
        <v>883</v>
      </c>
      <c r="N578" s="193" t="s">
        <v>276</v>
      </c>
    </row>
    <row r="579" spans="1:14" x14ac:dyDescent="0.2">
      <c r="A579" s="187" t="s">
        <v>896</v>
      </c>
      <c r="B579" s="250" t="s">
        <v>276</v>
      </c>
      <c r="M579" s="193" t="s">
        <v>885</v>
      </c>
      <c r="N579" s="193" t="s">
        <v>276</v>
      </c>
    </row>
    <row r="580" spans="1:14" x14ac:dyDescent="0.2">
      <c r="A580" s="187" t="s">
        <v>897</v>
      </c>
      <c r="B580" s="250" t="s">
        <v>276</v>
      </c>
      <c r="M580" s="193" t="s">
        <v>886</v>
      </c>
      <c r="N580" s="193" t="s">
        <v>276</v>
      </c>
    </row>
    <row r="581" spans="1:14" x14ac:dyDescent="0.2">
      <c r="A581" s="187" t="s">
        <v>898</v>
      </c>
      <c r="B581" s="250" t="s">
        <v>276</v>
      </c>
      <c r="M581" s="193" t="s">
        <v>889</v>
      </c>
      <c r="N581" s="193" t="s">
        <v>276</v>
      </c>
    </row>
    <row r="582" spans="1:14" x14ac:dyDescent="0.2">
      <c r="A582" s="187" t="s">
        <v>899</v>
      </c>
      <c r="B582" s="250" t="s">
        <v>276</v>
      </c>
      <c r="M582" s="193" t="s">
        <v>895</v>
      </c>
      <c r="N582" s="193" t="s">
        <v>276</v>
      </c>
    </row>
    <row r="583" spans="1:14" x14ac:dyDescent="0.2">
      <c r="A583" s="187" t="s">
        <v>904</v>
      </c>
      <c r="B583" s="250" t="s">
        <v>276</v>
      </c>
      <c r="M583" s="193" t="s">
        <v>896</v>
      </c>
      <c r="N583" s="193" t="s">
        <v>276</v>
      </c>
    </row>
    <row r="584" spans="1:14" x14ac:dyDescent="0.2">
      <c r="A584" s="187" t="s">
        <v>906</v>
      </c>
      <c r="B584" s="250" t="s">
        <v>276</v>
      </c>
      <c r="M584" s="193" t="s">
        <v>897</v>
      </c>
      <c r="N584" s="193" t="s">
        <v>276</v>
      </c>
    </row>
    <row r="585" spans="1:14" x14ac:dyDescent="0.2">
      <c r="A585" s="187" t="s">
        <v>907</v>
      </c>
      <c r="B585" s="250" t="s">
        <v>276</v>
      </c>
      <c r="M585" s="193" t="s">
        <v>898</v>
      </c>
      <c r="N585" s="193" t="s">
        <v>276</v>
      </c>
    </row>
    <row r="586" spans="1:14" x14ac:dyDescent="0.2">
      <c r="A586" s="187" t="s">
        <v>913</v>
      </c>
      <c r="B586" s="250" t="s">
        <v>276</v>
      </c>
      <c r="M586" s="193" t="s">
        <v>899</v>
      </c>
      <c r="N586" s="193" t="s">
        <v>276</v>
      </c>
    </row>
    <row r="587" spans="1:14" x14ac:dyDescent="0.2">
      <c r="A587" s="187" t="s">
        <v>914</v>
      </c>
      <c r="B587" s="250" t="s">
        <v>276</v>
      </c>
      <c r="M587" s="193" t="s">
        <v>904</v>
      </c>
      <c r="N587" s="193" t="s">
        <v>276</v>
      </c>
    </row>
    <row r="588" spans="1:14" x14ac:dyDescent="0.2">
      <c r="A588" s="187" t="s">
        <v>919</v>
      </c>
      <c r="B588" s="250" t="s">
        <v>276</v>
      </c>
      <c r="M588" s="193" t="s">
        <v>906</v>
      </c>
      <c r="N588" s="193" t="s">
        <v>276</v>
      </c>
    </row>
    <row r="589" spans="1:14" x14ac:dyDescent="0.2">
      <c r="A589" s="187" t="s">
        <v>920</v>
      </c>
      <c r="B589" s="250" t="s">
        <v>276</v>
      </c>
      <c r="M589" s="193" t="s">
        <v>907</v>
      </c>
      <c r="N589" s="193" t="s">
        <v>276</v>
      </c>
    </row>
    <row r="590" spans="1:14" x14ac:dyDescent="0.2">
      <c r="A590" s="187" t="s">
        <v>922</v>
      </c>
      <c r="B590" s="250" t="s">
        <v>276</v>
      </c>
      <c r="M590" s="193" t="s">
        <v>913</v>
      </c>
      <c r="N590" s="193" t="s">
        <v>276</v>
      </c>
    </row>
    <row r="591" spans="1:14" x14ac:dyDescent="0.2">
      <c r="A591" s="187" t="s">
        <v>926</v>
      </c>
      <c r="B591" s="250" t="s">
        <v>276</v>
      </c>
      <c r="M591" s="193" t="s">
        <v>914</v>
      </c>
      <c r="N591" s="193" t="s">
        <v>276</v>
      </c>
    </row>
    <row r="592" spans="1:14" x14ac:dyDescent="0.2">
      <c r="A592" s="187" t="s">
        <v>927</v>
      </c>
      <c r="B592" s="250" t="s">
        <v>276</v>
      </c>
      <c r="M592" s="193" t="s">
        <v>919</v>
      </c>
      <c r="N592" s="193" t="s">
        <v>276</v>
      </c>
    </row>
    <row r="593" spans="1:14" x14ac:dyDescent="0.2">
      <c r="A593" s="187" t="s">
        <v>933</v>
      </c>
      <c r="B593" s="250" t="s">
        <v>276</v>
      </c>
      <c r="M593" s="193" t="s">
        <v>920</v>
      </c>
      <c r="N593" s="193" t="s">
        <v>276</v>
      </c>
    </row>
    <row r="594" spans="1:14" x14ac:dyDescent="0.2">
      <c r="A594" s="187" t="s">
        <v>934</v>
      </c>
      <c r="B594" s="250" t="s">
        <v>276</v>
      </c>
      <c r="M594" s="193" t="s">
        <v>922</v>
      </c>
      <c r="N594" s="193" t="s">
        <v>276</v>
      </c>
    </row>
    <row r="595" spans="1:14" x14ac:dyDescent="0.2">
      <c r="A595" s="187" t="s">
        <v>936</v>
      </c>
      <c r="B595" s="250" t="s">
        <v>276</v>
      </c>
      <c r="M595" s="193" t="s">
        <v>926</v>
      </c>
      <c r="N595" s="193" t="s">
        <v>276</v>
      </c>
    </row>
    <row r="596" spans="1:14" x14ac:dyDescent="0.2">
      <c r="A596" s="187" t="s">
        <v>937</v>
      </c>
      <c r="B596" s="250" t="s">
        <v>276</v>
      </c>
      <c r="M596" s="193" t="s">
        <v>933</v>
      </c>
      <c r="N596" s="193" t="s">
        <v>276</v>
      </c>
    </row>
    <row r="597" spans="1:14" x14ac:dyDescent="0.2">
      <c r="A597" s="187" t="s">
        <v>292</v>
      </c>
      <c r="B597" s="250" t="s">
        <v>293</v>
      </c>
      <c r="M597" s="193" t="s">
        <v>934</v>
      </c>
      <c r="N597" s="193" t="s">
        <v>276</v>
      </c>
    </row>
    <row r="598" spans="1:14" x14ac:dyDescent="0.2">
      <c r="A598" s="187" t="s">
        <v>295</v>
      </c>
      <c r="B598" s="250" t="s">
        <v>293</v>
      </c>
      <c r="M598" s="193" t="s">
        <v>936</v>
      </c>
      <c r="N598" s="193" t="s">
        <v>276</v>
      </c>
    </row>
    <row r="599" spans="1:14" x14ac:dyDescent="0.2">
      <c r="A599" s="187" t="s">
        <v>307</v>
      </c>
      <c r="B599" s="250" t="s">
        <v>293</v>
      </c>
      <c r="M599" s="193" t="s">
        <v>937</v>
      </c>
      <c r="N599" s="193" t="s">
        <v>276</v>
      </c>
    </row>
    <row r="600" spans="1:14" x14ac:dyDescent="0.2">
      <c r="A600" s="187" t="s">
        <v>320</v>
      </c>
      <c r="B600" s="250" t="s">
        <v>293</v>
      </c>
      <c r="M600" s="193" t="s">
        <v>292</v>
      </c>
      <c r="N600" s="193" t="s">
        <v>293</v>
      </c>
    </row>
    <row r="601" spans="1:14" x14ac:dyDescent="0.2">
      <c r="A601" s="187" t="s">
        <v>321</v>
      </c>
      <c r="B601" s="250" t="s">
        <v>293</v>
      </c>
      <c r="M601" s="193" t="s">
        <v>295</v>
      </c>
      <c r="N601" s="193" t="s">
        <v>293</v>
      </c>
    </row>
    <row r="602" spans="1:14" x14ac:dyDescent="0.2">
      <c r="A602" s="187" t="s">
        <v>325</v>
      </c>
      <c r="B602" s="250" t="s">
        <v>293</v>
      </c>
      <c r="M602" s="193" t="s">
        <v>307</v>
      </c>
      <c r="N602" s="193" t="s">
        <v>293</v>
      </c>
    </row>
    <row r="603" spans="1:14" x14ac:dyDescent="0.2">
      <c r="A603" s="187" t="s">
        <v>326</v>
      </c>
      <c r="B603" s="250" t="s">
        <v>293</v>
      </c>
      <c r="M603" s="193" t="s">
        <v>320</v>
      </c>
      <c r="N603" s="193" t="s">
        <v>293</v>
      </c>
    </row>
    <row r="604" spans="1:14" x14ac:dyDescent="0.2">
      <c r="A604" s="187" t="s">
        <v>334</v>
      </c>
      <c r="B604" s="250" t="s">
        <v>293</v>
      </c>
      <c r="M604" s="193" t="s">
        <v>321</v>
      </c>
      <c r="N604" s="193" t="s">
        <v>293</v>
      </c>
    </row>
    <row r="605" spans="1:14" x14ac:dyDescent="0.2">
      <c r="A605" s="187" t="s">
        <v>344</v>
      </c>
      <c r="B605" s="250" t="s">
        <v>293</v>
      </c>
      <c r="M605" s="193" t="s">
        <v>325</v>
      </c>
      <c r="N605" s="193" t="s">
        <v>293</v>
      </c>
    </row>
    <row r="606" spans="1:14" x14ac:dyDescent="0.2">
      <c r="A606" s="187" t="s">
        <v>350</v>
      </c>
      <c r="B606" s="250" t="s">
        <v>293</v>
      </c>
      <c r="M606" s="193" t="s">
        <v>326</v>
      </c>
      <c r="N606" s="193" t="s">
        <v>293</v>
      </c>
    </row>
    <row r="607" spans="1:14" x14ac:dyDescent="0.2">
      <c r="A607" s="187" t="s">
        <v>357</v>
      </c>
      <c r="B607" s="250" t="s">
        <v>293</v>
      </c>
      <c r="M607" s="193" t="s">
        <v>334</v>
      </c>
      <c r="N607" s="193" t="s">
        <v>293</v>
      </c>
    </row>
    <row r="608" spans="1:14" x14ac:dyDescent="0.2">
      <c r="A608" s="187" t="s">
        <v>359</v>
      </c>
      <c r="B608" s="250" t="s">
        <v>293</v>
      </c>
      <c r="M608" s="193" t="s">
        <v>344</v>
      </c>
      <c r="N608" s="193" t="s">
        <v>293</v>
      </c>
    </row>
    <row r="609" spans="1:14" x14ac:dyDescent="0.2">
      <c r="A609" s="187" t="s">
        <v>366</v>
      </c>
      <c r="B609" s="250" t="s">
        <v>293</v>
      </c>
      <c r="M609" s="193" t="s">
        <v>350</v>
      </c>
      <c r="N609" s="193" t="s">
        <v>293</v>
      </c>
    </row>
    <row r="610" spans="1:14" x14ac:dyDescent="0.2">
      <c r="A610" s="187" t="s">
        <v>376</v>
      </c>
      <c r="B610" s="250" t="s">
        <v>293</v>
      </c>
      <c r="M610" s="193" t="s">
        <v>357</v>
      </c>
      <c r="N610" s="193" t="s">
        <v>293</v>
      </c>
    </row>
    <row r="611" spans="1:14" x14ac:dyDescent="0.2">
      <c r="A611" s="187" t="s">
        <v>388</v>
      </c>
      <c r="B611" s="250" t="s">
        <v>293</v>
      </c>
      <c r="M611" s="193" t="s">
        <v>359</v>
      </c>
      <c r="N611" s="193" t="s">
        <v>293</v>
      </c>
    </row>
    <row r="612" spans="1:14" x14ac:dyDescent="0.2">
      <c r="A612" s="187" t="s">
        <v>390</v>
      </c>
      <c r="B612" s="250" t="s">
        <v>293</v>
      </c>
      <c r="M612" s="193" t="s">
        <v>366</v>
      </c>
      <c r="N612" s="193" t="s">
        <v>293</v>
      </c>
    </row>
    <row r="613" spans="1:14" x14ac:dyDescent="0.2">
      <c r="A613" s="187" t="s">
        <v>416</v>
      </c>
      <c r="B613" s="250" t="s">
        <v>293</v>
      </c>
      <c r="M613" s="193" t="s">
        <v>376</v>
      </c>
      <c r="N613" s="193" t="s">
        <v>293</v>
      </c>
    </row>
    <row r="614" spans="1:14" x14ac:dyDescent="0.2">
      <c r="A614" s="187" t="s">
        <v>441</v>
      </c>
      <c r="B614" s="250" t="s">
        <v>293</v>
      </c>
      <c r="M614" s="193" t="s">
        <v>388</v>
      </c>
      <c r="N614" s="193" t="s">
        <v>293</v>
      </c>
    </row>
    <row r="615" spans="1:14" x14ac:dyDescent="0.2">
      <c r="A615" s="187" t="s">
        <v>442</v>
      </c>
      <c r="B615" s="250" t="s">
        <v>293</v>
      </c>
      <c r="M615" s="193" t="s">
        <v>390</v>
      </c>
      <c r="N615" s="193" t="s">
        <v>293</v>
      </c>
    </row>
    <row r="616" spans="1:14" x14ac:dyDescent="0.2">
      <c r="A616" s="187" t="s">
        <v>444</v>
      </c>
      <c r="B616" s="250" t="s">
        <v>293</v>
      </c>
      <c r="M616" s="193" t="s">
        <v>416</v>
      </c>
      <c r="N616" s="193" t="s">
        <v>293</v>
      </c>
    </row>
    <row r="617" spans="1:14" x14ac:dyDescent="0.2">
      <c r="A617" s="187" t="s">
        <v>445</v>
      </c>
      <c r="B617" s="250" t="s">
        <v>293</v>
      </c>
      <c r="M617" s="193" t="s">
        <v>441</v>
      </c>
      <c r="N617" s="193" t="s">
        <v>293</v>
      </c>
    </row>
    <row r="618" spans="1:14" x14ac:dyDescent="0.2">
      <c r="A618" s="187" t="s">
        <v>453</v>
      </c>
      <c r="B618" s="250" t="s">
        <v>293</v>
      </c>
      <c r="M618" s="193" t="s">
        <v>442</v>
      </c>
      <c r="N618" s="193" t="s">
        <v>293</v>
      </c>
    </row>
    <row r="619" spans="1:14" x14ac:dyDescent="0.2">
      <c r="A619" s="187" t="s">
        <v>464</v>
      </c>
      <c r="B619" s="250" t="s">
        <v>293</v>
      </c>
      <c r="M619" s="193" t="s">
        <v>444</v>
      </c>
      <c r="N619" s="193" t="s">
        <v>293</v>
      </c>
    </row>
    <row r="620" spans="1:14" x14ac:dyDescent="0.2">
      <c r="A620" s="187" t="s">
        <v>474</v>
      </c>
      <c r="B620" s="250" t="s">
        <v>293</v>
      </c>
      <c r="M620" s="193" t="s">
        <v>445</v>
      </c>
      <c r="N620" s="193" t="s">
        <v>293</v>
      </c>
    </row>
    <row r="621" spans="1:14" x14ac:dyDescent="0.2">
      <c r="A621" s="187" t="s">
        <v>475</v>
      </c>
      <c r="B621" s="250" t="s">
        <v>293</v>
      </c>
      <c r="M621" s="193" t="s">
        <v>453</v>
      </c>
      <c r="N621" s="193" t="s">
        <v>293</v>
      </c>
    </row>
    <row r="622" spans="1:14" x14ac:dyDescent="0.2">
      <c r="A622" s="187" t="s">
        <v>477</v>
      </c>
      <c r="B622" s="250" t="s">
        <v>293</v>
      </c>
      <c r="M622" s="193" t="s">
        <v>464</v>
      </c>
      <c r="N622" s="193" t="s">
        <v>293</v>
      </c>
    </row>
    <row r="623" spans="1:14" x14ac:dyDescent="0.2">
      <c r="A623" s="187" t="s">
        <v>486</v>
      </c>
      <c r="B623" s="250" t="s">
        <v>293</v>
      </c>
      <c r="M623" s="193" t="s">
        <v>474</v>
      </c>
      <c r="N623" s="193" t="s">
        <v>293</v>
      </c>
    </row>
    <row r="624" spans="1:14" x14ac:dyDescent="0.2">
      <c r="A624" s="187" t="s">
        <v>497</v>
      </c>
      <c r="B624" s="250" t="s">
        <v>293</v>
      </c>
      <c r="M624" s="193" t="s">
        <v>475</v>
      </c>
      <c r="N624" s="193" t="s">
        <v>293</v>
      </c>
    </row>
    <row r="625" spans="1:14" x14ac:dyDescent="0.2">
      <c r="A625" s="187" t="s">
        <v>515</v>
      </c>
      <c r="B625" s="265" t="s">
        <v>293</v>
      </c>
      <c r="M625" s="193" t="s">
        <v>477</v>
      </c>
      <c r="N625" s="193" t="s">
        <v>293</v>
      </c>
    </row>
    <row r="626" spans="1:14" x14ac:dyDescent="0.2">
      <c r="A626" s="187" t="s">
        <v>528</v>
      </c>
      <c r="B626" s="250" t="s">
        <v>293</v>
      </c>
      <c r="M626" s="193" t="s">
        <v>486</v>
      </c>
      <c r="N626" s="193" t="s">
        <v>293</v>
      </c>
    </row>
    <row r="627" spans="1:14" x14ac:dyDescent="0.2">
      <c r="A627" s="187" t="s">
        <v>536</v>
      </c>
      <c r="B627" s="250" t="s">
        <v>293</v>
      </c>
      <c r="M627" s="193" t="s">
        <v>497</v>
      </c>
      <c r="N627" s="193" t="s">
        <v>293</v>
      </c>
    </row>
    <row r="628" spans="1:14" x14ac:dyDescent="0.2">
      <c r="A628" s="187" t="s">
        <v>562</v>
      </c>
      <c r="B628" s="250" t="s">
        <v>293</v>
      </c>
      <c r="M628" s="193" t="s">
        <v>515</v>
      </c>
      <c r="N628" s="193" t="s">
        <v>293</v>
      </c>
    </row>
    <row r="629" spans="1:14" x14ac:dyDescent="0.2">
      <c r="A629" s="187" t="s">
        <v>592</v>
      </c>
      <c r="B629" s="250" t="s">
        <v>293</v>
      </c>
      <c r="M629" s="193" t="s">
        <v>528</v>
      </c>
      <c r="N629" s="193" t="s">
        <v>293</v>
      </c>
    </row>
    <row r="630" spans="1:14" x14ac:dyDescent="0.2">
      <c r="A630" s="187" t="s">
        <v>599</v>
      </c>
      <c r="B630" s="250" t="s">
        <v>293</v>
      </c>
      <c r="M630" s="193" t="s">
        <v>536</v>
      </c>
      <c r="N630" s="193" t="s">
        <v>293</v>
      </c>
    </row>
    <row r="631" spans="1:14" x14ac:dyDescent="0.2">
      <c r="A631" s="187" t="s">
        <v>601</v>
      </c>
      <c r="B631" s="250" t="s">
        <v>293</v>
      </c>
      <c r="M631" s="193" t="s">
        <v>562</v>
      </c>
      <c r="N631" s="193" t="s">
        <v>293</v>
      </c>
    </row>
    <row r="632" spans="1:14" x14ac:dyDescent="0.2">
      <c r="A632" s="187" t="s">
        <v>603</v>
      </c>
      <c r="B632" s="250" t="s">
        <v>293</v>
      </c>
      <c r="M632" s="193" t="s">
        <v>592</v>
      </c>
      <c r="N632" s="193" t="s">
        <v>293</v>
      </c>
    </row>
    <row r="633" spans="1:14" x14ac:dyDescent="0.2">
      <c r="A633" s="187" t="s">
        <v>604</v>
      </c>
      <c r="B633" s="250" t="s">
        <v>293</v>
      </c>
      <c r="M633" s="193" t="s">
        <v>599</v>
      </c>
      <c r="N633" s="193" t="s">
        <v>293</v>
      </c>
    </row>
    <row r="634" spans="1:14" x14ac:dyDescent="0.2">
      <c r="A634" s="187" t="s">
        <v>608</v>
      </c>
      <c r="B634" s="250" t="s">
        <v>293</v>
      </c>
      <c r="M634" s="193" t="s">
        <v>601</v>
      </c>
      <c r="N634" s="193" t="s">
        <v>293</v>
      </c>
    </row>
    <row r="635" spans="1:14" x14ac:dyDescent="0.2">
      <c r="A635" s="187" t="s">
        <v>624</v>
      </c>
      <c r="B635" s="250" t="s">
        <v>293</v>
      </c>
      <c r="M635" s="193" t="s">
        <v>603</v>
      </c>
      <c r="N635" s="193" t="s">
        <v>293</v>
      </c>
    </row>
    <row r="636" spans="1:14" x14ac:dyDescent="0.2">
      <c r="A636" s="187" t="s">
        <v>637</v>
      </c>
      <c r="B636" s="250" t="s">
        <v>293</v>
      </c>
      <c r="M636" s="193" t="s">
        <v>604</v>
      </c>
      <c r="N636" s="193" t="s">
        <v>293</v>
      </c>
    </row>
    <row r="637" spans="1:14" x14ac:dyDescent="0.2">
      <c r="A637" s="187" t="s">
        <v>655</v>
      </c>
      <c r="B637" s="250" t="s">
        <v>293</v>
      </c>
      <c r="M637" s="193" t="s">
        <v>608</v>
      </c>
      <c r="N637" s="193" t="s">
        <v>293</v>
      </c>
    </row>
    <row r="638" spans="1:14" x14ac:dyDescent="0.2">
      <c r="A638" s="187" t="s">
        <v>657</v>
      </c>
      <c r="B638" s="250" t="s">
        <v>293</v>
      </c>
      <c r="M638" s="193" t="s">
        <v>624</v>
      </c>
      <c r="N638" s="193" t="s">
        <v>293</v>
      </c>
    </row>
    <row r="639" spans="1:14" x14ac:dyDescent="0.2">
      <c r="A639" s="187" t="s">
        <v>789</v>
      </c>
      <c r="B639" s="250" t="s">
        <v>293</v>
      </c>
      <c r="M639" s="193" t="s">
        <v>637</v>
      </c>
      <c r="N639" s="193" t="s">
        <v>293</v>
      </c>
    </row>
    <row r="640" spans="1:14" x14ac:dyDescent="0.2">
      <c r="A640" s="187" t="s">
        <v>876</v>
      </c>
      <c r="B640" s="250" t="s">
        <v>293</v>
      </c>
      <c r="M640" s="193" t="s">
        <v>655</v>
      </c>
      <c r="N640" s="193" t="s">
        <v>293</v>
      </c>
    </row>
    <row r="641" spans="1:14" x14ac:dyDescent="0.2">
      <c r="A641" s="187" t="s">
        <v>925</v>
      </c>
      <c r="B641" s="250" t="s">
        <v>293</v>
      </c>
      <c r="M641" s="193" t="s">
        <v>657</v>
      </c>
      <c r="N641" s="193" t="s">
        <v>293</v>
      </c>
    </row>
    <row r="642" spans="1:14" x14ac:dyDescent="0.2">
      <c r="A642" s="187" t="s">
        <v>943</v>
      </c>
      <c r="B642" s="250" t="s">
        <v>293</v>
      </c>
      <c r="M642" s="193" t="s">
        <v>789</v>
      </c>
      <c r="N642" s="193" t="s">
        <v>293</v>
      </c>
    </row>
    <row r="643" spans="1:14" x14ac:dyDescent="0.2">
      <c r="M643" s="193" t="s">
        <v>876</v>
      </c>
      <c r="N643" s="193" t="s">
        <v>293</v>
      </c>
    </row>
    <row r="644" spans="1:14" x14ac:dyDescent="0.2">
      <c r="M644" s="193" t="s">
        <v>925</v>
      </c>
      <c r="N644" s="193" t="s">
        <v>293</v>
      </c>
    </row>
    <row r="645" spans="1:14" x14ac:dyDescent="0.2">
      <c r="M645" s="193" t="s">
        <v>943</v>
      </c>
      <c r="N645" s="193" t="s">
        <v>293</v>
      </c>
    </row>
  </sheetData>
  <protectedRanges>
    <protectedRange sqref="B236:B240" name="Range1_3"/>
  </protectedRanges>
  <sortState xmlns:xlrd2="http://schemas.microsoft.com/office/spreadsheetml/2017/richdata2" ref="A2:AD642">
    <sortCondition ref="B2:B642"/>
  </sortState>
  <dataValidations count="1">
    <dataValidation type="list" allowBlank="1" showInputMessage="1" showErrorMessage="1" error="Please enter M (muck), S (sand), or R (rock).  If sediment type unknown, leave cell blank." sqref="B236:B240" xr:uid="{06036FC1-AFBE-4549-A8DE-F57E65E55880}">
      <formula1>"M,m,s,S,R,r"</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AE480-6261-4565-BB8B-F222ED733C44}">
  <dimension ref="A2:J660"/>
  <sheetViews>
    <sheetView workbookViewId="0">
      <selection activeCell="E12" sqref="E12"/>
    </sheetView>
  </sheetViews>
  <sheetFormatPr defaultRowHeight="12.75" x14ac:dyDescent="0.2"/>
  <cols>
    <col min="1" max="1" width="14" customWidth="1"/>
    <col min="2" max="2" width="18.7109375" customWidth="1"/>
    <col min="3" max="3" width="42.7109375" customWidth="1"/>
    <col min="7" max="8" width="13.85546875" customWidth="1"/>
    <col min="9" max="9" width="13.28515625" customWidth="1"/>
    <col min="10" max="10" width="14.140625" customWidth="1"/>
  </cols>
  <sheetData>
    <row r="2" spans="1:10" x14ac:dyDescent="0.2">
      <c r="A2" s="1" t="s">
        <v>1131</v>
      </c>
      <c r="B2" s="1" t="s">
        <v>1132</v>
      </c>
      <c r="C2" s="1" t="s">
        <v>1133</v>
      </c>
      <c r="G2" t="s">
        <v>1134</v>
      </c>
      <c r="H2" s="1"/>
      <c r="I2" s="1"/>
    </row>
    <row r="3" spans="1:10" x14ac:dyDescent="0.2">
      <c r="A3" s="138" t="s">
        <v>257</v>
      </c>
      <c r="B3" s="8">
        <v>1</v>
      </c>
      <c r="C3" s="240">
        <f>$G$5-B3</f>
        <v>737.45399999999995</v>
      </c>
      <c r="H3" s="193"/>
      <c r="I3" s="193"/>
      <c r="J3" s="47"/>
    </row>
    <row r="4" spans="1:10" ht="15" x14ac:dyDescent="0.25">
      <c r="A4" s="138" t="s">
        <v>261</v>
      </c>
      <c r="B4" s="227">
        <v>1.25</v>
      </c>
      <c r="C4" s="240">
        <f t="shared" ref="C4:C67" si="0">$G$5-B4</f>
        <v>737.20399999999995</v>
      </c>
      <c r="G4" s="238" t="s">
        <v>1135</v>
      </c>
    </row>
    <row r="5" spans="1:10" x14ac:dyDescent="0.2">
      <c r="A5" s="138" t="s">
        <v>263</v>
      </c>
      <c r="B5" s="8">
        <v>1.5</v>
      </c>
      <c r="C5" s="240">
        <f t="shared" si="0"/>
        <v>736.95399999999995</v>
      </c>
      <c r="G5" s="239">
        <v>738.45399999999995</v>
      </c>
    </row>
    <row r="6" spans="1:10" x14ac:dyDescent="0.2">
      <c r="A6" s="138" t="s">
        <v>266</v>
      </c>
      <c r="B6" s="8">
        <v>1.5</v>
      </c>
      <c r="C6" s="240">
        <f t="shared" si="0"/>
        <v>736.95399999999995</v>
      </c>
    </row>
    <row r="7" spans="1:10" x14ac:dyDescent="0.2">
      <c r="A7" s="138" t="s">
        <v>269</v>
      </c>
      <c r="B7" s="8">
        <v>1.5</v>
      </c>
      <c r="C7" s="240">
        <f t="shared" si="0"/>
        <v>736.95399999999995</v>
      </c>
    </row>
    <row r="8" spans="1:10" x14ac:dyDescent="0.2">
      <c r="A8" s="138" t="s">
        <v>271</v>
      </c>
      <c r="B8" s="8">
        <v>1.5</v>
      </c>
      <c r="C8" s="240">
        <f t="shared" si="0"/>
        <v>736.95399999999995</v>
      </c>
    </row>
    <row r="9" spans="1:10" x14ac:dyDescent="0.2">
      <c r="A9" s="26" t="s">
        <v>273</v>
      </c>
      <c r="B9" s="8">
        <v>1.5</v>
      </c>
      <c r="C9" s="240">
        <f t="shared" si="0"/>
        <v>736.95399999999995</v>
      </c>
    </row>
    <row r="10" spans="1:10" x14ac:dyDescent="0.2">
      <c r="A10" s="26" t="s">
        <v>275</v>
      </c>
      <c r="B10" s="8">
        <v>1.75</v>
      </c>
      <c r="C10" s="240">
        <f t="shared" si="0"/>
        <v>736.70399999999995</v>
      </c>
    </row>
    <row r="11" spans="1:10" x14ac:dyDescent="0.2">
      <c r="A11" s="26" t="s">
        <v>279</v>
      </c>
      <c r="B11" s="8">
        <v>1.75</v>
      </c>
      <c r="C11" s="240">
        <f t="shared" si="0"/>
        <v>736.70399999999995</v>
      </c>
    </row>
    <row r="12" spans="1:10" x14ac:dyDescent="0.2">
      <c r="A12" s="26" t="s">
        <v>280</v>
      </c>
      <c r="B12" s="8">
        <v>2</v>
      </c>
      <c r="C12" s="240">
        <f t="shared" si="0"/>
        <v>736.45399999999995</v>
      </c>
    </row>
    <row r="13" spans="1:10" x14ac:dyDescent="0.2">
      <c r="A13" s="26" t="s">
        <v>281</v>
      </c>
      <c r="B13" s="162">
        <v>2</v>
      </c>
      <c r="C13" s="240">
        <f t="shared" si="0"/>
        <v>736.45399999999995</v>
      </c>
    </row>
    <row r="14" spans="1:10" x14ac:dyDescent="0.2">
      <c r="A14" s="26" t="s">
        <v>282</v>
      </c>
      <c r="B14" s="8">
        <v>2</v>
      </c>
      <c r="C14" s="240">
        <f t="shared" si="0"/>
        <v>736.45399999999995</v>
      </c>
    </row>
    <row r="15" spans="1:10" x14ac:dyDescent="0.2">
      <c r="A15" s="26" t="s">
        <v>283</v>
      </c>
      <c r="B15" s="8">
        <v>2</v>
      </c>
      <c r="C15" s="240">
        <f t="shared" si="0"/>
        <v>736.45399999999995</v>
      </c>
    </row>
    <row r="16" spans="1:10" x14ac:dyDescent="0.2">
      <c r="A16" s="26" t="s">
        <v>285</v>
      </c>
      <c r="B16" s="8">
        <v>2</v>
      </c>
      <c r="C16" s="240">
        <f t="shared" si="0"/>
        <v>736.45399999999995</v>
      </c>
    </row>
    <row r="17" spans="1:3" x14ac:dyDescent="0.2">
      <c r="A17" s="26" t="s">
        <v>286</v>
      </c>
      <c r="B17" s="8">
        <v>2</v>
      </c>
      <c r="C17" s="240">
        <f t="shared" si="0"/>
        <v>736.45399999999995</v>
      </c>
    </row>
    <row r="18" spans="1:3" x14ac:dyDescent="0.2">
      <c r="A18" s="26" t="s">
        <v>287</v>
      </c>
      <c r="B18" s="8">
        <v>2</v>
      </c>
      <c r="C18" s="240">
        <f t="shared" si="0"/>
        <v>736.45399999999995</v>
      </c>
    </row>
    <row r="19" spans="1:3" x14ac:dyDescent="0.2">
      <c r="A19" s="26" t="s">
        <v>288</v>
      </c>
      <c r="B19" s="8">
        <v>2</v>
      </c>
      <c r="C19" s="240">
        <f t="shared" si="0"/>
        <v>736.45399999999995</v>
      </c>
    </row>
    <row r="20" spans="1:3" x14ac:dyDescent="0.2">
      <c r="A20" s="26" t="s">
        <v>289</v>
      </c>
      <c r="B20" s="8">
        <v>2.25</v>
      </c>
      <c r="C20" s="240">
        <f t="shared" si="0"/>
        <v>736.20399999999995</v>
      </c>
    </row>
    <row r="21" spans="1:3" x14ac:dyDescent="0.2">
      <c r="A21" s="26" t="s">
        <v>290</v>
      </c>
      <c r="B21" s="8">
        <v>2.5</v>
      </c>
      <c r="C21" s="240">
        <f t="shared" si="0"/>
        <v>735.95399999999995</v>
      </c>
    </row>
    <row r="22" spans="1:3" x14ac:dyDescent="0.2">
      <c r="A22" s="26" t="s">
        <v>291</v>
      </c>
      <c r="B22" s="8">
        <v>2.5</v>
      </c>
      <c r="C22" s="240">
        <f t="shared" si="0"/>
        <v>735.95399999999995</v>
      </c>
    </row>
    <row r="23" spans="1:3" x14ac:dyDescent="0.2">
      <c r="A23" s="26" t="s">
        <v>292</v>
      </c>
      <c r="B23" s="8">
        <v>2.5</v>
      </c>
      <c r="C23" s="240">
        <f t="shared" si="0"/>
        <v>735.95399999999995</v>
      </c>
    </row>
    <row r="24" spans="1:3" x14ac:dyDescent="0.2">
      <c r="A24" s="26" t="s">
        <v>294</v>
      </c>
      <c r="B24" s="8">
        <v>2.5</v>
      </c>
      <c r="C24" s="240">
        <f t="shared" si="0"/>
        <v>735.95399999999995</v>
      </c>
    </row>
    <row r="25" spans="1:3" x14ac:dyDescent="0.2">
      <c r="A25" s="26" t="s">
        <v>295</v>
      </c>
      <c r="B25" s="8">
        <v>2.5</v>
      </c>
      <c r="C25" s="240">
        <f t="shared" si="0"/>
        <v>735.95399999999995</v>
      </c>
    </row>
    <row r="26" spans="1:3" x14ac:dyDescent="0.2">
      <c r="A26" s="26" t="s">
        <v>296</v>
      </c>
      <c r="B26" s="8">
        <v>2.5</v>
      </c>
      <c r="C26" s="240">
        <f t="shared" si="0"/>
        <v>735.95399999999995</v>
      </c>
    </row>
    <row r="27" spans="1:3" x14ac:dyDescent="0.2">
      <c r="A27" s="26" t="s">
        <v>297</v>
      </c>
      <c r="B27" s="8">
        <v>2.75</v>
      </c>
      <c r="C27" s="240">
        <f t="shared" si="0"/>
        <v>735.70399999999995</v>
      </c>
    </row>
    <row r="28" spans="1:3" x14ac:dyDescent="0.2">
      <c r="A28" s="26" t="s">
        <v>298</v>
      </c>
      <c r="B28" s="8">
        <v>3</v>
      </c>
      <c r="C28" s="240">
        <f t="shared" si="0"/>
        <v>735.45399999999995</v>
      </c>
    </row>
    <row r="29" spans="1:3" x14ac:dyDescent="0.2">
      <c r="A29" s="26" t="s">
        <v>299</v>
      </c>
      <c r="B29" s="8">
        <v>3</v>
      </c>
      <c r="C29" s="240">
        <f t="shared" si="0"/>
        <v>735.45399999999995</v>
      </c>
    </row>
    <row r="30" spans="1:3" x14ac:dyDescent="0.2">
      <c r="A30" s="26" t="s">
        <v>300</v>
      </c>
      <c r="B30" s="8">
        <v>3</v>
      </c>
      <c r="C30" s="240">
        <f t="shared" si="0"/>
        <v>735.45399999999995</v>
      </c>
    </row>
    <row r="31" spans="1:3" x14ac:dyDescent="0.2">
      <c r="A31" s="26" t="s">
        <v>301</v>
      </c>
      <c r="B31" s="8">
        <v>3</v>
      </c>
      <c r="C31" s="240">
        <f t="shared" si="0"/>
        <v>735.45399999999995</v>
      </c>
    </row>
    <row r="32" spans="1:3" x14ac:dyDescent="0.2">
      <c r="A32" s="26" t="s">
        <v>302</v>
      </c>
      <c r="B32" s="139">
        <v>3</v>
      </c>
      <c r="C32" s="240">
        <f t="shared" si="0"/>
        <v>735.45399999999995</v>
      </c>
    </row>
    <row r="33" spans="1:3" x14ac:dyDescent="0.2">
      <c r="A33" s="26" t="s">
        <v>303</v>
      </c>
      <c r="B33" s="8">
        <v>3</v>
      </c>
      <c r="C33" s="240">
        <f t="shared" si="0"/>
        <v>735.45399999999995</v>
      </c>
    </row>
    <row r="34" spans="1:3" x14ac:dyDescent="0.2">
      <c r="A34" s="26" t="s">
        <v>304</v>
      </c>
      <c r="B34" s="8">
        <v>3</v>
      </c>
      <c r="C34" s="240">
        <f t="shared" si="0"/>
        <v>735.45399999999995</v>
      </c>
    </row>
    <row r="35" spans="1:3" x14ac:dyDescent="0.2">
      <c r="A35" s="26" t="s">
        <v>305</v>
      </c>
      <c r="B35" s="8">
        <v>3</v>
      </c>
      <c r="C35" s="240">
        <f t="shared" si="0"/>
        <v>735.45399999999995</v>
      </c>
    </row>
    <row r="36" spans="1:3" x14ac:dyDescent="0.2">
      <c r="A36" s="26" t="s">
        <v>306</v>
      </c>
      <c r="B36" s="8">
        <v>3</v>
      </c>
      <c r="C36" s="240">
        <f t="shared" si="0"/>
        <v>735.45399999999995</v>
      </c>
    </row>
    <row r="37" spans="1:3" x14ac:dyDescent="0.2">
      <c r="A37" s="26" t="s">
        <v>307</v>
      </c>
      <c r="B37" s="8">
        <v>3</v>
      </c>
      <c r="C37" s="240">
        <f t="shared" si="0"/>
        <v>735.45399999999995</v>
      </c>
    </row>
    <row r="38" spans="1:3" x14ac:dyDescent="0.2">
      <c r="A38" s="26" t="s">
        <v>308</v>
      </c>
      <c r="B38" s="8">
        <v>3.25</v>
      </c>
      <c r="C38" s="240">
        <f t="shared" si="0"/>
        <v>735.20399999999995</v>
      </c>
    </row>
    <row r="39" spans="1:3" x14ac:dyDescent="0.2">
      <c r="A39" s="26" t="s">
        <v>309</v>
      </c>
      <c r="B39" s="8">
        <v>3.25</v>
      </c>
      <c r="C39" s="240">
        <f t="shared" si="0"/>
        <v>735.20399999999995</v>
      </c>
    </row>
    <row r="40" spans="1:3" x14ac:dyDescent="0.2">
      <c r="A40" s="26" t="s">
        <v>310</v>
      </c>
      <c r="B40" s="8">
        <v>3.25</v>
      </c>
      <c r="C40" s="240">
        <f t="shared" si="0"/>
        <v>735.20399999999995</v>
      </c>
    </row>
    <row r="41" spans="1:3" x14ac:dyDescent="0.2">
      <c r="A41" s="26" t="s">
        <v>311</v>
      </c>
      <c r="B41" s="8">
        <v>3.5</v>
      </c>
      <c r="C41" s="240">
        <f t="shared" si="0"/>
        <v>734.95399999999995</v>
      </c>
    </row>
    <row r="42" spans="1:3" x14ac:dyDescent="0.2">
      <c r="A42" s="26" t="s">
        <v>312</v>
      </c>
      <c r="B42" s="8">
        <v>3.5</v>
      </c>
      <c r="C42" s="240">
        <f t="shared" si="0"/>
        <v>734.95399999999995</v>
      </c>
    </row>
    <row r="43" spans="1:3" x14ac:dyDescent="0.2">
      <c r="A43" s="26" t="s">
        <v>313</v>
      </c>
      <c r="B43" s="8">
        <v>3.5</v>
      </c>
      <c r="C43" s="240">
        <f t="shared" si="0"/>
        <v>734.95399999999995</v>
      </c>
    </row>
    <row r="44" spans="1:3" x14ac:dyDescent="0.2">
      <c r="A44" s="26" t="s">
        <v>314</v>
      </c>
      <c r="B44" s="8">
        <v>3.5</v>
      </c>
      <c r="C44" s="240">
        <f t="shared" si="0"/>
        <v>734.95399999999995</v>
      </c>
    </row>
    <row r="45" spans="1:3" x14ac:dyDescent="0.2">
      <c r="A45" s="26" t="s">
        <v>315</v>
      </c>
      <c r="B45" s="8">
        <v>3.5</v>
      </c>
      <c r="C45" s="240">
        <f t="shared" si="0"/>
        <v>734.95399999999995</v>
      </c>
    </row>
    <row r="46" spans="1:3" x14ac:dyDescent="0.2">
      <c r="A46" s="26" t="s">
        <v>316</v>
      </c>
      <c r="B46" s="8">
        <v>3.5</v>
      </c>
      <c r="C46" s="240">
        <f t="shared" si="0"/>
        <v>734.95399999999995</v>
      </c>
    </row>
    <row r="47" spans="1:3" x14ac:dyDescent="0.2">
      <c r="A47" s="26" t="s">
        <v>317</v>
      </c>
      <c r="B47" s="8">
        <v>3.5</v>
      </c>
      <c r="C47" s="240">
        <f t="shared" si="0"/>
        <v>734.95399999999995</v>
      </c>
    </row>
    <row r="48" spans="1:3" x14ac:dyDescent="0.2">
      <c r="A48" s="26" t="s">
        <v>318</v>
      </c>
      <c r="B48" s="8">
        <v>3.5</v>
      </c>
      <c r="C48" s="240">
        <f t="shared" si="0"/>
        <v>734.95399999999995</v>
      </c>
    </row>
    <row r="49" spans="1:3" x14ac:dyDescent="0.2">
      <c r="A49" s="26" t="s">
        <v>319</v>
      </c>
      <c r="B49" s="8">
        <v>3.5</v>
      </c>
      <c r="C49" s="240">
        <f t="shared" si="0"/>
        <v>734.95399999999995</v>
      </c>
    </row>
    <row r="50" spans="1:3" x14ac:dyDescent="0.2">
      <c r="A50" s="26" t="s">
        <v>320</v>
      </c>
      <c r="B50" s="8">
        <v>3.5</v>
      </c>
      <c r="C50" s="240">
        <f t="shared" si="0"/>
        <v>734.95399999999995</v>
      </c>
    </row>
    <row r="51" spans="1:3" x14ac:dyDescent="0.2">
      <c r="A51" s="26" t="s">
        <v>321</v>
      </c>
      <c r="B51" s="8">
        <v>3.5</v>
      </c>
      <c r="C51" s="240">
        <f t="shared" si="0"/>
        <v>734.95399999999995</v>
      </c>
    </row>
    <row r="52" spans="1:3" x14ac:dyDescent="0.2">
      <c r="A52" s="26" t="s">
        <v>322</v>
      </c>
      <c r="B52" s="8">
        <v>3.5</v>
      </c>
      <c r="C52" s="240">
        <f t="shared" si="0"/>
        <v>734.95399999999995</v>
      </c>
    </row>
    <row r="53" spans="1:3" x14ac:dyDescent="0.2">
      <c r="A53" s="26" t="s">
        <v>324</v>
      </c>
      <c r="B53" s="8">
        <v>3.5</v>
      </c>
      <c r="C53" s="240">
        <f t="shared" si="0"/>
        <v>734.95399999999995</v>
      </c>
    </row>
    <row r="54" spans="1:3" x14ac:dyDescent="0.2">
      <c r="A54" s="26" t="s">
        <v>325</v>
      </c>
      <c r="B54" s="8">
        <v>3.5</v>
      </c>
      <c r="C54" s="240">
        <f t="shared" si="0"/>
        <v>734.95399999999995</v>
      </c>
    </row>
    <row r="55" spans="1:3" x14ac:dyDescent="0.2">
      <c r="A55" s="26" t="s">
        <v>326</v>
      </c>
      <c r="B55" s="8">
        <v>3.5</v>
      </c>
      <c r="C55" s="240">
        <f t="shared" si="0"/>
        <v>734.95399999999995</v>
      </c>
    </row>
    <row r="56" spans="1:3" x14ac:dyDescent="0.2">
      <c r="A56" s="26" t="s">
        <v>327</v>
      </c>
      <c r="B56" s="139">
        <v>3.5</v>
      </c>
      <c r="C56" s="240">
        <f t="shared" si="0"/>
        <v>734.95399999999995</v>
      </c>
    </row>
    <row r="57" spans="1:3" x14ac:dyDescent="0.2">
      <c r="A57" s="26" t="s">
        <v>328</v>
      </c>
      <c r="B57" s="8">
        <v>3.75</v>
      </c>
      <c r="C57" s="240">
        <f t="shared" si="0"/>
        <v>734.70399999999995</v>
      </c>
    </row>
    <row r="58" spans="1:3" x14ac:dyDescent="0.2">
      <c r="A58" s="26" t="s">
        <v>329</v>
      </c>
      <c r="B58" s="8">
        <v>3.75</v>
      </c>
      <c r="C58" s="240">
        <f t="shared" si="0"/>
        <v>734.70399999999995</v>
      </c>
    </row>
    <row r="59" spans="1:3" x14ac:dyDescent="0.2">
      <c r="A59" s="26" t="s">
        <v>330</v>
      </c>
      <c r="B59" s="8">
        <v>3.75</v>
      </c>
      <c r="C59" s="240">
        <f t="shared" si="0"/>
        <v>734.70399999999995</v>
      </c>
    </row>
    <row r="60" spans="1:3" x14ac:dyDescent="0.2">
      <c r="A60" s="26" t="s">
        <v>331</v>
      </c>
      <c r="B60" s="8">
        <v>3.75</v>
      </c>
      <c r="C60" s="240">
        <f t="shared" si="0"/>
        <v>734.70399999999995</v>
      </c>
    </row>
    <row r="61" spans="1:3" x14ac:dyDescent="0.2">
      <c r="A61" s="26" t="s">
        <v>332</v>
      </c>
      <c r="B61" s="8">
        <v>3.75</v>
      </c>
      <c r="C61" s="240">
        <f t="shared" si="0"/>
        <v>734.70399999999995</v>
      </c>
    </row>
    <row r="62" spans="1:3" x14ac:dyDescent="0.2">
      <c r="A62" s="26" t="s">
        <v>333</v>
      </c>
      <c r="B62" s="8">
        <v>4</v>
      </c>
      <c r="C62" s="240">
        <f t="shared" si="0"/>
        <v>734.45399999999995</v>
      </c>
    </row>
    <row r="63" spans="1:3" x14ac:dyDescent="0.2">
      <c r="A63" s="26" t="s">
        <v>334</v>
      </c>
      <c r="B63" s="8">
        <v>4</v>
      </c>
      <c r="C63" s="240">
        <f t="shared" si="0"/>
        <v>734.45399999999995</v>
      </c>
    </row>
    <row r="64" spans="1:3" x14ac:dyDescent="0.2">
      <c r="A64" s="26" t="s">
        <v>335</v>
      </c>
      <c r="B64" s="139">
        <v>4</v>
      </c>
      <c r="C64" s="240">
        <f t="shared" si="0"/>
        <v>734.45399999999995</v>
      </c>
    </row>
    <row r="65" spans="1:3" x14ac:dyDescent="0.2">
      <c r="A65" s="26" t="s">
        <v>336</v>
      </c>
      <c r="B65" s="8">
        <v>4</v>
      </c>
      <c r="C65" s="240">
        <f t="shared" si="0"/>
        <v>734.45399999999995</v>
      </c>
    </row>
    <row r="66" spans="1:3" x14ac:dyDescent="0.2">
      <c r="A66" s="26" t="s">
        <v>337</v>
      </c>
      <c r="B66" s="8">
        <v>4</v>
      </c>
      <c r="C66" s="240">
        <f t="shared" si="0"/>
        <v>734.45399999999995</v>
      </c>
    </row>
    <row r="67" spans="1:3" x14ac:dyDescent="0.2">
      <c r="A67" s="26" t="s">
        <v>338</v>
      </c>
      <c r="B67" s="8">
        <v>4</v>
      </c>
      <c r="C67" s="240">
        <f t="shared" si="0"/>
        <v>734.45399999999995</v>
      </c>
    </row>
    <row r="68" spans="1:3" x14ac:dyDescent="0.2">
      <c r="A68" s="26" t="s">
        <v>339</v>
      </c>
      <c r="B68" s="8">
        <v>4</v>
      </c>
      <c r="C68" s="240">
        <f t="shared" ref="C68:C131" si="1">$G$5-B68</f>
        <v>734.45399999999995</v>
      </c>
    </row>
    <row r="69" spans="1:3" x14ac:dyDescent="0.2">
      <c r="A69" s="26" t="s">
        <v>340</v>
      </c>
      <c r="B69" s="8">
        <v>4</v>
      </c>
      <c r="C69" s="240">
        <f t="shared" si="1"/>
        <v>734.45399999999995</v>
      </c>
    </row>
    <row r="70" spans="1:3" x14ac:dyDescent="0.2">
      <c r="A70" s="26" t="s">
        <v>341</v>
      </c>
      <c r="B70" s="8">
        <v>4</v>
      </c>
      <c r="C70" s="240">
        <f t="shared" si="1"/>
        <v>734.45399999999995</v>
      </c>
    </row>
    <row r="71" spans="1:3" x14ac:dyDescent="0.2">
      <c r="A71" s="26" t="s">
        <v>342</v>
      </c>
      <c r="B71" s="8">
        <v>4</v>
      </c>
      <c r="C71" s="240">
        <f t="shared" si="1"/>
        <v>734.45399999999995</v>
      </c>
    </row>
    <row r="72" spans="1:3" x14ac:dyDescent="0.2">
      <c r="A72" s="26" t="s">
        <v>343</v>
      </c>
      <c r="B72" s="8">
        <v>4</v>
      </c>
      <c r="C72" s="240">
        <f t="shared" si="1"/>
        <v>734.45399999999995</v>
      </c>
    </row>
    <row r="73" spans="1:3" x14ac:dyDescent="0.2">
      <c r="A73" s="26" t="s">
        <v>344</v>
      </c>
      <c r="B73" s="8">
        <v>4</v>
      </c>
      <c r="C73" s="240">
        <f t="shared" si="1"/>
        <v>734.45399999999995</v>
      </c>
    </row>
    <row r="74" spans="1:3" x14ac:dyDescent="0.2">
      <c r="A74" s="26" t="s">
        <v>345</v>
      </c>
      <c r="B74" s="8">
        <v>4</v>
      </c>
      <c r="C74" s="240">
        <f t="shared" si="1"/>
        <v>734.45399999999995</v>
      </c>
    </row>
    <row r="75" spans="1:3" x14ac:dyDescent="0.2">
      <c r="A75" s="26" t="s">
        <v>346</v>
      </c>
      <c r="B75" s="8">
        <v>4</v>
      </c>
      <c r="C75" s="240">
        <f t="shared" si="1"/>
        <v>734.45399999999995</v>
      </c>
    </row>
    <row r="76" spans="1:3" x14ac:dyDescent="0.2">
      <c r="A76" s="26" t="s">
        <v>347</v>
      </c>
      <c r="B76" s="8">
        <v>4</v>
      </c>
      <c r="C76" s="240">
        <f t="shared" si="1"/>
        <v>734.45399999999995</v>
      </c>
    </row>
    <row r="77" spans="1:3" x14ac:dyDescent="0.2">
      <c r="A77" s="26" t="s">
        <v>348</v>
      </c>
      <c r="B77" s="8">
        <v>4</v>
      </c>
      <c r="C77" s="240">
        <f t="shared" si="1"/>
        <v>734.45399999999995</v>
      </c>
    </row>
    <row r="78" spans="1:3" x14ac:dyDescent="0.2">
      <c r="A78" s="26" t="s">
        <v>349</v>
      </c>
      <c r="B78" s="8">
        <v>4</v>
      </c>
      <c r="C78" s="240">
        <f t="shared" si="1"/>
        <v>734.45399999999995</v>
      </c>
    </row>
    <row r="79" spans="1:3" x14ac:dyDescent="0.2">
      <c r="A79" s="26" t="s">
        <v>350</v>
      </c>
      <c r="B79" s="8">
        <v>4</v>
      </c>
      <c r="C79" s="240">
        <f t="shared" si="1"/>
        <v>734.45399999999995</v>
      </c>
    </row>
    <row r="80" spans="1:3" x14ac:dyDescent="0.2">
      <c r="A80" s="26" t="s">
        <v>351</v>
      </c>
      <c r="B80" s="8">
        <v>4</v>
      </c>
      <c r="C80" s="240">
        <f t="shared" si="1"/>
        <v>734.45399999999995</v>
      </c>
    </row>
    <row r="81" spans="1:3" x14ac:dyDescent="0.2">
      <c r="A81" s="26" t="s">
        <v>352</v>
      </c>
      <c r="B81" s="139">
        <v>4</v>
      </c>
      <c r="C81" s="240">
        <f t="shared" si="1"/>
        <v>734.45399999999995</v>
      </c>
    </row>
    <row r="82" spans="1:3" x14ac:dyDescent="0.2">
      <c r="A82" s="26" t="s">
        <v>353</v>
      </c>
      <c r="B82" s="8">
        <v>4.25</v>
      </c>
      <c r="C82" s="240">
        <f t="shared" si="1"/>
        <v>734.20399999999995</v>
      </c>
    </row>
    <row r="83" spans="1:3" x14ac:dyDescent="0.2">
      <c r="A83" s="26" t="s">
        <v>354</v>
      </c>
      <c r="B83" s="139">
        <v>4.25</v>
      </c>
      <c r="C83" s="240">
        <f t="shared" si="1"/>
        <v>734.20399999999995</v>
      </c>
    </row>
    <row r="84" spans="1:3" x14ac:dyDescent="0.2">
      <c r="A84" s="26" t="s">
        <v>355</v>
      </c>
      <c r="B84" s="8">
        <v>4.25</v>
      </c>
      <c r="C84" s="240">
        <f t="shared" si="1"/>
        <v>734.20399999999995</v>
      </c>
    </row>
    <row r="85" spans="1:3" x14ac:dyDescent="0.2">
      <c r="A85" s="26" t="s">
        <v>356</v>
      </c>
      <c r="B85" s="8">
        <v>4.25</v>
      </c>
      <c r="C85" s="240">
        <f t="shared" si="1"/>
        <v>734.20399999999995</v>
      </c>
    </row>
    <row r="86" spans="1:3" x14ac:dyDescent="0.2">
      <c r="A86" s="26" t="s">
        <v>357</v>
      </c>
      <c r="B86" s="8">
        <v>4.25</v>
      </c>
      <c r="C86" s="240">
        <f t="shared" si="1"/>
        <v>734.20399999999995</v>
      </c>
    </row>
    <row r="87" spans="1:3" x14ac:dyDescent="0.2">
      <c r="A87" s="26" t="s">
        <v>358</v>
      </c>
      <c r="B87" s="8">
        <v>4.25</v>
      </c>
      <c r="C87" s="240">
        <f t="shared" si="1"/>
        <v>734.20399999999995</v>
      </c>
    </row>
    <row r="88" spans="1:3" x14ac:dyDescent="0.2">
      <c r="A88" s="26" t="s">
        <v>359</v>
      </c>
      <c r="B88" s="8">
        <v>4.25</v>
      </c>
      <c r="C88" s="240">
        <f t="shared" si="1"/>
        <v>734.20399999999995</v>
      </c>
    </row>
    <row r="89" spans="1:3" x14ac:dyDescent="0.2">
      <c r="A89" s="26" t="s">
        <v>360</v>
      </c>
      <c r="B89" s="8">
        <v>4.25</v>
      </c>
      <c r="C89" s="240">
        <f t="shared" si="1"/>
        <v>734.20399999999995</v>
      </c>
    </row>
    <row r="90" spans="1:3" x14ac:dyDescent="0.2">
      <c r="A90" s="26" t="s">
        <v>361</v>
      </c>
      <c r="B90" s="8">
        <v>4.5</v>
      </c>
      <c r="C90" s="240">
        <f t="shared" si="1"/>
        <v>733.95399999999995</v>
      </c>
    </row>
    <row r="91" spans="1:3" x14ac:dyDescent="0.2">
      <c r="A91" s="26" t="s">
        <v>362</v>
      </c>
      <c r="B91" s="8">
        <v>4.5</v>
      </c>
      <c r="C91" s="240">
        <f t="shared" si="1"/>
        <v>733.95399999999995</v>
      </c>
    </row>
    <row r="92" spans="1:3" x14ac:dyDescent="0.2">
      <c r="A92" s="26" t="s">
        <v>363</v>
      </c>
      <c r="B92" s="8">
        <v>4.5</v>
      </c>
      <c r="C92" s="240">
        <f t="shared" si="1"/>
        <v>733.95399999999995</v>
      </c>
    </row>
    <row r="93" spans="1:3" x14ac:dyDescent="0.2">
      <c r="A93" s="26" t="s">
        <v>364</v>
      </c>
      <c r="B93" s="8">
        <v>4.5</v>
      </c>
      <c r="C93" s="240">
        <f t="shared" si="1"/>
        <v>733.95399999999995</v>
      </c>
    </row>
    <row r="94" spans="1:3" x14ac:dyDescent="0.2">
      <c r="A94" s="26" t="s">
        <v>365</v>
      </c>
      <c r="B94" s="8">
        <v>4.5</v>
      </c>
      <c r="C94" s="240">
        <f t="shared" si="1"/>
        <v>733.95399999999995</v>
      </c>
    </row>
    <row r="95" spans="1:3" x14ac:dyDescent="0.2">
      <c r="A95" s="26" t="s">
        <v>366</v>
      </c>
      <c r="B95" s="8">
        <v>4.5</v>
      </c>
      <c r="C95" s="240">
        <f t="shared" si="1"/>
        <v>733.95399999999995</v>
      </c>
    </row>
    <row r="96" spans="1:3" x14ac:dyDescent="0.2">
      <c r="A96" s="26" t="s">
        <v>367</v>
      </c>
      <c r="B96" s="8">
        <v>4.5</v>
      </c>
      <c r="C96" s="240">
        <f t="shared" si="1"/>
        <v>733.95399999999995</v>
      </c>
    </row>
    <row r="97" spans="1:3" x14ac:dyDescent="0.2">
      <c r="A97" s="26" t="s">
        <v>368</v>
      </c>
      <c r="B97" s="8">
        <v>4.5</v>
      </c>
      <c r="C97" s="240">
        <f t="shared" si="1"/>
        <v>733.95399999999995</v>
      </c>
    </row>
    <row r="98" spans="1:3" x14ac:dyDescent="0.2">
      <c r="A98" s="26" t="s">
        <v>369</v>
      </c>
      <c r="B98" s="8">
        <v>4.5</v>
      </c>
      <c r="C98" s="240">
        <f t="shared" si="1"/>
        <v>733.95399999999995</v>
      </c>
    </row>
    <row r="99" spans="1:3" x14ac:dyDescent="0.2">
      <c r="A99" s="26" t="s">
        <v>370</v>
      </c>
      <c r="B99" s="8">
        <v>4.5</v>
      </c>
      <c r="C99" s="240">
        <f t="shared" si="1"/>
        <v>733.95399999999995</v>
      </c>
    </row>
    <row r="100" spans="1:3" x14ac:dyDescent="0.2">
      <c r="A100" s="26" t="s">
        <v>371</v>
      </c>
      <c r="B100" s="8">
        <v>4.5</v>
      </c>
      <c r="C100" s="240">
        <f t="shared" si="1"/>
        <v>733.95399999999995</v>
      </c>
    </row>
    <row r="101" spans="1:3" x14ac:dyDescent="0.2">
      <c r="A101" s="26" t="s">
        <v>372</v>
      </c>
      <c r="B101" s="8">
        <v>4.5</v>
      </c>
      <c r="C101" s="240">
        <f t="shared" si="1"/>
        <v>733.95399999999995</v>
      </c>
    </row>
    <row r="102" spans="1:3" x14ac:dyDescent="0.2">
      <c r="A102" s="26" t="s">
        <v>373</v>
      </c>
      <c r="B102" s="8">
        <v>4.5</v>
      </c>
      <c r="C102" s="240">
        <f t="shared" si="1"/>
        <v>733.95399999999995</v>
      </c>
    </row>
    <row r="103" spans="1:3" x14ac:dyDescent="0.2">
      <c r="A103" s="26" t="s">
        <v>374</v>
      </c>
      <c r="B103" s="8">
        <v>4.5</v>
      </c>
      <c r="C103" s="240">
        <f t="shared" si="1"/>
        <v>733.95399999999995</v>
      </c>
    </row>
    <row r="104" spans="1:3" x14ac:dyDescent="0.2">
      <c r="A104" s="26" t="s">
        <v>375</v>
      </c>
      <c r="B104" s="8">
        <v>4.5</v>
      </c>
      <c r="C104" s="240">
        <f t="shared" si="1"/>
        <v>733.95399999999995</v>
      </c>
    </row>
    <row r="105" spans="1:3" x14ac:dyDescent="0.2">
      <c r="A105" s="26" t="s">
        <v>376</v>
      </c>
      <c r="B105" s="8">
        <v>4.5</v>
      </c>
      <c r="C105" s="240">
        <f t="shared" si="1"/>
        <v>733.95399999999995</v>
      </c>
    </row>
    <row r="106" spans="1:3" x14ac:dyDescent="0.2">
      <c r="A106" s="26" t="s">
        <v>377</v>
      </c>
      <c r="B106" s="8">
        <v>4.5</v>
      </c>
      <c r="C106" s="240">
        <f t="shared" si="1"/>
        <v>733.95399999999995</v>
      </c>
    </row>
    <row r="107" spans="1:3" x14ac:dyDescent="0.2">
      <c r="A107" s="26" t="s">
        <v>378</v>
      </c>
      <c r="B107" s="8">
        <v>4.5</v>
      </c>
      <c r="C107" s="240">
        <f t="shared" si="1"/>
        <v>733.95399999999995</v>
      </c>
    </row>
    <row r="108" spans="1:3" x14ac:dyDescent="0.2">
      <c r="A108" s="26" t="s">
        <v>379</v>
      </c>
      <c r="B108" s="8">
        <v>4.5</v>
      </c>
      <c r="C108" s="240">
        <f t="shared" si="1"/>
        <v>733.95399999999995</v>
      </c>
    </row>
    <row r="109" spans="1:3" x14ac:dyDescent="0.2">
      <c r="A109" s="26" t="s">
        <v>381</v>
      </c>
      <c r="B109" s="8">
        <v>4.5</v>
      </c>
      <c r="C109" s="240">
        <f t="shared" si="1"/>
        <v>733.95399999999995</v>
      </c>
    </row>
    <row r="110" spans="1:3" x14ac:dyDescent="0.2">
      <c r="A110" s="26" t="s">
        <v>382</v>
      </c>
      <c r="B110" s="8">
        <v>4.5</v>
      </c>
      <c r="C110" s="240">
        <f t="shared" si="1"/>
        <v>733.95399999999995</v>
      </c>
    </row>
    <row r="111" spans="1:3" x14ac:dyDescent="0.2">
      <c r="A111" s="26" t="s">
        <v>383</v>
      </c>
      <c r="B111" s="8">
        <v>4.5</v>
      </c>
      <c r="C111" s="240">
        <f t="shared" si="1"/>
        <v>733.95399999999995</v>
      </c>
    </row>
    <row r="112" spans="1:3" x14ac:dyDescent="0.2">
      <c r="A112" s="26" t="s">
        <v>384</v>
      </c>
      <c r="B112" s="8">
        <v>4.5</v>
      </c>
      <c r="C112" s="240">
        <f t="shared" si="1"/>
        <v>733.95399999999995</v>
      </c>
    </row>
    <row r="113" spans="1:3" x14ac:dyDescent="0.2">
      <c r="A113" s="26" t="s">
        <v>385</v>
      </c>
      <c r="B113" s="8">
        <v>4.5</v>
      </c>
      <c r="C113" s="240">
        <f t="shared" si="1"/>
        <v>733.95399999999995</v>
      </c>
    </row>
    <row r="114" spans="1:3" x14ac:dyDescent="0.2">
      <c r="A114" s="26" t="s">
        <v>386</v>
      </c>
      <c r="B114" s="8">
        <v>4.5</v>
      </c>
      <c r="C114" s="240">
        <f t="shared" si="1"/>
        <v>733.95399999999995</v>
      </c>
    </row>
    <row r="115" spans="1:3" x14ac:dyDescent="0.2">
      <c r="A115" s="26" t="s">
        <v>387</v>
      </c>
      <c r="B115" s="139">
        <v>4.5</v>
      </c>
      <c r="C115" s="240">
        <f t="shared" si="1"/>
        <v>733.95399999999995</v>
      </c>
    </row>
    <row r="116" spans="1:3" x14ac:dyDescent="0.2">
      <c r="A116" s="26" t="s">
        <v>388</v>
      </c>
      <c r="B116" s="8">
        <v>4.75</v>
      </c>
      <c r="C116" s="240">
        <f t="shared" si="1"/>
        <v>733.70399999999995</v>
      </c>
    </row>
    <row r="117" spans="1:3" x14ac:dyDescent="0.2">
      <c r="A117" s="26" t="s">
        <v>389</v>
      </c>
      <c r="B117" s="8">
        <v>4.75</v>
      </c>
      <c r="C117" s="240">
        <f t="shared" si="1"/>
        <v>733.70399999999995</v>
      </c>
    </row>
    <row r="118" spans="1:3" x14ac:dyDescent="0.2">
      <c r="A118" s="26" t="s">
        <v>390</v>
      </c>
      <c r="B118" s="8">
        <v>4.75</v>
      </c>
      <c r="C118" s="240">
        <f t="shared" si="1"/>
        <v>733.70399999999995</v>
      </c>
    </row>
    <row r="119" spans="1:3" x14ac:dyDescent="0.2">
      <c r="A119" s="26" t="s">
        <v>391</v>
      </c>
      <c r="B119" s="8">
        <v>4.75</v>
      </c>
      <c r="C119" s="240">
        <f t="shared" si="1"/>
        <v>733.70399999999995</v>
      </c>
    </row>
    <row r="120" spans="1:3" x14ac:dyDescent="0.2">
      <c r="A120" s="26" t="s">
        <v>392</v>
      </c>
      <c r="B120" s="8">
        <v>4.75</v>
      </c>
      <c r="C120" s="240">
        <f t="shared" si="1"/>
        <v>733.70399999999995</v>
      </c>
    </row>
    <row r="121" spans="1:3" x14ac:dyDescent="0.2">
      <c r="A121" s="26" t="s">
        <v>393</v>
      </c>
      <c r="B121" s="8">
        <v>4.75</v>
      </c>
      <c r="C121" s="240">
        <f t="shared" si="1"/>
        <v>733.70399999999995</v>
      </c>
    </row>
    <row r="122" spans="1:3" x14ac:dyDescent="0.2">
      <c r="A122" s="26" t="s">
        <v>395</v>
      </c>
      <c r="B122" s="8">
        <v>4.75</v>
      </c>
      <c r="C122" s="240">
        <f t="shared" si="1"/>
        <v>733.70399999999995</v>
      </c>
    </row>
    <row r="123" spans="1:3" x14ac:dyDescent="0.2">
      <c r="A123" s="26" t="s">
        <v>396</v>
      </c>
      <c r="B123" s="8">
        <v>4.75</v>
      </c>
      <c r="C123" s="240">
        <f t="shared" si="1"/>
        <v>733.70399999999995</v>
      </c>
    </row>
    <row r="124" spans="1:3" x14ac:dyDescent="0.2">
      <c r="A124" s="26" t="s">
        <v>397</v>
      </c>
      <c r="B124" s="8">
        <v>5</v>
      </c>
      <c r="C124" s="240">
        <f t="shared" si="1"/>
        <v>733.45399999999995</v>
      </c>
    </row>
    <row r="125" spans="1:3" x14ac:dyDescent="0.2">
      <c r="A125" s="26" t="s">
        <v>398</v>
      </c>
      <c r="B125" s="8">
        <v>5</v>
      </c>
      <c r="C125" s="240">
        <f t="shared" si="1"/>
        <v>733.45399999999995</v>
      </c>
    </row>
    <row r="126" spans="1:3" x14ac:dyDescent="0.2">
      <c r="A126" s="26" t="s">
        <v>399</v>
      </c>
      <c r="B126" s="8">
        <v>5</v>
      </c>
      <c r="C126" s="240">
        <f t="shared" si="1"/>
        <v>733.45399999999995</v>
      </c>
    </row>
    <row r="127" spans="1:3" x14ac:dyDescent="0.2">
      <c r="A127" s="26" t="s">
        <v>400</v>
      </c>
      <c r="B127" s="8">
        <v>5</v>
      </c>
      <c r="C127" s="240">
        <f t="shared" si="1"/>
        <v>733.45399999999995</v>
      </c>
    </row>
    <row r="128" spans="1:3" x14ac:dyDescent="0.2">
      <c r="A128" s="26" t="s">
        <v>401</v>
      </c>
      <c r="B128" s="8">
        <v>5</v>
      </c>
      <c r="C128" s="240">
        <f t="shared" si="1"/>
        <v>733.45399999999995</v>
      </c>
    </row>
    <row r="129" spans="1:3" x14ac:dyDescent="0.2">
      <c r="A129" s="26" t="s">
        <v>402</v>
      </c>
      <c r="B129" s="8">
        <v>5</v>
      </c>
      <c r="C129" s="240">
        <f t="shared" si="1"/>
        <v>733.45399999999995</v>
      </c>
    </row>
    <row r="130" spans="1:3" x14ac:dyDescent="0.2">
      <c r="A130" s="26" t="s">
        <v>403</v>
      </c>
      <c r="B130" s="8">
        <v>5</v>
      </c>
      <c r="C130" s="240">
        <f t="shared" si="1"/>
        <v>733.45399999999995</v>
      </c>
    </row>
    <row r="131" spans="1:3" x14ac:dyDescent="0.2">
      <c r="A131" s="26" t="s">
        <v>404</v>
      </c>
      <c r="B131" s="8">
        <v>5</v>
      </c>
      <c r="C131" s="240">
        <f t="shared" si="1"/>
        <v>733.45399999999995</v>
      </c>
    </row>
    <row r="132" spans="1:3" x14ac:dyDescent="0.2">
      <c r="A132" s="26" t="s">
        <v>405</v>
      </c>
      <c r="B132" s="8">
        <v>5</v>
      </c>
      <c r="C132" s="240">
        <f t="shared" ref="C132:C195" si="2">$G$5-B132</f>
        <v>733.45399999999995</v>
      </c>
    </row>
    <row r="133" spans="1:3" x14ac:dyDescent="0.2">
      <c r="A133" s="26" t="s">
        <v>406</v>
      </c>
      <c r="B133" s="8">
        <v>5</v>
      </c>
      <c r="C133" s="240">
        <f t="shared" si="2"/>
        <v>733.45399999999995</v>
      </c>
    </row>
    <row r="134" spans="1:3" x14ac:dyDescent="0.2">
      <c r="A134" s="26" t="s">
        <v>407</v>
      </c>
      <c r="B134" s="8">
        <v>5</v>
      </c>
      <c r="C134" s="240">
        <f t="shared" si="2"/>
        <v>733.45399999999995</v>
      </c>
    </row>
    <row r="135" spans="1:3" x14ac:dyDescent="0.2">
      <c r="A135" s="26" t="s">
        <v>408</v>
      </c>
      <c r="B135" s="8">
        <v>5</v>
      </c>
      <c r="C135" s="240">
        <f t="shared" si="2"/>
        <v>733.45399999999995</v>
      </c>
    </row>
    <row r="136" spans="1:3" x14ac:dyDescent="0.2">
      <c r="A136" s="26" t="s">
        <v>409</v>
      </c>
      <c r="B136" s="8">
        <v>5</v>
      </c>
      <c r="C136" s="240">
        <f t="shared" si="2"/>
        <v>733.45399999999995</v>
      </c>
    </row>
    <row r="137" spans="1:3" x14ac:dyDescent="0.2">
      <c r="A137" s="26" t="s">
        <v>410</v>
      </c>
      <c r="B137" s="8">
        <v>5</v>
      </c>
      <c r="C137" s="240">
        <f t="shared" si="2"/>
        <v>733.45399999999995</v>
      </c>
    </row>
    <row r="138" spans="1:3" x14ac:dyDescent="0.2">
      <c r="A138" s="26" t="s">
        <v>412</v>
      </c>
      <c r="B138" s="8">
        <v>5</v>
      </c>
      <c r="C138" s="240">
        <f t="shared" si="2"/>
        <v>733.45399999999995</v>
      </c>
    </row>
    <row r="139" spans="1:3" x14ac:dyDescent="0.2">
      <c r="A139" s="26" t="s">
        <v>413</v>
      </c>
      <c r="B139" s="8">
        <v>5</v>
      </c>
      <c r="C139" s="240">
        <f t="shared" si="2"/>
        <v>733.45399999999995</v>
      </c>
    </row>
    <row r="140" spans="1:3" x14ac:dyDescent="0.2">
      <c r="A140" s="26" t="s">
        <v>414</v>
      </c>
      <c r="B140" s="8">
        <v>5</v>
      </c>
      <c r="C140" s="240">
        <f t="shared" si="2"/>
        <v>733.45399999999995</v>
      </c>
    </row>
    <row r="141" spans="1:3" x14ac:dyDescent="0.2">
      <c r="A141" s="26" t="s">
        <v>415</v>
      </c>
      <c r="B141" s="8">
        <v>5</v>
      </c>
      <c r="C141" s="240">
        <f t="shared" si="2"/>
        <v>733.45399999999995</v>
      </c>
    </row>
    <row r="142" spans="1:3" x14ac:dyDescent="0.2">
      <c r="A142" s="26" t="s">
        <v>416</v>
      </c>
      <c r="B142" s="8">
        <v>5</v>
      </c>
      <c r="C142" s="240">
        <f t="shared" si="2"/>
        <v>733.45399999999995</v>
      </c>
    </row>
    <row r="143" spans="1:3" x14ac:dyDescent="0.2">
      <c r="A143" s="26" t="s">
        <v>417</v>
      </c>
      <c r="B143" s="8">
        <v>5</v>
      </c>
      <c r="C143" s="240">
        <f t="shared" si="2"/>
        <v>733.45399999999995</v>
      </c>
    </row>
    <row r="144" spans="1:3" x14ac:dyDescent="0.2">
      <c r="A144" s="26" t="s">
        <v>418</v>
      </c>
      <c r="B144" s="8">
        <v>5</v>
      </c>
      <c r="C144" s="240">
        <f t="shared" si="2"/>
        <v>733.45399999999995</v>
      </c>
    </row>
    <row r="145" spans="1:3" x14ac:dyDescent="0.2">
      <c r="A145" s="26" t="s">
        <v>419</v>
      </c>
      <c r="B145" s="8">
        <v>5</v>
      </c>
      <c r="C145" s="240">
        <f t="shared" si="2"/>
        <v>733.45399999999995</v>
      </c>
    </row>
    <row r="146" spans="1:3" x14ac:dyDescent="0.2">
      <c r="A146" s="26" t="s">
        <v>420</v>
      </c>
      <c r="B146" s="8">
        <v>5</v>
      </c>
      <c r="C146" s="240">
        <f t="shared" si="2"/>
        <v>733.45399999999995</v>
      </c>
    </row>
    <row r="147" spans="1:3" x14ac:dyDescent="0.2">
      <c r="A147" s="26" t="s">
        <v>421</v>
      </c>
      <c r="B147" s="8">
        <v>5</v>
      </c>
      <c r="C147" s="240">
        <f t="shared" si="2"/>
        <v>733.45399999999995</v>
      </c>
    </row>
    <row r="148" spans="1:3" x14ac:dyDescent="0.2">
      <c r="A148" s="26" t="s">
        <v>422</v>
      </c>
      <c r="B148" s="8">
        <v>5</v>
      </c>
      <c r="C148" s="240">
        <f t="shared" si="2"/>
        <v>733.45399999999995</v>
      </c>
    </row>
    <row r="149" spans="1:3" x14ac:dyDescent="0.2">
      <c r="A149" s="26" t="s">
        <v>423</v>
      </c>
      <c r="B149" s="8">
        <v>5</v>
      </c>
      <c r="C149" s="240">
        <f t="shared" si="2"/>
        <v>733.45399999999995</v>
      </c>
    </row>
    <row r="150" spans="1:3" x14ac:dyDescent="0.2">
      <c r="A150" s="26" t="s">
        <v>424</v>
      </c>
      <c r="B150" s="8">
        <v>5</v>
      </c>
      <c r="C150" s="240">
        <f t="shared" si="2"/>
        <v>733.45399999999995</v>
      </c>
    </row>
    <row r="151" spans="1:3" x14ac:dyDescent="0.2">
      <c r="A151" s="26" t="s">
        <v>425</v>
      </c>
      <c r="B151" s="8">
        <v>5</v>
      </c>
      <c r="C151" s="240">
        <f t="shared" si="2"/>
        <v>733.45399999999995</v>
      </c>
    </row>
    <row r="152" spans="1:3" x14ac:dyDescent="0.2">
      <c r="A152" s="26" t="s">
        <v>426</v>
      </c>
      <c r="B152" s="8">
        <v>5</v>
      </c>
      <c r="C152" s="240">
        <f t="shared" si="2"/>
        <v>733.45399999999995</v>
      </c>
    </row>
    <row r="153" spans="1:3" x14ac:dyDescent="0.2">
      <c r="A153" s="26" t="s">
        <v>427</v>
      </c>
      <c r="B153" s="8">
        <v>5</v>
      </c>
      <c r="C153" s="240">
        <f t="shared" si="2"/>
        <v>733.45399999999995</v>
      </c>
    </row>
    <row r="154" spans="1:3" x14ac:dyDescent="0.2">
      <c r="A154" s="26" t="s">
        <v>428</v>
      </c>
      <c r="B154" s="8">
        <v>5</v>
      </c>
      <c r="C154" s="240">
        <f t="shared" si="2"/>
        <v>733.45399999999995</v>
      </c>
    </row>
    <row r="155" spans="1:3" x14ac:dyDescent="0.2">
      <c r="A155" s="26" t="s">
        <v>429</v>
      </c>
      <c r="B155" s="8">
        <v>5</v>
      </c>
      <c r="C155" s="240">
        <f t="shared" si="2"/>
        <v>733.45399999999995</v>
      </c>
    </row>
    <row r="156" spans="1:3" x14ac:dyDescent="0.2">
      <c r="A156" s="26" t="s">
        <v>430</v>
      </c>
      <c r="B156" s="8">
        <v>5</v>
      </c>
      <c r="C156" s="240">
        <f t="shared" si="2"/>
        <v>733.45399999999995</v>
      </c>
    </row>
    <row r="157" spans="1:3" x14ac:dyDescent="0.2">
      <c r="A157" s="26" t="s">
        <v>431</v>
      </c>
      <c r="B157" s="8">
        <v>5</v>
      </c>
      <c r="C157" s="240">
        <f t="shared" si="2"/>
        <v>733.45399999999995</v>
      </c>
    </row>
    <row r="158" spans="1:3" x14ac:dyDescent="0.2">
      <c r="A158" s="26" t="s">
        <v>432</v>
      </c>
      <c r="B158" s="8">
        <v>5</v>
      </c>
      <c r="C158" s="240">
        <f t="shared" si="2"/>
        <v>733.45399999999995</v>
      </c>
    </row>
    <row r="159" spans="1:3" x14ac:dyDescent="0.2">
      <c r="A159" s="26" t="s">
        <v>433</v>
      </c>
      <c r="B159" s="8">
        <v>5</v>
      </c>
      <c r="C159" s="240">
        <f t="shared" si="2"/>
        <v>733.45399999999995</v>
      </c>
    </row>
    <row r="160" spans="1:3" x14ac:dyDescent="0.2">
      <c r="A160" s="26" t="s">
        <v>434</v>
      </c>
      <c r="B160" s="8">
        <v>5</v>
      </c>
      <c r="C160" s="240">
        <f t="shared" si="2"/>
        <v>733.45399999999995</v>
      </c>
    </row>
    <row r="161" spans="1:3" x14ac:dyDescent="0.2">
      <c r="A161" s="26" t="s">
        <v>436</v>
      </c>
      <c r="B161" s="8">
        <v>5</v>
      </c>
      <c r="C161" s="240">
        <f t="shared" si="2"/>
        <v>733.45399999999995</v>
      </c>
    </row>
    <row r="162" spans="1:3" x14ac:dyDescent="0.2">
      <c r="A162" s="26" t="s">
        <v>437</v>
      </c>
      <c r="B162" s="8">
        <v>5</v>
      </c>
      <c r="C162" s="240">
        <f t="shared" si="2"/>
        <v>733.45399999999995</v>
      </c>
    </row>
    <row r="163" spans="1:3" x14ac:dyDescent="0.2">
      <c r="A163" s="26" t="s">
        <v>438</v>
      </c>
      <c r="B163" s="8">
        <v>5</v>
      </c>
      <c r="C163" s="240">
        <f t="shared" si="2"/>
        <v>733.45399999999995</v>
      </c>
    </row>
    <row r="164" spans="1:3" x14ac:dyDescent="0.2">
      <c r="A164" s="26" t="s">
        <v>439</v>
      </c>
      <c r="B164" s="8">
        <v>5</v>
      </c>
      <c r="C164" s="240">
        <f t="shared" si="2"/>
        <v>733.45399999999995</v>
      </c>
    </row>
    <row r="165" spans="1:3" x14ac:dyDescent="0.2">
      <c r="A165" s="26" t="s">
        <v>440</v>
      </c>
      <c r="B165" s="8">
        <v>5</v>
      </c>
      <c r="C165" s="240">
        <f t="shared" si="2"/>
        <v>733.45399999999995</v>
      </c>
    </row>
    <row r="166" spans="1:3" x14ac:dyDescent="0.2">
      <c r="A166" s="26" t="s">
        <v>441</v>
      </c>
      <c r="B166" s="8">
        <v>5</v>
      </c>
      <c r="C166" s="240">
        <f t="shared" si="2"/>
        <v>733.45399999999995</v>
      </c>
    </row>
    <row r="167" spans="1:3" x14ac:dyDescent="0.2">
      <c r="A167" s="26" t="s">
        <v>442</v>
      </c>
      <c r="B167" s="8">
        <v>5</v>
      </c>
      <c r="C167" s="240">
        <f t="shared" si="2"/>
        <v>733.45399999999995</v>
      </c>
    </row>
    <row r="168" spans="1:3" x14ac:dyDescent="0.2">
      <c r="A168" s="26" t="s">
        <v>443</v>
      </c>
      <c r="B168" s="8">
        <v>5</v>
      </c>
      <c r="C168" s="240">
        <f t="shared" si="2"/>
        <v>733.45399999999995</v>
      </c>
    </row>
    <row r="169" spans="1:3" x14ac:dyDescent="0.2">
      <c r="A169" s="26" t="s">
        <v>444</v>
      </c>
      <c r="B169" s="8">
        <v>5</v>
      </c>
      <c r="C169" s="240">
        <f t="shared" si="2"/>
        <v>733.45399999999995</v>
      </c>
    </row>
    <row r="170" spans="1:3" x14ac:dyDescent="0.2">
      <c r="A170" s="26" t="s">
        <v>445</v>
      </c>
      <c r="B170" s="8">
        <v>5</v>
      </c>
      <c r="C170" s="240">
        <f t="shared" si="2"/>
        <v>733.45399999999995</v>
      </c>
    </row>
    <row r="171" spans="1:3" x14ac:dyDescent="0.2">
      <c r="A171" s="26" t="s">
        <v>446</v>
      </c>
      <c r="B171" s="8">
        <v>5.25</v>
      </c>
      <c r="C171" s="240">
        <f t="shared" si="2"/>
        <v>733.20399999999995</v>
      </c>
    </row>
    <row r="172" spans="1:3" x14ac:dyDescent="0.2">
      <c r="A172" s="26" t="s">
        <v>447</v>
      </c>
      <c r="B172" s="8">
        <v>5.25</v>
      </c>
      <c r="C172" s="240">
        <f t="shared" si="2"/>
        <v>733.20399999999995</v>
      </c>
    </row>
    <row r="173" spans="1:3" x14ac:dyDescent="0.2">
      <c r="A173" s="26" t="s">
        <v>448</v>
      </c>
      <c r="B173" s="8">
        <v>5.25</v>
      </c>
      <c r="C173" s="240">
        <f t="shared" si="2"/>
        <v>733.20399999999995</v>
      </c>
    </row>
    <row r="174" spans="1:3" x14ac:dyDescent="0.2">
      <c r="A174" s="26" t="s">
        <v>449</v>
      </c>
      <c r="B174" s="8">
        <v>5.25</v>
      </c>
      <c r="C174" s="240">
        <f t="shared" si="2"/>
        <v>733.20399999999995</v>
      </c>
    </row>
    <row r="175" spans="1:3" x14ac:dyDescent="0.2">
      <c r="A175" s="26" t="s">
        <v>450</v>
      </c>
      <c r="B175" s="8">
        <v>5.25</v>
      </c>
      <c r="C175" s="240">
        <f t="shared" si="2"/>
        <v>733.20399999999995</v>
      </c>
    </row>
    <row r="176" spans="1:3" x14ac:dyDescent="0.2">
      <c r="A176" s="26" t="s">
        <v>451</v>
      </c>
      <c r="B176" s="8">
        <v>5.25</v>
      </c>
      <c r="C176" s="240">
        <f t="shared" si="2"/>
        <v>733.20399999999995</v>
      </c>
    </row>
    <row r="177" spans="1:3" x14ac:dyDescent="0.2">
      <c r="A177" s="26" t="s">
        <v>452</v>
      </c>
      <c r="B177" s="8">
        <v>5.25</v>
      </c>
      <c r="C177" s="240">
        <f t="shared" si="2"/>
        <v>733.20399999999995</v>
      </c>
    </row>
    <row r="178" spans="1:3" x14ac:dyDescent="0.2">
      <c r="A178" s="26" t="s">
        <v>453</v>
      </c>
      <c r="B178" s="8">
        <v>5.25</v>
      </c>
      <c r="C178" s="240">
        <f t="shared" si="2"/>
        <v>733.20399999999995</v>
      </c>
    </row>
    <row r="179" spans="1:3" x14ac:dyDescent="0.2">
      <c r="A179" s="26" t="s">
        <v>455</v>
      </c>
      <c r="B179" s="8">
        <v>5.25</v>
      </c>
      <c r="C179" s="240">
        <f t="shared" si="2"/>
        <v>733.20399999999995</v>
      </c>
    </row>
    <row r="180" spans="1:3" x14ac:dyDescent="0.2">
      <c r="A180" s="26" t="s">
        <v>456</v>
      </c>
      <c r="B180" s="8">
        <v>5.25</v>
      </c>
      <c r="C180" s="240">
        <f t="shared" si="2"/>
        <v>733.20399999999995</v>
      </c>
    </row>
    <row r="181" spans="1:3" x14ac:dyDescent="0.2">
      <c r="A181" s="26" t="s">
        <v>457</v>
      </c>
      <c r="B181" s="8">
        <v>5.25</v>
      </c>
      <c r="C181" s="240">
        <f t="shared" si="2"/>
        <v>733.20399999999995</v>
      </c>
    </row>
    <row r="182" spans="1:3" x14ac:dyDescent="0.2">
      <c r="A182" s="26" t="s">
        <v>458</v>
      </c>
      <c r="B182" s="8">
        <v>5.5</v>
      </c>
      <c r="C182" s="240">
        <f t="shared" si="2"/>
        <v>732.95399999999995</v>
      </c>
    </row>
    <row r="183" spans="1:3" x14ac:dyDescent="0.2">
      <c r="A183" s="26" t="s">
        <v>459</v>
      </c>
      <c r="B183" s="8">
        <v>5.5</v>
      </c>
      <c r="C183" s="240">
        <f t="shared" si="2"/>
        <v>732.95399999999995</v>
      </c>
    </row>
    <row r="184" spans="1:3" x14ac:dyDescent="0.2">
      <c r="A184" s="26" t="s">
        <v>460</v>
      </c>
      <c r="B184" s="8">
        <v>5.5</v>
      </c>
      <c r="C184" s="240">
        <f t="shared" si="2"/>
        <v>732.95399999999995</v>
      </c>
    </row>
    <row r="185" spans="1:3" x14ac:dyDescent="0.2">
      <c r="A185" s="26" t="s">
        <v>461</v>
      </c>
      <c r="B185" s="8">
        <v>5.5</v>
      </c>
      <c r="C185" s="240">
        <f t="shared" si="2"/>
        <v>732.95399999999995</v>
      </c>
    </row>
    <row r="186" spans="1:3" x14ac:dyDescent="0.2">
      <c r="A186" s="26" t="s">
        <v>462</v>
      </c>
      <c r="B186" s="8">
        <v>5.5</v>
      </c>
      <c r="C186" s="240">
        <f t="shared" si="2"/>
        <v>732.95399999999995</v>
      </c>
    </row>
    <row r="187" spans="1:3" x14ac:dyDescent="0.2">
      <c r="A187" s="26" t="s">
        <v>463</v>
      </c>
      <c r="B187" s="8">
        <v>5.5</v>
      </c>
      <c r="C187" s="240">
        <f t="shared" si="2"/>
        <v>732.95399999999995</v>
      </c>
    </row>
    <row r="188" spans="1:3" x14ac:dyDescent="0.2">
      <c r="A188" s="26" t="s">
        <v>464</v>
      </c>
      <c r="B188" s="8">
        <v>5.5</v>
      </c>
      <c r="C188" s="240">
        <f t="shared" si="2"/>
        <v>732.95399999999995</v>
      </c>
    </row>
    <row r="189" spans="1:3" x14ac:dyDescent="0.2">
      <c r="A189" s="26" t="s">
        <v>465</v>
      </c>
      <c r="B189" s="8">
        <v>5.5</v>
      </c>
      <c r="C189" s="240">
        <f t="shared" si="2"/>
        <v>732.95399999999995</v>
      </c>
    </row>
    <row r="190" spans="1:3" x14ac:dyDescent="0.2">
      <c r="A190" s="26" t="s">
        <v>466</v>
      </c>
      <c r="B190" s="8">
        <v>5.5</v>
      </c>
      <c r="C190" s="240">
        <f t="shared" si="2"/>
        <v>732.95399999999995</v>
      </c>
    </row>
    <row r="191" spans="1:3" x14ac:dyDescent="0.2">
      <c r="A191" s="26" t="s">
        <v>467</v>
      </c>
      <c r="B191" s="8">
        <v>5.5</v>
      </c>
      <c r="C191" s="240">
        <f t="shared" si="2"/>
        <v>732.95399999999995</v>
      </c>
    </row>
    <row r="192" spans="1:3" x14ac:dyDescent="0.2">
      <c r="A192" s="26" t="s">
        <v>468</v>
      </c>
      <c r="B192" s="8">
        <v>5.5</v>
      </c>
      <c r="C192" s="240">
        <f t="shared" si="2"/>
        <v>732.95399999999995</v>
      </c>
    </row>
    <row r="193" spans="1:3" x14ac:dyDescent="0.2">
      <c r="A193" s="26" t="s">
        <v>469</v>
      </c>
      <c r="B193" s="8">
        <v>5.5</v>
      </c>
      <c r="C193" s="240">
        <f t="shared" si="2"/>
        <v>732.95399999999995</v>
      </c>
    </row>
    <row r="194" spans="1:3" x14ac:dyDescent="0.2">
      <c r="A194" s="26" t="s">
        <v>470</v>
      </c>
      <c r="B194" s="8">
        <v>5.5</v>
      </c>
      <c r="C194" s="240">
        <f t="shared" si="2"/>
        <v>732.95399999999995</v>
      </c>
    </row>
    <row r="195" spans="1:3" x14ac:dyDescent="0.2">
      <c r="A195" s="26" t="s">
        <v>471</v>
      </c>
      <c r="B195" s="8">
        <v>5.5</v>
      </c>
      <c r="C195" s="240">
        <f t="shared" si="2"/>
        <v>732.95399999999995</v>
      </c>
    </row>
    <row r="196" spans="1:3" x14ac:dyDescent="0.2">
      <c r="A196" s="26" t="s">
        <v>472</v>
      </c>
      <c r="B196" s="8">
        <v>5.5</v>
      </c>
      <c r="C196" s="240">
        <f t="shared" ref="C196:C259" si="3">$G$5-B196</f>
        <v>732.95399999999995</v>
      </c>
    </row>
    <row r="197" spans="1:3" x14ac:dyDescent="0.2">
      <c r="A197" s="26" t="s">
        <v>473</v>
      </c>
      <c r="B197" s="8">
        <v>5.5</v>
      </c>
      <c r="C197" s="240">
        <f t="shared" si="3"/>
        <v>732.95399999999995</v>
      </c>
    </row>
    <row r="198" spans="1:3" x14ac:dyDescent="0.2">
      <c r="A198" s="26" t="s">
        <v>474</v>
      </c>
      <c r="B198" s="8">
        <v>5.5</v>
      </c>
      <c r="C198" s="240">
        <f t="shared" si="3"/>
        <v>732.95399999999995</v>
      </c>
    </row>
    <row r="199" spans="1:3" x14ac:dyDescent="0.2">
      <c r="A199" s="26" t="s">
        <v>475</v>
      </c>
      <c r="B199" s="8">
        <v>5.5</v>
      </c>
      <c r="C199" s="240">
        <f t="shared" si="3"/>
        <v>732.95399999999995</v>
      </c>
    </row>
    <row r="200" spans="1:3" x14ac:dyDescent="0.2">
      <c r="A200" s="26" t="s">
        <v>476</v>
      </c>
      <c r="B200" s="8">
        <v>5.5</v>
      </c>
      <c r="C200" s="240">
        <f t="shared" si="3"/>
        <v>732.95399999999995</v>
      </c>
    </row>
    <row r="201" spans="1:3" x14ac:dyDescent="0.2">
      <c r="A201" s="26" t="s">
        <v>477</v>
      </c>
      <c r="B201" s="8">
        <v>5.5</v>
      </c>
      <c r="C201" s="240">
        <f t="shared" si="3"/>
        <v>732.95399999999995</v>
      </c>
    </row>
    <row r="202" spans="1:3" x14ac:dyDescent="0.2">
      <c r="A202" s="26" t="s">
        <v>478</v>
      </c>
      <c r="B202" s="8">
        <v>5.5</v>
      </c>
      <c r="C202" s="240">
        <f t="shared" si="3"/>
        <v>732.95399999999995</v>
      </c>
    </row>
    <row r="203" spans="1:3" x14ac:dyDescent="0.2">
      <c r="A203" s="26" t="s">
        <v>479</v>
      </c>
      <c r="B203" s="8">
        <v>5.5</v>
      </c>
      <c r="C203" s="240">
        <f t="shared" si="3"/>
        <v>732.95399999999995</v>
      </c>
    </row>
    <row r="204" spans="1:3" x14ac:dyDescent="0.2">
      <c r="A204" s="26" t="s">
        <v>480</v>
      </c>
      <c r="B204" s="8">
        <v>5.5</v>
      </c>
      <c r="C204" s="240">
        <f t="shared" si="3"/>
        <v>732.95399999999995</v>
      </c>
    </row>
    <row r="205" spans="1:3" x14ac:dyDescent="0.2">
      <c r="A205" s="26" t="s">
        <v>481</v>
      </c>
      <c r="B205" s="8">
        <v>5.5</v>
      </c>
      <c r="C205" s="240">
        <f t="shared" si="3"/>
        <v>732.95399999999995</v>
      </c>
    </row>
    <row r="206" spans="1:3" x14ac:dyDescent="0.2">
      <c r="A206" s="26" t="s">
        <v>482</v>
      </c>
      <c r="B206" s="8">
        <v>5.5</v>
      </c>
      <c r="C206" s="240">
        <f t="shared" si="3"/>
        <v>732.95399999999995</v>
      </c>
    </row>
    <row r="207" spans="1:3" x14ac:dyDescent="0.2">
      <c r="A207" s="26" t="s">
        <v>483</v>
      </c>
      <c r="B207" s="8">
        <v>5.5</v>
      </c>
      <c r="C207" s="240">
        <f t="shared" si="3"/>
        <v>732.95399999999995</v>
      </c>
    </row>
    <row r="208" spans="1:3" x14ac:dyDescent="0.2">
      <c r="A208" s="26" t="s">
        <v>484</v>
      </c>
      <c r="B208" s="8">
        <v>5.5</v>
      </c>
      <c r="C208" s="240">
        <f t="shared" si="3"/>
        <v>732.95399999999995</v>
      </c>
    </row>
    <row r="209" spans="1:3" x14ac:dyDescent="0.2">
      <c r="A209" s="26" t="s">
        <v>486</v>
      </c>
      <c r="B209" s="8">
        <v>5.5</v>
      </c>
      <c r="C209" s="240">
        <f t="shared" si="3"/>
        <v>732.95399999999995</v>
      </c>
    </row>
    <row r="210" spans="1:3" x14ac:dyDescent="0.2">
      <c r="A210" s="26" t="s">
        <v>487</v>
      </c>
      <c r="B210" s="8">
        <v>5.5</v>
      </c>
      <c r="C210" s="240">
        <f t="shared" si="3"/>
        <v>732.95399999999995</v>
      </c>
    </row>
    <row r="211" spans="1:3" x14ac:dyDescent="0.2">
      <c r="A211" s="26" t="s">
        <v>488</v>
      </c>
      <c r="B211" s="8">
        <v>5.5</v>
      </c>
      <c r="C211" s="240">
        <f t="shared" si="3"/>
        <v>732.95399999999995</v>
      </c>
    </row>
    <row r="212" spans="1:3" x14ac:dyDescent="0.2">
      <c r="A212" s="26" t="s">
        <v>489</v>
      </c>
      <c r="B212" s="8">
        <v>5.5</v>
      </c>
      <c r="C212" s="240">
        <f t="shared" si="3"/>
        <v>732.95399999999995</v>
      </c>
    </row>
    <row r="213" spans="1:3" x14ac:dyDescent="0.2">
      <c r="A213" s="26" t="s">
        <v>490</v>
      </c>
      <c r="B213" s="8">
        <v>5.5</v>
      </c>
      <c r="C213" s="240">
        <f t="shared" si="3"/>
        <v>732.95399999999995</v>
      </c>
    </row>
    <row r="214" spans="1:3" x14ac:dyDescent="0.2">
      <c r="A214" s="26" t="s">
        <v>491</v>
      </c>
      <c r="B214" s="8">
        <v>5.5</v>
      </c>
      <c r="C214" s="240">
        <f t="shared" si="3"/>
        <v>732.95399999999995</v>
      </c>
    </row>
    <row r="215" spans="1:3" x14ac:dyDescent="0.2">
      <c r="A215" s="26" t="s">
        <v>492</v>
      </c>
      <c r="B215" s="8">
        <v>5.5</v>
      </c>
      <c r="C215" s="240">
        <f t="shared" si="3"/>
        <v>732.95399999999995</v>
      </c>
    </row>
    <row r="216" spans="1:3" x14ac:dyDescent="0.2">
      <c r="A216" s="26" t="s">
        <v>493</v>
      </c>
      <c r="B216" s="8">
        <v>5.5</v>
      </c>
      <c r="C216" s="240">
        <f t="shared" si="3"/>
        <v>732.95399999999995</v>
      </c>
    </row>
    <row r="217" spans="1:3" x14ac:dyDescent="0.2">
      <c r="A217" s="26" t="s">
        <v>494</v>
      </c>
      <c r="B217" s="8">
        <v>5.5</v>
      </c>
      <c r="C217" s="240">
        <f t="shared" si="3"/>
        <v>732.95399999999995</v>
      </c>
    </row>
    <row r="218" spans="1:3" x14ac:dyDescent="0.2">
      <c r="A218" s="26" t="s">
        <v>495</v>
      </c>
      <c r="B218" s="8">
        <v>5.5</v>
      </c>
      <c r="C218" s="240">
        <f t="shared" si="3"/>
        <v>732.95399999999995</v>
      </c>
    </row>
    <row r="219" spans="1:3" x14ac:dyDescent="0.2">
      <c r="A219" s="26" t="s">
        <v>496</v>
      </c>
      <c r="B219" s="8">
        <v>5.5</v>
      </c>
      <c r="C219" s="240">
        <f t="shared" si="3"/>
        <v>732.95399999999995</v>
      </c>
    </row>
    <row r="220" spans="1:3" x14ac:dyDescent="0.2">
      <c r="A220" s="26" t="s">
        <v>497</v>
      </c>
      <c r="B220" s="8">
        <v>5.5</v>
      </c>
      <c r="C220" s="240">
        <f t="shared" si="3"/>
        <v>732.95399999999995</v>
      </c>
    </row>
    <row r="221" spans="1:3" x14ac:dyDescent="0.2">
      <c r="A221" s="26" t="s">
        <v>498</v>
      </c>
      <c r="B221" s="8">
        <v>5.5</v>
      </c>
      <c r="C221" s="240">
        <f t="shared" si="3"/>
        <v>732.95399999999995</v>
      </c>
    </row>
    <row r="222" spans="1:3" x14ac:dyDescent="0.2">
      <c r="A222" s="26" t="s">
        <v>499</v>
      </c>
      <c r="B222" s="8">
        <v>5.5</v>
      </c>
      <c r="C222" s="240">
        <f t="shared" si="3"/>
        <v>732.95399999999995</v>
      </c>
    </row>
    <row r="223" spans="1:3" x14ac:dyDescent="0.2">
      <c r="A223" s="26" t="s">
        <v>500</v>
      </c>
      <c r="B223" s="8">
        <v>5.5</v>
      </c>
      <c r="C223" s="240">
        <f t="shared" si="3"/>
        <v>732.95399999999995</v>
      </c>
    </row>
    <row r="224" spans="1:3" x14ac:dyDescent="0.2">
      <c r="A224" s="26" t="s">
        <v>501</v>
      </c>
      <c r="B224" s="8">
        <v>5.5</v>
      </c>
      <c r="C224" s="240">
        <f t="shared" si="3"/>
        <v>732.95399999999995</v>
      </c>
    </row>
    <row r="225" spans="1:3" x14ac:dyDescent="0.2">
      <c r="A225" s="26" t="s">
        <v>502</v>
      </c>
      <c r="B225" s="8">
        <v>5.5</v>
      </c>
      <c r="C225" s="240">
        <f t="shared" si="3"/>
        <v>732.95399999999995</v>
      </c>
    </row>
    <row r="226" spans="1:3" x14ac:dyDescent="0.2">
      <c r="A226" s="26" t="s">
        <v>503</v>
      </c>
      <c r="B226" s="8">
        <v>5.5</v>
      </c>
      <c r="C226" s="240">
        <f t="shared" si="3"/>
        <v>732.95399999999995</v>
      </c>
    </row>
    <row r="227" spans="1:3" x14ac:dyDescent="0.2">
      <c r="A227" s="26" t="s">
        <v>504</v>
      </c>
      <c r="B227" s="8">
        <v>5.5</v>
      </c>
      <c r="C227" s="240">
        <f t="shared" si="3"/>
        <v>732.95399999999995</v>
      </c>
    </row>
    <row r="228" spans="1:3" x14ac:dyDescent="0.2">
      <c r="A228" s="26" t="s">
        <v>505</v>
      </c>
      <c r="B228" s="8">
        <v>5.5</v>
      </c>
      <c r="C228" s="240">
        <f t="shared" si="3"/>
        <v>732.95399999999995</v>
      </c>
    </row>
    <row r="229" spans="1:3" x14ac:dyDescent="0.2">
      <c r="A229" s="26" t="s">
        <v>506</v>
      </c>
      <c r="B229" s="8">
        <v>5.5</v>
      </c>
      <c r="C229" s="240">
        <f t="shared" si="3"/>
        <v>732.95399999999995</v>
      </c>
    </row>
    <row r="230" spans="1:3" x14ac:dyDescent="0.2">
      <c r="A230" s="26" t="s">
        <v>507</v>
      </c>
      <c r="B230" s="8">
        <v>5.5</v>
      </c>
      <c r="C230" s="240">
        <f t="shared" si="3"/>
        <v>732.95399999999995</v>
      </c>
    </row>
    <row r="231" spans="1:3" x14ac:dyDescent="0.2">
      <c r="A231" s="26" t="s">
        <v>508</v>
      </c>
      <c r="B231" s="8">
        <v>5.5</v>
      </c>
      <c r="C231" s="240">
        <f t="shared" si="3"/>
        <v>732.95399999999995</v>
      </c>
    </row>
    <row r="232" spans="1:3" x14ac:dyDescent="0.2">
      <c r="A232" s="26" t="s">
        <v>509</v>
      </c>
      <c r="B232" s="8">
        <v>5.5</v>
      </c>
      <c r="C232" s="240">
        <f t="shared" si="3"/>
        <v>732.95399999999995</v>
      </c>
    </row>
    <row r="233" spans="1:3" x14ac:dyDescent="0.2">
      <c r="A233" s="26" t="s">
        <v>510</v>
      </c>
      <c r="B233" s="8">
        <v>5.5</v>
      </c>
      <c r="C233" s="240">
        <f t="shared" si="3"/>
        <v>732.95399999999995</v>
      </c>
    </row>
    <row r="234" spans="1:3" x14ac:dyDescent="0.2">
      <c r="A234" s="26" t="s">
        <v>511</v>
      </c>
      <c r="B234" s="8">
        <v>5.5</v>
      </c>
      <c r="C234" s="240">
        <f t="shared" si="3"/>
        <v>732.95399999999995</v>
      </c>
    </row>
    <row r="235" spans="1:3" x14ac:dyDescent="0.2">
      <c r="A235" s="26" t="s">
        <v>512</v>
      </c>
      <c r="B235" s="8">
        <v>5.5</v>
      </c>
      <c r="C235" s="240">
        <f t="shared" si="3"/>
        <v>732.95399999999995</v>
      </c>
    </row>
    <row r="236" spans="1:3" x14ac:dyDescent="0.2">
      <c r="A236" s="26" t="s">
        <v>513</v>
      </c>
      <c r="B236" s="8">
        <v>5.5</v>
      </c>
      <c r="C236" s="240">
        <f t="shared" si="3"/>
        <v>732.95399999999995</v>
      </c>
    </row>
    <row r="237" spans="1:3" x14ac:dyDescent="0.2">
      <c r="A237" s="26" t="s">
        <v>514</v>
      </c>
      <c r="B237" s="8">
        <v>5.75</v>
      </c>
      <c r="C237" s="240">
        <f t="shared" si="3"/>
        <v>732.70399999999995</v>
      </c>
    </row>
    <row r="238" spans="1:3" x14ac:dyDescent="0.2">
      <c r="A238" s="26" t="s">
        <v>515</v>
      </c>
      <c r="B238" s="8">
        <v>5.75</v>
      </c>
      <c r="C238" s="240">
        <f t="shared" si="3"/>
        <v>732.70399999999995</v>
      </c>
    </row>
    <row r="239" spans="1:3" x14ac:dyDescent="0.2">
      <c r="A239" s="26" t="s">
        <v>516</v>
      </c>
      <c r="B239" s="8">
        <v>5.75</v>
      </c>
      <c r="C239" s="240">
        <f t="shared" si="3"/>
        <v>732.70399999999995</v>
      </c>
    </row>
    <row r="240" spans="1:3" x14ac:dyDescent="0.2">
      <c r="A240" s="26" t="s">
        <v>517</v>
      </c>
      <c r="B240" s="8">
        <v>5.75</v>
      </c>
      <c r="C240" s="240">
        <f t="shared" si="3"/>
        <v>732.70399999999995</v>
      </c>
    </row>
    <row r="241" spans="1:3" x14ac:dyDescent="0.2">
      <c r="A241" s="26" t="s">
        <v>518</v>
      </c>
      <c r="B241" s="8">
        <v>5.75</v>
      </c>
      <c r="C241" s="240">
        <f t="shared" si="3"/>
        <v>732.70399999999995</v>
      </c>
    </row>
    <row r="242" spans="1:3" x14ac:dyDescent="0.2">
      <c r="A242" s="26" t="s">
        <v>519</v>
      </c>
      <c r="B242" s="8">
        <v>5.75</v>
      </c>
      <c r="C242" s="240">
        <f t="shared" si="3"/>
        <v>732.70399999999995</v>
      </c>
    </row>
    <row r="243" spans="1:3" x14ac:dyDescent="0.2">
      <c r="A243" s="26" t="s">
        <v>520</v>
      </c>
      <c r="B243" s="8">
        <v>5.75</v>
      </c>
      <c r="C243" s="240">
        <f t="shared" si="3"/>
        <v>732.70399999999995</v>
      </c>
    </row>
    <row r="244" spans="1:3" x14ac:dyDescent="0.2">
      <c r="A244" s="26" t="s">
        <v>521</v>
      </c>
      <c r="B244" s="8">
        <v>5.75</v>
      </c>
      <c r="C244" s="240">
        <f t="shared" si="3"/>
        <v>732.70399999999995</v>
      </c>
    </row>
    <row r="245" spans="1:3" x14ac:dyDescent="0.2">
      <c r="A245" s="26" t="s">
        <v>522</v>
      </c>
      <c r="B245" s="8">
        <v>5.75</v>
      </c>
      <c r="C245" s="240">
        <f t="shared" si="3"/>
        <v>732.70399999999995</v>
      </c>
    </row>
    <row r="246" spans="1:3" x14ac:dyDescent="0.2">
      <c r="A246" s="26" t="s">
        <v>523</v>
      </c>
      <c r="B246" s="8">
        <v>5.75</v>
      </c>
      <c r="C246" s="240">
        <f t="shared" si="3"/>
        <v>732.70399999999995</v>
      </c>
    </row>
    <row r="247" spans="1:3" x14ac:dyDescent="0.2">
      <c r="A247" s="26" t="s">
        <v>525</v>
      </c>
      <c r="B247" s="8">
        <v>5.75</v>
      </c>
      <c r="C247" s="240">
        <f t="shared" si="3"/>
        <v>732.70399999999995</v>
      </c>
    </row>
    <row r="248" spans="1:3" x14ac:dyDescent="0.2">
      <c r="A248" s="26" t="s">
        <v>526</v>
      </c>
      <c r="B248" s="8">
        <v>5.75</v>
      </c>
      <c r="C248" s="240">
        <f t="shared" si="3"/>
        <v>732.70399999999995</v>
      </c>
    </row>
    <row r="249" spans="1:3" x14ac:dyDescent="0.2">
      <c r="A249" s="26" t="s">
        <v>527</v>
      </c>
      <c r="B249" s="8">
        <v>5.75</v>
      </c>
      <c r="C249" s="240">
        <f t="shared" si="3"/>
        <v>732.70399999999995</v>
      </c>
    </row>
    <row r="250" spans="1:3" x14ac:dyDescent="0.2">
      <c r="A250" s="26" t="s">
        <v>528</v>
      </c>
      <c r="B250" s="8">
        <v>5.75</v>
      </c>
      <c r="C250" s="240">
        <f t="shared" si="3"/>
        <v>732.70399999999995</v>
      </c>
    </row>
    <row r="251" spans="1:3" x14ac:dyDescent="0.2">
      <c r="A251" s="26" t="s">
        <v>529</v>
      </c>
      <c r="B251" s="8">
        <v>5.75</v>
      </c>
      <c r="C251" s="240">
        <f t="shared" si="3"/>
        <v>732.70399999999995</v>
      </c>
    </row>
    <row r="252" spans="1:3" x14ac:dyDescent="0.2">
      <c r="A252" s="26" t="s">
        <v>530</v>
      </c>
      <c r="B252" s="8">
        <v>5.75</v>
      </c>
      <c r="C252" s="240">
        <f t="shared" si="3"/>
        <v>732.70399999999995</v>
      </c>
    </row>
    <row r="253" spans="1:3" x14ac:dyDescent="0.2">
      <c r="A253" s="26" t="s">
        <v>531</v>
      </c>
      <c r="B253" s="8">
        <v>5.75</v>
      </c>
      <c r="C253" s="240">
        <f t="shared" si="3"/>
        <v>732.70399999999995</v>
      </c>
    </row>
    <row r="254" spans="1:3" x14ac:dyDescent="0.2">
      <c r="A254" s="26" t="s">
        <v>532</v>
      </c>
      <c r="B254" s="8">
        <v>6</v>
      </c>
      <c r="C254" s="240">
        <f t="shared" si="3"/>
        <v>732.45399999999995</v>
      </c>
    </row>
    <row r="255" spans="1:3" x14ac:dyDescent="0.2">
      <c r="A255" s="26" t="s">
        <v>533</v>
      </c>
      <c r="B255" s="8">
        <v>6</v>
      </c>
      <c r="C255" s="240">
        <f t="shared" si="3"/>
        <v>732.45399999999995</v>
      </c>
    </row>
    <row r="256" spans="1:3" x14ac:dyDescent="0.2">
      <c r="A256" s="26" t="s">
        <v>534</v>
      </c>
      <c r="B256" s="8">
        <v>6</v>
      </c>
      <c r="C256" s="240">
        <f t="shared" si="3"/>
        <v>732.45399999999995</v>
      </c>
    </row>
    <row r="257" spans="1:3" x14ac:dyDescent="0.2">
      <c r="A257" s="26" t="s">
        <v>535</v>
      </c>
      <c r="B257" s="8">
        <v>6</v>
      </c>
      <c r="C257" s="240">
        <f t="shared" si="3"/>
        <v>732.45399999999995</v>
      </c>
    </row>
    <row r="258" spans="1:3" x14ac:dyDescent="0.2">
      <c r="A258" s="26" t="s">
        <v>536</v>
      </c>
      <c r="B258" s="8">
        <v>6</v>
      </c>
      <c r="C258" s="240">
        <f t="shared" si="3"/>
        <v>732.45399999999995</v>
      </c>
    </row>
    <row r="259" spans="1:3" x14ac:dyDescent="0.2">
      <c r="A259" s="26" t="s">
        <v>537</v>
      </c>
      <c r="B259" s="8">
        <v>6</v>
      </c>
      <c r="C259" s="240">
        <f t="shared" si="3"/>
        <v>732.45399999999995</v>
      </c>
    </row>
    <row r="260" spans="1:3" x14ac:dyDescent="0.2">
      <c r="A260" s="26" t="s">
        <v>538</v>
      </c>
      <c r="B260" s="8">
        <v>6</v>
      </c>
      <c r="C260" s="240">
        <f t="shared" ref="C260:C323" si="4">$G$5-B260</f>
        <v>732.45399999999995</v>
      </c>
    </row>
    <row r="261" spans="1:3" x14ac:dyDescent="0.2">
      <c r="A261" s="26" t="s">
        <v>539</v>
      </c>
      <c r="B261" s="8">
        <v>6</v>
      </c>
      <c r="C261" s="240">
        <f t="shared" si="4"/>
        <v>732.45399999999995</v>
      </c>
    </row>
    <row r="262" spans="1:3" x14ac:dyDescent="0.2">
      <c r="A262" s="26" t="s">
        <v>540</v>
      </c>
      <c r="B262" s="8">
        <v>6</v>
      </c>
      <c r="C262" s="240">
        <f t="shared" si="4"/>
        <v>732.45399999999995</v>
      </c>
    </row>
    <row r="263" spans="1:3" x14ac:dyDescent="0.2">
      <c r="A263" s="26" t="s">
        <v>541</v>
      </c>
      <c r="B263" s="8">
        <v>6</v>
      </c>
      <c r="C263" s="240">
        <f t="shared" si="4"/>
        <v>732.45399999999995</v>
      </c>
    </row>
    <row r="264" spans="1:3" x14ac:dyDescent="0.2">
      <c r="A264" s="26" t="s">
        <v>542</v>
      </c>
      <c r="B264" s="8">
        <v>6</v>
      </c>
      <c r="C264" s="240">
        <f t="shared" si="4"/>
        <v>732.45399999999995</v>
      </c>
    </row>
    <row r="265" spans="1:3" x14ac:dyDescent="0.2">
      <c r="A265" s="26" t="s">
        <v>543</v>
      </c>
      <c r="B265" s="8">
        <v>6</v>
      </c>
      <c r="C265" s="240">
        <f t="shared" si="4"/>
        <v>732.45399999999995</v>
      </c>
    </row>
    <row r="266" spans="1:3" x14ac:dyDescent="0.2">
      <c r="A266" s="26" t="s">
        <v>544</v>
      </c>
      <c r="B266" s="8">
        <v>6</v>
      </c>
      <c r="C266" s="240">
        <f t="shared" si="4"/>
        <v>732.45399999999995</v>
      </c>
    </row>
    <row r="267" spans="1:3" x14ac:dyDescent="0.2">
      <c r="A267" s="26" t="s">
        <v>545</v>
      </c>
      <c r="B267" s="8">
        <v>6</v>
      </c>
      <c r="C267" s="240">
        <f t="shared" si="4"/>
        <v>732.45399999999995</v>
      </c>
    </row>
    <row r="268" spans="1:3" x14ac:dyDescent="0.2">
      <c r="A268" s="26" t="s">
        <v>546</v>
      </c>
      <c r="B268" s="8">
        <v>6</v>
      </c>
      <c r="C268" s="240">
        <f t="shared" si="4"/>
        <v>732.45399999999995</v>
      </c>
    </row>
    <row r="269" spans="1:3" x14ac:dyDescent="0.2">
      <c r="A269" s="26" t="s">
        <v>547</v>
      </c>
      <c r="B269" s="8">
        <v>6</v>
      </c>
      <c r="C269" s="240">
        <f t="shared" si="4"/>
        <v>732.45399999999995</v>
      </c>
    </row>
    <row r="270" spans="1:3" x14ac:dyDescent="0.2">
      <c r="A270" s="26" t="s">
        <v>548</v>
      </c>
      <c r="B270" s="8">
        <v>6</v>
      </c>
      <c r="C270" s="240">
        <f t="shared" si="4"/>
        <v>732.45399999999995</v>
      </c>
    </row>
    <row r="271" spans="1:3" x14ac:dyDescent="0.2">
      <c r="A271" s="26" t="s">
        <v>549</v>
      </c>
      <c r="B271" s="8">
        <v>6</v>
      </c>
      <c r="C271" s="240">
        <f t="shared" si="4"/>
        <v>732.45399999999995</v>
      </c>
    </row>
    <row r="272" spans="1:3" x14ac:dyDescent="0.2">
      <c r="A272" s="26" t="s">
        <v>550</v>
      </c>
      <c r="B272" s="8">
        <v>6</v>
      </c>
      <c r="C272" s="240">
        <f t="shared" si="4"/>
        <v>732.45399999999995</v>
      </c>
    </row>
    <row r="273" spans="1:3" x14ac:dyDescent="0.2">
      <c r="A273" s="26" t="s">
        <v>551</v>
      </c>
      <c r="B273" s="8">
        <v>6</v>
      </c>
      <c r="C273" s="240">
        <f t="shared" si="4"/>
        <v>732.45399999999995</v>
      </c>
    </row>
    <row r="274" spans="1:3" x14ac:dyDescent="0.2">
      <c r="A274" s="26" t="s">
        <v>552</v>
      </c>
      <c r="B274" s="8">
        <v>6</v>
      </c>
      <c r="C274" s="240">
        <f t="shared" si="4"/>
        <v>732.45399999999995</v>
      </c>
    </row>
    <row r="275" spans="1:3" x14ac:dyDescent="0.2">
      <c r="A275" s="26" t="s">
        <v>553</v>
      </c>
      <c r="B275" s="8">
        <v>6</v>
      </c>
      <c r="C275" s="240">
        <f t="shared" si="4"/>
        <v>732.45399999999995</v>
      </c>
    </row>
    <row r="276" spans="1:3" x14ac:dyDescent="0.2">
      <c r="A276" s="26" t="s">
        <v>554</v>
      </c>
      <c r="B276" s="8">
        <v>6</v>
      </c>
      <c r="C276" s="240">
        <f t="shared" si="4"/>
        <v>732.45399999999995</v>
      </c>
    </row>
    <row r="277" spans="1:3" x14ac:dyDescent="0.2">
      <c r="A277" s="26" t="s">
        <v>555</v>
      </c>
      <c r="B277" s="8">
        <v>6</v>
      </c>
      <c r="C277" s="240">
        <f t="shared" si="4"/>
        <v>732.45399999999995</v>
      </c>
    </row>
    <row r="278" spans="1:3" x14ac:dyDescent="0.2">
      <c r="A278" s="26" t="s">
        <v>556</v>
      </c>
      <c r="B278" s="8">
        <v>6</v>
      </c>
      <c r="C278" s="240">
        <f t="shared" si="4"/>
        <v>732.45399999999995</v>
      </c>
    </row>
    <row r="279" spans="1:3" x14ac:dyDescent="0.2">
      <c r="A279" s="26" t="s">
        <v>557</v>
      </c>
      <c r="B279" s="8">
        <v>6</v>
      </c>
      <c r="C279" s="240">
        <f t="shared" si="4"/>
        <v>732.45399999999995</v>
      </c>
    </row>
    <row r="280" spans="1:3" x14ac:dyDescent="0.2">
      <c r="A280" s="26" t="s">
        <v>558</v>
      </c>
      <c r="B280" s="8">
        <v>6</v>
      </c>
      <c r="C280" s="240">
        <f t="shared" si="4"/>
        <v>732.45399999999995</v>
      </c>
    </row>
    <row r="281" spans="1:3" x14ac:dyDescent="0.2">
      <c r="A281" s="26" t="s">
        <v>559</v>
      </c>
      <c r="B281" s="8">
        <v>6</v>
      </c>
      <c r="C281" s="240">
        <f t="shared" si="4"/>
        <v>732.45399999999995</v>
      </c>
    </row>
    <row r="282" spans="1:3" x14ac:dyDescent="0.2">
      <c r="A282" s="26" t="s">
        <v>560</v>
      </c>
      <c r="B282" s="8">
        <v>6</v>
      </c>
      <c r="C282" s="240">
        <f t="shared" si="4"/>
        <v>732.45399999999995</v>
      </c>
    </row>
    <row r="283" spans="1:3" x14ac:dyDescent="0.2">
      <c r="A283" s="26" t="s">
        <v>561</v>
      </c>
      <c r="B283" s="8">
        <v>6</v>
      </c>
      <c r="C283" s="240">
        <f t="shared" si="4"/>
        <v>732.45399999999995</v>
      </c>
    </row>
    <row r="284" spans="1:3" x14ac:dyDescent="0.2">
      <c r="A284" s="26" t="s">
        <v>562</v>
      </c>
      <c r="B284" s="8">
        <v>6</v>
      </c>
      <c r="C284" s="240">
        <f t="shared" si="4"/>
        <v>732.45399999999995</v>
      </c>
    </row>
    <row r="285" spans="1:3" x14ac:dyDescent="0.2">
      <c r="A285" s="26" t="s">
        <v>563</v>
      </c>
      <c r="B285" s="8">
        <v>6</v>
      </c>
      <c r="C285" s="240">
        <f t="shared" si="4"/>
        <v>732.45399999999995</v>
      </c>
    </row>
    <row r="286" spans="1:3" x14ac:dyDescent="0.2">
      <c r="A286" s="26" t="s">
        <v>564</v>
      </c>
      <c r="B286" s="8">
        <v>6</v>
      </c>
      <c r="C286" s="240">
        <f t="shared" si="4"/>
        <v>732.45399999999995</v>
      </c>
    </row>
    <row r="287" spans="1:3" x14ac:dyDescent="0.2">
      <c r="A287" s="26" t="s">
        <v>565</v>
      </c>
      <c r="B287" s="8">
        <v>6</v>
      </c>
      <c r="C287" s="240">
        <f t="shared" si="4"/>
        <v>732.45399999999995</v>
      </c>
    </row>
    <row r="288" spans="1:3" x14ac:dyDescent="0.2">
      <c r="A288" s="26" t="s">
        <v>566</v>
      </c>
      <c r="B288" s="8">
        <v>6</v>
      </c>
      <c r="C288" s="240">
        <f t="shared" si="4"/>
        <v>732.45399999999995</v>
      </c>
    </row>
    <row r="289" spans="1:3" x14ac:dyDescent="0.2">
      <c r="A289" s="26" t="s">
        <v>567</v>
      </c>
      <c r="B289" s="8">
        <v>6</v>
      </c>
      <c r="C289" s="240">
        <f t="shared" si="4"/>
        <v>732.45399999999995</v>
      </c>
    </row>
    <row r="290" spans="1:3" x14ac:dyDescent="0.2">
      <c r="A290" s="26" t="s">
        <v>568</v>
      </c>
      <c r="B290" s="8">
        <v>6</v>
      </c>
      <c r="C290" s="240">
        <f t="shared" si="4"/>
        <v>732.45399999999995</v>
      </c>
    </row>
    <row r="291" spans="1:3" x14ac:dyDescent="0.2">
      <c r="A291" s="26" t="s">
        <v>569</v>
      </c>
      <c r="B291" s="8">
        <v>6</v>
      </c>
      <c r="C291" s="240">
        <f t="shared" si="4"/>
        <v>732.45399999999995</v>
      </c>
    </row>
    <row r="292" spans="1:3" x14ac:dyDescent="0.2">
      <c r="A292" s="26" t="s">
        <v>570</v>
      </c>
      <c r="B292" s="8">
        <v>6</v>
      </c>
      <c r="C292" s="240">
        <f t="shared" si="4"/>
        <v>732.45399999999995</v>
      </c>
    </row>
    <row r="293" spans="1:3" x14ac:dyDescent="0.2">
      <c r="A293" s="26" t="s">
        <v>571</v>
      </c>
      <c r="B293" s="8">
        <v>6</v>
      </c>
      <c r="C293" s="240">
        <f t="shared" si="4"/>
        <v>732.45399999999995</v>
      </c>
    </row>
    <row r="294" spans="1:3" x14ac:dyDescent="0.2">
      <c r="A294" s="26" t="s">
        <v>572</v>
      </c>
      <c r="B294" s="8">
        <v>6</v>
      </c>
      <c r="C294" s="240">
        <f t="shared" si="4"/>
        <v>732.45399999999995</v>
      </c>
    </row>
    <row r="295" spans="1:3" x14ac:dyDescent="0.2">
      <c r="A295" s="26" t="s">
        <v>573</v>
      </c>
      <c r="B295" s="8">
        <v>6</v>
      </c>
      <c r="C295" s="240">
        <f t="shared" si="4"/>
        <v>732.45399999999995</v>
      </c>
    </row>
    <row r="296" spans="1:3" x14ac:dyDescent="0.2">
      <c r="A296" s="26" t="s">
        <v>574</v>
      </c>
      <c r="B296" s="139">
        <v>6</v>
      </c>
      <c r="C296" s="240">
        <f t="shared" si="4"/>
        <v>732.45399999999995</v>
      </c>
    </row>
    <row r="297" spans="1:3" x14ac:dyDescent="0.2">
      <c r="A297" s="26" t="s">
        <v>575</v>
      </c>
      <c r="B297" s="8">
        <v>6.25</v>
      </c>
      <c r="C297" s="240">
        <f t="shared" si="4"/>
        <v>732.20399999999995</v>
      </c>
    </row>
    <row r="298" spans="1:3" x14ac:dyDescent="0.2">
      <c r="A298" s="26" t="s">
        <v>576</v>
      </c>
      <c r="B298" s="8">
        <v>6.25</v>
      </c>
      <c r="C298" s="240">
        <f t="shared" si="4"/>
        <v>732.20399999999995</v>
      </c>
    </row>
    <row r="299" spans="1:3" x14ac:dyDescent="0.2">
      <c r="A299" s="26" t="s">
        <v>577</v>
      </c>
      <c r="B299" s="8">
        <v>6.25</v>
      </c>
      <c r="C299" s="240">
        <f t="shared" si="4"/>
        <v>732.20399999999995</v>
      </c>
    </row>
    <row r="300" spans="1:3" x14ac:dyDescent="0.2">
      <c r="A300" s="26" t="s">
        <v>578</v>
      </c>
      <c r="B300" s="8">
        <v>6.25</v>
      </c>
      <c r="C300" s="240">
        <f t="shared" si="4"/>
        <v>732.20399999999995</v>
      </c>
    </row>
    <row r="301" spans="1:3" x14ac:dyDescent="0.2">
      <c r="A301" s="26" t="s">
        <v>579</v>
      </c>
      <c r="B301" s="8">
        <v>6.25</v>
      </c>
      <c r="C301" s="240">
        <f t="shared" si="4"/>
        <v>732.20399999999995</v>
      </c>
    </row>
    <row r="302" spans="1:3" x14ac:dyDescent="0.2">
      <c r="A302" s="26" t="s">
        <v>580</v>
      </c>
      <c r="B302" s="8">
        <v>6.25</v>
      </c>
      <c r="C302" s="240">
        <f t="shared" si="4"/>
        <v>732.20399999999995</v>
      </c>
    </row>
    <row r="303" spans="1:3" x14ac:dyDescent="0.2">
      <c r="A303" s="26" t="s">
        <v>581</v>
      </c>
      <c r="B303" s="8">
        <v>6.25</v>
      </c>
      <c r="C303" s="240">
        <f t="shared" si="4"/>
        <v>732.20399999999995</v>
      </c>
    </row>
    <row r="304" spans="1:3" x14ac:dyDescent="0.2">
      <c r="A304" s="26" t="s">
        <v>582</v>
      </c>
      <c r="B304" s="8">
        <v>6.25</v>
      </c>
      <c r="C304" s="240">
        <f t="shared" si="4"/>
        <v>732.20399999999995</v>
      </c>
    </row>
    <row r="305" spans="1:3" x14ac:dyDescent="0.2">
      <c r="A305" s="26" t="s">
        <v>584</v>
      </c>
      <c r="B305" s="8">
        <v>6.25</v>
      </c>
      <c r="C305" s="240">
        <f t="shared" si="4"/>
        <v>732.20399999999995</v>
      </c>
    </row>
    <row r="306" spans="1:3" x14ac:dyDescent="0.2">
      <c r="A306" s="26" t="s">
        <v>585</v>
      </c>
      <c r="B306" s="8">
        <v>6.25</v>
      </c>
      <c r="C306" s="240">
        <f t="shared" si="4"/>
        <v>732.20399999999995</v>
      </c>
    </row>
    <row r="307" spans="1:3" x14ac:dyDescent="0.2">
      <c r="A307" s="26" t="s">
        <v>586</v>
      </c>
      <c r="B307" s="8">
        <v>6.25</v>
      </c>
      <c r="C307" s="240">
        <f t="shared" si="4"/>
        <v>732.20399999999995</v>
      </c>
    </row>
    <row r="308" spans="1:3" x14ac:dyDescent="0.2">
      <c r="A308" s="26" t="s">
        <v>587</v>
      </c>
      <c r="B308" s="8">
        <v>6.5</v>
      </c>
      <c r="C308" s="240">
        <f t="shared" si="4"/>
        <v>731.95399999999995</v>
      </c>
    </row>
    <row r="309" spans="1:3" x14ac:dyDescent="0.2">
      <c r="A309" s="26" t="s">
        <v>588</v>
      </c>
      <c r="B309" s="8">
        <v>6.5</v>
      </c>
      <c r="C309" s="240">
        <f t="shared" si="4"/>
        <v>731.95399999999995</v>
      </c>
    </row>
    <row r="310" spans="1:3" x14ac:dyDescent="0.2">
      <c r="A310" s="26" t="s">
        <v>589</v>
      </c>
      <c r="B310" s="8">
        <v>6.5</v>
      </c>
      <c r="C310" s="240">
        <f t="shared" si="4"/>
        <v>731.95399999999995</v>
      </c>
    </row>
    <row r="311" spans="1:3" x14ac:dyDescent="0.2">
      <c r="A311" s="26" t="s">
        <v>590</v>
      </c>
      <c r="B311" s="8">
        <v>6.5</v>
      </c>
      <c r="C311" s="240">
        <f t="shared" si="4"/>
        <v>731.95399999999995</v>
      </c>
    </row>
    <row r="312" spans="1:3" x14ac:dyDescent="0.2">
      <c r="A312" s="26" t="s">
        <v>591</v>
      </c>
      <c r="B312" s="8">
        <v>6.5</v>
      </c>
      <c r="C312" s="240">
        <f t="shared" si="4"/>
        <v>731.95399999999995</v>
      </c>
    </row>
    <row r="313" spans="1:3" x14ac:dyDescent="0.2">
      <c r="A313" s="26" t="s">
        <v>592</v>
      </c>
      <c r="B313" s="8">
        <v>6.5</v>
      </c>
      <c r="C313" s="240">
        <f t="shared" si="4"/>
        <v>731.95399999999995</v>
      </c>
    </row>
    <row r="314" spans="1:3" x14ac:dyDescent="0.2">
      <c r="A314" s="26" t="s">
        <v>593</v>
      </c>
      <c r="B314" s="8">
        <v>6.5</v>
      </c>
      <c r="C314" s="240">
        <f t="shared" si="4"/>
        <v>731.95399999999995</v>
      </c>
    </row>
    <row r="315" spans="1:3" x14ac:dyDescent="0.2">
      <c r="A315" s="26" t="s">
        <v>594</v>
      </c>
      <c r="B315" s="8">
        <v>6.5</v>
      </c>
      <c r="C315" s="240">
        <f t="shared" si="4"/>
        <v>731.95399999999995</v>
      </c>
    </row>
    <row r="316" spans="1:3" x14ac:dyDescent="0.2">
      <c r="A316" s="26" t="s">
        <v>595</v>
      </c>
      <c r="B316" s="8">
        <v>6.5</v>
      </c>
      <c r="C316" s="240">
        <f t="shared" si="4"/>
        <v>731.95399999999995</v>
      </c>
    </row>
    <row r="317" spans="1:3" x14ac:dyDescent="0.2">
      <c r="A317" s="26" t="s">
        <v>596</v>
      </c>
      <c r="B317" s="8">
        <v>6.5</v>
      </c>
      <c r="C317" s="240">
        <f t="shared" si="4"/>
        <v>731.95399999999995</v>
      </c>
    </row>
    <row r="318" spans="1:3" x14ac:dyDescent="0.2">
      <c r="A318" s="26" t="s">
        <v>597</v>
      </c>
      <c r="B318" s="8">
        <v>6.5</v>
      </c>
      <c r="C318" s="240">
        <f t="shared" si="4"/>
        <v>731.95399999999995</v>
      </c>
    </row>
    <row r="319" spans="1:3" x14ac:dyDescent="0.2">
      <c r="A319" s="26" t="s">
        <v>598</v>
      </c>
      <c r="B319" s="8">
        <v>6.5</v>
      </c>
      <c r="C319" s="240">
        <f t="shared" si="4"/>
        <v>731.95399999999995</v>
      </c>
    </row>
    <row r="320" spans="1:3" x14ac:dyDescent="0.2">
      <c r="A320" s="26" t="s">
        <v>599</v>
      </c>
      <c r="B320" s="8">
        <v>6.5</v>
      </c>
      <c r="C320" s="240">
        <f t="shared" si="4"/>
        <v>731.95399999999995</v>
      </c>
    </row>
    <row r="321" spans="1:3" x14ac:dyDescent="0.2">
      <c r="A321" s="26" t="s">
        <v>600</v>
      </c>
      <c r="B321" s="8">
        <v>6.5</v>
      </c>
      <c r="C321" s="240">
        <f t="shared" si="4"/>
        <v>731.95399999999995</v>
      </c>
    </row>
    <row r="322" spans="1:3" x14ac:dyDescent="0.2">
      <c r="A322" s="26" t="s">
        <v>601</v>
      </c>
      <c r="B322" s="8">
        <v>6.5</v>
      </c>
      <c r="C322" s="240">
        <f t="shared" si="4"/>
        <v>731.95399999999995</v>
      </c>
    </row>
    <row r="323" spans="1:3" x14ac:dyDescent="0.2">
      <c r="A323" s="26" t="s">
        <v>602</v>
      </c>
      <c r="B323" s="8">
        <v>6.5</v>
      </c>
      <c r="C323" s="240">
        <f t="shared" si="4"/>
        <v>731.95399999999995</v>
      </c>
    </row>
    <row r="324" spans="1:3" x14ac:dyDescent="0.2">
      <c r="A324" s="26" t="s">
        <v>603</v>
      </c>
      <c r="B324" s="8">
        <v>6.5</v>
      </c>
      <c r="C324" s="240">
        <f t="shared" ref="C324:C387" si="5">$G$5-B324</f>
        <v>731.95399999999995</v>
      </c>
    </row>
    <row r="325" spans="1:3" x14ac:dyDescent="0.2">
      <c r="A325" s="26" t="s">
        <v>604</v>
      </c>
      <c r="B325" s="8">
        <v>6.5</v>
      </c>
      <c r="C325" s="240">
        <f t="shared" si="5"/>
        <v>731.95399999999995</v>
      </c>
    </row>
    <row r="326" spans="1:3" x14ac:dyDescent="0.2">
      <c r="A326" s="26" t="s">
        <v>605</v>
      </c>
      <c r="B326" s="8">
        <v>6.5</v>
      </c>
      <c r="C326" s="240">
        <f t="shared" si="5"/>
        <v>731.95399999999995</v>
      </c>
    </row>
    <row r="327" spans="1:3" x14ac:dyDescent="0.2">
      <c r="A327" s="26" t="s">
        <v>606</v>
      </c>
      <c r="B327" s="8">
        <v>6.5</v>
      </c>
      <c r="C327" s="240">
        <f t="shared" si="5"/>
        <v>731.95399999999995</v>
      </c>
    </row>
    <row r="328" spans="1:3" x14ac:dyDescent="0.2">
      <c r="A328" s="26" t="s">
        <v>607</v>
      </c>
      <c r="B328" s="8">
        <v>6.5</v>
      </c>
      <c r="C328" s="240">
        <f t="shared" si="5"/>
        <v>731.95399999999995</v>
      </c>
    </row>
    <row r="329" spans="1:3" x14ac:dyDescent="0.2">
      <c r="A329" s="26" t="s">
        <v>608</v>
      </c>
      <c r="B329" s="8">
        <v>6.5</v>
      </c>
      <c r="C329" s="240">
        <f t="shared" si="5"/>
        <v>731.95399999999995</v>
      </c>
    </row>
    <row r="330" spans="1:3" x14ac:dyDescent="0.2">
      <c r="A330" s="26" t="s">
        <v>609</v>
      </c>
      <c r="B330" s="8">
        <v>6.5</v>
      </c>
      <c r="C330" s="240">
        <f t="shared" si="5"/>
        <v>731.95399999999995</v>
      </c>
    </row>
    <row r="331" spans="1:3" x14ac:dyDescent="0.2">
      <c r="A331" s="26" t="s">
        <v>610</v>
      </c>
      <c r="B331" s="8">
        <v>6.5</v>
      </c>
      <c r="C331" s="240">
        <f t="shared" si="5"/>
        <v>731.95399999999995</v>
      </c>
    </row>
    <row r="332" spans="1:3" x14ac:dyDescent="0.2">
      <c r="A332" s="26" t="s">
        <v>611</v>
      </c>
      <c r="B332" s="8">
        <v>6.5</v>
      </c>
      <c r="C332" s="240">
        <f t="shared" si="5"/>
        <v>731.95399999999995</v>
      </c>
    </row>
    <row r="333" spans="1:3" x14ac:dyDescent="0.2">
      <c r="A333" s="26" t="s">
        <v>612</v>
      </c>
      <c r="B333" s="8">
        <v>6.5</v>
      </c>
      <c r="C333" s="240">
        <f t="shared" si="5"/>
        <v>731.95399999999995</v>
      </c>
    </row>
    <row r="334" spans="1:3" x14ac:dyDescent="0.2">
      <c r="A334" s="26" t="s">
        <v>613</v>
      </c>
      <c r="B334" s="8">
        <v>6.5</v>
      </c>
      <c r="C334" s="240">
        <f t="shared" si="5"/>
        <v>731.95399999999995</v>
      </c>
    </row>
    <row r="335" spans="1:3" x14ac:dyDescent="0.2">
      <c r="A335" s="26" t="s">
        <v>614</v>
      </c>
      <c r="B335" s="8">
        <v>6.5</v>
      </c>
      <c r="C335" s="240">
        <f t="shared" si="5"/>
        <v>731.95399999999995</v>
      </c>
    </row>
    <row r="336" spans="1:3" x14ac:dyDescent="0.2">
      <c r="A336" s="26" t="s">
        <v>615</v>
      </c>
      <c r="B336" s="8">
        <v>6.5</v>
      </c>
      <c r="C336" s="240">
        <f t="shared" si="5"/>
        <v>731.95399999999995</v>
      </c>
    </row>
    <row r="337" spans="1:3" x14ac:dyDescent="0.2">
      <c r="A337" s="26" t="s">
        <v>616</v>
      </c>
      <c r="B337" s="8">
        <v>6.5</v>
      </c>
      <c r="C337" s="240">
        <f t="shared" si="5"/>
        <v>731.95399999999995</v>
      </c>
    </row>
    <row r="338" spans="1:3" x14ac:dyDescent="0.2">
      <c r="A338" s="26" t="s">
        <v>617</v>
      </c>
      <c r="B338" s="8">
        <v>6.5</v>
      </c>
      <c r="C338" s="240">
        <f t="shared" si="5"/>
        <v>731.95399999999995</v>
      </c>
    </row>
    <row r="339" spans="1:3" x14ac:dyDescent="0.2">
      <c r="A339" s="26" t="s">
        <v>619</v>
      </c>
      <c r="B339" s="8">
        <v>6.75</v>
      </c>
      <c r="C339" s="240">
        <f t="shared" si="5"/>
        <v>731.70399999999995</v>
      </c>
    </row>
    <row r="340" spans="1:3" x14ac:dyDescent="0.2">
      <c r="A340" s="26" t="s">
        <v>620</v>
      </c>
      <c r="B340" s="8">
        <v>6.75</v>
      </c>
      <c r="C340" s="240">
        <f t="shared" si="5"/>
        <v>731.70399999999995</v>
      </c>
    </row>
    <row r="341" spans="1:3" x14ac:dyDescent="0.2">
      <c r="A341" s="26" t="s">
        <v>621</v>
      </c>
      <c r="B341" s="8">
        <v>6.75</v>
      </c>
      <c r="C341" s="240">
        <f t="shared" si="5"/>
        <v>731.70399999999995</v>
      </c>
    </row>
    <row r="342" spans="1:3" x14ac:dyDescent="0.2">
      <c r="A342" s="26" t="s">
        <v>622</v>
      </c>
      <c r="B342" s="8">
        <v>6.75</v>
      </c>
      <c r="C342" s="240">
        <f t="shared" si="5"/>
        <v>731.70399999999995</v>
      </c>
    </row>
    <row r="343" spans="1:3" x14ac:dyDescent="0.2">
      <c r="A343" s="26" t="s">
        <v>623</v>
      </c>
      <c r="B343" s="8">
        <v>6.75</v>
      </c>
      <c r="C343" s="240">
        <f t="shared" si="5"/>
        <v>731.70399999999995</v>
      </c>
    </row>
    <row r="344" spans="1:3" x14ac:dyDescent="0.2">
      <c r="A344" s="26" t="s">
        <v>624</v>
      </c>
      <c r="B344" s="8">
        <v>6.75</v>
      </c>
      <c r="C344" s="240">
        <f t="shared" si="5"/>
        <v>731.70399999999995</v>
      </c>
    </row>
    <row r="345" spans="1:3" x14ac:dyDescent="0.2">
      <c r="A345" s="26" t="s">
        <v>625</v>
      </c>
      <c r="B345" s="8">
        <v>6.75</v>
      </c>
      <c r="C345" s="240">
        <f t="shared" si="5"/>
        <v>731.70399999999995</v>
      </c>
    </row>
    <row r="346" spans="1:3" x14ac:dyDescent="0.2">
      <c r="A346" s="26" t="s">
        <v>626</v>
      </c>
      <c r="B346" s="8">
        <v>6.75</v>
      </c>
      <c r="C346" s="240">
        <f t="shared" si="5"/>
        <v>731.70399999999995</v>
      </c>
    </row>
    <row r="347" spans="1:3" x14ac:dyDescent="0.2">
      <c r="A347" s="26" t="s">
        <v>627</v>
      </c>
      <c r="B347" s="8">
        <v>6.75</v>
      </c>
      <c r="C347" s="240">
        <f t="shared" si="5"/>
        <v>731.70399999999995</v>
      </c>
    </row>
    <row r="348" spans="1:3" x14ac:dyDescent="0.2">
      <c r="A348" s="26" t="s">
        <v>628</v>
      </c>
      <c r="B348" s="8">
        <v>6.75</v>
      </c>
      <c r="C348" s="240">
        <f t="shared" si="5"/>
        <v>731.70399999999995</v>
      </c>
    </row>
    <row r="349" spans="1:3" x14ac:dyDescent="0.2">
      <c r="A349" s="26" t="s">
        <v>629</v>
      </c>
      <c r="B349" s="8">
        <v>6.75</v>
      </c>
      <c r="C349" s="240">
        <f t="shared" si="5"/>
        <v>731.70399999999995</v>
      </c>
    </row>
    <row r="350" spans="1:3" x14ac:dyDescent="0.2">
      <c r="A350" s="26" t="s">
        <v>630</v>
      </c>
      <c r="B350" s="8">
        <v>6.75</v>
      </c>
      <c r="C350" s="240">
        <f t="shared" si="5"/>
        <v>731.70399999999995</v>
      </c>
    </row>
    <row r="351" spans="1:3" x14ac:dyDescent="0.2">
      <c r="A351" s="26" t="s">
        <v>631</v>
      </c>
      <c r="B351" s="8">
        <v>6.75</v>
      </c>
      <c r="C351" s="240">
        <f t="shared" si="5"/>
        <v>731.70399999999995</v>
      </c>
    </row>
    <row r="352" spans="1:3" x14ac:dyDescent="0.2">
      <c r="A352" s="26" t="s">
        <v>632</v>
      </c>
      <c r="B352" s="8">
        <v>7</v>
      </c>
      <c r="C352" s="240">
        <f t="shared" si="5"/>
        <v>731.45399999999995</v>
      </c>
    </row>
    <row r="353" spans="1:3" x14ac:dyDescent="0.2">
      <c r="A353" s="26" t="s">
        <v>633</v>
      </c>
      <c r="B353" s="8">
        <v>7</v>
      </c>
      <c r="C353" s="240">
        <f t="shared" si="5"/>
        <v>731.45399999999995</v>
      </c>
    </row>
    <row r="354" spans="1:3" x14ac:dyDescent="0.2">
      <c r="A354" s="26" t="s">
        <v>634</v>
      </c>
      <c r="B354" s="8">
        <v>7</v>
      </c>
      <c r="C354" s="240">
        <f t="shared" si="5"/>
        <v>731.45399999999995</v>
      </c>
    </row>
    <row r="355" spans="1:3" x14ac:dyDescent="0.2">
      <c r="A355" s="26" t="s">
        <v>635</v>
      </c>
      <c r="B355" s="8">
        <v>7</v>
      </c>
      <c r="C355" s="240">
        <f t="shared" si="5"/>
        <v>731.45399999999995</v>
      </c>
    </row>
    <row r="356" spans="1:3" x14ac:dyDescent="0.2">
      <c r="A356" s="26" t="s">
        <v>636</v>
      </c>
      <c r="B356" s="8">
        <v>7</v>
      </c>
      <c r="C356" s="240">
        <f t="shared" si="5"/>
        <v>731.45399999999995</v>
      </c>
    </row>
    <row r="357" spans="1:3" x14ac:dyDescent="0.2">
      <c r="A357" s="26" t="s">
        <v>637</v>
      </c>
      <c r="B357" s="8">
        <v>7</v>
      </c>
      <c r="C357" s="240">
        <f t="shared" si="5"/>
        <v>731.45399999999995</v>
      </c>
    </row>
    <row r="358" spans="1:3" x14ac:dyDescent="0.2">
      <c r="A358" s="26" t="s">
        <v>638</v>
      </c>
      <c r="B358" s="8">
        <v>7</v>
      </c>
      <c r="C358" s="240">
        <f t="shared" si="5"/>
        <v>731.45399999999995</v>
      </c>
    </row>
    <row r="359" spans="1:3" x14ac:dyDescent="0.2">
      <c r="A359" s="26" t="s">
        <v>639</v>
      </c>
      <c r="B359" s="8">
        <v>7</v>
      </c>
      <c r="C359" s="240">
        <f t="shared" si="5"/>
        <v>731.45399999999995</v>
      </c>
    </row>
    <row r="360" spans="1:3" x14ac:dyDescent="0.2">
      <c r="A360" s="26" t="s">
        <v>640</v>
      </c>
      <c r="B360" s="8">
        <v>7</v>
      </c>
      <c r="C360" s="240">
        <f t="shared" si="5"/>
        <v>731.45399999999995</v>
      </c>
    </row>
    <row r="361" spans="1:3" x14ac:dyDescent="0.2">
      <c r="A361" s="26" t="s">
        <v>641</v>
      </c>
      <c r="B361" s="8">
        <v>7</v>
      </c>
      <c r="C361" s="240">
        <f t="shared" si="5"/>
        <v>731.45399999999995</v>
      </c>
    </row>
    <row r="362" spans="1:3" x14ac:dyDescent="0.2">
      <c r="A362" s="26" t="s">
        <v>642</v>
      </c>
      <c r="B362" s="8">
        <v>7</v>
      </c>
      <c r="C362" s="240">
        <f t="shared" si="5"/>
        <v>731.45399999999995</v>
      </c>
    </row>
    <row r="363" spans="1:3" x14ac:dyDescent="0.2">
      <c r="A363" s="26" t="s">
        <v>643</v>
      </c>
      <c r="B363" s="8">
        <v>7</v>
      </c>
      <c r="C363" s="240">
        <f t="shared" si="5"/>
        <v>731.45399999999995</v>
      </c>
    </row>
    <row r="364" spans="1:3" x14ac:dyDescent="0.2">
      <c r="A364" s="26" t="s">
        <v>644</v>
      </c>
      <c r="B364" s="8">
        <v>7</v>
      </c>
      <c r="C364" s="240">
        <f t="shared" si="5"/>
        <v>731.45399999999995</v>
      </c>
    </row>
    <row r="365" spans="1:3" x14ac:dyDescent="0.2">
      <c r="A365" s="26" t="s">
        <v>645</v>
      </c>
      <c r="B365" s="8">
        <v>7</v>
      </c>
      <c r="C365" s="240">
        <f t="shared" si="5"/>
        <v>731.45399999999995</v>
      </c>
    </row>
    <row r="366" spans="1:3" x14ac:dyDescent="0.2">
      <c r="A366" s="26" t="s">
        <v>646</v>
      </c>
      <c r="B366" s="8">
        <v>7</v>
      </c>
      <c r="C366" s="240">
        <f t="shared" si="5"/>
        <v>731.45399999999995</v>
      </c>
    </row>
    <row r="367" spans="1:3" x14ac:dyDescent="0.2">
      <c r="A367" s="26" t="s">
        <v>647</v>
      </c>
      <c r="B367" s="8">
        <v>7</v>
      </c>
      <c r="C367" s="240">
        <f t="shared" si="5"/>
        <v>731.45399999999995</v>
      </c>
    </row>
    <row r="368" spans="1:3" x14ac:dyDescent="0.2">
      <c r="A368" s="26" t="s">
        <v>648</v>
      </c>
      <c r="B368" s="8">
        <v>7</v>
      </c>
      <c r="C368" s="240">
        <f t="shared" si="5"/>
        <v>731.45399999999995</v>
      </c>
    </row>
    <row r="369" spans="1:3" x14ac:dyDescent="0.2">
      <c r="A369" s="26" t="s">
        <v>649</v>
      </c>
      <c r="B369" s="8">
        <v>7</v>
      </c>
      <c r="C369" s="240">
        <f t="shared" si="5"/>
        <v>731.45399999999995</v>
      </c>
    </row>
    <row r="370" spans="1:3" x14ac:dyDescent="0.2">
      <c r="A370" s="26" t="s">
        <v>650</v>
      </c>
      <c r="B370" s="8">
        <v>7</v>
      </c>
      <c r="C370" s="240">
        <f t="shared" si="5"/>
        <v>731.45399999999995</v>
      </c>
    </row>
    <row r="371" spans="1:3" x14ac:dyDescent="0.2">
      <c r="A371" s="26" t="s">
        <v>651</v>
      </c>
      <c r="B371" s="8">
        <v>7</v>
      </c>
      <c r="C371" s="240">
        <f t="shared" si="5"/>
        <v>731.45399999999995</v>
      </c>
    </row>
    <row r="372" spans="1:3" x14ac:dyDescent="0.2">
      <c r="A372" s="26" t="s">
        <v>652</v>
      </c>
      <c r="B372" s="8">
        <v>7</v>
      </c>
      <c r="C372" s="240">
        <f t="shared" si="5"/>
        <v>731.45399999999995</v>
      </c>
    </row>
    <row r="373" spans="1:3" x14ac:dyDescent="0.2">
      <c r="A373" s="26" t="s">
        <v>653</v>
      </c>
      <c r="B373" s="8">
        <v>7</v>
      </c>
      <c r="C373" s="240">
        <f t="shared" si="5"/>
        <v>731.45399999999995</v>
      </c>
    </row>
    <row r="374" spans="1:3" x14ac:dyDescent="0.2">
      <c r="A374" s="26" t="s">
        <v>654</v>
      </c>
      <c r="B374" s="8">
        <v>7</v>
      </c>
      <c r="C374" s="240">
        <f t="shared" si="5"/>
        <v>731.45399999999995</v>
      </c>
    </row>
    <row r="375" spans="1:3" x14ac:dyDescent="0.2">
      <c r="A375" s="26" t="s">
        <v>655</v>
      </c>
      <c r="B375" s="8">
        <v>7</v>
      </c>
      <c r="C375" s="240">
        <f t="shared" si="5"/>
        <v>731.45399999999995</v>
      </c>
    </row>
    <row r="376" spans="1:3" x14ac:dyDescent="0.2">
      <c r="A376" s="26" t="s">
        <v>656</v>
      </c>
      <c r="B376" s="8">
        <v>7</v>
      </c>
      <c r="C376" s="240">
        <f t="shared" si="5"/>
        <v>731.45399999999995</v>
      </c>
    </row>
    <row r="377" spans="1:3" x14ac:dyDescent="0.2">
      <c r="A377" s="26" t="s">
        <v>657</v>
      </c>
      <c r="B377" s="8">
        <v>7</v>
      </c>
      <c r="C377" s="240">
        <f t="shared" si="5"/>
        <v>731.45399999999995</v>
      </c>
    </row>
    <row r="378" spans="1:3" x14ac:dyDescent="0.2">
      <c r="A378" s="26" t="s">
        <v>658</v>
      </c>
      <c r="B378" s="8">
        <v>7</v>
      </c>
      <c r="C378" s="240">
        <f t="shared" si="5"/>
        <v>731.45399999999995</v>
      </c>
    </row>
    <row r="379" spans="1:3" x14ac:dyDescent="0.2">
      <c r="A379" s="26" t="s">
        <v>659</v>
      </c>
      <c r="B379" s="8">
        <v>7</v>
      </c>
      <c r="C379" s="240">
        <f t="shared" si="5"/>
        <v>731.45399999999995</v>
      </c>
    </row>
    <row r="380" spans="1:3" x14ac:dyDescent="0.2">
      <c r="A380" s="26" t="s">
        <v>660</v>
      </c>
      <c r="B380" s="8">
        <v>7</v>
      </c>
      <c r="C380" s="240">
        <f t="shared" si="5"/>
        <v>731.45399999999995</v>
      </c>
    </row>
    <row r="381" spans="1:3" x14ac:dyDescent="0.2">
      <c r="A381" s="26" t="s">
        <v>661</v>
      </c>
      <c r="B381" s="8">
        <v>7</v>
      </c>
      <c r="C381" s="240">
        <f t="shared" si="5"/>
        <v>731.45399999999995</v>
      </c>
    </row>
    <row r="382" spans="1:3" x14ac:dyDescent="0.2">
      <c r="A382" s="26" t="s">
        <v>663</v>
      </c>
      <c r="B382" s="8">
        <v>7</v>
      </c>
      <c r="C382" s="240">
        <f t="shared" si="5"/>
        <v>731.45399999999995</v>
      </c>
    </row>
    <row r="383" spans="1:3" x14ac:dyDescent="0.2">
      <c r="A383" s="26" t="s">
        <v>664</v>
      </c>
      <c r="B383" s="8">
        <v>7</v>
      </c>
      <c r="C383" s="240">
        <f t="shared" si="5"/>
        <v>731.45399999999995</v>
      </c>
    </row>
    <row r="384" spans="1:3" x14ac:dyDescent="0.2">
      <c r="A384" s="26" t="s">
        <v>665</v>
      </c>
      <c r="B384" s="8">
        <v>7</v>
      </c>
      <c r="C384" s="240">
        <f t="shared" si="5"/>
        <v>731.45399999999995</v>
      </c>
    </row>
    <row r="385" spans="1:3" x14ac:dyDescent="0.2">
      <c r="A385" s="26" t="s">
        <v>666</v>
      </c>
      <c r="B385" s="8">
        <v>7</v>
      </c>
      <c r="C385" s="240">
        <f t="shared" si="5"/>
        <v>731.45399999999995</v>
      </c>
    </row>
    <row r="386" spans="1:3" x14ac:dyDescent="0.2">
      <c r="A386" s="26" t="s">
        <v>667</v>
      </c>
      <c r="B386" s="8">
        <v>7</v>
      </c>
      <c r="C386" s="240">
        <f t="shared" si="5"/>
        <v>731.45399999999995</v>
      </c>
    </row>
    <row r="387" spans="1:3" x14ac:dyDescent="0.2">
      <c r="A387" s="26" t="s">
        <v>668</v>
      </c>
      <c r="B387" s="8">
        <v>7</v>
      </c>
      <c r="C387" s="240">
        <f t="shared" si="5"/>
        <v>731.45399999999995</v>
      </c>
    </row>
    <row r="388" spans="1:3" x14ac:dyDescent="0.2">
      <c r="A388" s="26" t="s">
        <v>669</v>
      </c>
      <c r="B388" s="139">
        <v>7</v>
      </c>
      <c r="C388" s="240">
        <f t="shared" ref="C388:C451" si="6">$G$5-B388</f>
        <v>731.45399999999995</v>
      </c>
    </row>
    <row r="389" spans="1:3" x14ac:dyDescent="0.2">
      <c r="A389" s="26" t="s">
        <v>670</v>
      </c>
      <c r="B389" s="8">
        <v>7.25</v>
      </c>
      <c r="C389" s="240">
        <f t="shared" si="6"/>
        <v>731.20399999999995</v>
      </c>
    </row>
    <row r="390" spans="1:3" x14ac:dyDescent="0.2">
      <c r="A390" s="26" t="s">
        <v>671</v>
      </c>
      <c r="B390" s="8">
        <v>7.25</v>
      </c>
      <c r="C390" s="240">
        <f t="shared" si="6"/>
        <v>731.20399999999995</v>
      </c>
    </row>
    <row r="391" spans="1:3" x14ac:dyDescent="0.2">
      <c r="A391" s="26" t="s">
        <v>672</v>
      </c>
      <c r="B391" s="8">
        <v>7.25</v>
      </c>
      <c r="C391" s="240">
        <f t="shared" si="6"/>
        <v>731.20399999999995</v>
      </c>
    </row>
    <row r="392" spans="1:3" x14ac:dyDescent="0.2">
      <c r="A392" s="26" t="s">
        <v>673</v>
      </c>
      <c r="B392" s="8">
        <v>7.25</v>
      </c>
      <c r="C392" s="240">
        <f t="shared" si="6"/>
        <v>731.20399999999995</v>
      </c>
    </row>
    <row r="393" spans="1:3" x14ac:dyDescent="0.2">
      <c r="A393" s="26" t="s">
        <v>674</v>
      </c>
      <c r="B393" s="8">
        <v>7.25</v>
      </c>
      <c r="C393" s="240">
        <f t="shared" si="6"/>
        <v>731.20399999999995</v>
      </c>
    </row>
    <row r="394" spans="1:3" x14ac:dyDescent="0.2">
      <c r="A394" s="26" t="s">
        <v>675</v>
      </c>
      <c r="B394" s="8">
        <v>7.25</v>
      </c>
      <c r="C394" s="240">
        <f t="shared" si="6"/>
        <v>731.20399999999995</v>
      </c>
    </row>
    <row r="395" spans="1:3" x14ac:dyDescent="0.2">
      <c r="A395" s="26" t="s">
        <v>676</v>
      </c>
      <c r="B395" s="8">
        <v>7.25</v>
      </c>
      <c r="C395" s="240">
        <f t="shared" si="6"/>
        <v>731.20399999999995</v>
      </c>
    </row>
    <row r="396" spans="1:3" x14ac:dyDescent="0.2">
      <c r="A396" s="26" t="s">
        <v>677</v>
      </c>
      <c r="B396" s="8">
        <v>7.25</v>
      </c>
      <c r="C396" s="240">
        <f t="shared" si="6"/>
        <v>731.20399999999995</v>
      </c>
    </row>
    <row r="397" spans="1:3" x14ac:dyDescent="0.2">
      <c r="A397" s="26" t="s">
        <v>678</v>
      </c>
      <c r="B397" s="8">
        <v>7.25</v>
      </c>
      <c r="C397" s="240">
        <f t="shared" si="6"/>
        <v>731.20399999999995</v>
      </c>
    </row>
    <row r="398" spans="1:3" x14ac:dyDescent="0.2">
      <c r="A398" s="26" t="s">
        <v>679</v>
      </c>
      <c r="B398" s="8">
        <v>7.25</v>
      </c>
      <c r="C398" s="240">
        <f t="shared" si="6"/>
        <v>731.20399999999995</v>
      </c>
    </row>
    <row r="399" spans="1:3" x14ac:dyDescent="0.2">
      <c r="A399" s="26" t="s">
        <v>680</v>
      </c>
      <c r="B399" s="8">
        <v>7.25</v>
      </c>
      <c r="C399" s="240">
        <f t="shared" si="6"/>
        <v>731.20399999999995</v>
      </c>
    </row>
    <row r="400" spans="1:3" x14ac:dyDescent="0.2">
      <c r="A400" s="26" t="s">
        <v>681</v>
      </c>
      <c r="B400" s="8">
        <v>7.25</v>
      </c>
      <c r="C400" s="240">
        <f t="shared" si="6"/>
        <v>731.20399999999995</v>
      </c>
    </row>
    <row r="401" spans="1:3" x14ac:dyDescent="0.2">
      <c r="A401" s="26" t="s">
        <v>682</v>
      </c>
      <c r="B401" s="8">
        <v>7.5</v>
      </c>
      <c r="C401" s="240">
        <f t="shared" si="6"/>
        <v>730.95399999999995</v>
      </c>
    </row>
    <row r="402" spans="1:3" x14ac:dyDescent="0.2">
      <c r="A402" s="26" t="s">
        <v>683</v>
      </c>
      <c r="B402" s="8">
        <v>7.5</v>
      </c>
      <c r="C402" s="240">
        <f t="shared" si="6"/>
        <v>730.95399999999995</v>
      </c>
    </row>
    <row r="403" spans="1:3" x14ac:dyDescent="0.2">
      <c r="A403" s="26" t="s">
        <v>684</v>
      </c>
      <c r="B403" s="8">
        <v>7.5</v>
      </c>
      <c r="C403" s="240">
        <f t="shared" si="6"/>
        <v>730.95399999999995</v>
      </c>
    </row>
    <row r="404" spans="1:3" x14ac:dyDescent="0.2">
      <c r="A404" s="26" t="s">
        <v>685</v>
      </c>
      <c r="B404" s="8">
        <v>7.5</v>
      </c>
      <c r="C404" s="240">
        <f t="shared" si="6"/>
        <v>730.95399999999995</v>
      </c>
    </row>
    <row r="405" spans="1:3" x14ac:dyDescent="0.2">
      <c r="A405" s="26" t="s">
        <v>686</v>
      </c>
      <c r="B405" s="8">
        <v>7.5</v>
      </c>
      <c r="C405" s="240">
        <f t="shared" si="6"/>
        <v>730.95399999999995</v>
      </c>
    </row>
    <row r="406" spans="1:3" x14ac:dyDescent="0.2">
      <c r="A406" s="26" t="s">
        <v>687</v>
      </c>
      <c r="B406" s="8">
        <v>7.5</v>
      </c>
      <c r="C406" s="240">
        <f t="shared" si="6"/>
        <v>730.95399999999995</v>
      </c>
    </row>
    <row r="407" spans="1:3" x14ac:dyDescent="0.2">
      <c r="A407" s="26" t="s">
        <v>688</v>
      </c>
      <c r="B407" s="8">
        <v>7.5</v>
      </c>
      <c r="C407" s="240">
        <f t="shared" si="6"/>
        <v>730.95399999999995</v>
      </c>
    </row>
    <row r="408" spans="1:3" x14ac:dyDescent="0.2">
      <c r="A408" s="26" t="s">
        <v>689</v>
      </c>
      <c r="B408" s="8">
        <v>7.5</v>
      </c>
      <c r="C408" s="240">
        <f t="shared" si="6"/>
        <v>730.95399999999995</v>
      </c>
    </row>
    <row r="409" spans="1:3" x14ac:dyDescent="0.2">
      <c r="A409" s="26" t="s">
        <v>690</v>
      </c>
      <c r="B409" s="8">
        <v>7.5</v>
      </c>
      <c r="C409" s="240">
        <f t="shared" si="6"/>
        <v>730.95399999999995</v>
      </c>
    </row>
    <row r="410" spans="1:3" x14ac:dyDescent="0.2">
      <c r="A410" s="26" t="s">
        <v>691</v>
      </c>
      <c r="B410" s="8">
        <v>7.5</v>
      </c>
      <c r="C410" s="240">
        <f t="shared" si="6"/>
        <v>730.95399999999995</v>
      </c>
    </row>
    <row r="411" spans="1:3" x14ac:dyDescent="0.2">
      <c r="A411" s="26" t="s">
        <v>692</v>
      </c>
      <c r="B411" s="8">
        <v>7.5</v>
      </c>
      <c r="C411" s="240">
        <f t="shared" si="6"/>
        <v>730.95399999999995</v>
      </c>
    </row>
    <row r="412" spans="1:3" x14ac:dyDescent="0.2">
      <c r="A412" s="26" t="s">
        <v>693</v>
      </c>
      <c r="B412" s="8">
        <v>7.5</v>
      </c>
      <c r="C412" s="240">
        <f t="shared" si="6"/>
        <v>730.95399999999995</v>
      </c>
    </row>
    <row r="413" spans="1:3" x14ac:dyDescent="0.2">
      <c r="A413" s="26" t="s">
        <v>694</v>
      </c>
      <c r="B413" s="8">
        <v>7.5</v>
      </c>
      <c r="C413" s="240">
        <f t="shared" si="6"/>
        <v>730.95399999999995</v>
      </c>
    </row>
    <row r="414" spans="1:3" x14ac:dyDescent="0.2">
      <c r="A414" s="26" t="s">
        <v>695</v>
      </c>
      <c r="B414" s="8">
        <v>7.5</v>
      </c>
      <c r="C414" s="240">
        <f t="shared" si="6"/>
        <v>730.95399999999995</v>
      </c>
    </row>
    <row r="415" spans="1:3" x14ac:dyDescent="0.2">
      <c r="A415" s="26" t="s">
        <v>696</v>
      </c>
      <c r="B415" s="8">
        <v>7.5</v>
      </c>
      <c r="C415" s="240">
        <f t="shared" si="6"/>
        <v>730.95399999999995</v>
      </c>
    </row>
    <row r="416" spans="1:3" x14ac:dyDescent="0.2">
      <c r="A416" s="26" t="s">
        <v>697</v>
      </c>
      <c r="B416" s="8">
        <v>7.5</v>
      </c>
      <c r="C416" s="240">
        <f t="shared" si="6"/>
        <v>730.95399999999995</v>
      </c>
    </row>
    <row r="417" spans="1:3" x14ac:dyDescent="0.2">
      <c r="A417" s="26" t="s">
        <v>698</v>
      </c>
      <c r="B417" s="8">
        <v>7.5</v>
      </c>
      <c r="C417" s="240">
        <f t="shared" si="6"/>
        <v>730.95399999999995</v>
      </c>
    </row>
    <row r="418" spans="1:3" x14ac:dyDescent="0.2">
      <c r="A418" s="26" t="s">
        <v>699</v>
      </c>
      <c r="B418" s="8">
        <v>7.5</v>
      </c>
      <c r="C418" s="240">
        <f t="shared" si="6"/>
        <v>730.95399999999995</v>
      </c>
    </row>
    <row r="419" spans="1:3" x14ac:dyDescent="0.2">
      <c r="A419" s="26" t="s">
        <v>700</v>
      </c>
      <c r="B419" s="8">
        <v>7.5</v>
      </c>
      <c r="C419" s="240">
        <f t="shared" si="6"/>
        <v>730.95399999999995</v>
      </c>
    </row>
    <row r="420" spans="1:3" x14ac:dyDescent="0.2">
      <c r="A420" s="26" t="s">
        <v>701</v>
      </c>
      <c r="B420" s="8">
        <v>7.5</v>
      </c>
      <c r="C420" s="240">
        <f t="shared" si="6"/>
        <v>730.95399999999995</v>
      </c>
    </row>
    <row r="421" spans="1:3" x14ac:dyDescent="0.2">
      <c r="A421" s="26" t="s">
        <v>702</v>
      </c>
      <c r="B421" s="8">
        <v>7.5</v>
      </c>
      <c r="C421" s="240">
        <f t="shared" si="6"/>
        <v>730.95399999999995</v>
      </c>
    </row>
    <row r="422" spans="1:3" x14ac:dyDescent="0.2">
      <c r="A422" s="26" t="s">
        <v>703</v>
      </c>
      <c r="B422" s="8">
        <v>7.5</v>
      </c>
      <c r="C422" s="240">
        <f t="shared" si="6"/>
        <v>730.95399999999995</v>
      </c>
    </row>
    <row r="423" spans="1:3" x14ac:dyDescent="0.2">
      <c r="A423" s="26" t="s">
        <v>704</v>
      </c>
      <c r="B423" s="8">
        <v>7.5</v>
      </c>
      <c r="C423" s="240">
        <f t="shared" si="6"/>
        <v>730.95399999999995</v>
      </c>
    </row>
    <row r="424" spans="1:3" x14ac:dyDescent="0.2">
      <c r="A424" s="26" t="s">
        <v>705</v>
      </c>
      <c r="B424" s="8">
        <v>7.5</v>
      </c>
      <c r="C424" s="240">
        <f t="shared" si="6"/>
        <v>730.95399999999995</v>
      </c>
    </row>
    <row r="425" spans="1:3" x14ac:dyDescent="0.2">
      <c r="A425" s="26" t="s">
        <v>707</v>
      </c>
      <c r="B425" s="8">
        <v>7.5</v>
      </c>
      <c r="C425" s="240">
        <f t="shared" si="6"/>
        <v>730.95399999999995</v>
      </c>
    </row>
    <row r="426" spans="1:3" x14ac:dyDescent="0.2">
      <c r="A426" s="26" t="s">
        <v>708</v>
      </c>
      <c r="B426" s="8">
        <v>7.5</v>
      </c>
      <c r="C426" s="240">
        <f t="shared" si="6"/>
        <v>730.95399999999995</v>
      </c>
    </row>
    <row r="427" spans="1:3" x14ac:dyDescent="0.2">
      <c r="A427" s="26" t="s">
        <v>709</v>
      </c>
      <c r="B427" s="8">
        <v>7.5</v>
      </c>
      <c r="C427" s="240">
        <f t="shared" si="6"/>
        <v>730.95399999999995</v>
      </c>
    </row>
    <row r="428" spans="1:3" x14ac:dyDescent="0.2">
      <c r="A428" s="26" t="s">
        <v>710</v>
      </c>
      <c r="B428" s="139">
        <v>7.5</v>
      </c>
      <c r="C428" s="240">
        <f t="shared" si="6"/>
        <v>730.95399999999995</v>
      </c>
    </row>
    <row r="429" spans="1:3" x14ac:dyDescent="0.2">
      <c r="A429" s="26" t="s">
        <v>711</v>
      </c>
      <c r="B429" s="8">
        <v>7.75</v>
      </c>
      <c r="C429" s="240">
        <f t="shared" si="6"/>
        <v>730.70399999999995</v>
      </c>
    </row>
    <row r="430" spans="1:3" x14ac:dyDescent="0.2">
      <c r="A430" s="26" t="s">
        <v>712</v>
      </c>
      <c r="B430" s="8">
        <v>7.75</v>
      </c>
      <c r="C430" s="240">
        <f t="shared" si="6"/>
        <v>730.70399999999995</v>
      </c>
    </row>
    <row r="431" spans="1:3" x14ac:dyDescent="0.2">
      <c r="A431" s="26" t="s">
        <v>713</v>
      </c>
      <c r="B431" s="8">
        <v>7.75</v>
      </c>
      <c r="C431" s="240">
        <f t="shared" si="6"/>
        <v>730.70399999999995</v>
      </c>
    </row>
    <row r="432" spans="1:3" x14ac:dyDescent="0.2">
      <c r="A432" s="26" t="s">
        <v>714</v>
      </c>
      <c r="B432" s="8">
        <v>7.75</v>
      </c>
      <c r="C432" s="240">
        <f t="shared" si="6"/>
        <v>730.70399999999995</v>
      </c>
    </row>
    <row r="433" spans="1:3" x14ac:dyDescent="0.2">
      <c r="A433" s="26" t="s">
        <v>715</v>
      </c>
      <c r="B433" s="8">
        <v>7.75</v>
      </c>
      <c r="C433" s="240">
        <f t="shared" si="6"/>
        <v>730.70399999999995</v>
      </c>
    </row>
    <row r="434" spans="1:3" x14ac:dyDescent="0.2">
      <c r="A434" s="26" t="s">
        <v>716</v>
      </c>
      <c r="B434" s="8">
        <v>7.75</v>
      </c>
      <c r="C434" s="240">
        <f t="shared" si="6"/>
        <v>730.70399999999995</v>
      </c>
    </row>
    <row r="435" spans="1:3" x14ac:dyDescent="0.2">
      <c r="A435" s="26" t="s">
        <v>717</v>
      </c>
      <c r="B435" s="8">
        <v>7.75</v>
      </c>
      <c r="C435" s="240">
        <f t="shared" si="6"/>
        <v>730.70399999999995</v>
      </c>
    </row>
    <row r="436" spans="1:3" x14ac:dyDescent="0.2">
      <c r="A436" s="26" t="s">
        <v>718</v>
      </c>
      <c r="B436" s="8">
        <v>8</v>
      </c>
      <c r="C436" s="240">
        <f t="shared" si="6"/>
        <v>730.45399999999995</v>
      </c>
    </row>
    <row r="437" spans="1:3" x14ac:dyDescent="0.2">
      <c r="A437" s="26" t="s">
        <v>719</v>
      </c>
      <c r="B437" s="8">
        <v>8</v>
      </c>
      <c r="C437" s="240">
        <f t="shared" si="6"/>
        <v>730.45399999999995</v>
      </c>
    </row>
    <row r="438" spans="1:3" x14ac:dyDescent="0.2">
      <c r="A438" s="26" t="s">
        <v>720</v>
      </c>
      <c r="B438" s="8">
        <v>8</v>
      </c>
      <c r="C438" s="240">
        <f t="shared" si="6"/>
        <v>730.45399999999995</v>
      </c>
    </row>
    <row r="439" spans="1:3" x14ac:dyDescent="0.2">
      <c r="A439" s="26" t="s">
        <v>721</v>
      </c>
      <c r="B439" s="8">
        <v>8</v>
      </c>
      <c r="C439" s="240">
        <f t="shared" si="6"/>
        <v>730.45399999999995</v>
      </c>
    </row>
    <row r="440" spans="1:3" x14ac:dyDescent="0.2">
      <c r="A440" s="26" t="s">
        <v>722</v>
      </c>
      <c r="B440" s="8">
        <v>8</v>
      </c>
      <c r="C440" s="240">
        <f t="shared" si="6"/>
        <v>730.45399999999995</v>
      </c>
    </row>
    <row r="441" spans="1:3" x14ac:dyDescent="0.2">
      <c r="A441" s="26" t="s">
        <v>723</v>
      </c>
      <c r="B441" s="8">
        <v>8</v>
      </c>
      <c r="C441" s="240">
        <f t="shared" si="6"/>
        <v>730.45399999999995</v>
      </c>
    </row>
    <row r="442" spans="1:3" x14ac:dyDescent="0.2">
      <c r="A442" s="26" t="s">
        <v>724</v>
      </c>
      <c r="B442" s="8">
        <v>8</v>
      </c>
      <c r="C442" s="240">
        <f t="shared" si="6"/>
        <v>730.45399999999995</v>
      </c>
    </row>
    <row r="443" spans="1:3" x14ac:dyDescent="0.2">
      <c r="A443" s="26" t="s">
        <v>725</v>
      </c>
      <c r="B443" s="8">
        <v>8</v>
      </c>
      <c r="C443" s="240">
        <f t="shared" si="6"/>
        <v>730.45399999999995</v>
      </c>
    </row>
    <row r="444" spans="1:3" x14ac:dyDescent="0.2">
      <c r="A444" s="26" t="s">
        <v>726</v>
      </c>
      <c r="B444" s="8">
        <v>8</v>
      </c>
      <c r="C444" s="240">
        <f t="shared" si="6"/>
        <v>730.45399999999995</v>
      </c>
    </row>
    <row r="445" spans="1:3" x14ac:dyDescent="0.2">
      <c r="A445" s="26" t="s">
        <v>727</v>
      </c>
      <c r="B445" s="8">
        <v>8</v>
      </c>
      <c r="C445" s="240">
        <f t="shared" si="6"/>
        <v>730.45399999999995</v>
      </c>
    </row>
    <row r="446" spans="1:3" x14ac:dyDescent="0.2">
      <c r="A446" s="26" t="s">
        <v>728</v>
      </c>
      <c r="B446" s="8">
        <v>8</v>
      </c>
      <c r="C446" s="240">
        <f t="shared" si="6"/>
        <v>730.45399999999995</v>
      </c>
    </row>
    <row r="447" spans="1:3" x14ac:dyDescent="0.2">
      <c r="A447" s="26" t="s">
        <v>729</v>
      </c>
      <c r="B447" s="8">
        <v>8</v>
      </c>
      <c r="C447" s="240">
        <f t="shared" si="6"/>
        <v>730.45399999999995</v>
      </c>
    </row>
    <row r="448" spans="1:3" x14ac:dyDescent="0.2">
      <c r="A448" s="26" t="s">
        <v>730</v>
      </c>
      <c r="B448" s="8">
        <v>8</v>
      </c>
      <c r="C448" s="240">
        <f t="shared" si="6"/>
        <v>730.45399999999995</v>
      </c>
    </row>
    <row r="449" spans="1:3" x14ac:dyDescent="0.2">
      <c r="A449" s="26" t="s">
        <v>731</v>
      </c>
      <c r="B449" s="8">
        <v>8</v>
      </c>
      <c r="C449" s="240">
        <f t="shared" si="6"/>
        <v>730.45399999999995</v>
      </c>
    </row>
    <row r="450" spans="1:3" x14ac:dyDescent="0.2">
      <c r="A450" s="26" t="s">
        <v>732</v>
      </c>
      <c r="B450" s="8">
        <v>8</v>
      </c>
      <c r="C450" s="240">
        <f t="shared" si="6"/>
        <v>730.45399999999995</v>
      </c>
    </row>
    <row r="451" spans="1:3" x14ac:dyDescent="0.2">
      <c r="A451" s="26" t="s">
        <v>733</v>
      </c>
      <c r="B451" s="8">
        <v>8</v>
      </c>
      <c r="C451" s="240">
        <f t="shared" si="6"/>
        <v>730.45399999999995</v>
      </c>
    </row>
    <row r="452" spans="1:3" x14ac:dyDescent="0.2">
      <c r="A452" s="26" t="s">
        <v>734</v>
      </c>
      <c r="B452" s="8">
        <v>8</v>
      </c>
      <c r="C452" s="240">
        <f t="shared" ref="C452:C515" si="7">$G$5-B452</f>
        <v>730.45399999999995</v>
      </c>
    </row>
    <row r="453" spans="1:3" x14ac:dyDescent="0.2">
      <c r="A453" s="26" t="s">
        <v>735</v>
      </c>
      <c r="B453" s="8">
        <v>8</v>
      </c>
      <c r="C453" s="240">
        <f t="shared" si="7"/>
        <v>730.45399999999995</v>
      </c>
    </row>
    <row r="454" spans="1:3" x14ac:dyDescent="0.2">
      <c r="A454" s="26" t="s">
        <v>736</v>
      </c>
      <c r="B454" s="8">
        <v>8</v>
      </c>
      <c r="C454" s="240">
        <f t="shared" si="7"/>
        <v>730.45399999999995</v>
      </c>
    </row>
    <row r="455" spans="1:3" x14ac:dyDescent="0.2">
      <c r="A455" s="26" t="s">
        <v>737</v>
      </c>
      <c r="B455" s="8">
        <v>8.25</v>
      </c>
      <c r="C455" s="240">
        <f t="shared" si="7"/>
        <v>730.20399999999995</v>
      </c>
    </row>
    <row r="456" spans="1:3" x14ac:dyDescent="0.2">
      <c r="A456" s="26" t="s">
        <v>738</v>
      </c>
      <c r="B456" s="8">
        <v>8.25</v>
      </c>
      <c r="C456" s="240">
        <f t="shared" si="7"/>
        <v>730.20399999999995</v>
      </c>
    </row>
    <row r="457" spans="1:3" x14ac:dyDescent="0.2">
      <c r="A457" s="26" t="s">
        <v>739</v>
      </c>
      <c r="B457" s="8">
        <v>8.25</v>
      </c>
      <c r="C457" s="240">
        <f t="shared" si="7"/>
        <v>730.20399999999995</v>
      </c>
    </row>
    <row r="458" spans="1:3" x14ac:dyDescent="0.2">
      <c r="A458" s="26" t="s">
        <v>740</v>
      </c>
      <c r="B458" s="8">
        <v>8.25</v>
      </c>
      <c r="C458" s="240">
        <f t="shared" si="7"/>
        <v>730.20399999999995</v>
      </c>
    </row>
    <row r="459" spans="1:3" x14ac:dyDescent="0.2">
      <c r="A459" s="26" t="s">
        <v>741</v>
      </c>
      <c r="B459" s="8">
        <v>8.25</v>
      </c>
      <c r="C459" s="240">
        <f t="shared" si="7"/>
        <v>730.20399999999995</v>
      </c>
    </row>
    <row r="460" spans="1:3" x14ac:dyDescent="0.2">
      <c r="A460" s="26" t="s">
        <v>742</v>
      </c>
      <c r="B460" s="8">
        <v>8.25</v>
      </c>
      <c r="C460" s="240">
        <f t="shared" si="7"/>
        <v>730.20399999999995</v>
      </c>
    </row>
    <row r="461" spans="1:3" x14ac:dyDescent="0.2">
      <c r="A461" s="26" t="s">
        <v>743</v>
      </c>
      <c r="B461" s="8">
        <v>8.25</v>
      </c>
      <c r="C461" s="240">
        <f t="shared" si="7"/>
        <v>730.20399999999995</v>
      </c>
    </row>
    <row r="462" spans="1:3" x14ac:dyDescent="0.2">
      <c r="A462" s="26" t="s">
        <v>744</v>
      </c>
      <c r="B462" s="8">
        <v>8.25</v>
      </c>
      <c r="C462" s="240">
        <f t="shared" si="7"/>
        <v>730.20399999999995</v>
      </c>
    </row>
    <row r="463" spans="1:3" x14ac:dyDescent="0.2">
      <c r="A463" s="26" t="s">
        <v>745</v>
      </c>
      <c r="B463" s="8">
        <v>8.5</v>
      </c>
      <c r="C463" s="240">
        <f t="shared" si="7"/>
        <v>729.95399999999995</v>
      </c>
    </row>
    <row r="464" spans="1:3" x14ac:dyDescent="0.2">
      <c r="A464" s="26" t="s">
        <v>746</v>
      </c>
      <c r="B464" s="8">
        <v>8.5</v>
      </c>
      <c r="C464" s="240">
        <f t="shared" si="7"/>
        <v>729.95399999999995</v>
      </c>
    </row>
    <row r="465" spans="1:3" x14ac:dyDescent="0.2">
      <c r="A465" s="26" t="s">
        <v>747</v>
      </c>
      <c r="B465" s="8">
        <v>8.5</v>
      </c>
      <c r="C465" s="240">
        <f t="shared" si="7"/>
        <v>729.95399999999995</v>
      </c>
    </row>
    <row r="466" spans="1:3" x14ac:dyDescent="0.2">
      <c r="A466" s="26" t="s">
        <v>748</v>
      </c>
      <c r="B466" s="8">
        <v>8.5</v>
      </c>
      <c r="C466" s="240">
        <f t="shared" si="7"/>
        <v>729.95399999999995</v>
      </c>
    </row>
    <row r="467" spans="1:3" x14ac:dyDescent="0.2">
      <c r="A467" s="26" t="s">
        <v>749</v>
      </c>
      <c r="B467" s="8">
        <v>8.5</v>
      </c>
      <c r="C467" s="240">
        <f t="shared" si="7"/>
        <v>729.95399999999995</v>
      </c>
    </row>
    <row r="468" spans="1:3" x14ac:dyDescent="0.2">
      <c r="A468" s="26" t="s">
        <v>750</v>
      </c>
      <c r="B468" s="8">
        <v>8.5</v>
      </c>
      <c r="C468" s="240">
        <f t="shared" si="7"/>
        <v>729.95399999999995</v>
      </c>
    </row>
    <row r="469" spans="1:3" x14ac:dyDescent="0.2">
      <c r="A469" s="26" t="s">
        <v>751</v>
      </c>
      <c r="B469" s="8">
        <v>8.5</v>
      </c>
      <c r="C469" s="240">
        <f t="shared" si="7"/>
        <v>729.95399999999995</v>
      </c>
    </row>
    <row r="470" spans="1:3" x14ac:dyDescent="0.2">
      <c r="A470" s="26" t="s">
        <v>752</v>
      </c>
      <c r="B470" s="8">
        <v>8.5</v>
      </c>
      <c r="C470" s="240">
        <f t="shared" si="7"/>
        <v>729.95399999999995</v>
      </c>
    </row>
    <row r="471" spans="1:3" x14ac:dyDescent="0.2">
      <c r="A471" s="26" t="s">
        <v>753</v>
      </c>
      <c r="B471" s="8">
        <v>8.5</v>
      </c>
      <c r="C471" s="240">
        <f t="shared" si="7"/>
        <v>729.95399999999995</v>
      </c>
    </row>
    <row r="472" spans="1:3" x14ac:dyDescent="0.2">
      <c r="A472" s="26" t="s">
        <v>754</v>
      </c>
      <c r="B472" s="8">
        <v>8.5</v>
      </c>
      <c r="C472" s="240">
        <f t="shared" si="7"/>
        <v>729.95399999999995</v>
      </c>
    </row>
    <row r="473" spans="1:3" x14ac:dyDescent="0.2">
      <c r="A473" s="26" t="s">
        <v>755</v>
      </c>
      <c r="B473" s="8">
        <v>8.5</v>
      </c>
      <c r="C473" s="240">
        <f t="shared" si="7"/>
        <v>729.95399999999995</v>
      </c>
    </row>
    <row r="474" spans="1:3" x14ac:dyDescent="0.2">
      <c r="A474" s="26" t="s">
        <v>756</v>
      </c>
      <c r="B474" s="8">
        <v>8.5</v>
      </c>
      <c r="C474" s="240">
        <f t="shared" si="7"/>
        <v>729.95399999999995</v>
      </c>
    </row>
    <row r="475" spans="1:3" x14ac:dyDescent="0.2">
      <c r="A475" s="26" t="s">
        <v>757</v>
      </c>
      <c r="B475" s="8">
        <v>8.5</v>
      </c>
      <c r="C475" s="240">
        <f t="shared" si="7"/>
        <v>729.95399999999995</v>
      </c>
    </row>
    <row r="476" spans="1:3" x14ac:dyDescent="0.2">
      <c r="A476" s="26" t="s">
        <v>758</v>
      </c>
      <c r="B476" s="8">
        <v>8.5</v>
      </c>
      <c r="C476" s="240">
        <f t="shared" si="7"/>
        <v>729.95399999999995</v>
      </c>
    </row>
    <row r="477" spans="1:3" x14ac:dyDescent="0.2">
      <c r="A477" s="26" t="s">
        <v>759</v>
      </c>
      <c r="B477" s="8">
        <v>8.5</v>
      </c>
      <c r="C477" s="240">
        <f t="shared" si="7"/>
        <v>729.95399999999995</v>
      </c>
    </row>
    <row r="478" spans="1:3" x14ac:dyDescent="0.2">
      <c r="A478" s="26" t="s">
        <v>760</v>
      </c>
      <c r="B478" s="8">
        <v>8.5</v>
      </c>
      <c r="C478" s="240">
        <f t="shared" si="7"/>
        <v>729.95399999999995</v>
      </c>
    </row>
    <row r="479" spans="1:3" x14ac:dyDescent="0.2">
      <c r="A479" s="26" t="s">
        <v>761</v>
      </c>
      <c r="B479" s="8">
        <v>8.5</v>
      </c>
      <c r="C479" s="240">
        <f t="shared" si="7"/>
        <v>729.95399999999995</v>
      </c>
    </row>
    <row r="480" spans="1:3" x14ac:dyDescent="0.2">
      <c r="A480" s="26" t="s">
        <v>762</v>
      </c>
      <c r="B480" s="8">
        <v>8.75</v>
      </c>
      <c r="C480" s="240">
        <f t="shared" si="7"/>
        <v>729.70399999999995</v>
      </c>
    </row>
    <row r="481" spans="1:3" x14ac:dyDescent="0.2">
      <c r="A481" s="26" t="s">
        <v>763</v>
      </c>
      <c r="B481" s="8">
        <v>8.75</v>
      </c>
      <c r="C481" s="240">
        <f t="shared" si="7"/>
        <v>729.70399999999995</v>
      </c>
    </row>
    <row r="482" spans="1:3" x14ac:dyDescent="0.2">
      <c r="A482" s="26" t="s">
        <v>764</v>
      </c>
      <c r="B482" s="8">
        <v>8.75</v>
      </c>
      <c r="C482" s="240">
        <f t="shared" si="7"/>
        <v>729.70399999999995</v>
      </c>
    </row>
    <row r="483" spans="1:3" x14ac:dyDescent="0.2">
      <c r="A483" s="26" t="s">
        <v>765</v>
      </c>
      <c r="B483" s="8">
        <v>8.75</v>
      </c>
      <c r="C483" s="240">
        <f t="shared" si="7"/>
        <v>729.70399999999995</v>
      </c>
    </row>
    <row r="484" spans="1:3" x14ac:dyDescent="0.2">
      <c r="A484" s="26" t="s">
        <v>766</v>
      </c>
      <c r="B484" s="8">
        <v>8.75</v>
      </c>
      <c r="C484" s="240">
        <f t="shared" si="7"/>
        <v>729.70399999999995</v>
      </c>
    </row>
    <row r="485" spans="1:3" x14ac:dyDescent="0.2">
      <c r="A485" s="26" t="s">
        <v>767</v>
      </c>
      <c r="B485" s="8">
        <v>9</v>
      </c>
      <c r="C485" s="240">
        <f t="shared" si="7"/>
        <v>729.45399999999995</v>
      </c>
    </row>
    <row r="486" spans="1:3" x14ac:dyDescent="0.2">
      <c r="A486" s="26" t="s">
        <v>768</v>
      </c>
      <c r="B486" s="8">
        <v>9</v>
      </c>
      <c r="C486" s="240">
        <f t="shared" si="7"/>
        <v>729.45399999999995</v>
      </c>
    </row>
    <row r="487" spans="1:3" x14ac:dyDescent="0.2">
      <c r="A487" s="26" t="s">
        <v>769</v>
      </c>
      <c r="B487" s="8">
        <v>9</v>
      </c>
      <c r="C487" s="240">
        <f t="shared" si="7"/>
        <v>729.45399999999995</v>
      </c>
    </row>
    <row r="488" spans="1:3" x14ac:dyDescent="0.2">
      <c r="A488" s="26" t="s">
        <v>770</v>
      </c>
      <c r="B488" s="8">
        <v>9</v>
      </c>
      <c r="C488" s="240">
        <f t="shared" si="7"/>
        <v>729.45399999999995</v>
      </c>
    </row>
    <row r="489" spans="1:3" x14ac:dyDescent="0.2">
      <c r="A489" s="26" t="s">
        <v>771</v>
      </c>
      <c r="B489" s="8">
        <v>9</v>
      </c>
      <c r="C489" s="240">
        <f t="shared" si="7"/>
        <v>729.45399999999995</v>
      </c>
    </row>
    <row r="490" spans="1:3" x14ac:dyDescent="0.2">
      <c r="A490" s="26" t="s">
        <v>772</v>
      </c>
      <c r="B490" s="8">
        <v>9</v>
      </c>
      <c r="C490" s="240">
        <f t="shared" si="7"/>
        <v>729.45399999999995</v>
      </c>
    </row>
    <row r="491" spans="1:3" x14ac:dyDescent="0.2">
      <c r="A491" s="26" t="s">
        <v>773</v>
      </c>
      <c r="B491" s="8">
        <v>9</v>
      </c>
      <c r="C491" s="240">
        <f t="shared" si="7"/>
        <v>729.45399999999995</v>
      </c>
    </row>
    <row r="492" spans="1:3" x14ac:dyDescent="0.2">
      <c r="A492" s="26" t="s">
        <v>774</v>
      </c>
      <c r="B492" s="8">
        <v>9</v>
      </c>
      <c r="C492" s="240">
        <f t="shared" si="7"/>
        <v>729.45399999999995</v>
      </c>
    </row>
    <row r="493" spans="1:3" x14ac:dyDescent="0.2">
      <c r="A493" s="26" t="s">
        <v>775</v>
      </c>
      <c r="B493" s="8">
        <v>9</v>
      </c>
      <c r="C493" s="240">
        <f t="shared" si="7"/>
        <v>729.45399999999995</v>
      </c>
    </row>
    <row r="494" spans="1:3" x14ac:dyDescent="0.2">
      <c r="A494" s="26" t="s">
        <v>776</v>
      </c>
      <c r="B494" s="8">
        <v>9</v>
      </c>
      <c r="C494" s="240">
        <f t="shared" si="7"/>
        <v>729.45399999999995</v>
      </c>
    </row>
    <row r="495" spans="1:3" x14ac:dyDescent="0.2">
      <c r="A495" s="26" t="s">
        <v>777</v>
      </c>
      <c r="B495" s="8">
        <v>9</v>
      </c>
      <c r="C495" s="240">
        <f t="shared" si="7"/>
        <v>729.45399999999995</v>
      </c>
    </row>
    <row r="496" spans="1:3" x14ac:dyDescent="0.2">
      <c r="A496" s="26" t="s">
        <v>778</v>
      </c>
      <c r="B496" s="8">
        <v>9</v>
      </c>
      <c r="C496" s="240">
        <f t="shared" si="7"/>
        <v>729.45399999999995</v>
      </c>
    </row>
    <row r="497" spans="1:3" x14ac:dyDescent="0.2">
      <c r="A497" s="26" t="s">
        <v>779</v>
      </c>
      <c r="B497" s="8">
        <v>9</v>
      </c>
      <c r="C497" s="240">
        <f t="shared" si="7"/>
        <v>729.45399999999995</v>
      </c>
    </row>
    <row r="498" spans="1:3" x14ac:dyDescent="0.2">
      <c r="A498" s="26" t="s">
        <v>780</v>
      </c>
      <c r="B498" s="139">
        <v>9</v>
      </c>
      <c r="C498" s="240">
        <f t="shared" si="7"/>
        <v>729.45399999999995</v>
      </c>
    </row>
    <row r="499" spans="1:3" x14ac:dyDescent="0.2">
      <c r="A499" s="26" t="s">
        <v>781</v>
      </c>
      <c r="B499" s="8">
        <v>9.25</v>
      </c>
      <c r="C499" s="240">
        <f t="shared" si="7"/>
        <v>729.20399999999995</v>
      </c>
    </row>
    <row r="500" spans="1:3" x14ac:dyDescent="0.2">
      <c r="A500" s="26" t="s">
        <v>782</v>
      </c>
      <c r="B500" s="8">
        <v>9.25</v>
      </c>
      <c r="C500" s="240">
        <f t="shared" si="7"/>
        <v>729.20399999999995</v>
      </c>
    </row>
    <row r="501" spans="1:3" x14ac:dyDescent="0.2">
      <c r="A501" s="26" t="s">
        <v>783</v>
      </c>
      <c r="B501" s="8">
        <v>9.25</v>
      </c>
      <c r="C501" s="240">
        <f t="shared" si="7"/>
        <v>729.20399999999995</v>
      </c>
    </row>
    <row r="502" spans="1:3" x14ac:dyDescent="0.2">
      <c r="A502" s="26" t="s">
        <v>784</v>
      </c>
      <c r="B502" s="8">
        <v>9.5</v>
      </c>
      <c r="C502" s="240">
        <f t="shared" si="7"/>
        <v>728.95399999999995</v>
      </c>
    </row>
    <row r="503" spans="1:3" x14ac:dyDescent="0.2">
      <c r="A503" s="26" t="s">
        <v>785</v>
      </c>
      <c r="B503" s="8">
        <v>9.5</v>
      </c>
      <c r="C503" s="240">
        <f t="shared" si="7"/>
        <v>728.95399999999995</v>
      </c>
    </row>
    <row r="504" spans="1:3" x14ac:dyDescent="0.2">
      <c r="A504" s="26" t="s">
        <v>786</v>
      </c>
      <c r="B504" s="8">
        <v>9.5</v>
      </c>
      <c r="C504" s="240">
        <f t="shared" si="7"/>
        <v>728.95399999999995</v>
      </c>
    </row>
    <row r="505" spans="1:3" x14ac:dyDescent="0.2">
      <c r="A505" s="26" t="s">
        <v>787</v>
      </c>
      <c r="B505" s="8">
        <v>9.5</v>
      </c>
      <c r="C505" s="240">
        <f t="shared" si="7"/>
        <v>728.95399999999995</v>
      </c>
    </row>
    <row r="506" spans="1:3" x14ac:dyDescent="0.2">
      <c r="A506" s="26" t="s">
        <v>788</v>
      </c>
      <c r="B506" s="8">
        <v>9.5</v>
      </c>
      <c r="C506" s="240">
        <f t="shared" si="7"/>
        <v>728.95399999999995</v>
      </c>
    </row>
    <row r="507" spans="1:3" x14ac:dyDescent="0.2">
      <c r="A507" s="26" t="s">
        <v>789</v>
      </c>
      <c r="B507" s="8">
        <v>9.5</v>
      </c>
      <c r="C507" s="240">
        <f t="shared" si="7"/>
        <v>728.95399999999995</v>
      </c>
    </row>
    <row r="508" spans="1:3" x14ac:dyDescent="0.2">
      <c r="A508" s="26" t="s">
        <v>790</v>
      </c>
      <c r="B508" s="8">
        <v>9.5</v>
      </c>
      <c r="C508" s="240">
        <f t="shared" si="7"/>
        <v>728.95399999999995</v>
      </c>
    </row>
    <row r="509" spans="1:3" x14ac:dyDescent="0.2">
      <c r="A509" s="26" t="s">
        <v>791</v>
      </c>
      <c r="B509" s="8">
        <v>9.5</v>
      </c>
      <c r="C509" s="240">
        <f t="shared" si="7"/>
        <v>728.95399999999995</v>
      </c>
    </row>
    <row r="510" spans="1:3" x14ac:dyDescent="0.2">
      <c r="A510" s="26" t="s">
        <v>792</v>
      </c>
      <c r="B510" s="8">
        <v>9.5</v>
      </c>
      <c r="C510" s="240">
        <f t="shared" si="7"/>
        <v>728.95399999999995</v>
      </c>
    </row>
    <row r="511" spans="1:3" x14ac:dyDescent="0.2">
      <c r="A511" s="26" t="s">
        <v>793</v>
      </c>
      <c r="B511" s="8">
        <v>9.5</v>
      </c>
      <c r="C511" s="240">
        <f t="shared" si="7"/>
        <v>728.95399999999995</v>
      </c>
    </row>
    <row r="512" spans="1:3" x14ac:dyDescent="0.2">
      <c r="A512" s="26" t="s">
        <v>794</v>
      </c>
      <c r="B512" s="8">
        <v>9.5</v>
      </c>
      <c r="C512" s="240">
        <f t="shared" si="7"/>
        <v>728.95399999999995</v>
      </c>
    </row>
    <row r="513" spans="1:3" x14ac:dyDescent="0.2">
      <c r="A513" s="26" t="s">
        <v>795</v>
      </c>
      <c r="B513" s="8">
        <v>9.5</v>
      </c>
      <c r="C513" s="240">
        <f t="shared" si="7"/>
        <v>728.95399999999995</v>
      </c>
    </row>
    <row r="514" spans="1:3" x14ac:dyDescent="0.2">
      <c r="A514" s="26" t="s">
        <v>796</v>
      </c>
      <c r="B514" s="8">
        <v>9.5</v>
      </c>
      <c r="C514" s="240">
        <f t="shared" si="7"/>
        <v>728.95399999999995</v>
      </c>
    </row>
    <row r="515" spans="1:3" x14ac:dyDescent="0.2">
      <c r="A515" s="26" t="s">
        <v>797</v>
      </c>
      <c r="B515" s="8">
        <v>9.5</v>
      </c>
      <c r="C515" s="240">
        <f t="shared" si="7"/>
        <v>728.95399999999995</v>
      </c>
    </row>
    <row r="516" spans="1:3" x14ac:dyDescent="0.2">
      <c r="A516" s="26" t="s">
        <v>798</v>
      </c>
      <c r="B516" s="8">
        <v>9.75</v>
      </c>
      <c r="C516" s="240">
        <f t="shared" ref="C516:C579" si="8">$G$5-B516</f>
        <v>728.70399999999995</v>
      </c>
    </row>
    <row r="517" spans="1:3" x14ac:dyDescent="0.2">
      <c r="A517" s="26" t="s">
        <v>799</v>
      </c>
      <c r="B517" s="8">
        <v>9.75</v>
      </c>
      <c r="C517" s="240">
        <f t="shared" si="8"/>
        <v>728.70399999999995</v>
      </c>
    </row>
    <row r="518" spans="1:3" x14ac:dyDescent="0.2">
      <c r="A518" s="26" t="s">
        <v>800</v>
      </c>
      <c r="B518" s="8">
        <v>9.75</v>
      </c>
      <c r="C518" s="240">
        <f t="shared" si="8"/>
        <v>728.70399999999995</v>
      </c>
    </row>
    <row r="519" spans="1:3" x14ac:dyDescent="0.2">
      <c r="A519" s="26" t="s">
        <v>801</v>
      </c>
      <c r="B519" s="8">
        <v>9.75</v>
      </c>
      <c r="C519" s="240">
        <f t="shared" si="8"/>
        <v>728.70399999999995</v>
      </c>
    </row>
    <row r="520" spans="1:3" x14ac:dyDescent="0.2">
      <c r="A520" s="26" t="s">
        <v>802</v>
      </c>
      <c r="B520" s="8">
        <v>9.75</v>
      </c>
      <c r="C520" s="240">
        <f t="shared" si="8"/>
        <v>728.70399999999995</v>
      </c>
    </row>
    <row r="521" spans="1:3" x14ac:dyDescent="0.2">
      <c r="A521" s="26" t="s">
        <v>803</v>
      </c>
      <c r="B521" s="8">
        <v>10</v>
      </c>
      <c r="C521" s="240">
        <f t="shared" si="8"/>
        <v>728.45399999999995</v>
      </c>
    </row>
    <row r="522" spans="1:3" x14ac:dyDescent="0.2">
      <c r="A522" s="26" t="s">
        <v>804</v>
      </c>
      <c r="B522" s="8">
        <v>10</v>
      </c>
      <c r="C522" s="240">
        <f t="shared" si="8"/>
        <v>728.45399999999995</v>
      </c>
    </row>
    <row r="523" spans="1:3" x14ac:dyDescent="0.2">
      <c r="A523" s="26" t="s">
        <v>805</v>
      </c>
      <c r="B523" s="8">
        <v>10</v>
      </c>
      <c r="C523" s="240">
        <f t="shared" si="8"/>
        <v>728.45399999999995</v>
      </c>
    </row>
    <row r="524" spans="1:3" x14ac:dyDescent="0.2">
      <c r="A524" s="26" t="s">
        <v>806</v>
      </c>
      <c r="B524" s="8">
        <v>10</v>
      </c>
      <c r="C524" s="240">
        <f t="shared" si="8"/>
        <v>728.45399999999995</v>
      </c>
    </row>
    <row r="525" spans="1:3" x14ac:dyDescent="0.2">
      <c r="A525" s="26" t="s">
        <v>807</v>
      </c>
      <c r="B525" s="8">
        <v>10</v>
      </c>
      <c r="C525" s="240">
        <f t="shared" si="8"/>
        <v>728.45399999999995</v>
      </c>
    </row>
    <row r="526" spans="1:3" x14ac:dyDescent="0.2">
      <c r="A526" s="26" t="s">
        <v>808</v>
      </c>
      <c r="B526" s="8">
        <v>10</v>
      </c>
      <c r="C526" s="240">
        <f t="shared" si="8"/>
        <v>728.45399999999995</v>
      </c>
    </row>
    <row r="527" spans="1:3" x14ac:dyDescent="0.2">
      <c r="A527" s="26" t="s">
        <v>809</v>
      </c>
      <c r="B527" s="8">
        <v>10</v>
      </c>
      <c r="C527" s="240">
        <f t="shared" si="8"/>
        <v>728.45399999999995</v>
      </c>
    </row>
    <row r="528" spans="1:3" x14ac:dyDescent="0.2">
      <c r="A528" s="26" t="s">
        <v>810</v>
      </c>
      <c r="B528" s="8">
        <v>10</v>
      </c>
      <c r="C528" s="240">
        <f t="shared" si="8"/>
        <v>728.45399999999995</v>
      </c>
    </row>
    <row r="529" spans="1:3" x14ac:dyDescent="0.2">
      <c r="A529" s="26" t="s">
        <v>811</v>
      </c>
      <c r="B529" s="8">
        <v>10</v>
      </c>
      <c r="C529" s="240">
        <f t="shared" si="8"/>
        <v>728.45399999999995</v>
      </c>
    </row>
    <row r="530" spans="1:3" x14ac:dyDescent="0.2">
      <c r="A530" s="26" t="s">
        <v>812</v>
      </c>
      <c r="B530" s="8">
        <v>10</v>
      </c>
      <c r="C530" s="240">
        <f t="shared" si="8"/>
        <v>728.45399999999995</v>
      </c>
    </row>
    <row r="531" spans="1:3" x14ac:dyDescent="0.2">
      <c r="A531" s="26" t="s">
        <v>813</v>
      </c>
      <c r="B531" s="8">
        <v>10</v>
      </c>
      <c r="C531" s="240">
        <f t="shared" si="8"/>
        <v>728.45399999999995</v>
      </c>
    </row>
    <row r="532" spans="1:3" x14ac:dyDescent="0.2">
      <c r="A532" s="26" t="s">
        <v>814</v>
      </c>
      <c r="B532" s="8">
        <v>10</v>
      </c>
      <c r="C532" s="240">
        <f t="shared" si="8"/>
        <v>728.45399999999995</v>
      </c>
    </row>
    <row r="533" spans="1:3" x14ac:dyDescent="0.2">
      <c r="A533" s="26" t="s">
        <v>815</v>
      </c>
      <c r="B533" s="8">
        <v>10.25</v>
      </c>
      <c r="C533" s="240">
        <f t="shared" si="8"/>
        <v>728.20399999999995</v>
      </c>
    </row>
    <row r="534" spans="1:3" x14ac:dyDescent="0.2">
      <c r="A534" s="26" t="s">
        <v>816</v>
      </c>
      <c r="B534" s="8">
        <v>10.25</v>
      </c>
      <c r="C534" s="240">
        <f t="shared" si="8"/>
        <v>728.20399999999995</v>
      </c>
    </row>
    <row r="535" spans="1:3" x14ac:dyDescent="0.2">
      <c r="A535" s="26" t="s">
        <v>817</v>
      </c>
      <c r="B535" s="8">
        <v>10.25</v>
      </c>
      <c r="C535" s="240">
        <f t="shared" si="8"/>
        <v>728.20399999999995</v>
      </c>
    </row>
    <row r="536" spans="1:3" x14ac:dyDescent="0.2">
      <c r="A536" s="26" t="s">
        <v>818</v>
      </c>
      <c r="B536" s="8">
        <v>10.25</v>
      </c>
      <c r="C536" s="240">
        <f t="shared" si="8"/>
        <v>728.20399999999995</v>
      </c>
    </row>
    <row r="537" spans="1:3" x14ac:dyDescent="0.2">
      <c r="A537" s="26" t="s">
        <v>819</v>
      </c>
      <c r="B537" s="8">
        <v>10.25</v>
      </c>
      <c r="C537" s="240">
        <f t="shared" si="8"/>
        <v>728.20399999999995</v>
      </c>
    </row>
    <row r="538" spans="1:3" x14ac:dyDescent="0.2">
      <c r="A538" s="26" t="s">
        <v>820</v>
      </c>
      <c r="B538" s="8">
        <v>10.25</v>
      </c>
      <c r="C538" s="240">
        <f t="shared" si="8"/>
        <v>728.20399999999995</v>
      </c>
    </row>
    <row r="539" spans="1:3" x14ac:dyDescent="0.2">
      <c r="A539" s="26" t="s">
        <v>821</v>
      </c>
      <c r="B539" s="8">
        <v>10.25</v>
      </c>
      <c r="C539" s="240">
        <f t="shared" si="8"/>
        <v>728.20399999999995</v>
      </c>
    </row>
    <row r="540" spans="1:3" x14ac:dyDescent="0.2">
      <c r="A540" s="26" t="s">
        <v>822</v>
      </c>
      <c r="B540" s="8">
        <v>10.25</v>
      </c>
      <c r="C540" s="240">
        <f t="shared" si="8"/>
        <v>728.20399999999995</v>
      </c>
    </row>
    <row r="541" spans="1:3" x14ac:dyDescent="0.2">
      <c r="A541" s="26" t="s">
        <v>823</v>
      </c>
      <c r="B541" s="8">
        <v>10.25</v>
      </c>
      <c r="C541" s="240">
        <f t="shared" si="8"/>
        <v>728.20399999999995</v>
      </c>
    </row>
    <row r="542" spans="1:3" x14ac:dyDescent="0.2">
      <c r="A542" s="26" t="s">
        <v>824</v>
      </c>
      <c r="B542" s="139">
        <v>10.25</v>
      </c>
      <c r="C542" s="240">
        <f t="shared" si="8"/>
        <v>728.20399999999995</v>
      </c>
    </row>
    <row r="543" spans="1:3" x14ac:dyDescent="0.2">
      <c r="A543" s="26" t="s">
        <v>825</v>
      </c>
      <c r="B543" s="8">
        <v>10.5</v>
      </c>
      <c r="C543" s="240">
        <f t="shared" si="8"/>
        <v>727.95399999999995</v>
      </c>
    </row>
    <row r="544" spans="1:3" x14ac:dyDescent="0.2">
      <c r="A544" s="26" t="s">
        <v>826</v>
      </c>
      <c r="B544" s="8">
        <v>10.5</v>
      </c>
      <c r="C544" s="240">
        <f t="shared" si="8"/>
        <v>727.95399999999995</v>
      </c>
    </row>
    <row r="545" spans="1:3" x14ac:dyDescent="0.2">
      <c r="A545" s="26" t="s">
        <v>827</v>
      </c>
      <c r="B545" s="8">
        <v>10.5</v>
      </c>
      <c r="C545" s="240">
        <f t="shared" si="8"/>
        <v>727.95399999999995</v>
      </c>
    </row>
    <row r="546" spans="1:3" x14ac:dyDescent="0.2">
      <c r="A546" s="26" t="s">
        <v>828</v>
      </c>
      <c r="B546" s="8">
        <v>10.5</v>
      </c>
      <c r="C546" s="240">
        <f t="shared" si="8"/>
        <v>727.95399999999995</v>
      </c>
    </row>
    <row r="547" spans="1:3" x14ac:dyDescent="0.2">
      <c r="A547" s="26" t="s">
        <v>829</v>
      </c>
      <c r="B547" s="8">
        <v>10.5</v>
      </c>
      <c r="C547" s="240">
        <f t="shared" si="8"/>
        <v>727.95399999999995</v>
      </c>
    </row>
    <row r="548" spans="1:3" x14ac:dyDescent="0.2">
      <c r="A548" s="26" t="s">
        <v>830</v>
      </c>
      <c r="B548" s="8">
        <v>10.5</v>
      </c>
      <c r="C548" s="240">
        <f t="shared" si="8"/>
        <v>727.95399999999995</v>
      </c>
    </row>
    <row r="549" spans="1:3" x14ac:dyDescent="0.2">
      <c r="A549" s="26" t="s">
        <v>831</v>
      </c>
      <c r="B549" s="8">
        <v>10.5</v>
      </c>
      <c r="C549" s="240">
        <f t="shared" si="8"/>
        <v>727.95399999999995</v>
      </c>
    </row>
    <row r="550" spans="1:3" x14ac:dyDescent="0.2">
      <c r="A550" s="26" t="s">
        <v>832</v>
      </c>
      <c r="B550" s="8">
        <v>10.5</v>
      </c>
      <c r="C550" s="240">
        <f t="shared" si="8"/>
        <v>727.95399999999995</v>
      </c>
    </row>
    <row r="551" spans="1:3" x14ac:dyDescent="0.2">
      <c r="A551" s="26" t="s">
        <v>833</v>
      </c>
      <c r="B551" s="8">
        <v>10.5</v>
      </c>
      <c r="C551" s="240">
        <f t="shared" si="8"/>
        <v>727.95399999999995</v>
      </c>
    </row>
    <row r="552" spans="1:3" x14ac:dyDescent="0.2">
      <c r="A552" s="26" t="s">
        <v>834</v>
      </c>
      <c r="B552" s="8">
        <v>10.5</v>
      </c>
      <c r="C552" s="240">
        <f t="shared" si="8"/>
        <v>727.95399999999995</v>
      </c>
    </row>
    <row r="553" spans="1:3" x14ac:dyDescent="0.2">
      <c r="A553" s="26" t="s">
        <v>836</v>
      </c>
      <c r="B553" s="8">
        <v>10.5</v>
      </c>
      <c r="C553" s="240">
        <f t="shared" si="8"/>
        <v>727.95399999999995</v>
      </c>
    </row>
    <row r="554" spans="1:3" x14ac:dyDescent="0.2">
      <c r="A554" s="26" t="s">
        <v>837</v>
      </c>
      <c r="B554" s="8">
        <v>10.75</v>
      </c>
      <c r="C554" s="240">
        <f t="shared" si="8"/>
        <v>727.70399999999995</v>
      </c>
    </row>
    <row r="555" spans="1:3" x14ac:dyDescent="0.2">
      <c r="A555" s="26" t="s">
        <v>838</v>
      </c>
      <c r="B555" s="8">
        <v>10.75</v>
      </c>
      <c r="C555" s="240">
        <f t="shared" si="8"/>
        <v>727.70399999999995</v>
      </c>
    </row>
    <row r="556" spans="1:3" x14ac:dyDescent="0.2">
      <c r="A556" s="26" t="s">
        <v>839</v>
      </c>
      <c r="B556" s="8">
        <v>10.75</v>
      </c>
      <c r="C556" s="240">
        <f t="shared" si="8"/>
        <v>727.70399999999995</v>
      </c>
    </row>
    <row r="557" spans="1:3" x14ac:dyDescent="0.2">
      <c r="A557" s="26" t="s">
        <v>840</v>
      </c>
      <c r="B557" s="8">
        <v>11</v>
      </c>
      <c r="C557" s="240">
        <f t="shared" si="8"/>
        <v>727.45399999999995</v>
      </c>
    </row>
    <row r="558" spans="1:3" x14ac:dyDescent="0.2">
      <c r="A558" s="26" t="s">
        <v>841</v>
      </c>
      <c r="B558" s="8">
        <v>11</v>
      </c>
      <c r="C558" s="240">
        <f t="shared" si="8"/>
        <v>727.45399999999995</v>
      </c>
    </row>
    <row r="559" spans="1:3" x14ac:dyDescent="0.2">
      <c r="A559" s="26" t="s">
        <v>842</v>
      </c>
      <c r="B559" s="8">
        <v>11</v>
      </c>
      <c r="C559" s="240">
        <f t="shared" si="8"/>
        <v>727.45399999999995</v>
      </c>
    </row>
    <row r="560" spans="1:3" x14ac:dyDescent="0.2">
      <c r="A560" s="26" t="s">
        <v>843</v>
      </c>
      <c r="B560" s="8">
        <v>11</v>
      </c>
      <c r="C560" s="240">
        <f t="shared" si="8"/>
        <v>727.45399999999995</v>
      </c>
    </row>
    <row r="561" spans="1:3" x14ac:dyDescent="0.2">
      <c r="A561" s="26" t="s">
        <v>844</v>
      </c>
      <c r="B561" s="8">
        <v>11</v>
      </c>
      <c r="C561" s="240">
        <f t="shared" si="8"/>
        <v>727.45399999999995</v>
      </c>
    </row>
    <row r="562" spans="1:3" x14ac:dyDescent="0.2">
      <c r="A562" s="26" t="s">
        <v>845</v>
      </c>
      <c r="B562" s="8">
        <v>11</v>
      </c>
      <c r="C562" s="240">
        <f t="shared" si="8"/>
        <v>727.45399999999995</v>
      </c>
    </row>
    <row r="563" spans="1:3" x14ac:dyDescent="0.2">
      <c r="A563" s="26" t="s">
        <v>846</v>
      </c>
      <c r="B563" s="8">
        <v>11.25</v>
      </c>
      <c r="C563" s="240">
        <f t="shared" si="8"/>
        <v>727.20399999999995</v>
      </c>
    </row>
    <row r="564" spans="1:3" x14ac:dyDescent="0.2">
      <c r="A564" s="26" t="s">
        <v>847</v>
      </c>
      <c r="B564" s="8">
        <v>11.25</v>
      </c>
      <c r="C564" s="240">
        <f t="shared" si="8"/>
        <v>727.20399999999995</v>
      </c>
    </row>
    <row r="565" spans="1:3" x14ac:dyDescent="0.2">
      <c r="A565" s="26" t="s">
        <v>848</v>
      </c>
      <c r="B565" s="8">
        <v>11.25</v>
      </c>
      <c r="C565" s="240">
        <f t="shared" si="8"/>
        <v>727.20399999999995</v>
      </c>
    </row>
    <row r="566" spans="1:3" x14ac:dyDescent="0.2">
      <c r="A566" s="26" t="s">
        <v>849</v>
      </c>
      <c r="B566" s="8">
        <v>11.5</v>
      </c>
      <c r="C566" s="240">
        <f t="shared" si="8"/>
        <v>726.95399999999995</v>
      </c>
    </row>
    <row r="567" spans="1:3" x14ac:dyDescent="0.2">
      <c r="A567" s="26" t="s">
        <v>850</v>
      </c>
      <c r="B567" s="8">
        <v>11.5</v>
      </c>
      <c r="C567" s="240">
        <f t="shared" si="8"/>
        <v>726.95399999999995</v>
      </c>
    </row>
    <row r="568" spans="1:3" x14ac:dyDescent="0.2">
      <c r="A568" s="26" t="s">
        <v>851</v>
      </c>
      <c r="B568" s="8">
        <v>11.5</v>
      </c>
      <c r="C568" s="240">
        <f t="shared" si="8"/>
        <v>726.95399999999995</v>
      </c>
    </row>
    <row r="569" spans="1:3" x14ac:dyDescent="0.2">
      <c r="A569" s="26" t="s">
        <v>852</v>
      </c>
      <c r="B569" s="8">
        <v>11.5</v>
      </c>
      <c r="C569" s="240">
        <f t="shared" si="8"/>
        <v>726.95399999999995</v>
      </c>
    </row>
    <row r="570" spans="1:3" x14ac:dyDescent="0.2">
      <c r="A570" s="26" t="s">
        <v>853</v>
      </c>
      <c r="B570" s="8">
        <v>11.5</v>
      </c>
      <c r="C570" s="240">
        <f t="shared" si="8"/>
        <v>726.95399999999995</v>
      </c>
    </row>
    <row r="571" spans="1:3" x14ac:dyDescent="0.2">
      <c r="A571" s="26" t="s">
        <v>855</v>
      </c>
      <c r="B571" s="8">
        <v>11.5</v>
      </c>
      <c r="C571" s="240">
        <f t="shared" si="8"/>
        <v>726.95399999999995</v>
      </c>
    </row>
    <row r="572" spans="1:3" x14ac:dyDescent="0.2">
      <c r="A572" s="26" t="s">
        <v>857</v>
      </c>
      <c r="B572" s="8">
        <v>11.5</v>
      </c>
      <c r="C572" s="240">
        <f t="shared" si="8"/>
        <v>726.95399999999995</v>
      </c>
    </row>
    <row r="573" spans="1:3" x14ac:dyDescent="0.2">
      <c r="A573" s="26" t="s">
        <v>858</v>
      </c>
      <c r="B573" s="8">
        <v>11.5</v>
      </c>
      <c r="C573" s="240">
        <f t="shared" si="8"/>
        <v>726.95399999999995</v>
      </c>
    </row>
    <row r="574" spans="1:3" x14ac:dyDescent="0.2">
      <c r="A574" s="26" t="s">
        <v>859</v>
      </c>
      <c r="B574" s="8">
        <v>11.5</v>
      </c>
      <c r="C574" s="240">
        <f t="shared" si="8"/>
        <v>726.95399999999995</v>
      </c>
    </row>
    <row r="575" spans="1:3" x14ac:dyDescent="0.2">
      <c r="A575" s="26" t="s">
        <v>860</v>
      </c>
      <c r="B575" s="8">
        <v>11.5</v>
      </c>
      <c r="C575" s="240">
        <f t="shared" si="8"/>
        <v>726.95399999999995</v>
      </c>
    </row>
    <row r="576" spans="1:3" x14ac:dyDescent="0.2">
      <c r="A576" s="26" t="s">
        <v>861</v>
      </c>
      <c r="B576" s="8">
        <v>11.5</v>
      </c>
      <c r="C576" s="240">
        <f t="shared" si="8"/>
        <v>726.95399999999995</v>
      </c>
    </row>
    <row r="577" spans="1:3" x14ac:dyDescent="0.2">
      <c r="A577" s="26" t="s">
        <v>862</v>
      </c>
      <c r="B577" s="8">
        <v>11.5</v>
      </c>
      <c r="C577" s="240">
        <f t="shared" si="8"/>
        <v>726.95399999999995</v>
      </c>
    </row>
    <row r="578" spans="1:3" x14ac:dyDescent="0.2">
      <c r="A578" s="26" t="s">
        <v>863</v>
      </c>
      <c r="B578" s="8">
        <v>11.5</v>
      </c>
      <c r="C578" s="240">
        <f t="shared" si="8"/>
        <v>726.95399999999995</v>
      </c>
    </row>
    <row r="579" spans="1:3" x14ac:dyDescent="0.2">
      <c r="A579" s="26" t="s">
        <v>864</v>
      </c>
      <c r="B579" s="8">
        <v>11.75</v>
      </c>
      <c r="C579" s="240">
        <f t="shared" si="8"/>
        <v>726.70399999999995</v>
      </c>
    </row>
    <row r="580" spans="1:3" x14ac:dyDescent="0.2">
      <c r="A580" s="26" t="s">
        <v>865</v>
      </c>
      <c r="B580" s="8">
        <v>11.75</v>
      </c>
      <c r="C580" s="240">
        <f t="shared" ref="C580:C643" si="9">$G$5-B580</f>
        <v>726.70399999999995</v>
      </c>
    </row>
    <row r="581" spans="1:3" x14ac:dyDescent="0.2">
      <c r="A581" s="26" t="s">
        <v>866</v>
      </c>
      <c r="B581" s="8">
        <v>11.75</v>
      </c>
      <c r="C581" s="240">
        <f t="shared" si="9"/>
        <v>726.70399999999995</v>
      </c>
    </row>
    <row r="582" spans="1:3" x14ac:dyDescent="0.2">
      <c r="A582" s="26" t="s">
        <v>867</v>
      </c>
      <c r="B582" s="8">
        <v>11.75</v>
      </c>
      <c r="C582" s="240">
        <f t="shared" si="9"/>
        <v>726.70399999999995</v>
      </c>
    </row>
    <row r="583" spans="1:3" x14ac:dyDescent="0.2">
      <c r="A583" s="26" t="s">
        <v>868</v>
      </c>
      <c r="B583" s="8">
        <v>12</v>
      </c>
      <c r="C583" s="240">
        <f t="shared" si="9"/>
        <v>726.45399999999995</v>
      </c>
    </row>
    <row r="584" spans="1:3" x14ac:dyDescent="0.2">
      <c r="A584" s="26" t="s">
        <v>869</v>
      </c>
      <c r="B584" s="8">
        <v>12</v>
      </c>
      <c r="C584" s="240">
        <f t="shared" si="9"/>
        <v>726.45399999999995</v>
      </c>
    </row>
    <row r="585" spans="1:3" x14ac:dyDescent="0.2">
      <c r="A585" s="26" t="s">
        <v>870</v>
      </c>
      <c r="B585" s="8">
        <v>12</v>
      </c>
      <c r="C585" s="240">
        <f t="shared" si="9"/>
        <v>726.45399999999995</v>
      </c>
    </row>
    <row r="586" spans="1:3" x14ac:dyDescent="0.2">
      <c r="A586" s="26" t="s">
        <v>871</v>
      </c>
      <c r="B586" s="8">
        <v>12</v>
      </c>
      <c r="C586" s="240">
        <f t="shared" si="9"/>
        <v>726.45399999999995</v>
      </c>
    </row>
    <row r="587" spans="1:3" x14ac:dyDescent="0.2">
      <c r="A587" s="26" t="s">
        <v>872</v>
      </c>
      <c r="B587" s="8">
        <v>12</v>
      </c>
      <c r="C587" s="240">
        <f t="shared" si="9"/>
        <v>726.45399999999995</v>
      </c>
    </row>
    <row r="588" spans="1:3" x14ac:dyDescent="0.2">
      <c r="A588" s="26" t="s">
        <v>873</v>
      </c>
      <c r="B588" s="8">
        <v>12</v>
      </c>
      <c r="C588" s="240">
        <f t="shared" si="9"/>
        <v>726.45399999999995</v>
      </c>
    </row>
    <row r="589" spans="1:3" x14ac:dyDescent="0.2">
      <c r="A589" s="26" t="s">
        <v>874</v>
      </c>
      <c r="B589" s="8">
        <v>12</v>
      </c>
      <c r="C589" s="240">
        <f t="shared" si="9"/>
        <v>726.45399999999995</v>
      </c>
    </row>
    <row r="590" spans="1:3" x14ac:dyDescent="0.2">
      <c r="A590" s="26" t="s">
        <v>875</v>
      </c>
      <c r="B590" s="8">
        <v>12</v>
      </c>
      <c r="C590" s="240">
        <f t="shared" si="9"/>
        <v>726.45399999999995</v>
      </c>
    </row>
    <row r="591" spans="1:3" x14ac:dyDescent="0.2">
      <c r="A591" s="26" t="s">
        <v>876</v>
      </c>
      <c r="B591" s="8">
        <v>12</v>
      </c>
      <c r="C591" s="240">
        <f t="shared" si="9"/>
        <v>726.45399999999995</v>
      </c>
    </row>
    <row r="592" spans="1:3" x14ac:dyDescent="0.2">
      <c r="A592" s="26" t="s">
        <v>877</v>
      </c>
      <c r="B592" s="8">
        <v>12</v>
      </c>
      <c r="C592" s="240">
        <f t="shared" si="9"/>
        <v>726.45399999999995</v>
      </c>
    </row>
    <row r="593" spans="1:3" x14ac:dyDescent="0.2">
      <c r="A593" s="26" t="s">
        <v>878</v>
      </c>
      <c r="B593" s="8">
        <v>12</v>
      </c>
      <c r="C593" s="240">
        <f t="shared" si="9"/>
        <v>726.45399999999995</v>
      </c>
    </row>
    <row r="594" spans="1:3" x14ac:dyDescent="0.2">
      <c r="A594" s="26" t="s">
        <v>879</v>
      </c>
      <c r="B594" s="8">
        <v>12</v>
      </c>
      <c r="C594" s="240">
        <f t="shared" si="9"/>
        <v>726.45399999999995</v>
      </c>
    </row>
    <row r="595" spans="1:3" x14ac:dyDescent="0.2">
      <c r="A595" s="26" t="s">
        <v>880</v>
      </c>
      <c r="B595" s="8">
        <v>12</v>
      </c>
      <c r="C595" s="240">
        <f t="shared" si="9"/>
        <v>726.45399999999995</v>
      </c>
    </row>
    <row r="596" spans="1:3" x14ac:dyDescent="0.2">
      <c r="A596" s="26" t="s">
        <v>881</v>
      </c>
      <c r="B596" s="8">
        <v>12.25</v>
      </c>
      <c r="C596" s="240">
        <f t="shared" si="9"/>
        <v>726.20399999999995</v>
      </c>
    </row>
    <row r="597" spans="1:3" x14ac:dyDescent="0.2">
      <c r="A597" s="26" t="s">
        <v>882</v>
      </c>
      <c r="B597" s="8">
        <v>12.25</v>
      </c>
      <c r="C597" s="240">
        <f t="shared" si="9"/>
        <v>726.20399999999995</v>
      </c>
    </row>
    <row r="598" spans="1:3" x14ac:dyDescent="0.2">
      <c r="A598" s="26" t="s">
        <v>883</v>
      </c>
      <c r="B598" s="8">
        <v>12.25</v>
      </c>
      <c r="C598" s="240">
        <f t="shared" si="9"/>
        <v>726.20399999999995</v>
      </c>
    </row>
    <row r="599" spans="1:3" x14ac:dyDescent="0.2">
      <c r="A599" s="26" t="s">
        <v>884</v>
      </c>
      <c r="B599" s="8">
        <v>12.25</v>
      </c>
      <c r="C599" s="240">
        <f t="shared" si="9"/>
        <v>726.20399999999995</v>
      </c>
    </row>
    <row r="600" spans="1:3" x14ac:dyDescent="0.2">
      <c r="A600" s="26" t="s">
        <v>885</v>
      </c>
      <c r="B600" s="8">
        <v>12.25</v>
      </c>
      <c r="C600" s="240">
        <f t="shared" si="9"/>
        <v>726.20399999999995</v>
      </c>
    </row>
    <row r="601" spans="1:3" x14ac:dyDescent="0.2">
      <c r="A601" s="26" t="s">
        <v>886</v>
      </c>
      <c r="B601" s="8">
        <v>12.25</v>
      </c>
      <c r="C601" s="240">
        <f t="shared" si="9"/>
        <v>726.20399999999995</v>
      </c>
    </row>
    <row r="602" spans="1:3" x14ac:dyDescent="0.2">
      <c r="A602" s="26" t="s">
        <v>887</v>
      </c>
      <c r="B602" s="8">
        <v>12.25</v>
      </c>
      <c r="C602" s="240">
        <f t="shared" si="9"/>
        <v>726.20399999999995</v>
      </c>
    </row>
    <row r="603" spans="1:3" x14ac:dyDescent="0.2">
      <c r="A603" s="26" t="s">
        <v>888</v>
      </c>
      <c r="B603" s="8">
        <v>12.5</v>
      </c>
      <c r="C603" s="240">
        <f t="shared" si="9"/>
        <v>725.95399999999995</v>
      </c>
    </row>
    <row r="604" spans="1:3" x14ac:dyDescent="0.2">
      <c r="A604" s="26" t="s">
        <v>889</v>
      </c>
      <c r="B604" s="8">
        <v>12.5</v>
      </c>
      <c r="C604" s="240">
        <f t="shared" si="9"/>
        <v>725.95399999999995</v>
      </c>
    </row>
    <row r="605" spans="1:3" x14ac:dyDescent="0.2">
      <c r="A605" s="26" t="s">
        <v>890</v>
      </c>
      <c r="B605" s="8">
        <v>12.5</v>
      </c>
      <c r="C605" s="240">
        <f t="shared" si="9"/>
        <v>725.95399999999995</v>
      </c>
    </row>
    <row r="606" spans="1:3" x14ac:dyDescent="0.2">
      <c r="A606" s="26" t="s">
        <v>891</v>
      </c>
      <c r="B606" s="8">
        <v>12.5</v>
      </c>
      <c r="C606" s="240">
        <f t="shared" si="9"/>
        <v>725.95399999999995</v>
      </c>
    </row>
    <row r="607" spans="1:3" x14ac:dyDescent="0.2">
      <c r="A607" s="26" t="s">
        <v>892</v>
      </c>
      <c r="B607" s="8">
        <v>12.5</v>
      </c>
      <c r="C607" s="240">
        <f t="shared" si="9"/>
        <v>725.95399999999995</v>
      </c>
    </row>
    <row r="608" spans="1:3" x14ac:dyDescent="0.2">
      <c r="A608" s="26" t="s">
        <v>893</v>
      </c>
      <c r="B608" s="8">
        <v>12.5</v>
      </c>
      <c r="C608" s="240">
        <f t="shared" si="9"/>
        <v>725.95399999999995</v>
      </c>
    </row>
    <row r="609" spans="1:3" x14ac:dyDescent="0.2">
      <c r="A609" s="26" t="s">
        <v>894</v>
      </c>
      <c r="B609" s="8">
        <v>12.5</v>
      </c>
      <c r="C609" s="240">
        <f t="shared" si="9"/>
        <v>725.95399999999995</v>
      </c>
    </row>
    <row r="610" spans="1:3" x14ac:dyDescent="0.2">
      <c r="A610" s="26" t="s">
        <v>895</v>
      </c>
      <c r="B610" s="8">
        <v>12.5</v>
      </c>
      <c r="C610" s="240">
        <f t="shared" si="9"/>
        <v>725.95399999999995</v>
      </c>
    </row>
    <row r="611" spans="1:3" x14ac:dyDescent="0.2">
      <c r="A611" s="26" t="s">
        <v>896</v>
      </c>
      <c r="B611" s="8">
        <v>12.5</v>
      </c>
      <c r="C611" s="240">
        <f t="shared" si="9"/>
        <v>725.95399999999995</v>
      </c>
    </row>
    <row r="612" spans="1:3" x14ac:dyDescent="0.2">
      <c r="A612" s="26" t="s">
        <v>897</v>
      </c>
      <c r="B612" s="8">
        <v>12.5</v>
      </c>
      <c r="C612" s="240">
        <f t="shared" si="9"/>
        <v>725.95399999999995</v>
      </c>
    </row>
    <row r="613" spans="1:3" x14ac:dyDescent="0.2">
      <c r="A613" s="26" t="s">
        <v>898</v>
      </c>
      <c r="B613" s="8">
        <v>12.5</v>
      </c>
      <c r="C613" s="240">
        <f t="shared" si="9"/>
        <v>725.95399999999995</v>
      </c>
    </row>
    <row r="614" spans="1:3" x14ac:dyDescent="0.2">
      <c r="A614" s="26" t="s">
        <v>899</v>
      </c>
      <c r="B614" s="8">
        <v>12.5</v>
      </c>
      <c r="C614" s="240">
        <f t="shared" si="9"/>
        <v>725.95399999999995</v>
      </c>
    </row>
    <row r="615" spans="1:3" x14ac:dyDescent="0.2">
      <c r="A615" s="26" t="s">
        <v>900</v>
      </c>
      <c r="B615" s="8">
        <v>12.75</v>
      </c>
      <c r="C615" s="240">
        <f t="shared" si="9"/>
        <v>725.70399999999995</v>
      </c>
    </row>
    <row r="616" spans="1:3" x14ac:dyDescent="0.2">
      <c r="A616" s="26" t="s">
        <v>901</v>
      </c>
      <c r="B616" s="8">
        <v>12.75</v>
      </c>
      <c r="C616" s="240">
        <f t="shared" si="9"/>
        <v>725.70399999999995</v>
      </c>
    </row>
    <row r="617" spans="1:3" x14ac:dyDescent="0.2">
      <c r="A617" s="26" t="s">
        <v>902</v>
      </c>
      <c r="B617" s="8">
        <v>13</v>
      </c>
      <c r="C617" s="240">
        <f t="shared" si="9"/>
        <v>725.45399999999995</v>
      </c>
    </row>
    <row r="618" spans="1:3" x14ac:dyDescent="0.2">
      <c r="A618" s="26" t="s">
        <v>903</v>
      </c>
      <c r="B618" s="8">
        <v>13</v>
      </c>
      <c r="C618" s="240">
        <f t="shared" si="9"/>
        <v>725.45399999999995</v>
      </c>
    </row>
    <row r="619" spans="1:3" x14ac:dyDescent="0.2">
      <c r="A619" s="26" t="s">
        <v>904</v>
      </c>
      <c r="B619" s="8">
        <v>13</v>
      </c>
      <c r="C619" s="240">
        <f t="shared" si="9"/>
        <v>725.45399999999995</v>
      </c>
    </row>
    <row r="620" spans="1:3" x14ac:dyDescent="0.2">
      <c r="A620" s="26" t="s">
        <v>905</v>
      </c>
      <c r="B620" s="8">
        <v>13.5</v>
      </c>
      <c r="C620" s="240">
        <f t="shared" si="9"/>
        <v>724.95399999999995</v>
      </c>
    </row>
    <row r="621" spans="1:3" x14ac:dyDescent="0.2">
      <c r="A621" s="26" t="s">
        <v>906</v>
      </c>
      <c r="B621" s="8">
        <v>13.5</v>
      </c>
      <c r="C621" s="240">
        <f t="shared" si="9"/>
        <v>724.95399999999995</v>
      </c>
    </row>
    <row r="622" spans="1:3" x14ac:dyDescent="0.2">
      <c r="A622" s="26" t="s">
        <v>907</v>
      </c>
      <c r="B622" s="8">
        <v>13.5</v>
      </c>
      <c r="C622" s="240">
        <f t="shared" si="9"/>
        <v>724.95399999999995</v>
      </c>
    </row>
    <row r="623" spans="1:3" x14ac:dyDescent="0.2">
      <c r="A623" s="26" t="s">
        <v>908</v>
      </c>
      <c r="B623" s="8">
        <v>13.75</v>
      </c>
      <c r="C623" s="240">
        <f t="shared" si="9"/>
        <v>724.70399999999995</v>
      </c>
    </row>
    <row r="624" spans="1:3" x14ac:dyDescent="0.2">
      <c r="A624" s="26" t="s">
        <v>909</v>
      </c>
      <c r="B624" s="8">
        <v>14</v>
      </c>
      <c r="C624" s="240">
        <f t="shared" si="9"/>
        <v>724.45399999999995</v>
      </c>
    </row>
    <row r="625" spans="1:3" x14ac:dyDescent="0.2">
      <c r="A625" s="26" t="s">
        <v>910</v>
      </c>
      <c r="B625" s="8">
        <v>15</v>
      </c>
      <c r="C625" s="240">
        <f t="shared" si="9"/>
        <v>723.45399999999995</v>
      </c>
    </row>
    <row r="626" spans="1:3" x14ac:dyDescent="0.2">
      <c r="A626" s="26" t="s">
        <v>911</v>
      </c>
      <c r="B626" s="8">
        <v>15</v>
      </c>
      <c r="C626" s="240">
        <f t="shared" si="9"/>
        <v>723.45399999999995</v>
      </c>
    </row>
    <row r="627" spans="1:3" x14ac:dyDescent="0.2">
      <c r="A627" s="26" t="s">
        <v>912</v>
      </c>
      <c r="B627" s="139">
        <v>15.5</v>
      </c>
      <c r="C627" s="240">
        <f t="shared" si="9"/>
        <v>722.95399999999995</v>
      </c>
    </row>
    <row r="628" spans="1:3" x14ac:dyDescent="0.2">
      <c r="A628" s="26" t="s">
        <v>913</v>
      </c>
      <c r="B628" s="8">
        <v>16</v>
      </c>
      <c r="C628" s="240">
        <f t="shared" si="9"/>
        <v>722.45399999999995</v>
      </c>
    </row>
    <row r="629" spans="1:3" x14ac:dyDescent="0.2">
      <c r="A629" s="26" t="s">
        <v>914</v>
      </c>
      <c r="B629" s="8">
        <v>16</v>
      </c>
      <c r="C629" s="240">
        <f t="shared" si="9"/>
        <v>722.45399999999995</v>
      </c>
    </row>
    <row r="630" spans="1:3" x14ac:dyDescent="0.2">
      <c r="A630" s="26" t="s">
        <v>915</v>
      </c>
      <c r="B630" s="8">
        <v>16.25</v>
      </c>
      <c r="C630" s="240">
        <f t="shared" si="9"/>
        <v>722.20399999999995</v>
      </c>
    </row>
    <row r="631" spans="1:3" x14ac:dyDescent="0.2">
      <c r="A631" s="26" t="s">
        <v>916</v>
      </c>
      <c r="B631" s="8">
        <v>16.5</v>
      </c>
      <c r="C631" s="240">
        <f t="shared" si="9"/>
        <v>721.95399999999995</v>
      </c>
    </row>
    <row r="632" spans="1:3" x14ac:dyDescent="0.2">
      <c r="A632" s="26" t="s">
        <v>917</v>
      </c>
      <c r="B632" s="139">
        <v>17</v>
      </c>
      <c r="C632" s="240">
        <f t="shared" si="9"/>
        <v>721.45399999999995</v>
      </c>
    </row>
    <row r="633" spans="1:3" x14ac:dyDescent="0.2">
      <c r="A633" s="26" t="s">
        <v>918</v>
      </c>
      <c r="B633" s="8">
        <v>18</v>
      </c>
      <c r="C633" s="240">
        <f t="shared" si="9"/>
        <v>720.45399999999995</v>
      </c>
    </row>
    <row r="634" spans="1:3" x14ac:dyDescent="0.2">
      <c r="A634" s="26" t="s">
        <v>919</v>
      </c>
      <c r="B634" s="139">
        <v>18</v>
      </c>
      <c r="C634" s="240">
        <f t="shared" si="9"/>
        <v>720.45399999999995</v>
      </c>
    </row>
    <row r="635" spans="1:3" x14ac:dyDescent="0.2">
      <c r="A635" s="26" t="s">
        <v>920</v>
      </c>
      <c r="B635" s="227">
        <v>18</v>
      </c>
      <c r="C635" s="240">
        <f t="shared" si="9"/>
        <v>720.45399999999995</v>
      </c>
    </row>
    <row r="636" spans="1:3" x14ac:dyDescent="0.2">
      <c r="A636" s="26" t="s">
        <v>922</v>
      </c>
      <c r="B636" s="139">
        <v>20</v>
      </c>
      <c r="C636" s="240">
        <f t="shared" si="9"/>
        <v>718.45399999999995</v>
      </c>
    </row>
    <row r="637" spans="1:3" x14ac:dyDescent="0.2">
      <c r="A637" s="26" t="s">
        <v>923</v>
      </c>
      <c r="B637" s="8">
        <v>21</v>
      </c>
      <c r="C637" s="240">
        <f t="shared" si="9"/>
        <v>717.45399999999995</v>
      </c>
    </row>
    <row r="638" spans="1:3" x14ac:dyDescent="0.2">
      <c r="A638" s="26" t="s">
        <v>924</v>
      </c>
      <c r="B638" s="8">
        <v>21</v>
      </c>
      <c r="C638" s="240">
        <f t="shared" si="9"/>
        <v>717.45399999999995</v>
      </c>
    </row>
    <row r="639" spans="1:3" x14ac:dyDescent="0.2">
      <c r="A639" s="26" t="s">
        <v>925</v>
      </c>
      <c r="B639" s="139">
        <v>21</v>
      </c>
      <c r="C639" s="240">
        <f t="shared" si="9"/>
        <v>717.45399999999995</v>
      </c>
    </row>
    <row r="640" spans="1:3" x14ac:dyDescent="0.2">
      <c r="A640" s="26" t="s">
        <v>926</v>
      </c>
      <c r="B640" s="139">
        <v>21.5</v>
      </c>
      <c r="C640" s="240">
        <f t="shared" si="9"/>
        <v>716.95399999999995</v>
      </c>
    </row>
    <row r="641" spans="1:3" x14ac:dyDescent="0.2">
      <c r="A641" s="26" t="s">
        <v>927</v>
      </c>
      <c r="B641" s="139">
        <v>21.5</v>
      </c>
      <c r="C641" s="240">
        <f t="shared" si="9"/>
        <v>716.95399999999995</v>
      </c>
    </row>
    <row r="642" spans="1:3" x14ac:dyDescent="0.2">
      <c r="A642" s="26" t="s">
        <v>928</v>
      </c>
      <c r="B642" s="139">
        <v>22</v>
      </c>
      <c r="C642" s="240">
        <f t="shared" si="9"/>
        <v>716.45399999999995</v>
      </c>
    </row>
    <row r="643" spans="1:3" x14ac:dyDescent="0.2">
      <c r="A643" s="26" t="s">
        <v>930</v>
      </c>
      <c r="B643" s="8">
        <v>23</v>
      </c>
      <c r="C643" s="240">
        <f t="shared" si="9"/>
        <v>715.45399999999995</v>
      </c>
    </row>
    <row r="644" spans="1:3" x14ac:dyDescent="0.2">
      <c r="A644" s="26" t="s">
        <v>931</v>
      </c>
      <c r="B644" s="146"/>
    </row>
    <row r="645" spans="1:3" x14ac:dyDescent="0.2">
      <c r="A645" s="26" t="s">
        <v>932</v>
      </c>
      <c r="B645" s="146"/>
    </row>
    <row r="646" spans="1:3" x14ac:dyDescent="0.2">
      <c r="A646" s="26" t="s">
        <v>933</v>
      </c>
      <c r="B646" s="146"/>
    </row>
    <row r="647" spans="1:3" x14ac:dyDescent="0.2">
      <c r="A647" s="26" t="s">
        <v>934</v>
      </c>
      <c r="B647" s="146"/>
    </row>
    <row r="648" spans="1:3" x14ac:dyDescent="0.2">
      <c r="A648" s="26" t="s">
        <v>935</v>
      </c>
      <c r="B648" s="146"/>
    </row>
    <row r="649" spans="1:3" x14ac:dyDescent="0.2">
      <c r="A649" s="26" t="s">
        <v>936</v>
      </c>
      <c r="B649" s="146"/>
    </row>
    <row r="650" spans="1:3" x14ac:dyDescent="0.2">
      <c r="A650" s="26" t="s">
        <v>937</v>
      </c>
      <c r="B650" s="146"/>
    </row>
    <row r="651" spans="1:3" x14ac:dyDescent="0.2">
      <c r="A651" s="26" t="s">
        <v>938</v>
      </c>
      <c r="B651" s="146"/>
    </row>
    <row r="652" spans="1:3" x14ac:dyDescent="0.2">
      <c r="A652" s="26" t="s">
        <v>939</v>
      </c>
      <c r="B652" s="146"/>
    </row>
    <row r="653" spans="1:3" x14ac:dyDescent="0.2">
      <c r="A653" s="26" t="s">
        <v>940</v>
      </c>
      <c r="B653" s="146"/>
    </row>
    <row r="654" spans="1:3" x14ac:dyDescent="0.2">
      <c r="A654" s="26" t="s">
        <v>942</v>
      </c>
      <c r="B654" s="146"/>
    </row>
    <row r="655" spans="1:3" x14ac:dyDescent="0.2">
      <c r="A655" s="26" t="s">
        <v>943</v>
      </c>
      <c r="B655" s="146"/>
    </row>
    <row r="656" spans="1:3" x14ac:dyDescent="0.2">
      <c r="A656" s="26" t="s">
        <v>944</v>
      </c>
      <c r="B656" s="146"/>
    </row>
    <row r="657" spans="1:2" x14ac:dyDescent="0.2">
      <c r="A657" s="26" t="s">
        <v>945</v>
      </c>
      <c r="B657" s="146"/>
    </row>
    <row r="658" spans="1:2" x14ac:dyDescent="0.2">
      <c r="A658" s="26" t="s">
        <v>946</v>
      </c>
      <c r="B658" s="146"/>
    </row>
    <row r="659" spans="1:2" x14ac:dyDescent="0.2">
      <c r="A659" s="26" t="s">
        <v>947</v>
      </c>
      <c r="B659" s="146"/>
    </row>
    <row r="660" spans="1:2" x14ac:dyDescent="0.2">
      <c r="A660" s="26" t="s">
        <v>948</v>
      </c>
      <c r="B660" s="146"/>
    </row>
  </sheetData>
  <sortState xmlns:xlrd2="http://schemas.microsoft.com/office/spreadsheetml/2017/richdata2" ref="B3:B660">
    <sortCondition ref="B1:B660"/>
  </sortState>
  <dataValidations count="1">
    <dataValidation type="decimal" allowBlank="1" showInputMessage="1" showErrorMessage="1" error="Is your depth really more than 99 feet?" sqref="B3:B182 B184:B658 B660" xr:uid="{3613F7CC-760C-47B6-840C-B65320E74726}">
      <formula1>0.1</formula1>
      <formula2>99</formula2>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3C5CF-C47E-4259-A72F-36474F376340}">
  <dimension ref="A1:G45"/>
  <sheetViews>
    <sheetView topLeftCell="A7" zoomScaleNormal="100" workbookViewId="0">
      <selection activeCell="A25" sqref="A25"/>
    </sheetView>
  </sheetViews>
  <sheetFormatPr defaultRowHeight="12.75" x14ac:dyDescent="0.2"/>
  <cols>
    <col min="1" max="1" width="14.7109375" bestFit="1" customWidth="1"/>
    <col min="2" max="2" width="19.28515625" bestFit="1" customWidth="1"/>
  </cols>
  <sheetData>
    <row r="1" spans="1:2" x14ac:dyDescent="0.2">
      <c r="A1" s="1" t="s">
        <v>1136</v>
      </c>
      <c r="B1" s="1" t="s">
        <v>1137</v>
      </c>
    </row>
    <row r="2" spans="1:2" x14ac:dyDescent="0.2">
      <c r="A2">
        <v>1</v>
      </c>
      <c r="B2">
        <f>COUNTIF('ENTRY_DO NOT EDIT '!G2:G4001,"&lt;=1")</f>
        <v>1</v>
      </c>
    </row>
    <row r="3" spans="1:2" x14ac:dyDescent="0.2">
      <c r="A3">
        <v>2</v>
      </c>
      <c r="B3">
        <f>COUNTIF('ENTRY_DO NOT EDIT '!G2:G4001,"&lt;=2")-(B2)</f>
        <v>11</v>
      </c>
    </row>
    <row r="4" spans="1:2" x14ac:dyDescent="0.2">
      <c r="A4">
        <v>3</v>
      </c>
      <c r="B4">
        <f>COUNTIF('ENTRY_DO NOT EDIT '!G2:G4001,"&lt;=3")-(B2+B3)</f>
        <v>14</v>
      </c>
    </row>
    <row r="5" spans="1:2" x14ac:dyDescent="0.2">
      <c r="A5">
        <v>4</v>
      </c>
      <c r="B5">
        <f>COUNTIF('ENTRY_DO NOT EDIT '!G2:G4001,"&lt;=4")-(SUM(B2:B4))</f>
        <v>40</v>
      </c>
    </row>
    <row r="6" spans="1:2" x14ac:dyDescent="0.2">
      <c r="A6">
        <v>5</v>
      </c>
      <c r="B6">
        <f>COUNTIF('ENTRY_DO NOT EDIT '!G2:G4001,"&lt;=5")-(SUM(B2:B5))</f>
        <v>86</v>
      </c>
    </row>
    <row r="7" spans="1:2" x14ac:dyDescent="0.2">
      <c r="A7">
        <v>6</v>
      </c>
      <c r="B7">
        <f>COUNTIF('ENTRY_DO NOT EDIT '!G2:G4001,"&lt;=6")-(SUM(B2:B6))</f>
        <v>114</v>
      </c>
    </row>
    <row r="8" spans="1:2" x14ac:dyDescent="0.2">
      <c r="A8">
        <v>7</v>
      </c>
      <c r="B8">
        <f>COUNTIF('ENTRY_DO NOT EDIT '!G2:G4001,"&lt;=7")-(SUM(B2:B7))</f>
        <v>51</v>
      </c>
    </row>
    <row r="9" spans="1:2" x14ac:dyDescent="0.2">
      <c r="A9">
        <v>8</v>
      </c>
      <c r="B9">
        <f>COUNTIF('ENTRY_DO NOT EDIT '!G2:G4001,"&lt;=8")-(SUM(B2:B8))</f>
        <v>19</v>
      </c>
    </row>
    <row r="10" spans="1:2" x14ac:dyDescent="0.2">
      <c r="A10">
        <v>9</v>
      </c>
      <c r="B10">
        <f>COUNTIF('ENTRY_DO NOT EDIT '!G2:G4001,"&lt;=9")-(SUM(B2:B9))</f>
        <v>5</v>
      </c>
    </row>
    <row r="11" spans="1:2" x14ac:dyDescent="0.2">
      <c r="A11">
        <v>10</v>
      </c>
      <c r="B11">
        <f>COUNTIF('ENTRY_DO NOT EDIT '!G2:G4001,"&lt;=10")-(SUM(B2:B10))</f>
        <v>1</v>
      </c>
    </row>
    <row r="12" spans="1:2" x14ac:dyDescent="0.2">
      <c r="A12">
        <v>11</v>
      </c>
      <c r="B12">
        <f>COUNTIF('ENTRY_DO NOT EDIT '!G2:G4001,"&lt;=11")-(SUM(B2:B11))</f>
        <v>3</v>
      </c>
    </row>
    <row r="13" spans="1:2" x14ac:dyDescent="0.2">
      <c r="A13">
        <v>12</v>
      </c>
      <c r="B13">
        <f>COUNTIF('ENTRY_DO NOT EDIT '!G2:G4001,"&lt;=12")-(SUM(B2:B12))</f>
        <v>0</v>
      </c>
    </row>
    <row r="14" spans="1:2" x14ac:dyDescent="0.2">
      <c r="A14">
        <v>13</v>
      </c>
      <c r="B14">
        <f>COUNTIF('ENTRY_DO NOT EDIT '!G2:G4001,"&lt;=13")-(SUM(B2:B13))</f>
        <v>1</v>
      </c>
    </row>
    <row r="15" spans="1:2" x14ac:dyDescent="0.2">
      <c r="A15">
        <v>14</v>
      </c>
      <c r="B15">
        <f>COUNTIF('ENTRY_DO NOT EDIT '!G2:G4001,"&lt;=14")-(SUM(B2:B14))</f>
        <v>0</v>
      </c>
    </row>
    <row r="16" spans="1:2" x14ac:dyDescent="0.2">
      <c r="A16">
        <v>15</v>
      </c>
      <c r="B16">
        <f>COUNTIF('ENTRY_DO NOT EDIT '!G2:G4001,"&lt;=15")-(SUM(B2:B15))</f>
        <v>0</v>
      </c>
    </row>
    <row r="17" spans="1:2" x14ac:dyDescent="0.2">
      <c r="A17">
        <v>16</v>
      </c>
      <c r="B17">
        <f>COUNTIF('ENTRY_DO NOT EDIT '!G2:G4001,"&lt;=16")-(SUM(B2:B16))</f>
        <v>0</v>
      </c>
    </row>
    <row r="18" spans="1:2" x14ac:dyDescent="0.2">
      <c r="A18">
        <v>17</v>
      </c>
      <c r="B18">
        <f>COUNTIF('ENTRY_DO NOT EDIT '!G2:G4001,"&lt;=17")-(SUM(B2:B17))</f>
        <v>0</v>
      </c>
    </row>
    <row r="19" spans="1:2" x14ac:dyDescent="0.2">
      <c r="A19">
        <v>18</v>
      </c>
      <c r="B19">
        <f>COUNTIF('ENTRY_DO NOT EDIT '!G2:G4001,"&lt;=18")-(SUM(B2:B18))</f>
        <v>1</v>
      </c>
    </row>
    <row r="20" spans="1:2" x14ac:dyDescent="0.2">
      <c r="A20">
        <v>19</v>
      </c>
      <c r="B20">
        <f>COUNTIF('ENTRY_DO NOT EDIT '!G2:G4001,"&lt;=19")-(SUM(B2:B19))</f>
        <v>0</v>
      </c>
    </row>
    <row r="21" spans="1:2" x14ac:dyDescent="0.2">
      <c r="A21">
        <v>20</v>
      </c>
      <c r="B21">
        <f>COUNTIF('ENTRY_DO NOT EDIT '!G2:G4001,"&lt;=20")-(SUM(B2:B20))</f>
        <v>0</v>
      </c>
    </row>
    <row r="22" spans="1:2" x14ac:dyDescent="0.2">
      <c r="A22">
        <v>21</v>
      </c>
      <c r="B22">
        <f>COUNTIF('ENTRY_DO NOT EDIT '!G2:G4001,"&lt;=21")-(SUM(B2:B21))</f>
        <v>0</v>
      </c>
    </row>
    <row r="23" spans="1:2" x14ac:dyDescent="0.2">
      <c r="A23">
        <v>22</v>
      </c>
      <c r="B23">
        <f>COUNTIF('ENTRY_DO NOT EDIT '!G2:G4001,"&lt;=22")-(SUM(B2:B22))</f>
        <v>0</v>
      </c>
    </row>
    <row r="24" spans="1:2" x14ac:dyDescent="0.2">
      <c r="A24">
        <v>23</v>
      </c>
      <c r="B24">
        <f>COUNTIF('ENTRY_DO NOT EDIT '!G2:G4001,"&lt;=23")-(SUM(B2:B23))</f>
        <v>0</v>
      </c>
    </row>
    <row r="25" spans="1:2" x14ac:dyDescent="0.2">
      <c r="A25">
        <v>24</v>
      </c>
      <c r="B25">
        <f>COUNTIF('ENTRY_DO NOT EDIT '!G2:G4001,"&lt;=24")-(SUM(B2:B24))</f>
        <v>0</v>
      </c>
    </row>
    <row r="26" spans="1:2" x14ac:dyDescent="0.2">
      <c r="A26">
        <v>25</v>
      </c>
      <c r="B26">
        <f>COUNTIF('ENTRY_DO NOT EDIT '!G2:G4001,"&lt;=25")-(SUM(B2:B25))</f>
        <v>0</v>
      </c>
    </row>
    <row r="27" spans="1:2" x14ac:dyDescent="0.2">
      <c r="A27">
        <v>26</v>
      </c>
      <c r="B27">
        <f>COUNTIF('ENTRY_DO NOT EDIT '!G2:G4001,"&lt;=26")-(SUM(B2:B26))</f>
        <v>0</v>
      </c>
    </row>
    <row r="28" spans="1:2" x14ac:dyDescent="0.2">
      <c r="A28">
        <v>27</v>
      </c>
      <c r="B28">
        <f>COUNTIF('ENTRY_DO NOT EDIT '!G2:G4001,"&lt;=27")-(SUM(B2:B27))</f>
        <v>0</v>
      </c>
    </row>
    <row r="29" spans="1:2" x14ac:dyDescent="0.2">
      <c r="A29">
        <v>28</v>
      </c>
      <c r="B29">
        <f>COUNTIF('ENTRY_DO NOT EDIT '!G2:G4001,"&lt;=28")-(SUM(B2:B28))</f>
        <v>0</v>
      </c>
    </row>
    <row r="30" spans="1:2" x14ac:dyDescent="0.2">
      <c r="A30">
        <v>29</v>
      </c>
      <c r="B30">
        <f>COUNTIF('ENTRY_DO NOT EDIT '!G2:G4001,"&lt;=29")-(SUM(B2:B29))</f>
        <v>0</v>
      </c>
    </row>
    <row r="31" spans="1:2" x14ac:dyDescent="0.2">
      <c r="A31">
        <v>30</v>
      </c>
      <c r="B31">
        <f>COUNTIF('ENTRY_DO NOT EDIT '!G2:G4001,"&lt;=30")-(SUM(B2:B30))</f>
        <v>0</v>
      </c>
    </row>
    <row r="32" spans="1:2" x14ac:dyDescent="0.2">
      <c r="A32">
        <v>31</v>
      </c>
      <c r="B32">
        <f>COUNTIF('ENTRY_DO NOT EDIT '!G2:G4001,"&lt;=31")-(SUM(B2:B31))</f>
        <v>0</v>
      </c>
    </row>
    <row r="33" spans="1:7" x14ac:dyDescent="0.2">
      <c r="A33">
        <v>32</v>
      </c>
      <c r="B33">
        <f>COUNTIF('ENTRY_DO NOT EDIT '!G2:G4001,"&lt;=32")-(SUM(B2:B32))</f>
        <v>0</v>
      </c>
    </row>
    <row r="34" spans="1:7" x14ac:dyDescent="0.2">
      <c r="A34">
        <v>33</v>
      </c>
      <c r="B34">
        <f>COUNTIF('ENTRY_DO NOT EDIT '!G2:G4001,"&lt;=33")-(SUM(B2:B33))</f>
        <v>0</v>
      </c>
    </row>
    <row r="35" spans="1:7" x14ac:dyDescent="0.2">
      <c r="A35">
        <v>34</v>
      </c>
      <c r="B35">
        <f>COUNTIF('ENTRY_DO NOT EDIT '!G2:G4001,"&lt;=34")-(SUM(B2:B34))</f>
        <v>0</v>
      </c>
    </row>
    <row r="36" spans="1:7" x14ac:dyDescent="0.2">
      <c r="A36">
        <v>35</v>
      </c>
      <c r="B36">
        <f>COUNTIF('ENTRY_DO NOT EDIT '!G2:G4001,"&lt;=35")-(SUM(B2:B35))</f>
        <v>0</v>
      </c>
    </row>
    <row r="37" spans="1:7" x14ac:dyDescent="0.2">
      <c r="A37">
        <v>36</v>
      </c>
      <c r="B37">
        <f>COUNTIF('ENTRY_DO NOT EDIT '!G2:G4001,"&lt;=36")-(SUM(B2:B36))</f>
        <v>0</v>
      </c>
    </row>
    <row r="38" spans="1:7" x14ac:dyDescent="0.2">
      <c r="A38">
        <v>37</v>
      </c>
      <c r="B38">
        <f>COUNTIF('ENTRY_DO NOT EDIT '!G2:G4001,"&lt;=37")-(SUM(B2:B37))</f>
        <v>0</v>
      </c>
    </row>
    <row r="39" spans="1:7" x14ac:dyDescent="0.2">
      <c r="A39">
        <v>38</v>
      </c>
      <c r="B39">
        <f>COUNTIF('ENTRY_DO NOT EDIT '!G2:G4001,"&lt;=38")-(SUM(B2:B38))</f>
        <v>0</v>
      </c>
    </row>
    <row r="40" spans="1:7" x14ac:dyDescent="0.2">
      <c r="A40">
        <v>39</v>
      </c>
      <c r="B40">
        <f>COUNTIF('ENTRY_DO NOT EDIT '!G2:G4001,"&lt;=39")-(SUM(B2:B39))</f>
        <v>0</v>
      </c>
    </row>
    <row r="41" spans="1:7" x14ac:dyDescent="0.2">
      <c r="A41">
        <v>40</v>
      </c>
      <c r="B41">
        <f>COUNTIF('ENTRY_DO NOT EDIT '!G2:G4001,"&lt;=40")-(SUM(B2:B40))</f>
        <v>0</v>
      </c>
    </row>
    <row r="43" spans="1:7" ht="13.5" thickBot="1" x14ac:dyDescent="0.25">
      <c r="G43" s="67"/>
    </row>
    <row r="44" spans="1:7" ht="15" x14ac:dyDescent="0.25">
      <c r="A44" s="266" t="s">
        <v>1138</v>
      </c>
      <c r="B44" s="267"/>
      <c r="C44" s="267"/>
      <c r="D44" s="267"/>
      <c r="E44" s="267"/>
      <c r="F44" s="268"/>
      <c r="G44" s="122"/>
    </row>
    <row r="45" spans="1:7" ht="15" thickBot="1" x14ac:dyDescent="0.25">
      <c r="A45" s="269" t="s">
        <v>1139</v>
      </c>
      <c r="B45" s="270"/>
      <c r="C45" s="270"/>
      <c r="D45" s="270"/>
      <c r="E45" s="270"/>
      <c r="F45" s="271"/>
      <c r="G45" s="123"/>
    </row>
  </sheetData>
  <phoneticPr fontId="17" type="noConversion"/>
  <pageMargins left="0.75" right="0.75" top="1" bottom="1" header="0.5" footer="0.5"/>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F447B-23D8-449B-9A6A-A8B2AD7EAC2E}">
  <dimension ref="A1:F143"/>
  <sheetViews>
    <sheetView topLeftCell="A123" workbookViewId="0"/>
  </sheetViews>
  <sheetFormatPr defaultColWidth="23.7109375" defaultRowHeight="12.75" x14ac:dyDescent="0.2"/>
  <cols>
    <col min="1" max="1" width="37.42578125" bestFit="1" customWidth="1"/>
    <col min="2" max="2" width="29.42578125" customWidth="1"/>
    <col min="3" max="3" width="16.5703125" customWidth="1"/>
    <col min="4" max="4" width="41.140625" customWidth="1"/>
    <col min="5" max="5" width="12" customWidth="1"/>
    <col min="6" max="9" width="23.7109375" customWidth="1"/>
    <col min="10" max="10" width="29.28515625" customWidth="1"/>
  </cols>
  <sheetData>
    <row r="1" spans="1:6" ht="15" x14ac:dyDescent="0.25">
      <c r="A1" s="81"/>
      <c r="B1" s="82"/>
      <c r="C1" s="125" t="s">
        <v>995</v>
      </c>
      <c r="D1" s="141" t="str">
        <f>IF('ENTRY_DO NOT EDIT '!I2="","",'ENTRY_DO NOT EDIT '!I2)</f>
        <v>Little Lake Butte des Morts</v>
      </c>
      <c r="E1" s="124"/>
    </row>
    <row r="2" spans="1:6" ht="15" x14ac:dyDescent="0.25">
      <c r="A2" s="81"/>
      <c r="B2" s="82"/>
      <c r="C2" s="126" t="s">
        <v>259</v>
      </c>
      <c r="D2" s="127" t="str">
        <f>IF('ENTRY_DO NOT EDIT '!I3="","",'ENTRY_DO NOT EDIT '!I3)</f>
        <v>Winnebago</v>
      </c>
      <c r="E2" s="124"/>
    </row>
    <row r="3" spans="1:6" ht="18" x14ac:dyDescent="0.25">
      <c r="A3" s="81"/>
      <c r="B3" s="82"/>
      <c r="C3" s="126" t="s">
        <v>264</v>
      </c>
      <c r="D3" s="140" t="str">
        <f>IF('ENTRY_DO NOT EDIT '!I5="","",'ENTRY_DO NOT EDIT '!I5)</f>
        <v>7/22/24, 7/24/24, 7/25/24, &amp; 7/26/24</v>
      </c>
      <c r="E3" s="83"/>
      <c r="F3" s="20"/>
    </row>
    <row r="4" spans="1:6" ht="15.75" customHeight="1" x14ac:dyDescent="0.25">
      <c r="A4" s="81"/>
      <c r="B4" s="82"/>
      <c r="C4" s="128" t="s">
        <v>1140</v>
      </c>
      <c r="D4" s="129"/>
      <c r="E4" s="83"/>
    </row>
    <row r="5" spans="1:6" ht="15" x14ac:dyDescent="0.25">
      <c r="A5" s="81"/>
      <c r="B5" s="82"/>
      <c r="C5" s="128" t="s">
        <v>1141</v>
      </c>
      <c r="D5" s="129"/>
      <c r="E5" s="83"/>
    </row>
    <row r="6" spans="1:6" ht="15.75" thickBot="1" x14ac:dyDescent="0.3">
      <c r="A6" s="81"/>
      <c r="B6" s="82"/>
      <c r="C6" s="130" t="s">
        <v>1142</v>
      </c>
      <c r="D6" s="131"/>
      <c r="E6" s="83"/>
    </row>
    <row r="7" spans="1:6" ht="15" thickBot="1" x14ac:dyDescent="0.25">
      <c r="A7" s="81"/>
      <c r="B7" s="82"/>
      <c r="C7" s="81"/>
      <c r="D7" s="81"/>
      <c r="E7" s="83"/>
    </row>
    <row r="8" spans="1:6" ht="15.75" thickBot="1" x14ac:dyDescent="0.3">
      <c r="A8" s="109" t="s">
        <v>1048</v>
      </c>
      <c r="B8" s="110" t="s">
        <v>1143</v>
      </c>
      <c r="C8" s="117" t="s">
        <v>1121</v>
      </c>
      <c r="D8" s="111" t="s">
        <v>1144</v>
      </c>
      <c r="E8" s="84"/>
    </row>
    <row r="9" spans="1:6" ht="14.25" customHeight="1" thickBot="1" x14ac:dyDescent="0.25">
      <c r="A9" s="106" t="s">
        <v>1145</v>
      </c>
      <c r="B9" s="107" t="s">
        <v>1146</v>
      </c>
      <c r="C9" s="108">
        <v>7</v>
      </c>
      <c r="D9" s="114">
        <f>IF('Summary STATS'!F11&lt;&gt;"",1,0)</f>
        <v>0</v>
      </c>
      <c r="E9" s="112">
        <f t="shared" ref="E9:E42" si="0">C9*D9</f>
        <v>0</v>
      </c>
    </row>
    <row r="10" spans="1:6" ht="14.25" customHeight="1" x14ac:dyDescent="0.2">
      <c r="A10" s="97" t="s">
        <v>1147</v>
      </c>
      <c r="B10" s="90" t="s">
        <v>1148</v>
      </c>
      <c r="C10" s="98">
        <v>4</v>
      </c>
      <c r="D10" s="114">
        <f>IF('Summary STATS'!G11&lt;&gt;"",1,0)</f>
        <v>0</v>
      </c>
      <c r="E10" s="112">
        <f t="shared" si="0"/>
        <v>0</v>
      </c>
    </row>
    <row r="11" spans="1:6" ht="14.25" customHeight="1" x14ac:dyDescent="0.2">
      <c r="A11" s="99" t="s">
        <v>1149</v>
      </c>
      <c r="B11" s="90" t="s">
        <v>1150</v>
      </c>
      <c r="C11" s="98">
        <v>8</v>
      </c>
      <c r="D11" s="115">
        <f>IF('Summary STATS'!H11&lt;&gt;"",1,0)</f>
        <v>0</v>
      </c>
      <c r="E11" s="112">
        <f t="shared" si="0"/>
        <v>0</v>
      </c>
    </row>
    <row r="12" spans="1:6" ht="14.25" customHeight="1" x14ac:dyDescent="0.2">
      <c r="A12" s="97" t="s">
        <v>1151</v>
      </c>
      <c r="B12" s="85" t="s">
        <v>1152</v>
      </c>
      <c r="C12" s="98">
        <v>6</v>
      </c>
      <c r="D12" s="115">
        <f>IF('Summary STATS'!I11&lt;&gt;"",1,0)</f>
        <v>0</v>
      </c>
      <c r="E12" s="112">
        <f t="shared" si="0"/>
        <v>0</v>
      </c>
    </row>
    <row r="13" spans="1:6" ht="14.25" customHeight="1" x14ac:dyDescent="0.2">
      <c r="A13" s="99" t="s">
        <v>1064</v>
      </c>
      <c r="B13" s="90" t="s">
        <v>988</v>
      </c>
      <c r="C13" s="100">
        <v>6</v>
      </c>
      <c r="D13" s="115">
        <f>IF('Summary STATS'!J11&lt;&gt;"",1,0)</f>
        <v>0</v>
      </c>
      <c r="E13" s="112">
        <f t="shared" si="0"/>
        <v>0</v>
      </c>
    </row>
    <row r="14" spans="1:6" ht="14.25" customHeight="1" x14ac:dyDescent="0.2">
      <c r="A14" s="99" t="s">
        <v>1153</v>
      </c>
      <c r="B14" s="90" t="s">
        <v>1154</v>
      </c>
      <c r="C14" s="100">
        <v>9</v>
      </c>
      <c r="D14" s="115">
        <f>IF('Summary STATS'!K11&lt;&gt;"",1,0)</f>
        <v>0</v>
      </c>
      <c r="E14" s="112">
        <f t="shared" si="0"/>
        <v>0</v>
      </c>
    </row>
    <row r="15" spans="1:6" ht="14.25" customHeight="1" x14ac:dyDescent="0.2">
      <c r="A15" s="97" t="s">
        <v>1155</v>
      </c>
      <c r="B15" s="90" t="s">
        <v>1156</v>
      </c>
      <c r="C15" s="98">
        <v>9</v>
      </c>
      <c r="D15" s="115">
        <f>IF('Summary STATS'!L11&lt;&gt;"",1,0)</f>
        <v>0</v>
      </c>
      <c r="E15" s="112">
        <f t="shared" si="0"/>
        <v>0</v>
      </c>
    </row>
    <row r="16" spans="1:6" ht="14.25" customHeight="1" x14ac:dyDescent="0.2">
      <c r="A16" s="97" t="s">
        <v>1157</v>
      </c>
      <c r="B16" s="90" t="s">
        <v>1158</v>
      </c>
      <c r="C16" s="98">
        <v>9</v>
      </c>
      <c r="D16" s="115">
        <f>IF('Summary STATS'!M11&lt;&gt;"",1,0)</f>
        <v>0</v>
      </c>
      <c r="E16" s="112">
        <f t="shared" si="0"/>
        <v>0</v>
      </c>
    </row>
    <row r="17" spans="1:5" ht="14.25" customHeight="1" x14ac:dyDescent="0.2">
      <c r="A17" s="99" t="s">
        <v>1159</v>
      </c>
      <c r="B17" s="90" t="s">
        <v>1160</v>
      </c>
      <c r="C17" s="100">
        <v>8</v>
      </c>
      <c r="D17" s="115">
        <f>IF('Summary STATS'!N11&lt;&gt;"",1,0)</f>
        <v>0</v>
      </c>
      <c r="E17" s="112">
        <f t="shared" si="0"/>
        <v>0</v>
      </c>
    </row>
    <row r="18" spans="1:5" ht="14.25" customHeight="1" x14ac:dyDescent="0.2">
      <c r="A18" s="99" t="s">
        <v>1161</v>
      </c>
      <c r="B18" s="90" t="s">
        <v>1162</v>
      </c>
      <c r="C18" s="100">
        <v>5</v>
      </c>
      <c r="D18" s="115">
        <f>IF('Summary STATS'!O11&lt;&gt;"",1,0)</f>
        <v>0</v>
      </c>
      <c r="E18" s="112">
        <f t="shared" si="0"/>
        <v>0</v>
      </c>
    </row>
    <row r="19" spans="1:5" ht="14.25" customHeight="1" x14ac:dyDescent="0.2">
      <c r="A19" s="99" t="s">
        <v>1163</v>
      </c>
      <c r="B19" s="91" t="s">
        <v>1164</v>
      </c>
      <c r="C19" s="100">
        <v>10</v>
      </c>
      <c r="D19" s="115">
        <f>IF('Summary STATS'!P11&lt;&gt;"",1,0)</f>
        <v>0</v>
      </c>
      <c r="E19" s="112">
        <f t="shared" si="0"/>
        <v>0</v>
      </c>
    </row>
    <row r="20" spans="1:5" ht="14.25" customHeight="1" x14ac:dyDescent="0.2">
      <c r="A20" s="99" t="s">
        <v>1059</v>
      </c>
      <c r="B20" s="90" t="s">
        <v>977</v>
      </c>
      <c r="C20" s="100">
        <v>3</v>
      </c>
      <c r="D20" s="115">
        <f>IF('Summary STATS'!Q11&lt;&gt;"",1,0)</f>
        <v>1</v>
      </c>
      <c r="E20" s="112">
        <f t="shared" si="0"/>
        <v>3</v>
      </c>
    </row>
    <row r="21" spans="1:5" ht="14.25" customHeight="1" x14ac:dyDescent="0.2">
      <c r="A21" s="97" t="s">
        <v>1165</v>
      </c>
      <c r="B21" s="90" t="s">
        <v>1166</v>
      </c>
      <c r="C21" s="98">
        <v>10</v>
      </c>
      <c r="D21" s="115">
        <f>IF('Summary STATS'!R11&lt;&gt;"",1,0)</f>
        <v>0</v>
      </c>
      <c r="E21" s="112">
        <f t="shared" si="0"/>
        <v>0</v>
      </c>
    </row>
    <row r="22" spans="1:5" ht="14.25" customHeight="1" x14ac:dyDescent="0.2">
      <c r="A22" s="99" t="s">
        <v>1167</v>
      </c>
      <c r="B22" s="90" t="s">
        <v>1168</v>
      </c>
      <c r="C22" s="100">
        <v>7</v>
      </c>
      <c r="D22" s="115">
        <f>IF('Summary STATS'!S11&lt;&gt;"",1,0)</f>
        <v>0</v>
      </c>
      <c r="E22" s="112">
        <f t="shared" si="0"/>
        <v>0</v>
      </c>
    </row>
    <row r="23" spans="1:5" ht="14.25" customHeight="1" x14ac:dyDescent="0.2">
      <c r="A23" s="99" t="s">
        <v>1169</v>
      </c>
      <c r="B23" s="92" t="s">
        <v>1170</v>
      </c>
      <c r="C23" s="100">
        <v>9</v>
      </c>
      <c r="D23" s="115">
        <f>IF('Summary STATS'!V11&lt;&gt;"",1,0)</f>
        <v>0</v>
      </c>
      <c r="E23" s="112">
        <f t="shared" si="0"/>
        <v>0</v>
      </c>
    </row>
    <row r="24" spans="1:5" ht="14.25" customHeight="1" x14ac:dyDescent="0.2">
      <c r="A24" s="99" t="s">
        <v>1171</v>
      </c>
      <c r="B24" s="90" t="s">
        <v>1172</v>
      </c>
      <c r="C24" s="100">
        <v>9</v>
      </c>
      <c r="D24" s="115">
        <f>IF('Summary STATS'!W11&lt;&gt;"",1,0)</f>
        <v>0</v>
      </c>
      <c r="E24" s="112">
        <f t="shared" si="0"/>
        <v>0</v>
      </c>
    </row>
    <row r="25" spans="1:5" ht="14.25" customHeight="1" x14ac:dyDescent="0.2">
      <c r="A25" s="97" t="s">
        <v>1173</v>
      </c>
      <c r="B25" s="90" t="s">
        <v>1174</v>
      </c>
      <c r="C25" s="98">
        <v>9</v>
      </c>
      <c r="D25" s="115">
        <f>IF('Summary STATS'!X11&lt;&gt;"",1,0)</f>
        <v>0</v>
      </c>
      <c r="E25" s="112">
        <f t="shared" si="0"/>
        <v>0</v>
      </c>
    </row>
    <row r="26" spans="1:5" ht="14.25" customHeight="1" x14ac:dyDescent="0.2">
      <c r="A26" s="99" t="s">
        <v>1175</v>
      </c>
      <c r="B26" s="90" t="s">
        <v>1176</v>
      </c>
      <c r="C26" s="100">
        <v>5</v>
      </c>
      <c r="D26" s="115">
        <f>IF('Summary STATS'!Y11&lt;&gt;"",1,0)</f>
        <v>0</v>
      </c>
      <c r="E26" s="112">
        <f t="shared" si="0"/>
        <v>0</v>
      </c>
    </row>
    <row r="27" spans="1:5" ht="14.25" customHeight="1" x14ac:dyDescent="0.2">
      <c r="A27" s="99" t="s">
        <v>1177</v>
      </c>
      <c r="B27" s="91" t="s">
        <v>1178</v>
      </c>
      <c r="C27" s="100">
        <v>3</v>
      </c>
      <c r="D27" s="115">
        <f>IF('Summary STATS'!Z11&lt;&gt;"",1,0)</f>
        <v>0</v>
      </c>
      <c r="E27" s="112">
        <f t="shared" si="0"/>
        <v>0</v>
      </c>
    </row>
    <row r="28" spans="1:5" ht="14.25" customHeight="1" x14ac:dyDescent="0.2">
      <c r="A28" s="99" t="s">
        <v>1179</v>
      </c>
      <c r="B28" s="90" t="s">
        <v>1180</v>
      </c>
      <c r="C28" s="100">
        <v>6</v>
      </c>
      <c r="D28" s="115">
        <f>IF('Summary STATS'!AA11&lt;&gt;"",1,0)</f>
        <v>0</v>
      </c>
      <c r="E28" s="112">
        <f t="shared" si="0"/>
        <v>0</v>
      </c>
    </row>
    <row r="29" spans="1:5" ht="14.25" customHeight="1" x14ac:dyDescent="0.2">
      <c r="A29" s="99" t="s">
        <v>1063</v>
      </c>
      <c r="B29" s="90" t="s">
        <v>1062</v>
      </c>
      <c r="C29" s="100">
        <v>3</v>
      </c>
      <c r="D29" s="115">
        <f>IF('Summary STATS'!AC11&lt;&gt;"",1,0)</f>
        <v>1</v>
      </c>
      <c r="E29" s="112">
        <f t="shared" si="0"/>
        <v>3</v>
      </c>
    </row>
    <row r="30" spans="1:5" ht="14.25" customHeight="1" x14ac:dyDescent="0.2">
      <c r="A30" s="97" t="s">
        <v>1181</v>
      </c>
      <c r="B30" s="90" t="s">
        <v>1182</v>
      </c>
      <c r="C30" s="98">
        <v>7</v>
      </c>
      <c r="D30" s="115">
        <f>IF('Summary STATS'!AD11&lt;&gt;"",1,0)</f>
        <v>0</v>
      </c>
      <c r="E30" s="112">
        <f t="shared" si="0"/>
        <v>0</v>
      </c>
    </row>
    <row r="31" spans="1:5" ht="14.25" customHeight="1" x14ac:dyDescent="0.2">
      <c r="A31" s="99" t="s">
        <v>1183</v>
      </c>
      <c r="B31" s="90" t="s">
        <v>1184</v>
      </c>
      <c r="C31" s="100">
        <v>7</v>
      </c>
      <c r="D31" s="115">
        <f>IF('Summary STATS'!AE11&lt;&gt;"",1,0)</f>
        <v>0</v>
      </c>
      <c r="E31" s="112">
        <f t="shared" si="0"/>
        <v>0</v>
      </c>
    </row>
    <row r="32" spans="1:5" ht="14.25" customHeight="1" x14ac:dyDescent="0.2">
      <c r="A32" s="99" t="s">
        <v>1185</v>
      </c>
      <c r="B32" s="90" t="s">
        <v>1186</v>
      </c>
      <c r="C32" s="100">
        <v>9</v>
      </c>
      <c r="D32" s="115">
        <f>IF('Summary STATS'!AF11&lt;&gt;"",1,0)</f>
        <v>0</v>
      </c>
      <c r="E32" s="112">
        <f t="shared" si="0"/>
        <v>0</v>
      </c>
    </row>
    <row r="33" spans="1:5" ht="14.25" customHeight="1" x14ac:dyDescent="0.2">
      <c r="A33" s="97" t="s">
        <v>1187</v>
      </c>
      <c r="B33" s="90" t="s">
        <v>1188</v>
      </c>
      <c r="C33" s="98">
        <v>8</v>
      </c>
      <c r="D33" s="115">
        <f>IF('Summary STATS'!AG11&lt;&gt;"",1,0)</f>
        <v>0</v>
      </c>
      <c r="E33" s="112">
        <f t="shared" si="0"/>
        <v>0</v>
      </c>
    </row>
    <row r="34" spans="1:5" ht="14.25" customHeight="1" x14ac:dyDescent="0.2">
      <c r="A34" s="99" t="s">
        <v>1189</v>
      </c>
      <c r="B34" s="90" t="s">
        <v>1190</v>
      </c>
      <c r="C34" s="100">
        <v>10</v>
      </c>
      <c r="D34" s="115">
        <f>IF('Summary STATS'!AH11&lt;&gt;"",1,0)</f>
        <v>0</v>
      </c>
      <c r="E34" s="112">
        <f t="shared" si="0"/>
        <v>0</v>
      </c>
    </row>
    <row r="35" spans="1:5" ht="14.25" customHeight="1" x14ac:dyDescent="0.2">
      <c r="A35" s="99" t="s">
        <v>1066</v>
      </c>
      <c r="B35" s="90" t="s">
        <v>1065</v>
      </c>
      <c r="C35" s="100">
        <v>6</v>
      </c>
      <c r="D35" s="115">
        <f>IF('Summary STATS'!AI11&lt;&gt;"",1,0)</f>
        <v>1</v>
      </c>
      <c r="E35" s="112">
        <f t="shared" si="0"/>
        <v>6</v>
      </c>
    </row>
    <row r="36" spans="1:5" ht="14.25" customHeight="1" x14ac:dyDescent="0.2">
      <c r="A36" s="99" t="s">
        <v>1191</v>
      </c>
      <c r="B36" s="90" t="s">
        <v>1192</v>
      </c>
      <c r="C36" s="100">
        <v>8</v>
      </c>
      <c r="D36" s="115">
        <f>IF('Summary STATS'!AL11&lt;&gt;"",1,0)</f>
        <v>0</v>
      </c>
      <c r="E36" s="112">
        <f t="shared" si="0"/>
        <v>0</v>
      </c>
    </row>
    <row r="37" spans="1:5" ht="14.25" customHeight="1" x14ac:dyDescent="0.2">
      <c r="A37" s="99" t="s">
        <v>1193</v>
      </c>
      <c r="B37" s="90" t="s">
        <v>1194</v>
      </c>
      <c r="C37" s="100">
        <v>8</v>
      </c>
      <c r="D37" s="115">
        <f>IF('Summary STATS'!AM11&lt;&gt;"",1,0)</f>
        <v>0</v>
      </c>
      <c r="E37" s="112">
        <f t="shared" si="0"/>
        <v>0</v>
      </c>
    </row>
    <row r="38" spans="1:5" ht="14.25" customHeight="1" x14ac:dyDescent="0.2">
      <c r="A38" s="99" t="s">
        <v>1195</v>
      </c>
      <c r="B38" s="90" t="s">
        <v>1196</v>
      </c>
      <c r="C38" s="100">
        <v>8</v>
      </c>
      <c r="D38" s="115">
        <f>IF('Summary STATS'!AN11&lt;&gt;"",1,0)</f>
        <v>0</v>
      </c>
      <c r="E38" s="112">
        <f t="shared" si="0"/>
        <v>0</v>
      </c>
    </row>
    <row r="39" spans="1:5" ht="14.25" customHeight="1" x14ac:dyDescent="0.2">
      <c r="A39" s="99" t="s">
        <v>1197</v>
      </c>
      <c r="B39" s="90" t="s">
        <v>1198</v>
      </c>
      <c r="C39" s="100">
        <v>8</v>
      </c>
      <c r="D39" s="115">
        <f>IF('Summary STATS'!AO11&lt;&gt;"",1,0)</f>
        <v>0</v>
      </c>
      <c r="E39" s="112">
        <f t="shared" si="0"/>
        <v>0</v>
      </c>
    </row>
    <row r="40" spans="1:5" ht="14.25" customHeight="1" x14ac:dyDescent="0.2">
      <c r="A40" s="99" t="s">
        <v>1199</v>
      </c>
      <c r="B40" s="91" t="s">
        <v>1200</v>
      </c>
      <c r="C40" s="100">
        <v>4</v>
      </c>
      <c r="D40" s="115">
        <f>IF('Summary STATS'!AP11&lt;&gt;"",1,0)</f>
        <v>0</v>
      </c>
      <c r="E40" s="112">
        <f t="shared" si="0"/>
        <v>0</v>
      </c>
    </row>
    <row r="41" spans="1:5" ht="14.25" customHeight="1" x14ac:dyDescent="0.2">
      <c r="A41" s="97" t="s">
        <v>1070</v>
      </c>
      <c r="B41" s="90" t="s">
        <v>1069</v>
      </c>
      <c r="C41" s="98">
        <v>4</v>
      </c>
      <c r="D41" s="115">
        <f>IF('Summary STATS'!AQ11&lt;&gt;"",1,0)</f>
        <v>1</v>
      </c>
      <c r="E41" s="112">
        <f t="shared" si="0"/>
        <v>4</v>
      </c>
    </row>
    <row r="42" spans="1:5" ht="14.25" customHeight="1" x14ac:dyDescent="0.2">
      <c r="A42" s="97" t="s">
        <v>1201</v>
      </c>
      <c r="B42" s="93" t="s">
        <v>1202</v>
      </c>
      <c r="C42" s="98">
        <v>10</v>
      </c>
      <c r="D42" s="115">
        <f>IF('Summary STATS'!AR11&lt;&gt;"",1,0)</f>
        <v>0</v>
      </c>
      <c r="E42" s="112">
        <f t="shared" si="0"/>
        <v>0</v>
      </c>
    </row>
    <row r="43" spans="1:5" ht="14.25" customHeight="1" x14ac:dyDescent="0.2">
      <c r="A43" s="97" t="s">
        <v>1203</v>
      </c>
      <c r="B43" s="90" t="s">
        <v>1204</v>
      </c>
      <c r="C43" s="98">
        <v>6</v>
      </c>
      <c r="D43" s="115">
        <f>IF('Summary STATS'!AS11&lt;&gt;"",1,0)</f>
        <v>0</v>
      </c>
      <c r="E43" s="112">
        <f t="shared" ref="E43:E74" si="1">C43*D43</f>
        <v>0</v>
      </c>
    </row>
    <row r="44" spans="1:5" ht="14.25" customHeight="1" x14ac:dyDescent="0.2">
      <c r="A44" s="97" t="s">
        <v>1205</v>
      </c>
      <c r="B44" s="90" t="s">
        <v>1206</v>
      </c>
      <c r="C44" s="98">
        <v>10</v>
      </c>
      <c r="D44" s="115">
        <f>IF('Summary STATS'!AT11&lt;&gt;"",1,0)</f>
        <v>0</v>
      </c>
      <c r="E44" s="112">
        <f t="shared" si="1"/>
        <v>0</v>
      </c>
    </row>
    <row r="45" spans="1:5" ht="14.25" customHeight="1" x14ac:dyDescent="0.2">
      <c r="A45" s="99" t="s">
        <v>1207</v>
      </c>
      <c r="B45" s="90" t="s">
        <v>1208</v>
      </c>
      <c r="C45" s="100">
        <v>10</v>
      </c>
      <c r="D45" s="115">
        <f>IF('Summary STATS'!AU11&lt;&gt;"",1,0)</f>
        <v>0</v>
      </c>
      <c r="E45" s="112">
        <f t="shared" si="1"/>
        <v>0</v>
      </c>
    </row>
    <row r="46" spans="1:5" ht="14.25" customHeight="1" x14ac:dyDescent="0.2">
      <c r="A46" s="99" t="s">
        <v>1209</v>
      </c>
      <c r="B46" s="93" t="s">
        <v>1210</v>
      </c>
      <c r="C46" s="100">
        <v>4</v>
      </c>
      <c r="D46" s="115">
        <f>IF('Summary STATS'!AV11&lt;&gt;"",1,0)</f>
        <v>0</v>
      </c>
      <c r="E46" s="112">
        <f t="shared" si="1"/>
        <v>0</v>
      </c>
    </row>
    <row r="47" spans="1:5" ht="14.25" customHeight="1" x14ac:dyDescent="0.2">
      <c r="A47" s="97" t="s">
        <v>1211</v>
      </c>
      <c r="B47" s="90" t="s">
        <v>1212</v>
      </c>
      <c r="C47" s="98">
        <v>10</v>
      </c>
      <c r="D47" s="115">
        <f>IF('Summary STATS'!AX11&lt;&gt;"",1,0)</f>
        <v>0</v>
      </c>
      <c r="E47" s="112">
        <f t="shared" si="1"/>
        <v>0</v>
      </c>
    </row>
    <row r="48" spans="1:5" ht="14.25" customHeight="1" x14ac:dyDescent="0.2">
      <c r="A48" s="99" t="s">
        <v>1213</v>
      </c>
      <c r="B48" s="90" t="s">
        <v>1214</v>
      </c>
      <c r="C48" s="100">
        <v>8</v>
      </c>
      <c r="D48" s="115">
        <f>IF('Summary STATS'!AY11&lt;&gt;"",1,0)</f>
        <v>0</v>
      </c>
      <c r="E48" s="112">
        <f t="shared" si="1"/>
        <v>0</v>
      </c>
    </row>
    <row r="49" spans="1:5" ht="14.25" customHeight="1" x14ac:dyDescent="0.2">
      <c r="A49" s="97" t="s">
        <v>1215</v>
      </c>
      <c r="B49" s="90" t="s">
        <v>1216</v>
      </c>
      <c r="C49" s="98">
        <v>7</v>
      </c>
      <c r="D49" s="115">
        <f>IF('Summary STATS'!AZ11&lt;&gt;"",1,0)</f>
        <v>0</v>
      </c>
      <c r="E49" s="112">
        <f t="shared" si="1"/>
        <v>0</v>
      </c>
    </row>
    <row r="50" spans="1:5" ht="14.25" customHeight="1" x14ac:dyDescent="0.2">
      <c r="A50" s="97" t="s">
        <v>1072</v>
      </c>
      <c r="B50" s="90" t="s">
        <v>1071</v>
      </c>
      <c r="C50" s="98">
        <v>6</v>
      </c>
      <c r="D50" s="115">
        <f>IF('Summary STATS'!BA11&lt;&gt;"",1,0)</f>
        <v>1</v>
      </c>
      <c r="E50" s="112">
        <f t="shared" si="1"/>
        <v>6</v>
      </c>
    </row>
    <row r="51" spans="1:5" ht="14.25" customHeight="1" x14ac:dyDescent="0.2">
      <c r="A51" s="99" t="s">
        <v>1217</v>
      </c>
      <c r="B51" s="90" t="s">
        <v>1218</v>
      </c>
      <c r="C51" s="100">
        <v>10</v>
      </c>
      <c r="D51" s="115">
        <f>IF('Summary STATS'!BB11&lt;&gt;"",1,0)</f>
        <v>0</v>
      </c>
      <c r="E51" s="112">
        <f t="shared" si="1"/>
        <v>0</v>
      </c>
    </row>
    <row r="52" spans="1:5" ht="14.25" customHeight="1" x14ac:dyDescent="0.2">
      <c r="A52" s="99" t="s">
        <v>1219</v>
      </c>
      <c r="B52" s="90" t="s">
        <v>1220</v>
      </c>
      <c r="C52" s="100">
        <v>8</v>
      </c>
      <c r="D52" s="115">
        <f>IF('Summary STATS'!BC11&lt;&gt;"",1,0)</f>
        <v>0</v>
      </c>
      <c r="E52" s="112">
        <f t="shared" si="1"/>
        <v>0</v>
      </c>
    </row>
    <row r="53" spans="1:5" ht="14.25" customHeight="1" x14ac:dyDescent="0.2">
      <c r="A53" s="99" t="s">
        <v>1076</v>
      </c>
      <c r="B53" s="90" t="s">
        <v>1075</v>
      </c>
      <c r="C53" s="100">
        <v>6</v>
      </c>
      <c r="D53" s="115">
        <f>IF('Summary STATS'!BD11&lt;&gt;"",1,0)</f>
        <v>1</v>
      </c>
      <c r="E53" s="112">
        <f t="shared" si="1"/>
        <v>6</v>
      </c>
    </row>
    <row r="54" spans="1:5" ht="14.25" customHeight="1" x14ac:dyDescent="0.2">
      <c r="A54" s="99" t="s">
        <v>1221</v>
      </c>
      <c r="B54" s="91" t="s">
        <v>1222</v>
      </c>
      <c r="C54" s="100">
        <v>7</v>
      </c>
      <c r="D54" s="115">
        <f>IF('Summary STATS'!BE11&lt;&gt;"",1,0)</f>
        <v>0</v>
      </c>
      <c r="E54" s="112">
        <f t="shared" si="1"/>
        <v>0</v>
      </c>
    </row>
    <row r="55" spans="1:5" ht="14.25" customHeight="1" x14ac:dyDescent="0.2">
      <c r="A55" s="99" t="s">
        <v>1223</v>
      </c>
      <c r="B55" s="91" t="s">
        <v>1224</v>
      </c>
      <c r="C55" s="100">
        <v>8</v>
      </c>
      <c r="D55" s="115">
        <f>IF('Summary STATS'!BF11&lt;&gt;"",1,0)</f>
        <v>0</v>
      </c>
      <c r="E55" s="112">
        <f t="shared" si="1"/>
        <v>0</v>
      </c>
    </row>
    <row r="56" spans="1:5" ht="14.25" customHeight="1" x14ac:dyDescent="0.2">
      <c r="A56" s="97" t="s">
        <v>1225</v>
      </c>
      <c r="B56" s="93" t="s">
        <v>1226</v>
      </c>
      <c r="C56" s="98">
        <v>7</v>
      </c>
      <c r="D56" s="115">
        <f>IF('Summary STATS'!BH11&lt;&gt;"",1,0)</f>
        <v>0</v>
      </c>
      <c r="E56" s="112">
        <f t="shared" si="1"/>
        <v>0</v>
      </c>
    </row>
    <row r="57" spans="1:5" ht="14.25" customHeight="1" x14ac:dyDescent="0.2">
      <c r="A57" s="99" t="s">
        <v>1227</v>
      </c>
      <c r="B57" s="90" t="s">
        <v>1228</v>
      </c>
      <c r="C57" s="100">
        <v>7</v>
      </c>
      <c r="D57" s="115">
        <f>IF('Summary STATS'!BI11&lt;&gt;"",1,0)</f>
        <v>0</v>
      </c>
      <c r="E57" s="112">
        <f t="shared" si="1"/>
        <v>0</v>
      </c>
    </row>
    <row r="58" spans="1:5" ht="14.25" customHeight="1" x14ac:dyDescent="0.2">
      <c r="A58" s="97" t="s">
        <v>1229</v>
      </c>
      <c r="B58" s="90" t="s">
        <v>1230</v>
      </c>
      <c r="C58" s="98">
        <v>8</v>
      </c>
      <c r="D58" s="115">
        <f>IF('Summary STATS'!BJ11&lt;&gt;"",1,0)</f>
        <v>0</v>
      </c>
      <c r="E58" s="112">
        <f t="shared" si="1"/>
        <v>0</v>
      </c>
    </row>
    <row r="59" spans="1:5" ht="14.25" customHeight="1" x14ac:dyDescent="0.2">
      <c r="A59" s="99" t="s">
        <v>1231</v>
      </c>
      <c r="B59" s="90" t="s">
        <v>1232</v>
      </c>
      <c r="C59" s="100">
        <v>9</v>
      </c>
      <c r="D59" s="115">
        <f>IF('Summary STATS'!BK11&lt;&gt;"",1,0)</f>
        <v>0</v>
      </c>
      <c r="E59" s="112">
        <f t="shared" si="1"/>
        <v>0</v>
      </c>
    </row>
    <row r="60" spans="1:5" ht="14.25" customHeight="1" x14ac:dyDescent="0.2">
      <c r="A60" s="99" t="s">
        <v>1233</v>
      </c>
      <c r="B60" s="90" t="s">
        <v>1234</v>
      </c>
      <c r="C60" s="100">
        <v>9</v>
      </c>
      <c r="D60" s="115">
        <f>IF('Summary STATS'!BL11&lt;&gt;"",1,0)</f>
        <v>0</v>
      </c>
      <c r="E60" s="112">
        <f t="shared" si="1"/>
        <v>0</v>
      </c>
    </row>
    <row r="61" spans="1:5" ht="14.25" customHeight="1" x14ac:dyDescent="0.2">
      <c r="A61" s="99" t="s">
        <v>1235</v>
      </c>
      <c r="B61" s="90" t="s">
        <v>1236</v>
      </c>
      <c r="C61" s="100">
        <v>6</v>
      </c>
      <c r="D61" s="115">
        <f>IF('Summary STATS'!BM11&lt;&gt;"",1,0)</f>
        <v>0</v>
      </c>
      <c r="E61" s="112">
        <f t="shared" si="1"/>
        <v>0</v>
      </c>
    </row>
    <row r="62" spans="1:5" ht="14.25" customHeight="1" x14ac:dyDescent="0.2">
      <c r="A62" s="99" t="s">
        <v>1080</v>
      </c>
      <c r="B62" s="90" t="s">
        <v>1079</v>
      </c>
      <c r="C62" s="100">
        <v>6</v>
      </c>
      <c r="D62" s="115">
        <f>IF('Summary STATS'!BN11&lt;&gt;"",1,0)</f>
        <v>1</v>
      </c>
      <c r="E62" s="112">
        <f t="shared" si="1"/>
        <v>6</v>
      </c>
    </row>
    <row r="63" spans="1:5" ht="14.25" customHeight="1" x14ac:dyDescent="0.2">
      <c r="A63" s="97" t="s">
        <v>1096</v>
      </c>
      <c r="B63" s="90" t="s">
        <v>1237</v>
      </c>
      <c r="C63" s="98">
        <v>1</v>
      </c>
      <c r="D63" s="115">
        <f>IF('Summary STATS'!BP11&lt;&gt;"",1,0)</f>
        <v>0</v>
      </c>
      <c r="E63" s="112">
        <f t="shared" si="1"/>
        <v>0</v>
      </c>
    </row>
    <row r="64" spans="1:5" ht="14.25" customHeight="1" x14ac:dyDescent="0.2">
      <c r="A64" s="99" t="s">
        <v>1238</v>
      </c>
      <c r="B64" s="90" t="s">
        <v>1239</v>
      </c>
      <c r="C64" s="100">
        <v>5</v>
      </c>
      <c r="D64" s="115">
        <f>IF('Summary STATS'!BQ11&lt;&gt;"",1,0)</f>
        <v>0</v>
      </c>
      <c r="E64" s="112">
        <f t="shared" si="1"/>
        <v>0</v>
      </c>
    </row>
    <row r="65" spans="1:5" ht="14.25" customHeight="1" x14ac:dyDescent="0.2">
      <c r="A65" s="99" t="s">
        <v>1240</v>
      </c>
      <c r="B65" s="91" t="s">
        <v>1241</v>
      </c>
      <c r="C65" s="100">
        <v>5</v>
      </c>
      <c r="D65" s="115">
        <f>IF('Summary STATS'!BR11&lt;&gt;"",1,0)</f>
        <v>0</v>
      </c>
      <c r="E65" s="112">
        <f t="shared" si="1"/>
        <v>0</v>
      </c>
    </row>
    <row r="66" spans="1:5" ht="14.25" customHeight="1" x14ac:dyDescent="0.2">
      <c r="A66" s="99" t="s">
        <v>1242</v>
      </c>
      <c r="B66" s="90" t="s">
        <v>1243</v>
      </c>
      <c r="C66" s="100">
        <v>8</v>
      </c>
      <c r="D66" s="115">
        <f>IF('Summary STATS'!BS11&lt;&gt;"",1,0)</f>
        <v>0</v>
      </c>
      <c r="E66" s="112">
        <f t="shared" si="1"/>
        <v>0</v>
      </c>
    </row>
    <row r="67" spans="1:5" ht="14.25" customHeight="1" x14ac:dyDescent="0.2">
      <c r="A67" s="99" t="s">
        <v>1244</v>
      </c>
      <c r="B67" s="90" t="s">
        <v>1245</v>
      </c>
      <c r="C67" s="100">
        <v>9</v>
      </c>
      <c r="D67" s="115">
        <f>IF('Summary STATS'!BT11&lt;&gt;"",1,0)</f>
        <v>0</v>
      </c>
      <c r="E67" s="112">
        <f t="shared" si="1"/>
        <v>0</v>
      </c>
    </row>
    <row r="68" spans="1:5" ht="14.25" customHeight="1" x14ac:dyDescent="0.2">
      <c r="A68" s="99" t="s">
        <v>1246</v>
      </c>
      <c r="B68" s="90" t="s">
        <v>1247</v>
      </c>
      <c r="C68" s="100">
        <v>7</v>
      </c>
      <c r="D68" s="115">
        <f>IF('Summary STATS'!BU11&lt;&gt;"",1,0)</f>
        <v>0</v>
      </c>
      <c r="E68" s="112">
        <f t="shared" si="1"/>
        <v>0</v>
      </c>
    </row>
    <row r="69" spans="1:5" ht="14.25" customHeight="1" x14ac:dyDescent="0.2">
      <c r="A69" s="99" t="s">
        <v>1248</v>
      </c>
      <c r="B69" s="90" t="s">
        <v>1249</v>
      </c>
      <c r="C69" s="100">
        <v>9</v>
      </c>
      <c r="D69" s="115">
        <f>IF('Summary STATS'!BV11&lt;&gt;"",1,0)</f>
        <v>0</v>
      </c>
      <c r="E69" s="112">
        <f t="shared" si="1"/>
        <v>0</v>
      </c>
    </row>
    <row r="70" spans="1:5" ht="14.25" customHeight="1" x14ac:dyDescent="0.2">
      <c r="A70" s="99" t="s">
        <v>1250</v>
      </c>
      <c r="B70" s="90" t="s">
        <v>1251</v>
      </c>
      <c r="C70" s="100">
        <v>10</v>
      </c>
      <c r="D70" s="115">
        <f>IF('Summary STATS'!BW11&lt;&gt;"",1,0)</f>
        <v>0</v>
      </c>
      <c r="E70" s="112">
        <f t="shared" si="1"/>
        <v>0</v>
      </c>
    </row>
    <row r="71" spans="1:5" ht="14.25" customHeight="1" x14ac:dyDescent="0.2">
      <c r="A71" s="97" t="s">
        <v>1252</v>
      </c>
      <c r="B71" s="91" t="s">
        <v>1253</v>
      </c>
      <c r="C71" s="98">
        <v>8</v>
      </c>
      <c r="D71" s="115">
        <f>IF('Summary STATS'!BX11&lt;&gt;"",1,0)</f>
        <v>0</v>
      </c>
      <c r="E71" s="112">
        <f t="shared" si="1"/>
        <v>0</v>
      </c>
    </row>
    <row r="72" spans="1:5" ht="14.25" customHeight="1" x14ac:dyDescent="0.2">
      <c r="A72" s="99" t="s">
        <v>1254</v>
      </c>
      <c r="B72" s="90" t="s">
        <v>1255</v>
      </c>
      <c r="C72" s="100">
        <v>8</v>
      </c>
      <c r="D72" s="115">
        <f>IF('Summary STATS'!BY11&lt;&gt;"",1,0)</f>
        <v>0</v>
      </c>
      <c r="E72" s="112">
        <f t="shared" si="1"/>
        <v>0</v>
      </c>
    </row>
    <row r="73" spans="1:5" ht="14.25" customHeight="1" x14ac:dyDescent="0.2">
      <c r="A73" s="97" t="s">
        <v>1084</v>
      </c>
      <c r="B73" s="90" t="s">
        <v>1083</v>
      </c>
      <c r="C73" s="98">
        <v>6</v>
      </c>
      <c r="D73" s="115">
        <f>IF('Summary STATS'!BZ11&lt;&gt;"",1,0)</f>
        <v>1</v>
      </c>
      <c r="E73" s="112">
        <f t="shared" si="1"/>
        <v>6</v>
      </c>
    </row>
    <row r="74" spans="1:5" ht="14.25" customHeight="1" x14ac:dyDescent="0.2">
      <c r="A74" s="97" t="s">
        <v>1088</v>
      </c>
      <c r="B74" s="90" t="s">
        <v>1087</v>
      </c>
      <c r="C74" s="98">
        <v>8</v>
      </c>
      <c r="D74" s="115">
        <f>IF('Summary STATS'!CA11&lt;&gt;"",1,0)</f>
        <v>1</v>
      </c>
      <c r="E74" s="112">
        <f t="shared" si="1"/>
        <v>8</v>
      </c>
    </row>
    <row r="75" spans="1:5" ht="14.25" customHeight="1" x14ac:dyDescent="0.2">
      <c r="A75" s="99" t="s">
        <v>1256</v>
      </c>
      <c r="B75" s="90" t="s">
        <v>1257</v>
      </c>
      <c r="C75" s="100">
        <v>7</v>
      </c>
      <c r="D75" s="115">
        <f>IF('Summary STATS'!CB11&lt;&gt;"",1,0)</f>
        <v>0</v>
      </c>
      <c r="E75" s="112">
        <f t="shared" ref="E75:E106" si="2">C75*D75</f>
        <v>0</v>
      </c>
    </row>
    <row r="76" spans="1:5" ht="14.25" customHeight="1" x14ac:dyDescent="0.2">
      <c r="A76" s="97" t="s">
        <v>1258</v>
      </c>
      <c r="B76" s="90" t="s">
        <v>1259</v>
      </c>
      <c r="C76" s="98">
        <v>9</v>
      </c>
      <c r="D76" s="115">
        <f>IF('Summary STATS'!CC11&lt;&gt;"",1,0)</f>
        <v>0</v>
      </c>
      <c r="E76" s="112">
        <f t="shared" si="2"/>
        <v>0</v>
      </c>
    </row>
    <row r="77" spans="1:5" ht="14.25" customHeight="1" x14ac:dyDescent="0.2">
      <c r="A77" s="97" t="s">
        <v>1260</v>
      </c>
      <c r="B77" s="90" t="s">
        <v>1261</v>
      </c>
      <c r="C77" s="98">
        <v>6</v>
      </c>
      <c r="D77" s="115">
        <f>IF('Summary STATS'!CD11&lt;&gt;"",1,0)</f>
        <v>0</v>
      </c>
      <c r="E77" s="112">
        <f t="shared" si="2"/>
        <v>0</v>
      </c>
    </row>
    <row r="78" spans="1:5" ht="14.25" customHeight="1" x14ac:dyDescent="0.2">
      <c r="A78" s="99" t="s">
        <v>1262</v>
      </c>
      <c r="B78" s="90" t="s">
        <v>1263</v>
      </c>
      <c r="C78" s="100">
        <v>5</v>
      </c>
      <c r="D78" s="115">
        <f>IF('Summary STATS'!CE11&lt;&gt;"",1,0)</f>
        <v>0</v>
      </c>
      <c r="E78" s="112">
        <f t="shared" si="2"/>
        <v>0</v>
      </c>
    </row>
    <row r="79" spans="1:5" ht="14.25" customHeight="1" x14ac:dyDescent="0.2">
      <c r="A79" s="97" t="s">
        <v>1264</v>
      </c>
      <c r="B79" s="90" t="s">
        <v>1265</v>
      </c>
      <c r="C79" s="98">
        <v>7</v>
      </c>
      <c r="D79" s="115">
        <f>IF('Summary STATS'!CF11&lt;&gt;"",1,0)</f>
        <v>0</v>
      </c>
      <c r="E79" s="112">
        <f t="shared" si="2"/>
        <v>0</v>
      </c>
    </row>
    <row r="80" spans="1:5" ht="14.25" customHeight="1" x14ac:dyDescent="0.2">
      <c r="A80" s="99" t="s">
        <v>1266</v>
      </c>
      <c r="B80" s="90" t="s">
        <v>1267</v>
      </c>
      <c r="C80" s="100">
        <v>10</v>
      </c>
      <c r="D80" s="115">
        <f>IF('Summary STATS'!CG11&lt;&gt;"",1,0)</f>
        <v>0</v>
      </c>
      <c r="E80" s="112">
        <f t="shared" si="2"/>
        <v>0</v>
      </c>
    </row>
    <row r="81" spans="1:5" ht="14.25" customHeight="1" x14ac:dyDescent="0.2">
      <c r="A81" s="97" t="s">
        <v>1268</v>
      </c>
      <c r="B81" s="90" t="s">
        <v>1269</v>
      </c>
      <c r="C81" s="98">
        <v>9</v>
      </c>
      <c r="D81" s="115">
        <f>IF('Summary STATS'!CH11&lt;&gt;"",1,0)</f>
        <v>0</v>
      </c>
      <c r="E81" s="112">
        <f t="shared" si="2"/>
        <v>0</v>
      </c>
    </row>
    <row r="82" spans="1:5" ht="14.25" customHeight="1" x14ac:dyDescent="0.2">
      <c r="A82" s="99" t="s">
        <v>1090</v>
      </c>
      <c r="B82" s="90" t="s">
        <v>1089</v>
      </c>
      <c r="C82" s="100">
        <v>8</v>
      </c>
      <c r="D82" s="115">
        <f>IF('Summary STATS'!CI11&lt;&gt;"",1,0)</f>
        <v>1</v>
      </c>
      <c r="E82" s="112">
        <f t="shared" si="2"/>
        <v>8</v>
      </c>
    </row>
    <row r="83" spans="1:5" ht="14.25" customHeight="1" x14ac:dyDescent="0.2">
      <c r="A83" s="97" t="s">
        <v>1270</v>
      </c>
      <c r="B83" s="90" t="s">
        <v>1271</v>
      </c>
      <c r="C83" s="98">
        <v>10</v>
      </c>
      <c r="D83" s="115">
        <f>IF('Summary STATS'!CJ11&lt;&gt;"",1,0)</f>
        <v>0</v>
      </c>
      <c r="E83" s="112">
        <f t="shared" si="2"/>
        <v>0</v>
      </c>
    </row>
    <row r="84" spans="1:5" ht="14.25" customHeight="1" x14ac:dyDescent="0.2">
      <c r="A84" s="99" t="s">
        <v>1272</v>
      </c>
      <c r="B84" s="90" t="s">
        <v>1273</v>
      </c>
      <c r="C84" s="100">
        <v>7</v>
      </c>
      <c r="D84" s="115">
        <f>IF('Summary STATS'!CK11&lt;&gt;"",1,0)</f>
        <v>0</v>
      </c>
      <c r="E84" s="112">
        <f t="shared" si="2"/>
        <v>0</v>
      </c>
    </row>
    <row r="85" spans="1:5" ht="14.25" customHeight="1" x14ac:dyDescent="0.2">
      <c r="A85" s="99" t="s">
        <v>1274</v>
      </c>
      <c r="B85" s="90" t="s">
        <v>1275</v>
      </c>
      <c r="C85" s="100">
        <v>5</v>
      </c>
      <c r="D85" s="115">
        <f>IF('Summary STATS'!CL11&lt;&gt;"",1,0)</f>
        <v>0</v>
      </c>
      <c r="E85" s="112">
        <f t="shared" si="2"/>
        <v>0</v>
      </c>
    </row>
    <row r="86" spans="1:5" ht="14.25" customHeight="1" x14ac:dyDescent="0.2">
      <c r="A86" s="99" t="s">
        <v>1276</v>
      </c>
      <c r="B86" s="90" t="s">
        <v>1277</v>
      </c>
      <c r="C86" s="100">
        <v>8</v>
      </c>
      <c r="D86" s="115">
        <f>IF('Summary STATS'!CM11&lt;&gt;"",1,0)</f>
        <v>0</v>
      </c>
      <c r="E86" s="112">
        <f t="shared" si="2"/>
        <v>0</v>
      </c>
    </row>
    <row r="87" spans="1:5" ht="14.25" customHeight="1" x14ac:dyDescent="0.2">
      <c r="A87" s="99" t="s">
        <v>1278</v>
      </c>
      <c r="B87" s="90" t="s">
        <v>1279</v>
      </c>
      <c r="C87" s="100">
        <v>8</v>
      </c>
      <c r="D87" s="115">
        <f>IF('Summary STATS'!CN11&lt;&gt;"",1,0)</f>
        <v>0</v>
      </c>
      <c r="E87" s="112">
        <f t="shared" si="2"/>
        <v>0</v>
      </c>
    </row>
    <row r="88" spans="1:5" ht="14.25" customHeight="1" x14ac:dyDescent="0.2">
      <c r="A88" s="97" t="s">
        <v>1280</v>
      </c>
      <c r="B88" s="90" t="s">
        <v>1281</v>
      </c>
      <c r="C88" s="98">
        <v>8</v>
      </c>
      <c r="D88" s="115">
        <f>IF('Summary STATS'!CO11&lt;&gt;"",1,0)</f>
        <v>0</v>
      </c>
      <c r="E88" s="112">
        <f t="shared" si="2"/>
        <v>0</v>
      </c>
    </row>
    <row r="89" spans="1:5" ht="14.25" customHeight="1" x14ac:dyDescent="0.2">
      <c r="A89" s="97" t="s">
        <v>1282</v>
      </c>
      <c r="B89" s="90" t="s">
        <v>1283</v>
      </c>
      <c r="C89" s="98">
        <v>10</v>
      </c>
      <c r="D89" s="115">
        <f>IF('Summary STATS'!CP11&lt;&gt;"",1,0)</f>
        <v>0</v>
      </c>
      <c r="E89" s="112">
        <f t="shared" si="2"/>
        <v>0</v>
      </c>
    </row>
    <row r="90" spans="1:5" ht="14.25" customHeight="1" x14ac:dyDescent="0.2">
      <c r="A90" s="99" t="s">
        <v>1086</v>
      </c>
      <c r="B90" s="90" t="s">
        <v>1085</v>
      </c>
      <c r="C90" s="100">
        <v>6</v>
      </c>
      <c r="D90" s="115">
        <f>IF('Summary STATS'!CQ11&lt;&gt;"",1,0)</f>
        <v>1</v>
      </c>
      <c r="E90" s="112">
        <f t="shared" si="2"/>
        <v>6</v>
      </c>
    </row>
    <row r="91" spans="1:5" ht="14.25" customHeight="1" x14ac:dyDescent="0.2">
      <c r="A91" s="99" t="s">
        <v>1284</v>
      </c>
      <c r="B91" s="90" t="s">
        <v>1285</v>
      </c>
      <c r="C91" s="100">
        <v>8</v>
      </c>
      <c r="D91" s="115">
        <f>IF('Summary STATS'!CR11&lt;&gt;"",1,0)</f>
        <v>0</v>
      </c>
      <c r="E91" s="112">
        <f t="shared" si="2"/>
        <v>0</v>
      </c>
    </row>
    <row r="92" spans="1:5" ht="14.25" customHeight="1" x14ac:dyDescent="0.2">
      <c r="A92" s="99" t="s">
        <v>1286</v>
      </c>
      <c r="B92" s="91" t="s">
        <v>1287</v>
      </c>
      <c r="C92" s="100">
        <v>8</v>
      </c>
      <c r="D92" s="115">
        <f>IF('Summary STATS'!CS11&lt;&gt;"",1,0)</f>
        <v>0</v>
      </c>
      <c r="E92" s="112">
        <f t="shared" si="2"/>
        <v>0</v>
      </c>
    </row>
    <row r="93" spans="1:5" ht="14.25" customHeight="1" x14ac:dyDescent="0.2">
      <c r="A93" s="99" t="s">
        <v>1288</v>
      </c>
      <c r="B93" s="90" t="s">
        <v>1289</v>
      </c>
      <c r="C93" s="100">
        <v>9</v>
      </c>
      <c r="D93" s="115">
        <f>IF('Summary STATS'!CT11&lt;&gt;"",1,0)</f>
        <v>0</v>
      </c>
      <c r="E93" s="112">
        <f t="shared" si="2"/>
        <v>0</v>
      </c>
    </row>
    <row r="94" spans="1:5" ht="14.25" customHeight="1" x14ac:dyDescent="0.2">
      <c r="A94" s="97" t="s">
        <v>1290</v>
      </c>
      <c r="B94" s="90" t="s">
        <v>1291</v>
      </c>
      <c r="C94" s="98">
        <v>7</v>
      </c>
      <c r="D94" s="115">
        <f>IF('Summary STATS'!EO11&lt;&gt;"",1,0)</f>
        <v>0</v>
      </c>
      <c r="E94" s="112">
        <f t="shared" si="2"/>
        <v>0</v>
      </c>
    </row>
    <row r="95" spans="1:5" ht="14.25" customHeight="1" x14ac:dyDescent="0.2">
      <c r="A95" s="97" t="s">
        <v>1292</v>
      </c>
      <c r="B95" s="90" t="s">
        <v>1293</v>
      </c>
      <c r="C95" s="98">
        <v>8</v>
      </c>
      <c r="D95" s="115">
        <f>IF('Summary STATS'!CU11&lt;&gt;"",1,0)</f>
        <v>0</v>
      </c>
      <c r="E95" s="112">
        <f t="shared" si="2"/>
        <v>0</v>
      </c>
    </row>
    <row r="96" spans="1:5" ht="14.25" customHeight="1" x14ac:dyDescent="0.2">
      <c r="A96" s="97" t="s">
        <v>1294</v>
      </c>
      <c r="B96" s="90" t="s">
        <v>1295</v>
      </c>
      <c r="C96" s="98">
        <v>9</v>
      </c>
      <c r="D96" s="115">
        <f>IF('Summary STATS'!CV11&lt;&gt;"",1,0)</f>
        <v>0</v>
      </c>
      <c r="E96" s="112">
        <f t="shared" si="2"/>
        <v>0</v>
      </c>
    </row>
    <row r="97" spans="1:5" ht="14.25" customHeight="1" x14ac:dyDescent="0.2">
      <c r="A97" s="97" t="s">
        <v>1296</v>
      </c>
      <c r="B97" s="90" t="s">
        <v>1297</v>
      </c>
      <c r="C97" s="98">
        <v>7</v>
      </c>
      <c r="D97" s="115">
        <f>IF('Summary STATS'!CX11&lt;&gt;"",1,0)</f>
        <v>0</v>
      </c>
      <c r="E97" s="112">
        <f t="shared" si="2"/>
        <v>0</v>
      </c>
    </row>
    <row r="98" spans="1:5" ht="14.25" customHeight="1" x14ac:dyDescent="0.2">
      <c r="A98" s="99" t="s">
        <v>1298</v>
      </c>
      <c r="B98" s="90" t="s">
        <v>1299</v>
      </c>
      <c r="C98" s="100">
        <v>9</v>
      </c>
      <c r="D98" s="115">
        <f>IF('Summary STATS'!CY11&lt;&gt;"",1,0)</f>
        <v>0</v>
      </c>
      <c r="E98" s="112">
        <f t="shared" si="2"/>
        <v>0</v>
      </c>
    </row>
    <row r="99" spans="1:5" ht="14.25" customHeight="1" x14ac:dyDescent="0.2">
      <c r="A99" s="99" t="s">
        <v>1300</v>
      </c>
      <c r="B99" s="90" t="s">
        <v>1301</v>
      </c>
      <c r="C99" s="100">
        <v>3</v>
      </c>
      <c r="D99" s="115">
        <f>IF('Summary STATS'!CZ11&lt;&gt;"",1,0)</f>
        <v>0</v>
      </c>
      <c r="E99" s="112">
        <f t="shared" si="2"/>
        <v>0</v>
      </c>
    </row>
    <row r="100" spans="1:5" ht="14.25" customHeight="1" x14ac:dyDescent="0.2">
      <c r="A100" s="99" t="s">
        <v>1302</v>
      </c>
      <c r="B100" s="90" t="s">
        <v>1303</v>
      </c>
      <c r="C100" s="100">
        <v>8</v>
      </c>
      <c r="D100" s="115">
        <f>IF('Summary STATS'!DA11&lt;&gt;"",1,0)</f>
        <v>0</v>
      </c>
      <c r="E100" s="112">
        <f t="shared" si="2"/>
        <v>0</v>
      </c>
    </row>
    <row r="101" spans="1:5" ht="14.25" customHeight="1" x14ac:dyDescent="0.2">
      <c r="A101" s="97" t="s">
        <v>1304</v>
      </c>
      <c r="B101" s="90" t="s">
        <v>1305</v>
      </c>
      <c r="C101" s="98">
        <v>6</v>
      </c>
      <c r="D101" s="115">
        <f>IF('Summary STATS'!DC11&lt;&gt;"",1,0)</f>
        <v>0</v>
      </c>
      <c r="E101" s="112">
        <f t="shared" si="2"/>
        <v>0</v>
      </c>
    </row>
    <row r="102" spans="1:5" ht="14.25" customHeight="1" x14ac:dyDescent="0.2">
      <c r="A102" s="97" t="s">
        <v>1306</v>
      </c>
      <c r="B102" s="91" t="s">
        <v>1307</v>
      </c>
      <c r="C102" s="98">
        <v>10</v>
      </c>
      <c r="D102" s="115">
        <f>IF('Summary STATS'!DD11&lt;&gt;"",1,0)</f>
        <v>0</v>
      </c>
      <c r="E102" s="112">
        <f t="shared" si="2"/>
        <v>0</v>
      </c>
    </row>
    <row r="103" spans="1:5" ht="14.25" customHeight="1" x14ac:dyDescent="0.2">
      <c r="A103" s="97" t="s">
        <v>1308</v>
      </c>
      <c r="B103" s="90" t="s">
        <v>1309</v>
      </c>
      <c r="C103" s="98">
        <v>5</v>
      </c>
      <c r="D103" s="115">
        <f>IF('Summary STATS'!DE11&lt;&gt;"",1,0)</f>
        <v>0</v>
      </c>
      <c r="E103" s="112">
        <f t="shared" si="2"/>
        <v>0</v>
      </c>
    </row>
    <row r="104" spans="1:5" ht="14.25" customHeight="1" x14ac:dyDescent="0.2">
      <c r="A104" s="99" t="s">
        <v>1310</v>
      </c>
      <c r="B104" s="90" t="s">
        <v>1311</v>
      </c>
      <c r="C104" s="100">
        <v>9</v>
      </c>
      <c r="D104" s="115">
        <f>IF('Summary STATS'!DF11&lt;&gt;"",1,0)</f>
        <v>0</v>
      </c>
      <c r="E104" s="112">
        <f t="shared" si="2"/>
        <v>0</v>
      </c>
    </row>
    <row r="105" spans="1:5" ht="14.25" customHeight="1" x14ac:dyDescent="0.2">
      <c r="A105" s="99" t="s">
        <v>1312</v>
      </c>
      <c r="B105" s="90" t="s">
        <v>1313</v>
      </c>
      <c r="C105" s="100">
        <v>4</v>
      </c>
      <c r="D105" s="115">
        <f>IF('Summary STATS'!DG11&lt;&gt;"",1,0)</f>
        <v>0</v>
      </c>
      <c r="E105" s="112">
        <f t="shared" si="2"/>
        <v>0</v>
      </c>
    </row>
    <row r="106" spans="1:5" ht="14.25" customHeight="1" x14ac:dyDescent="0.2">
      <c r="A106" s="99" t="s">
        <v>1314</v>
      </c>
      <c r="B106" s="93" t="s">
        <v>1315</v>
      </c>
      <c r="C106" s="100">
        <v>8</v>
      </c>
      <c r="D106" s="115">
        <f>IF('Summary STATS'!DH11&lt;&gt;"",1,0)</f>
        <v>0</v>
      </c>
      <c r="E106" s="112">
        <f t="shared" si="2"/>
        <v>0</v>
      </c>
    </row>
    <row r="107" spans="1:5" ht="14.25" customHeight="1" x14ac:dyDescent="0.2">
      <c r="A107" s="97" t="s">
        <v>1316</v>
      </c>
      <c r="B107" s="93" t="s">
        <v>1317</v>
      </c>
      <c r="C107" s="98">
        <v>8</v>
      </c>
      <c r="D107" s="115">
        <f>IF('Summary STATS'!DI11&lt;&gt;"",1,0)</f>
        <v>0</v>
      </c>
      <c r="E107" s="112">
        <f t="shared" ref="E107:E134" si="3">C107*D107</f>
        <v>0</v>
      </c>
    </row>
    <row r="108" spans="1:5" ht="14.25" customHeight="1" x14ac:dyDescent="0.2">
      <c r="A108" s="99" t="s">
        <v>1318</v>
      </c>
      <c r="B108" s="94" t="s">
        <v>1319</v>
      </c>
      <c r="C108" s="100">
        <v>9</v>
      </c>
      <c r="D108" s="115">
        <f>IF('Summary STATS'!DJ11&lt;&gt;"",1,0)</f>
        <v>0</v>
      </c>
      <c r="E108" s="112">
        <f t="shared" si="3"/>
        <v>0</v>
      </c>
    </row>
    <row r="109" spans="1:5" ht="14.25" customHeight="1" x14ac:dyDescent="0.2">
      <c r="A109" s="97" t="s">
        <v>1320</v>
      </c>
      <c r="B109" s="93" t="s">
        <v>1321</v>
      </c>
      <c r="C109" s="98">
        <v>8</v>
      </c>
      <c r="D109" s="115">
        <f>IF('Summary STATS'!DK11&lt;&gt;"",1,0)</f>
        <v>0</v>
      </c>
      <c r="E109" s="112">
        <f t="shared" si="3"/>
        <v>0</v>
      </c>
    </row>
    <row r="110" spans="1:5" ht="14.25" customHeight="1" x14ac:dyDescent="0.2">
      <c r="A110" s="97" t="s">
        <v>1322</v>
      </c>
      <c r="B110" s="90" t="s">
        <v>1323</v>
      </c>
      <c r="C110" s="98">
        <v>5</v>
      </c>
      <c r="D110" s="115">
        <f>IF('Summary STATS'!DL11&lt;&gt;"",1,0)</f>
        <v>0</v>
      </c>
      <c r="E110" s="112">
        <f t="shared" si="3"/>
        <v>0</v>
      </c>
    </row>
    <row r="111" spans="1:5" ht="14.25" customHeight="1" x14ac:dyDescent="0.2">
      <c r="A111" s="99" t="s">
        <v>1324</v>
      </c>
      <c r="B111" s="92" t="s">
        <v>1325</v>
      </c>
      <c r="C111" s="100">
        <v>10</v>
      </c>
      <c r="D111" s="115">
        <f>IF('Summary STATS'!DM11&lt;&gt;"",1,0)</f>
        <v>0</v>
      </c>
      <c r="E111" s="112">
        <f t="shared" si="3"/>
        <v>0</v>
      </c>
    </row>
    <row r="112" spans="1:5" s="78" customFormat="1" ht="14.25" customHeight="1" x14ac:dyDescent="0.2">
      <c r="A112" s="101" t="s">
        <v>1326</v>
      </c>
      <c r="B112" s="95" t="s">
        <v>1327</v>
      </c>
      <c r="C112" s="102">
        <v>9</v>
      </c>
      <c r="D112" s="115">
        <f>IF('Summary STATS'!DN11&lt;&gt;"",1,0)</f>
        <v>0</v>
      </c>
      <c r="E112" s="112">
        <f t="shared" si="3"/>
        <v>0</v>
      </c>
    </row>
    <row r="113" spans="1:5" ht="14.25" customHeight="1" x14ac:dyDescent="0.2">
      <c r="A113" s="99" t="s">
        <v>1078</v>
      </c>
      <c r="B113" s="90" t="s">
        <v>1077</v>
      </c>
      <c r="C113" s="100">
        <v>5</v>
      </c>
      <c r="D113" s="115">
        <f>IF('Summary STATS'!DP11&lt;&gt;"",1,0)</f>
        <v>1</v>
      </c>
      <c r="E113" s="112">
        <f t="shared" si="3"/>
        <v>5</v>
      </c>
    </row>
    <row r="114" spans="1:5" ht="14.25" customHeight="1" x14ac:dyDescent="0.2">
      <c r="A114" s="97" t="s">
        <v>1328</v>
      </c>
      <c r="B114" s="90" t="s">
        <v>1329</v>
      </c>
      <c r="C114" s="98">
        <v>8</v>
      </c>
      <c r="D114" s="115">
        <f>IF('Summary STATS'!DQ11&lt;&gt;"",1,0)</f>
        <v>0</v>
      </c>
      <c r="E114" s="112">
        <f t="shared" si="3"/>
        <v>0</v>
      </c>
    </row>
    <row r="115" spans="1:5" ht="14.25" customHeight="1" x14ac:dyDescent="0.2">
      <c r="A115" s="99" t="s">
        <v>1082</v>
      </c>
      <c r="B115" s="90" t="s">
        <v>1081</v>
      </c>
      <c r="C115" s="100">
        <v>3</v>
      </c>
      <c r="D115" s="115">
        <f>IF('Summary STATS'!DR11&lt;&gt;"",1,0)</f>
        <v>1</v>
      </c>
      <c r="E115" s="112">
        <f t="shared" si="3"/>
        <v>3</v>
      </c>
    </row>
    <row r="116" spans="1:5" ht="14.25" customHeight="1" x14ac:dyDescent="0.2">
      <c r="A116" s="97" t="s">
        <v>1330</v>
      </c>
      <c r="B116" s="90" t="s">
        <v>1331</v>
      </c>
      <c r="C116" s="98">
        <v>9</v>
      </c>
      <c r="D116" s="115">
        <f>IF('Summary STATS'!DS11&lt;&gt;"",1,0)</f>
        <v>0</v>
      </c>
      <c r="E116" s="112">
        <f t="shared" si="3"/>
        <v>0</v>
      </c>
    </row>
    <row r="117" spans="1:5" ht="14.25" customHeight="1" x14ac:dyDescent="0.2">
      <c r="A117" s="97" t="s">
        <v>1332</v>
      </c>
      <c r="B117" s="90" t="s">
        <v>1333</v>
      </c>
      <c r="C117" s="98">
        <v>1</v>
      </c>
      <c r="D117" s="115">
        <f>IF('Summary STATS'!DT11&lt;&gt;"",1,0)</f>
        <v>0</v>
      </c>
      <c r="E117" s="112">
        <f t="shared" si="3"/>
        <v>0</v>
      </c>
    </row>
    <row r="118" spans="1:5" ht="14.25" customHeight="1" x14ac:dyDescent="0.2">
      <c r="A118" s="99" t="s">
        <v>1334</v>
      </c>
      <c r="B118" s="90" t="s">
        <v>1335</v>
      </c>
      <c r="C118" s="100">
        <v>1</v>
      </c>
      <c r="D118" s="115">
        <f>IF('Summary STATS'!DU11&lt;&gt;"",1,0)</f>
        <v>0</v>
      </c>
      <c r="E118" s="112">
        <f t="shared" si="3"/>
        <v>0</v>
      </c>
    </row>
    <row r="119" spans="1:5" ht="14.25" customHeight="1" x14ac:dyDescent="0.2">
      <c r="A119" s="99" t="s">
        <v>1336</v>
      </c>
      <c r="B119" s="90" t="s">
        <v>1337</v>
      </c>
      <c r="C119" s="100">
        <v>1</v>
      </c>
      <c r="D119" s="115">
        <f>IF('Summary STATS'!DV11&lt;&gt;"",1,0)</f>
        <v>0</v>
      </c>
      <c r="E119" s="112">
        <f t="shared" si="3"/>
        <v>0</v>
      </c>
    </row>
    <row r="120" spans="1:5" ht="14.25" customHeight="1" x14ac:dyDescent="0.2">
      <c r="A120" s="99" t="s">
        <v>1338</v>
      </c>
      <c r="B120" s="90" t="s">
        <v>1339</v>
      </c>
      <c r="C120" s="100">
        <v>10</v>
      </c>
      <c r="D120" s="115">
        <f>IF('Summary STATS'!DW11&lt;&gt;"",1,0)</f>
        <v>0</v>
      </c>
      <c r="E120" s="112">
        <f t="shared" si="3"/>
        <v>0</v>
      </c>
    </row>
    <row r="121" spans="1:5" ht="14.25" customHeight="1" x14ac:dyDescent="0.2">
      <c r="A121" s="99" t="s">
        <v>1340</v>
      </c>
      <c r="B121" s="90" t="s">
        <v>1341</v>
      </c>
      <c r="C121" s="100">
        <v>9</v>
      </c>
      <c r="D121" s="115">
        <f>IF('Summary STATS'!DX11&lt;&gt;"",1,0)</f>
        <v>0</v>
      </c>
      <c r="E121" s="112">
        <f t="shared" si="3"/>
        <v>0</v>
      </c>
    </row>
    <row r="122" spans="1:5" ht="14.25" customHeight="1" x14ac:dyDescent="0.2">
      <c r="A122" s="99" t="s">
        <v>1342</v>
      </c>
      <c r="B122" s="90" t="s">
        <v>1343</v>
      </c>
      <c r="C122" s="100">
        <v>9</v>
      </c>
      <c r="D122" s="115">
        <f>IF('Summary STATS'!DY11&lt;&gt;"",1,0)</f>
        <v>0</v>
      </c>
      <c r="E122" s="112">
        <f t="shared" si="3"/>
        <v>0</v>
      </c>
    </row>
    <row r="123" spans="1:5" ht="14.25" customHeight="1" x14ac:dyDescent="0.2">
      <c r="A123" s="99" t="s">
        <v>1344</v>
      </c>
      <c r="B123" s="90" t="s">
        <v>1345</v>
      </c>
      <c r="C123" s="100">
        <v>9</v>
      </c>
      <c r="D123" s="115">
        <f>IF('Summary STATS'!DZ11&lt;&gt;"",1,0)</f>
        <v>0</v>
      </c>
      <c r="E123" s="112">
        <f t="shared" si="3"/>
        <v>0</v>
      </c>
    </row>
    <row r="124" spans="1:5" ht="14.25" customHeight="1" x14ac:dyDescent="0.2">
      <c r="A124" s="97" t="s">
        <v>1346</v>
      </c>
      <c r="B124" s="90" t="s">
        <v>1347</v>
      </c>
      <c r="C124" s="98">
        <v>10</v>
      </c>
      <c r="D124" s="115">
        <f>IF('Summary STATS'!EA11&lt;&gt;"",1,0)</f>
        <v>0</v>
      </c>
      <c r="E124" s="112">
        <f t="shared" si="3"/>
        <v>0</v>
      </c>
    </row>
    <row r="125" spans="1:5" ht="14.25" customHeight="1" x14ac:dyDescent="0.2">
      <c r="A125" s="99" t="s">
        <v>1348</v>
      </c>
      <c r="B125" s="90" t="s">
        <v>1349</v>
      </c>
      <c r="C125" s="100">
        <v>9</v>
      </c>
      <c r="D125" s="115">
        <f>IF('Summary STATS'!EB11&lt;&gt;"",1,0)</f>
        <v>0</v>
      </c>
      <c r="E125" s="112">
        <f t="shared" si="3"/>
        <v>0</v>
      </c>
    </row>
    <row r="126" spans="1:5" ht="14.25" customHeight="1" x14ac:dyDescent="0.2">
      <c r="A126" s="99" t="s">
        <v>1350</v>
      </c>
      <c r="B126" s="90" t="s">
        <v>1351</v>
      </c>
      <c r="C126" s="100">
        <v>9</v>
      </c>
      <c r="D126" s="115">
        <f>IF('Summary STATS'!EC11&lt;&gt;"",1,0)</f>
        <v>0</v>
      </c>
      <c r="E126" s="112">
        <f t="shared" si="3"/>
        <v>0</v>
      </c>
    </row>
    <row r="127" spans="1:5" ht="14.25" customHeight="1" x14ac:dyDescent="0.2">
      <c r="A127" s="99" t="s">
        <v>1352</v>
      </c>
      <c r="B127" s="90" t="s">
        <v>1353</v>
      </c>
      <c r="C127" s="100">
        <v>7</v>
      </c>
      <c r="D127" s="115">
        <f>IF('Summary STATS'!ED11&lt;&gt;"",1,0)</f>
        <v>0</v>
      </c>
      <c r="E127" s="112">
        <f t="shared" si="3"/>
        <v>0</v>
      </c>
    </row>
    <row r="128" spans="1:5" ht="14.25" customHeight="1" x14ac:dyDescent="0.2">
      <c r="A128" s="99" t="s">
        <v>1068</v>
      </c>
      <c r="B128" s="90" t="s">
        <v>1067</v>
      </c>
      <c r="C128" s="100">
        <v>6</v>
      </c>
      <c r="D128" s="115">
        <f>IF('Summary STATS'!EE11&lt;&gt;"",1,0)</f>
        <v>1</v>
      </c>
      <c r="E128" s="112">
        <f t="shared" si="3"/>
        <v>6</v>
      </c>
    </row>
    <row r="129" spans="1:5" ht="14.25" customHeight="1" x14ac:dyDescent="0.2">
      <c r="A129" s="97" t="s">
        <v>1354</v>
      </c>
      <c r="B129" s="90" t="s">
        <v>1355</v>
      </c>
      <c r="C129" s="98">
        <v>6</v>
      </c>
      <c r="D129" s="115">
        <f>IF('Summary STATS'!EF11&lt;&gt;"",1,0)</f>
        <v>0</v>
      </c>
      <c r="E129" s="112">
        <f t="shared" si="3"/>
        <v>0</v>
      </c>
    </row>
    <row r="130" spans="1:5" ht="14.25" customHeight="1" x14ac:dyDescent="0.2">
      <c r="A130" s="97" t="s">
        <v>1074</v>
      </c>
      <c r="B130" s="93" t="s">
        <v>1073</v>
      </c>
      <c r="C130" s="98">
        <v>5</v>
      </c>
      <c r="D130" s="115">
        <f>IF('Summary STATS'!EG11&lt;&gt;"",1,0)</f>
        <v>1</v>
      </c>
      <c r="E130" s="112">
        <f t="shared" si="3"/>
        <v>5</v>
      </c>
    </row>
    <row r="131" spans="1:5" ht="14.25" customHeight="1" x14ac:dyDescent="0.2">
      <c r="A131" s="97" t="s">
        <v>1356</v>
      </c>
      <c r="B131" s="93" t="s">
        <v>1357</v>
      </c>
      <c r="C131" s="98">
        <v>7</v>
      </c>
      <c r="D131" s="115">
        <f>IF('Summary STATS'!EH11&lt;&gt;"",1,0)</f>
        <v>0</v>
      </c>
      <c r="E131" s="112">
        <f t="shared" si="3"/>
        <v>0</v>
      </c>
    </row>
    <row r="132" spans="1:5" ht="14.25" customHeight="1" x14ac:dyDescent="0.2">
      <c r="A132" s="99" t="s">
        <v>1358</v>
      </c>
      <c r="B132" s="92" t="s">
        <v>1359</v>
      </c>
      <c r="C132" s="98">
        <v>8</v>
      </c>
      <c r="D132" s="115">
        <f>IF('Summary STATS'!EI11&lt;&gt;"",1,0)</f>
        <v>0</v>
      </c>
      <c r="E132" s="112">
        <f t="shared" si="3"/>
        <v>0</v>
      </c>
    </row>
    <row r="133" spans="1:5" ht="14.25" customHeight="1" x14ac:dyDescent="0.2">
      <c r="A133" s="99" t="s">
        <v>1360</v>
      </c>
      <c r="B133" s="90" t="s">
        <v>1361</v>
      </c>
      <c r="C133" s="100">
        <v>8</v>
      </c>
      <c r="D133" s="115">
        <f>IF('Summary STATS'!EJ11&lt;&gt;"",1,0)</f>
        <v>0</v>
      </c>
      <c r="E133" s="112">
        <f t="shared" si="3"/>
        <v>0</v>
      </c>
    </row>
    <row r="134" spans="1:5" ht="14.25" customHeight="1" thickBot="1" x14ac:dyDescent="0.25">
      <c r="A134" s="103" t="s">
        <v>1362</v>
      </c>
      <c r="B134" s="104" t="s">
        <v>1363</v>
      </c>
      <c r="C134" s="105">
        <v>8</v>
      </c>
      <c r="D134" s="116">
        <f>IF('Summary STATS'!EK11&lt;&gt;"",1,0)</f>
        <v>0</v>
      </c>
      <c r="E134" s="112">
        <f t="shared" si="3"/>
        <v>0</v>
      </c>
    </row>
    <row r="135" spans="1:5" ht="14.25" x14ac:dyDescent="0.2">
      <c r="A135" s="86"/>
      <c r="B135" s="86"/>
      <c r="C135" s="87"/>
      <c r="D135" s="113"/>
      <c r="E135" s="81"/>
    </row>
    <row r="136" spans="1:5" ht="15" x14ac:dyDescent="0.25">
      <c r="A136" s="272" t="s">
        <v>1364</v>
      </c>
      <c r="B136" s="86"/>
      <c r="C136" s="81"/>
      <c r="D136" s="88">
        <f>SUM(D9:D134)</f>
        <v>15</v>
      </c>
      <c r="E136" s="81"/>
    </row>
    <row r="137" spans="1:5" ht="15.75" thickBot="1" x14ac:dyDescent="0.3">
      <c r="A137" s="272" t="s">
        <v>1365</v>
      </c>
      <c r="B137" s="86"/>
      <c r="C137" s="89"/>
      <c r="D137" s="81"/>
      <c r="E137" s="81">
        <f>(SUM(E9:E134)/D136)</f>
        <v>5.4</v>
      </c>
    </row>
    <row r="138" spans="1:5" ht="15.75" thickBot="1" x14ac:dyDescent="0.3">
      <c r="A138" s="273" t="s">
        <v>1366</v>
      </c>
      <c r="B138" s="118"/>
      <c r="C138" s="119"/>
      <c r="D138" s="119"/>
      <c r="E138" s="120">
        <f>(SUM(E9:E134)/D136)*SQRT(D136)</f>
        <v>20.914110069520053</v>
      </c>
    </row>
    <row r="140" spans="1:5" x14ac:dyDescent="0.2">
      <c r="A140" s="79"/>
      <c r="B140" s="79"/>
      <c r="C140" s="77"/>
    </row>
    <row r="141" spans="1:5" ht="51" customHeight="1" x14ac:dyDescent="0.25">
      <c r="A141" s="287" t="s">
        <v>1367</v>
      </c>
      <c r="B141" s="287"/>
      <c r="C141" s="287"/>
      <c r="D141" s="287"/>
      <c r="E141" s="287"/>
    </row>
    <row r="142" spans="1:5" x14ac:dyDescent="0.2">
      <c r="A142" s="79"/>
      <c r="B142" s="79"/>
      <c r="C142" s="77"/>
    </row>
    <row r="143" spans="1:5" ht="51" customHeight="1" x14ac:dyDescent="0.25">
      <c r="A143" s="287" t="s">
        <v>1368</v>
      </c>
      <c r="B143" s="287"/>
      <c r="C143" s="287"/>
      <c r="D143" s="287"/>
      <c r="E143" s="287"/>
    </row>
  </sheetData>
  <protectedRanges>
    <protectedRange sqref="D8:D134" name="number of species"/>
  </protectedRanges>
  <mergeCells count="2">
    <mergeCell ref="A141:E141"/>
    <mergeCell ref="A143:E143"/>
  </mergeCells>
  <phoneticPr fontId="0" type="noConversion"/>
  <pageMargins left="0.75" right="0.75" top="1" bottom="1" header="0.5" footer="0.5"/>
  <pageSetup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FC60-6162-4D41-964A-E7B6142B3361}">
  <dimension ref="A1:FB1"/>
  <sheetViews>
    <sheetView workbookViewId="0"/>
  </sheetViews>
  <sheetFormatPr defaultRowHeight="12.75" x14ac:dyDescent="0.2"/>
  <sheetData>
    <row r="1" spans="1:158" s="7" customFormat="1" ht="190.15" customHeight="1" x14ac:dyDescent="0.2">
      <c r="A1" s="137" t="s">
        <v>1369</v>
      </c>
      <c r="B1" s="25" t="s">
        <v>1370</v>
      </c>
      <c r="C1" s="7" t="s">
        <v>1371</v>
      </c>
      <c r="D1" s="7" t="s">
        <v>1372</v>
      </c>
      <c r="E1" s="14" t="s">
        <v>101</v>
      </c>
      <c r="F1" s="14" t="s">
        <v>1373</v>
      </c>
      <c r="G1" s="23" t="s">
        <v>975</v>
      </c>
      <c r="H1" s="23" t="s">
        <v>976</v>
      </c>
      <c r="I1" s="96" t="s">
        <v>1374</v>
      </c>
      <c r="J1" s="96" t="s">
        <v>1375</v>
      </c>
      <c r="K1" s="96" t="s">
        <v>1376</v>
      </c>
      <c r="L1" s="96" t="s">
        <v>1377</v>
      </c>
      <c r="M1" s="13" t="s">
        <v>1378</v>
      </c>
      <c r="N1" s="13" t="s">
        <v>1379</v>
      </c>
      <c r="O1" s="13" t="s">
        <v>1380</v>
      </c>
      <c r="P1" s="13" t="s">
        <v>1381</v>
      </c>
      <c r="Q1" s="13" t="s">
        <v>1382</v>
      </c>
      <c r="R1" s="13" t="s">
        <v>1383</v>
      </c>
      <c r="S1" s="13" t="s">
        <v>1384</v>
      </c>
      <c r="T1" s="13" t="s">
        <v>1385</v>
      </c>
      <c r="U1" s="13" t="s">
        <v>1386</v>
      </c>
      <c r="V1" s="13" t="s">
        <v>1387</v>
      </c>
      <c r="W1" s="13" t="s">
        <v>1388</v>
      </c>
      <c r="X1" s="13" t="s">
        <v>1389</v>
      </c>
      <c r="Y1" s="13" t="s">
        <v>1390</v>
      </c>
      <c r="Z1" s="13" t="s">
        <v>1391</v>
      </c>
      <c r="AA1" s="13" t="s">
        <v>1392</v>
      </c>
      <c r="AB1" s="13" t="s">
        <v>1393</v>
      </c>
      <c r="AC1" s="13" t="s">
        <v>1394</v>
      </c>
      <c r="AD1" s="13" t="s">
        <v>1395</v>
      </c>
      <c r="AE1" s="13" t="s">
        <v>1396</v>
      </c>
      <c r="AF1" s="13" t="s">
        <v>1397</v>
      </c>
      <c r="AG1" s="13" t="s">
        <v>1398</v>
      </c>
      <c r="AH1" s="13" t="s">
        <v>1399</v>
      </c>
      <c r="AI1" s="13" t="s">
        <v>1400</v>
      </c>
      <c r="AJ1" s="13" t="s">
        <v>1401</v>
      </c>
      <c r="AK1" s="13" t="s">
        <v>1402</v>
      </c>
      <c r="AL1" s="13" t="s">
        <v>1403</v>
      </c>
      <c r="AM1" s="13" t="s">
        <v>1404</v>
      </c>
      <c r="AN1" s="13" t="s">
        <v>1405</v>
      </c>
      <c r="AO1" s="13" t="s">
        <v>1406</v>
      </c>
      <c r="AP1" s="13" t="s">
        <v>1407</v>
      </c>
      <c r="AQ1" s="13" t="s">
        <v>1408</v>
      </c>
      <c r="AR1" s="13" t="s">
        <v>1409</v>
      </c>
      <c r="AS1" s="13" t="s">
        <v>1410</v>
      </c>
      <c r="AT1" s="13" t="s">
        <v>1411</v>
      </c>
      <c r="AU1" s="13" t="s">
        <v>1412</v>
      </c>
      <c r="AV1" s="13" t="s">
        <v>1413</v>
      </c>
      <c r="AW1" s="13" t="s">
        <v>1414</v>
      </c>
      <c r="AX1" s="13" t="s">
        <v>1415</v>
      </c>
      <c r="AY1" s="13" t="s">
        <v>1416</v>
      </c>
      <c r="AZ1" s="13" t="s">
        <v>1417</v>
      </c>
      <c r="BA1" s="13" t="s">
        <v>1418</v>
      </c>
      <c r="BB1" s="13" t="s">
        <v>1419</v>
      </c>
      <c r="BC1" s="13" t="s">
        <v>1420</v>
      </c>
      <c r="BD1" s="13" t="s">
        <v>1421</v>
      </c>
      <c r="BE1" s="13" t="s">
        <v>1422</v>
      </c>
      <c r="BF1" s="13" t="s">
        <v>1423</v>
      </c>
      <c r="BG1" s="13" t="s">
        <v>1424</v>
      </c>
      <c r="BH1" s="13" t="s">
        <v>1425</v>
      </c>
      <c r="BI1" s="13" t="s">
        <v>1426</v>
      </c>
      <c r="BJ1" s="13" t="s">
        <v>1427</v>
      </c>
      <c r="BK1" s="13" t="s">
        <v>1428</v>
      </c>
      <c r="BL1" s="13" t="s">
        <v>1429</v>
      </c>
      <c r="BM1" s="13" t="s">
        <v>1430</v>
      </c>
      <c r="BN1" s="13" t="s">
        <v>1431</v>
      </c>
      <c r="BO1" s="13" t="s">
        <v>1432</v>
      </c>
      <c r="BP1" s="13" t="s">
        <v>1433</v>
      </c>
      <c r="BQ1" s="13" t="s">
        <v>1434</v>
      </c>
      <c r="BR1" s="13" t="s">
        <v>1435</v>
      </c>
      <c r="BS1" s="13" t="s">
        <v>1436</v>
      </c>
      <c r="BT1" s="13" t="s">
        <v>1437</v>
      </c>
      <c r="BU1" s="13" t="s">
        <v>1438</v>
      </c>
      <c r="BV1" s="13" t="s">
        <v>1439</v>
      </c>
      <c r="BW1" s="13" t="s">
        <v>1440</v>
      </c>
      <c r="BX1" s="13" t="s">
        <v>1441</v>
      </c>
      <c r="BY1" s="13" t="s">
        <v>1442</v>
      </c>
      <c r="BZ1" s="13" t="s">
        <v>1443</v>
      </c>
      <c r="CA1" s="13" t="s">
        <v>1444</v>
      </c>
      <c r="CB1" s="13" t="s">
        <v>1445</v>
      </c>
      <c r="CC1" s="13" t="s">
        <v>1446</v>
      </c>
      <c r="CD1" s="13" t="s">
        <v>1447</v>
      </c>
      <c r="CE1" s="13" t="s">
        <v>1448</v>
      </c>
      <c r="CF1" s="13" t="s">
        <v>1449</v>
      </c>
      <c r="CG1" s="13" t="s">
        <v>1450</v>
      </c>
      <c r="CH1" s="13" t="s">
        <v>1451</v>
      </c>
      <c r="CI1" s="13" t="s">
        <v>1452</v>
      </c>
      <c r="CJ1" s="13" t="s">
        <v>1453</v>
      </c>
      <c r="CK1" s="13" t="s">
        <v>1454</v>
      </c>
      <c r="CL1" s="13" t="s">
        <v>1455</v>
      </c>
      <c r="CM1" s="13" t="s">
        <v>1456</v>
      </c>
      <c r="CN1" s="13" t="s">
        <v>1457</v>
      </c>
      <c r="CO1" s="13" t="s">
        <v>1458</v>
      </c>
      <c r="CP1" s="13" t="s">
        <v>1459</v>
      </c>
      <c r="CQ1" s="13" t="s">
        <v>1460</v>
      </c>
      <c r="CR1" s="13" t="s">
        <v>1461</v>
      </c>
      <c r="CS1" s="13" t="s">
        <v>1462</v>
      </c>
      <c r="CT1" s="13" t="s">
        <v>1463</v>
      </c>
      <c r="CU1" s="13" t="s">
        <v>1464</v>
      </c>
      <c r="CV1" s="13" t="s">
        <v>1465</v>
      </c>
      <c r="CW1" s="13" t="s">
        <v>1466</v>
      </c>
      <c r="CX1" s="13" t="s">
        <v>1467</v>
      </c>
      <c r="CY1" s="13" t="s">
        <v>1468</v>
      </c>
      <c r="CZ1" s="13" t="s">
        <v>1469</v>
      </c>
      <c r="DA1" s="13" t="s">
        <v>1470</v>
      </c>
      <c r="DB1" s="13" t="s">
        <v>1471</v>
      </c>
      <c r="DC1" s="13" t="s">
        <v>1472</v>
      </c>
      <c r="DD1" s="13" t="s">
        <v>1473</v>
      </c>
      <c r="DE1" s="13" t="s">
        <v>1474</v>
      </c>
      <c r="DF1" s="13" t="s">
        <v>1475</v>
      </c>
      <c r="DG1" s="13" t="s">
        <v>1476</v>
      </c>
      <c r="DH1" s="13" t="s">
        <v>1477</v>
      </c>
      <c r="DI1" s="13" t="s">
        <v>1478</v>
      </c>
      <c r="DJ1" s="13" t="s">
        <v>1479</v>
      </c>
      <c r="DK1" s="13" t="s">
        <v>1480</v>
      </c>
      <c r="DL1" s="13" t="s">
        <v>1481</v>
      </c>
      <c r="DM1" s="13" t="s">
        <v>1482</v>
      </c>
      <c r="DN1" s="13" t="s">
        <v>1483</v>
      </c>
      <c r="DO1" s="13" t="s">
        <v>1484</v>
      </c>
      <c r="DP1" s="13" t="s">
        <v>1485</v>
      </c>
      <c r="DQ1" s="13" t="s">
        <v>1486</v>
      </c>
      <c r="DR1" s="13" t="s">
        <v>1487</v>
      </c>
      <c r="DS1" s="13" t="s">
        <v>1488</v>
      </c>
      <c r="DT1" s="13" t="s">
        <v>1489</v>
      </c>
      <c r="DU1" s="13" t="s">
        <v>1490</v>
      </c>
      <c r="DV1" s="13" t="s">
        <v>1491</v>
      </c>
      <c r="DW1" s="13" t="s">
        <v>1492</v>
      </c>
      <c r="DX1" s="13" t="s">
        <v>1493</v>
      </c>
      <c r="DY1" s="13" t="s">
        <v>1494</v>
      </c>
      <c r="DZ1" s="13" t="s">
        <v>1495</v>
      </c>
      <c r="EA1" s="13" t="s">
        <v>1496</v>
      </c>
      <c r="EB1" s="13" t="s">
        <v>1497</v>
      </c>
      <c r="EC1" s="13" t="s">
        <v>1498</v>
      </c>
      <c r="ED1" s="13" t="s">
        <v>1499</v>
      </c>
      <c r="EE1" s="13" t="s">
        <v>1500</v>
      </c>
      <c r="EF1" s="13" t="s">
        <v>1501</v>
      </c>
      <c r="EG1" s="13" t="s">
        <v>1502</v>
      </c>
      <c r="EH1" s="13" t="s">
        <v>1503</v>
      </c>
      <c r="EI1" s="13" t="s">
        <v>1504</v>
      </c>
      <c r="EJ1" s="13" t="s">
        <v>1505</v>
      </c>
      <c r="EK1" s="13" t="s">
        <v>1506</v>
      </c>
      <c r="EL1" s="13" t="s">
        <v>1507</v>
      </c>
      <c r="EM1" s="13" t="s">
        <v>1508</v>
      </c>
      <c r="EN1" s="13" t="s">
        <v>1509</v>
      </c>
      <c r="EO1" s="132" t="s">
        <v>1510</v>
      </c>
      <c r="EP1" s="249" t="s">
        <v>1511</v>
      </c>
      <c r="EQ1" s="249" t="s">
        <v>1512</v>
      </c>
      <c r="ER1" s="133" t="s">
        <v>1513</v>
      </c>
      <c r="ES1" s="133" t="s">
        <v>1514</v>
      </c>
      <c r="ET1" s="7" t="s">
        <v>246</v>
      </c>
      <c r="EU1" s="7" t="s">
        <v>247</v>
      </c>
      <c r="EV1" s="7" t="s">
        <v>248</v>
      </c>
      <c r="EW1" s="7" t="s">
        <v>249</v>
      </c>
      <c r="EX1" s="7" t="s">
        <v>250</v>
      </c>
      <c r="EY1" s="7" t="s">
        <v>251</v>
      </c>
      <c r="EZ1" s="7" t="s">
        <v>252</v>
      </c>
      <c r="FA1" s="7" t="s">
        <v>253</v>
      </c>
      <c r="FB1" s="7" t="s">
        <v>254</v>
      </c>
    </row>
  </sheetData>
  <phoneticPr fontId="17"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6ECC-40CC-41EA-852D-AD2C24C6BB16}">
  <dimension ref="B7:C20"/>
  <sheetViews>
    <sheetView workbookViewId="0"/>
  </sheetViews>
  <sheetFormatPr defaultRowHeight="12.75" x14ac:dyDescent="0.2"/>
  <cols>
    <col min="2" max="2" width="62.140625" bestFit="1" customWidth="1"/>
  </cols>
  <sheetData>
    <row r="7" spans="2:3" x14ac:dyDescent="0.2">
      <c r="B7" t="s">
        <v>1032</v>
      </c>
      <c r="C7">
        <v>641</v>
      </c>
    </row>
    <row r="8" spans="2:3" x14ac:dyDescent="0.2">
      <c r="B8" t="s">
        <v>1033</v>
      </c>
      <c r="C8">
        <v>347</v>
      </c>
    </row>
    <row r="9" spans="2:3" x14ac:dyDescent="0.2">
      <c r="B9" t="s">
        <v>1034</v>
      </c>
      <c r="C9">
        <v>633</v>
      </c>
    </row>
    <row r="10" spans="2:3" x14ac:dyDescent="0.2">
      <c r="B10" t="s">
        <v>1024</v>
      </c>
      <c r="C10" s="191">
        <v>54.818325434439174</v>
      </c>
    </row>
    <row r="11" spans="2:3" x14ac:dyDescent="0.2">
      <c r="B11" t="s">
        <v>1035</v>
      </c>
      <c r="C11" s="48">
        <v>0.82937159734620569</v>
      </c>
    </row>
    <row r="12" spans="2:3" x14ac:dyDescent="0.2">
      <c r="B12" t="s">
        <v>1515</v>
      </c>
      <c r="C12">
        <v>18</v>
      </c>
    </row>
    <row r="13" spans="2:3" x14ac:dyDescent="0.2">
      <c r="B13" t="s">
        <v>1037</v>
      </c>
      <c r="C13">
        <v>24</v>
      </c>
    </row>
    <row r="14" spans="2:3" x14ac:dyDescent="0.2">
      <c r="B14" t="s">
        <v>69</v>
      </c>
      <c r="C14">
        <v>617</v>
      </c>
    </row>
    <row r="15" spans="2:3" x14ac:dyDescent="0.2">
      <c r="B15" t="s">
        <v>70</v>
      </c>
      <c r="C15" s="191">
        <v>1.6824644549763033</v>
      </c>
    </row>
    <row r="16" spans="2:3" x14ac:dyDescent="0.2">
      <c r="B16" t="s">
        <v>1038</v>
      </c>
      <c r="C16" s="191">
        <v>3.0691642651296829</v>
      </c>
    </row>
    <row r="17" spans="2:3" x14ac:dyDescent="0.2">
      <c r="B17" t="s">
        <v>72</v>
      </c>
      <c r="C17" s="191">
        <v>1.4060031595576619</v>
      </c>
    </row>
    <row r="18" spans="2:3" x14ac:dyDescent="0.2">
      <c r="B18" t="s">
        <v>1039</v>
      </c>
      <c r="C18" s="191">
        <v>2.6023391812865495</v>
      </c>
    </row>
    <row r="19" spans="2:3" x14ac:dyDescent="0.2">
      <c r="B19" t="s">
        <v>1040</v>
      </c>
      <c r="C19">
        <v>17</v>
      </c>
    </row>
    <row r="20" spans="2:3" x14ac:dyDescent="0.2">
      <c r="B20" t="s">
        <v>1041</v>
      </c>
      <c r="C20">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C9A4B-EC44-4545-B25F-CFF272025F5A}">
  <dimension ref="A1:AE660"/>
  <sheetViews>
    <sheetView workbookViewId="0"/>
  </sheetViews>
  <sheetFormatPr defaultRowHeight="12.75" x14ac:dyDescent="0.2"/>
  <cols>
    <col min="1" max="1" width="2.85546875" style="171" customWidth="1"/>
    <col min="2" max="2" width="5.7109375" style="171" bestFit="1" customWidth="1"/>
    <col min="3" max="3" width="8.140625" style="150" customWidth="1"/>
    <col min="4" max="5" width="8.85546875" customWidth="1"/>
    <col min="6" max="6" width="7.7109375" style="46" bestFit="1" customWidth="1"/>
    <col min="7" max="8" width="8.85546875" style="46"/>
    <col min="9" max="9" width="8.85546875" style="46" customWidth="1"/>
    <col min="10" max="10" width="11.28515625" style="161" customWidth="1"/>
    <col min="11" max="11" width="5" style="161" customWidth="1"/>
    <col min="12" max="12" width="7.42578125" style="46" customWidth="1"/>
    <col min="13" max="13" width="8.42578125" style="46" customWidth="1"/>
    <col min="14" max="14" width="9.28515625" style="46" customWidth="1"/>
    <col min="15" max="15" width="11.28515625" style="46" customWidth="1"/>
    <col min="16" max="16" width="6.28515625" style="46" customWidth="1"/>
    <col min="17" max="17" width="9" style="46" customWidth="1"/>
    <col min="18" max="18" width="7.140625" style="46" customWidth="1"/>
    <col min="19" max="19" width="6.140625" style="46" customWidth="1"/>
    <col min="20" max="20" width="11.28515625" style="46" customWidth="1"/>
    <col min="21" max="21" width="7.85546875" style="46" customWidth="1"/>
    <col min="22" max="22" width="7.28515625" style="46" customWidth="1"/>
    <col min="23" max="23" width="9.42578125" style="46" customWidth="1"/>
    <col min="24" max="24" width="10.140625" style="46" customWidth="1"/>
    <col min="25" max="25" width="9.140625" style="46" customWidth="1"/>
    <col min="26" max="26" width="6.7109375" style="46" customWidth="1"/>
    <col min="27" max="27" width="9.7109375" style="46" customWidth="1"/>
    <col min="28" max="28" width="9.5703125" style="46" customWidth="1"/>
    <col min="29" max="29" width="11.28515625" style="46" customWidth="1"/>
    <col min="30" max="30" width="11.140625" style="47" customWidth="1"/>
    <col min="31" max="31" width="8.85546875" style="154"/>
  </cols>
  <sheetData>
    <row r="1" spans="1:31" s="164" customFormat="1" ht="11.25" x14ac:dyDescent="0.2">
      <c r="A1" s="180"/>
      <c r="B1" s="180"/>
      <c r="J1" s="181" t="s">
        <v>1058</v>
      </c>
      <c r="K1" s="181" t="s">
        <v>1516</v>
      </c>
      <c r="L1" s="164" t="s">
        <v>1059</v>
      </c>
      <c r="M1" s="164" t="s">
        <v>1078</v>
      </c>
      <c r="N1" s="164" t="s">
        <v>1070</v>
      </c>
      <c r="O1" s="164" t="s">
        <v>1063</v>
      </c>
      <c r="P1" s="164" t="s">
        <v>1068</v>
      </c>
      <c r="Q1" s="164" t="s">
        <v>1086</v>
      </c>
      <c r="R1" s="164" t="s">
        <v>1066</v>
      </c>
      <c r="S1" s="164" t="s">
        <v>1080</v>
      </c>
      <c r="U1" s="164" t="s">
        <v>1072</v>
      </c>
      <c r="W1" s="164" t="s">
        <v>1084</v>
      </c>
      <c r="X1" s="164" t="s">
        <v>1064</v>
      </c>
      <c r="Y1" s="164" t="s">
        <v>1082</v>
      </c>
      <c r="Z1" s="164" t="s">
        <v>1076</v>
      </c>
      <c r="AA1" s="164" t="s">
        <v>1090</v>
      </c>
      <c r="AB1" s="164" t="s">
        <v>1088</v>
      </c>
      <c r="AC1" s="164" t="s">
        <v>1074</v>
      </c>
      <c r="AE1" s="182"/>
    </row>
    <row r="2" spans="1:31" s="147" customFormat="1" ht="72.75" thickBot="1" x14ac:dyDescent="0.25">
      <c r="A2" s="170" t="s">
        <v>1517</v>
      </c>
      <c r="B2" s="170" t="s">
        <v>1518</v>
      </c>
      <c r="C2" s="155" t="s">
        <v>95</v>
      </c>
      <c r="D2" s="148" t="s">
        <v>96</v>
      </c>
      <c r="E2" s="148" t="s">
        <v>97</v>
      </c>
      <c r="F2" s="148" t="s">
        <v>98</v>
      </c>
      <c r="G2" s="148" t="s">
        <v>99</v>
      </c>
      <c r="H2" s="148" t="s">
        <v>100</v>
      </c>
      <c r="I2" s="148" t="s">
        <v>102</v>
      </c>
      <c r="J2" s="151" t="s">
        <v>1519</v>
      </c>
      <c r="K2" s="151" t="s">
        <v>976</v>
      </c>
      <c r="L2" s="148" t="s">
        <v>977</v>
      </c>
      <c r="M2" s="148" t="s">
        <v>1077</v>
      </c>
      <c r="N2" s="148" t="s">
        <v>1069</v>
      </c>
      <c r="O2" s="148" t="s">
        <v>1520</v>
      </c>
      <c r="P2" s="148" t="s">
        <v>1067</v>
      </c>
      <c r="Q2" s="148" t="s">
        <v>1085</v>
      </c>
      <c r="R2" s="148" t="s">
        <v>1065</v>
      </c>
      <c r="S2" s="148" t="s">
        <v>1079</v>
      </c>
      <c r="T2" s="148" t="s">
        <v>243</v>
      </c>
      <c r="U2" s="148" t="s">
        <v>1071</v>
      </c>
      <c r="V2" s="148" t="s">
        <v>241</v>
      </c>
      <c r="W2" s="148" t="s">
        <v>1083</v>
      </c>
      <c r="X2" s="148" t="s">
        <v>988</v>
      </c>
      <c r="Y2" s="148" t="s">
        <v>1081</v>
      </c>
      <c r="Z2" s="148" t="s">
        <v>1075</v>
      </c>
      <c r="AA2" s="148" t="s">
        <v>1089</v>
      </c>
      <c r="AB2" s="148" t="s">
        <v>1087</v>
      </c>
      <c r="AC2" s="148" t="s">
        <v>1073</v>
      </c>
      <c r="AD2" s="165" t="s">
        <v>101</v>
      </c>
      <c r="AE2" s="149" t="s">
        <v>961</v>
      </c>
    </row>
    <row r="3" spans="1:31" x14ac:dyDescent="0.2">
      <c r="A3" s="171" t="s">
        <v>1521</v>
      </c>
      <c r="B3" s="172">
        <v>45538</v>
      </c>
      <c r="C3" s="156" t="s">
        <v>257</v>
      </c>
      <c r="D3" s="152">
        <v>44.186567240000002</v>
      </c>
      <c r="E3" s="152">
        <v>-88.457052910000002</v>
      </c>
      <c r="F3" s="167"/>
      <c r="G3" s="167"/>
      <c r="H3" s="167"/>
      <c r="I3" s="167"/>
      <c r="J3" s="167"/>
      <c r="K3" s="167"/>
      <c r="L3" s="167"/>
      <c r="M3" s="167"/>
      <c r="N3" s="167"/>
      <c r="O3" s="167"/>
      <c r="P3" s="167"/>
      <c r="Q3" s="167"/>
      <c r="R3" s="167"/>
      <c r="S3" s="167"/>
      <c r="T3" s="167"/>
      <c r="U3" s="167"/>
      <c r="V3" s="167"/>
      <c r="W3" s="167"/>
      <c r="X3" s="167"/>
      <c r="Y3" s="167"/>
      <c r="Z3" s="167"/>
      <c r="AA3" s="167"/>
      <c r="AB3" s="167"/>
      <c r="AC3" s="167"/>
      <c r="AD3" s="168" t="s">
        <v>258</v>
      </c>
      <c r="AE3" s="167"/>
    </row>
    <row r="4" spans="1:31" x14ac:dyDescent="0.2">
      <c r="A4" s="171" t="s">
        <v>1521</v>
      </c>
      <c r="B4" s="172">
        <v>45538</v>
      </c>
      <c r="C4" s="157" t="s">
        <v>261</v>
      </c>
      <c r="D4" s="153">
        <v>44.186552370000001</v>
      </c>
      <c r="E4" s="153">
        <v>-88.455952240000002</v>
      </c>
      <c r="F4" s="158"/>
      <c r="G4" s="158"/>
      <c r="H4" s="158"/>
      <c r="I4" s="158"/>
      <c r="J4" s="158"/>
      <c r="K4" s="158"/>
      <c r="L4" s="158"/>
      <c r="M4" s="158"/>
      <c r="N4" s="158"/>
      <c r="O4" s="158"/>
      <c r="P4" s="158"/>
      <c r="Q4" s="158"/>
      <c r="R4" s="158"/>
      <c r="S4" s="158"/>
      <c r="T4" s="158"/>
      <c r="U4" s="158"/>
      <c r="V4" s="158"/>
      <c r="W4" s="158"/>
      <c r="X4" s="158"/>
      <c r="Y4" s="158"/>
      <c r="Z4" s="158"/>
      <c r="AA4" s="158"/>
      <c r="AB4" s="158"/>
      <c r="AC4" s="158"/>
      <c r="AD4" s="166" t="s">
        <v>258</v>
      </c>
      <c r="AE4" s="158"/>
    </row>
    <row r="5" spans="1:31" x14ac:dyDescent="0.2">
      <c r="A5" s="171" t="s">
        <v>1521</v>
      </c>
      <c r="B5" s="172">
        <v>45538</v>
      </c>
      <c r="C5" s="157" t="s">
        <v>263</v>
      </c>
      <c r="D5" s="153">
        <v>44.186537479999998</v>
      </c>
      <c r="E5" s="153">
        <v>-88.454851579999996</v>
      </c>
      <c r="F5" s="158"/>
      <c r="G5" s="158"/>
      <c r="H5" s="158"/>
      <c r="I5" s="158"/>
      <c r="J5" s="158"/>
      <c r="K5" s="158"/>
      <c r="L5" s="158"/>
      <c r="M5" s="158"/>
      <c r="N5" s="158"/>
      <c r="O5" s="158"/>
      <c r="P5" s="158"/>
      <c r="Q5" s="158"/>
      <c r="R5" s="158"/>
      <c r="S5" s="158"/>
      <c r="T5" s="158"/>
      <c r="U5" s="158"/>
      <c r="V5" s="158"/>
      <c r="W5" s="158"/>
      <c r="X5" s="158"/>
      <c r="Y5" s="158"/>
      <c r="Z5" s="158"/>
      <c r="AA5" s="158"/>
      <c r="AB5" s="158"/>
      <c r="AC5" s="158"/>
      <c r="AD5" s="166" t="s">
        <v>258</v>
      </c>
      <c r="AE5" s="158"/>
    </row>
    <row r="6" spans="1:31" x14ac:dyDescent="0.2">
      <c r="A6" s="171" t="s">
        <v>1521</v>
      </c>
      <c r="B6" s="172">
        <v>45538</v>
      </c>
      <c r="C6" s="157" t="s">
        <v>266</v>
      </c>
      <c r="D6" s="153">
        <v>44.187359239999999</v>
      </c>
      <c r="E6" s="153">
        <v>-88.457032249999997</v>
      </c>
      <c r="F6" s="158"/>
      <c r="G6" s="158"/>
      <c r="H6" s="158"/>
      <c r="I6" s="158"/>
      <c r="J6" s="158"/>
      <c r="K6" s="158"/>
      <c r="L6" s="158"/>
      <c r="M6" s="158"/>
      <c r="N6" s="158"/>
      <c r="O6" s="158"/>
      <c r="P6" s="158"/>
      <c r="Q6" s="158"/>
      <c r="R6" s="158"/>
      <c r="S6" s="158"/>
      <c r="T6" s="158"/>
      <c r="U6" s="158"/>
      <c r="V6" s="158"/>
      <c r="W6" s="158"/>
      <c r="X6" s="158"/>
      <c r="Y6" s="158"/>
      <c r="Z6" s="158"/>
      <c r="AA6" s="158"/>
      <c r="AB6" s="158"/>
      <c r="AC6" s="158"/>
      <c r="AD6" s="166" t="s">
        <v>258</v>
      </c>
      <c r="AE6" s="158"/>
    </row>
    <row r="7" spans="1:31" x14ac:dyDescent="0.2">
      <c r="A7" s="171" t="s">
        <v>1521</v>
      </c>
      <c r="B7" s="172">
        <v>45538</v>
      </c>
      <c r="C7" s="157" t="s">
        <v>269</v>
      </c>
      <c r="D7" s="153">
        <v>44.187344359999997</v>
      </c>
      <c r="E7" s="153">
        <v>-88.455931559999996</v>
      </c>
      <c r="F7" s="158"/>
      <c r="G7" s="158"/>
      <c r="H7" s="158"/>
      <c r="I7" s="158"/>
      <c r="J7" s="158"/>
      <c r="K7" s="158"/>
      <c r="L7" s="158"/>
      <c r="M7" s="158"/>
      <c r="N7" s="158"/>
      <c r="O7" s="158"/>
      <c r="P7" s="158"/>
      <c r="Q7" s="158"/>
      <c r="R7" s="158"/>
      <c r="S7" s="158"/>
      <c r="T7" s="158"/>
      <c r="U7" s="158"/>
      <c r="V7" s="158"/>
      <c r="W7" s="158"/>
      <c r="X7" s="158"/>
      <c r="Y7" s="158"/>
      <c r="Z7" s="158"/>
      <c r="AA7" s="158"/>
      <c r="AB7" s="158"/>
      <c r="AC7" s="158"/>
      <c r="AD7" s="166" t="s">
        <v>258</v>
      </c>
      <c r="AE7" s="158"/>
    </row>
    <row r="8" spans="1:31" x14ac:dyDescent="0.2">
      <c r="A8" s="171" t="s">
        <v>1521</v>
      </c>
      <c r="B8" s="172">
        <v>45538</v>
      </c>
      <c r="C8" s="157" t="s">
        <v>271</v>
      </c>
      <c r="D8" s="153">
        <v>44.188166099999997</v>
      </c>
      <c r="E8" s="153">
        <v>-88.458112279999995</v>
      </c>
      <c r="F8" s="158"/>
      <c r="G8" s="158"/>
      <c r="H8" s="158"/>
      <c r="I8" s="158"/>
      <c r="J8" s="158"/>
      <c r="K8" s="158"/>
      <c r="L8" s="158"/>
      <c r="M8" s="158"/>
      <c r="N8" s="158"/>
      <c r="O8" s="158"/>
      <c r="P8" s="158"/>
      <c r="Q8" s="158"/>
      <c r="R8" s="158"/>
      <c r="S8" s="158"/>
      <c r="T8" s="158"/>
      <c r="U8" s="158"/>
      <c r="V8" s="158"/>
      <c r="W8" s="158"/>
      <c r="X8" s="158"/>
      <c r="Y8" s="158"/>
      <c r="Z8" s="158"/>
      <c r="AA8" s="158"/>
      <c r="AB8" s="158"/>
      <c r="AC8" s="158"/>
      <c r="AD8" s="166" t="s">
        <v>258</v>
      </c>
      <c r="AE8" s="158"/>
    </row>
    <row r="9" spans="1:31" x14ac:dyDescent="0.2">
      <c r="A9" s="171" t="s">
        <v>1521</v>
      </c>
      <c r="B9" s="172">
        <v>45538</v>
      </c>
      <c r="C9" s="157" t="s">
        <v>273</v>
      </c>
      <c r="D9" s="153">
        <v>44.188151230000003</v>
      </c>
      <c r="E9" s="153">
        <v>-88.45701158</v>
      </c>
      <c r="F9" s="158"/>
      <c r="G9" s="158"/>
      <c r="H9" s="158"/>
      <c r="I9" s="158"/>
      <c r="J9" s="158"/>
      <c r="K9" s="158"/>
      <c r="L9" s="158"/>
      <c r="M9" s="158"/>
      <c r="N9" s="158"/>
      <c r="O9" s="158"/>
      <c r="P9" s="158"/>
      <c r="Q9" s="158"/>
      <c r="R9" s="158"/>
      <c r="S9" s="158"/>
      <c r="T9" s="158"/>
      <c r="U9" s="158"/>
      <c r="V9" s="158"/>
      <c r="W9" s="158"/>
      <c r="X9" s="158"/>
      <c r="Y9" s="158"/>
      <c r="Z9" s="158"/>
      <c r="AA9" s="158"/>
      <c r="AB9" s="158"/>
      <c r="AC9" s="158"/>
      <c r="AD9" s="166" t="s">
        <v>258</v>
      </c>
      <c r="AE9" s="158"/>
    </row>
    <row r="10" spans="1:31" x14ac:dyDescent="0.2">
      <c r="A10" s="171" t="s">
        <v>1521</v>
      </c>
      <c r="B10" s="172">
        <v>45538</v>
      </c>
      <c r="C10" s="157" t="s">
        <v>275</v>
      </c>
      <c r="D10" s="153">
        <v>44.18904706</v>
      </c>
      <c r="E10" s="153">
        <v>-88.464695919999997</v>
      </c>
      <c r="F10" s="158">
        <v>6</v>
      </c>
      <c r="G10" s="158" t="s">
        <v>276</v>
      </c>
      <c r="H10" s="158" t="s">
        <v>277</v>
      </c>
      <c r="I10" s="158"/>
      <c r="J10" s="158" t="s">
        <v>278</v>
      </c>
      <c r="K10" s="158"/>
      <c r="L10" s="158" t="s">
        <v>278</v>
      </c>
      <c r="M10" s="158"/>
      <c r="N10" s="158"/>
      <c r="O10" s="158"/>
      <c r="P10" s="158" t="s">
        <v>278</v>
      </c>
      <c r="Q10" s="158"/>
      <c r="R10" s="158" t="s">
        <v>278</v>
      </c>
      <c r="S10" s="158"/>
      <c r="T10" s="158"/>
      <c r="U10" s="158"/>
      <c r="V10" s="158"/>
      <c r="W10" s="158"/>
      <c r="X10" s="158"/>
      <c r="Y10" s="158"/>
      <c r="Z10" s="158"/>
      <c r="AA10" s="158"/>
      <c r="AB10" s="158"/>
      <c r="AC10" s="158"/>
      <c r="AD10" s="166"/>
      <c r="AE10" s="158">
        <v>5</v>
      </c>
    </row>
    <row r="11" spans="1:31" x14ac:dyDescent="0.2">
      <c r="A11" s="171" t="s">
        <v>1521</v>
      </c>
      <c r="B11" s="172">
        <v>45538</v>
      </c>
      <c r="C11" s="157" t="s">
        <v>279</v>
      </c>
      <c r="D11" s="153">
        <v>44.189002619999997</v>
      </c>
      <c r="E11" s="153">
        <v>-88.461393770000001</v>
      </c>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66" t="s">
        <v>258</v>
      </c>
      <c r="AE11" s="158"/>
    </row>
    <row r="12" spans="1:31" x14ac:dyDescent="0.2">
      <c r="A12" s="171" t="s">
        <v>1521</v>
      </c>
      <c r="B12" s="172">
        <v>45538</v>
      </c>
      <c r="C12" s="157" t="s">
        <v>280</v>
      </c>
      <c r="D12" s="153">
        <v>44.188987789999999</v>
      </c>
      <c r="E12" s="153">
        <v>-88.460293050000004</v>
      </c>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66" t="s">
        <v>258</v>
      </c>
      <c r="AE12" s="158"/>
    </row>
    <row r="13" spans="1:31" x14ac:dyDescent="0.2">
      <c r="A13" s="171" t="s">
        <v>1521</v>
      </c>
      <c r="B13" s="172">
        <v>45538</v>
      </c>
      <c r="C13" s="157" t="s">
        <v>281</v>
      </c>
      <c r="D13" s="153">
        <v>44.18897295</v>
      </c>
      <c r="E13" s="153">
        <v>-88.459192340000001</v>
      </c>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66" t="s">
        <v>258</v>
      </c>
      <c r="AE13" s="158"/>
    </row>
    <row r="14" spans="1:31" x14ac:dyDescent="0.2">
      <c r="A14" s="171" t="s">
        <v>1521</v>
      </c>
      <c r="B14" s="172">
        <v>45538</v>
      </c>
      <c r="C14" s="157" t="s">
        <v>282</v>
      </c>
      <c r="D14" s="153">
        <v>44.189868629999999</v>
      </c>
      <c r="E14" s="153">
        <v>-88.466876819999996</v>
      </c>
      <c r="F14" s="158">
        <v>5</v>
      </c>
      <c r="G14" s="158" t="s">
        <v>276</v>
      </c>
      <c r="H14" s="158" t="s">
        <v>277</v>
      </c>
      <c r="I14" s="158">
        <v>2</v>
      </c>
      <c r="J14" s="158"/>
      <c r="K14" s="158"/>
      <c r="L14" s="158"/>
      <c r="M14" s="158"/>
      <c r="N14" s="158"/>
      <c r="O14" s="158">
        <v>1</v>
      </c>
      <c r="P14" s="158">
        <v>2</v>
      </c>
      <c r="Q14" s="158"/>
      <c r="R14" s="158">
        <v>2</v>
      </c>
      <c r="S14" s="158"/>
      <c r="T14" s="158"/>
      <c r="U14" s="158"/>
      <c r="V14" s="158"/>
      <c r="W14" s="158"/>
      <c r="X14" s="158"/>
      <c r="Y14" s="158"/>
      <c r="Z14" s="158"/>
      <c r="AA14" s="158"/>
      <c r="AB14" s="158"/>
      <c r="AC14" s="158"/>
      <c r="AD14" s="166"/>
      <c r="AE14" s="158">
        <v>5</v>
      </c>
    </row>
    <row r="15" spans="1:31" x14ac:dyDescent="0.2">
      <c r="A15" s="171" t="s">
        <v>1521</v>
      </c>
      <c r="B15" s="172">
        <v>45538</v>
      </c>
      <c r="C15" s="157" t="s">
        <v>283</v>
      </c>
      <c r="D15" s="153">
        <v>44.189853849999999</v>
      </c>
      <c r="E15" s="153">
        <v>-88.465776079999998</v>
      </c>
      <c r="F15" s="158">
        <v>6.75</v>
      </c>
      <c r="G15" s="158" t="s">
        <v>284</v>
      </c>
      <c r="H15" s="158" t="s">
        <v>277</v>
      </c>
      <c r="I15" s="158">
        <v>3</v>
      </c>
      <c r="J15" s="158">
        <v>1</v>
      </c>
      <c r="K15" s="158"/>
      <c r="L15" s="158">
        <v>3</v>
      </c>
      <c r="M15" s="158"/>
      <c r="N15" s="158"/>
      <c r="O15" s="158">
        <v>2</v>
      </c>
      <c r="P15" s="158">
        <v>2</v>
      </c>
      <c r="Q15" s="158"/>
      <c r="R15" s="158"/>
      <c r="S15" s="158"/>
      <c r="T15" s="158"/>
      <c r="U15" s="158"/>
      <c r="V15" s="158"/>
      <c r="W15" s="158"/>
      <c r="X15" s="158"/>
      <c r="Y15" s="158"/>
      <c r="Z15" s="158"/>
      <c r="AA15" s="158"/>
      <c r="AB15" s="158"/>
      <c r="AC15" s="158"/>
      <c r="AD15" s="166"/>
      <c r="AE15" s="158">
        <v>3</v>
      </c>
    </row>
    <row r="16" spans="1:31" x14ac:dyDescent="0.2">
      <c r="A16" s="171" t="s">
        <v>1521</v>
      </c>
      <c r="B16" s="172">
        <v>45538</v>
      </c>
      <c r="C16" s="157" t="s">
        <v>285</v>
      </c>
      <c r="D16" s="153">
        <v>44.189839059999997</v>
      </c>
      <c r="E16" s="153">
        <v>-88.464675349999993</v>
      </c>
      <c r="F16" s="158">
        <v>5</v>
      </c>
      <c r="G16" s="158" t="s">
        <v>276</v>
      </c>
      <c r="H16" s="158" t="s">
        <v>277</v>
      </c>
      <c r="I16" s="158">
        <v>1</v>
      </c>
      <c r="J16" s="158">
        <v>1</v>
      </c>
      <c r="K16" s="158"/>
      <c r="L16" s="158">
        <v>1</v>
      </c>
      <c r="M16" s="158"/>
      <c r="N16" s="158"/>
      <c r="O16" s="158">
        <v>1</v>
      </c>
      <c r="P16" s="158"/>
      <c r="Q16" s="158"/>
      <c r="R16" s="158">
        <v>1</v>
      </c>
      <c r="S16" s="158"/>
      <c r="T16" s="158">
        <v>1</v>
      </c>
      <c r="U16" s="158"/>
      <c r="V16" s="158"/>
      <c r="W16" s="158"/>
      <c r="X16" s="158"/>
      <c r="Y16" s="158"/>
      <c r="Z16" s="158">
        <v>1</v>
      </c>
      <c r="AA16" s="158"/>
      <c r="AB16" s="158"/>
      <c r="AC16" s="158"/>
      <c r="AD16" s="166"/>
      <c r="AE16" s="158">
        <v>1</v>
      </c>
    </row>
    <row r="17" spans="1:31" x14ac:dyDescent="0.2">
      <c r="A17" s="171" t="s">
        <v>1521</v>
      </c>
      <c r="B17" s="172">
        <v>45538</v>
      </c>
      <c r="C17" s="157" t="s">
        <v>286</v>
      </c>
      <c r="D17" s="153">
        <v>44.189824260000002</v>
      </c>
      <c r="E17" s="153">
        <v>-88.463574620000003</v>
      </c>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66" t="s">
        <v>258</v>
      </c>
      <c r="AE17" s="158"/>
    </row>
    <row r="18" spans="1:31" x14ac:dyDescent="0.2">
      <c r="A18" s="171" t="s">
        <v>1521</v>
      </c>
      <c r="B18" s="172">
        <v>45538</v>
      </c>
      <c r="C18" s="157" t="s">
        <v>287</v>
      </c>
      <c r="D18" s="153">
        <v>44.189809439999998</v>
      </c>
      <c r="E18" s="153">
        <v>-88.462473889999998</v>
      </c>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66" t="s">
        <v>258</v>
      </c>
      <c r="AE18" s="158"/>
    </row>
    <row r="19" spans="1:31" x14ac:dyDescent="0.2">
      <c r="A19" s="171" t="s">
        <v>1521</v>
      </c>
      <c r="B19" s="172">
        <v>45538</v>
      </c>
      <c r="C19" s="157" t="s">
        <v>288</v>
      </c>
      <c r="D19" s="153">
        <v>44.189794620000001</v>
      </c>
      <c r="E19" s="153">
        <v>-88.461373159999994</v>
      </c>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66" t="s">
        <v>258</v>
      </c>
      <c r="AE19" s="158"/>
    </row>
    <row r="20" spans="1:31" x14ac:dyDescent="0.2">
      <c r="A20" s="171" t="s">
        <v>1521</v>
      </c>
      <c r="B20" s="172">
        <v>45538</v>
      </c>
      <c r="C20" s="157" t="s">
        <v>289</v>
      </c>
      <c r="D20" s="153">
        <v>44.190749089999997</v>
      </c>
      <c r="E20" s="153">
        <v>-88.473460790000004</v>
      </c>
      <c r="F20" s="158">
        <v>4</v>
      </c>
      <c r="G20" s="158" t="s">
        <v>284</v>
      </c>
      <c r="H20" s="158" t="s">
        <v>277</v>
      </c>
      <c r="I20" s="158">
        <v>3</v>
      </c>
      <c r="J20" s="158"/>
      <c r="K20" s="158">
        <v>1</v>
      </c>
      <c r="L20" s="158">
        <v>3</v>
      </c>
      <c r="M20" s="158"/>
      <c r="N20" s="158"/>
      <c r="O20" s="158">
        <v>1</v>
      </c>
      <c r="P20" s="158"/>
      <c r="Q20" s="158"/>
      <c r="R20" s="158"/>
      <c r="S20" s="158"/>
      <c r="T20" s="158"/>
      <c r="U20" s="158"/>
      <c r="V20" s="158"/>
      <c r="W20" s="158"/>
      <c r="X20" s="158"/>
      <c r="Y20" s="158"/>
      <c r="Z20" s="158"/>
      <c r="AA20" s="158"/>
      <c r="AB20" s="158"/>
      <c r="AC20" s="158"/>
      <c r="AD20" s="166"/>
      <c r="AE20" s="158">
        <v>5</v>
      </c>
    </row>
    <row r="21" spans="1:31" x14ac:dyDescent="0.2">
      <c r="A21" s="171" t="s">
        <v>1521</v>
      </c>
      <c r="B21" s="172">
        <v>45538</v>
      </c>
      <c r="C21" s="157" t="s">
        <v>290</v>
      </c>
      <c r="D21" s="153">
        <v>44.190734370000001</v>
      </c>
      <c r="E21" s="153">
        <v>-88.472360039999998</v>
      </c>
      <c r="F21" s="158">
        <v>5</v>
      </c>
      <c r="G21" s="158" t="s">
        <v>284</v>
      </c>
      <c r="H21" s="158" t="s">
        <v>277</v>
      </c>
      <c r="I21" s="158">
        <v>2</v>
      </c>
      <c r="J21" s="158">
        <v>1</v>
      </c>
      <c r="K21" s="158"/>
      <c r="L21" s="158">
        <v>2</v>
      </c>
      <c r="M21" s="158"/>
      <c r="N21" s="158"/>
      <c r="O21" s="158">
        <v>2</v>
      </c>
      <c r="P21" s="158"/>
      <c r="Q21" s="158"/>
      <c r="R21" s="158"/>
      <c r="S21" s="158"/>
      <c r="T21" s="158"/>
      <c r="U21" s="158"/>
      <c r="V21" s="158"/>
      <c r="W21" s="158"/>
      <c r="X21" s="158"/>
      <c r="Y21" s="158"/>
      <c r="Z21" s="158"/>
      <c r="AA21" s="158"/>
      <c r="AB21" s="158"/>
      <c r="AC21" s="158"/>
      <c r="AD21" s="166"/>
      <c r="AE21" s="158">
        <v>5</v>
      </c>
    </row>
    <row r="22" spans="1:31" x14ac:dyDescent="0.2">
      <c r="A22" s="171" t="s">
        <v>1521</v>
      </c>
      <c r="B22" s="172">
        <v>45538</v>
      </c>
      <c r="C22" s="157" t="s">
        <v>291</v>
      </c>
      <c r="D22" s="153">
        <v>44.190719649999998</v>
      </c>
      <c r="E22" s="153">
        <v>-88.471259279999998</v>
      </c>
      <c r="F22" s="158">
        <v>4.5</v>
      </c>
      <c r="G22" s="158" t="s">
        <v>284</v>
      </c>
      <c r="H22" s="158" t="s">
        <v>277</v>
      </c>
      <c r="I22" s="158">
        <v>3</v>
      </c>
      <c r="J22" s="158">
        <v>2</v>
      </c>
      <c r="K22" s="158"/>
      <c r="L22" s="158">
        <v>3</v>
      </c>
      <c r="M22" s="158"/>
      <c r="N22" s="158"/>
      <c r="O22" s="158">
        <v>1</v>
      </c>
      <c r="P22" s="158"/>
      <c r="Q22" s="158"/>
      <c r="R22" s="158">
        <v>1</v>
      </c>
      <c r="S22" s="158">
        <v>1</v>
      </c>
      <c r="T22" s="158"/>
      <c r="U22" s="158"/>
      <c r="V22" s="158"/>
      <c r="W22" s="158">
        <v>1</v>
      </c>
      <c r="X22" s="158"/>
      <c r="Y22" s="158"/>
      <c r="Z22" s="158"/>
      <c r="AA22" s="158"/>
      <c r="AB22" s="158"/>
      <c r="AC22" s="158"/>
      <c r="AD22" s="166"/>
      <c r="AE22" s="158">
        <v>5</v>
      </c>
    </row>
    <row r="23" spans="1:31" x14ac:dyDescent="0.2">
      <c r="A23" s="171" t="s">
        <v>1521</v>
      </c>
      <c r="B23" s="172">
        <v>45538</v>
      </c>
      <c r="C23" s="157" t="s">
        <v>292</v>
      </c>
      <c r="D23" s="153">
        <v>44.190704910000001</v>
      </c>
      <c r="E23" s="153">
        <v>-88.470158530000006</v>
      </c>
      <c r="F23" s="158">
        <v>5</v>
      </c>
      <c r="G23" s="158" t="s">
        <v>293</v>
      </c>
      <c r="H23" s="158" t="s">
        <v>277</v>
      </c>
      <c r="I23" s="158">
        <v>1</v>
      </c>
      <c r="J23" s="158"/>
      <c r="K23" s="158"/>
      <c r="L23" s="158">
        <v>1</v>
      </c>
      <c r="M23" s="158"/>
      <c r="N23" s="158"/>
      <c r="O23" s="158"/>
      <c r="P23" s="158"/>
      <c r="Q23" s="158"/>
      <c r="R23" s="158"/>
      <c r="S23" s="158"/>
      <c r="T23" s="158"/>
      <c r="U23" s="158"/>
      <c r="V23" s="158"/>
      <c r="W23" s="158"/>
      <c r="X23" s="158"/>
      <c r="Y23" s="158"/>
      <c r="Z23" s="158"/>
      <c r="AA23" s="158"/>
      <c r="AB23" s="158"/>
      <c r="AC23" s="158"/>
      <c r="AD23" s="166"/>
      <c r="AE23" s="158">
        <v>0</v>
      </c>
    </row>
    <row r="24" spans="1:31" x14ac:dyDescent="0.2">
      <c r="A24" s="171" t="s">
        <v>1521</v>
      </c>
      <c r="B24" s="172">
        <v>45538</v>
      </c>
      <c r="C24" s="157" t="s">
        <v>294</v>
      </c>
      <c r="D24" s="153">
        <v>44.190690160000003</v>
      </c>
      <c r="E24" s="153">
        <v>-88.46905778</v>
      </c>
      <c r="F24" s="158">
        <v>5</v>
      </c>
      <c r="G24" s="158" t="s">
        <v>276</v>
      </c>
      <c r="H24" s="158" t="s">
        <v>277</v>
      </c>
      <c r="I24" s="158">
        <v>1</v>
      </c>
      <c r="J24" s="158"/>
      <c r="K24" s="158"/>
      <c r="L24" s="158">
        <v>1</v>
      </c>
      <c r="M24" s="158"/>
      <c r="N24" s="158"/>
      <c r="O24" s="158"/>
      <c r="P24" s="158">
        <v>1</v>
      </c>
      <c r="Q24" s="158"/>
      <c r="R24" s="158"/>
      <c r="S24" s="158"/>
      <c r="T24" s="158"/>
      <c r="U24" s="158"/>
      <c r="V24" s="158"/>
      <c r="W24" s="158"/>
      <c r="X24" s="158"/>
      <c r="Y24" s="158"/>
      <c r="Z24" s="158"/>
      <c r="AA24" s="158"/>
      <c r="AB24" s="158"/>
      <c r="AC24" s="158"/>
      <c r="AD24" s="166"/>
      <c r="AE24" s="158">
        <v>1</v>
      </c>
    </row>
    <row r="25" spans="1:31" x14ac:dyDescent="0.2">
      <c r="A25" s="171" t="s">
        <v>1521</v>
      </c>
      <c r="B25" s="172">
        <v>45538</v>
      </c>
      <c r="C25" s="157" t="s">
        <v>295</v>
      </c>
      <c r="D25" s="153">
        <v>44.190675400000003</v>
      </c>
      <c r="E25" s="153">
        <v>-88.467957029999994</v>
      </c>
      <c r="F25" s="158">
        <v>5</v>
      </c>
      <c r="G25" s="158" t="s">
        <v>293</v>
      </c>
      <c r="H25" s="158" t="s">
        <v>277</v>
      </c>
      <c r="I25" s="158">
        <v>2</v>
      </c>
      <c r="J25" s="158"/>
      <c r="K25" s="158"/>
      <c r="L25" s="158">
        <v>2</v>
      </c>
      <c r="M25" s="158"/>
      <c r="N25" s="158"/>
      <c r="O25" s="158"/>
      <c r="P25" s="158"/>
      <c r="Q25" s="158"/>
      <c r="R25" s="158"/>
      <c r="S25" s="158"/>
      <c r="T25" s="158">
        <v>1</v>
      </c>
      <c r="U25" s="158"/>
      <c r="V25" s="158"/>
      <c r="W25" s="158"/>
      <c r="X25" s="158"/>
      <c r="Y25" s="158"/>
      <c r="Z25" s="158">
        <v>1</v>
      </c>
      <c r="AA25" s="158"/>
      <c r="AB25" s="158"/>
      <c r="AC25" s="158"/>
      <c r="AD25" s="166"/>
      <c r="AE25" s="158">
        <v>3</v>
      </c>
    </row>
    <row r="26" spans="1:31" x14ac:dyDescent="0.2">
      <c r="A26" s="171" t="s">
        <v>1521</v>
      </c>
      <c r="B26" s="172">
        <v>45538</v>
      </c>
      <c r="C26" s="157" t="s">
        <v>296</v>
      </c>
      <c r="D26" s="153">
        <v>44.190660630000004</v>
      </c>
      <c r="E26" s="153">
        <v>-88.466856280000002</v>
      </c>
      <c r="F26" s="158">
        <v>4.5</v>
      </c>
      <c r="G26" s="158" t="s">
        <v>284</v>
      </c>
      <c r="H26" s="158" t="s">
        <v>277</v>
      </c>
      <c r="I26" s="158">
        <v>3</v>
      </c>
      <c r="J26" s="158"/>
      <c r="K26" s="158"/>
      <c r="L26" s="158">
        <v>3</v>
      </c>
      <c r="M26" s="158"/>
      <c r="N26" s="158"/>
      <c r="O26" s="158">
        <v>1</v>
      </c>
      <c r="P26" s="158">
        <v>1</v>
      </c>
      <c r="Q26" s="158"/>
      <c r="R26" s="158">
        <v>1</v>
      </c>
      <c r="S26" s="158"/>
      <c r="T26" s="158"/>
      <c r="U26" s="158"/>
      <c r="V26" s="158"/>
      <c r="W26" s="158"/>
      <c r="X26" s="158"/>
      <c r="Y26" s="158"/>
      <c r="Z26" s="158"/>
      <c r="AA26" s="158"/>
      <c r="AB26" s="158"/>
      <c r="AC26" s="158"/>
      <c r="AD26" s="166"/>
      <c r="AE26" s="158">
        <v>3</v>
      </c>
    </row>
    <row r="27" spans="1:31" x14ac:dyDescent="0.2">
      <c r="A27" s="171" t="s">
        <v>1521</v>
      </c>
      <c r="B27" s="172">
        <v>45538</v>
      </c>
      <c r="C27" s="157" t="s">
        <v>297</v>
      </c>
      <c r="D27" s="153">
        <v>44.190645850000003</v>
      </c>
      <c r="E27" s="153">
        <v>-88.465755529999996</v>
      </c>
      <c r="F27" s="158">
        <v>5</v>
      </c>
      <c r="G27" s="158" t="s">
        <v>276</v>
      </c>
      <c r="H27" s="158" t="s">
        <v>277</v>
      </c>
      <c r="I27" s="163">
        <v>3</v>
      </c>
      <c r="J27" s="158"/>
      <c r="K27" s="158"/>
      <c r="L27" s="158">
        <v>2</v>
      </c>
      <c r="M27" s="158"/>
      <c r="N27" s="158"/>
      <c r="O27" s="158">
        <v>3</v>
      </c>
      <c r="P27" s="158"/>
      <c r="Q27" s="158"/>
      <c r="R27" s="158">
        <v>3</v>
      </c>
      <c r="S27" s="158"/>
      <c r="T27" s="158"/>
      <c r="U27" s="158"/>
      <c r="V27" s="158"/>
      <c r="W27" s="158"/>
      <c r="X27" s="158"/>
      <c r="Y27" s="158"/>
      <c r="Z27" s="158"/>
      <c r="AA27" s="158"/>
      <c r="AB27" s="158"/>
      <c r="AC27" s="158"/>
      <c r="AD27" s="166"/>
      <c r="AE27" s="158">
        <v>4</v>
      </c>
    </row>
    <row r="28" spans="1:31" x14ac:dyDescent="0.2">
      <c r="A28" s="171" t="s">
        <v>1521</v>
      </c>
      <c r="B28" s="172">
        <v>45538</v>
      </c>
      <c r="C28" s="157" t="s">
        <v>298</v>
      </c>
      <c r="D28" s="153">
        <v>44.19063105</v>
      </c>
      <c r="E28" s="153">
        <v>-88.464654789999997</v>
      </c>
      <c r="F28" s="158">
        <v>6</v>
      </c>
      <c r="G28" s="158" t="s">
        <v>276</v>
      </c>
      <c r="H28" s="158" t="s">
        <v>277</v>
      </c>
      <c r="I28" s="158">
        <v>2</v>
      </c>
      <c r="J28" s="158"/>
      <c r="K28" s="158"/>
      <c r="L28" s="158"/>
      <c r="M28" s="158"/>
      <c r="N28" s="158"/>
      <c r="O28" s="158">
        <v>1</v>
      </c>
      <c r="P28" s="158">
        <v>1</v>
      </c>
      <c r="Q28" s="158"/>
      <c r="R28" s="158">
        <v>2</v>
      </c>
      <c r="S28" s="158"/>
      <c r="T28" s="158"/>
      <c r="U28" s="158"/>
      <c r="V28" s="158"/>
      <c r="W28" s="158"/>
      <c r="X28" s="158"/>
      <c r="Y28" s="158"/>
      <c r="Z28" s="158"/>
      <c r="AA28" s="158"/>
      <c r="AB28" s="158"/>
      <c r="AC28" s="158"/>
      <c r="AD28" s="166"/>
      <c r="AE28" s="158">
        <v>1</v>
      </c>
    </row>
    <row r="29" spans="1:31" x14ac:dyDescent="0.2">
      <c r="A29" s="171" t="s">
        <v>1521</v>
      </c>
      <c r="B29" s="172">
        <v>45538</v>
      </c>
      <c r="C29" s="157" t="s">
        <v>299</v>
      </c>
      <c r="D29" s="153">
        <v>44.190616249999998</v>
      </c>
      <c r="E29" s="153">
        <v>-88.463554040000005</v>
      </c>
      <c r="F29" s="158">
        <v>4.5</v>
      </c>
      <c r="G29" s="158" t="s">
        <v>276</v>
      </c>
      <c r="H29" s="158" t="s">
        <v>277</v>
      </c>
      <c r="I29" s="158"/>
      <c r="J29" s="158"/>
      <c r="K29" s="158"/>
      <c r="L29" s="158"/>
      <c r="M29" s="158"/>
      <c r="N29" s="158"/>
      <c r="O29" s="158"/>
      <c r="P29" s="158"/>
      <c r="Q29" s="158"/>
      <c r="R29" s="158"/>
      <c r="S29" s="158"/>
      <c r="T29" s="158"/>
      <c r="U29" s="158"/>
      <c r="V29" s="158"/>
      <c r="W29" s="158"/>
      <c r="X29" s="158"/>
      <c r="Y29" s="158"/>
      <c r="Z29" s="158"/>
      <c r="AA29" s="158"/>
      <c r="AB29" s="158"/>
      <c r="AC29" s="158"/>
      <c r="AD29" s="166"/>
      <c r="AE29" s="158">
        <v>0</v>
      </c>
    </row>
    <row r="30" spans="1:31" x14ac:dyDescent="0.2">
      <c r="A30" s="171" t="s">
        <v>1521</v>
      </c>
      <c r="B30" s="172">
        <v>45538</v>
      </c>
      <c r="C30" s="157" t="s">
        <v>300</v>
      </c>
      <c r="D30" s="153">
        <v>44.191541090000001</v>
      </c>
      <c r="E30" s="153">
        <v>-88.473440339999996</v>
      </c>
      <c r="F30" s="158">
        <v>4.5</v>
      </c>
      <c r="G30" s="158" t="s">
        <v>284</v>
      </c>
      <c r="H30" s="158" t="s">
        <v>277</v>
      </c>
      <c r="I30" s="158">
        <v>3</v>
      </c>
      <c r="J30" s="158"/>
      <c r="K30" s="158"/>
      <c r="L30" s="158">
        <v>1</v>
      </c>
      <c r="M30" s="158"/>
      <c r="N30" s="158"/>
      <c r="O30" s="158">
        <v>3</v>
      </c>
      <c r="P30" s="158"/>
      <c r="Q30" s="158"/>
      <c r="R30" s="158"/>
      <c r="S30" s="158"/>
      <c r="T30" s="158"/>
      <c r="U30" s="158"/>
      <c r="V30" s="158"/>
      <c r="W30" s="158"/>
      <c r="X30" s="158"/>
      <c r="Y30" s="158"/>
      <c r="Z30" s="158"/>
      <c r="AA30" s="158"/>
      <c r="AB30" s="158"/>
      <c r="AC30" s="158"/>
      <c r="AD30" s="166"/>
      <c r="AE30" s="158">
        <v>5</v>
      </c>
    </row>
    <row r="31" spans="1:31" x14ac:dyDescent="0.2">
      <c r="A31" s="171" t="s">
        <v>1521</v>
      </c>
      <c r="B31" s="172">
        <v>45538</v>
      </c>
      <c r="C31" s="157" t="s">
        <v>301</v>
      </c>
      <c r="D31" s="153">
        <v>44.191526369999998</v>
      </c>
      <c r="E31" s="153">
        <v>-88.472339570000003</v>
      </c>
      <c r="F31" s="158">
        <v>5.5</v>
      </c>
      <c r="G31" s="158" t="s">
        <v>284</v>
      </c>
      <c r="H31" s="158" t="s">
        <v>277</v>
      </c>
      <c r="I31" s="158">
        <v>2</v>
      </c>
      <c r="J31" s="158"/>
      <c r="K31" s="158"/>
      <c r="L31" s="158">
        <v>2</v>
      </c>
      <c r="M31" s="158"/>
      <c r="N31" s="158"/>
      <c r="O31" s="158">
        <v>2</v>
      </c>
      <c r="P31" s="158"/>
      <c r="Q31" s="158"/>
      <c r="R31" s="158"/>
      <c r="S31" s="158"/>
      <c r="T31" s="158"/>
      <c r="U31" s="158"/>
      <c r="V31" s="158"/>
      <c r="W31" s="158"/>
      <c r="X31" s="158"/>
      <c r="Y31" s="158"/>
      <c r="Z31" s="158"/>
      <c r="AA31" s="158"/>
      <c r="AB31" s="158"/>
      <c r="AC31" s="158"/>
      <c r="AD31" s="166"/>
      <c r="AE31" s="158">
        <v>3</v>
      </c>
    </row>
    <row r="32" spans="1:31" x14ac:dyDescent="0.2">
      <c r="A32" s="171" t="s">
        <v>1521</v>
      </c>
      <c r="B32" s="172">
        <v>45538</v>
      </c>
      <c r="C32" s="157" t="s">
        <v>302</v>
      </c>
      <c r="D32" s="153">
        <v>44.191511650000002</v>
      </c>
      <c r="E32" s="153">
        <v>-88.471238810000003</v>
      </c>
      <c r="F32" s="158">
        <v>6.5</v>
      </c>
      <c r="G32" s="158" t="s">
        <v>284</v>
      </c>
      <c r="H32" s="158" t="s">
        <v>277</v>
      </c>
      <c r="I32" s="158"/>
      <c r="J32" s="158"/>
      <c r="K32" s="158"/>
      <c r="L32" s="158"/>
      <c r="M32" s="158"/>
      <c r="N32" s="158"/>
      <c r="O32" s="158"/>
      <c r="P32" s="158"/>
      <c r="Q32" s="158"/>
      <c r="R32" s="158"/>
      <c r="S32" s="158"/>
      <c r="T32" s="158"/>
      <c r="U32" s="158"/>
      <c r="V32" s="158"/>
      <c r="W32" s="158"/>
      <c r="X32" s="158"/>
      <c r="Y32" s="158"/>
      <c r="Z32" s="158"/>
      <c r="AA32" s="158"/>
      <c r="AB32" s="158"/>
      <c r="AC32" s="158"/>
      <c r="AD32" s="166"/>
      <c r="AE32" s="158">
        <v>0</v>
      </c>
    </row>
    <row r="33" spans="1:31" x14ac:dyDescent="0.2">
      <c r="A33" s="171" t="s">
        <v>1521</v>
      </c>
      <c r="B33" s="172">
        <v>45538</v>
      </c>
      <c r="C33" s="157" t="s">
        <v>303</v>
      </c>
      <c r="D33" s="153">
        <v>44.191496909999998</v>
      </c>
      <c r="E33" s="153">
        <v>-88.470138039999995</v>
      </c>
      <c r="F33" s="158">
        <v>5.5</v>
      </c>
      <c r="G33" s="158" t="s">
        <v>284</v>
      </c>
      <c r="H33" s="158" t="s">
        <v>277</v>
      </c>
      <c r="I33" s="158">
        <v>3</v>
      </c>
      <c r="J33" s="158">
        <v>3</v>
      </c>
      <c r="K33" s="158">
        <v>1</v>
      </c>
      <c r="L33" s="158">
        <v>3</v>
      </c>
      <c r="M33" s="158"/>
      <c r="N33" s="158"/>
      <c r="O33" s="158">
        <v>1</v>
      </c>
      <c r="P33" s="158">
        <v>1</v>
      </c>
      <c r="Q33" s="158"/>
      <c r="R33" s="158">
        <v>1</v>
      </c>
      <c r="S33" s="158"/>
      <c r="T33" s="158">
        <v>3</v>
      </c>
      <c r="U33" s="158"/>
      <c r="V33" s="158"/>
      <c r="W33" s="158"/>
      <c r="X33" s="158"/>
      <c r="Y33" s="158"/>
      <c r="Z33" s="158"/>
      <c r="AA33" s="158"/>
      <c r="AB33" s="158"/>
      <c r="AC33" s="158"/>
      <c r="AD33" s="166"/>
      <c r="AE33" s="158">
        <v>5</v>
      </c>
    </row>
    <row r="34" spans="1:31" x14ac:dyDescent="0.2">
      <c r="A34" s="171" t="s">
        <v>1521</v>
      </c>
      <c r="B34" s="172">
        <v>45538</v>
      </c>
      <c r="C34" s="157" t="s">
        <v>304</v>
      </c>
      <c r="D34" s="153">
        <v>44.19148216</v>
      </c>
      <c r="E34" s="153">
        <v>-88.469037270000001</v>
      </c>
      <c r="F34" s="158">
        <v>5</v>
      </c>
      <c r="G34" s="158" t="s">
        <v>284</v>
      </c>
      <c r="H34" s="158" t="s">
        <v>277</v>
      </c>
      <c r="I34" s="158">
        <v>3</v>
      </c>
      <c r="J34" s="158">
        <v>2</v>
      </c>
      <c r="K34" s="158"/>
      <c r="L34" s="158">
        <v>3</v>
      </c>
      <c r="M34" s="158"/>
      <c r="N34" s="158"/>
      <c r="O34" s="163">
        <v>1</v>
      </c>
      <c r="P34" s="158">
        <v>1</v>
      </c>
      <c r="Q34" s="158"/>
      <c r="R34" s="158">
        <v>1</v>
      </c>
      <c r="S34" s="158"/>
      <c r="T34" s="158">
        <v>2</v>
      </c>
      <c r="U34" s="158"/>
      <c r="V34" s="158"/>
      <c r="W34" s="158"/>
      <c r="X34" s="158"/>
      <c r="Y34" s="158"/>
      <c r="Z34" s="158"/>
      <c r="AA34" s="158"/>
      <c r="AB34" s="158"/>
      <c r="AC34" s="158"/>
      <c r="AD34" s="166"/>
      <c r="AE34" s="158">
        <v>5</v>
      </c>
    </row>
    <row r="35" spans="1:31" x14ac:dyDescent="0.2">
      <c r="A35" s="171" t="s">
        <v>1521</v>
      </c>
      <c r="B35" s="172">
        <v>45538</v>
      </c>
      <c r="C35" s="157" t="s">
        <v>305</v>
      </c>
      <c r="D35" s="153">
        <v>44.191467400000001</v>
      </c>
      <c r="E35" s="153">
        <v>-88.467936510000001</v>
      </c>
      <c r="F35" s="158">
        <v>5</v>
      </c>
      <c r="G35" s="158" t="s">
        <v>284</v>
      </c>
      <c r="H35" s="158" t="s">
        <v>277</v>
      </c>
      <c r="I35" s="158">
        <v>3</v>
      </c>
      <c r="J35" s="158">
        <v>3</v>
      </c>
      <c r="K35" s="158"/>
      <c r="L35" s="158">
        <v>3</v>
      </c>
      <c r="M35" s="158"/>
      <c r="N35" s="158"/>
      <c r="O35" s="158">
        <v>1</v>
      </c>
      <c r="P35" s="158">
        <v>1</v>
      </c>
      <c r="Q35" s="158"/>
      <c r="R35" s="158">
        <v>1</v>
      </c>
      <c r="S35" s="158"/>
      <c r="T35" s="158">
        <v>3</v>
      </c>
      <c r="U35" s="158"/>
      <c r="V35" s="158"/>
      <c r="W35" s="158"/>
      <c r="X35" s="158"/>
      <c r="Y35" s="158"/>
      <c r="Z35" s="158"/>
      <c r="AA35" s="158"/>
      <c r="AB35" s="158"/>
      <c r="AC35" s="158"/>
      <c r="AD35" s="166"/>
      <c r="AE35" s="158">
        <v>5</v>
      </c>
    </row>
    <row r="36" spans="1:31" x14ac:dyDescent="0.2">
      <c r="A36" s="171" t="s">
        <v>1521</v>
      </c>
      <c r="B36" s="172">
        <v>45538</v>
      </c>
      <c r="C36" s="157" t="s">
        <v>306</v>
      </c>
      <c r="D36" s="153">
        <v>44.191452630000001</v>
      </c>
      <c r="E36" s="153">
        <v>-88.466835750000001</v>
      </c>
      <c r="F36" s="158">
        <v>5.75</v>
      </c>
      <c r="G36" s="158" t="s">
        <v>284</v>
      </c>
      <c r="H36" s="158" t="s">
        <v>277</v>
      </c>
      <c r="I36" s="158">
        <v>3</v>
      </c>
      <c r="J36" s="158">
        <v>1</v>
      </c>
      <c r="K36" s="158"/>
      <c r="L36" s="158">
        <v>3</v>
      </c>
      <c r="M36" s="158"/>
      <c r="N36" s="158"/>
      <c r="O36" s="158">
        <v>2</v>
      </c>
      <c r="P36" s="158"/>
      <c r="Q36" s="158"/>
      <c r="R36" s="158">
        <v>1</v>
      </c>
      <c r="S36" s="158"/>
      <c r="T36" s="158">
        <v>3</v>
      </c>
      <c r="U36" s="158"/>
      <c r="V36" s="158"/>
      <c r="W36" s="158"/>
      <c r="X36" s="158"/>
      <c r="Y36" s="158"/>
      <c r="Z36" s="158"/>
      <c r="AA36" s="158"/>
      <c r="AB36" s="158"/>
      <c r="AC36" s="158"/>
      <c r="AD36" s="166"/>
      <c r="AE36" s="158">
        <v>3</v>
      </c>
    </row>
    <row r="37" spans="1:31" x14ac:dyDescent="0.2">
      <c r="A37" s="171" t="s">
        <v>1521</v>
      </c>
      <c r="B37" s="172">
        <v>45538</v>
      </c>
      <c r="C37" s="157" t="s">
        <v>307</v>
      </c>
      <c r="D37" s="153">
        <v>44.191437839999999</v>
      </c>
      <c r="E37" s="153">
        <v>-88.465734979999993</v>
      </c>
      <c r="F37" s="158">
        <v>5.5</v>
      </c>
      <c r="G37" s="158" t="s">
        <v>293</v>
      </c>
      <c r="H37" s="158" t="s">
        <v>277</v>
      </c>
      <c r="I37" s="158">
        <v>2</v>
      </c>
      <c r="J37" s="158"/>
      <c r="K37" s="158">
        <v>1</v>
      </c>
      <c r="L37" s="158">
        <v>1</v>
      </c>
      <c r="M37" s="158"/>
      <c r="N37" s="158"/>
      <c r="O37" s="158">
        <v>2</v>
      </c>
      <c r="P37" s="158">
        <v>1</v>
      </c>
      <c r="Q37" s="158"/>
      <c r="R37" s="158">
        <v>2</v>
      </c>
      <c r="S37" s="158"/>
      <c r="T37" s="158">
        <v>1</v>
      </c>
      <c r="U37" s="158"/>
      <c r="V37" s="158"/>
      <c r="W37" s="158"/>
      <c r="X37" s="158"/>
      <c r="Y37" s="158"/>
      <c r="Z37" s="158"/>
      <c r="AA37" s="158"/>
      <c r="AB37" s="158"/>
      <c r="AC37" s="158"/>
      <c r="AD37" s="166"/>
      <c r="AE37" s="158">
        <v>2</v>
      </c>
    </row>
    <row r="38" spans="1:31" x14ac:dyDescent="0.2">
      <c r="A38" s="171" t="s">
        <v>1521</v>
      </c>
      <c r="B38" s="172">
        <v>45538</v>
      </c>
      <c r="C38" s="157" t="s">
        <v>308</v>
      </c>
      <c r="D38" s="153">
        <v>44.191423049999997</v>
      </c>
      <c r="E38" s="153">
        <v>-88.464634219999994</v>
      </c>
      <c r="F38" s="158">
        <v>5</v>
      </c>
      <c r="G38" s="158" t="s">
        <v>276</v>
      </c>
      <c r="H38" s="158" t="s">
        <v>277</v>
      </c>
      <c r="I38" s="158">
        <v>2</v>
      </c>
      <c r="J38" s="158"/>
      <c r="K38" s="158"/>
      <c r="L38" s="158"/>
      <c r="M38" s="158"/>
      <c r="N38" s="158"/>
      <c r="O38" s="158"/>
      <c r="P38" s="158">
        <v>1</v>
      </c>
      <c r="Q38" s="158"/>
      <c r="R38" s="158">
        <v>2</v>
      </c>
      <c r="S38" s="158"/>
      <c r="T38" s="158"/>
      <c r="U38" s="158"/>
      <c r="V38" s="158"/>
      <c r="W38" s="158"/>
      <c r="X38" s="158"/>
      <c r="Y38" s="158"/>
      <c r="Z38" s="158"/>
      <c r="AA38" s="158"/>
      <c r="AB38" s="158"/>
      <c r="AC38" s="158"/>
      <c r="AD38" s="166"/>
      <c r="AE38" s="158">
        <v>3</v>
      </c>
    </row>
    <row r="39" spans="1:31" x14ac:dyDescent="0.2">
      <c r="A39" s="171" t="s">
        <v>1521</v>
      </c>
      <c r="B39" s="172">
        <v>45538</v>
      </c>
      <c r="C39" s="157" t="s">
        <v>309</v>
      </c>
      <c r="D39" s="153">
        <v>44.192333089999998</v>
      </c>
      <c r="E39" s="153">
        <v>-88.473419890000002</v>
      </c>
      <c r="F39" s="158">
        <v>5</v>
      </c>
      <c r="G39" s="158" t="s">
        <v>284</v>
      </c>
      <c r="H39" s="158" t="s">
        <v>277</v>
      </c>
      <c r="I39" s="158">
        <v>2</v>
      </c>
      <c r="J39" s="158">
        <v>1</v>
      </c>
      <c r="K39" s="158"/>
      <c r="L39" s="158">
        <v>2</v>
      </c>
      <c r="M39" s="158"/>
      <c r="N39" s="158"/>
      <c r="O39" s="158">
        <v>2</v>
      </c>
      <c r="P39" s="158"/>
      <c r="Q39" s="158"/>
      <c r="R39" s="158"/>
      <c r="S39" s="158"/>
      <c r="T39" s="158"/>
      <c r="U39" s="158"/>
      <c r="V39" s="158"/>
      <c r="W39" s="158"/>
      <c r="X39" s="158"/>
      <c r="Y39" s="158"/>
      <c r="Z39" s="158"/>
      <c r="AA39" s="158"/>
      <c r="AB39" s="158"/>
      <c r="AC39" s="158"/>
      <c r="AD39" s="166"/>
      <c r="AE39" s="158">
        <v>3</v>
      </c>
    </row>
    <row r="40" spans="1:31" x14ac:dyDescent="0.2">
      <c r="A40" s="171" t="s">
        <v>1521</v>
      </c>
      <c r="B40" s="172">
        <v>45538</v>
      </c>
      <c r="C40" s="157" t="s">
        <v>310</v>
      </c>
      <c r="D40" s="153">
        <v>44.192318370000002</v>
      </c>
      <c r="E40" s="153">
        <v>-88.472319110000001</v>
      </c>
      <c r="F40" s="158">
        <v>6.75</v>
      </c>
      <c r="G40" s="158" t="s">
        <v>284</v>
      </c>
      <c r="H40" s="158" t="s">
        <v>277</v>
      </c>
      <c r="I40" s="158"/>
      <c r="J40" s="158"/>
      <c r="K40" s="158"/>
      <c r="L40" s="158"/>
      <c r="M40" s="158"/>
      <c r="N40" s="158"/>
      <c r="O40" s="158"/>
      <c r="P40" s="158"/>
      <c r="Q40" s="158"/>
      <c r="R40" s="158"/>
      <c r="S40" s="158"/>
      <c r="T40" s="158"/>
      <c r="U40" s="158"/>
      <c r="V40" s="158"/>
      <c r="W40" s="158"/>
      <c r="X40" s="158"/>
      <c r="Y40" s="158"/>
      <c r="Z40" s="158"/>
      <c r="AA40" s="158"/>
      <c r="AB40" s="158"/>
      <c r="AC40" s="158"/>
      <c r="AD40" s="166"/>
      <c r="AE40" s="158">
        <v>0</v>
      </c>
    </row>
    <row r="41" spans="1:31" x14ac:dyDescent="0.2">
      <c r="A41" s="171" t="s">
        <v>1521</v>
      </c>
      <c r="B41" s="172">
        <v>45538</v>
      </c>
      <c r="C41" s="157" t="s">
        <v>311</v>
      </c>
      <c r="D41" s="153">
        <v>44.192303649999999</v>
      </c>
      <c r="E41" s="153">
        <v>-88.471218329999999</v>
      </c>
      <c r="F41" s="158">
        <v>6.5</v>
      </c>
      <c r="G41" s="158" t="s">
        <v>276</v>
      </c>
      <c r="H41" s="158" t="s">
        <v>277</v>
      </c>
      <c r="I41" s="158"/>
      <c r="J41" s="158" t="s">
        <v>278</v>
      </c>
      <c r="K41" s="158"/>
      <c r="L41" s="158"/>
      <c r="M41" s="158"/>
      <c r="N41" s="158"/>
      <c r="O41" s="158" t="s">
        <v>278</v>
      </c>
      <c r="P41" s="158"/>
      <c r="Q41" s="158"/>
      <c r="R41" s="158"/>
      <c r="S41" s="158"/>
      <c r="T41" s="158"/>
      <c r="U41" s="158"/>
      <c r="V41" s="158"/>
      <c r="W41" s="158"/>
      <c r="X41" s="158"/>
      <c r="Y41" s="158"/>
      <c r="Z41" s="158"/>
      <c r="AA41" s="158"/>
      <c r="AB41" s="158"/>
      <c r="AC41" s="158"/>
      <c r="AD41" s="166"/>
      <c r="AE41" s="158">
        <v>0</v>
      </c>
    </row>
    <row r="42" spans="1:31" x14ac:dyDescent="0.2">
      <c r="A42" s="171" t="s">
        <v>1521</v>
      </c>
      <c r="B42" s="172">
        <v>45538</v>
      </c>
      <c r="C42" s="157" t="s">
        <v>312</v>
      </c>
      <c r="D42" s="153">
        <v>44.192288910000002</v>
      </c>
      <c r="E42" s="153">
        <v>-88.470117549999998</v>
      </c>
      <c r="F42" s="158">
        <v>5.5</v>
      </c>
      <c r="G42" s="158" t="s">
        <v>276</v>
      </c>
      <c r="H42" s="158" t="s">
        <v>277</v>
      </c>
      <c r="I42" s="158">
        <v>2</v>
      </c>
      <c r="J42" s="158">
        <v>1</v>
      </c>
      <c r="K42" s="158"/>
      <c r="L42" s="158">
        <v>2</v>
      </c>
      <c r="M42" s="158"/>
      <c r="N42" s="158"/>
      <c r="O42" s="158">
        <v>1</v>
      </c>
      <c r="P42" s="158"/>
      <c r="Q42" s="158"/>
      <c r="R42" s="158"/>
      <c r="S42" s="158"/>
      <c r="T42" s="158">
        <v>1</v>
      </c>
      <c r="U42" s="158"/>
      <c r="V42" s="158"/>
      <c r="W42" s="158"/>
      <c r="X42" s="158"/>
      <c r="Y42" s="158"/>
      <c r="Z42" s="158"/>
      <c r="AA42" s="158"/>
      <c r="AB42" s="158"/>
      <c r="AC42" s="158"/>
      <c r="AD42" s="166"/>
      <c r="AE42" s="158">
        <v>5</v>
      </c>
    </row>
    <row r="43" spans="1:31" x14ac:dyDescent="0.2">
      <c r="A43" s="171" t="s">
        <v>1521</v>
      </c>
      <c r="B43" s="172">
        <v>45538</v>
      </c>
      <c r="C43" s="157" t="s">
        <v>313</v>
      </c>
      <c r="D43" s="153">
        <v>44.192274159999997</v>
      </c>
      <c r="E43" s="153">
        <v>-88.469016769999996</v>
      </c>
      <c r="F43" s="158">
        <v>5.25</v>
      </c>
      <c r="G43" s="158" t="s">
        <v>284</v>
      </c>
      <c r="H43" s="158" t="s">
        <v>277</v>
      </c>
      <c r="I43" s="158">
        <v>3</v>
      </c>
      <c r="J43" s="158">
        <v>2</v>
      </c>
      <c r="K43" s="158"/>
      <c r="L43" s="158">
        <v>3</v>
      </c>
      <c r="M43" s="158"/>
      <c r="N43" s="158"/>
      <c r="O43" s="158">
        <v>1</v>
      </c>
      <c r="P43" s="158"/>
      <c r="Q43" s="158"/>
      <c r="R43" s="158"/>
      <c r="S43" s="158"/>
      <c r="T43" s="158">
        <v>2</v>
      </c>
      <c r="U43" s="158"/>
      <c r="V43" s="158"/>
      <c r="W43" s="158"/>
      <c r="X43" s="158"/>
      <c r="Y43" s="158"/>
      <c r="Z43" s="158"/>
      <c r="AA43" s="158"/>
      <c r="AB43" s="158"/>
      <c r="AC43" s="158"/>
      <c r="AD43" s="166"/>
      <c r="AE43" s="158">
        <v>5</v>
      </c>
    </row>
    <row r="44" spans="1:31" x14ac:dyDescent="0.2">
      <c r="A44" s="171" t="s">
        <v>1521</v>
      </c>
      <c r="B44" s="172">
        <v>45538</v>
      </c>
      <c r="C44" s="157" t="s">
        <v>314</v>
      </c>
      <c r="D44" s="153">
        <v>44.192259399999998</v>
      </c>
      <c r="E44" s="153">
        <v>-88.467915989999995</v>
      </c>
      <c r="F44" s="158">
        <v>5.5</v>
      </c>
      <c r="G44" s="158" t="s">
        <v>284</v>
      </c>
      <c r="H44" s="158" t="s">
        <v>277</v>
      </c>
      <c r="I44" s="158">
        <v>3</v>
      </c>
      <c r="J44" s="158">
        <v>2</v>
      </c>
      <c r="K44" s="158"/>
      <c r="L44" s="158">
        <v>3</v>
      </c>
      <c r="M44" s="158"/>
      <c r="N44" s="158"/>
      <c r="O44" s="158">
        <v>2</v>
      </c>
      <c r="P44" s="158"/>
      <c r="Q44" s="158"/>
      <c r="R44" s="158">
        <v>1</v>
      </c>
      <c r="S44" s="158"/>
      <c r="T44" s="158">
        <v>3</v>
      </c>
      <c r="U44" s="158"/>
      <c r="V44" s="158"/>
      <c r="W44" s="158"/>
      <c r="X44" s="158"/>
      <c r="Y44" s="158"/>
      <c r="Z44" s="158"/>
      <c r="AA44" s="158"/>
      <c r="AB44" s="158"/>
      <c r="AC44" s="158"/>
      <c r="AD44" s="166"/>
      <c r="AE44" s="158">
        <v>4</v>
      </c>
    </row>
    <row r="45" spans="1:31" x14ac:dyDescent="0.2">
      <c r="A45" s="171" t="s">
        <v>1521</v>
      </c>
      <c r="B45" s="172">
        <v>45538</v>
      </c>
      <c r="C45" s="157" t="s">
        <v>315</v>
      </c>
      <c r="D45" s="153">
        <v>44.192244619999997</v>
      </c>
      <c r="E45" s="153">
        <v>-88.466815209999993</v>
      </c>
      <c r="F45" s="158">
        <v>5.5</v>
      </c>
      <c r="G45" s="158" t="s">
        <v>276</v>
      </c>
      <c r="H45" s="158" t="s">
        <v>277</v>
      </c>
      <c r="I45" s="158">
        <v>1</v>
      </c>
      <c r="J45" s="158">
        <v>1</v>
      </c>
      <c r="K45" s="158"/>
      <c r="L45" s="158">
        <v>1</v>
      </c>
      <c r="M45" s="158"/>
      <c r="N45" s="158"/>
      <c r="O45" s="158">
        <v>1</v>
      </c>
      <c r="P45" s="158"/>
      <c r="Q45" s="158"/>
      <c r="R45" s="158"/>
      <c r="S45" s="158"/>
      <c r="T45" s="158"/>
      <c r="U45" s="158"/>
      <c r="V45" s="158"/>
      <c r="W45" s="158"/>
      <c r="X45" s="158"/>
      <c r="Y45" s="158"/>
      <c r="Z45" s="158"/>
      <c r="AA45" s="158"/>
      <c r="AB45" s="158"/>
      <c r="AC45" s="158"/>
      <c r="AD45" s="166"/>
      <c r="AE45" s="158">
        <v>2</v>
      </c>
    </row>
    <row r="46" spans="1:31" x14ac:dyDescent="0.2">
      <c r="A46" s="171" t="s">
        <v>1521</v>
      </c>
      <c r="B46" s="172">
        <v>45538</v>
      </c>
      <c r="C46" s="157" t="s">
        <v>316</v>
      </c>
      <c r="D46" s="153">
        <v>44.192229840000003</v>
      </c>
      <c r="E46" s="153">
        <v>-88.465714430000006</v>
      </c>
      <c r="F46" s="158">
        <v>5.5</v>
      </c>
      <c r="G46" s="158" t="s">
        <v>284</v>
      </c>
      <c r="H46" s="158" t="s">
        <v>277</v>
      </c>
      <c r="I46" s="158">
        <v>3</v>
      </c>
      <c r="J46" s="158">
        <v>1</v>
      </c>
      <c r="K46" s="158"/>
      <c r="L46" s="158">
        <v>2</v>
      </c>
      <c r="M46" s="158"/>
      <c r="N46" s="158"/>
      <c r="O46" s="158">
        <v>2</v>
      </c>
      <c r="P46" s="158">
        <v>3</v>
      </c>
      <c r="Q46" s="158"/>
      <c r="R46" s="158">
        <v>1</v>
      </c>
      <c r="S46" s="158"/>
      <c r="T46" s="158"/>
      <c r="U46" s="158"/>
      <c r="V46" s="158"/>
      <c r="W46" s="158"/>
      <c r="X46" s="158"/>
      <c r="Y46" s="158"/>
      <c r="Z46" s="158">
        <v>1</v>
      </c>
      <c r="AA46" s="158"/>
      <c r="AB46" s="158"/>
      <c r="AC46" s="158"/>
      <c r="AD46" s="166"/>
      <c r="AE46" s="158">
        <v>3</v>
      </c>
    </row>
    <row r="47" spans="1:31" x14ac:dyDescent="0.2">
      <c r="A47" s="171" t="s">
        <v>1521</v>
      </c>
      <c r="B47" s="172">
        <v>45538</v>
      </c>
      <c r="C47" s="157" t="s">
        <v>317</v>
      </c>
      <c r="D47" s="153">
        <v>44.192215050000001</v>
      </c>
      <c r="E47" s="153">
        <v>-88.464613650000004</v>
      </c>
      <c r="F47" s="158">
        <v>4.5</v>
      </c>
      <c r="G47" s="158" t="s">
        <v>276</v>
      </c>
      <c r="H47" s="158" t="s">
        <v>277</v>
      </c>
      <c r="I47" s="158">
        <v>3</v>
      </c>
      <c r="J47" s="158"/>
      <c r="K47" s="158"/>
      <c r="L47" s="158">
        <v>2</v>
      </c>
      <c r="M47" s="158"/>
      <c r="N47" s="158"/>
      <c r="O47" s="158">
        <v>2</v>
      </c>
      <c r="P47" s="158">
        <v>1</v>
      </c>
      <c r="Q47" s="158"/>
      <c r="R47" s="158">
        <v>3</v>
      </c>
      <c r="S47" s="158"/>
      <c r="T47" s="158"/>
      <c r="U47" s="158"/>
      <c r="V47" s="158"/>
      <c r="W47" s="158"/>
      <c r="X47" s="158"/>
      <c r="Y47" s="158"/>
      <c r="Z47" s="158"/>
      <c r="AA47" s="158"/>
      <c r="AB47" s="158"/>
      <c r="AC47" s="158"/>
      <c r="AD47" s="166"/>
      <c r="AE47" s="158">
        <v>5</v>
      </c>
    </row>
    <row r="48" spans="1:31" x14ac:dyDescent="0.2">
      <c r="A48" s="171" t="s">
        <v>1521</v>
      </c>
      <c r="B48" s="172">
        <v>45538</v>
      </c>
      <c r="C48" s="157" t="s">
        <v>318</v>
      </c>
      <c r="D48" s="153">
        <v>44.193125090000002</v>
      </c>
      <c r="E48" s="153">
        <v>-88.473399439999994</v>
      </c>
      <c r="F48" s="158">
        <v>5.5</v>
      </c>
      <c r="G48" s="158" t="s">
        <v>284</v>
      </c>
      <c r="H48" s="158" t="s">
        <v>277</v>
      </c>
      <c r="I48" s="158">
        <v>1</v>
      </c>
      <c r="J48" s="158"/>
      <c r="K48" s="158"/>
      <c r="L48" s="158">
        <v>1</v>
      </c>
      <c r="M48" s="158"/>
      <c r="N48" s="158"/>
      <c r="O48" s="158"/>
      <c r="P48" s="158"/>
      <c r="Q48" s="158"/>
      <c r="R48" s="158">
        <v>1</v>
      </c>
      <c r="S48" s="158"/>
      <c r="T48" s="158"/>
      <c r="U48" s="158"/>
      <c r="V48" s="158"/>
      <c r="W48" s="158" t="s">
        <v>278</v>
      </c>
      <c r="X48" s="158"/>
      <c r="Y48" s="158"/>
      <c r="Z48" s="158"/>
      <c r="AA48" s="158"/>
      <c r="AB48" s="158"/>
      <c r="AC48" s="158"/>
      <c r="AD48" s="166"/>
      <c r="AE48" s="158">
        <v>2</v>
      </c>
    </row>
    <row r="49" spans="1:31" x14ac:dyDescent="0.2">
      <c r="A49" s="171" t="s">
        <v>1521</v>
      </c>
      <c r="B49" s="172">
        <v>45538</v>
      </c>
      <c r="C49" s="157" t="s">
        <v>319</v>
      </c>
      <c r="D49" s="153">
        <v>44.193110369999999</v>
      </c>
      <c r="E49" s="153">
        <v>-88.472298640000005</v>
      </c>
      <c r="F49" s="158">
        <v>6.5</v>
      </c>
      <c r="G49" s="158" t="s">
        <v>284</v>
      </c>
      <c r="H49" s="158" t="s">
        <v>277</v>
      </c>
      <c r="I49" s="158">
        <v>1</v>
      </c>
      <c r="J49" s="158">
        <v>1</v>
      </c>
      <c r="K49" s="158"/>
      <c r="L49" s="158">
        <v>1</v>
      </c>
      <c r="M49" s="158"/>
      <c r="N49" s="158"/>
      <c r="O49" s="158">
        <v>1</v>
      </c>
      <c r="P49" s="158"/>
      <c r="Q49" s="158"/>
      <c r="R49" s="158">
        <v>1</v>
      </c>
      <c r="S49" s="158"/>
      <c r="T49" s="158"/>
      <c r="U49" s="158"/>
      <c r="V49" s="158"/>
      <c r="W49" s="158"/>
      <c r="X49" s="158"/>
      <c r="Y49" s="158"/>
      <c r="Z49" s="158"/>
      <c r="AA49" s="158"/>
      <c r="AB49" s="158"/>
      <c r="AC49" s="158"/>
      <c r="AD49" s="166"/>
      <c r="AE49" s="158">
        <v>3</v>
      </c>
    </row>
    <row r="50" spans="1:31" x14ac:dyDescent="0.2">
      <c r="A50" s="171" t="s">
        <v>1521</v>
      </c>
      <c r="B50" s="172">
        <v>45538</v>
      </c>
      <c r="C50" s="157" t="s">
        <v>320</v>
      </c>
      <c r="D50" s="153">
        <v>44.193095649999997</v>
      </c>
      <c r="E50" s="153">
        <v>-88.471197849999996</v>
      </c>
      <c r="F50" s="158">
        <v>6.5</v>
      </c>
      <c r="G50" s="158" t="s">
        <v>293</v>
      </c>
      <c r="H50" s="158" t="s">
        <v>277</v>
      </c>
      <c r="I50" s="158"/>
      <c r="J50" s="158" t="s">
        <v>278</v>
      </c>
      <c r="K50" s="158"/>
      <c r="L50" s="158" t="s">
        <v>278</v>
      </c>
      <c r="M50" s="158"/>
      <c r="N50" s="158"/>
      <c r="O50" s="158"/>
      <c r="P50" s="158"/>
      <c r="Q50" s="158"/>
      <c r="R50" s="158"/>
      <c r="S50" s="158"/>
      <c r="T50" s="158"/>
      <c r="U50" s="158"/>
      <c r="V50" s="158"/>
      <c r="W50" s="158"/>
      <c r="X50" s="158"/>
      <c r="Y50" s="158"/>
      <c r="Z50" s="158"/>
      <c r="AA50" s="158"/>
      <c r="AB50" s="158"/>
      <c r="AC50" s="158"/>
      <c r="AD50" s="166"/>
      <c r="AE50" s="158">
        <v>0</v>
      </c>
    </row>
    <row r="51" spans="1:31" x14ac:dyDescent="0.2">
      <c r="A51" s="171" t="s">
        <v>1521</v>
      </c>
      <c r="B51" s="172">
        <v>45538</v>
      </c>
      <c r="C51" s="157" t="s">
        <v>321</v>
      </c>
      <c r="D51" s="153">
        <v>44.193080909999999</v>
      </c>
      <c r="E51" s="153">
        <v>-88.470097050000007</v>
      </c>
      <c r="F51" s="158">
        <v>6</v>
      </c>
      <c r="G51" s="158" t="s">
        <v>293</v>
      </c>
      <c r="H51" s="158" t="s">
        <v>277</v>
      </c>
      <c r="I51" s="158">
        <v>3</v>
      </c>
      <c r="J51" s="158">
        <v>2</v>
      </c>
      <c r="K51" s="158"/>
      <c r="L51" s="158">
        <v>3</v>
      </c>
      <c r="M51" s="158"/>
      <c r="N51" s="158"/>
      <c r="O51" s="158">
        <v>3</v>
      </c>
      <c r="P51" s="158"/>
      <c r="Q51" s="158"/>
      <c r="R51" s="158"/>
      <c r="S51" s="158"/>
      <c r="T51" s="158">
        <v>3</v>
      </c>
      <c r="U51" s="158"/>
      <c r="V51" s="158"/>
      <c r="W51" s="158"/>
      <c r="X51" s="158"/>
      <c r="Y51" s="158"/>
      <c r="Z51" s="158">
        <v>1</v>
      </c>
      <c r="AA51" s="158"/>
      <c r="AB51" s="158"/>
      <c r="AC51" s="158"/>
      <c r="AD51" s="166"/>
      <c r="AE51" s="158">
        <v>3</v>
      </c>
    </row>
    <row r="52" spans="1:31" x14ac:dyDescent="0.2">
      <c r="A52" s="171" t="s">
        <v>1521</v>
      </c>
      <c r="B52" s="172">
        <v>45538</v>
      </c>
      <c r="C52" s="157" t="s">
        <v>322</v>
      </c>
      <c r="D52" s="153">
        <v>44.19306615</v>
      </c>
      <c r="E52" s="153">
        <v>-88.468996259999997</v>
      </c>
      <c r="F52" s="158">
        <v>5.5</v>
      </c>
      <c r="G52" s="158" t="s">
        <v>284</v>
      </c>
      <c r="H52" s="158" t="s">
        <v>277</v>
      </c>
      <c r="I52" s="158">
        <v>3</v>
      </c>
      <c r="J52" s="158">
        <v>1</v>
      </c>
      <c r="K52" s="158"/>
      <c r="L52" s="158">
        <v>3</v>
      </c>
      <c r="M52" s="158"/>
      <c r="N52" s="158"/>
      <c r="O52" s="158">
        <v>1</v>
      </c>
      <c r="P52" s="158"/>
      <c r="Q52" s="158"/>
      <c r="R52" s="158"/>
      <c r="S52" s="158"/>
      <c r="T52" s="158">
        <v>1</v>
      </c>
      <c r="U52" s="158"/>
      <c r="V52" s="158"/>
      <c r="W52" s="158"/>
      <c r="X52" s="158"/>
      <c r="Y52" s="158"/>
      <c r="Z52" s="158"/>
      <c r="AA52" s="158"/>
      <c r="AB52" s="158"/>
      <c r="AC52" s="158"/>
      <c r="AD52" s="166" t="s">
        <v>323</v>
      </c>
      <c r="AE52" s="158">
        <v>5</v>
      </c>
    </row>
    <row r="53" spans="1:31" x14ac:dyDescent="0.2">
      <c r="A53" s="171" t="s">
        <v>1521</v>
      </c>
      <c r="B53" s="172">
        <v>45538</v>
      </c>
      <c r="C53" s="157" t="s">
        <v>324</v>
      </c>
      <c r="D53" s="153">
        <v>44.193051390000001</v>
      </c>
      <c r="E53" s="153">
        <v>-88.467895459999994</v>
      </c>
      <c r="F53" s="158">
        <v>5</v>
      </c>
      <c r="G53" s="158" t="s">
        <v>284</v>
      </c>
      <c r="H53" s="158" t="s">
        <v>277</v>
      </c>
      <c r="I53" s="158">
        <v>3</v>
      </c>
      <c r="J53" s="158">
        <v>2</v>
      </c>
      <c r="K53" s="158" t="s">
        <v>278</v>
      </c>
      <c r="L53" s="158">
        <v>3</v>
      </c>
      <c r="M53" s="158"/>
      <c r="N53" s="158"/>
      <c r="O53" s="158">
        <v>1</v>
      </c>
      <c r="P53" s="158"/>
      <c r="Q53" s="158"/>
      <c r="R53" s="158"/>
      <c r="S53" s="158"/>
      <c r="T53" s="158">
        <v>2</v>
      </c>
      <c r="U53" s="158"/>
      <c r="V53" s="158"/>
      <c r="W53" s="158"/>
      <c r="X53" s="158"/>
      <c r="Y53" s="158"/>
      <c r="Z53" s="158"/>
      <c r="AA53" s="158"/>
      <c r="AB53" s="158"/>
      <c r="AC53" s="158"/>
      <c r="AD53" s="166"/>
      <c r="AE53" s="158">
        <v>4</v>
      </c>
    </row>
    <row r="54" spans="1:31" x14ac:dyDescent="0.2">
      <c r="A54" s="171" t="s">
        <v>1521</v>
      </c>
      <c r="B54" s="172">
        <v>45538</v>
      </c>
      <c r="C54" s="157" t="s">
        <v>325</v>
      </c>
      <c r="D54" s="153">
        <v>44.193036620000001</v>
      </c>
      <c r="E54" s="153">
        <v>-88.466794669999999</v>
      </c>
      <c r="F54" s="158">
        <v>5.5</v>
      </c>
      <c r="G54" s="158" t="s">
        <v>293</v>
      </c>
      <c r="H54" s="158" t="s">
        <v>277</v>
      </c>
      <c r="I54" s="158">
        <v>3</v>
      </c>
      <c r="J54" s="158">
        <v>3</v>
      </c>
      <c r="K54" s="158"/>
      <c r="L54" s="158">
        <v>3</v>
      </c>
      <c r="M54" s="158"/>
      <c r="N54" s="158"/>
      <c r="O54" s="158">
        <v>1</v>
      </c>
      <c r="P54" s="158"/>
      <c r="Q54" s="158"/>
      <c r="R54" s="158">
        <v>1</v>
      </c>
      <c r="S54" s="158"/>
      <c r="T54" s="158"/>
      <c r="U54" s="158"/>
      <c r="V54" s="158"/>
      <c r="W54" s="158"/>
      <c r="X54" s="158"/>
      <c r="Y54" s="158"/>
      <c r="Z54" s="158"/>
      <c r="AA54" s="158"/>
      <c r="AB54" s="158"/>
      <c r="AC54" s="158"/>
      <c r="AD54" s="166"/>
      <c r="AE54" s="158">
        <v>4</v>
      </c>
    </row>
    <row r="55" spans="1:31" x14ac:dyDescent="0.2">
      <c r="A55" s="171" t="s">
        <v>1521</v>
      </c>
      <c r="B55" s="172">
        <v>45538</v>
      </c>
      <c r="C55" s="157" t="s">
        <v>326</v>
      </c>
      <c r="D55" s="153">
        <v>44.19302184</v>
      </c>
      <c r="E55" s="153">
        <v>-88.465693880000003</v>
      </c>
      <c r="F55" s="158">
        <v>6</v>
      </c>
      <c r="G55" s="158" t="s">
        <v>293</v>
      </c>
      <c r="H55" s="158" t="s">
        <v>277</v>
      </c>
      <c r="I55" s="158">
        <v>1</v>
      </c>
      <c r="J55" s="158"/>
      <c r="K55" s="158"/>
      <c r="L55" s="158"/>
      <c r="M55" s="158"/>
      <c r="N55" s="158"/>
      <c r="O55" s="158">
        <v>1</v>
      </c>
      <c r="P55" s="158" t="s">
        <v>278</v>
      </c>
      <c r="Q55" s="158"/>
      <c r="R55" s="158"/>
      <c r="S55" s="158"/>
      <c r="T55" s="158"/>
      <c r="U55" s="158"/>
      <c r="V55" s="158"/>
      <c r="W55" s="158"/>
      <c r="X55" s="158"/>
      <c r="Y55" s="158"/>
      <c r="Z55" s="158" t="s">
        <v>278</v>
      </c>
      <c r="AA55" s="158"/>
      <c r="AB55" s="158"/>
      <c r="AC55" s="158"/>
      <c r="AD55" s="166"/>
      <c r="AE55" s="158">
        <v>2</v>
      </c>
    </row>
    <row r="56" spans="1:31" x14ac:dyDescent="0.2">
      <c r="A56" s="171" t="s">
        <v>1521</v>
      </c>
      <c r="B56" s="172">
        <v>45538</v>
      </c>
      <c r="C56" s="157" t="s">
        <v>327</v>
      </c>
      <c r="D56" s="153">
        <v>44.193007049999999</v>
      </c>
      <c r="E56" s="153">
        <v>-88.464593089999994</v>
      </c>
      <c r="F56" s="158">
        <v>3.5</v>
      </c>
      <c r="G56" s="158" t="s">
        <v>276</v>
      </c>
      <c r="H56" s="158" t="s">
        <v>277</v>
      </c>
      <c r="I56" s="158">
        <v>3</v>
      </c>
      <c r="J56" s="158">
        <v>1</v>
      </c>
      <c r="K56" s="158"/>
      <c r="L56" s="158">
        <v>3</v>
      </c>
      <c r="M56" s="158"/>
      <c r="N56" s="158"/>
      <c r="O56" s="158">
        <v>3</v>
      </c>
      <c r="P56" s="158">
        <v>2</v>
      </c>
      <c r="Q56" s="158"/>
      <c r="R56" s="158">
        <v>1</v>
      </c>
      <c r="S56" s="158"/>
      <c r="T56" s="158"/>
      <c r="U56" s="158"/>
      <c r="V56" s="158"/>
      <c r="W56" s="158">
        <v>1</v>
      </c>
      <c r="X56" s="158"/>
      <c r="Y56" s="158"/>
      <c r="Z56" s="158"/>
      <c r="AA56" s="158"/>
      <c r="AB56" s="158"/>
      <c r="AC56" s="158"/>
      <c r="AD56" s="166"/>
      <c r="AE56" s="158">
        <v>5</v>
      </c>
    </row>
    <row r="57" spans="1:31" x14ac:dyDescent="0.2">
      <c r="A57" s="171" t="s">
        <v>1521</v>
      </c>
      <c r="B57" s="172">
        <v>45538</v>
      </c>
      <c r="C57" s="157" t="s">
        <v>328</v>
      </c>
      <c r="D57" s="153">
        <v>44.193902370000004</v>
      </c>
      <c r="E57" s="153">
        <v>-88.472278180000004</v>
      </c>
      <c r="F57" s="158">
        <v>6.5</v>
      </c>
      <c r="G57" s="274" t="s">
        <v>284</v>
      </c>
      <c r="H57" s="158" t="s">
        <v>277</v>
      </c>
      <c r="I57" s="158"/>
      <c r="J57" s="158"/>
      <c r="K57" s="158"/>
      <c r="L57" s="158"/>
      <c r="M57" s="158"/>
      <c r="N57" s="158"/>
      <c r="O57" s="158"/>
      <c r="P57" s="158"/>
      <c r="Q57" s="158"/>
      <c r="R57" s="158"/>
      <c r="S57" s="158"/>
      <c r="T57" s="158"/>
      <c r="U57" s="158"/>
      <c r="V57" s="158"/>
      <c r="W57" s="158"/>
      <c r="X57" s="158"/>
      <c r="Y57" s="158"/>
      <c r="Z57" s="158"/>
      <c r="AA57" s="158"/>
      <c r="AB57" s="158"/>
      <c r="AC57" s="158"/>
      <c r="AD57" s="166"/>
      <c r="AE57" s="158">
        <v>0</v>
      </c>
    </row>
    <row r="58" spans="1:31" x14ac:dyDescent="0.2">
      <c r="A58" s="171" t="s">
        <v>1521</v>
      </c>
      <c r="B58" s="172">
        <v>45538</v>
      </c>
      <c r="C58" s="157" t="s">
        <v>329</v>
      </c>
      <c r="D58" s="153">
        <v>44.19388764</v>
      </c>
      <c r="E58" s="153">
        <v>-88.471177370000007</v>
      </c>
      <c r="F58" s="158">
        <v>6.5</v>
      </c>
      <c r="G58" s="158" t="s">
        <v>284</v>
      </c>
      <c r="H58" s="158" t="s">
        <v>277</v>
      </c>
      <c r="I58" s="158">
        <v>3</v>
      </c>
      <c r="J58" s="158">
        <v>1</v>
      </c>
      <c r="K58" s="158"/>
      <c r="L58" s="158">
        <v>3</v>
      </c>
      <c r="M58" s="158"/>
      <c r="N58" s="158"/>
      <c r="O58" s="158">
        <v>3</v>
      </c>
      <c r="P58" s="158"/>
      <c r="Q58" s="158"/>
      <c r="R58" s="158"/>
      <c r="S58" s="158"/>
      <c r="T58" s="158"/>
      <c r="U58" s="158"/>
      <c r="V58" s="158"/>
      <c r="W58" s="158"/>
      <c r="X58" s="158"/>
      <c r="Y58" s="158"/>
      <c r="Z58" s="158"/>
      <c r="AA58" s="158"/>
      <c r="AB58" s="158"/>
      <c r="AC58" s="158"/>
      <c r="AD58" s="166"/>
      <c r="AE58" s="158">
        <v>5</v>
      </c>
    </row>
    <row r="59" spans="1:31" x14ac:dyDescent="0.2">
      <c r="A59" s="171" t="s">
        <v>1521</v>
      </c>
      <c r="B59" s="172">
        <v>45538</v>
      </c>
      <c r="C59" s="157" t="s">
        <v>330</v>
      </c>
      <c r="D59" s="153">
        <v>44.193872900000002</v>
      </c>
      <c r="E59" s="153">
        <v>-88.470076559999995</v>
      </c>
      <c r="F59" s="158">
        <v>5.5</v>
      </c>
      <c r="G59" s="158" t="s">
        <v>284</v>
      </c>
      <c r="H59" s="158" t="s">
        <v>277</v>
      </c>
      <c r="I59" s="158">
        <v>3</v>
      </c>
      <c r="J59" s="158">
        <v>3</v>
      </c>
      <c r="K59" s="158"/>
      <c r="L59" s="158">
        <v>3</v>
      </c>
      <c r="M59" s="158"/>
      <c r="N59" s="158"/>
      <c r="O59" s="158">
        <v>2</v>
      </c>
      <c r="P59" s="158">
        <v>2</v>
      </c>
      <c r="Q59" s="158"/>
      <c r="R59" s="158">
        <v>1</v>
      </c>
      <c r="S59" s="158"/>
      <c r="T59" s="158">
        <v>3</v>
      </c>
      <c r="U59" s="158"/>
      <c r="V59" s="158"/>
      <c r="W59" s="158"/>
      <c r="X59" s="158"/>
      <c r="Y59" s="158"/>
      <c r="Z59" s="158">
        <v>1</v>
      </c>
      <c r="AA59" s="158"/>
      <c r="AB59" s="158"/>
      <c r="AC59" s="158"/>
      <c r="AD59" s="166"/>
      <c r="AE59" s="158">
        <v>5</v>
      </c>
    </row>
    <row r="60" spans="1:31" x14ac:dyDescent="0.2">
      <c r="A60" s="171" t="s">
        <v>1521</v>
      </c>
      <c r="B60" s="172">
        <v>45538</v>
      </c>
      <c r="C60" s="157" t="s">
        <v>331</v>
      </c>
      <c r="D60" s="153">
        <v>44.193858149999997</v>
      </c>
      <c r="E60" s="153">
        <v>-88.468975749999998</v>
      </c>
      <c r="F60" s="158">
        <v>5</v>
      </c>
      <c r="G60" s="158" t="s">
        <v>284</v>
      </c>
      <c r="H60" s="158" t="s">
        <v>277</v>
      </c>
      <c r="I60" s="158">
        <v>3</v>
      </c>
      <c r="J60" s="158" t="s">
        <v>278</v>
      </c>
      <c r="K60" s="158"/>
      <c r="L60" s="158">
        <v>3</v>
      </c>
      <c r="M60" s="158"/>
      <c r="N60" s="158"/>
      <c r="O60" s="158">
        <v>1</v>
      </c>
      <c r="P60" s="158">
        <v>1</v>
      </c>
      <c r="Q60" s="158"/>
      <c r="R60" s="158">
        <v>1</v>
      </c>
      <c r="S60" s="158"/>
      <c r="T60" s="158">
        <v>3</v>
      </c>
      <c r="U60" s="158"/>
      <c r="V60" s="158"/>
      <c r="W60" s="158"/>
      <c r="X60" s="158"/>
      <c r="Y60" s="158"/>
      <c r="Z60" s="158"/>
      <c r="AA60" s="158"/>
      <c r="AB60" s="158"/>
      <c r="AC60" s="158"/>
      <c r="AD60" s="166"/>
      <c r="AE60" s="158">
        <v>5</v>
      </c>
    </row>
    <row r="61" spans="1:31" x14ac:dyDescent="0.2">
      <c r="A61" s="171" t="s">
        <v>1521</v>
      </c>
      <c r="B61" s="172">
        <v>45538</v>
      </c>
      <c r="C61" s="157" t="s">
        <v>332</v>
      </c>
      <c r="D61" s="153">
        <v>44.193843389999998</v>
      </c>
      <c r="E61" s="153">
        <v>-88.467874940000002</v>
      </c>
      <c r="F61" s="158">
        <v>4.5</v>
      </c>
      <c r="G61" s="158" t="s">
        <v>284</v>
      </c>
      <c r="H61" s="158" t="s">
        <v>277</v>
      </c>
      <c r="I61" s="158">
        <v>3</v>
      </c>
      <c r="J61" s="158"/>
      <c r="K61" s="158"/>
      <c r="L61" s="158">
        <v>3</v>
      </c>
      <c r="M61" s="158"/>
      <c r="N61" s="158"/>
      <c r="O61" s="158">
        <v>2</v>
      </c>
      <c r="P61" s="158"/>
      <c r="Q61" s="158"/>
      <c r="R61" s="158">
        <v>1</v>
      </c>
      <c r="S61" s="158"/>
      <c r="T61" s="158">
        <v>3</v>
      </c>
      <c r="U61" s="158"/>
      <c r="V61" s="158"/>
      <c r="W61" s="158"/>
      <c r="X61" s="158"/>
      <c r="Y61" s="158"/>
      <c r="Z61" s="158"/>
      <c r="AA61" s="158"/>
      <c r="AB61" s="158"/>
      <c r="AC61" s="158"/>
      <c r="AD61" s="166"/>
      <c r="AE61" s="158">
        <v>5</v>
      </c>
    </row>
    <row r="62" spans="1:31" x14ac:dyDescent="0.2">
      <c r="A62" s="171" t="s">
        <v>1521</v>
      </c>
      <c r="B62" s="172">
        <v>45538</v>
      </c>
      <c r="C62" s="157" t="s">
        <v>333</v>
      </c>
      <c r="D62" s="153">
        <v>44.193828619999998</v>
      </c>
      <c r="E62" s="153">
        <v>-88.466774130000005</v>
      </c>
      <c r="F62" s="158">
        <v>5</v>
      </c>
      <c r="G62" s="158" t="s">
        <v>284</v>
      </c>
      <c r="H62" s="158" t="s">
        <v>277</v>
      </c>
      <c r="I62" s="158">
        <v>3</v>
      </c>
      <c r="J62" s="158">
        <v>3</v>
      </c>
      <c r="K62" s="158"/>
      <c r="L62" s="158">
        <v>3</v>
      </c>
      <c r="M62" s="158"/>
      <c r="N62" s="158"/>
      <c r="O62" s="158"/>
      <c r="P62" s="158">
        <v>1</v>
      </c>
      <c r="Q62" s="158"/>
      <c r="R62" s="158">
        <v>1</v>
      </c>
      <c r="S62" s="158"/>
      <c r="T62" s="158">
        <v>3</v>
      </c>
      <c r="U62" s="158"/>
      <c r="V62" s="158"/>
      <c r="W62" s="158"/>
      <c r="X62" s="158"/>
      <c r="Y62" s="158"/>
      <c r="Z62" s="158"/>
      <c r="AA62" s="158"/>
      <c r="AB62" s="158"/>
      <c r="AC62" s="158"/>
      <c r="AD62" s="166"/>
      <c r="AE62" s="158">
        <v>5</v>
      </c>
    </row>
    <row r="63" spans="1:31" x14ac:dyDescent="0.2">
      <c r="A63" s="171" t="s">
        <v>1521</v>
      </c>
      <c r="B63" s="172">
        <v>45538</v>
      </c>
      <c r="C63" s="157" t="s">
        <v>334</v>
      </c>
      <c r="D63" s="153">
        <v>44.193813839999997</v>
      </c>
      <c r="E63" s="153">
        <v>-88.465673319999993</v>
      </c>
      <c r="F63" s="158">
        <v>5.5</v>
      </c>
      <c r="G63" s="158" t="s">
        <v>293</v>
      </c>
      <c r="H63" s="158" t="s">
        <v>277</v>
      </c>
      <c r="I63" s="158">
        <v>1</v>
      </c>
      <c r="J63" s="158"/>
      <c r="K63" s="158"/>
      <c r="L63" s="158">
        <v>1</v>
      </c>
      <c r="M63" s="158"/>
      <c r="N63" s="158"/>
      <c r="O63" s="158">
        <v>1</v>
      </c>
      <c r="P63" s="158">
        <v>1</v>
      </c>
      <c r="Q63" s="158"/>
      <c r="R63" s="158"/>
      <c r="S63" s="158"/>
      <c r="T63" s="158"/>
      <c r="U63" s="158"/>
      <c r="V63" s="158"/>
      <c r="W63" s="158"/>
      <c r="X63" s="158"/>
      <c r="Y63" s="158"/>
      <c r="Z63" s="158"/>
      <c r="AA63" s="158"/>
      <c r="AB63" s="158"/>
      <c r="AC63" s="158"/>
      <c r="AD63" s="166"/>
      <c r="AE63" s="158">
        <v>3</v>
      </c>
    </row>
    <row r="64" spans="1:31" x14ac:dyDescent="0.2">
      <c r="A64" s="171" t="s">
        <v>1521</v>
      </c>
      <c r="B64" s="172">
        <v>45538</v>
      </c>
      <c r="C64" s="157" t="s">
        <v>335</v>
      </c>
      <c r="D64" s="153">
        <v>44.193799040000002</v>
      </c>
      <c r="E64" s="153">
        <v>-88.464572520000004</v>
      </c>
      <c r="F64" s="158">
        <v>4</v>
      </c>
      <c r="G64" s="158" t="s">
        <v>284</v>
      </c>
      <c r="H64" s="158" t="s">
        <v>277</v>
      </c>
      <c r="I64" s="158">
        <v>3</v>
      </c>
      <c r="J64" s="158"/>
      <c r="K64" s="158"/>
      <c r="L64" s="158">
        <v>3</v>
      </c>
      <c r="M64" s="158"/>
      <c r="N64" s="158"/>
      <c r="O64" s="158">
        <v>3</v>
      </c>
      <c r="P64" s="158"/>
      <c r="Q64" s="158"/>
      <c r="R64" s="158"/>
      <c r="S64" s="158"/>
      <c r="T64" s="158"/>
      <c r="U64" s="158"/>
      <c r="V64" s="158"/>
      <c r="W64" s="158"/>
      <c r="X64" s="158"/>
      <c r="Y64" s="158"/>
      <c r="Z64" s="158"/>
      <c r="AA64" s="158"/>
      <c r="AB64" s="158"/>
      <c r="AC64" s="158"/>
      <c r="AD64" s="166"/>
      <c r="AE64" s="158">
        <v>4</v>
      </c>
    </row>
    <row r="65" spans="1:31" x14ac:dyDescent="0.2">
      <c r="A65" s="171" t="s">
        <v>1521</v>
      </c>
      <c r="B65" s="172">
        <v>45538</v>
      </c>
      <c r="C65" s="157" t="s">
        <v>336</v>
      </c>
      <c r="D65" s="153">
        <v>44.194694370000001</v>
      </c>
      <c r="E65" s="153">
        <v>-88.472257709999994</v>
      </c>
      <c r="F65" s="158">
        <v>4.75</v>
      </c>
      <c r="G65" s="158" t="s">
        <v>284</v>
      </c>
      <c r="H65" s="158" t="s">
        <v>277</v>
      </c>
      <c r="I65" s="158">
        <v>2</v>
      </c>
      <c r="J65" s="158">
        <v>2</v>
      </c>
      <c r="K65" s="158"/>
      <c r="L65" s="158">
        <v>1</v>
      </c>
      <c r="M65" s="158"/>
      <c r="N65" s="158"/>
      <c r="O65" s="158">
        <v>1</v>
      </c>
      <c r="P65" s="158"/>
      <c r="Q65" s="158"/>
      <c r="R65" s="158">
        <v>1</v>
      </c>
      <c r="S65" s="158"/>
      <c r="T65" s="158"/>
      <c r="U65" s="158"/>
      <c r="V65" s="158"/>
      <c r="W65" s="158"/>
      <c r="X65" s="158"/>
      <c r="Y65" s="158"/>
      <c r="Z65" s="158"/>
      <c r="AA65" s="158"/>
      <c r="AB65" s="158"/>
      <c r="AC65" s="158"/>
      <c r="AD65" s="166"/>
      <c r="AE65" s="158">
        <v>2</v>
      </c>
    </row>
    <row r="66" spans="1:31" x14ac:dyDescent="0.2">
      <c r="A66" s="171" t="s">
        <v>1521</v>
      </c>
      <c r="B66" s="172">
        <v>45538</v>
      </c>
      <c r="C66" s="157" t="s">
        <v>337</v>
      </c>
      <c r="D66" s="153">
        <v>44.194679639999997</v>
      </c>
      <c r="E66" s="153">
        <v>-88.471156890000003</v>
      </c>
      <c r="F66" s="158">
        <v>6</v>
      </c>
      <c r="G66" s="158" t="s">
        <v>284</v>
      </c>
      <c r="H66" s="158" t="s">
        <v>277</v>
      </c>
      <c r="I66" s="158">
        <v>2</v>
      </c>
      <c r="J66" s="158">
        <v>2</v>
      </c>
      <c r="K66" s="158"/>
      <c r="L66" s="158">
        <v>1</v>
      </c>
      <c r="M66" s="158"/>
      <c r="N66" s="158"/>
      <c r="O66" s="158">
        <v>2</v>
      </c>
      <c r="P66" s="158"/>
      <c r="Q66" s="158"/>
      <c r="R66" s="158"/>
      <c r="S66" s="158"/>
      <c r="T66" s="158"/>
      <c r="U66" s="158"/>
      <c r="V66" s="158"/>
      <c r="W66" s="158"/>
      <c r="X66" s="158"/>
      <c r="Y66" s="158"/>
      <c r="Z66" s="158"/>
      <c r="AA66" s="158"/>
      <c r="AB66" s="158"/>
      <c r="AC66" s="158"/>
      <c r="AD66" s="166"/>
      <c r="AE66" s="158">
        <v>3</v>
      </c>
    </row>
    <row r="67" spans="1:31" x14ac:dyDescent="0.2">
      <c r="A67" s="171" t="s">
        <v>1521</v>
      </c>
      <c r="B67" s="172">
        <v>45538</v>
      </c>
      <c r="C67" s="157" t="s">
        <v>338</v>
      </c>
      <c r="D67" s="153">
        <v>44.194664899999999</v>
      </c>
      <c r="E67" s="153">
        <v>-88.470056060000005</v>
      </c>
      <c r="F67" s="158">
        <v>6.25</v>
      </c>
      <c r="G67" s="158" t="s">
        <v>284</v>
      </c>
      <c r="H67" s="158" t="s">
        <v>277</v>
      </c>
      <c r="I67" s="158">
        <v>1</v>
      </c>
      <c r="J67" s="158"/>
      <c r="K67" s="158"/>
      <c r="L67" s="158"/>
      <c r="M67" s="158"/>
      <c r="N67" s="158"/>
      <c r="O67" s="158">
        <v>1</v>
      </c>
      <c r="P67" s="158"/>
      <c r="Q67" s="158"/>
      <c r="R67" s="158"/>
      <c r="S67" s="158"/>
      <c r="T67" s="158">
        <v>1</v>
      </c>
      <c r="U67" s="158"/>
      <c r="V67" s="158"/>
      <c r="W67" s="158"/>
      <c r="X67" s="158"/>
      <c r="Y67" s="158"/>
      <c r="Z67" s="158"/>
      <c r="AA67" s="158"/>
      <c r="AB67" s="158"/>
      <c r="AC67" s="158"/>
      <c r="AD67" s="166"/>
      <c r="AE67" s="158">
        <v>2</v>
      </c>
    </row>
    <row r="68" spans="1:31" x14ac:dyDescent="0.2">
      <c r="A68" s="171" t="s">
        <v>1521</v>
      </c>
      <c r="B68" s="172">
        <v>45538</v>
      </c>
      <c r="C68" s="157" t="s">
        <v>339</v>
      </c>
      <c r="D68" s="153">
        <v>44.194650150000001</v>
      </c>
      <c r="E68" s="153">
        <v>-88.46895524</v>
      </c>
      <c r="F68" s="158">
        <v>5.5</v>
      </c>
      <c r="G68" s="158" t="s">
        <v>284</v>
      </c>
      <c r="H68" s="158" t="s">
        <v>277</v>
      </c>
      <c r="I68" s="158">
        <v>3</v>
      </c>
      <c r="J68" s="158">
        <v>3</v>
      </c>
      <c r="K68" s="158"/>
      <c r="L68" s="158">
        <v>3</v>
      </c>
      <c r="M68" s="158"/>
      <c r="N68" s="158"/>
      <c r="O68" s="158">
        <v>2</v>
      </c>
      <c r="P68" s="158"/>
      <c r="Q68" s="158"/>
      <c r="R68" s="158">
        <v>1</v>
      </c>
      <c r="S68" s="158"/>
      <c r="T68" s="158">
        <v>1</v>
      </c>
      <c r="U68" s="158"/>
      <c r="V68" s="158"/>
      <c r="W68" s="158"/>
      <c r="X68" s="158"/>
      <c r="Y68" s="158"/>
      <c r="Z68" s="158"/>
      <c r="AA68" s="158"/>
      <c r="AB68" s="158"/>
      <c r="AC68" s="158"/>
      <c r="AD68" s="166"/>
      <c r="AE68" s="158">
        <v>5</v>
      </c>
    </row>
    <row r="69" spans="1:31" x14ac:dyDescent="0.2">
      <c r="A69" s="171" t="s">
        <v>1521</v>
      </c>
      <c r="B69" s="172">
        <v>45538</v>
      </c>
      <c r="C69" s="157" t="s">
        <v>340</v>
      </c>
      <c r="D69" s="153">
        <v>44.194635390000002</v>
      </c>
      <c r="E69" s="153">
        <v>-88.467854410000001</v>
      </c>
      <c r="F69" s="158">
        <v>5</v>
      </c>
      <c r="G69" s="158" t="s">
        <v>284</v>
      </c>
      <c r="H69" s="158" t="s">
        <v>277</v>
      </c>
      <c r="I69" s="158">
        <v>3</v>
      </c>
      <c r="J69" s="158">
        <v>1</v>
      </c>
      <c r="K69" s="158"/>
      <c r="L69" s="158">
        <v>3</v>
      </c>
      <c r="M69" s="158"/>
      <c r="N69" s="158"/>
      <c r="O69" s="158">
        <v>1</v>
      </c>
      <c r="P69" s="158"/>
      <c r="Q69" s="158"/>
      <c r="R69" s="158" t="s">
        <v>278</v>
      </c>
      <c r="S69" s="158"/>
      <c r="T69" s="158">
        <v>3</v>
      </c>
      <c r="U69" s="158"/>
      <c r="V69" s="158"/>
      <c r="W69" s="158"/>
      <c r="X69" s="158"/>
      <c r="Y69" s="158"/>
      <c r="Z69" s="158"/>
      <c r="AA69" s="158"/>
      <c r="AB69" s="158"/>
      <c r="AC69" s="158"/>
      <c r="AD69" s="166" t="s">
        <v>323</v>
      </c>
      <c r="AE69" s="158">
        <v>5</v>
      </c>
    </row>
    <row r="70" spans="1:31" x14ac:dyDescent="0.2">
      <c r="A70" s="171" t="s">
        <v>1521</v>
      </c>
      <c r="B70" s="172">
        <v>45538</v>
      </c>
      <c r="C70" s="157" t="s">
        <v>341</v>
      </c>
      <c r="D70" s="153">
        <v>44.194620620000002</v>
      </c>
      <c r="E70" s="153">
        <v>-88.466753589999996</v>
      </c>
      <c r="F70" s="158">
        <v>5</v>
      </c>
      <c r="G70" s="158" t="s">
        <v>276</v>
      </c>
      <c r="H70" s="158" t="s">
        <v>277</v>
      </c>
      <c r="I70" s="158">
        <v>3</v>
      </c>
      <c r="J70" s="158">
        <v>3</v>
      </c>
      <c r="K70" s="158"/>
      <c r="L70" s="158">
        <v>3</v>
      </c>
      <c r="M70" s="158"/>
      <c r="N70" s="158"/>
      <c r="O70" s="158">
        <v>2</v>
      </c>
      <c r="P70" s="158"/>
      <c r="Q70" s="158"/>
      <c r="R70" s="158">
        <v>1</v>
      </c>
      <c r="S70" s="158"/>
      <c r="T70" s="158">
        <v>3</v>
      </c>
      <c r="U70" s="158"/>
      <c r="V70" s="158"/>
      <c r="W70" s="158"/>
      <c r="X70" s="158"/>
      <c r="Y70" s="158"/>
      <c r="Z70" s="158"/>
      <c r="AA70" s="158"/>
      <c r="AB70" s="158">
        <v>1</v>
      </c>
      <c r="AC70" s="158"/>
      <c r="AD70" s="166"/>
      <c r="AE70" s="158">
        <v>5</v>
      </c>
    </row>
    <row r="71" spans="1:31" x14ac:dyDescent="0.2">
      <c r="A71" s="171" t="s">
        <v>1521</v>
      </c>
      <c r="B71" s="172">
        <v>45538</v>
      </c>
      <c r="C71" s="157" t="s">
        <v>342</v>
      </c>
      <c r="D71" s="153">
        <v>44.19460583</v>
      </c>
      <c r="E71" s="153">
        <v>-88.465652770000005</v>
      </c>
      <c r="F71" s="158">
        <v>5</v>
      </c>
      <c r="G71" s="158" t="s">
        <v>276</v>
      </c>
      <c r="H71" s="158" t="s">
        <v>277</v>
      </c>
      <c r="I71" s="158">
        <v>2</v>
      </c>
      <c r="J71" s="158"/>
      <c r="K71" s="158"/>
      <c r="L71" s="158">
        <v>2</v>
      </c>
      <c r="M71" s="158"/>
      <c r="N71" s="158"/>
      <c r="O71" s="158">
        <v>1</v>
      </c>
      <c r="P71" s="158"/>
      <c r="Q71" s="158"/>
      <c r="R71" s="158">
        <v>1</v>
      </c>
      <c r="S71" s="158"/>
      <c r="T71" s="158"/>
      <c r="U71" s="158"/>
      <c r="V71" s="158"/>
      <c r="W71" s="158"/>
      <c r="X71" s="158"/>
      <c r="Y71" s="158"/>
      <c r="Z71" s="158"/>
      <c r="AA71" s="158"/>
      <c r="AB71" s="158"/>
      <c r="AC71" s="158"/>
      <c r="AD71" s="166"/>
      <c r="AE71" s="158">
        <v>3</v>
      </c>
    </row>
    <row r="72" spans="1:31" x14ac:dyDescent="0.2">
      <c r="A72" s="171" t="s">
        <v>1521</v>
      </c>
      <c r="B72" s="172">
        <v>45538</v>
      </c>
      <c r="C72" s="157" t="s">
        <v>343</v>
      </c>
      <c r="D72" s="153">
        <v>44.194591039999999</v>
      </c>
      <c r="E72" s="153">
        <v>-88.464551950000001</v>
      </c>
      <c r="F72" s="158">
        <v>4.5</v>
      </c>
      <c r="G72" s="158" t="s">
        <v>284</v>
      </c>
      <c r="H72" s="158" t="s">
        <v>277</v>
      </c>
      <c r="I72" s="158">
        <v>3</v>
      </c>
      <c r="J72" s="158"/>
      <c r="K72" s="158"/>
      <c r="L72" s="158">
        <v>3</v>
      </c>
      <c r="M72" s="158"/>
      <c r="N72" s="158"/>
      <c r="O72" s="158">
        <v>1</v>
      </c>
      <c r="P72" s="158">
        <v>1</v>
      </c>
      <c r="Q72" s="158"/>
      <c r="R72" s="158">
        <v>1</v>
      </c>
      <c r="S72" s="158"/>
      <c r="T72" s="158">
        <v>2</v>
      </c>
      <c r="U72" s="158"/>
      <c r="V72" s="158"/>
      <c r="W72" s="158"/>
      <c r="X72" s="158"/>
      <c r="Y72" s="158"/>
      <c r="Z72" s="158"/>
      <c r="AA72" s="158"/>
      <c r="AB72" s="158"/>
      <c r="AC72" s="158"/>
      <c r="AD72" s="166"/>
      <c r="AE72" s="158">
        <v>5</v>
      </c>
    </row>
    <row r="73" spans="1:31" x14ac:dyDescent="0.2">
      <c r="A73" s="171" t="s">
        <v>1521</v>
      </c>
      <c r="B73" s="172">
        <v>45538</v>
      </c>
      <c r="C73" s="157" t="s">
        <v>344</v>
      </c>
      <c r="D73" s="153">
        <v>44.195486369999998</v>
      </c>
      <c r="E73" s="153">
        <v>-88.472237250000006</v>
      </c>
      <c r="F73" s="158">
        <v>5</v>
      </c>
      <c r="G73" s="158" t="s">
        <v>293</v>
      </c>
      <c r="H73" s="158" t="s">
        <v>277</v>
      </c>
      <c r="I73" s="158">
        <v>1</v>
      </c>
      <c r="J73" s="158"/>
      <c r="K73" s="158"/>
      <c r="L73" s="158"/>
      <c r="M73" s="158"/>
      <c r="N73" s="158"/>
      <c r="O73" s="158">
        <v>1</v>
      </c>
      <c r="P73" s="158"/>
      <c r="Q73" s="158"/>
      <c r="R73" s="158"/>
      <c r="S73" s="158"/>
      <c r="T73" s="158"/>
      <c r="U73" s="158"/>
      <c r="V73" s="158"/>
      <c r="W73" s="158"/>
      <c r="X73" s="158"/>
      <c r="Y73" s="158"/>
      <c r="Z73" s="158"/>
      <c r="AA73" s="158"/>
      <c r="AB73" s="158"/>
      <c r="AC73" s="158"/>
      <c r="AD73" s="166"/>
      <c r="AE73" s="158">
        <v>1</v>
      </c>
    </row>
    <row r="74" spans="1:31" x14ac:dyDescent="0.2">
      <c r="A74" s="171" t="s">
        <v>1521</v>
      </c>
      <c r="B74" s="172">
        <v>45538</v>
      </c>
      <c r="C74" s="157" t="s">
        <v>345</v>
      </c>
      <c r="D74" s="153">
        <v>44.195471640000001</v>
      </c>
      <c r="E74" s="153">
        <v>-88.47113641</v>
      </c>
      <c r="F74" s="158">
        <v>7</v>
      </c>
      <c r="G74" s="158" t="s">
        <v>284</v>
      </c>
      <c r="H74" s="158" t="s">
        <v>277</v>
      </c>
      <c r="I74" s="158">
        <v>2</v>
      </c>
      <c r="J74" s="158">
        <v>2</v>
      </c>
      <c r="K74" s="158"/>
      <c r="L74" s="158">
        <v>1</v>
      </c>
      <c r="M74" s="158"/>
      <c r="N74" s="158"/>
      <c r="O74" s="158">
        <v>2</v>
      </c>
      <c r="P74" s="158"/>
      <c r="Q74" s="158"/>
      <c r="R74" s="158"/>
      <c r="S74" s="158"/>
      <c r="T74" s="158"/>
      <c r="U74" s="158"/>
      <c r="V74" s="158"/>
      <c r="W74" s="158"/>
      <c r="X74" s="158"/>
      <c r="Y74" s="158"/>
      <c r="Z74" s="158"/>
      <c r="AA74" s="158"/>
      <c r="AB74" s="158"/>
      <c r="AC74" s="158"/>
      <c r="AD74" s="166"/>
      <c r="AE74" s="158">
        <v>3</v>
      </c>
    </row>
    <row r="75" spans="1:31" x14ac:dyDescent="0.2">
      <c r="A75" s="171" t="s">
        <v>1521</v>
      </c>
      <c r="B75" s="172">
        <v>45538</v>
      </c>
      <c r="C75" s="157" t="s">
        <v>346</v>
      </c>
      <c r="D75" s="153">
        <v>44.195456900000003</v>
      </c>
      <c r="E75" s="153">
        <v>-88.470035569999993</v>
      </c>
      <c r="F75" s="158">
        <v>6</v>
      </c>
      <c r="G75" s="158" t="s">
        <v>284</v>
      </c>
      <c r="H75" s="158" t="s">
        <v>277</v>
      </c>
      <c r="I75" s="158">
        <v>3</v>
      </c>
      <c r="J75" s="158"/>
      <c r="K75" s="158"/>
      <c r="L75" s="158">
        <v>3</v>
      </c>
      <c r="M75" s="158"/>
      <c r="N75" s="158"/>
      <c r="O75" s="158">
        <v>1</v>
      </c>
      <c r="P75" s="158"/>
      <c r="Q75" s="158"/>
      <c r="R75" s="158">
        <v>1</v>
      </c>
      <c r="S75" s="158"/>
      <c r="T75" s="158"/>
      <c r="U75" s="158"/>
      <c r="V75" s="158"/>
      <c r="W75" s="158"/>
      <c r="X75" s="158"/>
      <c r="Y75" s="158"/>
      <c r="Z75" s="158">
        <v>1</v>
      </c>
      <c r="AA75" s="158"/>
      <c r="AB75" s="158"/>
      <c r="AC75" s="158"/>
      <c r="AD75" s="166"/>
      <c r="AE75" s="158">
        <v>5</v>
      </c>
    </row>
    <row r="76" spans="1:31" x14ac:dyDescent="0.2">
      <c r="A76" s="171" t="s">
        <v>1521</v>
      </c>
      <c r="B76" s="172">
        <v>45538</v>
      </c>
      <c r="C76" s="157" t="s">
        <v>347</v>
      </c>
      <c r="D76" s="153">
        <v>44.195442149999998</v>
      </c>
      <c r="E76" s="153">
        <v>-88.468934730000001</v>
      </c>
      <c r="F76" s="158">
        <v>6</v>
      </c>
      <c r="G76" s="158" t="s">
        <v>284</v>
      </c>
      <c r="H76" s="158" t="s">
        <v>277</v>
      </c>
      <c r="I76" s="158">
        <v>3</v>
      </c>
      <c r="J76" s="158">
        <v>1</v>
      </c>
      <c r="K76" s="158"/>
      <c r="L76" s="158">
        <v>3</v>
      </c>
      <c r="M76" s="158"/>
      <c r="N76" s="158"/>
      <c r="O76" s="158">
        <v>2</v>
      </c>
      <c r="P76" s="158"/>
      <c r="Q76" s="158"/>
      <c r="R76" s="158"/>
      <c r="S76" s="158"/>
      <c r="T76" s="158"/>
      <c r="U76" s="158"/>
      <c r="V76" s="158"/>
      <c r="W76" s="158"/>
      <c r="X76" s="158"/>
      <c r="Y76" s="158"/>
      <c r="Z76" s="158"/>
      <c r="AA76" s="158"/>
      <c r="AB76" s="158"/>
      <c r="AC76" s="158"/>
      <c r="AD76" s="166"/>
      <c r="AE76" s="158">
        <v>5</v>
      </c>
    </row>
    <row r="77" spans="1:31" x14ac:dyDescent="0.2">
      <c r="A77" s="171" t="s">
        <v>1521</v>
      </c>
      <c r="B77" s="172">
        <v>45538</v>
      </c>
      <c r="C77" s="157" t="s">
        <v>348</v>
      </c>
      <c r="D77" s="153">
        <v>44.195427389999999</v>
      </c>
      <c r="E77" s="153">
        <v>-88.467833889999994</v>
      </c>
      <c r="F77" s="158">
        <v>5.75</v>
      </c>
      <c r="G77" s="158" t="s">
        <v>284</v>
      </c>
      <c r="H77" s="158" t="s">
        <v>277</v>
      </c>
      <c r="I77" s="158">
        <v>3</v>
      </c>
      <c r="J77" s="158">
        <v>2</v>
      </c>
      <c r="K77" s="158"/>
      <c r="L77" s="158">
        <v>3</v>
      </c>
      <c r="M77" s="158"/>
      <c r="N77" s="158"/>
      <c r="O77" s="158">
        <v>2</v>
      </c>
      <c r="P77" s="158"/>
      <c r="Q77" s="158"/>
      <c r="R77" s="158">
        <v>1</v>
      </c>
      <c r="S77" s="158"/>
      <c r="T77" s="158">
        <v>3</v>
      </c>
      <c r="U77" s="158"/>
      <c r="V77" s="158"/>
      <c r="W77" s="158"/>
      <c r="X77" s="158"/>
      <c r="Y77" s="158"/>
      <c r="Z77" s="158"/>
      <c r="AA77" s="158"/>
      <c r="AB77" s="158"/>
      <c r="AC77" s="158"/>
      <c r="AD77" s="166"/>
      <c r="AE77" s="158">
        <v>5</v>
      </c>
    </row>
    <row r="78" spans="1:31" x14ac:dyDescent="0.2">
      <c r="A78" s="171" t="s">
        <v>1521</v>
      </c>
      <c r="B78" s="172">
        <v>45538</v>
      </c>
      <c r="C78" s="157" t="s">
        <v>349</v>
      </c>
      <c r="D78" s="153">
        <v>44.195412609999998</v>
      </c>
      <c r="E78" s="153">
        <v>-88.466733050000002</v>
      </c>
      <c r="F78" s="158">
        <v>5.5</v>
      </c>
      <c r="G78" s="158" t="s">
        <v>284</v>
      </c>
      <c r="H78" s="158" t="s">
        <v>277</v>
      </c>
      <c r="I78" s="158">
        <v>3</v>
      </c>
      <c r="J78" s="158">
        <v>1</v>
      </c>
      <c r="K78" s="158"/>
      <c r="L78" s="158">
        <v>3</v>
      </c>
      <c r="M78" s="158"/>
      <c r="N78" s="158"/>
      <c r="O78" s="158"/>
      <c r="P78" s="158"/>
      <c r="Q78" s="158"/>
      <c r="R78" s="158">
        <v>1</v>
      </c>
      <c r="S78" s="158"/>
      <c r="T78" s="158">
        <v>1</v>
      </c>
      <c r="U78" s="158"/>
      <c r="V78" s="158"/>
      <c r="W78" s="158"/>
      <c r="X78" s="158"/>
      <c r="Y78" s="158"/>
      <c r="Z78" s="158"/>
      <c r="AA78" s="158"/>
      <c r="AB78" s="158"/>
      <c r="AC78" s="158"/>
      <c r="AD78" s="166"/>
      <c r="AE78" s="158">
        <v>5</v>
      </c>
    </row>
    <row r="79" spans="1:31" x14ac:dyDescent="0.2">
      <c r="A79" s="171" t="s">
        <v>1521</v>
      </c>
      <c r="B79" s="172">
        <v>45538</v>
      </c>
      <c r="C79" s="157" t="s">
        <v>350</v>
      </c>
      <c r="D79" s="153">
        <v>44.195397829999997</v>
      </c>
      <c r="E79" s="153">
        <v>-88.465632209999995</v>
      </c>
      <c r="F79" s="158">
        <v>5.5</v>
      </c>
      <c r="G79" s="158" t="s">
        <v>293</v>
      </c>
      <c r="H79" s="158" t="s">
        <v>277</v>
      </c>
      <c r="I79" s="158">
        <v>1</v>
      </c>
      <c r="J79" s="158"/>
      <c r="K79" s="158"/>
      <c r="L79" s="158">
        <v>1</v>
      </c>
      <c r="M79" s="158"/>
      <c r="N79" s="158"/>
      <c r="O79" s="158">
        <v>1</v>
      </c>
      <c r="P79" s="158"/>
      <c r="Q79" s="158"/>
      <c r="R79" s="158">
        <v>1</v>
      </c>
      <c r="S79" s="158"/>
      <c r="T79" s="158"/>
      <c r="U79" s="158"/>
      <c r="V79" s="158"/>
      <c r="W79" s="158"/>
      <c r="X79" s="158"/>
      <c r="Y79" s="158"/>
      <c r="Z79" s="158"/>
      <c r="AA79" s="158"/>
      <c r="AB79" s="158"/>
      <c r="AC79" s="158"/>
      <c r="AD79" s="166"/>
      <c r="AE79" s="158">
        <v>3</v>
      </c>
    </row>
    <row r="80" spans="1:31" x14ac:dyDescent="0.2">
      <c r="A80" s="171" t="s">
        <v>1521</v>
      </c>
      <c r="B80" s="172">
        <v>45538</v>
      </c>
      <c r="C80" s="157" t="s">
        <v>351</v>
      </c>
      <c r="D80" s="153">
        <v>44.195383040000003</v>
      </c>
      <c r="E80" s="153">
        <v>-88.464531379999997</v>
      </c>
      <c r="F80" s="158">
        <v>5.5</v>
      </c>
      <c r="G80" s="158" t="s">
        <v>284</v>
      </c>
      <c r="H80" s="158" t="s">
        <v>277</v>
      </c>
      <c r="I80" s="158">
        <v>3</v>
      </c>
      <c r="J80" s="158"/>
      <c r="K80" s="158"/>
      <c r="L80" s="158">
        <v>3</v>
      </c>
      <c r="M80" s="158" t="s">
        <v>278</v>
      </c>
      <c r="N80" s="158"/>
      <c r="O80" s="158">
        <v>2</v>
      </c>
      <c r="P80" s="158" t="s">
        <v>278</v>
      </c>
      <c r="Q80" s="158"/>
      <c r="R80" s="158"/>
      <c r="S80" s="158"/>
      <c r="T80" s="158">
        <v>1</v>
      </c>
      <c r="U80" s="158"/>
      <c r="V80" s="158"/>
      <c r="W80" s="158"/>
      <c r="X80" s="158"/>
      <c r="Y80" s="158"/>
      <c r="Z80" s="158"/>
      <c r="AA80" s="158"/>
      <c r="AB80" s="158"/>
      <c r="AC80" s="158"/>
      <c r="AD80" s="166"/>
      <c r="AE80" s="158">
        <v>5</v>
      </c>
    </row>
    <row r="81" spans="1:31" x14ac:dyDescent="0.2">
      <c r="A81" s="171" t="s">
        <v>1521</v>
      </c>
      <c r="B81" s="172">
        <v>45538</v>
      </c>
      <c r="C81" s="157" t="s">
        <v>352</v>
      </c>
      <c r="D81" s="153">
        <v>44.196278370000002</v>
      </c>
      <c r="E81" s="153">
        <v>-88.472216779999997</v>
      </c>
      <c r="F81" s="158">
        <v>5.5</v>
      </c>
      <c r="G81" s="158" t="s">
        <v>276</v>
      </c>
      <c r="H81" s="158" t="s">
        <v>277</v>
      </c>
      <c r="I81" s="158">
        <v>1</v>
      </c>
      <c r="J81" s="158">
        <v>1</v>
      </c>
      <c r="K81" s="158"/>
      <c r="L81" s="158">
        <v>1</v>
      </c>
      <c r="M81" s="158"/>
      <c r="N81" s="158"/>
      <c r="O81" s="158"/>
      <c r="P81" s="158"/>
      <c r="Q81" s="158"/>
      <c r="R81" s="158"/>
      <c r="S81" s="158"/>
      <c r="T81" s="158"/>
      <c r="U81" s="158"/>
      <c r="V81" s="158"/>
      <c r="W81" s="158"/>
      <c r="X81" s="158"/>
      <c r="Y81" s="158"/>
      <c r="Z81" s="158"/>
      <c r="AA81" s="158"/>
      <c r="AB81" s="158"/>
      <c r="AC81" s="158"/>
      <c r="AD81" s="166"/>
      <c r="AE81" s="158">
        <v>1</v>
      </c>
    </row>
    <row r="82" spans="1:31" x14ac:dyDescent="0.2">
      <c r="A82" s="171" t="s">
        <v>1521</v>
      </c>
      <c r="B82" s="172">
        <v>45538</v>
      </c>
      <c r="C82" s="157" t="s">
        <v>353</v>
      </c>
      <c r="D82" s="153">
        <v>44.196263639999998</v>
      </c>
      <c r="E82" s="153">
        <v>-88.471115920000003</v>
      </c>
      <c r="F82" s="158">
        <v>6.75</v>
      </c>
      <c r="G82" s="158" t="s">
        <v>284</v>
      </c>
      <c r="H82" s="158" t="s">
        <v>277</v>
      </c>
      <c r="I82" s="158">
        <v>2</v>
      </c>
      <c r="J82" s="158"/>
      <c r="K82" s="158"/>
      <c r="L82" s="158">
        <v>2</v>
      </c>
      <c r="M82" s="158"/>
      <c r="N82" s="158"/>
      <c r="O82" s="158">
        <v>1</v>
      </c>
      <c r="P82" s="158"/>
      <c r="Q82" s="158"/>
      <c r="R82" s="158"/>
      <c r="S82" s="158"/>
      <c r="T82" s="158"/>
      <c r="U82" s="158"/>
      <c r="V82" s="158"/>
      <c r="W82" s="158"/>
      <c r="X82" s="158"/>
      <c r="Y82" s="158"/>
      <c r="Z82" s="158"/>
      <c r="AA82" s="158"/>
      <c r="AB82" s="158"/>
      <c r="AC82" s="158"/>
      <c r="AD82" s="166"/>
      <c r="AE82" s="158">
        <v>3</v>
      </c>
    </row>
    <row r="83" spans="1:31" x14ac:dyDescent="0.2">
      <c r="A83" s="171" t="s">
        <v>1521</v>
      </c>
      <c r="B83" s="172">
        <v>45538</v>
      </c>
      <c r="C83" s="157" t="s">
        <v>354</v>
      </c>
      <c r="D83" s="153">
        <v>44.196248900000001</v>
      </c>
      <c r="E83" s="153">
        <v>-88.470015070000002</v>
      </c>
      <c r="F83" s="158">
        <v>6.25</v>
      </c>
      <c r="G83" s="158" t="s">
        <v>284</v>
      </c>
      <c r="H83" s="158" t="s">
        <v>277</v>
      </c>
      <c r="I83" s="158">
        <v>3</v>
      </c>
      <c r="J83" s="158"/>
      <c r="K83" s="158"/>
      <c r="L83" s="158">
        <v>3</v>
      </c>
      <c r="M83" s="158"/>
      <c r="N83" s="158"/>
      <c r="O83" s="158">
        <v>1</v>
      </c>
      <c r="P83" s="158">
        <v>2</v>
      </c>
      <c r="Q83" s="158"/>
      <c r="R83" s="158">
        <v>1</v>
      </c>
      <c r="S83" s="158"/>
      <c r="T83" s="158"/>
      <c r="U83" s="158"/>
      <c r="V83" s="158"/>
      <c r="W83" s="158"/>
      <c r="X83" s="158"/>
      <c r="Y83" s="158"/>
      <c r="Z83" s="158"/>
      <c r="AA83" s="158"/>
      <c r="AB83" s="158"/>
      <c r="AC83" s="158"/>
      <c r="AD83" s="166"/>
      <c r="AE83" s="158">
        <v>5</v>
      </c>
    </row>
    <row r="84" spans="1:31" x14ac:dyDescent="0.2">
      <c r="A84" s="171" t="s">
        <v>1521</v>
      </c>
      <c r="B84" s="172">
        <v>45538</v>
      </c>
      <c r="C84" s="157" t="s">
        <v>355</v>
      </c>
      <c r="D84" s="153">
        <v>44.196234150000002</v>
      </c>
      <c r="E84" s="153">
        <v>-88.468914209999994</v>
      </c>
      <c r="F84" s="158">
        <v>6</v>
      </c>
      <c r="G84" s="158" t="s">
        <v>284</v>
      </c>
      <c r="H84" s="158" t="s">
        <v>277</v>
      </c>
      <c r="I84" s="158">
        <v>3</v>
      </c>
      <c r="J84" s="158">
        <v>1</v>
      </c>
      <c r="K84" s="158"/>
      <c r="L84" s="158">
        <v>3</v>
      </c>
      <c r="M84" s="158"/>
      <c r="N84" s="158"/>
      <c r="O84" s="158">
        <v>3</v>
      </c>
      <c r="P84" s="158">
        <v>2</v>
      </c>
      <c r="Q84" s="158"/>
      <c r="R84" s="158">
        <v>1</v>
      </c>
      <c r="S84" s="158"/>
      <c r="T84" s="158"/>
      <c r="U84" s="158"/>
      <c r="V84" s="158"/>
      <c r="W84" s="158"/>
      <c r="X84" s="158"/>
      <c r="Y84" s="158"/>
      <c r="Z84" s="158"/>
      <c r="AA84" s="158"/>
      <c r="AB84" s="158"/>
      <c r="AC84" s="158"/>
      <c r="AD84" s="166"/>
      <c r="AE84" s="158">
        <v>4</v>
      </c>
    </row>
    <row r="85" spans="1:31" x14ac:dyDescent="0.2">
      <c r="A85" s="171" t="s">
        <v>1521</v>
      </c>
      <c r="B85" s="172">
        <v>45538</v>
      </c>
      <c r="C85" s="157" t="s">
        <v>356</v>
      </c>
      <c r="D85" s="153">
        <v>44.196219390000003</v>
      </c>
      <c r="E85" s="153">
        <v>-88.467813359999994</v>
      </c>
      <c r="F85" s="158">
        <v>5.75</v>
      </c>
      <c r="G85" s="158" t="s">
        <v>284</v>
      </c>
      <c r="H85" s="158" t="s">
        <v>277</v>
      </c>
      <c r="I85" s="158">
        <v>2</v>
      </c>
      <c r="J85" s="158"/>
      <c r="K85" s="158"/>
      <c r="L85" s="158">
        <v>2</v>
      </c>
      <c r="M85" s="158"/>
      <c r="N85" s="158"/>
      <c r="O85" s="158">
        <v>1</v>
      </c>
      <c r="P85" s="158">
        <v>2</v>
      </c>
      <c r="Q85" s="158"/>
      <c r="R85" s="158"/>
      <c r="S85" s="158"/>
      <c r="T85" s="158"/>
      <c r="U85" s="158"/>
      <c r="V85" s="158"/>
      <c r="W85" s="158"/>
      <c r="X85" s="158"/>
      <c r="Y85" s="158"/>
      <c r="Z85" s="158"/>
      <c r="AA85" s="158"/>
      <c r="AB85" s="158"/>
      <c r="AC85" s="158"/>
      <c r="AD85" s="166"/>
      <c r="AE85" s="158">
        <v>3</v>
      </c>
    </row>
    <row r="86" spans="1:31" x14ac:dyDescent="0.2">
      <c r="A86" s="171" t="s">
        <v>1521</v>
      </c>
      <c r="B86" s="172">
        <v>45538</v>
      </c>
      <c r="C86" s="157" t="s">
        <v>357</v>
      </c>
      <c r="D86" s="153">
        <v>44.196204610000002</v>
      </c>
      <c r="E86" s="153">
        <v>-88.466712509999994</v>
      </c>
      <c r="F86" s="158">
        <v>5.75</v>
      </c>
      <c r="G86" s="158" t="s">
        <v>293</v>
      </c>
      <c r="H86" s="158" t="s">
        <v>277</v>
      </c>
      <c r="I86" s="158">
        <v>1</v>
      </c>
      <c r="J86" s="158"/>
      <c r="K86" s="158"/>
      <c r="L86" s="158">
        <v>1</v>
      </c>
      <c r="M86" s="158"/>
      <c r="N86" s="158"/>
      <c r="O86" s="158"/>
      <c r="P86" s="158"/>
      <c r="Q86" s="158"/>
      <c r="R86" s="158"/>
      <c r="S86" s="158"/>
      <c r="T86" s="158"/>
      <c r="U86" s="158"/>
      <c r="V86" s="158"/>
      <c r="W86" s="158"/>
      <c r="X86" s="158"/>
      <c r="Y86" s="158"/>
      <c r="Z86" s="158"/>
      <c r="AA86" s="158"/>
      <c r="AB86" s="158"/>
      <c r="AC86" s="158"/>
      <c r="AD86" s="166"/>
      <c r="AE86" s="158">
        <v>3</v>
      </c>
    </row>
    <row r="87" spans="1:31" x14ac:dyDescent="0.2">
      <c r="A87" s="171" t="s">
        <v>1521</v>
      </c>
      <c r="B87" s="172">
        <v>45538</v>
      </c>
      <c r="C87" s="157" t="s">
        <v>358</v>
      </c>
      <c r="D87" s="153">
        <v>44.196189830000002</v>
      </c>
      <c r="E87" s="153">
        <v>-88.465611659999993</v>
      </c>
      <c r="F87" s="158">
        <v>5</v>
      </c>
      <c r="G87" s="158" t="s">
        <v>284</v>
      </c>
      <c r="H87" s="158" t="s">
        <v>277</v>
      </c>
      <c r="I87" s="158">
        <v>3</v>
      </c>
      <c r="J87" s="158">
        <v>1</v>
      </c>
      <c r="K87" s="158"/>
      <c r="L87" s="158">
        <v>3</v>
      </c>
      <c r="M87" s="158">
        <v>1</v>
      </c>
      <c r="N87" s="158">
        <v>1</v>
      </c>
      <c r="O87" s="158">
        <v>2</v>
      </c>
      <c r="P87" s="158">
        <v>2</v>
      </c>
      <c r="Q87" s="158"/>
      <c r="R87" s="158">
        <v>1</v>
      </c>
      <c r="S87" s="158"/>
      <c r="T87" s="158">
        <v>3</v>
      </c>
      <c r="U87" s="158"/>
      <c r="V87" s="158"/>
      <c r="W87" s="158"/>
      <c r="X87" s="158"/>
      <c r="Y87" s="158"/>
      <c r="Z87" s="158"/>
      <c r="AA87" s="158"/>
      <c r="AB87" s="158">
        <v>1</v>
      </c>
      <c r="AC87" s="158"/>
      <c r="AD87" s="166"/>
      <c r="AE87" s="158">
        <v>5</v>
      </c>
    </row>
    <row r="88" spans="1:31" x14ac:dyDescent="0.2">
      <c r="A88" s="171" t="s">
        <v>1521</v>
      </c>
      <c r="B88" s="172">
        <v>45538</v>
      </c>
      <c r="C88" s="157" t="s">
        <v>359</v>
      </c>
      <c r="D88" s="153">
        <v>44.196175029999999</v>
      </c>
      <c r="E88" s="153">
        <v>-88.464510809999993</v>
      </c>
      <c r="F88" s="158">
        <v>5.5</v>
      </c>
      <c r="G88" s="158" t="s">
        <v>293</v>
      </c>
      <c r="H88" s="158" t="s">
        <v>277</v>
      </c>
      <c r="I88" s="158"/>
      <c r="J88" s="158"/>
      <c r="K88" s="158"/>
      <c r="L88" s="158"/>
      <c r="M88" s="158"/>
      <c r="N88" s="158"/>
      <c r="O88" s="158"/>
      <c r="P88" s="158"/>
      <c r="Q88" s="158"/>
      <c r="R88" s="158"/>
      <c r="S88" s="158"/>
      <c r="T88" s="158"/>
      <c r="U88" s="158"/>
      <c r="V88" s="158"/>
      <c r="W88" s="158"/>
      <c r="X88" s="158"/>
      <c r="Y88" s="158"/>
      <c r="Z88" s="158"/>
      <c r="AA88" s="158"/>
      <c r="AB88" s="158"/>
      <c r="AC88" s="158"/>
      <c r="AD88" s="166"/>
      <c r="AE88" s="158">
        <v>0</v>
      </c>
    </row>
    <row r="89" spans="1:31" x14ac:dyDescent="0.2">
      <c r="A89" s="171" t="s">
        <v>1521</v>
      </c>
      <c r="B89" s="172">
        <v>45538</v>
      </c>
      <c r="C89" s="157" t="s">
        <v>360</v>
      </c>
      <c r="D89" s="153">
        <v>44.197070369999999</v>
      </c>
      <c r="E89" s="153">
        <v>-88.472196310000001</v>
      </c>
      <c r="F89" s="158">
        <v>5</v>
      </c>
      <c r="G89" s="158" t="s">
        <v>276</v>
      </c>
      <c r="H89" s="158" t="s">
        <v>277</v>
      </c>
      <c r="I89" s="158"/>
      <c r="J89" s="158" t="s">
        <v>278</v>
      </c>
      <c r="K89" s="158"/>
      <c r="L89" s="158"/>
      <c r="M89" s="158" t="s">
        <v>278</v>
      </c>
      <c r="N89" s="158" t="s">
        <v>278</v>
      </c>
      <c r="O89" s="158"/>
      <c r="P89" s="158"/>
      <c r="Q89" s="158"/>
      <c r="R89" s="158"/>
      <c r="S89" s="158"/>
      <c r="T89" s="158"/>
      <c r="U89" s="158"/>
      <c r="V89" s="158"/>
      <c r="W89" s="158"/>
      <c r="X89" s="158"/>
      <c r="Y89" s="158"/>
      <c r="Z89" s="158"/>
      <c r="AA89" s="158"/>
      <c r="AB89" s="158"/>
      <c r="AC89" s="158"/>
      <c r="AD89" s="166"/>
      <c r="AE89" s="158">
        <v>0</v>
      </c>
    </row>
    <row r="90" spans="1:31" x14ac:dyDescent="0.2">
      <c r="A90" s="171" t="s">
        <v>1521</v>
      </c>
      <c r="B90" s="172">
        <v>45538</v>
      </c>
      <c r="C90" s="157" t="s">
        <v>361</v>
      </c>
      <c r="D90" s="153">
        <v>44.197055640000002</v>
      </c>
      <c r="E90" s="153">
        <v>-88.471095439999999</v>
      </c>
      <c r="F90" s="158">
        <v>5.5</v>
      </c>
      <c r="G90" s="158" t="s">
        <v>284</v>
      </c>
      <c r="H90" s="158" t="s">
        <v>277</v>
      </c>
      <c r="I90" s="158">
        <v>1</v>
      </c>
      <c r="J90" s="158"/>
      <c r="K90" s="158"/>
      <c r="L90" s="158">
        <v>1</v>
      </c>
      <c r="M90" s="158"/>
      <c r="N90" s="158"/>
      <c r="O90" s="158">
        <v>1</v>
      </c>
      <c r="P90" s="158"/>
      <c r="Q90" s="158"/>
      <c r="R90" s="158"/>
      <c r="S90" s="158"/>
      <c r="T90" s="158"/>
      <c r="U90" s="158"/>
      <c r="V90" s="158"/>
      <c r="W90" s="158"/>
      <c r="X90" s="158"/>
      <c r="Y90" s="158"/>
      <c r="Z90" s="158"/>
      <c r="AA90" s="158"/>
      <c r="AB90" s="158"/>
      <c r="AC90" s="158"/>
      <c r="AD90" s="166"/>
      <c r="AE90" s="158">
        <v>2</v>
      </c>
    </row>
    <row r="91" spans="1:31" x14ac:dyDescent="0.2">
      <c r="A91" s="171" t="s">
        <v>1521</v>
      </c>
      <c r="B91" s="172">
        <v>45538</v>
      </c>
      <c r="C91" s="157" t="s">
        <v>362</v>
      </c>
      <c r="D91" s="153">
        <v>44.197040899999998</v>
      </c>
      <c r="E91" s="153">
        <v>-88.469994569999997</v>
      </c>
      <c r="F91" s="158">
        <v>6.5</v>
      </c>
      <c r="G91" s="158" t="s">
        <v>284</v>
      </c>
      <c r="H91" s="158" t="s">
        <v>277</v>
      </c>
      <c r="I91" s="158">
        <v>3</v>
      </c>
      <c r="J91" s="158"/>
      <c r="K91" s="158"/>
      <c r="L91" s="158">
        <v>2</v>
      </c>
      <c r="M91" s="158"/>
      <c r="N91" s="158"/>
      <c r="O91" s="158">
        <v>3</v>
      </c>
      <c r="P91" s="158"/>
      <c r="Q91" s="158"/>
      <c r="R91" s="158"/>
      <c r="S91" s="158"/>
      <c r="T91" s="158"/>
      <c r="U91" s="158"/>
      <c r="V91" s="158"/>
      <c r="W91" s="158"/>
      <c r="X91" s="158"/>
      <c r="Y91" s="158"/>
      <c r="Z91" s="158"/>
      <c r="AA91" s="158"/>
      <c r="AB91" s="158"/>
      <c r="AC91" s="158"/>
      <c r="AD91" s="166"/>
      <c r="AE91" s="158">
        <v>4</v>
      </c>
    </row>
    <row r="92" spans="1:31" x14ac:dyDescent="0.2">
      <c r="A92" s="171" t="s">
        <v>1521</v>
      </c>
      <c r="B92" s="172">
        <v>45538</v>
      </c>
      <c r="C92" s="157" t="s">
        <v>363</v>
      </c>
      <c r="D92" s="153">
        <v>44.197026149999999</v>
      </c>
      <c r="E92" s="153">
        <v>-88.468893699999995</v>
      </c>
      <c r="F92" s="158">
        <v>6</v>
      </c>
      <c r="G92" s="158" t="s">
        <v>284</v>
      </c>
      <c r="H92" s="158" t="s">
        <v>277</v>
      </c>
      <c r="I92" s="158">
        <v>3</v>
      </c>
      <c r="J92" s="158"/>
      <c r="K92" s="158"/>
      <c r="L92" s="158">
        <v>1</v>
      </c>
      <c r="M92" s="158"/>
      <c r="N92" s="158"/>
      <c r="O92" s="158"/>
      <c r="P92" s="158">
        <v>3</v>
      </c>
      <c r="Q92" s="158"/>
      <c r="R92" s="158"/>
      <c r="S92" s="158"/>
      <c r="T92" s="158"/>
      <c r="U92" s="158"/>
      <c r="V92" s="158"/>
      <c r="W92" s="158"/>
      <c r="X92" s="158"/>
      <c r="Y92" s="158"/>
      <c r="Z92" s="158"/>
      <c r="AA92" s="158"/>
      <c r="AB92" s="158"/>
      <c r="AC92" s="158"/>
      <c r="AD92" s="166"/>
      <c r="AE92" s="158">
        <v>5</v>
      </c>
    </row>
    <row r="93" spans="1:31" x14ac:dyDescent="0.2">
      <c r="A93" s="171" t="s">
        <v>1521</v>
      </c>
      <c r="B93" s="172">
        <v>45538</v>
      </c>
      <c r="C93" s="157" t="s">
        <v>364</v>
      </c>
      <c r="D93" s="153">
        <v>44.197011379999999</v>
      </c>
      <c r="E93" s="153">
        <v>-88.467792829999993</v>
      </c>
      <c r="F93" s="158">
        <v>6</v>
      </c>
      <c r="G93" s="158" t="s">
        <v>284</v>
      </c>
      <c r="H93" s="158" t="s">
        <v>277</v>
      </c>
      <c r="I93" s="158">
        <v>1</v>
      </c>
      <c r="J93" s="158"/>
      <c r="K93" s="158"/>
      <c r="L93" s="158"/>
      <c r="M93" s="158"/>
      <c r="N93" s="158"/>
      <c r="O93" s="158"/>
      <c r="P93" s="158">
        <v>1</v>
      </c>
      <c r="Q93" s="158"/>
      <c r="R93" s="158"/>
      <c r="S93" s="158"/>
      <c r="T93" s="158"/>
      <c r="U93" s="158"/>
      <c r="V93" s="158"/>
      <c r="W93" s="158"/>
      <c r="X93" s="158"/>
      <c r="Y93" s="158"/>
      <c r="Z93" s="158"/>
      <c r="AA93" s="158"/>
      <c r="AB93" s="158"/>
      <c r="AC93" s="158"/>
      <c r="AD93" s="166"/>
      <c r="AE93" s="158">
        <v>2</v>
      </c>
    </row>
    <row r="94" spans="1:31" x14ac:dyDescent="0.2">
      <c r="A94" s="171" t="s">
        <v>1521</v>
      </c>
      <c r="B94" s="172">
        <v>45538</v>
      </c>
      <c r="C94" s="157" t="s">
        <v>365</v>
      </c>
      <c r="D94" s="153">
        <v>44.196996609999999</v>
      </c>
      <c r="E94" s="153">
        <v>-88.466691969999999</v>
      </c>
      <c r="F94" s="158">
        <v>6.25</v>
      </c>
      <c r="G94" s="158" t="s">
        <v>276</v>
      </c>
      <c r="H94" s="158" t="s">
        <v>277</v>
      </c>
      <c r="I94" s="158">
        <v>1</v>
      </c>
      <c r="J94" s="158"/>
      <c r="K94" s="158"/>
      <c r="L94" s="158"/>
      <c r="M94" s="158"/>
      <c r="N94" s="158"/>
      <c r="O94" s="158"/>
      <c r="P94" s="158"/>
      <c r="Q94" s="158"/>
      <c r="R94" s="158">
        <v>1</v>
      </c>
      <c r="S94" s="158"/>
      <c r="T94" s="158"/>
      <c r="U94" s="158"/>
      <c r="V94" s="158"/>
      <c r="W94" s="158"/>
      <c r="X94" s="158"/>
      <c r="Y94" s="158"/>
      <c r="Z94" s="158"/>
      <c r="AA94" s="158"/>
      <c r="AB94" s="158"/>
      <c r="AC94" s="158"/>
      <c r="AD94" s="166"/>
      <c r="AE94" s="158">
        <v>2</v>
      </c>
    </row>
    <row r="95" spans="1:31" x14ac:dyDescent="0.2">
      <c r="A95" s="171" t="s">
        <v>1521</v>
      </c>
      <c r="B95" s="172">
        <v>45538</v>
      </c>
      <c r="C95" s="157" t="s">
        <v>366</v>
      </c>
      <c r="D95" s="153">
        <v>44.196981829999999</v>
      </c>
      <c r="E95" s="153">
        <v>-88.465591099999997</v>
      </c>
      <c r="F95" s="158">
        <v>6</v>
      </c>
      <c r="G95" s="158" t="s">
        <v>293</v>
      </c>
      <c r="H95" s="158" t="s">
        <v>277</v>
      </c>
      <c r="I95" s="158">
        <v>1</v>
      </c>
      <c r="J95" s="158">
        <v>1</v>
      </c>
      <c r="K95" s="158"/>
      <c r="L95" s="158"/>
      <c r="M95" s="158"/>
      <c r="N95" s="158">
        <v>1</v>
      </c>
      <c r="O95" s="158"/>
      <c r="P95" s="158"/>
      <c r="Q95" s="158"/>
      <c r="R95" s="158"/>
      <c r="S95" s="158"/>
      <c r="T95" s="158">
        <v>1</v>
      </c>
      <c r="U95" s="158"/>
      <c r="V95" s="158"/>
      <c r="W95" s="158"/>
      <c r="X95" s="158"/>
      <c r="Y95" s="158"/>
      <c r="Z95" s="158"/>
      <c r="AA95" s="158"/>
      <c r="AB95" s="158"/>
      <c r="AC95" s="158"/>
      <c r="AD95" s="166"/>
      <c r="AE95" s="158">
        <v>4</v>
      </c>
    </row>
    <row r="96" spans="1:31" x14ac:dyDescent="0.2">
      <c r="A96" s="171" t="s">
        <v>1521</v>
      </c>
      <c r="B96" s="172">
        <v>45538</v>
      </c>
      <c r="C96" s="157" t="s">
        <v>367</v>
      </c>
      <c r="D96" s="153">
        <v>44.196967030000003</v>
      </c>
      <c r="E96" s="153">
        <v>-88.464490240000003</v>
      </c>
      <c r="F96" s="158">
        <v>4.5</v>
      </c>
      <c r="G96" s="158" t="s">
        <v>284</v>
      </c>
      <c r="H96" s="158" t="s">
        <v>277</v>
      </c>
      <c r="I96" s="158">
        <v>3</v>
      </c>
      <c r="J96" s="158">
        <v>1</v>
      </c>
      <c r="K96" s="158"/>
      <c r="L96" s="158">
        <v>3</v>
      </c>
      <c r="M96" s="158" t="s">
        <v>278</v>
      </c>
      <c r="N96" s="158" t="s">
        <v>278</v>
      </c>
      <c r="O96" s="158">
        <v>2</v>
      </c>
      <c r="P96" s="158"/>
      <c r="Q96" s="158"/>
      <c r="R96" s="158">
        <v>1</v>
      </c>
      <c r="S96" s="158"/>
      <c r="T96" s="158"/>
      <c r="U96" s="158"/>
      <c r="V96" s="158"/>
      <c r="W96" s="158"/>
      <c r="X96" s="158"/>
      <c r="Y96" s="158"/>
      <c r="Z96" s="158"/>
      <c r="AA96" s="158"/>
      <c r="AB96" s="158"/>
      <c r="AC96" s="158"/>
      <c r="AD96" s="166"/>
      <c r="AE96" s="158">
        <v>5</v>
      </c>
    </row>
    <row r="97" spans="1:31" x14ac:dyDescent="0.2">
      <c r="A97" s="171" t="s">
        <v>1521</v>
      </c>
      <c r="B97" s="172">
        <v>45538</v>
      </c>
      <c r="C97" s="157" t="s">
        <v>368</v>
      </c>
      <c r="D97" s="153">
        <v>44.196833400000003</v>
      </c>
      <c r="E97" s="153">
        <v>-88.454582490000007</v>
      </c>
      <c r="F97" s="158">
        <v>2</v>
      </c>
      <c r="G97" s="158" t="s">
        <v>276</v>
      </c>
      <c r="H97" s="158" t="s">
        <v>277</v>
      </c>
      <c r="I97" s="158"/>
      <c r="J97" s="158"/>
      <c r="K97" s="158"/>
      <c r="L97" s="158"/>
      <c r="M97" s="158"/>
      <c r="N97" s="158"/>
      <c r="O97" s="158"/>
      <c r="P97" s="158"/>
      <c r="Q97" s="158"/>
      <c r="R97" s="158"/>
      <c r="S97" s="158"/>
      <c r="T97" s="158"/>
      <c r="U97" s="158"/>
      <c r="V97" s="158"/>
      <c r="W97" s="158"/>
      <c r="X97" s="158"/>
      <c r="Y97" s="158"/>
      <c r="Z97" s="158"/>
      <c r="AA97" s="158"/>
      <c r="AB97" s="158"/>
      <c r="AC97" s="158"/>
      <c r="AD97" s="166"/>
      <c r="AE97" s="158">
        <v>0</v>
      </c>
    </row>
    <row r="98" spans="1:31" x14ac:dyDescent="0.2">
      <c r="A98" s="171" t="s">
        <v>1521</v>
      </c>
      <c r="B98" s="172">
        <v>45538</v>
      </c>
      <c r="C98" s="157" t="s">
        <v>369</v>
      </c>
      <c r="D98" s="153">
        <v>44.196818499999999</v>
      </c>
      <c r="E98" s="153">
        <v>-88.453481629999999</v>
      </c>
      <c r="F98" s="163">
        <v>2</v>
      </c>
      <c r="G98" s="158" t="s">
        <v>276</v>
      </c>
      <c r="H98" s="158" t="s">
        <v>277</v>
      </c>
      <c r="I98" s="158"/>
      <c r="J98" s="158"/>
      <c r="K98" s="158"/>
      <c r="L98" s="158"/>
      <c r="M98" s="158"/>
      <c r="N98" s="158"/>
      <c r="O98" s="158"/>
      <c r="P98" s="158"/>
      <c r="Q98" s="158"/>
      <c r="R98" s="158"/>
      <c r="S98" s="158"/>
      <c r="T98" s="158"/>
      <c r="U98" s="158"/>
      <c r="V98" s="158"/>
      <c r="W98" s="158"/>
      <c r="X98" s="158"/>
      <c r="Y98" s="158"/>
      <c r="Z98" s="158"/>
      <c r="AA98" s="158"/>
      <c r="AB98" s="158"/>
      <c r="AC98" s="158"/>
      <c r="AD98" s="166"/>
      <c r="AE98" s="158">
        <v>0</v>
      </c>
    </row>
    <row r="99" spans="1:31" x14ac:dyDescent="0.2">
      <c r="A99" s="171" t="s">
        <v>1521</v>
      </c>
      <c r="B99" s="172">
        <v>45538</v>
      </c>
      <c r="C99" s="157" t="s">
        <v>370</v>
      </c>
      <c r="D99" s="153">
        <v>44.196803590000002</v>
      </c>
      <c r="E99" s="153">
        <v>-88.452380770000005</v>
      </c>
      <c r="F99" s="158">
        <v>3</v>
      </c>
      <c r="G99" s="158" t="s">
        <v>276</v>
      </c>
      <c r="H99" s="158" t="s">
        <v>277</v>
      </c>
      <c r="I99" s="158"/>
      <c r="J99" s="158"/>
      <c r="K99" s="158"/>
      <c r="L99" s="158"/>
      <c r="M99" s="158"/>
      <c r="N99" s="158"/>
      <c r="O99" s="158"/>
      <c r="P99" s="158"/>
      <c r="Q99" s="158"/>
      <c r="R99" s="158"/>
      <c r="S99" s="158"/>
      <c r="T99" s="158"/>
      <c r="U99" s="158"/>
      <c r="V99" s="158"/>
      <c r="W99" s="158"/>
      <c r="X99" s="158"/>
      <c r="Y99" s="158"/>
      <c r="Z99" s="158"/>
      <c r="AA99" s="158"/>
      <c r="AB99" s="158"/>
      <c r="AC99" s="158"/>
      <c r="AD99" s="166"/>
      <c r="AE99" s="158">
        <v>0</v>
      </c>
    </row>
    <row r="100" spans="1:31" x14ac:dyDescent="0.2">
      <c r="A100" s="171" t="s">
        <v>1521</v>
      </c>
      <c r="B100" s="172">
        <v>45538</v>
      </c>
      <c r="C100" s="157" t="s">
        <v>371</v>
      </c>
      <c r="D100" s="153">
        <v>44.196788660000003</v>
      </c>
      <c r="E100" s="153">
        <v>-88.451279920000005</v>
      </c>
      <c r="F100" s="158">
        <v>2.5</v>
      </c>
      <c r="G100" s="158" t="s">
        <v>276</v>
      </c>
      <c r="H100" s="158" t="s">
        <v>277</v>
      </c>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66"/>
      <c r="AE100" s="158">
        <v>0</v>
      </c>
    </row>
    <row r="101" spans="1:31" x14ac:dyDescent="0.2">
      <c r="A101" s="171" t="s">
        <v>1521</v>
      </c>
      <c r="B101" s="172">
        <v>45538</v>
      </c>
      <c r="C101" s="157" t="s">
        <v>372</v>
      </c>
      <c r="D101" s="153">
        <v>44.196773729999997</v>
      </c>
      <c r="E101" s="153">
        <v>-88.450179059999996</v>
      </c>
      <c r="F101" s="158">
        <v>2.5</v>
      </c>
      <c r="G101" s="158" t="s">
        <v>276</v>
      </c>
      <c r="H101" s="158" t="s">
        <v>277</v>
      </c>
      <c r="I101" s="163">
        <v>3</v>
      </c>
      <c r="J101" s="158"/>
      <c r="K101" s="158"/>
      <c r="L101" s="158">
        <v>1</v>
      </c>
      <c r="M101" s="158"/>
      <c r="N101" s="158"/>
      <c r="O101" s="158">
        <v>1</v>
      </c>
      <c r="P101" s="158">
        <v>2</v>
      </c>
      <c r="Q101" s="158"/>
      <c r="R101" s="158">
        <v>3</v>
      </c>
      <c r="S101" s="158"/>
      <c r="T101" s="158"/>
      <c r="U101" s="158"/>
      <c r="V101" s="158"/>
      <c r="W101" s="158"/>
      <c r="X101" s="158"/>
      <c r="Y101" s="158"/>
      <c r="Z101" s="158"/>
      <c r="AA101" s="158"/>
      <c r="AB101" s="158"/>
      <c r="AC101" s="158"/>
      <c r="AD101" s="166"/>
      <c r="AE101" s="158">
        <v>5</v>
      </c>
    </row>
    <row r="102" spans="1:31" x14ac:dyDescent="0.2">
      <c r="A102" s="171" t="s">
        <v>1521</v>
      </c>
      <c r="B102" s="172">
        <v>45538</v>
      </c>
      <c r="C102" s="157" t="s">
        <v>373</v>
      </c>
      <c r="D102" s="153">
        <v>44.197847639999999</v>
      </c>
      <c r="E102" s="153">
        <v>-88.471074959999996</v>
      </c>
      <c r="F102" s="158">
        <v>7</v>
      </c>
      <c r="G102" s="158" t="s">
        <v>284</v>
      </c>
      <c r="H102" s="158" t="s">
        <v>277</v>
      </c>
      <c r="I102" s="158"/>
      <c r="J102" s="158"/>
      <c r="K102" s="158"/>
      <c r="L102" s="158"/>
      <c r="M102" s="158"/>
      <c r="N102" s="158"/>
      <c r="O102" s="158"/>
      <c r="P102" s="158" t="s">
        <v>278</v>
      </c>
      <c r="Q102" s="158"/>
      <c r="R102" s="158"/>
      <c r="S102" s="158"/>
      <c r="T102" s="158"/>
      <c r="U102" s="158"/>
      <c r="V102" s="158"/>
      <c r="W102" s="158"/>
      <c r="X102" s="158"/>
      <c r="Y102" s="158"/>
      <c r="Z102" s="158"/>
      <c r="AA102" s="158"/>
      <c r="AB102" s="158"/>
      <c r="AC102" s="158"/>
      <c r="AD102" s="166"/>
      <c r="AE102" s="158">
        <v>0</v>
      </c>
    </row>
    <row r="103" spans="1:31" x14ac:dyDescent="0.2">
      <c r="A103" s="171" t="s">
        <v>1521</v>
      </c>
      <c r="B103" s="172">
        <v>45538</v>
      </c>
      <c r="C103" s="157" t="s">
        <v>374</v>
      </c>
      <c r="D103" s="153">
        <v>44.197832900000002</v>
      </c>
      <c r="E103" s="153">
        <v>-88.469974070000006</v>
      </c>
      <c r="F103" s="158">
        <v>5.5</v>
      </c>
      <c r="G103" s="158" t="s">
        <v>284</v>
      </c>
      <c r="H103" s="158" t="s">
        <v>277</v>
      </c>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66"/>
      <c r="AE103" s="158">
        <v>0</v>
      </c>
    </row>
    <row r="104" spans="1:31" x14ac:dyDescent="0.2">
      <c r="A104" s="171" t="s">
        <v>1521</v>
      </c>
      <c r="B104" s="172">
        <v>45538</v>
      </c>
      <c r="C104" s="157" t="s">
        <v>375</v>
      </c>
      <c r="D104" s="153">
        <v>44.197818140000003</v>
      </c>
      <c r="E104" s="153">
        <v>-88.468873189999996</v>
      </c>
      <c r="F104" s="158">
        <v>6</v>
      </c>
      <c r="G104" s="158" t="s">
        <v>284</v>
      </c>
      <c r="H104" s="158" t="s">
        <v>277</v>
      </c>
      <c r="I104" s="158">
        <v>1</v>
      </c>
      <c r="J104" s="158">
        <v>1</v>
      </c>
      <c r="K104" s="158"/>
      <c r="L104" s="158"/>
      <c r="M104" s="158"/>
      <c r="N104" s="158"/>
      <c r="O104" s="158">
        <v>1</v>
      </c>
      <c r="P104" s="158">
        <v>1</v>
      </c>
      <c r="Q104" s="158"/>
      <c r="R104" s="158"/>
      <c r="S104" s="158"/>
      <c r="T104" s="158"/>
      <c r="U104" s="158"/>
      <c r="V104" s="158"/>
      <c r="W104" s="158"/>
      <c r="X104" s="158"/>
      <c r="Y104" s="158"/>
      <c r="Z104" s="158"/>
      <c r="AA104" s="158"/>
      <c r="AB104" s="158"/>
      <c r="AC104" s="158"/>
      <c r="AD104" s="166"/>
      <c r="AE104" s="158">
        <v>2</v>
      </c>
    </row>
    <row r="105" spans="1:31" x14ac:dyDescent="0.2">
      <c r="A105" s="171" t="s">
        <v>1521</v>
      </c>
      <c r="B105" s="172">
        <v>45538</v>
      </c>
      <c r="C105" s="157" t="s">
        <v>376</v>
      </c>
      <c r="D105" s="153">
        <v>44.197803380000003</v>
      </c>
      <c r="E105" s="153">
        <v>-88.467772310000001</v>
      </c>
      <c r="F105" s="158">
        <v>6</v>
      </c>
      <c r="G105" s="158" t="s">
        <v>293</v>
      </c>
      <c r="H105" s="158" t="s">
        <v>277</v>
      </c>
      <c r="I105" s="158">
        <v>1</v>
      </c>
      <c r="J105" s="158"/>
      <c r="K105" s="158"/>
      <c r="L105" s="158">
        <v>1</v>
      </c>
      <c r="M105" s="158"/>
      <c r="N105" s="158"/>
      <c r="O105" s="158">
        <v>1</v>
      </c>
      <c r="P105" s="158"/>
      <c r="Q105" s="158"/>
      <c r="R105" s="158">
        <v>1</v>
      </c>
      <c r="S105" s="158"/>
      <c r="T105" s="158"/>
      <c r="U105" s="158"/>
      <c r="V105" s="158"/>
      <c r="W105" s="158"/>
      <c r="X105" s="158"/>
      <c r="Y105" s="158"/>
      <c r="Z105" s="158"/>
      <c r="AA105" s="158"/>
      <c r="AB105" s="158"/>
      <c r="AC105" s="158"/>
      <c r="AD105" s="166"/>
      <c r="AE105" s="158">
        <v>3</v>
      </c>
    </row>
    <row r="106" spans="1:31" x14ac:dyDescent="0.2">
      <c r="A106" s="171" t="s">
        <v>1521</v>
      </c>
      <c r="B106" s="172">
        <v>45538</v>
      </c>
      <c r="C106" s="157" t="s">
        <v>377</v>
      </c>
      <c r="D106" s="153">
        <v>44.197788610000003</v>
      </c>
      <c r="E106" s="153">
        <v>-88.466671419999997</v>
      </c>
      <c r="F106" s="158">
        <v>4.75</v>
      </c>
      <c r="G106" s="158" t="s">
        <v>276</v>
      </c>
      <c r="H106" s="158" t="s">
        <v>277</v>
      </c>
      <c r="I106" s="158">
        <v>2</v>
      </c>
      <c r="J106" s="158">
        <v>2</v>
      </c>
      <c r="K106" s="158"/>
      <c r="L106" s="158">
        <v>1</v>
      </c>
      <c r="M106" s="158"/>
      <c r="N106" s="158"/>
      <c r="O106" s="158"/>
      <c r="P106" s="158">
        <v>1</v>
      </c>
      <c r="Q106" s="158"/>
      <c r="R106" s="158">
        <v>1</v>
      </c>
      <c r="S106" s="158"/>
      <c r="T106" s="158"/>
      <c r="U106" s="158"/>
      <c r="V106" s="158"/>
      <c r="W106" s="158"/>
      <c r="X106" s="158"/>
      <c r="Y106" s="158"/>
      <c r="Z106" s="158"/>
      <c r="AA106" s="158"/>
      <c r="AB106" s="158"/>
      <c r="AC106" s="158"/>
      <c r="AD106" s="166"/>
      <c r="AE106" s="158">
        <v>5</v>
      </c>
    </row>
    <row r="107" spans="1:31" x14ac:dyDescent="0.2">
      <c r="A107" s="171" t="s">
        <v>1521</v>
      </c>
      <c r="B107" s="172">
        <v>45538</v>
      </c>
      <c r="C107" s="157" t="s">
        <v>378</v>
      </c>
      <c r="D107" s="153">
        <v>44.197773820000002</v>
      </c>
      <c r="E107" s="153">
        <v>-88.465570540000002</v>
      </c>
      <c r="F107" s="158">
        <v>5</v>
      </c>
      <c r="G107" s="158" t="s">
        <v>284</v>
      </c>
      <c r="H107" s="158" t="s">
        <v>277</v>
      </c>
      <c r="I107" s="158">
        <v>3</v>
      </c>
      <c r="J107" s="158">
        <v>1</v>
      </c>
      <c r="K107" s="158">
        <v>1</v>
      </c>
      <c r="L107" s="158">
        <v>2</v>
      </c>
      <c r="M107" s="158"/>
      <c r="N107" s="158">
        <v>1</v>
      </c>
      <c r="O107" s="158">
        <v>1</v>
      </c>
      <c r="P107" s="158">
        <v>2</v>
      </c>
      <c r="Q107" s="158"/>
      <c r="R107" s="158">
        <v>2</v>
      </c>
      <c r="S107" s="158"/>
      <c r="T107" s="158">
        <v>1</v>
      </c>
      <c r="U107" s="158"/>
      <c r="V107" s="158">
        <v>1</v>
      </c>
      <c r="W107" s="158">
        <v>1</v>
      </c>
      <c r="X107" s="158"/>
      <c r="Y107" s="158"/>
      <c r="Z107" s="158"/>
      <c r="AA107" s="158"/>
      <c r="AB107" s="158"/>
      <c r="AC107" s="158"/>
      <c r="AD107" s="166"/>
      <c r="AE107" s="158">
        <v>5</v>
      </c>
    </row>
    <row r="108" spans="1:31" x14ac:dyDescent="0.2">
      <c r="A108" s="171" t="s">
        <v>1521</v>
      </c>
      <c r="B108" s="172">
        <v>45538</v>
      </c>
      <c r="C108" s="157" t="s">
        <v>379</v>
      </c>
      <c r="D108" s="169">
        <v>44.19775903</v>
      </c>
      <c r="E108" s="169">
        <v>-88.464469660000006</v>
      </c>
      <c r="F108" s="158">
        <v>4</v>
      </c>
      <c r="G108" s="158" t="s">
        <v>284</v>
      </c>
      <c r="H108" s="158" t="s">
        <v>277</v>
      </c>
      <c r="I108" s="158">
        <v>3</v>
      </c>
      <c r="J108" s="158">
        <v>2</v>
      </c>
      <c r="K108" s="158">
        <v>1</v>
      </c>
      <c r="L108" s="158">
        <v>2</v>
      </c>
      <c r="M108" s="158">
        <v>1</v>
      </c>
      <c r="N108" s="158">
        <v>1</v>
      </c>
      <c r="O108" s="158">
        <v>1</v>
      </c>
      <c r="P108" s="158">
        <v>1</v>
      </c>
      <c r="Q108" s="158"/>
      <c r="R108" s="158">
        <v>1</v>
      </c>
      <c r="S108" s="158"/>
      <c r="T108" s="158">
        <v>3</v>
      </c>
      <c r="U108" s="158">
        <v>1</v>
      </c>
      <c r="V108" s="158"/>
      <c r="W108" s="158"/>
      <c r="X108" s="158"/>
      <c r="Y108" s="158"/>
      <c r="Z108" s="158"/>
      <c r="AA108" s="158"/>
      <c r="AB108" s="158"/>
      <c r="AC108" s="158"/>
      <c r="AD108" s="166" t="s">
        <v>380</v>
      </c>
      <c r="AE108" s="158">
        <v>5</v>
      </c>
    </row>
    <row r="109" spans="1:31" x14ac:dyDescent="0.2">
      <c r="A109" s="171" t="s">
        <v>1521</v>
      </c>
      <c r="B109" s="172">
        <v>45538</v>
      </c>
      <c r="C109" s="157" t="s">
        <v>381</v>
      </c>
      <c r="D109" s="153">
        <v>44.197670029999998</v>
      </c>
      <c r="E109" s="153">
        <v>-88.457864400000005</v>
      </c>
      <c r="F109" s="158">
        <v>3.5</v>
      </c>
      <c r="G109" s="158" t="s">
        <v>276</v>
      </c>
      <c r="H109" s="158" t="s">
        <v>277</v>
      </c>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66"/>
      <c r="AE109" s="158">
        <v>0</v>
      </c>
    </row>
    <row r="110" spans="1:31" x14ac:dyDescent="0.2">
      <c r="A110" s="171" t="s">
        <v>1521</v>
      </c>
      <c r="B110" s="172">
        <v>45538</v>
      </c>
      <c r="C110" s="157" t="s">
        <v>382</v>
      </c>
      <c r="D110" s="153">
        <v>44.197655159999996</v>
      </c>
      <c r="E110" s="153">
        <v>-88.456763530000003</v>
      </c>
      <c r="F110" s="158">
        <v>3</v>
      </c>
      <c r="G110" s="158" t="s">
        <v>276</v>
      </c>
      <c r="H110" s="158" t="s">
        <v>277</v>
      </c>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66"/>
      <c r="AE110" s="158">
        <v>0</v>
      </c>
    </row>
    <row r="111" spans="1:31" x14ac:dyDescent="0.2">
      <c r="A111" s="171" t="s">
        <v>1521</v>
      </c>
      <c r="B111" s="172">
        <v>45538</v>
      </c>
      <c r="C111" s="157" t="s">
        <v>383</v>
      </c>
      <c r="D111" s="153">
        <v>44.197640280000002</v>
      </c>
      <c r="E111" s="153">
        <v>-88.455662649999994</v>
      </c>
      <c r="F111" s="158">
        <v>4</v>
      </c>
      <c r="G111" s="158" t="s">
        <v>276</v>
      </c>
      <c r="H111" s="158" t="s">
        <v>277</v>
      </c>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66"/>
      <c r="AE111" s="158">
        <v>0</v>
      </c>
    </row>
    <row r="112" spans="1:31" x14ac:dyDescent="0.2">
      <c r="A112" s="171" t="s">
        <v>1521</v>
      </c>
      <c r="B112" s="172">
        <v>45538</v>
      </c>
      <c r="C112" s="157" t="s">
        <v>384</v>
      </c>
      <c r="D112" s="153">
        <v>44.19756572</v>
      </c>
      <c r="E112" s="153">
        <v>-88.450158299999998</v>
      </c>
      <c r="F112" s="158">
        <v>2</v>
      </c>
      <c r="G112" s="158" t="s">
        <v>276</v>
      </c>
      <c r="H112" s="158" t="s">
        <v>277</v>
      </c>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66"/>
      <c r="AE112" s="158">
        <v>0</v>
      </c>
    </row>
    <row r="113" spans="1:31" x14ac:dyDescent="0.2">
      <c r="A113" s="171" t="s">
        <v>1521</v>
      </c>
      <c r="B113" s="172">
        <v>45538</v>
      </c>
      <c r="C113" s="157" t="s">
        <v>385</v>
      </c>
      <c r="D113" s="153">
        <v>44.19755078</v>
      </c>
      <c r="E113" s="153">
        <v>-88.449057429999996</v>
      </c>
      <c r="F113" s="158">
        <v>1.5</v>
      </c>
      <c r="G113" s="158" t="s">
        <v>276</v>
      </c>
      <c r="H113" s="158" t="s">
        <v>277</v>
      </c>
      <c r="I113" s="158"/>
      <c r="J113" s="158" t="s">
        <v>278</v>
      </c>
      <c r="K113" s="158"/>
      <c r="L113" s="158"/>
      <c r="M113" s="158"/>
      <c r="N113" s="158"/>
      <c r="O113" s="158"/>
      <c r="P113" s="158"/>
      <c r="Q113" s="158"/>
      <c r="R113" s="158" t="s">
        <v>278</v>
      </c>
      <c r="S113" s="158"/>
      <c r="T113" s="158"/>
      <c r="U113" s="158"/>
      <c r="V113" s="158"/>
      <c r="W113" s="158"/>
      <c r="X113" s="158"/>
      <c r="Y113" s="158"/>
      <c r="Z113" s="158"/>
      <c r="AA113" s="158"/>
      <c r="AB113" s="158"/>
      <c r="AC113" s="158"/>
      <c r="AD113" s="166"/>
      <c r="AE113" s="158">
        <v>0</v>
      </c>
    </row>
    <row r="114" spans="1:31" x14ac:dyDescent="0.2">
      <c r="A114" s="171" t="s">
        <v>1521</v>
      </c>
      <c r="B114" s="172">
        <v>45538</v>
      </c>
      <c r="C114" s="157" t="s">
        <v>386</v>
      </c>
      <c r="D114" s="153">
        <v>44.198639640000003</v>
      </c>
      <c r="E114" s="153">
        <v>-88.471054469999999</v>
      </c>
      <c r="F114" s="158">
        <v>8</v>
      </c>
      <c r="G114" s="158" t="s">
        <v>284</v>
      </c>
      <c r="H114" s="158" t="s">
        <v>277</v>
      </c>
      <c r="I114" s="163">
        <v>1</v>
      </c>
      <c r="J114" s="158"/>
      <c r="K114" s="158"/>
      <c r="L114" s="158"/>
      <c r="M114" s="158"/>
      <c r="N114" s="158"/>
      <c r="O114" s="158"/>
      <c r="P114" s="158">
        <v>1</v>
      </c>
      <c r="Q114" s="158"/>
      <c r="R114" s="158">
        <v>1</v>
      </c>
      <c r="S114" s="158"/>
      <c r="T114" s="158"/>
      <c r="U114" s="158"/>
      <c r="V114" s="158"/>
      <c r="W114" s="158"/>
      <c r="X114" s="158"/>
      <c r="Y114" s="158"/>
      <c r="Z114" s="158"/>
      <c r="AA114" s="158"/>
      <c r="AB114" s="158"/>
      <c r="AC114" s="158"/>
      <c r="AD114" s="166"/>
      <c r="AE114" s="158">
        <v>2</v>
      </c>
    </row>
    <row r="115" spans="1:31" x14ac:dyDescent="0.2">
      <c r="A115" s="171" t="s">
        <v>1521</v>
      </c>
      <c r="B115" s="172">
        <v>45538</v>
      </c>
      <c r="C115" s="157" t="s">
        <v>387</v>
      </c>
      <c r="D115" s="153">
        <v>44.198624899999999</v>
      </c>
      <c r="E115" s="153">
        <v>-88.469953570000001</v>
      </c>
      <c r="F115" s="158">
        <v>6</v>
      </c>
      <c r="G115" s="158" t="s">
        <v>284</v>
      </c>
      <c r="H115" s="158" t="s">
        <v>277</v>
      </c>
      <c r="I115" s="174">
        <v>3</v>
      </c>
      <c r="J115" s="158"/>
      <c r="K115" s="158"/>
      <c r="L115" s="158">
        <v>3</v>
      </c>
      <c r="M115" s="158"/>
      <c r="N115" s="158"/>
      <c r="O115" s="158">
        <v>1</v>
      </c>
      <c r="P115" s="158">
        <v>3</v>
      </c>
      <c r="Q115" s="158"/>
      <c r="R115" s="158">
        <v>1</v>
      </c>
      <c r="S115" s="158"/>
      <c r="T115" s="158"/>
      <c r="U115" s="158"/>
      <c r="V115" s="158"/>
      <c r="W115" s="158"/>
      <c r="X115" s="158"/>
      <c r="Y115" s="158"/>
      <c r="Z115" s="158"/>
      <c r="AA115" s="158"/>
      <c r="AB115" s="158"/>
      <c r="AC115" s="158"/>
      <c r="AD115" s="166"/>
      <c r="AE115" s="158">
        <v>3</v>
      </c>
    </row>
    <row r="116" spans="1:31" x14ac:dyDescent="0.2">
      <c r="A116" s="171" t="s">
        <v>1521</v>
      </c>
      <c r="B116" s="172">
        <v>45538</v>
      </c>
      <c r="C116" s="157" t="s">
        <v>388</v>
      </c>
      <c r="D116" s="153">
        <v>44.19861014</v>
      </c>
      <c r="E116" s="153">
        <v>-88.468852670000004</v>
      </c>
      <c r="F116" s="158">
        <v>8.25</v>
      </c>
      <c r="G116" s="158" t="s">
        <v>293</v>
      </c>
      <c r="H116" s="158" t="s">
        <v>277</v>
      </c>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66"/>
      <c r="AE116" s="158">
        <v>0</v>
      </c>
    </row>
    <row r="117" spans="1:31" x14ac:dyDescent="0.2">
      <c r="A117" s="171" t="s">
        <v>1521</v>
      </c>
      <c r="B117" s="172">
        <v>45538</v>
      </c>
      <c r="C117" s="157" t="s">
        <v>389</v>
      </c>
      <c r="D117" s="153">
        <v>44.19859538</v>
      </c>
      <c r="E117" s="153">
        <v>-88.46775178</v>
      </c>
      <c r="F117" s="158">
        <v>5.5</v>
      </c>
      <c r="G117" s="158" t="s">
        <v>284</v>
      </c>
      <c r="H117" s="158" t="s">
        <v>277</v>
      </c>
      <c r="I117" s="158">
        <v>2</v>
      </c>
      <c r="J117" s="158">
        <v>1</v>
      </c>
      <c r="K117" s="158"/>
      <c r="L117" s="158">
        <v>1</v>
      </c>
      <c r="M117" s="158"/>
      <c r="N117" s="158"/>
      <c r="O117" s="158"/>
      <c r="P117" s="158">
        <v>2</v>
      </c>
      <c r="Q117" s="158"/>
      <c r="R117" s="158">
        <v>1</v>
      </c>
      <c r="S117" s="158"/>
      <c r="T117" s="158"/>
      <c r="U117" s="158"/>
      <c r="V117" s="158"/>
      <c r="W117" s="158"/>
      <c r="X117" s="158"/>
      <c r="Y117" s="158"/>
      <c r="Z117" s="158"/>
      <c r="AA117" s="158"/>
      <c r="AB117" s="158"/>
      <c r="AC117" s="158"/>
      <c r="AD117" s="166"/>
      <c r="AE117" s="158">
        <v>5</v>
      </c>
    </row>
    <row r="118" spans="1:31" x14ac:dyDescent="0.2">
      <c r="A118" s="171" t="s">
        <v>1521</v>
      </c>
      <c r="B118" s="172">
        <v>45538</v>
      </c>
      <c r="C118" s="157" t="s">
        <v>390</v>
      </c>
      <c r="D118" s="153">
        <v>44.1985806</v>
      </c>
      <c r="E118" s="153">
        <v>-88.466650880000003</v>
      </c>
      <c r="F118" s="158">
        <v>4.25</v>
      </c>
      <c r="G118" s="158" t="s">
        <v>293</v>
      </c>
      <c r="H118" s="158" t="s">
        <v>277</v>
      </c>
      <c r="I118" s="158">
        <v>2</v>
      </c>
      <c r="J118" s="158"/>
      <c r="K118" s="158"/>
      <c r="L118" s="158"/>
      <c r="M118" s="158"/>
      <c r="N118" s="158"/>
      <c r="O118" s="158"/>
      <c r="P118" s="158">
        <v>2</v>
      </c>
      <c r="Q118" s="158"/>
      <c r="R118" s="158"/>
      <c r="S118" s="158"/>
      <c r="T118" s="158"/>
      <c r="U118" s="158"/>
      <c r="V118" s="158"/>
      <c r="W118" s="158"/>
      <c r="X118" s="158"/>
      <c r="Y118" s="158"/>
      <c r="Z118" s="158"/>
      <c r="AA118" s="158"/>
      <c r="AB118" s="158"/>
      <c r="AC118" s="158"/>
      <c r="AD118" s="166"/>
      <c r="AE118" s="158">
        <v>3</v>
      </c>
    </row>
    <row r="119" spans="1:31" x14ac:dyDescent="0.2">
      <c r="A119" s="171" t="s">
        <v>1521</v>
      </c>
      <c r="B119" s="172">
        <v>45538</v>
      </c>
      <c r="C119" s="157" t="s">
        <v>391</v>
      </c>
      <c r="D119" s="153">
        <v>44.198565819999999</v>
      </c>
      <c r="E119" s="153">
        <v>-88.465549980000006</v>
      </c>
      <c r="F119" s="158">
        <v>4</v>
      </c>
      <c r="G119" s="158" t="s">
        <v>284</v>
      </c>
      <c r="H119" s="158" t="s">
        <v>277</v>
      </c>
      <c r="I119" s="174">
        <v>2</v>
      </c>
      <c r="J119" s="158"/>
      <c r="K119" s="158"/>
      <c r="L119" s="158"/>
      <c r="M119" s="158"/>
      <c r="N119" s="158"/>
      <c r="O119" s="158"/>
      <c r="P119" s="158">
        <v>2</v>
      </c>
      <c r="Q119" s="158"/>
      <c r="R119" s="158"/>
      <c r="S119" s="158"/>
      <c r="T119" s="158"/>
      <c r="U119" s="158"/>
      <c r="V119" s="158"/>
      <c r="W119" s="158"/>
      <c r="X119" s="158"/>
      <c r="Y119" s="158"/>
      <c r="Z119" s="158"/>
      <c r="AA119" s="158"/>
      <c r="AB119" s="158"/>
      <c r="AC119" s="158"/>
      <c r="AD119" s="166"/>
      <c r="AE119" s="158">
        <v>3</v>
      </c>
    </row>
    <row r="120" spans="1:31" x14ac:dyDescent="0.2">
      <c r="A120" s="171" t="s">
        <v>1521</v>
      </c>
      <c r="B120" s="172">
        <v>45538</v>
      </c>
      <c r="C120" s="157" t="s">
        <v>392</v>
      </c>
      <c r="D120" s="153">
        <v>44.198551019999996</v>
      </c>
      <c r="E120" s="153">
        <v>-88.464449090000002</v>
      </c>
      <c r="F120" s="158">
        <v>5.5</v>
      </c>
      <c r="G120" s="158" t="s">
        <v>276</v>
      </c>
      <c r="H120" s="158" t="s">
        <v>277</v>
      </c>
      <c r="I120" s="174">
        <v>1</v>
      </c>
      <c r="J120" s="158"/>
      <c r="K120" s="158"/>
      <c r="L120" s="158"/>
      <c r="M120" s="158"/>
      <c r="N120" s="158"/>
      <c r="O120" s="158"/>
      <c r="P120" s="158">
        <v>1</v>
      </c>
      <c r="Q120" s="158"/>
      <c r="R120" s="158"/>
      <c r="S120" s="158"/>
      <c r="T120" s="158"/>
      <c r="U120" s="158"/>
      <c r="V120" s="158"/>
      <c r="W120" s="158"/>
      <c r="X120" s="158"/>
      <c r="Y120" s="158"/>
      <c r="Z120" s="158"/>
      <c r="AA120" s="158"/>
      <c r="AB120" s="158"/>
      <c r="AC120" s="158"/>
      <c r="AD120" s="166"/>
      <c r="AE120" s="158">
        <v>2</v>
      </c>
    </row>
    <row r="121" spans="1:31" x14ac:dyDescent="0.2">
      <c r="A121" s="171" t="s">
        <v>1521</v>
      </c>
      <c r="B121" s="172">
        <v>45538</v>
      </c>
      <c r="C121" s="157" t="s">
        <v>393</v>
      </c>
      <c r="D121" s="153">
        <v>44.198536220000001</v>
      </c>
      <c r="E121" s="153">
        <v>-88.463348199999999</v>
      </c>
      <c r="F121" s="158">
        <v>5</v>
      </c>
      <c r="G121" s="158" t="s">
        <v>276</v>
      </c>
      <c r="H121" s="158" t="s">
        <v>277</v>
      </c>
      <c r="I121" s="174">
        <v>2</v>
      </c>
      <c r="J121" s="158"/>
      <c r="K121" s="158"/>
      <c r="L121" s="158">
        <v>1</v>
      </c>
      <c r="M121" s="158"/>
      <c r="N121" s="158"/>
      <c r="O121" s="158">
        <v>1</v>
      </c>
      <c r="P121" s="158">
        <v>1</v>
      </c>
      <c r="Q121" s="158"/>
      <c r="R121" s="158"/>
      <c r="S121" s="158"/>
      <c r="T121" s="158"/>
      <c r="U121" s="158"/>
      <c r="V121" s="158"/>
      <c r="W121" s="158"/>
      <c r="X121" s="158"/>
      <c r="Y121" s="158">
        <v>1</v>
      </c>
      <c r="Z121" s="158"/>
      <c r="AA121" s="158"/>
      <c r="AB121" s="158"/>
      <c r="AC121" s="158"/>
      <c r="AD121" s="166" t="s">
        <v>394</v>
      </c>
      <c r="AE121" s="158">
        <v>5</v>
      </c>
    </row>
    <row r="122" spans="1:31" x14ac:dyDescent="0.2">
      <c r="A122" s="171" t="s">
        <v>1521</v>
      </c>
      <c r="B122" s="172">
        <v>45538</v>
      </c>
      <c r="C122" s="157" t="s">
        <v>395</v>
      </c>
      <c r="D122" s="153">
        <v>44.198476880000001</v>
      </c>
      <c r="E122" s="153">
        <v>-88.458944630000005</v>
      </c>
      <c r="F122" s="158">
        <v>2.5</v>
      </c>
      <c r="G122" s="158" t="s">
        <v>276</v>
      </c>
      <c r="H122" s="158" t="s">
        <v>277</v>
      </c>
      <c r="I122" s="174">
        <v>1</v>
      </c>
      <c r="J122" s="158"/>
      <c r="K122" s="158"/>
      <c r="L122" s="158"/>
      <c r="M122" s="158"/>
      <c r="N122" s="158"/>
      <c r="O122" s="158"/>
      <c r="P122" s="158"/>
      <c r="Q122" s="158"/>
      <c r="R122" s="158"/>
      <c r="S122" s="158"/>
      <c r="T122" s="158"/>
      <c r="U122" s="158"/>
      <c r="V122" s="158"/>
      <c r="W122" s="158"/>
      <c r="X122" s="158"/>
      <c r="Y122" s="158">
        <v>1</v>
      </c>
      <c r="Z122" s="158"/>
      <c r="AA122" s="158"/>
      <c r="AB122" s="158"/>
      <c r="AC122" s="158"/>
      <c r="AD122" s="166"/>
      <c r="AE122" s="158">
        <v>0</v>
      </c>
    </row>
    <row r="123" spans="1:31" x14ac:dyDescent="0.2">
      <c r="A123" s="171" t="s">
        <v>1521</v>
      </c>
      <c r="B123" s="172">
        <v>45538</v>
      </c>
      <c r="C123" s="157" t="s">
        <v>396</v>
      </c>
      <c r="D123" s="153">
        <v>44.198342769999996</v>
      </c>
      <c r="E123" s="153">
        <v>-88.449036649999996</v>
      </c>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66" t="s">
        <v>258</v>
      </c>
      <c r="AE123" s="158"/>
    </row>
    <row r="124" spans="1:31" x14ac:dyDescent="0.2">
      <c r="A124" s="171" t="s">
        <v>1521</v>
      </c>
      <c r="B124" s="172">
        <v>45538</v>
      </c>
      <c r="C124" s="157" t="s">
        <v>397</v>
      </c>
      <c r="D124" s="153">
        <v>44.198327810000002</v>
      </c>
      <c r="E124" s="153">
        <v>-88.447935770000001</v>
      </c>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66" t="s">
        <v>258</v>
      </c>
      <c r="AE124" s="158"/>
    </row>
    <row r="125" spans="1:31" x14ac:dyDescent="0.2">
      <c r="A125" s="171" t="s">
        <v>1521</v>
      </c>
      <c r="B125" s="172">
        <v>45538</v>
      </c>
      <c r="C125" s="157" t="s">
        <v>398</v>
      </c>
      <c r="D125" s="153">
        <v>44.19943164</v>
      </c>
      <c r="E125" s="153">
        <v>-88.471033980000001</v>
      </c>
      <c r="F125" s="158">
        <v>10.5</v>
      </c>
      <c r="G125" s="158" t="s">
        <v>284</v>
      </c>
      <c r="H125" s="158" t="s">
        <v>277</v>
      </c>
      <c r="I125" s="175"/>
      <c r="J125" s="158"/>
      <c r="K125" s="158"/>
      <c r="L125" s="158"/>
      <c r="M125" s="158"/>
      <c r="N125" s="158"/>
      <c r="O125" s="158"/>
      <c r="P125" s="158"/>
      <c r="Q125" s="158"/>
      <c r="R125" s="158"/>
      <c r="S125" s="158"/>
      <c r="T125" s="158"/>
      <c r="U125" s="158"/>
      <c r="V125" s="158"/>
      <c r="W125" s="158"/>
      <c r="X125" s="158"/>
      <c r="Y125" s="158"/>
      <c r="Z125" s="158"/>
      <c r="AA125" s="158"/>
      <c r="AB125" s="158"/>
      <c r="AC125" s="158"/>
      <c r="AD125" s="166"/>
      <c r="AE125" s="158">
        <v>0</v>
      </c>
    </row>
    <row r="126" spans="1:31" x14ac:dyDescent="0.2">
      <c r="A126" s="171" t="s">
        <v>1521</v>
      </c>
      <c r="B126" s="172">
        <v>45538</v>
      </c>
      <c r="C126" s="157" t="s">
        <v>399</v>
      </c>
      <c r="D126" s="153">
        <v>44.199416890000002</v>
      </c>
      <c r="E126" s="153">
        <v>-88.469933069999996</v>
      </c>
      <c r="F126" s="158">
        <v>6</v>
      </c>
      <c r="G126" s="158" t="s">
        <v>284</v>
      </c>
      <c r="H126" s="158" t="s">
        <v>277</v>
      </c>
      <c r="I126" s="174">
        <v>2</v>
      </c>
      <c r="J126" s="158"/>
      <c r="K126" s="158"/>
      <c r="L126" s="158">
        <v>2</v>
      </c>
      <c r="M126" s="158"/>
      <c r="N126" s="158"/>
      <c r="O126" s="158"/>
      <c r="P126" s="158">
        <v>2</v>
      </c>
      <c r="Q126" s="158"/>
      <c r="R126" s="158"/>
      <c r="S126" s="158"/>
      <c r="T126" s="158"/>
      <c r="U126" s="158"/>
      <c r="V126" s="158"/>
      <c r="W126" s="158"/>
      <c r="X126" s="158"/>
      <c r="Y126" s="158"/>
      <c r="Z126" s="158"/>
      <c r="AA126" s="158"/>
      <c r="AB126" s="158"/>
      <c r="AC126" s="158"/>
      <c r="AD126" s="166"/>
      <c r="AE126" s="158">
        <v>3</v>
      </c>
    </row>
    <row r="127" spans="1:31" x14ac:dyDescent="0.2">
      <c r="A127" s="171" t="s">
        <v>1521</v>
      </c>
      <c r="B127" s="172">
        <v>45538</v>
      </c>
      <c r="C127" s="157" t="s">
        <v>400</v>
      </c>
      <c r="D127" s="153">
        <v>44.199402139999997</v>
      </c>
      <c r="E127" s="153">
        <v>-88.468832160000005</v>
      </c>
      <c r="F127" s="158">
        <v>8</v>
      </c>
      <c r="G127" s="158" t="s">
        <v>284</v>
      </c>
      <c r="H127" s="158" t="s">
        <v>277</v>
      </c>
      <c r="I127" s="174">
        <v>1</v>
      </c>
      <c r="J127" s="158"/>
      <c r="K127" s="158"/>
      <c r="L127" s="158"/>
      <c r="M127" s="158"/>
      <c r="N127" s="158"/>
      <c r="O127" s="158"/>
      <c r="P127" s="158"/>
      <c r="Q127" s="158"/>
      <c r="R127" s="158">
        <v>1</v>
      </c>
      <c r="S127" s="158"/>
      <c r="T127" s="158"/>
      <c r="U127" s="158"/>
      <c r="V127" s="158"/>
      <c r="W127" s="158"/>
      <c r="X127" s="158"/>
      <c r="Y127" s="158"/>
      <c r="Z127" s="158"/>
      <c r="AA127" s="158"/>
      <c r="AB127" s="158"/>
      <c r="AC127" s="158"/>
      <c r="AD127" s="166"/>
      <c r="AE127" s="158">
        <v>3</v>
      </c>
    </row>
    <row r="128" spans="1:31" x14ac:dyDescent="0.2">
      <c r="A128" s="171" t="s">
        <v>1521</v>
      </c>
      <c r="B128" s="172">
        <v>45538</v>
      </c>
      <c r="C128" s="157" t="s">
        <v>401</v>
      </c>
      <c r="D128" s="153">
        <v>44.199387379999997</v>
      </c>
      <c r="E128" s="153">
        <v>-88.46773125</v>
      </c>
      <c r="F128" s="158">
        <v>5.5</v>
      </c>
      <c r="G128" s="158" t="s">
        <v>284</v>
      </c>
      <c r="H128" s="158" t="s">
        <v>277</v>
      </c>
      <c r="I128" s="174">
        <v>3</v>
      </c>
      <c r="J128" s="158"/>
      <c r="K128" s="158"/>
      <c r="L128" s="158">
        <v>1</v>
      </c>
      <c r="M128" s="158"/>
      <c r="N128" s="158"/>
      <c r="O128" s="158"/>
      <c r="P128" s="158"/>
      <c r="Q128" s="158"/>
      <c r="R128" s="158">
        <v>3</v>
      </c>
      <c r="S128" s="158"/>
      <c r="T128" s="158">
        <v>1</v>
      </c>
      <c r="U128" s="158"/>
      <c r="V128" s="158"/>
      <c r="W128" s="158"/>
      <c r="X128" s="158"/>
      <c r="Y128" s="158"/>
      <c r="Z128" s="158"/>
      <c r="AA128" s="158"/>
      <c r="AB128" s="158"/>
      <c r="AC128" s="158"/>
      <c r="AD128" s="166"/>
      <c r="AE128" s="158">
        <v>3</v>
      </c>
    </row>
    <row r="129" spans="1:31" x14ac:dyDescent="0.2">
      <c r="A129" s="171" t="s">
        <v>1521</v>
      </c>
      <c r="B129" s="172">
        <v>45538</v>
      </c>
      <c r="C129" s="157" t="s">
        <v>402</v>
      </c>
      <c r="D129" s="153">
        <v>44.199372599999997</v>
      </c>
      <c r="E129" s="153">
        <v>-88.466630330000001</v>
      </c>
      <c r="F129" s="158">
        <v>4.5</v>
      </c>
      <c r="G129" s="158" t="s">
        <v>276</v>
      </c>
      <c r="H129" s="158" t="s">
        <v>277</v>
      </c>
      <c r="I129" s="158">
        <v>2</v>
      </c>
      <c r="J129" s="158"/>
      <c r="K129" s="158">
        <v>1</v>
      </c>
      <c r="L129" s="158"/>
      <c r="M129" s="158"/>
      <c r="N129" s="158"/>
      <c r="O129" s="158"/>
      <c r="P129" s="158">
        <v>2</v>
      </c>
      <c r="Q129" s="158"/>
      <c r="R129" s="158">
        <v>1</v>
      </c>
      <c r="S129" s="158"/>
      <c r="T129" s="158"/>
      <c r="U129" s="158"/>
      <c r="V129" s="158"/>
      <c r="W129" s="158"/>
      <c r="X129" s="158"/>
      <c r="Y129" s="158"/>
      <c r="Z129" s="158"/>
      <c r="AA129" s="158"/>
      <c r="AB129" s="158"/>
      <c r="AC129" s="158"/>
      <c r="AD129" s="166"/>
      <c r="AE129" s="158">
        <v>3</v>
      </c>
    </row>
    <row r="130" spans="1:31" x14ac:dyDescent="0.2">
      <c r="A130" s="171" t="s">
        <v>1521</v>
      </c>
      <c r="B130" s="172">
        <v>45538</v>
      </c>
      <c r="C130" s="157" t="s">
        <v>403</v>
      </c>
      <c r="D130" s="153">
        <v>44.199357820000003</v>
      </c>
      <c r="E130" s="153">
        <v>-88.465529419999996</v>
      </c>
      <c r="F130" s="158">
        <v>3.5</v>
      </c>
      <c r="G130" s="158" t="s">
        <v>276</v>
      </c>
      <c r="H130" s="158" t="s">
        <v>277</v>
      </c>
      <c r="I130" s="158">
        <v>2</v>
      </c>
      <c r="J130" s="158"/>
      <c r="K130" s="158">
        <v>1</v>
      </c>
      <c r="L130" s="158"/>
      <c r="M130" s="158"/>
      <c r="N130" s="158"/>
      <c r="O130" s="158"/>
      <c r="P130" s="158">
        <v>2</v>
      </c>
      <c r="Q130" s="158"/>
      <c r="R130" s="158">
        <v>1</v>
      </c>
      <c r="S130" s="158"/>
      <c r="T130" s="158"/>
      <c r="U130" s="158"/>
      <c r="V130" s="158"/>
      <c r="W130" s="158"/>
      <c r="X130" s="158"/>
      <c r="Y130" s="158">
        <v>1</v>
      </c>
      <c r="Z130" s="158"/>
      <c r="AA130" s="158"/>
      <c r="AB130" s="158"/>
      <c r="AC130" s="158"/>
      <c r="AD130" s="166"/>
      <c r="AE130" s="158">
        <v>4</v>
      </c>
    </row>
    <row r="131" spans="1:31" x14ac:dyDescent="0.2">
      <c r="A131" s="171" t="s">
        <v>1521</v>
      </c>
      <c r="B131" s="172">
        <v>45538</v>
      </c>
      <c r="C131" s="157" t="s">
        <v>404</v>
      </c>
      <c r="D131" s="153">
        <v>44.199343020000001</v>
      </c>
      <c r="E131" s="153">
        <v>-88.464428519999998</v>
      </c>
      <c r="F131" s="158">
        <v>2.25</v>
      </c>
      <c r="G131" s="158" t="s">
        <v>276</v>
      </c>
      <c r="H131" s="158" t="s">
        <v>277</v>
      </c>
      <c r="I131" s="174">
        <v>2</v>
      </c>
      <c r="J131" s="158"/>
      <c r="K131" s="158">
        <v>1</v>
      </c>
      <c r="L131" s="158"/>
      <c r="M131" s="158"/>
      <c r="N131" s="158"/>
      <c r="O131" s="158"/>
      <c r="P131" s="158">
        <v>1</v>
      </c>
      <c r="Q131" s="158"/>
      <c r="R131" s="158"/>
      <c r="S131" s="158"/>
      <c r="T131" s="158"/>
      <c r="U131" s="158"/>
      <c r="V131" s="158"/>
      <c r="W131" s="158"/>
      <c r="X131" s="158"/>
      <c r="Y131" s="158">
        <v>2</v>
      </c>
      <c r="Z131" s="158"/>
      <c r="AA131" s="158"/>
      <c r="AB131" s="158"/>
      <c r="AC131" s="158"/>
      <c r="AD131" s="166"/>
      <c r="AE131" s="158">
        <v>4</v>
      </c>
    </row>
    <row r="132" spans="1:31" x14ac:dyDescent="0.2">
      <c r="A132" s="171" t="s">
        <v>1521</v>
      </c>
      <c r="B132" s="172">
        <v>45538</v>
      </c>
      <c r="C132" s="157" t="s">
        <v>405</v>
      </c>
      <c r="D132" s="153">
        <v>44.199328209999997</v>
      </c>
      <c r="E132" s="153">
        <v>-88.463327609999993</v>
      </c>
      <c r="F132" s="158">
        <v>2.5</v>
      </c>
      <c r="G132" s="158" t="s">
        <v>276</v>
      </c>
      <c r="H132" s="158" t="s">
        <v>277</v>
      </c>
      <c r="I132" s="174">
        <v>1</v>
      </c>
      <c r="J132" s="158"/>
      <c r="K132" s="158"/>
      <c r="L132" s="158"/>
      <c r="M132" s="158"/>
      <c r="N132" s="158"/>
      <c r="O132" s="158"/>
      <c r="P132" s="158">
        <v>1</v>
      </c>
      <c r="Q132" s="158"/>
      <c r="R132" s="158"/>
      <c r="S132" s="158"/>
      <c r="T132" s="158"/>
      <c r="U132" s="158"/>
      <c r="V132" s="158"/>
      <c r="W132" s="158"/>
      <c r="X132" s="158"/>
      <c r="Y132" s="158"/>
      <c r="Z132" s="158"/>
      <c r="AA132" s="158"/>
      <c r="AB132" s="158"/>
      <c r="AC132" s="158"/>
      <c r="AD132" s="166"/>
      <c r="AE132" s="158">
        <v>2</v>
      </c>
    </row>
    <row r="133" spans="1:31" x14ac:dyDescent="0.2">
      <c r="A133" s="171" t="s">
        <v>1521</v>
      </c>
      <c r="B133" s="172">
        <v>45538</v>
      </c>
      <c r="C133" s="157" t="s">
        <v>406</v>
      </c>
      <c r="D133" s="153">
        <v>44.19931339</v>
      </c>
      <c r="E133" s="153">
        <v>-88.462226700000002</v>
      </c>
      <c r="F133" s="158">
        <v>3.5</v>
      </c>
      <c r="G133" s="158" t="s">
        <v>276</v>
      </c>
      <c r="H133" s="158" t="s">
        <v>277</v>
      </c>
      <c r="I133" s="158"/>
      <c r="J133" s="158"/>
      <c r="K133" s="158"/>
      <c r="L133" s="158"/>
      <c r="M133" s="158"/>
      <c r="N133" s="158"/>
      <c r="O133" s="158"/>
      <c r="P133" s="158"/>
      <c r="Q133" s="158"/>
      <c r="R133" s="158"/>
      <c r="S133" s="158"/>
      <c r="T133" s="158"/>
      <c r="U133" s="158"/>
      <c r="V133" s="158"/>
      <c r="W133" s="158"/>
      <c r="X133" s="158"/>
      <c r="Y133" s="158"/>
      <c r="Z133" s="158"/>
      <c r="AA133" s="158"/>
      <c r="AB133" s="158"/>
      <c r="AC133" s="158"/>
      <c r="AD133" s="166"/>
      <c r="AE133" s="158">
        <v>0</v>
      </c>
    </row>
    <row r="134" spans="1:31" x14ac:dyDescent="0.2">
      <c r="A134" s="171" t="s">
        <v>1521</v>
      </c>
      <c r="B134" s="172">
        <v>45538</v>
      </c>
      <c r="C134" s="157" t="s">
        <v>407</v>
      </c>
      <c r="D134" s="153">
        <v>44.199298570000003</v>
      </c>
      <c r="E134" s="153">
        <v>-88.461125789999997</v>
      </c>
      <c r="F134" s="158">
        <v>4.5</v>
      </c>
      <c r="G134" s="158" t="s">
        <v>276</v>
      </c>
      <c r="H134" s="158" t="s">
        <v>277</v>
      </c>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66"/>
      <c r="AE134" s="158">
        <v>0</v>
      </c>
    </row>
    <row r="135" spans="1:31" x14ac:dyDescent="0.2">
      <c r="A135" s="171" t="s">
        <v>1521</v>
      </c>
      <c r="B135" s="172">
        <v>45538</v>
      </c>
      <c r="C135" s="157" t="s">
        <v>408</v>
      </c>
      <c r="D135" s="153">
        <v>44.199283729999998</v>
      </c>
      <c r="E135" s="153">
        <v>-88.46002489</v>
      </c>
      <c r="F135" s="158">
        <v>3</v>
      </c>
      <c r="G135" s="158" t="s">
        <v>276</v>
      </c>
      <c r="H135" s="158" t="s">
        <v>277</v>
      </c>
      <c r="I135" s="158"/>
      <c r="J135" s="158"/>
      <c r="K135" s="158"/>
      <c r="L135" s="158"/>
      <c r="M135" s="158"/>
      <c r="N135" s="158"/>
      <c r="O135" s="158"/>
      <c r="P135" s="158"/>
      <c r="Q135" s="158"/>
      <c r="R135" s="158"/>
      <c r="S135" s="158"/>
      <c r="T135" s="158"/>
      <c r="U135" s="158"/>
      <c r="V135" s="158"/>
      <c r="W135" s="158"/>
      <c r="X135" s="158"/>
      <c r="Y135" s="158"/>
      <c r="Z135" s="158"/>
      <c r="AA135" s="158"/>
      <c r="AB135" s="158"/>
      <c r="AC135" s="158"/>
      <c r="AD135" s="166"/>
      <c r="AE135" s="158">
        <v>0</v>
      </c>
    </row>
    <row r="136" spans="1:31" x14ac:dyDescent="0.2">
      <c r="A136" s="171" t="s">
        <v>1521</v>
      </c>
      <c r="B136" s="172">
        <v>45538</v>
      </c>
      <c r="C136" s="157" t="s">
        <v>409</v>
      </c>
      <c r="D136" s="153">
        <v>44.199104839999997</v>
      </c>
      <c r="E136" s="153">
        <v>-88.446814079999996</v>
      </c>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66" t="s">
        <v>258</v>
      </c>
      <c r="AE136" s="158"/>
    </row>
    <row r="137" spans="1:31" x14ac:dyDescent="0.2">
      <c r="A137" s="171" t="s">
        <v>1521</v>
      </c>
      <c r="B137" s="172">
        <v>45538</v>
      </c>
      <c r="C137" s="157" t="s">
        <v>410</v>
      </c>
      <c r="D137" s="153">
        <v>44.200267799999999</v>
      </c>
      <c r="E137" s="153">
        <v>-88.474316290000004</v>
      </c>
      <c r="F137" s="158">
        <v>2</v>
      </c>
      <c r="G137" s="158" t="s">
        <v>284</v>
      </c>
      <c r="H137" s="158" t="s">
        <v>277</v>
      </c>
      <c r="I137" s="158">
        <v>1</v>
      </c>
      <c r="J137" s="158" t="s">
        <v>411</v>
      </c>
      <c r="K137" s="158">
        <v>1</v>
      </c>
      <c r="L137" s="158">
        <v>1</v>
      </c>
      <c r="M137" s="158" t="s">
        <v>278</v>
      </c>
      <c r="N137" s="158" t="s">
        <v>278</v>
      </c>
      <c r="O137" s="158">
        <v>1</v>
      </c>
      <c r="P137" s="158"/>
      <c r="Q137" s="158"/>
      <c r="R137" s="158"/>
      <c r="S137" s="158" t="s">
        <v>278</v>
      </c>
      <c r="T137" s="158"/>
      <c r="U137" s="158"/>
      <c r="V137" s="158"/>
      <c r="W137" s="158"/>
      <c r="X137" s="158"/>
      <c r="Y137" s="158"/>
      <c r="Z137" s="158"/>
      <c r="AA137" s="158"/>
      <c r="AB137" s="158"/>
      <c r="AC137" s="158"/>
      <c r="AD137" s="166"/>
      <c r="AE137" s="158">
        <v>5</v>
      </c>
    </row>
    <row r="138" spans="1:31" x14ac:dyDescent="0.2">
      <c r="A138" s="171" t="s">
        <v>1521</v>
      </c>
      <c r="B138" s="172">
        <v>45538</v>
      </c>
      <c r="C138" s="157" t="s">
        <v>412</v>
      </c>
      <c r="D138" s="153">
        <v>44.200253089999997</v>
      </c>
      <c r="E138" s="153">
        <v>-88.473215359999998</v>
      </c>
      <c r="F138" s="158">
        <v>4</v>
      </c>
      <c r="G138" s="158" t="s">
        <v>284</v>
      </c>
      <c r="H138" s="158" t="s">
        <v>277</v>
      </c>
      <c r="I138" s="158">
        <v>3</v>
      </c>
      <c r="J138" s="158"/>
      <c r="K138" s="158">
        <v>1</v>
      </c>
      <c r="L138" s="158">
        <v>3</v>
      </c>
      <c r="M138" s="158" t="s">
        <v>278</v>
      </c>
      <c r="N138" s="158" t="s">
        <v>278</v>
      </c>
      <c r="O138" s="158">
        <v>3</v>
      </c>
      <c r="P138" s="158"/>
      <c r="Q138" s="158"/>
      <c r="R138" s="158"/>
      <c r="S138" s="158"/>
      <c r="T138" s="158"/>
      <c r="U138" s="158"/>
      <c r="V138" s="158"/>
      <c r="W138" s="158"/>
      <c r="X138" s="158" t="s">
        <v>278</v>
      </c>
      <c r="Y138" s="158"/>
      <c r="Z138" s="158"/>
      <c r="AA138" s="158"/>
      <c r="AB138" s="158"/>
      <c r="AC138" s="158"/>
      <c r="AD138" s="166"/>
      <c r="AE138" s="158">
        <v>5</v>
      </c>
    </row>
    <row r="139" spans="1:31" x14ac:dyDescent="0.2">
      <c r="A139" s="171" t="s">
        <v>1521</v>
      </c>
      <c r="B139" s="172">
        <v>45538</v>
      </c>
      <c r="C139" s="157" t="s">
        <v>413</v>
      </c>
      <c r="D139" s="153">
        <v>44.200238370000001</v>
      </c>
      <c r="E139" s="153">
        <v>-88.472114430000005</v>
      </c>
      <c r="F139" s="158">
        <v>5</v>
      </c>
      <c r="G139" s="158" t="s">
        <v>284</v>
      </c>
      <c r="H139" s="158" t="s">
        <v>277</v>
      </c>
      <c r="I139" s="158">
        <v>3</v>
      </c>
      <c r="J139" s="158"/>
      <c r="K139" s="158"/>
      <c r="L139" s="158">
        <v>3</v>
      </c>
      <c r="M139" s="158"/>
      <c r="N139" s="158"/>
      <c r="O139" s="158">
        <v>3</v>
      </c>
      <c r="P139" s="158"/>
      <c r="Q139" s="158"/>
      <c r="R139" s="158"/>
      <c r="S139" s="158"/>
      <c r="T139" s="158"/>
      <c r="U139" s="158"/>
      <c r="V139" s="158"/>
      <c r="W139" s="158"/>
      <c r="X139" s="158"/>
      <c r="Y139" s="158"/>
      <c r="Z139" s="158"/>
      <c r="AA139" s="158"/>
      <c r="AB139" s="158"/>
      <c r="AC139" s="158"/>
      <c r="AD139" s="166"/>
      <c r="AE139" s="158">
        <v>4</v>
      </c>
    </row>
    <row r="140" spans="1:31" x14ac:dyDescent="0.2">
      <c r="A140" s="171" t="s">
        <v>1521</v>
      </c>
      <c r="B140" s="172">
        <v>45538</v>
      </c>
      <c r="C140" s="157" t="s">
        <v>414</v>
      </c>
      <c r="D140" s="153">
        <v>44.200223639999997</v>
      </c>
      <c r="E140" s="153">
        <v>-88.471013499999998</v>
      </c>
      <c r="F140" s="158">
        <v>9.5</v>
      </c>
      <c r="G140" s="158" t="s">
        <v>284</v>
      </c>
      <c r="H140" s="158" t="s">
        <v>277</v>
      </c>
      <c r="I140" s="158"/>
      <c r="J140" s="158"/>
      <c r="K140" s="158"/>
      <c r="L140" s="158"/>
      <c r="M140" s="158"/>
      <c r="N140" s="158"/>
      <c r="O140" s="158"/>
      <c r="P140" s="158" t="s">
        <v>411</v>
      </c>
      <c r="Q140" s="158"/>
      <c r="R140" s="158"/>
      <c r="S140" s="158"/>
      <c r="T140" s="158"/>
      <c r="U140" s="158"/>
      <c r="V140" s="158"/>
      <c r="W140" s="158"/>
      <c r="X140" s="158"/>
      <c r="Y140" s="158"/>
      <c r="Z140" s="158"/>
      <c r="AA140" s="158"/>
      <c r="AB140" s="158"/>
      <c r="AC140" s="158"/>
      <c r="AD140" s="166"/>
      <c r="AE140" s="158">
        <v>0</v>
      </c>
    </row>
    <row r="141" spans="1:31" x14ac:dyDescent="0.2">
      <c r="A141" s="171" t="s">
        <v>1521</v>
      </c>
      <c r="B141" s="172">
        <v>45538</v>
      </c>
      <c r="C141" s="157" t="s">
        <v>415</v>
      </c>
      <c r="D141" s="153">
        <v>44.200208889999999</v>
      </c>
      <c r="E141" s="153">
        <v>-88.469912570000005</v>
      </c>
      <c r="F141" s="158">
        <v>6.25</v>
      </c>
      <c r="G141" s="158" t="s">
        <v>284</v>
      </c>
      <c r="H141" s="158" t="s">
        <v>277</v>
      </c>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66"/>
      <c r="AE141" s="158">
        <v>0</v>
      </c>
    </row>
    <row r="142" spans="1:31" x14ac:dyDescent="0.2">
      <c r="A142" s="171" t="s">
        <v>1521</v>
      </c>
      <c r="B142" s="172">
        <v>45538</v>
      </c>
      <c r="C142" s="157" t="s">
        <v>416</v>
      </c>
      <c r="D142" s="153">
        <v>44.200194140000001</v>
      </c>
      <c r="E142" s="153">
        <v>-88.468811639999998</v>
      </c>
      <c r="F142" s="158">
        <v>8.5</v>
      </c>
      <c r="G142" s="158" t="s">
        <v>293</v>
      </c>
      <c r="H142" s="158" t="s">
        <v>277</v>
      </c>
      <c r="I142" s="158"/>
      <c r="J142" s="158"/>
      <c r="K142" s="158"/>
      <c r="L142" s="158"/>
      <c r="M142" s="158"/>
      <c r="N142" s="158"/>
      <c r="O142" s="158"/>
      <c r="P142" s="158"/>
      <c r="Q142" s="158"/>
      <c r="R142" s="158" t="s">
        <v>278</v>
      </c>
      <c r="S142" s="158"/>
      <c r="T142" s="158"/>
      <c r="U142" s="158"/>
      <c r="V142" s="158"/>
      <c r="W142" s="158"/>
      <c r="X142" s="158"/>
      <c r="Y142" s="158"/>
      <c r="Z142" s="158"/>
      <c r="AA142" s="158"/>
      <c r="AB142" s="158"/>
      <c r="AC142" s="158"/>
      <c r="AD142" s="166"/>
      <c r="AE142" s="158">
        <v>0</v>
      </c>
    </row>
    <row r="143" spans="1:31" x14ac:dyDescent="0.2">
      <c r="A143" s="171" t="s">
        <v>1521</v>
      </c>
      <c r="B143" s="172">
        <v>45538</v>
      </c>
      <c r="C143" s="157" t="s">
        <v>417</v>
      </c>
      <c r="D143" s="153">
        <v>44.200179370000001</v>
      </c>
      <c r="E143" s="153">
        <v>-88.467710719999999</v>
      </c>
      <c r="F143" s="158">
        <v>5.75</v>
      </c>
      <c r="G143" s="158" t="s">
        <v>284</v>
      </c>
      <c r="H143" s="158" t="s">
        <v>277</v>
      </c>
      <c r="I143" s="158">
        <v>1</v>
      </c>
      <c r="J143" s="158"/>
      <c r="K143" s="158"/>
      <c r="L143" s="158">
        <v>1</v>
      </c>
      <c r="M143" s="158"/>
      <c r="N143" s="158"/>
      <c r="O143" s="158"/>
      <c r="P143" s="158"/>
      <c r="Q143" s="158"/>
      <c r="R143" s="158"/>
      <c r="S143" s="158"/>
      <c r="T143" s="158">
        <v>1</v>
      </c>
      <c r="U143" s="158"/>
      <c r="V143" s="158"/>
      <c r="W143" s="158"/>
      <c r="X143" s="158"/>
      <c r="Y143" s="158"/>
      <c r="Z143" s="158"/>
      <c r="AA143" s="158"/>
      <c r="AB143" s="158"/>
      <c r="AC143" s="158"/>
      <c r="AD143" s="166"/>
      <c r="AE143" s="158">
        <v>2</v>
      </c>
    </row>
    <row r="144" spans="1:31" x14ac:dyDescent="0.2">
      <c r="A144" s="171" t="s">
        <v>1521</v>
      </c>
      <c r="B144" s="172">
        <v>45538</v>
      </c>
      <c r="C144" s="157" t="s">
        <v>418</v>
      </c>
      <c r="D144" s="153">
        <v>44.200164600000001</v>
      </c>
      <c r="E144" s="153">
        <v>-88.466609790000007</v>
      </c>
      <c r="F144" s="158">
        <v>4.75</v>
      </c>
      <c r="G144" s="158" t="s">
        <v>276</v>
      </c>
      <c r="H144" s="158" t="s">
        <v>277</v>
      </c>
      <c r="I144" s="158">
        <v>1</v>
      </c>
      <c r="J144" s="158"/>
      <c r="K144" s="158"/>
      <c r="L144" s="158">
        <v>1</v>
      </c>
      <c r="M144" s="158"/>
      <c r="N144" s="158"/>
      <c r="O144" s="158"/>
      <c r="P144" s="158">
        <v>1</v>
      </c>
      <c r="Q144" s="158"/>
      <c r="R144" s="158">
        <v>1</v>
      </c>
      <c r="S144" s="158"/>
      <c r="T144" s="158">
        <v>1</v>
      </c>
      <c r="U144" s="158"/>
      <c r="V144" s="158"/>
      <c r="W144" s="158"/>
      <c r="X144" s="158"/>
      <c r="Y144" s="158"/>
      <c r="Z144" s="158"/>
      <c r="AA144" s="158"/>
      <c r="AB144" s="158"/>
      <c r="AC144" s="158"/>
      <c r="AD144" s="166"/>
      <c r="AE144" s="158">
        <v>2</v>
      </c>
    </row>
    <row r="145" spans="1:31" x14ac:dyDescent="0.2">
      <c r="A145" s="171" t="s">
        <v>1521</v>
      </c>
      <c r="B145" s="172">
        <v>45538</v>
      </c>
      <c r="C145" s="157" t="s">
        <v>419</v>
      </c>
      <c r="D145" s="153">
        <v>44.200149809999999</v>
      </c>
      <c r="E145" s="153">
        <v>-88.46550886</v>
      </c>
      <c r="F145" s="158">
        <v>3.75</v>
      </c>
      <c r="G145" s="158" t="s">
        <v>276</v>
      </c>
      <c r="H145" s="158" t="s">
        <v>277</v>
      </c>
      <c r="I145" s="158">
        <v>3</v>
      </c>
      <c r="J145" s="158">
        <v>3</v>
      </c>
      <c r="K145" s="158"/>
      <c r="L145" s="158">
        <v>3</v>
      </c>
      <c r="M145" s="158"/>
      <c r="N145" s="158"/>
      <c r="O145" s="158">
        <v>2</v>
      </c>
      <c r="P145" s="158">
        <v>1</v>
      </c>
      <c r="Q145" s="158"/>
      <c r="R145" s="158">
        <v>1</v>
      </c>
      <c r="S145" s="158"/>
      <c r="T145" s="158">
        <v>2</v>
      </c>
      <c r="U145" s="158"/>
      <c r="V145" s="158"/>
      <c r="W145" s="158"/>
      <c r="X145" s="158"/>
      <c r="Y145" s="158"/>
      <c r="Z145" s="158"/>
      <c r="AA145" s="158"/>
      <c r="AB145" s="158"/>
      <c r="AC145" s="158"/>
      <c r="AD145" s="166"/>
      <c r="AE145" s="158">
        <v>5</v>
      </c>
    </row>
    <row r="146" spans="1:31" x14ac:dyDescent="0.2">
      <c r="A146" s="171" t="s">
        <v>1521</v>
      </c>
      <c r="B146" s="172">
        <v>45538</v>
      </c>
      <c r="C146" s="157" t="s">
        <v>420</v>
      </c>
      <c r="D146" s="153">
        <v>44.200135009999997</v>
      </c>
      <c r="E146" s="153">
        <v>-88.464407940000001</v>
      </c>
      <c r="F146" s="158">
        <v>2</v>
      </c>
      <c r="G146" s="158" t="s">
        <v>284</v>
      </c>
      <c r="H146" s="158" t="s">
        <v>277</v>
      </c>
      <c r="I146" s="158">
        <v>2</v>
      </c>
      <c r="J146" s="158">
        <v>1</v>
      </c>
      <c r="K146" s="158"/>
      <c r="L146" s="158"/>
      <c r="M146" s="158"/>
      <c r="N146" s="158"/>
      <c r="O146" s="158">
        <v>1</v>
      </c>
      <c r="P146" s="158">
        <v>1</v>
      </c>
      <c r="Q146" s="158"/>
      <c r="R146" s="158"/>
      <c r="S146" s="158"/>
      <c r="T146" s="158"/>
      <c r="U146" s="158"/>
      <c r="V146" s="158"/>
      <c r="W146" s="158"/>
      <c r="X146" s="158"/>
      <c r="Y146" s="158">
        <v>2</v>
      </c>
      <c r="Z146" s="158"/>
      <c r="AA146" s="158"/>
      <c r="AB146" s="158"/>
      <c r="AC146" s="158"/>
      <c r="AD146" s="166"/>
      <c r="AE146" s="158">
        <v>5</v>
      </c>
    </row>
    <row r="147" spans="1:31" x14ac:dyDescent="0.2">
      <c r="A147" s="171" t="s">
        <v>1521</v>
      </c>
      <c r="B147" s="172">
        <v>45538</v>
      </c>
      <c r="C147" s="157" t="s">
        <v>421</v>
      </c>
      <c r="D147" s="153">
        <v>44.200120210000001</v>
      </c>
      <c r="E147" s="153">
        <v>-88.463307020000002</v>
      </c>
      <c r="F147" s="158">
        <v>2.5</v>
      </c>
      <c r="G147" s="158" t="s">
        <v>276</v>
      </c>
      <c r="H147" s="158" t="s">
        <v>277</v>
      </c>
      <c r="I147" s="158">
        <v>1</v>
      </c>
      <c r="J147" s="158"/>
      <c r="K147" s="158"/>
      <c r="L147" s="158"/>
      <c r="M147" s="158"/>
      <c r="N147" s="158"/>
      <c r="O147" s="158">
        <v>1</v>
      </c>
      <c r="P147" s="158">
        <v>1</v>
      </c>
      <c r="Q147" s="158"/>
      <c r="R147" s="158"/>
      <c r="S147" s="158"/>
      <c r="T147" s="158"/>
      <c r="U147" s="158"/>
      <c r="V147" s="158"/>
      <c r="W147" s="158"/>
      <c r="X147" s="158"/>
      <c r="Y147" s="158">
        <v>1</v>
      </c>
      <c r="Z147" s="158"/>
      <c r="AA147" s="158"/>
      <c r="AB147" s="158"/>
      <c r="AC147" s="158"/>
      <c r="AD147" s="166"/>
      <c r="AE147" s="158">
        <v>2</v>
      </c>
    </row>
    <row r="148" spans="1:31" x14ac:dyDescent="0.2">
      <c r="A148" s="171" t="s">
        <v>1521</v>
      </c>
      <c r="B148" s="172">
        <v>45538</v>
      </c>
      <c r="C148" s="157" t="s">
        <v>422</v>
      </c>
      <c r="D148" s="153">
        <v>44.200105389999997</v>
      </c>
      <c r="E148" s="153">
        <v>-88.462206089999995</v>
      </c>
      <c r="F148" s="158">
        <v>4</v>
      </c>
      <c r="G148" s="158" t="s">
        <v>276</v>
      </c>
      <c r="H148" s="158" t="s">
        <v>277</v>
      </c>
      <c r="I148" s="158"/>
      <c r="J148" s="158"/>
      <c r="K148" s="158"/>
      <c r="L148" s="158"/>
      <c r="M148" s="158"/>
      <c r="N148" s="158"/>
      <c r="O148" s="158"/>
      <c r="P148" s="158"/>
      <c r="Q148" s="158"/>
      <c r="R148" s="158"/>
      <c r="S148" s="158"/>
      <c r="T148" s="158"/>
      <c r="U148" s="158"/>
      <c r="V148" s="158"/>
      <c r="W148" s="158"/>
      <c r="X148" s="158"/>
      <c r="Y148" s="158"/>
      <c r="Z148" s="158"/>
      <c r="AA148" s="158"/>
      <c r="AB148" s="158"/>
      <c r="AC148" s="158"/>
      <c r="AD148" s="166"/>
      <c r="AE148" s="158">
        <v>0</v>
      </c>
    </row>
    <row r="149" spans="1:31" x14ac:dyDescent="0.2">
      <c r="A149" s="171" t="s">
        <v>1521</v>
      </c>
      <c r="B149" s="172">
        <v>45538</v>
      </c>
      <c r="C149" s="157" t="s">
        <v>423</v>
      </c>
      <c r="D149" s="153">
        <v>44.201059800000003</v>
      </c>
      <c r="E149" s="153">
        <v>-88.474295839999996</v>
      </c>
      <c r="F149" s="158">
        <v>3.75</v>
      </c>
      <c r="G149" s="158" t="s">
        <v>284</v>
      </c>
      <c r="H149" s="158" t="s">
        <v>277</v>
      </c>
      <c r="I149" s="158">
        <v>3</v>
      </c>
      <c r="J149" s="158"/>
      <c r="K149" s="158"/>
      <c r="L149" s="158">
        <v>3</v>
      </c>
      <c r="M149" s="158">
        <v>2</v>
      </c>
      <c r="N149" s="158">
        <v>2</v>
      </c>
      <c r="O149" s="158">
        <v>3</v>
      </c>
      <c r="P149" s="158"/>
      <c r="Q149" s="158"/>
      <c r="R149" s="158"/>
      <c r="S149" s="158" t="s">
        <v>278</v>
      </c>
      <c r="T149" s="158"/>
      <c r="U149" s="158"/>
      <c r="V149" s="158"/>
      <c r="W149" s="158"/>
      <c r="X149" s="158"/>
      <c r="Y149" s="158"/>
      <c r="Z149" s="158"/>
      <c r="AA149" s="158"/>
      <c r="AB149" s="158"/>
      <c r="AC149" s="158">
        <v>1</v>
      </c>
      <c r="AD149" s="166"/>
      <c r="AE149" s="158">
        <v>5</v>
      </c>
    </row>
    <row r="150" spans="1:31" x14ac:dyDescent="0.2">
      <c r="A150" s="171" t="s">
        <v>1521</v>
      </c>
      <c r="B150" s="172">
        <v>45538</v>
      </c>
      <c r="C150" s="157" t="s">
        <v>424</v>
      </c>
      <c r="D150" s="153">
        <v>44.201045090000001</v>
      </c>
      <c r="E150" s="153">
        <v>-88.473194899999996</v>
      </c>
      <c r="F150" s="158">
        <v>5</v>
      </c>
      <c r="G150" s="158" t="s">
        <v>284</v>
      </c>
      <c r="H150" s="158" t="s">
        <v>277</v>
      </c>
      <c r="I150" s="158">
        <v>3</v>
      </c>
      <c r="J150" s="158">
        <v>1</v>
      </c>
      <c r="K150" s="158">
        <v>1</v>
      </c>
      <c r="L150" s="158">
        <v>3</v>
      </c>
      <c r="M150" s="158" t="s">
        <v>278</v>
      </c>
      <c r="N150" s="158">
        <v>1</v>
      </c>
      <c r="O150" s="158">
        <v>3</v>
      </c>
      <c r="P150" s="158"/>
      <c r="Q150" s="158"/>
      <c r="R150" s="158">
        <v>1</v>
      </c>
      <c r="S150" s="158" t="s">
        <v>278</v>
      </c>
      <c r="T150" s="158">
        <v>1</v>
      </c>
      <c r="U150" s="158"/>
      <c r="V150" s="158"/>
      <c r="W150" s="158"/>
      <c r="X150" s="158"/>
      <c r="Y150" s="158"/>
      <c r="Z150" s="158"/>
      <c r="AA150" s="158"/>
      <c r="AB150" s="158"/>
      <c r="AC150" s="158" t="s">
        <v>278</v>
      </c>
      <c r="AD150" s="166"/>
      <c r="AE150" s="158">
        <v>5</v>
      </c>
    </row>
    <row r="151" spans="1:31" x14ac:dyDescent="0.2">
      <c r="A151" s="171" t="s">
        <v>1521</v>
      </c>
      <c r="B151" s="172">
        <v>45538</v>
      </c>
      <c r="C151" s="157" t="s">
        <v>425</v>
      </c>
      <c r="D151" s="153">
        <v>44.201030369999998</v>
      </c>
      <c r="E151" s="153">
        <v>-88.472093950000001</v>
      </c>
      <c r="F151" s="158">
        <v>7</v>
      </c>
      <c r="G151" s="158" t="s">
        <v>284</v>
      </c>
      <c r="H151" s="158" t="s">
        <v>277</v>
      </c>
      <c r="I151" s="158"/>
      <c r="J151" s="158"/>
      <c r="K151" s="158"/>
      <c r="L151" s="158"/>
      <c r="M151" s="158"/>
      <c r="N151" s="158"/>
      <c r="O151" s="158"/>
      <c r="P151" s="158"/>
      <c r="Q151" s="158"/>
      <c r="R151" s="158"/>
      <c r="S151" s="158"/>
      <c r="T151" s="158"/>
      <c r="U151" s="158"/>
      <c r="V151" s="158"/>
      <c r="W151" s="158"/>
      <c r="X151" s="158"/>
      <c r="Y151" s="158"/>
      <c r="Z151" s="158"/>
      <c r="AA151" s="158"/>
      <c r="AB151" s="158"/>
      <c r="AC151" s="158"/>
      <c r="AD151" s="166"/>
      <c r="AE151" s="158">
        <v>0</v>
      </c>
    </row>
    <row r="152" spans="1:31" x14ac:dyDescent="0.2">
      <c r="A152" s="171" t="s">
        <v>1521</v>
      </c>
      <c r="B152" s="172">
        <v>45538</v>
      </c>
      <c r="C152" s="157" t="s">
        <v>426</v>
      </c>
      <c r="D152" s="153">
        <v>44.201015630000001</v>
      </c>
      <c r="E152" s="153">
        <v>-88.470993010000001</v>
      </c>
      <c r="F152" s="158">
        <v>9.5</v>
      </c>
      <c r="G152" s="158" t="s">
        <v>284</v>
      </c>
      <c r="H152" s="158" t="s">
        <v>277</v>
      </c>
      <c r="I152" s="158"/>
      <c r="J152" s="158"/>
      <c r="K152" s="158"/>
      <c r="L152" s="158"/>
      <c r="M152" s="158"/>
      <c r="N152" s="158"/>
      <c r="O152" s="158"/>
      <c r="P152" s="158"/>
      <c r="Q152" s="158"/>
      <c r="R152" s="158"/>
      <c r="S152" s="158"/>
      <c r="T152" s="158"/>
      <c r="U152" s="158"/>
      <c r="V152" s="158"/>
      <c r="W152" s="158"/>
      <c r="X152" s="158"/>
      <c r="Y152" s="158"/>
      <c r="Z152" s="158"/>
      <c r="AA152" s="158"/>
      <c r="AB152" s="158"/>
      <c r="AC152" s="158"/>
      <c r="AD152" s="166"/>
      <c r="AE152" s="158">
        <v>0</v>
      </c>
    </row>
    <row r="153" spans="1:31" x14ac:dyDescent="0.2">
      <c r="A153" s="171" t="s">
        <v>1521</v>
      </c>
      <c r="B153" s="172">
        <v>45538</v>
      </c>
      <c r="C153" s="157" t="s">
        <v>427</v>
      </c>
      <c r="D153" s="153">
        <v>44.201000890000003</v>
      </c>
      <c r="E153" s="153">
        <v>-88.46989207</v>
      </c>
      <c r="F153" s="158">
        <v>6.75</v>
      </c>
      <c r="G153" s="158" t="s">
        <v>284</v>
      </c>
      <c r="H153" s="158" t="s">
        <v>277</v>
      </c>
      <c r="I153" s="158"/>
      <c r="J153" s="158"/>
      <c r="K153" s="158"/>
      <c r="L153" s="158"/>
      <c r="M153" s="158"/>
      <c r="N153" s="158"/>
      <c r="O153" s="158"/>
      <c r="P153" s="158"/>
      <c r="Q153" s="158"/>
      <c r="R153" s="158"/>
      <c r="S153" s="158"/>
      <c r="T153" s="158"/>
      <c r="U153" s="158"/>
      <c r="V153" s="158"/>
      <c r="W153" s="158"/>
      <c r="X153" s="158"/>
      <c r="Y153" s="158"/>
      <c r="Z153" s="158"/>
      <c r="AA153" s="158"/>
      <c r="AB153" s="158"/>
      <c r="AC153" s="158"/>
      <c r="AD153" s="166"/>
      <c r="AE153" s="158">
        <v>0</v>
      </c>
    </row>
    <row r="154" spans="1:31" x14ac:dyDescent="0.2">
      <c r="A154" s="171" t="s">
        <v>1521</v>
      </c>
      <c r="B154" s="172">
        <v>45538</v>
      </c>
      <c r="C154" s="157" t="s">
        <v>428</v>
      </c>
      <c r="D154" s="153">
        <v>44.200986139999998</v>
      </c>
      <c r="E154" s="153">
        <v>-88.468791120000006</v>
      </c>
      <c r="F154" s="158">
        <v>8</v>
      </c>
      <c r="G154" s="158" t="s">
        <v>284</v>
      </c>
      <c r="H154" s="158" t="s">
        <v>277</v>
      </c>
      <c r="I154" s="158"/>
      <c r="J154" s="158"/>
      <c r="K154" s="158"/>
      <c r="L154" s="158"/>
      <c r="M154" s="158"/>
      <c r="N154" s="158"/>
      <c r="O154" s="158"/>
      <c r="P154" s="158"/>
      <c r="Q154" s="158"/>
      <c r="R154" s="158"/>
      <c r="S154" s="158"/>
      <c r="T154" s="158"/>
      <c r="U154" s="158"/>
      <c r="V154" s="158"/>
      <c r="W154" s="158"/>
      <c r="X154" s="158"/>
      <c r="Y154" s="158"/>
      <c r="Z154" s="158"/>
      <c r="AA154" s="158"/>
      <c r="AB154" s="158"/>
      <c r="AC154" s="158"/>
      <c r="AD154" s="166"/>
      <c r="AE154" s="158">
        <v>0</v>
      </c>
    </row>
    <row r="155" spans="1:31" x14ac:dyDescent="0.2">
      <c r="A155" s="171" t="s">
        <v>1521</v>
      </c>
      <c r="B155" s="172">
        <v>45538</v>
      </c>
      <c r="C155" s="157" t="s">
        <v>429</v>
      </c>
      <c r="D155" s="153">
        <v>44.200971369999998</v>
      </c>
      <c r="E155" s="153">
        <v>-88.467690180000005</v>
      </c>
      <c r="F155" s="158">
        <v>6</v>
      </c>
      <c r="G155" s="158" t="s">
        <v>284</v>
      </c>
      <c r="H155" s="158" t="s">
        <v>277</v>
      </c>
      <c r="I155" s="158">
        <v>2</v>
      </c>
      <c r="J155" s="158"/>
      <c r="K155" s="158"/>
      <c r="L155" s="158"/>
      <c r="M155" s="158"/>
      <c r="N155" s="158"/>
      <c r="O155" s="158"/>
      <c r="P155" s="158"/>
      <c r="Q155" s="158"/>
      <c r="R155" s="158">
        <v>2</v>
      </c>
      <c r="S155" s="158"/>
      <c r="T155" s="158"/>
      <c r="U155" s="158"/>
      <c r="V155" s="158"/>
      <c r="W155" s="158"/>
      <c r="X155" s="158"/>
      <c r="Y155" s="158"/>
      <c r="Z155" s="158"/>
      <c r="AA155" s="158"/>
      <c r="AB155" s="158"/>
      <c r="AC155" s="158"/>
      <c r="AD155" s="166"/>
      <c r="AE155" s="158">
        <v>5</v>
      </c>
    </row>
    <row r="156" spans="1:31" x14ac:dyDescent="0.2">
      <c r="A156" s="171" t="s">
        <v>1521</v>
      </c>
      <c r="B156" s="172">
        <v>45538</v>
      </c>
      <c r="C156" s="157" t="s">
        <v>430</v>
      </c>
      <c r="D156" s="153">
        <v>44.200956589999997</v>
      </c>
      <c r="E156" s="153">
        <v>-88.466589240000005</v>
      </c>
      <c r="F156" s="158">
        <v>5</v>
      </c>
      <c r="G156" s="158" t="s">
        <v>276</v>
      </c>
      <c r="H156" s="158" t="s">
        <v>277</v>
      </c>
      <c r="I156" s="158">
        <v>3</v>
      </c>
      <c r="J156" s="158">
        <v>1</v>
      </c>
      <c r="K156" s="158"/>
      <c r="L156" s="158">
        <v>3</v>
      </c>
      <c r="M156" s="158" t="s">
        <v>278</v>
      </c>
      <c r="N156" s="158" t="s">
        <v>278</v>
      </c>
      <c r="O156" s="158">
        <v>1</v>
      </c>
      <c r="P156" s="158"/>
      <c r="Q156" s="158"/>
      <c r="R156" s="158">
        <v>3</v>
      </c>
      <c r="S156" s="158"/>
      <c r="T156" s="158"/>
      <c r="U156" s="158"/>
      <c r="V156" s="158"/>
      <c r="W156" s="158"/>
      <c r="X156" s="158"/>
      <c r="Y156" s="158"/>
      <c r="Z156" s="158"/>
      <c r="AA156" s="158"/>
      <c r="AB156" s="158"/>
      <c r="AC156" s="158"/>
      <c r="AD156" s="166"/>
      <c r="AE156" s="158">
        <v>5</v>
      </c>
    </row>
    <row r="157" spans="1:31" x14ac:dyDescent="0.2">
      <c r="A157" s="171" t="s">
        <v>1521</v>
      </c>
      <c r="B157" s="172">
        <v>45538</v>
      </c>
      <c r="C157" s="157" t="s">
        <v>431</v>
      </c>
      <c r="D157" s="153">
        <v>44.200941810000003</v>
      </c>
      <c r="E157" s="153">
        <v>-88.465488300000004</v>
      </c>
      <c r="F157" s="158">
        <v>4.5</v>
      </c>
      <c r="G157" s="158" t="s">
        <v>276</v>
      </c>
      <c r="H157" s="158" t="s">
        <v>277</v>
      </c>
      <c r="I157" s="158">
        <v>3</v>
      </c>
      <c r="J157" s="158">
        <v>2</v>
      </c>
      <c r="K157" s="158"/>
      <c r="L157" s="158">
        <v>3</v>
      </c>
      <c r="M157" s="158"/>
      <c r="N157" s="158"/>
      <c r="O157" s="158">
        <v>2</v>
      </c>
      <c r="P157" s="158">
        <v>2</v>
      </c>
      <c r="Q157" s="158"/>
      <c r="R157" s="158"/>
      <c r="S157" s="158"/>
      <c r="T157" s="158"/>
      <c r="U157" s="158"/>
      <c r="V157" s="158"/>
      <c r="W157" s="158"/>
      <c r="X157" s="158"/>
      <c r="Y157" s="158">
        <v>1</v>
      </c>
      <c r="Z157" s="158"/>
      <c r="AA157" s="158"/>
      <c r="AB157" s="158"/>
      <c r="AC157" s="158"/>
      <c r="AD157" s="166"/>
      <c r="AE157" s="158">
        <v>5</v>
      </c>
    </row>
    <row r="158" spans="1:31" x14ac:dyDescent="0.2">
      <c r="A158" s="171" t="s">
        <v>1521</v>
      </c>
      <c r="B158" s="172">
        <v>45538</v>
      </c>
      <c r="C158" s="157" t="s">
        <v>432</v>
      </c>
      <c r="D158" s="153">
        <v>44.200927010000001</v>
      </c>
      <c r="E158" s="153">
        <v>-88.464387360000003</v>
      </c>
      <c r="F158" s="158">
        <v>2.5</v>
      </c>
      <c r="G158" s="158" t="s">
        <v>276</v>
      </c>
      <c r="H158" s="158" t="s">
        <v>277</v>
      </c>
      <c r="I158" s="158">
        <v>3</v>
      </c>
      <c r="J158" s="158"/>
      <c r="K158" s="158"/>
      <c r="L158" s="158"/>
      <c r="M158" s="158"/>
      <c r="N158" s="158"/>
      <c r="O158" s="158">
        <v>3</v>
      </c>
      <c r="P158" s="158">
        <v>1</v>
      </c>
      <c r="Q158" s="158"/>
      <c r="R158" s="158"/>
      <c r="S158" s="158"/>
      <c r="T158" s="158">
        <v>2</v>
      </c>
      <c r="U158" s="158"/>
      <c r="V158" s="158"/>
      <c r="W158" s="158"/>
      <c r="X158" s="158"/>
      <c r="Y158" s="158">
        <v>2</v>
      </c>
      <c r="Z158" s="158"/>
      <c r="AA158" s="158">
        <v>1</v>
      </c>
      <c r="AB158" s="158"/>
      <c r="AC158" s="158"/>
      <c r="AD158" s="166"/>
      <c r="AE158" s="158">
        <v>3</v>
      </c>
    </row>
    <row r="159" spans="1:31" x14ac:dyDescent="0.2">
      <c r="A159" s="171" t="s">
        <v>1521</v>
      </c>
      <c r="B159" s="172">
        <v>45538</v>
      </c>
      <c r="C159" s="157" t="s">
        <v>433</v>
      </c>
      <c r="D159" s="153">
        <v>44.200912199999998</v>
      </c>
      <c r="E159" s="153">
        <v>-88.463286429999997</v>
      </c>
      <c r="F159" s="158">
        <v>3</v>
      </c>
      <c r="G159" s="158" t="s">
        <v>276</v>
      </c>
      <c r="H159" s="158" t="s">
        <v>277</v>
      </c>
      <c r="I159" s="158">
        <v>1</v>
      </c>
      <c r="J159" s="158"/>
      <c r="K159" s="158">
        <v>1</v>
      </c>
      <c r="L159" s="158"/>
      <c r="M159" s="158"/>
      <c r="N159" s="158"/>
      <c r="O159" s="158">
        <v>1</v>
      </c>
      <c r="P159" s="158"/>
      <c r="Q159" s="158">
        <v>1</v>
      </c>
      <c r="R159" s="158"/>
      <c r="S159" s="158"/>
      <c r="T159" s="158"/>
      <c r="U159" s="158"/>
      <c r="V159" s="158"/>
      <c r="W159" s="158"/>
      <c r="X159" s="158"/>
      <c r="Y159" s="158"/>
      <c r="Z159" s="158"/>
      <c r="AA159" s="158"/>
      <c r="AB159" s="158">
        <v>1</v>
      </c>
      <c r="AC159" s="158"/>
      <c r="AD159" s="166"/>
      <c r="AE159" s="158">
        <v>3</v>
      </c>
    </row>
    <row r="160" spans="1:31" x14ac:dyDescent="0.2">
      <c r="A160" s="171" t="s">
        <v>1521</v>
      </c>
      <c r="B160" s="172">
        <v>45538</v>
      </c>
      <c r="C160" s="157" t="s">
        <v>434</v>
      </c>
      <c r="D160" s="153">
        <v>44.200897380000001</v>
      </c>
      <c r="E160" s="153">
        <v>-88.462185489999996</v>
      </c>
      <c r="F160" s="158">
        <v>4.5</v>
      </c>
      <c r="G160" s="158" t="s">
        <v>276</v>
      </c>
      <c r="H160" s="158" t="s">
        <v>277</v>
      </c>
      <c r="I160" s="158">
        <v>3</v>
      </c>
      <c r="J160" s="158">
        <v>1</v>
      </c>
      <c r="K160" s="158"/>
      <c r="L160" s="158">
        <v>1</v>
      </c>
      <c r="M160" s="158"/>
      <c r="N160" s="158"/>
      <c r="O160" s="158">
        <v>1</v>
      </c>
      <c r="P160" s="158"/>
      <c r="Q160" s="158"/>
      <c r="R160" s="158">
        <v>3</v>
      </c>
      <c r="S160" s="158" t="s">
        <v>278</v>
      </c>
      <c r="T160" s="158"/>
      <c r="U160" s="158"/>
      <c r="V160" s="158"/>
      <c r="W160" s="158"/>
      <c r="X160" s="158"/>
      <c r="Y160" s="158"/>
      <c r="Z160" s="158"/>
      <c r="AA160" s="158"/>
      <c r="AB160" s="158"/>
      <c r="AC160" s="158"/>
      <c r="AD160" s="166" t="s">
        <v>435</v>
      </c>
      <c r="AE160" s="158">
        <v>5</v>
      </c>
    </row>
    <row r="161" spans="1:31" x14ac:dyDescent="0.2">
      <c r="A161" s="171" t="s">
        <v>1521</v>
      </c>
      <c r="B161" s="172">
        <v>45538</v>
      </c>
      <c r="C161" s="157" t="s">
        <v>436</v>
      </c>
      <c r="D161" s="153">
        <v>44.2018518</v>
      </c>
      <c r="E161" s="153">
        <v>-88.474275399999996</v>
      </c>
      <c r="F161" s="158">
        <v>4</v>
      </c>
      <c r="G161" s="158" t="s">
        <v>284</v>
      </c>
      <c r="H161" s="158" t="s">
        <v>277</v>
      </c>
      <c r="I161" s="158">
        <v>3</v>
      </c>
      <c r="J161" s="158">
        <v>2</v>
      </c>
      <c r="K161" s="158"/>
      <c r="L161" s="158">
        <v>3</v>
      </c>
      <c r="M161" s="158">
        <v>1</v>
      </c>
      <c r="N161" s="158">
        <v>1</v>
      </c>
      <c r="O161" s="158">
        <v>3</v>
      </c>
      <c r="P161" s="158"/>
      <c r="Q161" s="158"/>
      <c r="R161" s="158">
        <v>1</v>
      </c>
      <c r="S161" s="158"/>
      <c r="T161" s="158">
        <v>3</v>
      </c>
      <c r="U161" s="158"/>
      <c r="V161" s="158"/>
      <c r="W161" s="158"/>
      <c r="X161" s="158"/>
      <c r="Y161" s="158"/>
      <c r="Z161" s="158"/>
      <c r="AA161" s="158"/>
      <c r="AB161" s="158"/>
      <c r="AC161" s="158">
        <v>1</v>
      </c>
      <c r="AD161" s="166"/>
      <c r="AE161" s="158">
        <v>5</v>
      </c>
    </row>
    <row r="162" spans="1:31" x14ac:dyDescent="0.2">
      <c r="A162" s="171" t="s">
        <v>1521</v>
      </c>
      <c r="B162" s="172">
        <v>45538</v>
      </c>
      <c r="C162" s="157" t="s">
        <v>437</v>
      </c>
      <c r="D162" s="153">
        <v>44.201837089999998</v>
      </c>
      <c r="E162" s="153">
        <v>-88.473174439999994</v>
      </c>
      <c r="F162" s="158">
        <v>5.5</v>
      </c>
      <c r="G162" s="158" t="s">
        <v>284</v>
      </c>
      <c r="H162" s="158" t="s">
        <v>277</v>
      </c>
      <c r="I162" s="158"/>
      <c r="J162" s="158"/>
      <c r="K162" s="158"/>
      <c r="L162" s="158"/>
      <c r="M162" s="158"/>
      <c r="N162" s="158"/>
      <c r="O162" s="158"/>
      <c r="P162" s="158"/>
      <c r="Q162" s="158"/>
      <c r="R162" s="158"/>
      <c r="S162" s="158"/>
      <c r="T162" s="158"/>
      <c r="U162" s="158"/>
      <c r="V162" s="158"/>
      <c r="W162" s="158"/>
      <c r="X162" s="158"/>
      <c r="Y162" s="158"/>
      <c r="Z162" s="158"/>
      <c r="AA162" s="158"/>
      <c r="AB162" s="158"/>
      <c r="AC162" s="158"/>
      <c r="AD162" s="166"/>
      <c r="AE162" s="158">
        <v>0</v>
      </c>
    </row>
    <row r="163" spans="1:31" x14ac:dyDescent="0.2">
      <c r="A163" s="171" t="s">
        <v>1521</v>
      </c>
      <c r="B163" s="172">
        <v>45538</v>
      </c>
      <c r="C163" s="157" t="s">
        <v>438</v>
      </c>
      <c r="D163" s="153">
        <v>44.201822370000002</v>
      </c>
      <c r="E163" s="153">
        <v>-88.472073480000006</v>
      </c>
      <c r="F163" s="158">
        <v>7</v>
      </c>
      <c r="G163" s="158" t="s">
        <v>284</v>
      </c>
      <c r="H163" s="158" t="s">
        <v>277</v>
      </c>
      <c r="I163" s="158">
        <v>1</v>
      </c>
      <c r="J163" s="158"/>
      <c r="K163" s="158"/>
      <c r="L163" s="158">
        <v>1</v>
      </c>
      <c r="M163" s="158"/>
      <c r="N163" s="158"/>
      <c r="O163" s="158">
        <v>1</v>
      </c>
      <c r="P163" s="158"/>
      <c r="Q163" s="158"/>
      <c r="R163" s="158"/>
      <c r="S163" s="158"/>
      <c r="T163" s="158"/>
      <c r="U163" s="158"/>
      <c r="V163" s="158"/>
      <c r="W163" s="158"/>
      <c r="X163" s="158"/>
      <c r="Y163" s="158"/>
      <c r="Z163" s="158"/>
      <c r="AA163" s="158"/>
      <c r="AB163" s="158"/>
      <c r="AC163" s="158"/>
      <c r="AD163" s="166"/>
      <c r="AE163" s="158">
        <v>3</v>
      </c>
    </row>
    <row r="164" spans="1:31" x14ac:dyDescent="0.2">
      <c r="A164" s="171" t="s">
        <v>1521</v>
      </c>
      <c r="B164" s="172">
        <v>45538</v>
      </c>
      <c r="C164" s="157" t="s">
        <v>439</v>
      </c>
      <c r="D164" s="153">
        <v>44.201807629999998</v>
      </c>
      <c r="E164" s="153">
        <v>-88.470972520000004</v>
      </c>
      <c r="F164" s="158">
        <v>9.5</v>
      </c>
      <c r="G164" s="158" t="s">
        <v>284</v>
      </c>
      <c r="H164" s="158" t="s">
        <v>277</v>
      </c>
      <c r="I164" s="158"/>
      <c r="J164" s="158"/>
      <c r="K164" s="158"/>
      <c r="L164" s="158"/>
      <c r="M164" s="158"/>
      <c r="N164" s="158"/>
      <c r="O164" s="158"/>
      <c r="P164" s="158"/>
      <c r="Q164" s="158"/>
      <c r="R164" s="158"/>
      <c r="S164" s="158"/>
      <c r="T164" s="158"/>
      <c r="U164" s="158"/>
      <c r="V164" s="158"/>
      <c r="W164" s="158"/>
      <c r="X164" s="158"/>
      <c r="Y164" s="158"/>
      <c r="Z164" s="158"/>
      <c r="AA164" s="158"/>
      <c r="AB164" s="158"/>
      <c r="AC164" s="158"/>
      <c r="AD164" s="166"/>
      <c r="AE164" s="158">
        <v>0</v>
      </c>
    </row>
    <row r="165" spans="1:31" x14ac:dyDescent="0.2">
      <c r="A165" s="171" t="s">
        <v>1521</v>
      </c>
      <c r="B165" s="172">
        <v>45538</v>
      </c>
      <c r="C165" s="157" t="s">
        <v>440</v>
      </c>
      <c r="D165" s="153">
        <v>44.20179289</v>
      </c>
      <c r="E165" s="153">
        <v>-88.469871560000001</v>
      </c>
      <c r="F165" s="158">
        <v>6.75</v>
      </c>
      <c r="G165" s="158" t="s">
        <v>284</v>
      </c>
      <c r="H165" s="158" t="s">
        <v>277</v>
      </c>
      <c r="I165" s="158"/>
      <c r="J165" s="158"/>
      <c r="K165" s="158"/>
      <c r="L165" s="158"/>
      <c r="M165" s="158"/>
      <c r="N165" s="158"/>
      <c r="O165" s="158"/>
      <c r="P165" s="158"/>
      <c r="Q165" s="158"/>
      <c r="R165" s="158"/>
      <c r="S165" s="158"/>
      <c r="T165" s="158"/>
      <c r="U165" s="158"/>
      <c r="V165" s="158"/>
      <c r="W165" s="158"/>
      <c r="X165" s="158"/>
      <c r="Y165" s="158"/>
      <c r="Z165" s="158"/>
      <c r="AA165" s="158"/>
      <c r="AB165" s="158"/>
      <c r="AC165" s="158"/>
      <c r="AD165" s="166"/>
      <c r="AE165" s="158">
        <v>0</v>
      </c>
    </row>
    <row r="166" spans="1:31" x14ac:dyDescent="0.2">
      <c r="A166" s="171" t="s">
        <v>1521</v>
      </c>
      <c r="B166" s="172">
        <v>45538</v>
      </c>
      <c r="C166" s="157" t="s">
        <v>441</v>
      </c>
      <c r="D166" s="153">
        <v>44.201778130000001</v>
      </c>
      <c r="E166" s="153">
        <v>-88.468770610000007</v>
      </c>
      <c r="F166" s="158">
        <v>7.5</v>
      </c>
      <c r="G166" s="158" t="s">
        <v>293</v>
      </c>
      <c r="H166" s="158" t="s">
        <v>277</v>
      </c>
      <c r="I166" s="158"/>
      <c r="J166" s="158"/>
      <c r="K166" s="158"/>
      <c r="L166" s="158"/>
      <c r="M166" s="158"/>
      <c r="N166" s="158"/>
      <c r="O166" s="158"/>
      <c r="P166" s="158"/>
      <c r="Q166" s="158"/>
      <c r="R166" s="158"/>
      <c r="S166" s="158"/>
      <c r="T166" s="158"/>
      <c r="U166" s="158"/>
      <c r="V166" s="158"/>
      <c r="W166" s="158"/>
      <c r="X166" s="158"/>
      <c r="Y166" s="158"/>
      <c r="Z166" s="158"/>
      <c r="AA166" s="158"/>
      <c r="AB166" s="158"/>
      <c r="AC166" s="158"/>
      <c r="AD166" s="166"/>
      <c r="AE166" s="158">
        <v>0</v>
      </c>
    </row>
    <row r="167" spans="1:31" x14ac:dyDescent="0.2">
      <c r="A167" s="171" t="s">
        <v>1521</v>
      </c>
      <c r="B167" s="172">
        <v>45538</v>
      </c>
      <c r="C167" s="157" t="s">
        <v>442</v>
      </c>
      <c r="D167" s="153">
        <v>44.201763370000002</v>
      </c>
      <c r="E167" s="153">
        <v>-88.467669650000005</v>
      </c>
      <c r="F167" s="158">
        <v>5.5</v>
      </c>
      <c r="G167" s="158" t="s">
        <v>293</v>
      </c>
      <c r="H167" s="158" t="s">
        <v>277</v>
      </c>
      <c r="I167" s="158">
        <v>1</v>
      </c>
      <c r="J167" s="158"/>
      <c r="K167" s="158"/>
      <c r="L167" s="158">
        <v>1</v>
      </c>
      <c r="M167" s="158"/>
      <c r="N167" s="158"/>
      <c r="O167" s="158">
        <v>1</v>
      </c>
      <c r="P167" s="158"/>
      <c r="Q167" s="158"/>
      <c r="R167" s="158">
        <v>1</v>
      </c>
      <c r="S167" s="158"/>
      <c r="T167" s="158"/>
      <c r="U167" s="158"/>
      <c r="V167" s="158"/>
      <c r="W167" s="158"/>
      <c r="X167" s="158"/>
      <c r="Y167" s="158"/>
      <c r="Z167" s="158"/>
      <c r="AA167" s="158"/>
      <c r="AB167" s="158"/>
      <c r="AC167" s="158"/>
      <c r="AD167" s="166"/>
      <c r="AE167" s="158">
        <v>5</v>
      </c>
    </row>
    <row r="168" spans="1:31" x14ac:dyDescent="0.2">
      <c r="A168" s="171" t="s">
        <v>1521</v>
      </c>
      <c r="B168" s="172">
        <v>45538</v>
      </c>
      <c r="C168" s="157" t="s">
        <v>443</v>
      </c>
      <c r="D168" s="153">
        <v>44.201748590000001</v>
      </c>
      <c r="E168" s="153">
        <v>-88.466568699999996</v>
      </c>
      <c r="F168" s="158">
        <v>4.75</v>
      </c>
      <c r="G168" s="158" t="s">
        <v>276</v>
      </c>
      <c r="H168" s="158" t="s">
        <v>277</v>
      </c>
      <c r="I168" s="158">
        <v>1</v>
      </c>
      <c r="J168" s="158"/>
      <c r="K168" s="158"/>
      <c r="L168" s="158">
        <v>1</v>
      </c>
      <c r="M168" s="158"/>
      <c r="N168" s="158"/>
      <c r="O168" s="158">
        <v>1</v>
      </c>
      <c r="P168" s="158">
        <v>1</v>
      </c>
      <c r="Q168" s="158"/>
      <c r="R168" s="158"/>
      <c r="S168" s="158"/>
      <c r="T168" s="158">
        <v>1</v>
      </c>
      <c r="U168" s="158"/>
      <c r="V168" s="158"/>
      <c r="W168" s="158"/>
      <c r="X168" s="158"/>
      <c r="Y168" s="158"/>
      <c r="Z168" s="158"/>
      <c r="AA168" s="158"/>
      <c r="AB168" s="158"/>
      <c r="AC168" s="158"/>
      <c r="AD168" s="166"/>
      <c r="AE168" s="158">
        <v>4</v>
      </c>
    </row>
    <row r="169" spans="1:31" x14ac:dyDescent="0.2">
      <c r="A169" s="171" t="s">
        <v>1521</v>
      </c>
      <c r="B169" s="172">
        <v>45538</v>
      </c>
      <c r="C169" s="157" t="s">
        <v>444</v>
      </c>
      <c r="D169" s="153">
        <v>44.2017338</v>
      </c>
      <c r="E169" s="153">
        <v>-88.465467739999994</v>
      </c>
      <c r="F169" s="158">
        <v>5</v>
      </c>
      <c r="G169" s="158" t="s">
        <v>293</v>
      </c>
      <c r="H169" s="158" t="s">
        <v>277</v>
      </c>
      <c r="I169" s="158">
        <v>1</v>
      </c>
      <c r="J169" s="158">
        <v>1</v>
      </c>
      <c r="K169" s="158"/>
      <c r="L169" s="158">
        <v>1</v>
      </c>
      <c r="M169" s="158"/>
      <c r="N169" s="158"/>
      <c r="O169" s="158"/>
      <c r="P169" s="158">
        <v>1</v>
      </c>
      <c r="Q169" s="158"/>
      <c r="R169" s="158"/>
      <c r="S169" s="158"/>
      <c r="T169" s="158"/>
      <c r="U169" s="158"/>
      <c r="V169" s="158"/>
      <c r="W169" s="158"/>
      <c r="X169" s="158"/>
      <c r="Y169" s="158"/>
      <c r="Z169" s="158"/>
      <c r="AA169" s="158" t="s">
        <v>278</v>
      </c>
      <c r="AB169" s="158"/>
      <c r="AC169" s="158"/>
      <c r="AD169" s="166"/>
      <c r="AE169" s="158">
        <v>4</v>
      </c>
    </row>
    <row r="170" spans="1:31" x14ac:dyDescent="0.2">
      <c r="A170" s="171" t="s">
        <v>1521</v>
      </c>
      <c r="B170" s="172">
        <v>45538</v>
      </c>
      <c r="C170" s="157" t="s">
        <v>445</v>
      </c>
      <c r="D170" s="153">
        <v>44.201719009999998</v>
      </c>
      <c r="E170" s="153">
        <v>-88.46436679</v>
      </c>
      <c r="F170" s="158">
        <v>5</v>
      </c>
      <c r="G170" s="158" t="s">
        <v>293</v>
      </c>
      <c r="H170" s="158" t="s">
        <v>277</v>
      </c>
      <c r="I170" s="158">
        <v>1</v>
      </c>
      <c r="J170" s="158"/>
      <c r="K170" s="158">
        <v>1</v>
      </c>
      <c r="L170" s="158"/>
      <c r="M170" s="158"/>
      <c r="N170" s="158"/>
      <c r="O170" s="158"/>
      <c r="P170" s="158">
        <v>1</v>
      </c>
      <c r="Q170" s="158"/>
      <c r="R170" s="158">
        <v>1</v>
      </c>
      <c r="S170" s="158"/>
      <c r="T170" s="158"/>
      <c r="U170" s="158"/>
      <c r="V170" s="158"/>
      <c r="W170" s="158"/>
      <c r="X170" s="158"/>
      <c r="Y170" s="158"/>
      <c r="Z170" s="158"/>
      <c r="AA170" s="158"/>
      <c r="AB170" s="158"/>
      <c r="AC170" s="158"/>
      <c r="AD170" s="166"/>
      <c r="AE170" s="158">
        <v>2</v>
      </c>
    </row>
    <row r="171" spans="1:31" x14ac:dyDescent="0.2">
      <c r="A171" s="171" t="s">
        <v>1521</v>
      </c>
      <c r="B171" s="172">
        <v>45538</v>
      </c>
      <c r="C171" s="157" t="s">
        <v>446</v>
      </c>
      <c r="D171" s="153">
        <v>44.201689379999998</v>
      </c>
      <c r="E171" s="153">
        <v>-88.462164880000003</v>
      </c>
      <c r="F171" s="158">
        <v>3.5</v>
      </c>
      <c r="G171" s="158" t="s">
        <v>284</v>
      </c>
      <c r="H171" s="158" t="s">
        <v>277</v>
      </c>
      <c r="I171" s="158">
        <v>3</v>
      </c>
      <c r="J171" s="158"/>
      <c r="K171" s="158"/>
      <c r="L171" s="158">
        <v>1</v>
      </c>
      <c r="M171" s="158"/>
      <c r="N171" s="158"/>
      <c r="O171" s="158"/>
      <c r="P171" s="158"/>
      <c r="Q171" s="158"/>
      <c r="R171" s="158"/>
      <c r="S171" s="158">
        <v>2</v>
      </c>
      <c r="T171" s="158"/>
      <c r="U171" s="158"/>
      <c r="V171" s="158"/>
      <c r="W171" s="158"/>
      <c r="X171" s="158"/>
      <c r="Y171" s="158"/>
      <c r="Z171" s="158"/>
      <c r="AA171" s="158"/>
      <c r="AB171" s="158"/>
      <c r="AC171" s="158"/>
      <c r="AD171" s="166"/>
      <c r="AE171" s="158">
        <v>5</v>
      </c>
    </row>
    <row r="172" spans="1:31" x14ac:dyDescent="0.2">
      <c r="A172" s="171" t="s">
        <v>1521</v>
      </c>
      <c r="B172" s="172">
        <v>45538</v>
      </c>
      <c r="C172" s="157" t="s">
        <v>447</v>
      </c>
      <c r="D172" s="153">
        <v>44.202629090000002</v>
      </c>
      <c r="E172" s="153">
        <v>-88.473153980000006</v>
      </c>
      <c r="F172" s="158">
        <v>5</v>
      </c>
      <c r="G172" s="158" t="s">
        <v>284</v>
      </c>
      <c r="H172" s="158" t="s">
        <v>277</v>
      </c>
      <c r="I172" s="158">
        <v>1</v>
      </c>
      <c r="J172" s="158"/>
      <c r="K172" s="158"/>
      <c r="L172" s="158">
        <v>1</v>
      </c>
      <c r="M172" s="158"/>
      <c r="N172" s="158"/>
      <c r="O172" s="158">
        <v>1</v>
      </c>
      <c r="P172" s="158"/>
      <c r="Q172" s="158"/>
      <c r="R172" s="158"/>
      <c r="S172" s="158"/>
      <c r="T172" s="158"/>
      <c r="U172" s="158"/>
      <c r="V172" s="158"/>
      <c r="W172" s="158"/>
      <c r="X172" s="158"/>
      <c r="Y172" s="158"/>
      <c r="Z172" s="158"/>
      <c r="AA172" s="158"/>
      <c r="AB172" s="158"/>
      <c r="AC172" s="158"/>
      <c r="AD172" s="166"/>
      <c r="AE172" s="158">
        <v>2</v>
      </c>
    </row>
    <row r="173" spans="1:31" x14ac:dyDescent="0.2">
      <c r="A173" s="171" t="s">
        <v>1521</v>
      </c>
      <c r="B173" s="172">
        <v>45538</v>
      </c>
      <c r="C173" s="157" t="s">
        <v>448</v>
      </c>
      <c r="D173" s="153">
        <v>44.202614359999998</v>
      </c>
      <c r="E173" s="153">
        <v>-88.472053009999996</v>
      </c>
      <c r="F173" s="158">
        <v>7.25</v>
      </c>
      <c r="G173" s="158" t="s">
        <v>284</v>
      </c>
      <c r="H173" s="158" t="s">
        <v>277</v>
      </c>
      <c r="I173" s="158">
        <v>1</v>
      </c>
      <c r="J173" s="158"/>
      <c r="K173" s="158">
        <v>1</v>
      </c>
      <c r="L173" s="158"/>
      <c r="M173" s="158"/>
      <c r="N173" s="158"/>
      <c r="O173" s="158"/>
      <c r="P173" s="158"/>
      <c r="Q173" s="158"/>
      <c r="R173" s="158"/>
      <c r="S173" s="158"/>
      <c r="T173" s="158"/>
      <c r="U173" s="158"/>
      <c r="V173" s="158"/>
      <c r="W173" s="158"/>
      <c r="X173" s="158"/>
      <c r="Y173" s="158"/>
      <c r="Z173" s="158"/>
      <c r="AA173" s="158"/>
      <c r="AB173" s="158"/>
      <c r="AC173" s="158"/>
      <c r="AD173" s="166"/>
      <c r="AE173" s="158">
        <v>1</v>
      </c>
    </row>
    <row r="174" spans="1:31" x14ac:dyDescent="0.2">
      <c r="A174" s="171" t="s">
        <v>1521</v>
      </c>
      <c r="B174" s="172">
        <v>45538</v>
      </c>
      <c r="C174" s="157" t="s">
        <v>449</v>
      </c>
      <c r="D174" s="153">
        <v>44.202599630000002</v>
      </c>
      <c r="E174" s="153">
        <v>-88.470952030000007</v>
      </c>
      <c r="F174" s="158">
        <v>9</v>
      </c>
      <c r="G174" s="158" t="s">
        <v>284</v>
      </c>
      <c r="H174" s="158" t="s">
        <v>277</v>
      </c>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66"/>
      <c r="AE174" s="158">
        <v>0</v>
      </c>
    </row>
    <row r="175" spans="1:31" x14ac:dyDescent="0.2">
      <c r="A175" s="171" t="s">
        <v>1521</v>
      </c>
      <c r="B175" s="172">
        <v>45538</v>
      </c>
      <c r="C175" s="157" t="s">
        <v>450</v>
      </c>
      <c r="D175" s="153">
        <v>44.202584889999997</v>
      </c>
      <c r="E175" s="153">
        <v>-88.469851059999996</v>
      </c>
      <c r="F175" s="158">
        <v>8.75</v>
      </c>
      <c r="G175" s="158" t="s">
        <v>284</v>
      </c>
      <c r="H175" s="158" t="s">
        <v>277</v>
      </c>
      <c r="I175" s="158">
        <v>1</v>
      </c>
      <c r="J175" s="158"/>
      <c r="K175" s="158"/>
      <c r="L175" s="158"/>
      <c r="M175" s="158">
        <v>1</v>
      </c>
      <c r="N175" s="158"/>
      <c r="O175" s="158"/>
      <c r="P175" s="158">
        <v>1</v>
      </c>
      <c r="Q175" s="158"/>
      <c r="R175" s="158"/>
      <c r="S175" s="158"/>
      <c r="T175" s="158"/>
      <c r="U175" s="158"/>
      <c r="V175" s="158"/>
      <c r="W175" s="158"/>
      <c r="X175" s="158"/>
      <c r="Y175" s="158"/>
      <c r="Z175" s="158"/>
      <c r="AA175" s="158"/>
      <c r="AB175" s="158"/>
      <c r="AC175" s="158"/>
      <c r="AD175" s="166"/>
      <c r="AE175" s="158">
        <v>1</v>
      </c>
    </row>
    <row r="176" spans="1:31" x14ac:dyDescent="0.2">
      <c r="A176" s="171" t="s">
        <v>1521</v>
      </c>
      <c r="B176" s="172">
        <v>45538</v>
      </c>
      <c r="C176" s="157" t="s">
        <v>451</v>
      </c>
      <c r="D176" s="153">
        <v>44.202570129999998</v>
      </c>
      <c r="E176" s="153">
        <v>-88.46875009</v>
      </c>
      <c r="F176" s="158">
        <v>7.5</v>
      </c>
      <c r="G176" s="158" t="s">
        <v>284</v>
      </c>
      <c r="H176" s="158" t="s">
        <v>277</v>
      </c>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66"/>
      <c r="AE176" s="158">
        <v>0</v>
      </c>
    </row>
    <row r="177" spans="1:31" x14ac:dyDescent="0.2">
      <c r="A177" s="171" t="s">
        <v>1521</v>
      </c>
      <c r="B177" s="172">
        <v>45538</v>
      </c>
      <c r="C177" s="157" t="s">
        <v>452</v>
      </c>
      <c r="D177" s="153">
        <v>44.202555359999998</v>
      </c>
      <c r="E177" s="153">
        <v>-88.467649120000004</v>
      </c>
      <c r="F177" s="158">
        <v>6</v>
      </c>
      <c r="G177" s="158" t="s">
        <v>284</v>
      </c>
      <c r="H177" s="158" t="s">
        <v>277</v>
      </c>
      <c r="I177" s="158">
        <v>1</v>
      </c>
      <c r="J177" s="158"/>
      <c r="K177" s="158"/>
      <c r="L177" s="158"/>
      <c r="M177" s="158"/>
      <c r="N177" s="158"/>
      <c r="O177" s="158"/>
      <c r="P177" s="158">
        <v>1</v>
      </c>
      <c r="Q177" s="158"/>
      <c r="R177" s="158"/>
      <c r="S177" s="158"/>
      <c r="T177" s="158"/>
      <c r="U177" s="158"/>
      <c r="V177" s="158"/>
      <c r="W177" s="158"/>
      <c r="X177" s="158"/>
      <c r="Y177" s="158">
        <v>1</v>
      </c>
      <c r="Z177" s="158"/>
      <c r="AA177" s="158"/>
      <c r="AB177" s="158"/>
      <c r="AC177" s="158"/>
      <c r="AD177" s="166"/>
      <c r="AE177" s="158">
        <v>5</v>
      </c>
    </row>
    <row r="178" spans="1:31" x14ac:dyDescent="0.2">
      <c r="A178" s="171" t="s">
        <v>1521</v>
      </c>
      <c r="B178" s="172">
        <v>45538</v>
      </c>
      <c r="C178" s="157" t="s">
        <v>453</v>
      </c>
      <c r="D178" s="153">
        <v>44.202540589999998</v>
      </c>
      <c r="E178" s="153">
        <v>-88.466548149999994</v>
      </c>
      <c r="F178" s="158">
        <v>6.5</v>
      </c>
      <c r="G178" s="158" t="s">
        <v>293</v>
      </c>
      <c r="H178" s="158" t="s">
        <v>277</v>
      </c>
      <c r="I178" s="158">
        <v>1</v>
      </c>
      <c r="J178" s="158"/>
      <c r="K178" s="158">
        <v>1</v>
      </c>
      <c r="L178" s="158">
        <v>1</v>
      </c>
      <c r="M178" s="158"/>
      <c r="N178" s="158"/>
      <c r="O178" s="158">
        <v>1</v>
      </c>
      <c r="P178" s="158">
        <v>1</v>
      </c>
      <c r="Q178" s="158"/>
      <c r="R178" s="158"/>
      <c r="S178" s="158"/>
      <c r="T178" s="158"/>
      <c r="U178" s="158"/>
      <c r="V178" s="158"/>
      <c r="W178" s="158"/>
      <c r="X178" s="158"/>
      <c r="Y178" s="158">
        <v>1</v>
      </c>
      <c r="Z178" s="158"/>
      <c r="AA178" s="158"/>
      <c r="AB178" s="158"/>
      <c r="AC178" s="158"/>
      <c r="AD178" s="166" t="s">
        <v>454</v>
      </c>
      <c r="AE178" s="158">
        <v>1</v>
      </c>
    </row>
    <row r="179" spans="1:31" x14ac:dyDescent="0.2">
      <c r="A179" s="171" t="s">
        <v>1521</v>
      </c>
      <c r="B179" s="172">
        <v>45538</v>
      </c>
      <c r="C179" s="157" t="s">
        <v>455</v>
      </c>
      <c r="D179" s="153">
        <v>44.202525799999997</v>
      </c>
      <c r="E179" s="153">
        <v>-88.465447179999998</v>
      </c>
      <c r="F179" s="158">
        <v>5.5</v>
      </c>
      <c r="G179" s="158" t="s">
        <v>276</v>
      </c>
      <c r="H179" s="158" t="s">
        <v>277</v>
      </c>
      <c r="I179" s="158">
        <v>1</v>
      </c>
      <c r="J179" s="158"/>
      <c r="K179" s="158"/>
      <c r="L179" s="158"/>
      <c r="M179" s="158"/>
      <c r="N179" s="158"/>
      <c r="O179" s="158"/>
      <c r="P179" s="158">
        <v>1</v>
      </c>
      <c r="Q179" s="158"/>
      <c r="R179" s="158"/>
      <c r="S179" s="158"/>
      <c r="T179" s="158"/>
      <c r="U179" s="158"/>
      <c r="V179" s="158"/>
      <c r="W179" s="158"/>
      <c r="X179" s="158"/>
      <c r="Y179" s="158"/>
      <c r="Z179" s="158"/>
      <c r="AA179" s="158"/>
      <c r="AB179" s="158"/>
      <c r="AC179" s="158"/>
      <c r="AD179" s="166"/>
      <c r="AE179" s="158">
        <v>2</v>
      </c>
    </row>
    <row r="180" spans="1:31" x14ac:dyDescent="0.2">
      <c r="A180" s="171" t="s">
        <v>1521</v>
      </c>
      <c r="B180" s="172">
        <v>45538</v>
      </c>
      <c r="C180" s="157" t="s">
        <v>456</v>
      </c>
      <c r="D180" s="153">
        <v>44.202511000000001</v>
      </c>
      <c r="E180" s="153">
        <v>-88.464346210000002</v>
      </c>
      <c r="F180" s="158">
        <v>3.5</v>
      </c>
      <c r="G180" s="158" t="s">
        <v>284</v>
      </c>
      <c r="H180" s="158" t="s">
        <v>277</v>
      </c>
      <c r="I180" s="158">
        <v>1</v>
      </c>
      <c r="J180" s="158">
        <v>1</v>
      </c>
      <c r="K180" s="158"/>
      <c r="L180" s="158">
        <v>1</v>
      </c>
      <c r="M180" s="158"/>
      <c r="N180" s="158"/>
      <c r="O180" s="158"/>
      <c r="P180" s="158"/>
      <c r="Q180" s="158"/>
      <c r="R180" s="158"/>
      <c r="S180" s="158"/>
      <c r="T180" s="158"/>
      <c r="U180" s="158"/>
      <c r="V180" s="158"/>
      <c r="W180" s="158"/>
      <c r="X180" s="158"/>
      <c r="Y180" s="158"/>
      <c r="Z180" s="158"/>
      <c r="AA180" s="158"/>
      <c r="AB180" s="158"/>
      <c r="AC180" s="158"/>
      <c r="AD180" s="166"/>
      <c r="AE180" s="158">
        <v>5</v>
      </c>
    </row>
    <row r="181" spans="1:31" x14ac:dyDescent="0.2">
      <c r="A181" s="171" t="s">
        <v>1521</v>
      </c>
      <c r="B181" s="172">
        <v>45538</v>
      </c>
      <c r="C181" s="157" t="s">
        <v>457</v>
      </c>
      <c r="D181" s="153">
        <v>44.202496189999998</v>
      </c>
      <c r="E181" s="153">
        <v>-88.463245240000006</v>
      </c>
      <c r="F181" s="158">
        <v>4.25</v>
      </c>
      <c r="G181" s="158" t="s">
        <v>284</v>
      </c>
      <c r="H181" s="158" t="s">
        <v>277</v>
      </c>
      <c r="I181" s="158">
        <v>2</v>
      </c>
      <c r="J181" s="158">
        <v>1</v>
      </c>
      <c r="K181" s="158"/>
      <c r="L181" s="158">
        <v>1</v>
      </c>
      <c r="M181" s="158"/>
      <c r="N181" s="158"/>
      <c r="O181" s="158">
        <v>1</v>
      </c>
      <c r="P181" s="158"/>
      <c r="Q181" s="158"/>
      <c r="R181" s="158"/>
      <c r="S181" s="158"/>
      <c r="T181" s="158"/>
      <c r="U181" s="158"/>
      <c r="V181" s="158"/>
      <c r="W181" s="158"/>
      <c r="X181" s="158"/>
      <c r="Y181" s="158"/>
      <c r="Z181" s="158"/>
      <c r="AA181" s="158"/>
      <c r="AB181" s="158"/>
      <c r="AC181" s="158"/>
      <c r="AD181" s="166"/>
      <c r="AE181" s="158">
        <v>5</v>
      </c>
    </row>
    <row r="182" spans="1:31" x14ac:dyDescent="0.2">
      <c r="A182" s="171" t="s">
        <v>1521</v>
      </c>
      <c r="B182" s="172">
        <v>45538</v>
      </c>
      <c r="C182" s="157" t="s">
        <v>458</v>
      </c>
      <c r="D182" s="153">
        <v>44.202481370000001</v>
      </c>
      <c r="E182" s="153">
        <v>-88.462144280000004</v>
      </c>
      <c r="F182" s="158">
        <v>3</v>
      </c>
      <c r="G182" s="158" t="s">
        <v>276</v>
      </c>
      <c r="H182" s="158" t="s">
        <v>277</v>
      </c>
      <c r="I182" s="158">
        <v>1</v>
      </c>
      <c r="J182" s="158">
        <v>1</v>
      </c>
      <c r="K182" s="158"/>
      <c r="L182" s="158"/>
      <c r="M182" s="158"/>
      <c r="N182" s="158"/>
      <c r="O182" s="158">
        <v>1</v>
      </c>
      <c r="P182" s="158"/>
      <c r="Q182" s="158"/>
      <c r="R182" s="158"/>
      <c r="S182" s="158" t="s">
        <v>278</v>
      </c>
      <c r="T182" s="158"/>
      <c r="U182" s="158"/>
      <c r="V182" s="158"/>
      <c r="W182" s="158"/>
      <c r="X182" s="158"/>
      <c r="Y182" s="158"/>
      <c r="Z182" s="158"/>
      <c r="AA182" s="158"/>
      <c r="AB182" s="158"/>
      <c r="AC182" s="158"/>
      <c r="AD182" s="166"/>
      <c r="AE182" s="158">
        <v>5</v>
      </c>
    </row>
    <row r="183" spans="1:31" x14ac:dyDescent="0.2">
      <c r="A183" s="171" t="s">
        <v>1521</v>
      </c>
      <c r="B183" s="172">
        <v>45538</v>
      </c>
      <c r="C183" s="157" t="s">
        <v>459</v>
      </c>
      <c r="D183" s="153">
        <v>44.202466549999997</v>
      </c>
      <c r="E183" s="153">
        <v>-88.461043309999994</v>
      </c>
      <c r="F183" s="163">
        <v>1.25</v>
      </c>
      <c r="G183" s="158" t="s">
        <v>276</v>
      </c>
      <c r="H183" s="158" t="s">
        <v>277</v>
      </c>
      <c r="I183" s="158">
        <v>1</v>
      </c>
      <c r="J183" s="158"/>
      <c r="K183" s="158"/>
      <c r="L183" s="158">
        <v>1</v>
      </c>
      <c r="M183" s="158"/>
      <c r="N183" s="158"/>
      <c r="O183" s="158">
        <v>1</v>
      </c>
      <c r="P183" s="158"/>
      <c r="Q183" s="158"/>
      <c r="R183" s="158"/>
      <c r="S183" s="158"/>
      <c r="T183" s="158"/>
      <c r="U183" s="158"/>
      <c r="V183" s="158"/>
      <c r="W183" s="158"/>
      <c r="X183" s="158"/>
      <c r="Y183" s="158"/>
      <c r="Z183" s="158"/>
      <c r="AA183" s="158"/>
      <c r="AB183" s="158"/>
      <c r="AC183" s="158"/>
      <c r="AD183" s="166"/>
      <c r="AE183" s="158">
        <v>5</v>
      </c>
    </row>
    <row r="184" spans="1:31" x14ac:dyDescent="0.2">
      <c r="A184" s="171" t="s">
        <v>1521</v>
      </c>
      <c r="B184" s="172">
        <v>45538</v>
      </c>
      <c r="C184" s="157" t="s">
        <v>460</v>
      </c>
      <c r="D184" s="153">
        <v>44.203406360000002</v>
      </c>
      <c r="E184" s="153">
        <v>-88.472032530000007</v>
      </c>
      <c r="F184" s="158">
        <v>4.5</v>
      </c>
      <c r="G184" s="158" t="s">
        <v>284</v>
      </c>
      <c r="H184" s="158" t="s">
        <v>277</v>
      </c>
      <c r="I184" s="158">
        <v>3</v>
      </c>
      <c r="J184" s="158"/>
      <c r="K184" s="158"/>
      <c r="L184" s="158">
        <v>3</v>
      </c>
      <c r="M184" s="158"/>
      <c r="N184" s="158"/>
      <c r="O184" s="158">
        <v>2</v>
      </c>
      <c r="P184" s="158"/>
      <c r="Q184" s="158"/>
      <c r="R184" s="158"/>
      <c r="S184" s="158"/>
      <c r="T184" s="158"/>
      <c r="U184" s="158"/>
      <c r="V184" s="158"/>
      <c r="W184" s="158"/>
      <c r="X184" s="158"/>
      <c r="Y184" s="158"/>
      <c r="Z184" s="158"/>
      <c r="AA184" s="158"/>
      <c r="AB184" s="158"/>
      <c r="AC184" s="158"/>
      <c r="AD184" s="166"/>
      <c r="AE184" s="158">
        <v>3</v>
      </c>
    </row>
    <row r="185" spans="1:31" x14ac:dyDescent="0.2">
      <c r="A185" s="171" t="s">
        <v>1521</v>
      </c>
      <c r="B185" s="172">
        <v>45538</v>
      </c>
      <c r="C185" s="157" t="s">
        <v>461</v>
      </c>
      <c r="D185" s="153">
        <v>44.203391629999999</v>
      </c>
      <c r="E185" s="153">
        <v>-88.470931539999995</v>
      </c>
      <c r="F185" s="158">
        <v>8.75</v>
      </c>
      <c r="G185" s="158" t="s">
        <v>284</v>
      </c>
      <c r="H185" s="158" t="s">
        <v>277</v>
      </c>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66"/>
      <c r="AE185" s="158">
        <v>0</v>
      </c>
    </row>
    <row r="186" spans="1:31" x14ac:dyDescent="0.2">
      <c r="A186" s="171" t="s">
        <v>1521</v>
      </c>
      <c r="B186" s="172">
        <v>45538</v>
      </c>
      <c r="C186" s="157" t="s">
        <v>462</v>
      </c>
      <c r="D186" s="153">
        <v>44.20337688</v>
      </c>
      <c r="E186" s="153">
        <v>-88.469830549999998</v>
      </c>
      <c r="F186" s="158">
        <v>11.25</v>
      </c>
      <c r="G186" s="158" t="s">
        <v>284</v>
      </c>
      <c r="H186" s="158" t="s">
        <v>277</v>
      </c>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66"/>
      <c r="AE186" s="158">
        <v>0</v>
      </c>
    </row>
    <row r="187" spans="1:31" x14ac:dyDescent="0.2">
      <c r="A187" s="171" t="s">
        <v>1521</v>
      </c>
      <c r="B187" s="172">
        <v>45538</v>
      </c>
      <c r="C187" s="157" t="s">
        <v>463</v>
      </c>
      <c r="D187" s="153">
        <v>44.203362130000002</v>
      </c>
      <c r="E187" s="153">
        <v>-88.468729569999994</v>
      </c>
      <c r="F187" s="158">
        <v>8</v>
      </c>
      <c r="G187" s="158" t="s">
        <v>284</v>
      </c>
      <c r="H187" s="158" t="s">
        <v>277</v>
      </c>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66"/>
      <c r="AE187" s="158">
        <v>0</v>
      </c>
    </row>
    <row r="188" spans="1:31" x14ac:dyDescent="0.2">
      <c r="A188" s="171" t="s">
        <v>1521</v>
      </c>
      <c r="B188" s="172">
        <v>45538</v>
      </c>
      <c r="C188" s="157" t="s">
        <v>464</v>
      </c>
      <c r="D188" s="153">
        <v>44.203347360000002</v>
      </c>
      <c r="E188" s="153">
        <v>-88.467628579999996</v>
      </c>
      <c r="F188" s="158">
        <v>7.5</v>
      </c>
      <c r="G188" s="158" t="s">
        <v>293</v>
      </c>
      <c r="H188" s="158" t="s">
        <v>277</v>
      </c>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66"/>
      <c r="AE188" s="158">
        <v>0</v>
      </c>
    </row>
    <row r="189" spans="1:31" x14ac:dyDescent="0.2">
      <c r="A189" s="171" t="s">
        <v>1521</v>
      </c>
      <c r="B189" s="172">
        <v>45538</v>
      </c>
      <c r="C189" s="157" t="s">
        <v>465</v>
      </c>
      <c r="D189" s="153">
        <v>44.203332580000001</v>
      </c>
      <c r="E189" s="153">
        <v>-88.466527600000006</v>
      </c>
      <c r="F189" s="158">
        <v>5.5</v>
      </c>
      <c r="G189" s="158" t="s">
        <v>276</v>
      </c>
      <c r="H189" s="158" t="s">
        <v>277</v>
      </c>
      <c r="I189" s="158">
        <v>1</v>
      </c>
      <c r="J189" s="158">
        <v>1</v>
      </c>
      <c r="K189" s="158">
        <v>1</v>
      </c>
      <c r="L189" s="158">
        <v>1</v>
      </c>
      <c r="M189" s="158"/>
      <c r="N189" s="158"/>
      <c r="O189" s="158"/>
      <c r="P189" s="158">
        <v>1</v>
      </c>
      <c r="Q189" s="158"/>
      <c r="R189" s="158">
        <v>1</v>
      </c>
      <c r="S189" s="158"/>
      <c r="T189" s="158"/>
      <c r="U189" s="158"/>
      <c r="V189" s="158"/>
      <c r="W189" s="158"/>
      <c r="X189" s="158"/>
      <c r="Y189" s="158"/>
      <c r="Z189" s="158"/>
      <c r="AA189" s="176"/>
      <c r="AB189" s="163">
        <v>1</v>
      </c>
      <c r="AC189" s="158"/>
      <c r="AD189" s="166"/>
      <c r="AE189" s="158">
        <v>3</v>
      </c>
    </row>
    <row r="190" spans="1:31" x14ac:dyDescent="0.2">
      <c r="A190" s="171" t="s">
        <v>1521</v>
      </c>
      <c r="B190" s="172">
        <v>45538</v>
      </c>
      <c r="C190" s="157" t="s">
        <v>466</v>
      </c>
      <c r="D190" s="153">
        <v>44.203317800000001</v>
      </c>
      <c r="E190" s="153">
        <v>-88.465426609999994</v>
      </c>
      <c r="F190" s="158">
        <v>5.25</v>
      </c>
      <c r="G190" s="158" t="s">
        <v>276</v>
      </c>
      <c r="H190" s="158" t="s">
        <v>277</v>
      </c>
      <c r="I190" s="158">
        <v>1</v>
      </c>
      <c r="J190" s="158">
        <v>1</v>
      </c>
      <c r="K190" s="158"/>
      <c r="L190" s="158"/>
      <c r="M190" s="158"/>
      <c r="N190" s="158"/>
      <c r="O190" s="158"/>
      <c r="P190" s="158"/>
      <c r="Q190" s="158"/>
      <c r="R190" s="158">
        <v>1</v>
      </c>
      <c r="S190" s="158"/>
      <c r="T190" s="158"/>
      <c r="U190" s="158"/>
      <c r="V190" s="158"/>
      <c r="W190" s="158"/>
      <c r="X190" s="158"/>
      <c r="Y190" s="158"/>
      <c r="Z190" s="158"/>
      <c r="AA190" s="158"/>
      <c r="AB190" s="158"/>
      <c r="AC190" s="158"/>
      <c r="AD190" s="166"/>
      <c r="AE190" s="158">
        <v>3</v>
      </c>
    </row>
    <row r="191" spans="1:31" x14ac:dyDescent="0.2">
      <c r="A191" s="171" t="s">
        <v>1521</v>
      </c>
      <c r="B191" s="172">
        <v>45538</v>
      </c>
      <c r="C191" s="157" t="s">
        <v>467</v>
      </c>
      <c r="D191" s="153">
        <v>44.203302999999998</v>
      </c>
      <c r="E191" s="153">
        <v>-88.464325630000005</v>
      </c>
      <c r="F191" s="158">
        <v>4.5</v>
      </c>
      <c r="G191" s="158" t="s">
        <v>284</v>
      </c>
      <c r="H191" s="158" t="s">
        <v>277</v>
      </c>
      <c r="I191" s="158">
        <v>3</v>
      </c>
      <c r="J191" s="158">
        <v>2</v>
      </c>
      <c r="K191" s="158"/>
      <c r="L191" s="158">
        <v>3</v>
      </c>
      <c r="M191" s="158" t="s">
        <v>278</v>
      </c>
      <c r="N191" s="158" t="s">
        <v>278</v>
      </c>
      <c r="O191" s="158">
        <v>2</v>
      </c>
      <c r="P191" s="158">
        <v>1</v>
      </c>
      <c r="Q191" s="158"/>
      <c r="R191" s="158"/>
      <c r="S191" s="158"/>
      <c r="T191" s="158"/>
      <c r="U191" s="158"/>
      <c r="V191" s="158"/>
      <c r="W191" s="158"/>
      <c r="X191" s="158"/>
      <c r="Y191" s="158"/>
      <c r="Z191" s="158"/>
      <c r="AA191" s="158"/>
      <c r="AB191" s="158"/>
      <c r="AC191" s="158"/>
      <c r="AD191" s="166"/>
      <c r="AE191" s="158">
        <v>5</v>
      </c>
    </row>
    <row r="192" spans="1:31" x14ac:dyDescent="0.2">
      <c r="A192" s="171" t="s">
        <v>1521</v>
      </c>
      <c r="B192" s="172">
        <v>45538</v>
      </c>
      <c r="C192" s="157" t="s">
        <v>468</v>
      </c>
      <c r="D192" s="153">
        <v>44.203288190000002</v>
      </c>
      <c r="E192" s="153">
        <v>-88.463224650000001</v>
      </c>
      <c r="F192" s="158">
        <v>4.25</v>
      </c>
      <c r="G192" s="158" t="s">
        <v>284</v>
      </c>
      <c r="H192" s="158" t="s">
        <v>277</v>
      </c>
      <c r="I192" s="158">
        <v>3</v>
      </c>
      <c r="J192" s="158">
        <v>1</v>
      </c>
      <c r="K192" s="158"/>
      <c r="L192" s="158">
        <v>3</v>
      </c>
      <c r="M192" s="158"/>
      <c r="N192" s="158"/>
      <c r="O192" s="158">
        <v>3</v>
      </c>
      <c r="P192" s="158"/>
      <c r="Q192" s="158"/>
      <c r="R192" s="158"/>
      <c r="S192" s="158"/>
      <c r="T192" s="158"/>
      <c r="U192" s="158"/>
      <c r="V192" s="158"/>
      <c r="W192" s="158"/>
      <c r="X192" s="158"/>
      <c r="Y192" s="158"/>
      <c r="Z192" s="158"/>
      <c r="AA192" s="158"/>
      <c r="AB192" s="158"/>
      <c r="AC192" s="158"/>
      <c r="AD192" s="166"/>
      <c r="AE192" s="158">
        <v>5</v>
      </c>
    </row>
    <row r="193" spans="1:31" x14ac:dyDescent="0.2">
      <c r="A193" s="171" t="s">
        <v>1521</v>
      </c>
      <c r="B193" s="172">
        <v>45538</v>
      </c>
      <c r="C193" s="157" t="s">
        <v>469</v>
      </c>
      <c r="D193" s="153">
        <v>44.203273369999998</v>
      </c>
      <c r="E193" s="153">
        <v>-88.462123669999997</v>
      </c>
      <c r="F193" s="158">
        <v>4.5</v>
      </c>
      <c r="G193" s="158" t="s">
        <v>284</v>
      </c>
      <c r="H193" s="158" t="s">
        <v>277</v>
      </c>
      <c r="I193" s="158">
        <v>2</v>
      </c>
      <c r="J193" s="158">
        <v>2</v>
      </c>
      <c r="K193" s="158"/>
      <c r="L193" s="158">
        <v>1</v>
      </c>
      <c r="M193" s="158"/>
      <c r="N193" s="158"/>
      <c r="O193" s="158">
        <v>2</v>
      </c>
      <c r="P193" s="158"/>
      <c r="Q193" s="158"/>
      <c r="R193" s="158"/>
      <c r="S193" s="158"/>
      <c r="T193" s="158"/>
      <c r="U193" s="158"/>
      <c r="V193" s="158"/>
      <c r="W193" s="158"/>
      <c r="X193" s="158"/>
      <c r="Y193" s="158"/>
      <c r="Z193" s="158"/>
      <c r="AA193" s="158"/>
      <c r="AB193" s="158"/>
      <c r="AC193" s="158"/>
      <c r="AD193" s="166"/>
      <c r="AE193" s="158">
        <v>4</v>
      </c>
    </row>
    <row r="194" spans="1:31" x14ac:dyDescent="0.2">
      <c r="A194" s="171" t="s">
        <v>1521</v>
      </c>
      <c r="B194" s="172">
        <v>45538</v>
      </c>
      <c r="C194" s="157" t="s">
        <v>470</v>
      </c>
      <c r="D194" s="153">
        <v>44.203243700000002</v>
      </c>
      <c r="E194" s="153">
        <v>-88.459921710000003</v>
      </c>
      <c r="F194" s="158">
        <v>3.25</v>
      </c>
      <c r="G194" s="158" t="s">
        <v>276</v>
      </c>
      <c r="H194" s="158" t="s">
        <v>277</v>
      </c>
      <c r="I194" s="158">
        <v>1</v>
      </c>
      <c r="J194" s="158">
        <v>1</v>
      </c>
      <c r="K194" s="158"/>
      <c r="L194" s="158"/>
      <c r="M194" s="158"/>
      <c r="N194" s="158"/>
      <c r="O194" s="158">
        <v>1</v>
      </c>
      <c r="P194" s="158"/>
      <c r="Q194" s="158"/>
      <c r="R194" s="158"/>
      <c r="S194" s="158"/>
      <c r="T194" s="158"/>
      <c r="U194" s="158"/>
      <c r="V194" s="158"/>
      <c r="W194" s="158"/>
      <c r="X194" s="158"/>
      <c r="Y194" s="158"/>
      <c r="Z194" s="158"/>
      <c r="AA194" s="158"/>
      <c r="AB194" s="158"/>
      <c r="AC194" s="158"/>
      <c r="AD194" s="166"/>
      <c r="AE194" s="158">
        <v>4</v>
      </c>
    </row>
    <row r="195" spans="1:31" x14ac:dyDescent="0.2">
      <c r="A195" s="171" t="s">
        <v>1521</v>
      </c>
      <c r="B195" s="172">
        <v>45538</v>
      </c>
      <c r="C195" s="157" t="s">
        <v>471</v>
      </c>
      <c r="D195" s="153">
        <v>44.204183630000003</v>
      </c>
      <c r="E195" s="153">
        <v>-88.470911049999998</v>
      </c>
      <c r="F195" s="158">
        <v>7</v>
      </c>
      <c r="G195" s="158" t="s">
        <v>284</v>
      </c>
      <c r="H195" s="158" t="s">
        <v>277</v>
      </c>
      <c r="I195" s="158"/>
      <c r="J195" s="158"/>
      <c r="K195" s="158"/>
      <c r="L195" s="158"/>
      <c r="M195" s="158"/>
      <c r="N195" s="158"/>
      <c r="O195" s="158"/>
      <c r="P195" s="158"/>
      <c r="Q195" s="158"/>
      <c r="R195" s="158"/>
      <c r="S195" s="158"/>
      <c r="T195" s="158"/>
      <c r="U195" s="158"/>
      <c r="V195" s="158"/>
      <c r="W195" s="158"/>
      <c r="X195" s="158"/>
      <c r="Y195" s="158"/>
      <c r="Z195" s="158"/>
      <c r="AA195" s="158"/>
      <c r="AB195" s="158"/>
      <c r="AC195" s="158"/>
      <c r="AD195" s="166"/>
      <c r="AE195" s="158">
        <v>0</v>
      </c>
    </row>
    <row r="196" spans="1:31" x14ac:dyDescent="0.2">
      <c r="A196" s="171" t="s">
        <v>1521</v>
      </c>
      <c r="B196" s="172">
        <v>45538</v>
      </c>
      <c r="C196" s="157" t="s">
        <v>472</v>
      </c>
      <c r="D196" s="153">
        <v>44.204168879999997</v>
      </c>
      <c r="E196" s="153">
        <v>-88.469810050000007</v>
      </c>
      <c r="F196" s="158">
        <v>10</v>
      </c>
      <c r="G196" s="158" t="s">
        <v>284</v>
      </c>
      <c r="H196" s="158" t="s">
        <v>277</v>
      </c>
      <c r="I196" s="158"/>
      <c r="J196" s="158"/>
      <c r="K196" s="158"/>
      <c r="L196" s="158"/>
      <c r="M196" s="158"/>
      <c r="N196" s="158"/>
      <c r="O196" s="158"/>
      <c r="P196" s="158"/>
      <c r="Q196" s="158"/>
      <c r="R196" s="158"/>
      <c r="S196" s="158"/>
      <c r="T196" s="158"/>
      <c r="U196" s="158"/>
      <c r="V196" s="158"/>
      <c r="W196" s="158"/>
      <c r="X196" s="158"/>
      <c r="Y196" s="158"/>
      <c r="Z196" s="158"/>
      <c r="AA196" s="158"/>
      <c r="AB196" s="158"/>
      <c r="AC196" s="158"/>
      <c r="AD196" s="166"/>
      <c r="AE196" s="158">
        <v>0</v>
      </c>
    </row>
    <row r="197" spans="1:31" x14ac:dyDescent="0.2">
      <c r="A197" s="171" t="s">
        <v>1521</v>
      </c>
      <c r="B197" s="172">
        <v>45538</v>
      </c>
      <c r="C197" s="157" t="s">
        <v>473</v>
      </c>
      <c r="D197" s="153">
        <v>44.204154119999998</v>
      </c>
      <c r="E197" s="153">
        <v>-88.468709050000001</v>
      </c>
      <c r="F197" s="158">
        <v>16</v>
      </c>
      <c r="G197" s="158" t="s">
        <v>284</v>
      </c>
      <c r="H197" s="158" t="s">
        <v>276</v>
      </c>
      <c r="I197" s="158"/>
      <c r="J197" s="158"/>
      <c r="K197" s="158"/>
      <c r="L197" s="158"/>
      <c r="M197" s="158"/>
      <c r="N197" s="158"/>
      <c r="O197" s="158"/>
      <c r="P197" s="158"/>
      <c r="Q197" s="158"/>
      <c r="R197" s="158"/>
      <c r="S197" s="158"/>
      <c r="T197" s="158"/>
      <c r="U197" s="158"/>
      <c r="V197" s="158"/>
      <c r="W197" s="158"/>
      <c r="X197" s="158"/>
      <c r="Y197" s="158"/>
      <c r="Z197" s="158"/>
      <c r="AA197" s="158"/>
      <c r="AB197" s="158"/>
      <c r="AC197" s="158"/>
      <c r="AD197" s="166"/>
      <c r="AE197" s="158">
        <v>0</v>
      </c>
    </row>
    <row r="198" spans="1:31" x14ac:dyDescent="0.2">
      <c r="A198" s="171" t="s">
        <v>1521</v>
      </c>
      <c r="B198" s="172">
        <v>45538</v>
      </c>
      <c r="C198" s="157" t="s">
        <v>474</v>
      </c>
      <c r="D198" s="153">
        <v>44.204139359999999</v>
      </c>
      <c r="E198" s="153">
        <v>-88.467608049999996</v>
      </c>
      <c r="F198" s="158">
        <v>6.75</v>
      </c>
      <c r="G198" s="158" t="s">
        <v>293</v>
      </c>
      <c r="H198" s="158" t="s">
        <v>277</v>
      </c>
      <c r="I198" s="158">
        <v>1</v>
      </c>
      <c r="J198" s="158"/>
      <c r="K198" s="158"/>
      <c r="L198" s="158"/>
      <c r="M198" s="158"/>
      <c r="N198" s="158"/>
      <c r="O198" s="158">
        <v>1</v>
      </c>
      <c r="P198" s="158"/>
      <c r="Q198" s="158"/>
      <c r="R198" s="158">
        <v>1</v>
      </c>
      <c r="S198" s="158"/>
      <c r="T198" s="158"/>
      <c r="U198" s="158"/>
      <c r="V198" s="158"/>
      <c r="W198" s="158"/>
      <c r="X198" s="158"/>
      <c r="Y198" s="158"/>
      <c r="Z198" s="158"/>
      <c r="AA198" s="158"/>
      <c r="AB198" s="158"/>
      <c r="AC198" s="158"/>
      <c r="AD198" s="166"/>
      <c r="AE198" s="158">
        <v>3</v>
      </c>
    </row>
    <row r="199" spans="1:31" x14ac:dyDescent="0.2">
      <c r="A199" s="171" t="s">
        <v>1521</v>
      </c>
      <c r="B199" s="172">
        <v>45538</v>
      </c>
      <c r="C199" s="157" t="s">
        <v>475</v>
      </c>
      <c r="D199" s="153">
        <v>44.204124579999998</v>
      </c>
      <c r="E199" s="153">
        <v>-88.466507050000004</v>
      </c>
      <c r="F199" s="158">
        <v>5.5</v>
      </c>
      <c r="G199" s="158" t="s">
        <v>293</v>
      </c>
      <c r="H199" s="158" t="s">
        <v>277</v>
      </c>
      <c r="I199" s="158">
        <v>3</v>
      </c>
      <c r="J199" s="158">
        <v>1</v>
      </c>
      <c r="K199" s="158"/>
      <c r="L199" s="158">
        <v>3</v>
      </c>
      <c r="M199" s="158"/>
      <c r="N199" s="158"/>
      <c r="O199" s="158">
        <v>2</v>
      </c>
      <c r="P199" s="158"/>
      <c r="Q199" s="158"/>
      <c r="R199" s="158"/>
      <c r="S199" s="158"/>
      <c r="T199" s="158"/>
      <c r="U199" s="158"/>
      <c r="V199" s="158"/>
      <c r="W199" s="158"/>
      <c r="X199" s="158"/>
      <c r="Y199" s="158"/>
      <c r="Z199" s="158"/>
      <c r="AA199" s="158"/>
      <c r="AB199" s="158"/>
      <c r="AC199" s="158"/>
      <c r="AD199" s="166"/>
      <c r="AE199" s="158">
        <v>5</v>
      </c>
    </row>
    <row r="200" spans="1:31" x14ac:dyDescent="0.2">
      <c r="A200" s="171" t="s">
        <v>1521</v>
      </c>
      <c r="B200" s="172">
        <v>45538</v>
      </c>
      <c r="C200" s="157" t="s">
        <v>476</v>
      </c>
      <c r="D200" s="153">
        <v>44.204109789999997</v>
      </c>
      <c r="E200" s="153">
        <v>-88.465406049999999</v>
      </c>
      <c r="F200" s="158">
        <v>4.75</v>
      </c>
      <c r="G200" s="158" t="s">
        <v>284</v>
      </c>
      <c r="H200" s="158" t="s">
        <v>277</v>
      </c>
      <c r="I200" s="158">
        <v>3</v>
      </c>
      <c r="J200" s="158"/>
      <c r="K200" s="158"/>
      <c r="L200" s="158">
        <v>3</v>
      </c>
      <c r="M200" s="158"/>
      <c r="N200" s="158"/>
      <c r="O200" s="158">
        <v>2</v>
      </c>
      <c r="P200" s="158"/>
      <c r="Q200" s="158"/>
      <c r="R200" s="158">
        <v>1</v>
      </c>
      <c r="S200" s="158"/>
      <c r="T200" s="158">
        <v>2</v>
      </c>
      <c r="U200" s="158"/>
      <c r="V200" s="158"/>
      <c r="W200" s="158"/>
      <c r="X200" s="158"/>
      <c r="Y200" s="158"/>
      <c r="Z200" s="158"/>
      <c r="AA200" s="158"/>
      <c r="AB200" s="158"/>
      <c r="AC200" s="158"/>
      <c r="AD200" s="166"/>
      <c r="AE200" s="158">
        <v>5</v>
      </c>
    </row>
    <row r="201" spans="1:31" x14ac:dyDescent="0.2">
      <c r="A201" s="171" t="s">
        <v>1521</v>
      </c>
      <c r="B201" s="172">
        <v>45538</v>
      </c>
      <c r="C201" s="157" t="s">
        <v>477</v>
      </c>
      <c r="D201" s="153">
        <v>44.204094990000002</v>
      </c>
      <c r="E201" s="153">
        <v>-88.464305049999993</v>
      </c>
      <c r="F201" s="158">
        <v>5.5</v>
      </c>
      <c r="G201" s="158" t="s">
        <v>293</v>
      </c>
      <c r="H201" s="158" t="s">
        <v>277</v>
      </c>
      <c r="I201" s="158"/>
      <c r="J201" s="158" t="s">
        <v>278</v>
      </c>
      <c r="K201" s="158"/>
      <c r="L201" s="158" t="s">
        <v>278</v>
      </c>
      <c r="M201" s="158"/>
      <c r="N201" s="158"/>
      <c r="O201" s="158"/>
      <c r="P201" s="158"/>
      <c r="Q201" s="158"/>
      <c r="R201" s="158" t="s">
        <v>278</v>
      </c>
      <c r="S201" s="158"/>
      <c r="T201" s="158"/>
      <c r="U201" s="158"/>
      <c r="V201" s="158"/>
      <c r="W201" s="158"/>
      <c r="X201" s="158"/>
      <c r="Y201" s="158" t="s">
        <v>278</v>
      </c>
      <c r="Z201" s="158"/>
      <c r="AA201" s="158"/>
      <c r="AB201" s="158"/>
      <c r="AC201" s="158"/>
      <c r="AD201" s="166"/>
      <c r="AE201" s="158">
        <v>0</v>
      </c>
    </row>
    <row r="202" spans="1:31" x14ac:dyDescent="0.2">
      <c r="A202" s="171" t="s">
        <v>1521</v>
      </c>
      <c r="B202" s="172">
        <v>45538</v>
      </c>
      <c r="C202" s="157" t="s">
        <v>478</v>
      </c>
      <c r="D202" s="153">
        <v>44.204080179999998</v>
      </c>
      <c r="E202" s="153">
        <v>-88.463204050000002</v>
      </c>
      <c r="F202" s="158">
        <v>5.25</v>
      </c>
      <c r="G202" s="158" t="s">
        <v>276</v>
      </c>
      <c r="H202" s="158" t="s">
        <v>277</v>
      </c>
      <c r="I202" s="158">
        <v>2</v>
      </c>
      <c r="J202" s="158">
        <v>1</v>
      </c>
      <c r="K202" s="158"/>
      <c r="L202" s="158">
        <v>2</v>
      </c>
      <c r="M202" s="158"/>
      <c r="N202" s="158"/>
      <c r="O202" s="158">
        <v>1</v>
      </c>
      <c r="P202" s="158"/>
      <c r="Q202" s="158"/>
      <c r="R202" s="158"/>
      <c r="S202" s="158"/>
      <c r="T202" s="158"/>
      <c r="U202" s="158"/>
      <c r="V202" s="158"/>
      <c r="W202" s="158"/>
      <c r="X202" s="158"/>
      <c r="Y202" s="158"/>
      <c r="Z202" s="158"/>
      <c r="AA202" s="158"/>
      <c r="AB202" s="158"/>
      <c r="AC202" s="158"/>
      <c r="AD202" s="166"/>
      <c r="AE202" s="158">
        <v>5</v>
      </c>
    </row>
    <row r="203" spans="1:31" x14ac:dyDescent="0.2">
      <c r="A203" s="171" t="s">
        <v>1521</v>
      </c>
      <c r="B203" s="172">
        <v>45538</v>
      </c>
      <c r="C203" s="157" t="s">
        <v>479</v>
      </c>
      <c r="D203" s="153">
        <v>44.204065360000001</v>
      </c>
      <c r="E203" s="153">
        <v>-88.462103060000004</v>
      </c>
      <c r="F203" s="158">
        <v>5</v>
      </c>
      <c r="G203" s="158" t="s">
        <v>284</v>
      </c>
      <c r="H203" s="158" t="s">
        <v>277</v>
      </c>
      <c r="I203" s="158">
        <v>2</v>
      </c>
      <c r="J203" s="158"/>
      <c r="K203" s="158"/>
      <c r="L203" s="158">
        <v>2</v>
      </c>
      <c r="M203" s="158"/>
      <c r="N203" s="158"/>
      <c r="O203" s="158"/>
      <c r="P203" s="158"/>
      <c r="Q203" s="158"/>
      <c r="R203" s="158"/>
      <c r="S203" s="158"/>
      <c r="T203" s="158"/>
      <c r="U203" s="158"/>
      <c r="V203" s="158"/>
      <c r="W203" s="158"/>
      <c r="X203" s="158"/>
      <c r="Y203" s="158" t="s">
        <v>278</v>
      </c>
      <c r="Z203" s="158"/>
      <c r="AA203" s="158"/>
      <c r="AB203" s="158"/>
      <c r="AC203" s="158"/>
      <c r="AD203" s="166"/>
      <c r="AE203" s="158">
        <v>5</v>
      </c>
    </row>
    <row r="204" spans="1:31" x14ac:dyDescent="0.2">
      <c r="A204" s="171" t="s">
        <v>1521</v>
      </c>
      <c r="B204" s="172">
        <v>45538</v>
      </c>
      <c r="C204" s="157" t="s">
        <v>480</v>
      </c>
      <c r="D204" s="153">
        <v>44.204050530000004</v>
      </c>
      <c r="E204" s="153">
        <v>-88.461002059999998</v>
      </c>
      <c r="F204" s="158">
        <v>8</v>
      </c>
      <c r="G204" s="158" t="s">
        <v>284</v>
      </c>
      <c r="H204" s="158" t="s">
        <v>277</v>
      </c>
      <c r="I204" s="158">
        <v>1</v>
      </c>
      <c r="J204" s="158"/>
      <c r="K204" s="158"/>
      <c r="L204" s="158">
        <v>1</v>
      </c>
      <c r="M204" s="158"/>
      <c r="N204" s="158"/>
      <c r="O204" s="158"/>
      <c r="P204" s="158"/>
      <c r="Q204" s="158"/>
      <c r="R204" s="158"/>
      <c r="S204" s="158"/>
      <c r="T204" s="158"/>
      <c r="U204" s="158"/>
      <c r="V204" s="158"/>
      <c r="W204" s="158"/>
      <c r="X204" s="158"/>
      <c r="Y204" s="158"/>
      <c r="Z204" s="158"/>
      <c r="AA204" s="158"/>
      <c r="AB204" s="158"/>
      <c r="AC204" s="158"/>
      <c r="AD204" s="166"/>
      <c r="AE204" s="158">
        <v>3</v>
      </c>
    </row>
    <row r="205" spans="1:31" x14ac:dyDescent="0.2">
      <c r="A205" s="171" t="s">
        <v>1521</v>
      </c>
      <c r="B205" s="172">
        <v>45538</v>
      </c>
      <c r="C205" s="157" t="s">
        <v>481</v>
      </c>
      <c r="D205" s="153">
        <v>44.204035689999998</v>
      </c>
      <c r="E205" s="153">
        <v>-88.459901070000001</v>
      </c>
      <c r="F205" s="158">
        <v>4.5</v>
      </c>
      <c r="G205" s="158" t="s">
        <v>284</v>
      </c>
      <c r="H205" s="158" t="s">
        <v>277</v>
      </c>
      <c r="I205" s="158">
        <v>3</v>
      </c>
      <c r="J205" s="158">
        <v>2</v>
      </c>
      <c r="K205" s="158"/>
      <c r="L205" s="158">
        <v>3</v>
      </c>
      <c r="M205" s="158"/>
      <c r="N205" s="158"/>
      <c r="O205" s="158">
        <v>3</v>
      </c>
      <c r="P205" s="158"/>
      <c r="Q205" s="158"/>
      <c r="R205" s="158"/>
      <c r="S205" s="158"/>
      <c r="T205" s="158"/>
      <c r="U205" s="158"/>
      <c r="V205" s="158"/>
      <c r="W205" s="158"/>
      <c r="X205" s="158"/>
      <c r="Y205" s="158"/>
      <c r="Z205" s="158"/>
      <c r="AA205" s="158"/>
      <c r="AB205" s="158"/>
      <c r="AC205" s="158"/>
      <c r="AD205" s="166"/>
      <c r="AE205" s="158">
        <v>5</v>
      </c>
    </row>
    <row r="206" spans="1:31" x14ac:dyDescent="0.2">
      <c r="A206" s="171" t="s">
        <v>1521</v>
      </c>
      <c r="B206" s="172">
        <v>45538</v>
      </c>
      <c r="C206" s="157" t="s">
        <v>482</v>
      </c>
      <c r="D206" s="153">
        <v>44.204020839999998</v>
      </c>
      <c r="E206" s="153">
        <v>-88.458800080000003</v>
      </c>
      <c r="F206" s="158">
        <v>5</v>
      </c>
      <c r="G206" s="158" t="s">
        <v>284</v>
      </c>
      <c r="H206" s="158" t="s">
        <v>277</v>
      </c>
      <c r="I206" s="158">
        <v>2</v>
      </c>
      <c r="J206" s="158">
        <v>1</v>
      </c>
      <c r="K206" s="158"/>
      <c r="L206" s="158">
        <v>2</v>
      </c>
      <c r="M206" s="158"/>
      <c r="N206" s="158"/>
      <c r="O206" s="158">
        <v>2</v>
      </c>
      <c r="P206" s="158"/>
      <c r="Q206" s="158"/>
      <c r="R206" s="158"/>
      <c r="S206" s="158"/>
      <c r="T206" s="158"/>
      <c r="U206" s="158"/>
      <c r="V206" s="158"/>
      <c r="W206" s="158"/>
      <c r="X206" s="158"/>
      <c r="Y206" s="158"/>
      <c r="Z206" s="158"/>
      <c r="AA206" s="158"/>
      <c r="AB206" s="158"/>
      <c r="AC206" s="158"/>
      <c r="AD206" s="166"/>
      <c r="AE206" s="158">
        <v>5</v>
      </c>
    </row>
    <row r="207" spans="1:31" x14ac:dyDescent="0.2">
      <c r="A207" s="171" t="s">
        <v>1521</v>
      </c>
      <c r="B207" s="172">
        <v>45538</v>
      </c>
      <c r="C207" s="157" t="s">
        <v>483</v>
      </c>
      <c r="D207" s="153">
        <v>44.204005979999998</v>
      </c>
      <c r="E207" s="153">
        <v>-88.457699079999998</v>
      </c>
      <c r="F207" s="158">
        <v>5.25</v>
      </c>
      <c r="G207" s="158" t="s">
        <v>284</v>
      </c>
      <c r="H207" s="158" t="s">
        <v>277</v>
      </c>
      <c r="I207" s="158">
        <v>1</v>
      </c>
      <c r="J207" s="158"/>
      <c r="K207" s="158"/>
      <c r="L207" s="158">
        <v>1</v>
      </c>
      <c r="M207" s="158"/>
      <c r="N207" s="158"/>
      <c r="O207" s="158">
        <v>1</v>
      </c>
      <c r="P207" s="158"/>
      <c r="Q207" s="158"/>
      <c r="R207" s="158"/>
      <c r="S207" s="158"/>
      <c r="T207" s="158"/>
      <c r="U207" s="158"/>
      <c r="V207" s="158"/>
      <c r="W207" s="158"/>
      <c r="X207" s="158"/>
      <c r="Y207" s="158"/>
      <c r="Z207" s="158"/>
      <c r="AA207" s="158"/>
      <c r="AB207" s="158"/>
      <c r="AC207" s="158"/>
      <c r="AD207" s="166"/>
      <c r="AE207" s="158">
        <v>3</v>
      </c>
    </row>
    <row r="208" spans="1:31" x14ac:dyDescent="0.2">
      <c r="A208" s="171" t="s">
        <v>1521</v>
      </c>
      <c r="B208" s="172">
        <v>45538</v>
      </c>
      <c r="C208" s="157" t="s">
        <v>484</v>
      </c>
      <c r="D208" s="153">
        <v>44.204960880000002</v>
      </c>
      <c r="E208" s="153">
        <v>-88.469789539999994</v>
      </c>
      <c r="F208" s="158">
        <v>5.5</v>
      </c>
      <c r="G208" s="158" t="s">
        <v>284</v>
      </c>
      <c r="H208" s="158" t="s">
        <v>277</v>
      </c>
      <c r="I208" s="158"/>
      <c r="J208" s="158"/>
      <c r="K208" s="158"/>
      <c r="L208" s="158"/>
      <c r="M208" s="158"/>
      <c r="N208" s="158"/>
      <c r="O208" s="158"/>
      <c r="P208" s="158"/>
      <c r="Q208" s="158"/>
      <c r="R208" s="158"/>
      <c r="S208" s="158"/>
      <c r="T208" s="158"/>
      <c r="U208" s="158"/>
      <c r="V208" s="158"/>
      <c r="W208" s="158"/>
      <c r="X208" s="158"/>
      <c r="Y208" s="158"/>
      <c r="Z208" s="158"/>
      <c r="AA208" s="158"/>
      <c r="AB208" s="158"/>
      <c r="AC208" s="158"/>
      <c r="AD208" s="166" t="s">
        <v>485</v>
      </c>
      <c r="AE208" s="158">
        <v>0</v>
      </c>
    </row>
    <row r="209" spans="1:31" x14ac:dyDescent="0.2">
      <c r="A209" s="171" t="s">
        <v>1521</v>
      </c>
      <c r="B209" s="172">
        <v>45538</v>
      </c>
      <c r="C209" s="157" t="s">
        <v>486</v>
      </c>
      <c r="D209" s="153">
        <v>44.204946120000002</v>
      </c>
      <c r="E209" s="153">
        <v>-88.468688529999994</v>
      </c>
      <c r="F209" s="158">
        <v>11.5</v>
      </c>
      <c r="G209" s="158" t="s">
        <v>293</v>
      </c>
      <c r="H209" s="158" t="s">
        <v>277</v>
      </c>
      <c r="I209" s="158"/>
      <c r="J209" s="158"/>
      <c r="K209" s="158"/>
      <c r="L209" s="158"/>
      <c r="M209" s="158"/>
      <c r="N209" s="158"/>
      <c r="O209" s="158"/>
      <c r="P209" s="158"/>
      <c r="Q209" s="158"/>
      <c r="R209" s="158"/>
      <c r="S209" s="158"/>
      <c r="T209" s="158"/>
      <c r="U209" s="158"/>
      <c r="V209" s="158"/>
      <c r="W209" s="158"/>
      <c r="X209" s="158"/>
      <c r="Y209" s="158"/>
      <c r="Z209" s="158"/>
      <c r="AA209" s="158"/>
      <c r="AB209" s="158"/>
      <c r="AC209" s="158"/>
      <c r="AD209" s="166"/>
      <c r="AE209" s="158">
        <v>0</v>
      </c>
    </row>
    <row r="210" spans="1:31" x14ac:dyDescent="0.2">
      <c r="A210" s="171" t="s">
        <v>1521</v>
      </c>
      <c r="B210" s="172">
        <v>45538</v>
      </c>
      <c r="C210" s="157" t="s">
        <v>487</v>
      </c>
      <c r="D210" s="153">
        <v>44.204931350000003</v>
      </c>
      <c r="E210" s="153">
        <v>-88.467587510000001</v>
      </c>
      <c r="F210" s="158">
        <v>9.5</v>
      </c>
      <c r="G210" s="158" t="s">
        <v>284</v>
      </c>
      <c r="H210" s="158" t="s">
        <v>277</v>
      </c>
      <c r="I210" s="158"/>
      <c r="J210" s="158"/>
      <c r="K210" s="158"/>
      <c r="L210" s="158"/>
      <c r="M210" s="158"/>
      <c r="N210" s="158"/>
      <c r="O210" s="158"/>
      <c r="P210" s="158"/>
      <c r="Q210" s="158"/>
      <c r="R210" s="158"/>
      <c r="S210" s="158"/>
      <c r="T210" s="158"/>
      <c r="U210" s="158"/>
      <c r="V210" s="158"/>
      <c r="W210" s="158"/>
      <c r="X210" s="158"/>
      <c r="Y210" s="158"/>
      <c r="Z210" s="158"/>
      <c r="AA210" s="158"/>
      <c r="AB210" s="158"/>
      <c r="AC210" s="158"/>
      <c r="AD210" s="166"/>
      <c r="AE210" s="158">
        <v>0</v>
      </c>
    </row>
    <row r="211" spans="1:31" x14ac:dyDescent="0.2">
      <c r="A211" s="171" t="s">
        <v>1521</v>
      </c>
      <c r="B211" s="172">
        <v>45538</v>
      </c>
      <c r="C211" s="157" t="s">
        <v>488</v>
      </c>
      <c r="D211" s="153">
        <v>44.204916580000003</v>
      </c>
      <c r="E211" s="153">
        <v>-88.466486500000002</v>
      </c>
      <c r="F211" s="158">
        <v>6</v>
      </c>
      <c r="G211" s="158" t="s">
        <v>284</v>
      </c>
      <c r="H211" s="158" t="s">
        <v>277</v>
      </c>
      <c r="I211" s="158">
        <v>2</v>
      </c>
      <c r="J211" s="158"/>
      <c r="K211" s="158"/>
      <c r="L211" s="158">
        <v>2</v>
      </c>
      <c r="M211" s="158"/>
      <c r="N211" s="158"/>
      <c r="O211" s="158">
        <v>1</v>
      </c>
      <c r="P211" s="158"/>
      <c r="Q211" s="158"/>
      <c r="R211" s="158"/>
      <c r="S211" s="158"/>
      <c r="T211" s="158"/>
      <c r="U211" s="158"/>
      <c r="V211" s="158"/>
      <c r="W211" s="158"/>
      <c r="X211" s="158"/>
      <c r="Y211" s="158"/>
      <c r="Z211" s="158"/>
      <c r="AA211" s="158"/>
      <c r="AB211" s="158"/>
      <c r="AC211" s="158"/>
      <c r="AD211" s="166"/>
      <c r="AE211" s="158">
        <v>5</v>
      </c>
    </row>
    <row r="212" spans="1:31" x14ac:dyDescent="0.2">
      <c r="A212" s="171" t="s">
        <v>1521</v>
      </c>
      <c r="B212" s="172">
        <v>45538</v>
      </c>
      <c r="C212" s="157" t="s">
        <v>489</v>
      </c>
      <c r="D212" s="153">
        <v>44.204901790000001</v>
      </c>
      <c r="E212" s="153">
        <v>-88.465385479999995</v>
      </c>
      <c r="F212" s="158">
        <v>5.5</v>
      </c>
      <c r="G212" s="158" t="s">
        <v>284</v>
      </c>
      <c r="H212" s="158" t="s">
        <v>277</v>
      </c>
      <c r="I212" s="158">
        <v>3</v>
      </c>
      <c r="J212" s="158"/>
      <c r="K212" s="158"/>
      <c r="L212" s="158">
        <v>3</v>
      </c>
      <c r="M212" s="158"/>
      <c r="N212" s="158"/>
      <c r="O212" s="158">
        <v>2</v>
      </c>
      <c r="P212" s="158"/>
      <c r="Q212" s="158"/>
      <c r="R212" s="158">
        <v>1</v>
      </c>
      <c r="S212" s="158"/>
      <c r="T212" s="158">
        <v>3</v>
      </c>
      <c r="U212" s="158"/>
      <c r="V212" s="158"/>
      <c r="W212" s="158"/>
      <c r="X212" s="158"/>
      <c r="Y212" s="158"/>
      <c r="Z212" s="158"/>
      <c r="AA212" s="158"/>
      <c r="AB212" s="158"/>
      <c r="AC212" s="158"/>
      <c r="AD212" s="166"/>
      <c r="AE212" s="158">
        <v>5</v>
      </c>
    </row>
    <row r="213" spans="1:31" x14ac:dyDescent="0.2">
      <c r="A213" s="171" t="s">
        <v>1521</v>
      </c>
      <c r="B213" s="172">
        <v>45538</v>
      </c>
      <c r="C213" s="157" t="s">
        <v>490</v>
      </c>
      <c r="D213" s="153">
        <v>44.204886989999999</v>
      </c>
      <c r="E213" s="153">
        <v>-88.464284469999996</v>
      </c>
      <c r="F213" s="158">
        <v>5.5</v>
      </c>
      <c r="G213" s="158" t="s">
        <v>284</v>
      </c>
      <c r="H213" s="158" t="s">
        <v>277</v>
      </c>
      <c r="I213" s="158">
        <v>2</v>
      </c>
      <c r="J213" s="158"/>
      <c r="K213" s="158"/>
      <c r="L213" s="158">
        <v>1</v>
      </c>
      <c r="M213" s="158"/>
      <c r="N213" s="158"/>
      <c r="O213" s="158">
        <v>1</v>
      </c>
      <c r="P213" s="158"/>
      <c r="Q213" s="158"/>
      <c r="R213" s="158">
        <v>2</v>
      </c>
      <c r="S213" s="158"/>
      <c r="T213" s="158">
        <v>1</v>
      </c>
      <c r="U213" s="158"/>
      <c r="V213" s="158"/>
      <c r="W213" s="158"/>
      <c r="X213" s="158"/>
      <c r="Y213" s="158"/>
      <c r="Z213" s="158"/>
      <c r="AA213" s="158"/>
      <c r="AB213" s="158"/>
      <c r="AC213" s="158"/>
      <c r="AD213" s="166"/>
      <c r="AE213" s="158">
        <v>5</v>
      </c>
    </row>
    <row r="214" spans="1:31" x14ac:dyDescent="0.2">
      <c r="A214" s="171" t="s">
        <v>1521</v>
      </c>
      <c r="B214" s="172">
        <v>45538</v>
      </c>
      <c r="C214" s="157" t="s">
        <v>491</v>
      </c>
      <c r="D214" s="153">
        <v>44.204872180000002</v>
      </c>
      <c r="E214" s="153">
        <v>-88.463183459999996</v>
      </c>
      <c r="F214" s="158">
        <v>5.75</v>
      </c>
      <c r="G214" s="158" t="s">
        <v>284</v>
      </c>
      <c r="H214" s="158" t="s">
        <v>277</v>
      </c>
      <c r="I214" s="158">
        <v>1</v>
      </c>
      <c r="J214" s="158">
        <v>1</v>
      </c>
      <c r="K214" s="158"/>
      <c r="L214" s="158"/>
      <c r="M214" s="158"/>
      <c r="N214" s="158"/>
      <c r="O214" s="158">
        <v>1</v>
      </c>
      <c r="P214" s="158"/>
      <c r="Q214" s="158"/>
      <c r="R214" s="158"/>
      <c r="S214" s="158"/>
      <c r="T214" s="158"/>
      <c r="U214" s="158"/>
      <c r="V214" s="158"/>
      <c r="W214" s="158"/>
      <c r="X214" s="158"/>
      <c r="Y214" s="158"/>
      <c r="Z214" s="158"/>
      <c r="AA214" s="158"/>
      <c r="AB214" s="158"/>
      <c r="AC214" s="158"/>
      <c r="AD214" s="166"/>
      <c r="AE214" s="158">
        <v>3</v>
      </c>
    </row>
    <row r="215" spans="1:31" x14ac:dyDescent="0.2">
      <c r="A215" s="171" t="s">
        <v>1521</v>
      </c>
      <c r="B215" s="172">
        <v>45538</v>
      </c>
      <c r="C215" s="157" t="s">
        <v>492</v>
      </c>
      <c r="D215" s="153">
        <v>44.204857359999998</v>
      </c>
      <c r="E215" s="153">
        <v>-88.462082449999997</v>
      </c>
      <c r="F215" s="158">
        <v>6</v>
      </c>
      <c r="G215" s="158" t="s">
        <v>284</v>
      </c>
      <c r="H215" s="158" t="s">
        <v>277</v>
      </c>
      <c r="I215" s="158">
        <v>1</v>
      </c>
      <c r="J215" s="158">
        <v>1</v>
      </c>
      <c r="K215" s="158"/>
      <c r="L215" s="158"/>
      <c r="M215" s="158"/>
      <c r="N215" s="158"/>
      <c r="O215" s="158"/>
      <c r="P215" s="158"/>
      <c r="Q215" s="158"/>
      <c r="R215" s="158"/>
      <c r="S215" s="158"/>
      <c r="T215" s="158"/>
      <c r="U215" s="158"/>
      <c r="V215" s="158"/>
      <c r="W215" s="158"/>
      <c r="X215" s="158"/>
      <c r="Y215" s="158"/>
      <c r="Z215" s="158"/>
      <c r="AA215" s="158"/>
      <c r="AB215" s="158"/>
      <c r="AC215" s="158"/>
      <c r="AD215" s="166"/>
      <c r="AE215" s="158">
        <v>2</v>
      </c>
    </row>
    <row r="216" spans="1:31" x14ac:dyDescent="0.2">
      <c r="A216" s="171" t="s">
        <v>1521</v>
      </c>
      <c r="B216" s="172">
        <v>45538</v>
      </c>
      <c r="C216" s="157" t="s">
        <v>493</v>
      </c>
      <c r="D216" s="153">
        <v>44.204842530000001</v>
      </c>
      <c r="E216" s="153">
        <v>-88.460981439999998</v>
      </c>
      <c r="F216" s="158">
        <v>8.5</v>
      </c>
      <c r="G216" s="158" t="s">
        <v>284</v>
      </c>
      <c r="H216" s="158" t="s">
        <v>277</v>
      </c>
      <c r="I216" s="158"/>
      <c r="J216" s="158"/>
      <c r="K216" s="158"/>
      <c r="L216" s="158"/>
      <c r="M216" s="158"/>
      <c r="N216" s="158"/>
      <c r="O216" s="158"/>
      <c r="P216" s="158"/>
      <c r="Q216" s="158"/>
      <c r="R216" s="158"/>
      <c r="S216" s="158"/>
      <c r="T216" s="158"/>
      <c r="U216" s="158"/>
      <c r="V216" s="158"/>
      <c r="W216" s="158"/>
      <c r="X216" s="158"/>
      <c r="Y216" s="158"/>
      <c r="Z216" s="158"/>
      <c r="AA216" s="158"/>
      <c r="AB216" s="158"/>
      <c r="AC216" s="158"/>
      <c r="AD216" s="166"/>
      <c r="AE216" s="158">
        <v>0</v>
      </c>
    </row>
    <row r="217" spans="1:31" x14ac:dyDescent="0.2">
      <c r="A217" s="171" t="s">
        <v>1521</v>
      </c>
      <c r="B217" s="172">
        <v>45538</v>
      </c>
      <c r="C217" s="157" t="s">
        <v>494</v>
      </c>
      <c r="D217" s="153">
        <v>44.204827690000002</v>
      </c>
      <c r="E217" s="153">
        <v>-88.459880429999998</v>
      </c>
      <c r="F217" s="158">
        <v>5.25</v>
      </c>
      <c r="G217" s="158" t="s">
        <v>284</v>
      </c>
      <c r="H217" s="158" t="s">
        <v>277</v>
      </c>
      <c r="I217" s="158"/>
      <c r="J217" s="158"/>
      <c r="K217" s="158"/>
      <c r="L217" s="158" t="s">
        <v>278</v>
      </c>
      <c r="M217" s="158"/>
      <c r="N217" s="158"/>
      <c r="O217" s="158"/>
      <c r="P217" s="158"/>
      <c r="Q217" s="158"/>
      <c r="R217" s="158"/>
      <c r="S217" s="158"/>
      <c r="T217" s="158"/>
      <c r="U217" s="158"/>
      <c r="V217" s="158"/>
      <c r="W217" s="158"/>
      <c r="X217" s="158"/>
      <c r="Y217" s="158"/>
      <c r="Z217" s="158"/>
      <c r="AA217" s="158"/>
      <c r="AB217" s="158"/>
      <c r="AC217" s="158"/>
      <c r="AD217" s="166"/>
      <c r="AE217" s="158">
        <v>0</v>
      </c>
    </row>
    <row r="218" spans="1:31" x14ac:dyDescent="0.2">
      <c r="A218" s="171" t="s">
        <v>1521</v>
      </c>
      <c r="B218" s="172">
        <v>45538</v>
      </c>
      <c r="C218" s="157" t="s">
        <v>495</v>
      </c>
      <c r="D218" s="153">
        <v>44.204812830000002</v>
      </c>
      <c r="E218" s="153">
        <v>-88.458779419999999</v>
      </c>
      <c r="F218" s="158">
        <v>5.5</v>
      </c>
      <c r="G218" s="158" t="s">
        <v>284</v>
      </c>
      <c r="H218" s="158" t="s">
        <v>277</v>
      </c>
      <c r="I218" s="158">
        <v>3</v>
      </c>
      <c r="J218" s="158">
        <v>1</v>
      </c>
      <c r="K218" s="158"/>
      <c r="L218" s="158">
        <v>2</v>
      </c>
      <c r="M218" s="158"/>
      <c r="N218" s="158"/>
      <c r="O218" s="158">
        <v>3</v>
      </c>
      <c r="P218" s="158"/>
      <c r="Q218" s="158"/>
      <c r="R218" s="158"/>
      <c r="S218" s="174" t="s">
        <v>278</v>
      </c>
      <c r="T218" s="158"/>
      <c r="U218" s="158"/>
      <c r="V218" s="158"/>
      <c r="W218" s="158"/>
      <c r="X218" s="158"/>
      <c r="Y218" s="158"/>
      <c r="Z218" s="158"/>
      <c r="AA218" s="158"/>
      <c r="AB218" s="158"/>
      <c r="AC218" s="158"/>
      <c r="AD218" s="166"/>
      <c r="AE218" s="158">
        <v>5</v>
      </c>
    </row>
    <row r="219" spans="1:31" x14ac:dyDescent="0.2">
      <c r="A219" s="171" t="s">
        <v>1521</v>
      </c>
      <c r="B219" s="172">
        <v>45538</v>
      </c>
      <c r="C219" s="157" t="s">
        <v>496</v>
      </c>
      <c r="D219" s="153">
        <v>44.204797970000001</v>
      </c>
      <c r="E219" s="153">
        <v>-88.45767841</v>
      </c>
      <c r="F219" s="158">
        <v>5.5</v>
      </c>
      <c r="G219" s="158" t="s">
        <v>284</v>
      </c>
      <c r="H219" s="158" t="s">
        <v>277</v>
      </c>
      <c r="I219" s="158">
        <v>3</v>
      </c>
      <c r="J219" s="158">
        <v>2</v>
      </c>
      <c r="K219" s="158"/>
      <c r="L219" s="158">
        <v>3</v>
      </c>
      <c r="M219" s="158" t="s">
        <v>278</v>
      </c>
      <c r="N219" s="158"/>
      <c r="O219" s="158">
        <v>3</v>
      </c>
      <c r="P219" s="158">
        <v>1</v>
      </c>
      <c r="Q219" s="158"/>
      <c r="R219" s="158"/>
      <c r="S219" s="158"/>
      <c r="T219" s="158"/>
      <c r="U219" s="158"/>
      <c r="V219" s="158"/>
      <c r="W219" s="158"/>
      <c r="X219" s="158"/>
      <c r="Y219" s="158"/>
      <c r="Z219" s="158"/>
      <c r="AA219" s="158"/>
      <c r="AB219" s="158"/>
      <c r="AC219" s="158"/>
      <c r="AD219" s="166"/>
      <c r="AE219" s="158">
        <v>5</v>
      </c>
    </row>
    <row r="220" spans="1:31" x14ac:dyDescent="0.2">
      <c r="A220" s="171" t="s">
        <v>1521</v>
      </c>
      <c r="B220" s="172">
        <v>45538</v>
      </c>
      <c r="C220" s="157" t="s">
        <v>497</v>
      </c>
      <c r="D220" s="153">
        <v>44.205738119999999</v>
      </c>
      <c r="E220" s="153">
        <v>-88.468667999999994</v>
      </c>
      <c r="F220" s="158">
        <v>6</v>
      </c>
      <c r="G220" s="158" t="s">
        <v>293</v>
      </c>
      <c r="H220" s="158" t="s">
        <v>277</v>
      </c>
      <c r="I220" s="158">
        <v>1</v>
      </c>
      <c r="J220" s="158"/>
      <c r="K220" s="158"/>
      <c r="L220" s="158">
        <v>1</v>
      </c>
      <c r="M220" s="158"/>
      <c r="N220" s="158"/>
      <c r="O220" s="158"/>
      <c r="P220" s="158"/>
      <c r="Q220" s="158"/>
      <c r="R220" s="158"/>
      <c r="S220" s="158"/>
      <c r="T220" s="158"/>
      <c r="U220" s="158"/>
      <c r="V220" s="158"/>
      <c r="W220" s="158"/>
      <c r="X220" s="158"/>
      <c r="Y220" s="158"/>
      <c r="Z220" s="158"/>
      <c r="AA220" s="158"/>
      <c r="AB220" s="158"/>
      <c r="AC220" s="158"/>
      <c r="AD220" s="166"/>
      <c r="AE220" s="158">
        <v>2</v>
      </c>
    </row>
    <row r="221" spans="1:31" x14ac:dyDescent="0.2">
      <c r="A221" s="171" t="s">
        <v>1521</v>
      </c>
      <c r="B221" s="172">
        <v>45538</v>
      </c>
      <c r="C221" s="157" t="s">
        <v>498</v>
      </c>
      <c r="D221" s="153">
        <v>44.20572335</v>
      </c>
      <c r="E221" s="153">
        <v>-88.467566969999993</v>
      </c>
      <c r="F221" s="158">
        <v>13.5</v>
      </c>
      <c r="G221" s="158" t="s">
        <v>284</v>
      </c>
      <c r="H221" s="163" t="s">
        <v>276</v>
      </c>
      <c r="I221" s="158"/>
      <c r="J221" s="158"/>
      <c r="K221" s="158"/>
      <c r="L221" s="158"/>
      <c r="M221" s="158"/>
      <c r="N221" s="158"/>
      <c r="O221" s="158"/>
      <c r="P221" s="158"/>
      <c r="Q221" s="158"/>
      <c r="R221" s="158"/>
      <c r="S221" s="158"/>
      <c r="T221" s="158"/>
      <c r="U221" s="158"/>
      <c r="V221" s="158"/>
      <c r="W221" s="158"/>
      <c r="X221" s="158"/>
      <c r="Y221" s="158"/>
      <c r="Z221" s="158"/>
      <c r="AA221" s="158"/>
      <c r="AB221" s="158"/>
      <c r="AC221" s="158"/>
      <c r="AD221" s="166"/>
      <c r="AE221" s="158">
        <v>0</v>
      </c>
    </row>
    <row r="222" spans="1:31" x14ac:dyDescent="0.2">
      <c r="A222" s="171" t="s">
        <v>1521</v>
      </c>
      <c r="B222" s="172">
        <v>45538</v>
      </c>
      <c r="C222" s="157" t="s">
        <v>499</v>
      </c>
      <c r="D222" s="153">
        <v>44.205708569999999</v>
      </c>
      <c r="E222" s="153">
        <v>-88.46646595</v>
      </c>
      <c r="F222" s="158">
        <v>7</v>
      </c>
      <c r="G222" s="158" t="s">
        <v>284</v>
      </c>
      <c r="H222" s="158" t="s">
        <v>277</v>
      </c>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66"/>
      <c r="AE222" s="158">
        <v>0</v>
      </c>
    </row>
    <row r="223" spans="1:31" x14ac:dyDescent="0.2">
      <c r="A223" s="171" t="s">
        <v>1521</v>
      </c>
      <c r="B223" s="172">
        <v>45538</v>
      </c>
      <c r="C223" s="157" t="s">
        <v>500</v>
      </c>
      <c r="D223" s="153">
        <v>44.205693779999997</v>
      </c>
      <c r="E223" s="153">
        <v>-88.465364919999999</v>
      </c>
      <c r="F223" s="158">
        <v>5.5</v>
      </c>
      <c r="G223" s="158" t="s">
        <v>284</v>
      </c>
      <c r="H223" s="158" t="s">
        <v>277</v>
      </c>
      <c r="I223" s="158">
        <v>3</v>
      </c>
      <c r="J223" s="158"/>
      <c r="K223" s="158"/>
      <c r="L223" s="158"/>
      <c r="M223" s="158" t="s">
        <v>278</v>
      </c>
      <c r="N223" s="158"/>
      <c r="O223" s="158"/>
      <c r="P223" s="158" t="s">
        <v>278</v>
      </c>
      <c r="Q223" s="158"/>
      <c r="R223" s="158"/>
      <c r="S223" s="158"/>
      <c r="T223" s="158"/>
      <c r="U223" s="158"/>
      <c r="V223" s="158"/>
      <c r="W223" s="158"/>
      <c r="X223" s="158"/>
      <c r="Y223" s="158"/>
      <c r="Z223" s="158"/>
      <c r="AA223" s="158"/>
      <c r="AB223" s="158"/>
      <c r="AC223" s="158"/>
      <c r="AD223" s="166"/>
      <c r="AE223" s="158">
        <v>5</v>
      </c>
    </row>
    <row r="224" spans="1:31" s="159" customFormat="1" x14ac:dyDescent="0.2">
      <c r="A224" s="173" t="s">
        <v>1521</v>
      </c>
      <c r="B224" s="177">
        <v>45538</v>
      </c>
      <c r="C224" s="157" t="s">
        <v>501</v>
      </c>
      <c r="D224" s="153">
        <v>44.205678980000002</v>
      </c>
      <c r="E224" s="153">
        <v>-88.464263889999998</v>
      </c>
      <c r="F224" s="158">
        <v>7</v>
      </c>
      <c r="G224" s="158" t="s">
        <v>284</v>
      </c>
      <c r="H224" s="158" t="s">
        <v>277</v>
      </c>
      <c r="I224" s="158">
        <v>1</v>
      </c>
      <c r="J224" s="158"/>
      <c r="K224" s="158"/>
      <c r="L224" s="158">
        <v>3</v>
      </c>
      <c r="M224" s="158"/>
      <c r="N224" s="158"/>
      <c r="O224" s="158">
        <v>1</v>
      </c>
      <c r="P224" s="158">
        <v>1</v>
      </c>
      <c r="Q224" s="158"/>
      <c r="R224" s="158"/>
      <c r="S224" s="158"/>
      <c r="T224" s="158">
        <v>3</v>
      </c>
      <c r="U224" s="158"/>
      <c r="V224" s="158"/>
      <c r="W224" s="158"/>
      <c r="X224" s="158"/>
      <c r="Y224" s="158"/>
      <c r="Z224" s="158"/>
      <c r="AA224" s="158"/>
      <c r="AB224" s="158"/>
      <c r="AC224" s="158"/>
      <c r="AD224" s="166"/>
      <c r="AE224" s="158">
        <v>1</v>
      </c>
    </row>
    <row r="225" spans="1:31" x14ac:dyDescent="0.2">
      <c r="A225" s="173" t="s">
        <v>1521</v>
      </c>
      <c r="B225" s="177">
        <v>45539</v>
      </c>
      <c r="C225" s="157" t="s">
        <v>502</v>
      </c>
      <c r="D225" s="153">
        <v>44.205664169999999</v>
      </c>
      <c r="E225" s="153">
        <v>-88.463162859999997</v>
      </c>
      <c r="F225" s="158">
        <v>5.5</v>
      </c>
      <c r="G225" s="158" t="s">
        <v>284</v>
      </c>
      <c r="H225" s="158" t="s">
        <v>277</v>
      </c>
      <c r="I225" s="158">
        <v>3</v>
      </c>
      <c r="J225" s="158">
        <v>1</v>
      </c>
      <c r="K225" s="158"/>
      <c r="L225" s="158">
        <v>3</v>
      </c>
      <c r="M225" s="158"/>
      <c r="N225" s="158"/>
      <c r="O225" s="158">
        <v>3</v>
      </c>
      <c r="P225" s="158"/>
      <c r="Q225" s="158"/>
      <c r="R225" s="158"/>
      <c r="S225" s="158"/>
      <c r="T225" s="158">
        <v>3</v>
      </c>
      <c r="U225" s="158"/>
      <c r="V225" s="158"/>
      <c r="W225" s="158"/>
      <c r="X225" s="158"/>
      <c r="Y225" s="158"/>
      <c r="Z225" s="158"/>
      <c r="AA225" s="158"/>
      <c r="AB225" s="158"/>
      <c r="AC225" s="158"/>
      <c r="AD225" s="166"/>
      <c r="AE225" s="158">
        <v>5</v>
      </c>
    </row>
    <row r="226" spans="1:31" x14ac:dyDescent="0.2">
      <c r="A226" s="173" t="s">
        <v>1521</v>
      </c>
      <c r="B226" s="177">
        <v>45539</v>
      </c>
      <c r="C226" s="157" t="s">
        <v>503</v>
      </c>
      <c r="D226" s="153">
        <v>44.205649350000002</v>
      </c>
      <c r="E226" s="153">
        <v>-88.462061840000004</v>
      </c>
      <c r="F226" s="158">
        <v>6.5</v>
      </c>
      <c r="G226" s="158" t="s">
        <v>284</v>
      </c>
      <c r="H226" s="158" t="s">
        <v>277</v>
      </c>
      <c r="I226" s="158">
        <v>3</v>
      </c>
      <c r="J226" s="158"/>
      <c r="K226" s="158"/>
      <c r="L226" s="158">
        <v>3</v>
      </c>
      <c r="M226" s="158"/>
      <c r="N226" s="158"/>
      <c r="O226" s="158"/>
      <c r="P226" s="158"/>
      <c r="Q226" s="158"/>
      <c r="R226" s="158"/>
      <c r="S226" s="158"/>
      <c r="T226" s="158"/>
      <c r="U226" s="158"/>
      <c r="V226" s="158"/>
      <c r="W226" s="158"/>
      <c r="X226" s="158"/>
      <c r="Y226" s="158"/>
      <c r="Z226" s="158"/>
      <c r="AA226" s="158"/>
      <c r="AB226" s="158"/>
      <c r="AC226" s="158"/>
      <c r="AD226" s="166"/>
      <c r="AE226" s="158">
        <v>4</v>
      </c>
    </row>
    <row r="227" spans="1:31" x14ac:dyDescent="0.2">
      <c r="A227" s="173" t="s">
        <v>1521</v>
      </c>
      <c r="B227" s="177">
        <v>45539</v>
      </c>
      <c r="C227" s="157" t="s">
        <v>504</v>
      </c>
      <c r="D227" s="153">
        <v>44.205634519999997</v>
      </c>
      <c r="E227" s="153">
        <v>-88.460960810000003</v>
      </c>
      <c r="F227" s="158">
        <v>8.5</v>
      </c>
      <c r="G227" s="158" t="s">
        <v>284</v>
      </c>
      <c r="H227" s="158" t="s">
        <v>277</v>
      </c>
      <c r="I227" s="158"/>
      <c r="J227" s="158"/>
      <c r="K227" s="158"/>
      <c r="L227" s="158"/>
      <c r="M227" s="158"/>
      <c r="N227" s="158"/>
      <c r="O227" s="158"/>
      <c r="P227" s="158"/>
      <c r="Q227" s="158"/>
      <c r="R227" s="158"/>
      <c r="S227" s="158"/>
      <c r="T227" s="158"/>
      <c r="U227" s="158"/>
      <c r="V227" s="158"/>
      <c r="W227" s="158"/>
      <c r="X227" s="158"/>
      <c r="Y227" s="158"/>
      <c r="Z227" s="158"/>
      <c r="AA227" s="158"/>
      <c r="AB227" s="158"/>
      <c r="AC227" s="158"/>
      <c r="AD227" s="166"/>
      <c r="AE227" s="158">
        <v>0</v>
      </c>
    </row>
    <row r="228" spans="1:31" x14ac:dyDescent="0.2">
      <c r="A228" s="173" t="s">
        <v>1521</v>
      </c>
      <c r="B228" s="177">
        <v>45539</v>
      </c>
      <c r="C228" s="157" t="s">
        <v>505</v>
      </c>
      <c r="D228" s="153">
        <v>44.205619679999998</v>
      </c>
      <c r="E228" s="153">
        <v>-88.459859789999996</v>
      </c>
      <c r="F228" s="158">
        <v>6.25</v>
      </c>
      <c r="G228" s="158" t="s">
        <v>284</v>
      </c>
      <c r="H228" s="158" t="s">
        <v>277</v>
      </c>
      <c r="I228" s="158">
        <v>2</v>
      </c>
      <c r="J228" s="158">
        <v>1</v>
      </c>
      <c r="K228" s="158"/>
      <c r="L228" s="158">
        <v>2</v>
      </c>
      <c r="M228" s="158"/>
      <c r="N228" s="158"/>
      <c r="O228" s="158">
        <v>2</v>
      </c>
      <c r="P228" s="158"/>
      <c r="Q228" s="158"/>
      <c r="R228" s="158"/>
      <c r="S228" s="158"/>
      <c r="T228" s="158"/>
      <c r="U228" s="158"/>
      <c r="V228" s="158"/>
      <c r="W228" s="158"/>
      <c r="X228" s="158"/>
      <c r="Y228" s="158"/>
      <c r="Z228" s="158"/>
      <c r="AA228" s="158"/>
      <c r="AB228" s="158"/>
      <c r="AC228" s="158"/>
      <c r="AD228" s="166"/>
      <c r="AE228" s="158">
        <v>5</v>
      </c>
    </row>
    <row r="229" spans="1:31" x14ac:dyDescent="0.2">
      <c r="A229" s="173" t="s">
        <v>1521</v>
      </c>
      <c r="B229" s="177">
        <v>45539</v>
      </c>
      <c r="C229" s="157" t="s">
        <v>506</v>
      </c>
      <c r="D229" s="153">
        <v>44.205604829999999</v>
      </c>
      <c r="E229" s="153">
        <v>-88.458758770000003</v>
      </c>
      <c r="F229" s="158">
        <v>6</v>
      </c>
      <c r="G229" s="158" t="s">
        <v>284</v>
      </c>
      <c r="H229" s="158" t="s">
        <v>277</v>
      </c>
      <c r="I229" s="158">
        <v>3</v>
      </c>
      <c r="J229" s="158">
        <v>2</v>
      </c>
      <c r="K229" s="158"/>
      <c r="L229" s="158">
        <v>3</v>
      </c>
      <c r="M229" s="158"/>
      <c r="N229" s="158"/>
      <c r="O229" s="158">
        <v>3</v>
      </c>
      <c r="P229" s="158"/>
      <c r="Q229" s="158"/>
      <c r="R229" s="158"/>
      <c r="S229" s="158"/>
      <c r="T229" s="158">
        <v>2</v>
      </c>
      <c r="U229" s="158"/>
      <c r="V229" s="158"/>
      <c r="W229" s="158"/>
      <c r="X229" s="158"/>
      <c r="Y229" s="158"/>
      <c r="Z229" s="158"/>
      <c r="AA229" s="158"/>
      <c r="AB229" s="158"/>
      <c r="AC229" s="158"/>
      <c r="AD229" s="166"/>
      <c r="AE229" s="158">
        <v>5</v>
      </c>
    </row>
    <row r="230" spans="1:31" x14ac:dyDescent="0.2">
      <c r="A230" s="173" t="s">
        <v>1521</v>
      </c>
      <c r="B230" s="177">
        <v>45539</v>
      </c>
      <c r="C230" s="157" t="s">
        <v>507</v>
      </c>
      <c r="D230" s="153">
        <v>44.205589959999998</v>
      </c>
      <c r="E230" s="153">
        <v>-88.457657740000002</v>
      </c>
      <c r="F230" s="158">
        <v>5.25</v>
      </c>
      <c r="G230" s="158" t="s">
        <v>284</v>
      </c>
      <c r="H230" s="158" t="s">
        <v>277</v>
      </c>
      <c r="I230" s="158">
        <v>3</v>
      </c>
      <c r="J230" s="158"/>
      <c r="K230" s="158"/>
      <c r="L230" s="158">
        <v>3</v>
      </c>
      <c r="M230" s="158"/>
      <c r="N230" s="158"/>
      <c r="O230" s="158"/>
      <c r="P230" s="158"/>
      <c r="Q230" s="158"/>
      <c r="R230" s="158"/>
      <c r="S230" s="158"/>
      <c r="T230" s="158"/>
      <c r="U230" s="158"/>
      <c r="V230" s="158"/>
      <c r="W230" s="158"/>
      <c r="X230" s="158"/>
      <c r="Y230" s="158"/>
      <c r="Z230" s="158"/>
      <c r="AA230" s="158"/>
      <c r="AB230" s="158"/>
      <c r="AC230" s="158"/>
      <c r="AD230" s="166"/>
      <c r="AE230" s="158">
        <v>5</v>
      </c>
    </row>
    <row r="231" spans="1:31" x14ac:dyDescent="0.2">
      <c r="A231" s="173" t="s">
        <v>1521</v>
      </c>
      <c r="B231" s="177">
        <v>45539</v>
      </c>
      <c r="C231" s="157" t="s">
        <v>508</v>
      </c>
      <c r="D231" s="153">
        <v>44.206530110000003</v>
      </c>
      <c r="E231" s="153">
        <v>-88.468647480000001</v>
      </c>
      <c r="F231" s="158">
        <v>1.5</v>
      </c>
      <c r="G231" s="158" t="s">
        <v>284</v>
      </c>
      <c r="H231" s="158" t="s">
        <v>277</v>
      </c>
      <c r="I231" s="158">
        <v>1</v>
      </c>
      <c r="J231" s="158"/>
      <c r="K231" s="158">
        <v>1</v>
      </c>
      <c r="L231" s="158"/>
      <c r="M231" s="158"/>
      <c r="N231" s="158"/>
      <c r="O231" s="158"/>
      <c r="P231" s="158"/>
      <c r="Q231" s="158"/>
      <c r="R231" s="158"/>
      <c r="S231" s="158"/>
      <c r="T231" s="158"/>
      <c r="U231" s="158"/>
      <c r="V231" s="158"/>
      <c r="W231" s="158"/>
      <c r="X231" s="158"/>
      <c r="Y231" s="158"/>
      <c r="Z231" s="158"/>
      <c r="AA231" s="158"/>
      <c r="AB231" s="158"/>
      <c r="AC231" s="158"/>
      <c r="AD231" s="166"/>
      <c r="AE231" s="158">
        <v>2</v>
      </c>
    </row>
    <row r="232" spans="1:31" x14ac:dyDescent="0.2">
      <c r="A232" s="173" t="s">
        <v>1521</v>
      </c>
      <c r="B232" s="177">
        <v>45539</v>
      </c>
      <c r="C232" s="157" t="s">
        <v>509</v>
      </c>
      <c r="D232" s="153">
        <v>44.206515349999997</v>
      </c>
      <c r="E232" s="153">
        <v>-88.467546440000007</v>
      </c>
      <c r="F232" s="158">
        <v>13.5</v>
      </c>
      <c r="G232" s="158" t="s">
        <v>284</v>
      </c>
      <c r="H232" s="158" t="s">
        <v>276</v>
      </c>
      <c r="I232" s="158"/>
      <c r="J232" s="158"/>
      <c r="K232" s="158"/>
      <c r="L232" s="158"/>
      <c r="M232" s="158"/>
      <c r="N232" s="158"/>
      <c r="O232" s="158"/>
      <c r="P232" s="158"/>
      <c r="Q232" s="158"/>
      <c r="R232" s="158"/>
      <c r="S232" s="158"/>
      <c r="T232" s="158"/>
      <c r="U232" s="158"/>
      <c r="V232" s="158"/>
      <c r="W232" s="158"/>
      <c r="X232" s="158"/>
      <c r="Y232" s="158"/>
      <c r="Z232" s="158"/>
      <c r="AA232" s="158"/>
      <c r="AB232" s="158"/>
      <c r="AC232" s="158"/>
      <c r="AD232" s="166"/>
      <c r="AE232" s="158">
        <v>0</v>
      </c>
    </row>
    <row r="233" spans="1:31" x14ac:dyDescent="0.2">
      <c r="A233" s="173" t="s">
        <v>1521</v>
      </c>
      <c r="B233" s="177">
        <v>45539</v>
      </c>
      <c r="C233" s="157" t="s">
        <v>510</v>
      </c>
      <c r="D233" s="153">
        <v>44.206500570000003</v>
      </c>
      <c r="E233" s="153">
        <v>-88.466445390000004</v>
      </c>
      <c r="F233" s="158">
        <v>9.75</v>
      </c>
      <c r="G233" s="158" t="s">
        <v>284</v>
      </c>
      <c r="H233" s="158" t="s">
        <v>277</v>
      </c>
      <c r="I233" s="158"/>
      <c r="J233" s="158"/>
      <c r="K233" s="158"/>
      <c r="L233" s="158"/>
      <c r="M233" s="158"/>
      <c r="N233" s="158"/>
      <c r="O233" s="158"/>
      <c r="P233" s="158"/>
      <c r="Q233" s="158"/>
      <c r="R233" s="158"/>
      <c r="S233" s="158"/>
      <c r="T233" s="158"/>
      <c r="U233" s="158"/>
      <c r="V233" s="158"/>
      <c r="W233" s="158"/>
      <c r="X233" s="158"/>
      <c r="Y233" s="158"/>
      <c r="Z233" s="158"/>
      <c r="AA233" s="158"/>
      <c r="AB233" s="158"/>
      <c r="AC233" s="158"/>
      <c r="AD233" s="166"/>
      <c r="AE233" s="158">
        <v>0</v>
      </c>
    </row>
    <row r="234" spans="1:31" x14ac:dyDescent="0.2">
      <c r="A234" s="173" t="s">
        <v>1521</v>
      </c>
      <c r="B234" s="177">
        <v>45539</v>
      </c>
      <c r="C234" s="157" t="s">
        <v>511</v>
      </c>
      <c r="D234" s="153">
        <v>44.206485780000001</v>
      </c>
      <c r="E234" s="153">
        <v>-88.465344349999995</v>
      </c>
      <c r="F234" s="158">
        <v>5.75</v>
      </c>
      <c r="G234" s="158" t="s">
        <v>284</v>
      </c>
      <c r="H234" s="158" t="s">
        <v>277</v>
      </c>
      <c r="I234" s="158">
        <v>3</v>
      </c>
      <c r="J234" s="158">
        <v>2</v>
      </c>
      <c r="K234" s="158"/>
      <c r="L234" s="158">
        <v>3</v>
      </c>
      <c r="M234" s="158"/>
      <c r="N234" s="158"/>
      <c r="O234" s="158">
        <v>2</v>
      </c>
      <c r="P234" s="158">
        <v>1</v>
      </c>
      <c r="Q234" s="158"/>
      <c r="R234" s="158">
        <v>1</v>
      </c>
      <c r="S234" s="158"/>
      <c r="T234" s="158">
        <v>1</v>
      </c>
      <c r="U234" s="158"/>
      <c r="V234" s="158"/>
      <c r="W234" s="158"/>
      <c r="X234" s="158"/>
      <c r="Y234" s="158"/>
      <c r="Z234" s="158"/>
      <c r="AA234" s="158"/>
      <c r="AB234" s="158"/>
      <c r="AC234" s="158"/>
      <c r="AD234" s="166"/>
      <c r="AE234" s="158">
        <v>5</v>
      </c>
    </row>
    <row r="235" spans="1:31" x14ac:dyDescent="0.2">
      <c r="A235" s="173" t="s">
        <v>1521</v>
      </c>
      <c r="B235" s="177">
        <v>45539</v>
      </c>
      <c r="C235" s="157" t="s">
        <v>512</v>
      </c>
      <c r="D235" s="153">
        <v>44.206470979999999</v>
      </c>
      <c r="E235" s="153">
        <v>-88.464243310000001</v>
      </c>
      <c r="F235" s="158">
        <v>5.5</v>
      </c>
      <c r="G235" s="158" t="s">
        <v>284</v>
      </c>
      <c r="H235" s="158" t="s">
        <v>277</v>
      </c>
      <c r="I235" s="158">
        <v>3</v>
      </c>
      <c r="J235" s="158">
        <v>1</v>
      </c>
      <c r="K235" s="158"/>
      <c r="L235" s="158">
        <v>3</v>
      </c>
      <c r="M235" s="158"/>
      <c r="N235" s="158"/>
      <c r="O235" s="158">
        <v>2</v>
      </c>
      <c r="P235" s="158"/>
      <c r="Q235" s="158"/>
      <c r="R235" s="158"/>
      <c r="S235" s="158"/>
      <c r="T235" s="158">
        <v>1</v>
      </c>
      <c r="U235" s="158"/>
      <c r="V235" s="158"/>
      <c r="W235" s="158"/>
      <c r="X235" s="158"/>
      <c r="Y235" s="158"/>
      <c r="Z235" s="158"/>
      <c r="AA235" s="158"/>
      <c r="AB235" s="158"/>
      <c r="AC235" s="158"/>
      <c r="AD235" s="166"/>
      <c r="AE235" s="158">
        <v>5</v>
      </c>
    </row>
    <row r="236" spans="1:31" x14ac:dyDescent="0.2">
      <c r="A236" s="173" t="s">
        <v>1521</v>
      </c>
      <c r="B236" s="177">
        <v>45539</v>
      </c>
      <c r="C236" s="157" t="s">
        <v>513</v>
      </c>
      <c r="D236" s="153">
        <v>44.206456170000003</v>
      </c>
      <c r="E236" s="153">
        <v>-88.463142270000006</v>
      </c>
      <c r="F236" s="158">
        <v>6</v>
      </c>
      <c r="G236" s="158" t="s">
        <v>284</v>
      </c>
      <c r="H236" s="158" t="s">
        <v>277</v>
      </c>
      <c r="I236" s="158">
        <v>1</v>
      </c>
      <c r="J236" s="158"/>
      <c r="K236" s="158"/>
      <c r="L236" s="158">
        <v>1</v>
      </c>
      <c r="M236" s="158"/>
      <c r="N236" s="158"/>
      <c r="O236" s="158"/>
      <c r="P236" s="158"/>
      <c r="Q236" s="158"/>
      <c r="R236" s="158"/>
      <c r="S236" s="158"/>
      <c r="T236" s="158"/>
      <c r="U236" s="158"/>
      <c r="V236" s="158"/>
      <c r="W236" s="158"/>
      <c r="X236" s="158"/>
      <c r="Y236" s="158"/>
      <c r="Z236" s="158"/>
      <c r="AA236" s="158"/>
      <c r="AB236" s="158"/>
      <c r="AC236" s="158"/>
      <c r="AD236" s="166"/>
      <c r="AE236" s="158">
        <v>2</v>
      </c>
    </row>
    <row r="237" spans="1:31" x14ac:dyDescent="0.2">
      <c r="A237" s="173" t="s">
        <v>1521</v>
      </c>
      <c r="B237" s="177">
        <v>45539</v>
      </c>
      <c r="C237" s="157" t="s">
        <v>514</v>
      </c>
      <c r="D237" s="153">
        <v>44.206441349999999</v>
      </c>
      <c r="E237" s="153">
        <v>-88.462041229999997</v>
      </c>
      <c r="F237" s="158">
        <v>5.5</v>
      </c>
      <c r="G237" s="174" t="s">
        <v>284</v>
      </c>
      <c r="H237" s="158" t="s">
        <v>277</v>
      </c>
      <c r="I237" s="158">
        <v>3</v>
      </c>
      <c r="J237" s="158">
        <v>2</v>
      </c>
      <c r="K237" s="158"/>
      <c r="L237" s="158">
        <v>3</v>
      </c>
      <c r="M237" s="158"/>
      <c r="N237" s="158"/>
      <c r="O237" s="158">
        <v>2</v>
      </c>
      <c r="P237" s="158"/>
      <c r="Q237" s="158"/>
      <c r="R237" s="158">
        <v>1</v>
      </c>
      <c r="S237" s="158"/>
      <c r="T237" s="158">
        <v>3</v>
      </c>
      <c r="U237" s="158"/>
      <c r="V237" s="158"/>
      <c r="W237" s="158"/>
      <c r="X237" s="158"/>
      <c r="Y237" s="158"/>
      <c r="Z237" s="158"/>
      <c r="AA237" s="158"/>
      <c r="AB237" s="158"/>
      <c r="AC237" s="158"/>
      <c r="AD237" s="166"/>
      <c r="AE237" s="158">
        <v>5</v>
      </c>
    </row>
    <row r="238" spans="1:31" x14ac:dyDescent="0.2">
      <c r="A238" s="173" t="s">
        <v>1521</v>
      </c>
      <c r="B238" s="177">
        <v>45539</v>
      </c>
      <c r="C238" s="157" t="s">
        <v>515</v>
      </c>
      <c r="D238" s="153">
        <v>44.206426520000001</v>
      </c>
      <c r="E238" s="153">
        <v>-88.460940190000002</v>
      </c>
      <c r="F238" s="158">
        <v>6</v>
      </c>
      <c r="G238" s="174" t="s">
        <v>293</v>
      </c>
      <c r="H238" s="158" t="s">
        <v>277</v>
      </c>
      <c r="I238" s="158">
        <v>2</v>
      </c>
      <c r="J238" s="158"/>
      <c r="K238" s="158"/>
      <c r="L238" s="158">
        <v>1</v>
      </c>
      <c r="M238" s="158"/>
      <c r="N238" s="158"/>
      <c r="O238" s="158">
        <v>2</v>
      </c>
      <c r="P238" s="158"/>
      <c r="Q238" s="158"/>
      <c r="R238" s="158">
        <v>1</v>
      </c>
      <c r="S238" s="158"/>
      <c r="T238" s="158"/>
      <c r="U238" s="158"/>
      <c r="V238" s="158"/>
      <c r="W238" s="158"/>
      <c r="X238" s="158"/>
      <c r="Y238" s="158"/>
      <c r="Z238" s="158"/>
      <c r="AA238" s="158"/>
      <c r="AB238" s="158"/>
      <c r="AC238" s="158"/>
      <c r="AD238" s="166"/>
      <c r="AE238" s="158">
        <v>3</v>
      </c>
    </row>
    <row r="239" spans="1:31" x14ac:dyDescent="0.2">
      <c r="A239" s="173" t="s">
        <v>1521</v>
      </c>
      <c r="B239" s="177">
        <v>45539</v>
      </c>
      <c r="C239" s="157" t="s">
        <v>516</v>
      </c>
      <c r="D239" s="153">
        <v>44.206411670000001</v>
      </c>
      <c r="E239" s="153">
        <v>-88.459839149999993</v>
      </c>
      <c r="F239" s="158">
        <v>6</v>
      </c>
      <c r="G239" s="174" t="s">
        <v>276</v>
      </c>
      <c r="H239" s="158" t="s">
        <v>277</v>
      </c>
      <c r="I239" s="158">
        <v>1</v>
      </c>
      <c r="J239" s="158">
        <v>1</v>
      </c>
      <c r="K239" s="158"/>
      <c r="L239" s="158">
        <v>1</v>
      </c>
      <c r="M239" s="158"/>
      <c r="N239" s="158"/>
      <c r="O239" s="158">
        <v>1</v>
      </c>
      <c r="P239" s="158" t="s">
        <v>278</v>
      </c>
      <c r="Q239" s="158"/>
      <c r="R239" s="158" t="s">
        <v>278</v>
      </c>
      <c r="S239" s="158"/>
      <c r="T239" s="158"/>
      <c r="U239" s="158"/>
      <c r="V239" s="158"/>
      <c r="W239" s="158"/>
      <c r="X239" s="158"/>
      <c r="Y239" s="158"/>
      <c r="Z239" s="158"/>
      <c r="AA239" s="158"/>
      <c r="AB239" s="158"/>
      <c r="AC239" s="158"/>
      <c r="AD239" s="166"/>
      <c r="AE239" s="158">
        <v>5</v>
      </c>
    </row>
    <row r="240" spans="1:31" x14ac:dyDescent="0.2">
      <c r="A240" s="173" t="s">
        <v>1521</v>
      </c>
      <c r="B240" s="177">
        <v>45539</v>
      </c>
      <c r="C240" s="157" t="s">
        <v>517</v>
      </c>
      <c r="D240" s="153">
        <v>44.206396820000002</v>
      </c>
      <c r="E240" s="153">
        <v>-88.458738109999999</v>
      </c>
      <c r="F240" s="158">
        <v>6.5</v>
      </c>
      <c r="G240" s="174" t="s">
        <v>284</v>
      </c>
      <c r="H240" s="158" t="s">
        <v>277</v>
      </c>
      <c r="I240" s="158">
        <v>2</v>
      </c>
      <c r="J240" s="158">
        <v>1</v>
      </c>
      <c r="K240" s="158"/>
      <c r="L240" s="158">
        <v>2</v>
      </c>
      <c r="M240" s="158"/>
      <c r="N240" s="158"/>
      <c r="O240" s="158">
        <v>2</v>
      </c>
      <c r="P240" s="158"/>
      <c r="Q240" s="158">
        <v>1</v>
      </c>
      <c r="R240" s="158"/>
      <c r="S240" s="158"/>
      <c r="T240" s="158"/>
      <c r="U240" s="158"/>
      <c r="V240" s="158"/>
      <c r="W240" s="158"/>
      <c r="X240" s="158"/>
      <c r="Y240" s="158"/>
      <c r="Z240" s="158"/>
      <c r="AA240" s="158"/>
      <c r="AB240" s="158"/>
      <c r="AC240" s="158"/>
      <c r="AD240" s="166"/>
      <c r="AE240" s="158">
        <v>5</v>
      </c>
    </row>
    <row r="241" spans="1:31" x14ac:dyDescent="0.2">
      <c r="A241" s="173" t="s">
        <v>1521</v>
      </c>
      <c r="B241" s="177">
        <v>45539</v>
      </c>
      <c r="C241" s="157" t="s">
        <v>518</v>
      </c>
      <c r="D241" s="153">
        <v>44.206381960000002</v>
      </c>
      <c r="E241" s="153">
        <v>-88.457637070000004</v>
      </c>
      <c r="F241" s="158">
        <v>5</v>
      </c>
      <c r="G241" s="174" t="s">
        <v>276</v>
      </c>
      <c r="H241" s="158" t="s">
        <v>277</v>
      </c>
      <c r="I241" s="158">
        <v>2</v>
      </c>
      <c r="J241" s="158"/>
      <c r="K241" s="158"/>
      <c r="L241" s="158">
        <v>2</v>
      </c>
      <c r="M241" s="158"/>
      <c r="N241" s="158"/>
      <c r="O241" s="158">
        <v>1</v>
      </c>
      <c r="P241" s="158"/>
      <c r="Q241" s="158"/>
      <c r="R241" s="158"/>
      <c r="S241" s="158"/>
      <c r="T241" s="158">
        <v>1</v>
      </c>
      <c r="U241" s="158"/>
      <c r="V241" s="158"/>
      <c r="W241" s="158"/>
      <c r="X241" s="158"/>
      <c r="Y241" s="158"/>
      <c r="Z241" s="158"/>
      <c r="AA241" s="158"/>
      <c r="AB241" s="158"/>
      <c r="AC241" s="158"/>
      <c r="AD241" s="166"/>
      <c r="AE241" s="158">
        <v>5</v>
      </c>
    </row>
    <row r="242" spans="1:31" x14ac:dyDescent="0.2">
      <c r="A242" s="173" t="s">
        <v>1521</v>
      </c>
      <c r="B242" s="177">
        <v>45539</v>
      </c>
      <c r="C242" s="157" t="s">
        <v>519</v>
      </c>
      <c r="D242" s="153">
        <v>44.20636708</v>
      </c>
      <c r="E242" s="153">
        <v>-88.456536040000003</v>
      </c>
      <c r="F242" s="158">
        <v>5</v>
      </c>
      <c r="G242" s="158" t="s">
        <v>284</v>
      </c>
      <c r="H242" s="158" t="s">
        <v>277</v>
      </c>
      <c r="I242" s="158">
        <v>1</v>
      </c>
      <c r="J242" s="158"/>
      <c r="K242" s="158"/>
      <c r="L242" s="158">
        <v>1</v>
      </c>
      <c r="M242" s="158"/>
      <c r="N242" s="158"/>
      <c r="O242" s="158">
        <v>1</v>
      </c>
      <c r="P242" s="158"/>
      <c r="Q242" s="158"/>
      <c r="R242" s="158"/>
      <c r="S242" s="158"/>
      <c r="T242" s="158"/>
      <c r="U242" s="158"/>
      <c r="V242" s="158"/>
      <c r="W242" s="158"/>
      <c r="X242" s="158"/>
      <c r="Y242" s="158"/>
      <c r="Z242" s="158"/>
      <c r="AA242" s="158"/>
      <c r="AB242" s="158"/>
      <c r="AC242" s="158"/>
      <c r="AD242" s="166"/>
      <c r="AE242" s="158">
        <v>2</v>
      </c>
    </row>
    <row r="243" spans="1:31" x14ac:dyDescent="0.2">
      <c r="A243" s="173" t="s">
        <v>1521</v>
      </c>
      <c r="B243" s="177">
        <v>45539</v>
      </c>
      <c r="C243" s="157" t="s">
        <v>520</v>
      </c>
      <c r="D243" s="153">
        <v>44.20732211</v>
      </c>
      <c r="E243" s="153">
        <v>-88.468626959999995</v>
      </c>
      <c r="F243" s="158">
        <v>4.5</v>
      </c>
      <c r="G243" s="158" t="s">
        <v>284</v>
      </c>
      <c r="H243" s="158" t="s">
        <v>277</v>
      </c>
      <c r="I243" s="158">
        <v>1</v>
      </c>
      <c r="J243" s="158"/>
      <c r="K243" s="158"/>
      <c r="L243" s="158"/>
      <c r="M243" s="158"/>
      <c r="N243" s="158"/>
      <c r="O243" s="158">
        <v>1</v>
      </c>
      <c r="P243" s="158"/>
      <c r="Q243" s="158"/>
      <c r="R243" s="158">
        <v>1</v>
      </c>
      <c r="S243" s="158"/>
      <c r="T243" s="158"/>
      <c r="U243" s="158"/>
      <c r="V243" s="158"/>
      <c r="W243" s="158"/>
      <c r="X243" s="158"/>
      <c r="Y243" s="158"/>
      <c r="Z243" s="158"/>
      <c r="AA243" s="158"/>
      <c r="AB243" s="158"/>
      <c r="AC243" s="158"/>
      <c r="AD243" s="166"/>
      <c r="AE243" s="158">
        <v>5</v>
      </c>
    </row>
    <row r="244" spans="1:31" x14ac:dyDescent="0.2">
      <c r="A244" s="173" t="s">
        <v>1521</v>
      </c>
      <c r="B244" s="177">
        <v>45539</v>
      </c>
      <c r="C244" s="157" t="s">
        <v>521</v>
      </c>
      <c r="D244" s="153">
        <v>44.20730734</v>
      </c>
      <c r="E244" s="153">
        <v>-88.467525899999998</v>
      </c>
      <c r="F244" s="158">
        <v>7</v>
      </c>
      <c r="G244" s="158" t="s">
        <v>284</v>
      </c>
      <c r="H244" s="158" t="s">
        <v>277</v>
      </c>
      <c r="I244" s="158"/>
      <c r="J244" s="158"/>
      <c r="K244" s="158"/>
      <c r="L244" s="158"/>
      <c r="M244" s="158"/>
      <c r="N244" s="158"/>
      <c r="O244" s="158"/>
      <c r="P244" s="158"/>
      <c r="Q244" s="158"/>
      <c r="R244" s="158"/>
      <c r="S244" s="158"/>
      <c r="T244" s="158"/>
      <c r="U244" s="158"/>
      <c r="V244" s="158"/>
      <c r="W244" s="158"/>
      <c r="X244" s="158"/>
      <c r="Y244" s="158"/>
      <c r="Z244" s="158"/>
      <c r="AA244" s="158"/>
      <c r="AB244" s="158"/>
      <c r="AC244" s="158"/>
      <c r="AD244" s="166"/>
      <c r="AE244" s="158">
        <v>0</v>
      </c>
    </row>
    <row r="245" spans="1:31" x14ac:dyDescent="0.2">
      <c r="A245" s="173" t="s">
        <v>1521</v>
      </c>
      <c r="B245" s="177">
        <v>45539</v>
      </c>
      <c r="C245" s="157" t="s">
        <v>522</v>
      </c>
      <c r="D245" s="153">
        <v>44.207292559999999</v>
      </c>
      <c r="E245" s="153">
        <v>-88.466424840000002</v>
      </c>
      <c r="F245" s="158">
        <v>12</v>
      </c>
      <c r="G245" s="158" t="s">
        <v>284</v>
      </c>
      <c r="H245" s="158" t="s">
        <v>276</v>
      </c>
      <c r="I245" s="158"/>
      <c r="J245" s="158"/>
      <c r="K245" s="158"/>
      <c r="L245" s="158"/>
      <c r="M245" s="158"/>
      <c r="N245" s="158"/>
      <c r="O245" s="158"/>
      <c r="P245" s="158"/>
      <c r="Q245" s="158"/>
      <c r="R245" s="158"/>
      <c r="S245" s="158"/>
      <c r="T245" s="158"/>
      <c r="U245" s="158"/>
      <c r="V245" s="158"/>
      <c r="W245" s="158"/>
      <c r="X245" s="158"/>
      <c r="Y245" s="158"/>
      <c r="Z245" s="158"/>
      <c r="AA245" s="158"/>
      <c r="AB245" s="158"/>
      <c r="AC245" s="158"/>
      <c r="AD245" s="166"/>
      <c r="AE245" s="158">
        <v>0</v>
      </c>
    </row>
    <row r="246" spans="1:31" x14ac:dyDescent="0.2">
      <c r="A246" s="173" t="s">
        <v>1521</v>
      </c>
      <c r="B246" s="177">
        <v>45539</v>
      </c>
      <c r="C246" s="157" t="s">
        <v>523</v>
      </c>
      <c r="D246" s="153">
        <v>44.207277769999997</v>
      </c>
      <c r="E246" s="153">
        <v>-88.465323780000006</v>
      </c>
      <c r="F246" s="158">
        <v>6</v>
      </c>
      <c r="G246" s="158" t="s">
        <v>284</v>
      </c>
      <c r="H246" s="158" t="s">
        <v>277</v>
      </c>
      <c r="I246" s="158">
        <v>2</v>
      </c>
      <c r="J246" s="158">
        <v>1</v>
      </c>
      <c r="K246" s="158"/>
      <c r="L246" s="158">
        <v>2</v>
      </c>
      <c r="M246" s="158"/>
      <c r="N246" s="158"/>
      <c r="O246" s="158">
        <v>1</v>
      </c>
      <c r="P246" s="158">
        <v>2</v>
      </c>
      <c r="Q246" s="158"/>
      <c r="R246" s="158"/>
      <c r="S246" s="158"/>
      <c r="T246" s="158"/>
      <c r="U246" s="158"/>
      <c r="V246" s="158"/>
      <c r="W246" s="158"/>
      <c r="X246" s="158"/>
      <c r="Y246" s="158"/>
      <c r="Z246" s="158"/>
      <c r="AA246" s="158"/>
      <c r="AB246" s="158"/>
      <c r="AC246" s="158"/>
      <c r="AD246" s="166" t="s">
        <v>524</v>
      </c>
      <c r="AE246" s="158">
        <v>5</v>
      </c>
    </row>
    <row r="247" spans="1:31" x14ac:dyDescent="0.2">
      <c r="A247" s="173" t="s">
        <v>1521</v>
      </c>
      <c r="B247" s="177">
        <v>45539</v>
      </c>
      <c r="C247" s="157" t="s">
        <v>525</v>
      </c>
      <c r="D247" s="153">
        <v>44.207262970000002</v>
      </c>
      <c r="E247" s="153">
        <v>-88.464222730000003</v>
      </c>
      <c r="F247" s="158">
        <v>5.5</v>
      </c>
      <c r="G247" s="158" t="s">
        <v>284</v>
      </c>
      <c r="H247" s="158" t="s">
        <v>277</v>
      </c>
      <c r="I247" s="158">
        <v>3</v>
      </c>
      <c r="J247" s="158">
        <v>1</v>
      </c>
      <c r="K247" s="158"/>
      <c r="L247" s="158">
        <v>3</v>
      </c>
      <c r="M247" s="158"/>
      <c r="N247" s="158"/>
      <c r="O247" s="158">
        <v>2</v>
      </c>
      <c r="P247" s="158"/>
      <c r="Q247" s="158">
        <v>1</v>
      </c>
      <c r="R247" s="158"/>
      <c r="S247" s="158"/>
      <c r="T247" s="158">
        <v>3</v>
      </c>
      <c r="U247" s="158"/>
      <c r="V247" s="158"/>
      <c r="W247" s="158"/>
      <c r="X247" s="158"/>
      <c r="Y247" s="158"/>
      <c r="Z247" s="158"/>
      <c r="AA247" s="158"/>
      <c r="AB247" s="158"/>
      <c r="AC247" s="158"/>
      <c r="AD247" s="166"/>
      <c r="AE247" s="158">
        <v>4</v>
      </c>
    </row>
    <row r="248" spans="1:31" x14ac:dyDescent="0.2">
      <c r="A248" s="173" t="s">
        <v>1521</v>
      </c>
      <c r="B248" s="177">
        <v>45539</v>
      </c>
      <c r="C248" s="157" t="s">
        <v>526</v>
      </c>
      <c r="D248" s="153">
        <v>44.207248159999999</v>
      </c>
      <c r="E248" s="153">
        <v>-88.463121670000007</v>
      </c>
      <c r="F248" s="158">
        <v>8</v>
      </c>
      <c r="G248" s="158" t="s">
        <v>284</v>
      </c>
      <c r="H248" s="158" t="s">
        <v>277</v>
      </c>
      <c r="I248" s="158"/>
      <c r="J248" s="158"/>
      <c r="K248" s="158"/>
      <c r="L248" s="158"/>
      <c r="M248" s="158"/>
      <c r="N248" s="158"/>
      <c r="O248" s="158"/>
      <c r="P248" s="158"/>
      <c r="Q248" s="158"/>
      <c r="R248" s="158"/>
      <c r="S248" s="158"/>
      <c r="T248" s="158"/>
      <c r="U248" s="158"/>
      <c r="V248" s="158"/>
      <c r="W248" s="158"/>
      <c r="X248" s="158"/>
      <c r="Y248" s="158"/>
      <c r="Z248" s="158"/>
      <c r="AA248" s="158"/>
      <c r="AB248" s="158"/>
      <c r="AC248" s="158"/>
      <c r="AD248" s="166"/>
      <c r="AE248" s="158">
        <v>0</v>
      </c>
    </row>
    <row r="249" spans="1:31" x14ac:dyDescent="0.2">
      <c r="A249" s="173" t="s">
        <v>1521</v>
      </c>
      <c r="B249" s="177">
        <v>45539</v>
      </c>
      <c r="C249" s="157" t="s">
        <v>527</v>
      </c>
      <c r="D249" s="153">
        <v>44.207233340000002</v>
      </c>
      <c r="E249" s="153">
        <v>-88.462020609999996</v>
      </c>
      <c r="F249" s="158">
        <v>6</v>
      </c>
      <c r="G249" s="158" t="s">
        <v>284</v>
      </c>
      <c r="H249" s="158" t="s">
        <v>277</v>
      </c>
      <c r="I249" s="158">
        <v>3</v>
      </c>
      <c r="J249" s="158"/>
      <c r="K249" s="158"/>
      <c r="L249" s="158">
        <v>2</v>
      </c>
      <c r="M249" s="158"/>
      <c r="N249" s="158"/>
      <c r="O249" s="158">
        <v>1</v>
      </c>
      <c r="P249" s="158">
        <v>1</v>
      </c>
      <c r="Q249" s="158"/>
      <c r="R249" s="158">
        <v>3</v>
      </c>
      <c r="S249" s="158"/>
      <c r="T249" s="158">
        <v>1</v>
      </c>
      <c r="U249" s="158"/>
      <c r="V249" s="158"/>
      <c r="W249" s="158"/>
      <c r="X249" s="158"/>
      <c r="Y249" s="158"/>
      <c r="Z249" s="158"/>
      <c r="AA249" s="158"/>
      <c r="AB249" s="158"/>
      <c r="AC249" s="158"/>
      <c r="AD249" s="166"/>
      <c r="AE249" s="158">
        <v>5</v>
      </c>
    </row>
    <row r="250" spans="1:31" x14ac:dyDescent="0.2">
      <c r="A250" s="173" t="s">
        <v>1521</v>
      </c>
      <c r="B250" s="177">
        <v>45539</v>
      </c>
      <c r="C250" s="157" t="s">
        <v>528</v>
      </c>
      <c r="D250" s="153">
        <v>44.207218509999997</v>
      </c>
      <c r="E250" s="153">
        <v>-88.460919559999994</v>
      </c>
      <c r="F250" s="158">
        <v>6</v>
      </c>
      <c r="G250" s="158" t="s">
        <v>293</v>
      </c>
      <c r="H250" s="158" t="s">
        <v>277</v>
      </c>
      <c r="I250" s="158"/>
      <c r="J250" s="158"/>
      <c r="K250" s="158"/>
      <c r="L250" s="158"/>
      <c r="M250" s="158"/>
      <c r="N250" s="158"/>
      <c r="O250" s="158"/>
      <c r="P250" s="158"/>
      <c r="Q250" s="158"/>
      <c r="R250" s="158"/>
      <c r="S250" s="158"/>
      <c r="T250" s="158"/>
      <c r="U250" s="158"/>
      <c r="V250" s="158"/>
      <c r="W250" s="158"/>
      <c r="X250" s="158"/>
      <c r="Y250" s="158"/>
      <c r="Z250" s="158"/>
      <c r="AA250" s="158"/>
      <c r="AB250" s="158"/>
      <c r="AC250" s="158"/>
      <c r="AD250" s="166"/>
      <c r="AE250" s="158">
        <v>0</v>
      </c>
    </row>
    <row r="251" spans="1:31" x14ac:dyDescent="0.2">
      <c r="A251" s="173" t="s">
        <v>1521</v>
      </c>
      <c r="B251" s="177">
        <v>45539</v>
      </c>
      <c r="C251" s="157" t="s">
        <v>529</v>
      </c>
      <c r="D251" s="153">
        <v>44.207203669999998</v>
      </c>
      <c r="E251" s="153">
        <v>-88.459818510000005</v>
      </c>
      <c r="F251" s="158">
        <v>6.75</v>
      </c>
      <c r="G251" s="158" t="s">
        <v>284</v>
      </c>
      <c r="H251" s="158" t="s">
        <v>277</v>
      </c>
      <c r="I251" s="158"/>
      <c r="J251" s="158"/>
      <c r="K251" s="158"/>
      <c r="L251" s="158"/>
      <c r="M251" s="158"/>
      <c r="N251" s="158"/>
      <c r="O251" s="158"/>
      <c r="P251" s="158"/>
      <c r="Q251" s="158"/>
      <c r="R251" s="158"/>
      <c r="S251" s="158"/>
      <c r="T251" s="158"/>
      <c r="U251" s="158"/>
      <c r="V251" s="158"/>
      <c r="W251" s="158"/>
      <c r="X251" s="158"/>
      <c r="Y251" s="158"/>
      <c r="Z251" s="158"/>
      <c r="AA251" s="158"/>
      <c r="AB251" s="158"/>
      <c r="AC251" s="158"/>
      <c r="AD251" s="166"/>
      <c r="AE251" s="158">
        <v>0</v>
      </c>
    </row>
    <row r="252" spans="1:31" x14ac:dyDescent="0.2">
      <c r="A252" s="173" t="s">
        <v>1521</v>
      </c>
      <c r="B252" s="177">
        <v>45539</v>
      </c>
      <c r="C252" s="157" t="s">
        <v>530</v>
      </c>
      <c r="D252" s="153">
        <v>44.207188809999998</v>
      </c>
      <c r="E252" s="153">
        <v>-88.458717449999995</v>
      </c>
      <c r="F252" s="158">
        <v>6.75</v>
      </c>
      <c r="G252" s="158" t="s">
        <v>284</v>
      </c>
      <c r="H252" s="158" t="s">
        <v>277</v>
      </c>
      <c r="I252" s="158">
        <v>1</v>
      </c>
      <c r="J252" s="158"/>
      <c r="K252" s="158"/>
      <c r="L252" s="158">
        <v>1</v>
      </c>
      <c r="M252" s="158"/>
      <c r="N252" s="158"/>
      <c r="O252" s="158"/>
      <c r="P252" s="158"/>
      <c r="Q252" s="158"/>
      <c r="R252" s="158"/>
      <c r="S252" s="158"/>
      <c r="T252" s="158"/>
      <c r="U252" s="158"/>
      <c r="V252" s="158"/>
      <c r="W252" s="158"/>
      <c r="X252" s="158"/>
      <c r="Y252" s="158"/>
      <c r="Z252" s="158"/>
      <c r="AA252" s="158"/>
      <c r="AB252" s="158"/>
      <c r="AC252" s="158"/>
      <c r="AD252" s="166"/>
      <c r="AE252" s="158">
        <v>3</v>
      </c>
    </row>
    <row r="253" spans="1:31" x14ac:dyDescent="0.2">
      <c r="A253" s="173" t="s">
        <v>1521</v>
      </c>
      <c r="B253" s="177">
        <v>45539</v>
      </c>
      <c r="C253" s="157" t="s">
        <v>531</v>
      </c>
      <c r="D253" s="153">
        <v>44.207173949999998</v>
      </c>
      <c r="E253" s="153">
        <v>-88.457616400000006</v>
      </c>
      <c r="F253" s="158">
        <v>5.75</v>
      </c>
      <c r="G253" s="158" t="s">
        <v>284</v>
      </c>
      <c r="H253" s="158" t="s">
        <v>277</v>
      </c>
      <c r="I253" s="158">
        <v>2</v>
      </c>
      <c r="J253" s="158">
        <v>1</v>
      </c>
      <c r="K253" s="158"/>
      <c r="L253" s="158">
        <v>2</v>
      </c>
      <c r="M253" s="158"/>
      <c r="N253" s="158"/>
      <c r="O253" s="158">
        <v>1</v>
      </c>
      <c r="P253" s="158"/>
      <c r="Q253" s="158"/>
      <c r="R253" s="158"/>
      <c r="S253" s="158"/>
      <c r="T253" s="158"/>
      <c r="U253" s="158"/>
      <c r="V253" s="158"/>
      <c r="W253" s="158"/>
      <c r="X253" s="158"/>
      <c r="Y253" s="158"/>
      <c r="Z253" s="158"/>
      <c r="AA253" s="158"/>
      <c r="AB253" s="158"/>
      <c r="AC253" s="158"/>
      <c r="AD253" s="166"/>
      <c r="AE253" s="158">
        <v>5</v>
      </c>
    </row>
    <row r="254" spans="1:31" x14ac:dyDescent="0.2">
      <c r="A254" s="173" t="s">
        <v>1521</v>
      </c>
      <c r="B254" s="177">
        <v>45539</v>
      </c>
      <c r="C254" s="157" t="s">
        <v>532</v>
      </c>
      <c r="D254" s="153">
        <v>44.207159070000003</v>
      </c>
      <c r="E254" s="153">
        <v>-88.456515350000004</v>
      </c>
      <c r="F254" s="158">
        <v>5</v>
      </c>
      <c r="G254" s="158" t="s">
        <v>276</v>
      </c>
      <c r="H254" s="158" t="s">
        <v>277</v>
      </c>
      <c r="I254" s="158">
        <v>1</v>
      </c>
      <c r="J254" s="158"/>
      <c r="K254" s="158"/>
      <c r="L254" s="158">
        <v>1</v>
      </c>
      <c r="M254" s="158"/>
      <c r="N254" s="158"/>
      <c r="O254" s="158">
        <v>1</v>
      </c>
      <c r="P254" s="158"/>
      <c r="Q254" s="158"/>
      <c r="R254" s="158"/>
      <c r="S254" s="158"/>
      <c r="T254" s="158"/>
      <c r="U254" s="158"/>
      <c r="V254" s="158"/>
      <c r="W254" s="158"/>
      <c r="X254" s="158"/>
      <c r="Y254" s="158"/>
      <c r="Z254" s="158"/>
      <c r="AA254" s="158"/>
      <c r="AB254" s="158"/>
      <c r="AC254" s="158"/>
      <c r="AD254" s="166"/>
      <c r="AE254" s="158">
        <v>4</v>
      </c>
    </row>
    <row r="255" spans="1:31" x14ac:dyDescent="0.2">
      <c r="A255" s="173" t="s">
        <v>1521</v>
      </c>
      <c r="B255" s="177">
        <v>45539</v>
      </c>
      <c r="C255" s="157" t="s">
        <v>533</v>
      </c>
      <c r="D255" s="153">
        <v>44.208114109999997</v>
      </c>
      <c r="E255" s="153">
        <v>-88.468606429999994</v>
      </c>
      <c r="F255" s="158">
        <v>4.5</v>
      </c>
      <c r="G255" s="158" t="s">
        <v>284</v>
      </c>
      <c r="H255" s="158" t="s">
        <v>277</v>
      </c>
      <c r="I255" s="158">
        <v>3</v>
      </c>
      <c r="J255" s="158">
        <v>1</v>
      </c>
      <c r="K255" s="158"/>
      <c r="L255" s="158">
        <v>3</v>
      </c>
      <c r="M255" s="158" t="s">
        <v>278</v>
      </c>
      <c r="N255" s="158" t="s">
        <v>278</v>
      </c>
      <c r="O255" s="158">
        <v>3</v>
      </c>
      <c r="P255" s="158">
        <v>1</v>
      </c>
      <c r="Q255" s="158">
        <v>1</v>
      </c>
      <c r="R255" s="158"/>
      <c r="S255" s="158"/>
      <c r="T255" s="158">
        <v>1</v>
      </c>
      <c r="U255" s="158"/>
      <c r="V255" s="158"/>
      <c r="W255" s="158"/>
      <c r="X255" s="158"/>
      <c r="Y255" s="158"/>
      <c r="Z255" s="158"/>
      <c r="AA255" s="158"/>
      <c r="AB255" s="158"/>
      <c r="AC255" s="158"/>
      <c r="AD255" s="166"/>
      <c r="AE255" s="158">
        <v>5</v>
      </c>
    </row>
    <row r="256" spans="1:31" x14ac:dyDescent="0.2">
      <c r="A256" s="173" t="s">
        <v>1521</v>
      </c>
      <c r="B256" s="177">
        <v>45539</v>
      </c>
      <c r="C256" s="157" t="s">
        <v>534</v>
      </c>
      <c r="D256" s="153">
        <v>44.208099339999997</v>
      </c>
      <c r="E256" s="153">
        <v>-88.467505360000004</v>
      </c>
      <c r="F256" s="158">
        <v>9</v>
      </c>
      <c r="G256" s="158" t="s">
        <v>284</v>
      </c>
      <c r="H256" s="158" t="s">
        <v>277</v>
      </c>
      <c r="I256" s="158"/>
      <c r="J256" s="158"/>
      <c r="K256" s="158"/>
      <c r="L256" s="158"/>
      <c r="M256" s="158"/>
      <c r="N256" s="158"/>
      <c r="O256" s="158"/>
      <c r="P256" s="158"/>
      <c r="Q256" s="158"/>
      <c r="R256" s="158"/>
      <c r="S256" s="158"/>
      <c r="T256" s="158"/>
      <c r="U256" s="158"/>
      <c r="V256" s="158"/>
      <c r="W256" s="158"/>
      <c r="X256" s="158"/>
      <c r="Y256" s="158"/>
      <c r="Z256" s="158"/>
      <c r="AA256" s="158"/>
      <c r="AB256" s="158"/>
      <c r="AC256" s="158"/>
      <c r="AD256" s="166"/>
      <c r="AE256" s="158">
        <v>0</v>
      </c>
    </row>
    <row r="257" spans="1:31" x14ac:dyDescent="0.2">
      <c r="A257" s="173" t="s">
        <v>1521</v>
      </c>
      <c r="B257" s="177">
        <v>45539</v>
      </c>
      <c r="C257" s="157" t="s">
        <v>535</v>
      </c>
      <c r="D257" s="153">
        <v>44.208084560000003</v>
      </c>
      <c r="E257" s="153">
        <v>-88.46640429</v>
      </c>
      <c r="F257" s="158">
        <v>11.75</v>
      </c>
      <c r="G257" s="158" t="s">
        <v>284</v>
      </c>
      <c r="H257" s="158" t="s">
        <v>277</v>
      </c>
      <c r="I257" s="158"/>
      <c r="J257" s="158"/>
      <c r="K257" s="158"/>
      <c r="L257" s="158"/>
      <c r="M257" s="158"/>
      <c r="N257" s="158"/>
      <c r="O257" s="158"/>
      <c r="P257" s="158"/>
      <c r="Q257" s="158"/>
      <c r="R257" s="158"/>
      <c r="S257" s="158"/>
      <c r="T257" s="158"/>
      <c r="U257" s="158"/>
      <c r="V257" s="158"/>
      <c r="W257" s="158"/>
      <c r="X257" s="158"/>
      <c r="Y257" s="158"/>
      <c r="Z257" s="158"/>
      <c r="AA257" s="158"/>
      <c r="AB257" s="158"/>
      <c r="AC257" s="158"/>
      <c r="AD257" s="166"/>
      <c r="AE257" s="158">
        <v>0</v>
      </c>
    </row>
    <row r="258" spans="1:31" x14ac:dyDescent="0.2">
      <c r="A258" s="173" t="s">
        <v>1521</v>
      </c>
      <c r="B258" s="177">
        <v>45539</v>
      </c>
      <c r="C258" s="157" t="s">
        <v>536</v>
      </c>
      <c r="D258" s="153">
        <v>44.208069770000002</v>
      </c>
      <c r="E258" s="153">
        <v>-88.465303210000002</v>
      </c>
      <c r="F258" s="158">
        <v>7</v>
      </c>
      <c r="G258" s="158" t="s">
        <v>293</v>
      </c>
      <c r="H258" s="158" t="s">
        <v>277</v>
      </c>
      <c r="I258" s="158">
        <v>1</v>
      </c>
      <c r="J258" s="158"/>
      <c r="K258" s="158"/>
      <c r="L258" s="158">
        <v>1</v>
      </c>
      <c r="M258" s="158"/>
      <c r="N258" s="158"/>
      <c r="O258" s="158"/>
      <c r="P258" s="158"/>
      <c r="Q258" s="158"/>
      <c r="R258" s="158">
        <v>1</v>
      </c>
      <c r="S258" s="158"/>
      <c r="T258" s="158"/>
      <c r="U258" s="158"/>
      <c r="V258" s="158"/>
      <c r="W258" s="158"/>
      <c r="X258" s="158"/>
      <c r="Y258" s="158"/>
      <c r="Z258" s="158"/>
      <c r="AA258" s="158"/>
      <c r="AB258" s="158"/>
      <c r="AC258" s="158"/>
      <c r="AD258" s="166"/>
      <c r="AE258" s="158">
        <v>1</v>
      </c>
    </row>
    <row r="259" spans="1:31" x14ac:dyDescent="0.2">
      <c r="A259" s="173" t="s">
        <v>1521</v>
      </c>
      <c r="B259" s="177">
        <v>45539</v>
      </c>
      <c r="C259" s="157" t="s">
        <v>537</v>
      </c>
      <c r="D259" s="153">
        <v>44.208054969999999</v>
      </c>
      <c r="E259" s="153">
        <v>-88.464202139999998</v>
      </c>
      <c r="F259" s="158">
        <v>5.5</v>
      </c>
      <c r="G259" s="158" t="s">
        <v>284</v>
      </c>
      <c r="H259" s="158" t="s">
        <v>277</v>
      </c>
      <c r="I259" s="158">
        <v>3</v>
      </c>
      <c r="J259" s="158"/>
      <c r="K259" s="158"/>
      <c r="L259" s="158">
        <v>3</v>
      </c>
      <c r="M259" s="158"/>
      <c r="N259" s="158"/>
      <c r="O259" s="158">
        <v>3</v>
      </c>
      <c r="P259" s="158"/>
      <c r="Q259" s="158"/>
      <c r="R259" s="158"/>
      <c r="S259" s="158"/>
      <c r="T259" s="158">
        <v>3</v>
      </c>
      <c r="U259" s="158"/>
      <c r="V259" s="158"/>
      <c r="W259" s="158"/>
      <c r="X259" s="158"/>
      <c r="Y259" s="158"/>
      <c r="Z259" s="158"/>
      <c r="AA259" s="158"/>
      <c r="AB259" s="158"/>
      <c r="AC259" s="158"/>
      <c r="AD259" s="166"/>
      <c r="AE259" s="158">
        <v>5</v>
      </c>
    </row>
    <row r="260" spans="1:31" x14ac:dyDescent="0.2">
      <c r="A260" s="173" t="s">
        <v>1521</v>
      </c>
      <c r="B260" s="177">
        <v>45539</v>
      </c>
      <c r="C260" s="157" t="s">
        <v>538</v>
      </c>
      <c r="D260" s="153">
        <v>44.208040160000003</v>
      </c>
      <c r="E260" s="153">
        <v>-88.463101069999993</v>
      </c>
      <c r="F260" s="158">
        <v>6.25</v>
      </c>
      <c r="G260" s="158" t="s">
        <v>284</v>
      </c>
      <c r="H260" s="158" t="s">
        <v>277</v>
      </c>
      <c r="I260" s="158">
        <v>3</v>
      </c>
      <c r="J260" s="158"/>
      <c r="K260" s="158"/>
      <c r="L260" s="158">
        <v>3</v>
      </c>
      <c r="M260" s="158"/>
      <c r="N260" s="158"/>
      <c r="O260" s="158">
        <v>2</v>
      </c>
      <c r="P260" s="158"/>
      <c r="Q260" s="158"/>
      <c r="R260" s="158"/>
      <c r="S260" s="158"/>
      <c r="T260" s="158">
        <v>2</v>
      </c>
      <c r="U260" s="158"/>
      <c r="V260" s="158"/>
      <c r="W260" s="158"/>
      <c r="X260" s="158"/>
      <c r="Y260" s="158"/>
      <c r="Z260" s="158"/>
      <c r="AA260" s="158"/>
      <c r="AB260" s="158"/>
      <c r="AC260" s="158"/>
      <c r="AD260" s="166"/>
      <c r="AE260" s="158">
        <v>5</v>
      </c>
    </row>
    <row r="261" spans="1:31" s="159" customFormat="1" x14ac:dyDescent="0.2">
      <c r="A261" s="173" t="s">
        <v>1521</v>
      </c>
      <c r="B261" s="177">
        <v>45539</v>
      </c>
      <c r="C261" s="157" t="s">
        <v>539</v>
      </c>
      <c r="D261" s="153">
        <v>44.208025339999999</v>
      </c>
      <c r="E261" s="153">
        <v>-88.462000000000003</v>
      </c>
      <c r="F261" s="158">
        <v>5.75</v>
      </c>
      <c r="G261" s="158" t="s">
        <v>284</v>
      </c>
      <c r="H261" s="158" t="s">
        <v>277</v>
      </c>
      <c r="I261" s="158">
        <v>3</v>
      </c>
      <c r="J261" s="158"/>
      <c r="K261" s="158"/>
      <c r="L261" s="158">
        <v>3</v>
      </c>
      <c r="M261" s="158"/>
      <c r="N261" s="158"/>
      <c r="O261" s="158"/>
      <c r="P261" s="158">
        <v>2</v>
      </c>
      <c r="Q261" s="158"/>
      <c r="R261" s="158"/>
      <c r="S261" s="158"/>
      <c r="T261" s="158"/>
      <c r="U261" s="158"/>
      <c r="V261" s="158"/>
      <c r="W261" s="158"/>
      <c r="X261" s="158"/>
      <c r="Y261" s="158"/>
      <c r="Z261" s="158"/>
      <c r="AA261" s="158"/>
      <c r="AB261" s="158"/>
      <c r="AC261" s="158"/>
      <c r="AD261" s="166"/>
      <c r="AE261" s="158">
        <v>5</v>
      </c>
    </row>
    <row r="262" spans="1:31" x14ac:dyDescent="0.2">
      <c r="A262" s="173" t="s">
        <v>1521</v>
      </c>
      <c r="B262" s="177">
        <v>45539</v>
      </c>
      <c r="C262" s="157" t="s">
        <v>540</v>
      </c>
      <c r="D262" s="153">
        <v>44.2080105</v>
      </c>
      <c r="E262" s="153">
        <v>-88.460898929999999</v>
      </c>
      <c r="F262" s="158">
        <v>6.5</v>
      </c>
      <c r="G262" s="158" t="s">
        <v>284</v>
      </c>
      <c r="H262" s="158" t="s">
        <v>277</v>
      </c>
      <c r="I262" s="158">
        <v>2</v>
      </c>
      <c r="J262" s="158"/>
      <c r="K262" s="158"/>
      <c r="L262" s="158">
        <v>2</v>
      </c>
      <c r="M262" s="158"/>
      <c r="N262" s="158"/>
      <c r="O262" s="158">
        <v>1</v>
      </c>
      <c r="P262" s="158"/>
      <c r="Q262" s="158"/>
      <c r="R262" s="158">
        <v>1</v>
      </c>
      <c r="S262" s="158"/>
      <c r="T262" s="158"/>
      <c r="U262" s="158"/>
      <c r="V262" s="158"/>
      <c r="W262" s="158"/>
      <c r="X262" s="158"/>
      <c r="Y262" s="158"/>
      <c r="Z262" s="158"/>
      <c r="AA262" s="158"/>
      <c r="AB262" s="158"/>
      <c r="AC262" s="158"/>
      <c r="AD262" s="166"/>
      <c r="AE262" s="158">
        <v>4</v>
      </c>
    </row>
    <row r="263" spans="1:31" x14ac:dyDescent="0.2">
      <c r="A263" s="173" t="s">
        <v>1521</v>
      </c>
      <c r="B263" s="177">
        <v>45539</v>
      </c>
      <c r="C263" s="157" t="s">
        <v>541</v>
      </c>
      <c r="D263" s="153">
        <v>44.207995660000002</v>
      </c>
      <c r="E263" s="153">
        <v>-88.459797859999995</v>
      </c>
      <c r="F263" s="158">
        <v>6</v>
      </c>
      <c r="G263" s="158" t="s">
        <v>276</v>
      </c>
      <c r="H263" s="158" t="s">
        <v>277</v>
      </c>
      <c r="I263" s="158">
        <v>3</v>
      </c>
      <c r="J263" s="158"/>
      <c r="K263" s="158"/>
      <c r="L263" s="158">
        <v>3</v>
      </c>
      <c r="M263" s="158"/>
      <c r="N263" s="158"/>
      <c r="O263" s="158"/>
      <c r="P263" s="158"/>
      <c r="Q263" s="158"/>
      <c r="R263" s="158"/>
      <c r="S263" s="158"/>
      <c r="T263" s="158"/>
      <c r="U263" s="158"/>
      <c r="V263" s="158"/>
      <c r="W263" s="158"/>
      <c r="X263" s="158"/>
      <c r="Y263" s="158"/>
      <c r="Z263" s="158"/>
      <c r="AA263" s="158"/>
      <c r="AB263" s="158"/>
      <c r="AC263" s="158"/>
      <c r="AD263" s="166"/>
      <c r="AE263" s="158">
        <v>4</v>
      </c>
    </row>
    <row r="264" spans="1:31" x14ac:dyDescent="0.2">
      <c r="A264" s="173" t="s">
        <v>1521</v>
      </c>
      <c r="B264" s="177">
        <v>45539</v>
      </c>
      <c r="C264" s="157" t="s">
        <v>542</v>
      </c>
      <c r="D264" s="153">
        <v>44.207980810000002</v>
      </c>
      <c r="E264" s="153">
        <v>-88.458696799999998</v>
      </c>
      <c r="F264" s="158">
        <v>6.5</v>
      </c>
      <c r="G264" s="158" t="s">
        <v>284</v>
      </c>
      <c r="H264" s="158" t="s">
        <v>277</v>
      </c>
      <c r="I264" s="158">
        <v>3</v>
      </c>
      <c r="J264" s="158"/>
      <c r="K264" s="158"/>
      <c r="L264" s="158">
        <v>3</v>
      </c>
      <c r="M264" s="158"/>
      <c r="N264" s="158"/>
      <c r="O264" s="158"/>
      <c r="P264" s="158"/>
      <c r="Q264" s="158"/>
      <c r="R264" s="158"/>
      <c r="S264" s="158"/>
      <c r="T264" s="158"/>
      <c r="U264" s="158"/>
      <c r="V264" s="158"/>
      <c r="W264" s="158"/>
      <c r="X264" s="158"/>
      <c r="Y264" s="158"/>
      <c r="Z264" s="158"/>
      <c r="AA264" s="158"/>
      <c r="AB264" s="158"/>
      <c r="AC264" s="158"/>
      <c r="AD264" s="166"/>
      <c r="AE264" s="158">
        <v>4</v>
      </c>
    </row>
    <row r="265" spans="1:31" x14ac:dyDescent="0.2">
      <c r="A265" s="173" t="s">
        <v>1521</v>
      </c>
      <c r="B265" s="177">
        <v>45539</v>
      </c>
      <c r="C265" s="157" t="s">
        <v>543</v>
      </c>
      <c r="D265" s="153">
        <v>44.207965940000001</v>
      </c>
      <c r="E265" s="153">
        <v>-88.457595729999994</v>
      </c>
      <c r="F265" s="158">
        <v>6</v>
      </c>
      <c r="G265" s="158" t="s">
        <v>284</v>
      </c>
      <c r="H265" s="158" t="s">
        <v>277</v>
      </c>
      <c r="I265" s="158">
        <v>3</v>
      </c>
      <c r="J265" s="158">
        <v>1</v>
      </c>
      <c r="K265" s="158"/>
      <c r="L265" s="158">
        <v>3</v>
      </c>
      <c r="M265" s="158"/>
      <c r="N265" s="158"/>
      <c r="O265" s="158">
        <v>3</v>
      </c>
      <c r="P265" s="158">
        <v>1</v>
      </c>
      <c r="Q265" s="158"/>
      <c r="R265" s="158" t="s">
        <v>278</v>
      </c>
      <c r="S265" s="158"/>
      <c r="T265" s="158">
        <v>1</v>
      </c>
      <c r="U265" s="158"/>
      <c r="V265" s="158"/>
      <c r="W265" s="158"/>
      <c r="X265" s="158"/>
      <c r="Y265" s="158"/>
      <c r="Z265" s="158"/>
      <c r="AA265" s="158"/>
      <c r="AB265" s="158"/>
      <c r="AC265" s="158"/>
      <c r="AD265" s="166"/>
      <c r="AE265" s="158">
        <v>5</v>
      </c>
    </row>
    <row r="266" spans="1:31" x14ac:dyDescent="0.2">
      <c r="A266" s="173" t="s">
        <v>1521</v>
      </c>
      <c r="B266" s="177">
        <v>45539</v>
      </c>
      <c r="C266" s="157" t="s">
        <v>544</v>
      </c>
      <c r="D266" s="153">
        <v>44.20795107</v>
      </c>
      <c r="E266" s="153">
        <v>-88.456494660000004</v>
      </c>
      <c r="F266" s="158">
        <v>5</v>
      </c>
      <c r="G266" s="158" t="s">
        <v>276</v>
      </c>
      <c r="H266" s="158" t="s">
        <v>277</v>
      </c>
      <c r="I266" s="158">
        <v>2</v>
      </c>
      <c r="J266" s="158">
        <v>1</v>
      </c>
      <c r="K266" s="158"/>
      <c r="L266" s="158">
        <v>2</v>
      </c>
      <c r="M266" s="158"/>
      <c r="N266" s="158"/>
      <c r="O266" s="158">
        <v>1</v>
      </c>
      <c r="P266" s="158"/>
      <c r="Q266" s="158"/>
      <c r="R266" s="158"/>
      <c r="S266" s="158"/>
      <c r="T266" s="158"/>
      <c r="U266" s="158"/>
      <c r="V266" s="158"/>
      <c r="W266" s="158"/>
      <c r="X266" s="158"/>
      <c r="Y266" s="158"/>
      <c r="Z266" s="158"/>
      <c r="AA266" s="158"/>
      <c r="AB266" s="158"/>
      <c r="AC266" s="158"/>
      <c r="AD266" s="166"/>
      <c r="AE266" s="158">
        <v>3</v>
      </c>
    </row>
    <row r="267" spans="1:31" x14ac:dyDescent="0.2">
      <c r="A267" s="173" t="s">
        <v>1521</v>
      </c>
      <c r="B267" s="177">
        <v>45539</v>
      </c>
      <c r="C267" s="157" t="s">
        <v>545</v>
      </c>
      <c r="D267" s="153">
        <v>44.208920859999999</v>
      </c>
      <c r="E267" s="153">
        <v>-88.469686999999993</v>
      </c>
      <c r="F267" s="158">
        <v>3.25</v>
      </c>
      <c r="G267" s="158" t="s">
        <v>284</v>
      </c>
      <c r="H267" s="158" t="s">
        <v>277</v>
      </c>
      <c r="I267" s="158">
        <v>3</v>
      </c>
      <c r="J267" s="158"/>
      <c r="K267" s="158"/>
      <c r="L267" s="158">
        <v>2</v>
      </c>
      <c r="M267" s="158">
        <v>1</v>
      </c>
      <c r="N267" s="158">
        <v>1</v>
      </c>
      <c r="O267" s="158">
        <v>2</v>
      </c>
      <c r="P267" s="158">
        <v>1</v>
      </c>
      <c r="Q267" s="158"/>
      <c r="R267" s="158">
        <v>2</v>
      </c>
      <c r="S267" s="158"/>
      <c r="T267" s="158"/>
      <c r="U267" s="158"/>
      <c r="V267" s="158"/>
      <c r="W267" s="158"/>
      <c r="X267" s="158"/>
      <c r="Y267" s="158">
        <v>3</v>
      </c>
      <c r="Z267" s="158"/>
      <c r="AA267" s="158"/>
      <c r="AB267" s="158"/>
      <c r="AC267" s="158"/>
      <c r="AD267" s="166"/>
      <c r="AE267" s="158">
        <v>5</v>
      </c>
    </row>
    <row r="268" spans="1:31" x14ac:dyDescent="0.2">
      <c r="A268" s="173" t="s">
        <v>1521</v>
      </c>
      <c r="B268" s="177">
        <v>45539</v>
      </c>
      <c r="C268" s="157" t="s">
        <v>546</v>
      </c>
      <c r="D268" s="153">
        <v>44.2089061</v>
      </c>
      <c r="E268" s="153">
        <v>-88.468585910000002</v>
      </c>
      <c r="F268" s="158">
        <v>4.5</v>
      </c>
      <c r="G268" s="158" t="s">
        <v>284</v>
      </c>
      <c r="H268" s="158" t="s">
        <v>277</v>
      </c>
      <c r="I268" s="158">
        <v>2</v>
      </c>
      <c r="J268" s="158"/>
      <c r="K268" s="158"/>
      <c r="L268" s="158">
        <v>2</v>
      </c>
      <c r="M268" s="158"/>
      <c r="N268" s="158"/>
      <c r="O268" s="158">
        <v>1</v>
      </c>
      <c r="P268" s="158"/>
      <c r="Q268" s="158"/>
      <c r="R268" s="158"/>
      <c r="S268" s="158"/>
      <c r="T268" s="158"/>
      <c r="U268" s="158"/>
      <c r="V268" s="158"/>
      <c r="W268" s="158"/>
      <c r="X268" s="158"/>
      <c r="Y268" s="158"/>
      <c r="Z268" s="158"/>
      <c r="AA268" s="158"/>
      <c r="AB268" s="158"/>
      <c r="AC268" s="158"/>
      <c r="AD268" s="166"/>
      <c r="AE268" s="158">
        <v>5</v>
      </c>
    </row>
    <row r="269" spans="1:31" x14ac:dyDescent="0.2">
      <c r="A269" s="173" t="s">
        <v>1521</v>
      </c>
      <c r="B269" s="177">
        <v>45539</v>
      </c>
      <c r="C269" s="157" t="s">
        <v>547</v>
      </c>
      <c r="D269" s="153">
        <v>44.20889133</v>
      </c>
      <c r="E269" s="153">
        <v>-88.467484819999996</v>
      </c>
      <c r="F269" s="158">
        <v>7</v>
      </c>
      <c r="G269" s="158" t="s">
        <v>284</v>
      </c>
      <c r="H269" s="158" t="s">
        <v>277</v>
      </c>
      <c r="I269" s="158">
        <v>1</v>
      </c>
      <c r="J269" s="158"/>
      <c r="K269" s="158"/>
      <c r="L269" s="158">
        <v>1</v>
      </c>
      <c r="M269" s="158"/>
      <c r="N269" s="158"/>
      <c r="O269" s="158">
        <v>1</v>
      </c>
      <c r="P269" s="158"/>
      <c r="Q269" s="158"/>
      <c r="R269" s="158"/>
      <c r="S269" s="158"/>
      <c r="T269" s="158"/>
      <c r="U269" s="158"/>
      <c r="V269" s="158"/>
      <c r="W269" s="158"/>
      <c r="X269" s="158"/>
      <c r="Y269" s="158"/>
      <c r="Z269" s="158"/>
      <c r="AA269" s="158"/>
      <c r="AB269" s="158"/>
      <c r="AC269" s="158"/>
      <c r="AD269" s="166"/>
      <c r="AE269" s="158">
        <v>1</v>
      </c>
    </row>
    <row r="270" spans="1:31" x14ac:dyDescent="0.2">
      <c r="A270" s="173" t="s">
        <v>1521</v>
      </c>
      <c r="B270" s="177">
        <v>45539</v>
      </c>
      <c r="C270" s="157" t="s">
        <v>548</v>
      </c>
      <c r="D270" s="153">
        <v>44.208876549999999</v>
      </c>
      <c r="E270" s="153">
        <v>-88.466383730000004</v>
      </c>
      <c r="F270" s="158">
        <v>12</v>
      </c>
      <c r="G270" s="158" t="s">
        <v>284</v>
      </c>
      <c r="H270" s="158" t="s">
        <v>276</v>
      </c>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66"/>
      <c r="AE270" s="158">
        <v>0</v>
      </c>
    </row>
    <row r="271" spans="1:31" x14ac:dyDescent="0.2">
      <c r="A271" s="173" t="s">
        <v>1521</v>
      </c>
      <c r="B271" s="177">
        <v>45539</v>
      </c>
      <c r="C271" s="157" t="s">
        <v>549</v>
      </c>
      <c r="D271" s="153">
        <v>44.208861759999998</v>
      </c>
      <c r="E271" s="153">
        <v>-88.465282639999998</v>
      </c>
      <c r="F271" s="158">
        <v>9.5</v>
      </c>
      <c r="G271" s="158" t="s">
        <v>284</v>
      </c>
      <c r="H271" s="158" t="s">
        <v>277</v>
      </c>
      <c r="I271" s="158"/>
      <c r="J271" s="158"/>
      <c r="K271" s="158"/>
      <c r="L271" s="158"/>
      <c r="M271" s="158"/>
      <c r="N271" s="158"/>
      <c r="O271" s="158"/>
      <c r="P271" s="158"/>
      <c r="Q271" s="158"/>
      <c r="R271" s="158"/>
      <c r="S271" s="158"/>
      <c r="T271" s="158"/>
      <c r="U271" s="158"/>
      <c r="V271" s="158"/>
      <c r="W271" s="158"/>
      <c r="X271" s="158"/>
      <c r="Y271" s="158"/>
      <c r="Z271" s="158"/>
      <c r="AA271" s="158"/>
      <c r="AB271" s="158"/>
      <c r="AC271" s="158"/>
      <c r="AD271" s="166"/>
      <c r="AE271" s="158">
        <v>0</v>
      </c>
    </row>
    <row r="272" spans="1:31" x14ac:dyDescent="0.2">
      <c r="A272" s="173" t="s">
        <v>1521</v>
      </c>
      <c r="B272" s="177">
        <v>45539</v>
      </c>
      <c r="C272" s="157" t="s">
        <v>550</v>
      </c>
      <c r="D272" s="153">
        <v>44.208846960000002</v>
      </c>
      <c r="E272" s="153">
        <v>-88.46418156</v>
      </c>
      <c r="F272" s="158">
        <v>5</v>
      </c>
      <c r="G272" s="158" t="s">
        <v>284</v>
      </c>
      <c r="H272" s="158" t="s">
        <v>277</v>
      </c>
      <c r="I272" s="158">
        <v>3</v>
      </c>
      <c r="J272" s="158"/>
      <c r="K272" s="158"/>
      <c r="L272" s="158">
        <v>3</v>
      </c>
      <c r="M272" s="158"/>
      <c r="N272" s="158"/>
      <c r="O272" s="158"/>
      <c r="P272" s="158">
        <v>1</v>
      </c>
      <c r="Q272" s="158"/>
      <c r="R272" s="158">
        <v>1</v>
      </c>
      <c r="S272" s="158"/>
      <c r="T272" s="158">
        <v>2</v>
      </c>
      <c r="U272" s="158"/>
      <c r="V272" s="158"/>
      <c r="W272" s="158"/>
      <c r="X272" s="158"/>
      <c r="Y272" s="158"/>
      <c r="Z272" s="158"/>
      <c r="AA272" s="158"/>
      <c r="AB272" s="158"/>
      <c r="AC272" s="158"/>
      <c r="AD272" s="166"/>
      <c r="AE272" s="158">
        <v>5</v>
      </c>
    </row>
    <row r="273" spans="1:31" x14ac:dyDescent="0.2">
      <c r="A273" s="173" t="s">
        <v>1521</v>
      </c>
      <c r="B273" s="177">
        <v>45539</v>
      </c>
      <c r="C273" s="157" t="s">
        <v>551</v>
      </c>
      <c r="D273" s="153">
        <v>44.208832149999999</v>
      </c>
      <c r="E273" s="153">
        <v>-88.463080469999994</v>
      </c>
      <c r="F273" s="158">
        <v>6.5</v>
      </c>
      <c r="G273" s="158" t="s">
        <v>284</v>
      </c>
      <c r="H273" s="158" t="s">
        <v>277</v>
      </c>
      <c r="I273" s="158">
        <v>3</v>
      </c>
      <c r="J273" s="158"/>
      <c r="K273" s="158"/>
      <c r="L273" s="158">
        <v>3</v>
      </c>
      <c r="M273" s="158"/>
      <c r="N273" s="158"/>
      <c r="O273" s="158">
        <v>1</v>
      </c>
      <c r="P273" s="158"/>
      <c r="Q273" s="158"/>
      <c r="R273" s="158">
        <v>2</v>
      </c>
      <c r="S273" s="158"/>
      <c r="T273" s="158"/>
      <c r="U273" s="158"/>
      <c r="V273" s="158"/>
      <c r="W273" s="158"/>
      <c r="X273" s="158"/>
      <c r="Y273" s="158"/>
      <c r="Z273" s="158"/>
      <c r="AA273" s="158"/>
      <c r="AB273" s="158"/>
      <c r="AC273" s="158"/>
      <c r="AD273" s="166"/>
      <c r="AE273" s="158">
        <v>5</v>
      </c>
    </row>
    <row r="274" spans="1:31" x14ac:dyDescent="0.2">
      <c r="A274" s="173" t="s">
        <v>1521</v>
      </c>
      <c r="B274" s="177">
        <v>45539</v>
      </c>
      <c r="C274" s="157" t="s">
        <v>552</v>
      </c>
      <c r="D274" s="153">
        <v>44.208817330000002</v>
      </c>
      <c r="E274" s="153">
        <v>-88.461979389999996</v>
      </c>
      <c r="F274" s="158">
        <v>6.5</v>
      </c>
      <c r="G274" s="158" t="s">
        <v>284</v>
      </c>
      <c r="H274" s="158" t="s">
        <v>277</v>
      </c>
      <c r="I274" s="158">
        <v>2</v>
      </c>
      <c r="J274" s="158"/>
      <c r="K274" s="158"/>
      <c r="L274" s="158">
        <v>2</v>
      </c>
      <c r="M274" s="158"/>
      <c r="N274" s="158"/>
      <c r="O274" s="158">
        <v>1</v>
      </c>
      <c r="P274" s="158"/>
      <c r="Q274" s="158"/>
      <c r="R274" s="158"/>
      <c r="S274" s="158"/>
      <c r="T274" s="158"/>
      <c r="U274" s="158"/>
      <c r="V274" s="158"/>
      <c r="W274" s="158"/>
      <c r="X274" s="158"/>
      <c r="Y274" s="158"/>
      <c r="Z274" s="158"/>
      <c r="AA274" s="158"/>
      <c r="AB274" s="158"/>
      <c r="AC274" s="158"/>
      <c r="AD274" s="166"/>
      <c r="AE274" s="158">
        <v>4</v>
      </c>
    </row>
    <row r="275" spans="1:31" x14ac:dyDescent="0.2">
      <c r="A275" s="173" t="s">
        <v>1521</v>
      </c>
      <c r="B275" s="177">
        <v>45539</v>
      </c>
      <c r="C275" s="157" t="s">
        <v>553</v>
      </c>
      <c r="D275" s="153">
        <v>44.208802499999997</v>
      </c>
      <c r="E275" s="153">
        <v>-88.460878300000005</v>
      </c>
      <c r="F275" s="158">
        <v>6.75</v>
      </c>
      <c r="G275" s="158" t="s">
        <v>284</v>
      </c>
      <c r="H275" s="158" t="s">
        <v>277</v>
      </c>
      <c r="I275" s="158"/>
      <c r="J275" s="158"/>
      <c r="K275" s="158"/>
      <c r="L275" s="158"/>
      <c r="M275" s="158"/>
      <c r="N275" s="158"/>
      <c r="O275" s="158"/>
      <c r="P275" s="158"/>
      <c r="Q275" s="158"/>
      <c r="R275" s="158"/>
      <c r="S275" s="158"/>
      <c r="T275" s="158"/>
      <c r="U275" s="158"/>
      <c r="V275" s="158"/>
      <c r="W275" s="158"/>
      <c r="X275" s="158"/>
      <c r="Y275" s="158"/>
      <c r="Z275" s="158"/>
      <c r="AA275" s="158"/>
      <c r="AB275" s="158"/>
      <c r="AC275" s="158"/>
      <c r="AD275" s="166"/>
      <c r="AE275" s="158">
        <v>0</v>
      </c>
    </row>
    <row r="276" spans="1:31" x14ac:dyDescent="0.2">
      <c r="A276" s="173" t="s">
        <v>1521</v>
      </c>
      <c r="B276" s="177">
        <v>45539</v>
      </c>
      <c r="C276" s="157" t="s">
        <v>554</v>
      </c>
      <c r="D276" s="153">
        <v>44.208787649999998</v>
      </c>
      <c r="E276" s="153">
        <v>-88.459777220000007</v>
      </c>
      <c r="F276" s="158">
        <v>7</v>
      </c>
      <c r="G276" s="158" t="s">
        <v>284</v>
      </c>
      <c r="H276" s="158" t="s">
        <v>277</v>
      </c>
      <c r="I276" s="158"/>
      <c r="J276" s="158"/>
      <c r="K276" s="158"/>
      <c r="L276" s="158"/>
      <c r="M276" s="158"/>
      <c r="N276" s="158"/>
      <c r="O276" s="158"/>
      <c r="P276" s="158"/>
      <c r="Q276" s="158"/>
      <c r="R276" s="158"/>
      <c r="S276" s="158"/>
      <c r="T276" s="158"/>
      <c r="U276" s="158"/>
      <c r="V276" s="158"/>
      <c r="W276" s="158"/>
      <c r="X276" s="158"/>
      <c r="Y276" s="158"/>
      <c r="Z276" s="158"/>
      <c r="AA276" s="158"/>
      <c r="AB276" s="158"/>
      <c r="AC276" s="158"/>
      <c r="AD276" s="166"/>
      <c r="AE276" s="158">
        <v>0</v>
      </c>
    </row>
    <row r="277" spans="1:31" x14ac:dyDescent="0.2">
      <c r="A277" s="173" t="s">
        <v>1521</v>
      </c>
      <c r="B277" s="177">
        <v>45539</v>
      </c>
      <c r="C277" s="157" t="s">
        <v>555</v>
      </c>
      <c r="D277" s="153">
        <v>44.208772799999998</v>
      </c>
      <c r="E277" s="153">
        <v>-88.458676139999994</v>
      </c>
      <c r="F277" s="158">
        <v>7</v>
      </c>
      <c r="G277" s="158" t="s">
        <v>284</v>
      </c>
      <c r="H277" s="158" t="s">
        <v>277</v>
      </c>
      <c r="I277" s="158"/>
      <c r="J277" s="158"/>
      <c r="K277" s="158"/>
      <c r="L277" s="158"/>
      <c r="M277" s="158"/>
      <c r="N277" s="158"/>
      <c r="O277" s="158"/>
      <c r="P277" s="158"/>
      <c r="Q277" s="158"/>
      <c r="R277" s="158"/>
      <c r="S277" s="158"/>
      <c r="T277" s="158"/>
      <c r="U277" s="158"/>
      <c r="V277" s="158"/>
      <c r="W277" s="158"/>
      <c r="X277" s="158"/>
      <c r="Y277" s="158"/>
      <c r="Z277" s="158"/>
      <c r="AA277" s="158"/>
      <c r="AB277" s="158"/>
      <c r="AC277" s="158"/>
      <c r="AD277" s="166"/>
      <c r="AE277" s="158">
        <v>0</v>
      </c>
    </row>
    <row r="278" spans="1:31" x14ac:dyDescent="0.2">
      <c r="A278" s="173" t="s">
        <v>1521</v>
      </c>
      <c r="B278" s="177">
        <v>45539</v>
      </c>
      <c r="C278" s="157" t="s">
        <v>556</v>
      </c>
      <c r="D278" s="153">
        <v>44.208757929999997</v>
      </c>
      <c r="E278" s="153">
        <v>-88.457575059999996</v>
      </c>
      <c r="F278" s="158">
        <v>7.25</v>
      </c>
      <c r="G278" s="158" t="s">
        <v>284</v>
      </c>
      <c r="H278" s="158" t="s">
        <v>277</v>
      </c>
      <c r="I278" s="158"/>
      <c r="J278" s="158"/>
      <c r="K278" s="158"/>
      <c r="L278" s="158"/>
      <c r="M278" s="158"/>
      <c r="N278" s="158"/>
      <c r="O278" s="158"/>
      <c r="P278" s="158"/>
      <c r="Q278" s="158"/>
      <c r="R278" s="158"/>
      <c r="S278" s="158"/>
      <c r="T278" s="158"/>
      <c r="U278" s="158"/>
      <c r="V278" s="158"/>
      <c r="W278" s="158"/>
      <c r="X278" s="158"/>
      <c r="Y278" s="158"/>
      <c r="Z278" s="158"/>
      <c r="AA278" s="158"/>
      <c r="AB278" s="158"/>
      <c r="AC278" s="158"/>
      <c r="AD278" s="166"/>
      <c r="AE278" s="158">
        <v>0</v>
      </c>
    </row>
    <row r="279" spans="1:31" x14ac:dyDescent="0.2">
      <c r="A279" s="173" t="s">
        <v>1521</v>
      </c>
      <c r="B279" s="177">
        <v>45539</v>
      </c>
      <c r="C279" s="157" t="s">
        <v>557</v>
      </c>
      <c r="D279" s="153">
        <v>44.208743060000003</v>
      </c>
      <c r="E279" s="153">
        <v>-88.456473979999998</v>
      </c>
      <c r="F279" s="158">
        <v>6</v>
      </c>
      <c r="G279" s="158" t="s">
        <v>284</v>
      </c>
      <c r="H279" s="158" t="s">
        <v>277</v>
      </c>
      <c r="I279" s="158">
        <v>3</v>
      </c>
      <c r="J279" s="158"/>
      <c r="K279" s="158"/>
      <c r="L279" s="158">
        <v>3</v>
      </c>
      <c r="M279" s="158" t="s">
        <v>278</v>
      </c>
      <c r="N279" s="158" t="s">
        <v>278</v>
      </c>
      <c r="O279" s="158">
        <v>2</v>
      </c>
      <c r="P279" s="158"/>
      <c r="Q279" s="158"/>
      <c r="R279" s="158"/>
      <c r="S279" s="158"/>
      <c r="T279" s="158"/>
      <c r="U279" s="158"/>
      <c r="V279" s="158"/>
      <c r="W279" s="158"/>
      <c r="X279" s="158"/>
      <c r="Y279" s="158"/>
      <c r="Z279" s="158"/>
      <c r="AA279" s="158"/>
      <c r="AB279" s="158"/>
      <c r="AC279" s="158"/>
      <c r="AD279" s="166"/>
      <c r="AE279" s="158">
        <v>5</v>
      </c>
    </row>
    <row r="280" spans="1:31" x14ac:dyDescent="0.2">
      <c r="A280" s="173" t="s">
        <v>1521</v>
      </c>
      <c r="B280" s="177">
        <v>45539</v>
      </c>
      <c r="C280" s="157" t="s">
        <v>558</v>
      </c>
      <c r="D280" s="153">
        <v>44.209712860000003</v>
      </c>
      <c r="E280" s="153">
        <v>-88.469666489999994</v>
      </c>
      <c r="F280" s="158">
        <v>2.75</v>
      </c>
      <c r="G280" s="158" t="s">
        <v>284</v>
      </c>
      <c r="H280" s="158" t="s">
        <v>277</v>
      </c>
      <c r="I280" s="158">
        <v>3</v>
      </c>
      <c r="J280" s="158"/>
      <c r="K280" s="158"/>
      <c r="L280" s="158">
        <v>3</v>
      </c>
      <c r="M280" s="158" t="s">
        <v>278</v>
      </c>
      <c r="N280" s="158" t="s">
        <v>278</v>
      </c>
      <c r="O280" s="158">
        <v>2</v>
      </c>
      <c r="P280" s="158"/>
      <c r="Q280" s="158"/>
      <c r="R280" s="158"/>
      <c r="S280" s="158" t="s">
        <v>278</v>
      </c>
      <c r="T280" s="158">
        <v>1</v>
      </c>
      <c r="U280" s="158"/>
      <c r="V280" s="158"/>
      <c r="W280" s="158"/>
      <c r="X280" s="158"/>
      <c r="Y280" s="158"/>
      <c r="Z280" s="158"/>
      <c r="AA280" s="158"/>
      <c r="AB280" s="158"/>
      <c r="AC280" s="158"/>
      <c r="AD280" s="166"/>
      <c r="AE280" s="158">
        <v>4</v>
      </c>
    </row>
    <row r="281" spans="1:31" x14ac:dyDescent="0.2">
      <c r="A281" s="173" t="s">
        <v>1521</v>
      </c>
      <c r="B281" s="177">
        <v>45539</v>
      </c>
      <c r="C281" s="157" t="s">
        <v>559</v>
      </c>
      <c r="D281" s="153">
        <v>44.209698099999997</v>
      </c>
      <c r="E281" s="153">
        <v>-88.468565380000001</v>
      </c>
      <c r="F281" s="158">
        <v>4.5</v>
      </c>
      <c r="G281" s="158" t="s">
        <v>284</v>
      </c>
      <c r="H281" s="158" t="s">
        <v>277</v>
      </c>
      <c r="I281" s="158">
        <v>3</v>
      </c>
      <c r="J281" s="158"/>
      <c r="K281" s="158"/>
      <c r="L281" s="158">
        <v>3</v>
      </c>
      <c r="M281" s="158" t="s">
        <v>278</v>
      </c>
      <c r="N281" s="158" t="s">
        <v>278</v>
      </c>
      <c r="O281" s="158">
        <v>2</v>
      </c>
      <c r="P281" s="158" t="s">
        <v>278</v>
      </c>
      <c r="Q281" s="158"/>
      <c r="R281" s="158">
        <v>1</v>
      </c>
      <c r="S281" s="158" t="s">
        <v>278</v>
      </c>
      <c r="T281" s="158"/>
      <c r="U281" s="158"/>
      <c r="V281" s="158"/>
      <c r="W281" s="158"/>
      <c r="X281" s="158"/>
      <c r="Y281" s="158"/>
      <c r="Z281" s="158"/>
      <c r="AA281" s="158"/>
      <c r="AB281" s="158"/>
      <c r="AC281" s="158"/>
      <c r="AD281" s="166"/>
      <c r="AE281" s="158">
        <v>5</v>
      </c>
    </row>
    <row r="282" spans="1:31" x14ac:dyDescent="0.2">
      <c r="A282" s="173" t="s">
        <v>1521</v>
      </c>
      <c r="B282" s="177">
        <v>45539</v>
      </c>
      <c r="C282" s="157" t="s">
        <v>560</v>
      </c>
      <c r="D282" s="153">
        <v>44.209683329999997</v>
      </c>
      <c r="E282" s="153">
        <v>-88.467464280000002</v>
      </c>
      <c r="F282" s="158">
        <v>7.5</v>
      </c>
      <c r="G282" s="158" t="s">
        <v>284</v>
      </c>
      <c r="H282" s="158" t="s">
        <v>277</v>
      </c>
      <c r="I282" s="158">
        <v>1</v>
      </c>
      <c r="J282" s="158"/>
      <c r="K282" s="158"/>
      <c r="L282" s="158">
        <v>1</v>
      </c>
      <c r="M282" s="158"/>
      <c r="N282" s="158"/>
      <c r="O282" s="158">
        <v>1</v>
      </c>
      <c r="P282" s="158"/>
      <c r="Q282" s="158"/>
      <c r="R282" s="158"/>
      <c r="S282" s="158"/>
      <c r="T282" s="158"/>
      <c r="U282" s="158"/>
      <c r="V282" s="158"/>
      <c r="W282" s="158"/>
      <c r="X282" s="158"/>
      <c r="Y282" s="158"/>
      <c r="Z282" s="158"/>
      <c r="AA282" s="158"/>
      <c r="AB282" s="158"/>
      <c r="AC282" s="158"/>
      <c r="AD282" s="166"/>
      <c r="AE282" s="158">
        <v>3</v>
      </c>
    </row>
    <row r="283" spans="1:31" x14ac:dyDescent="0.2">
      <c r="A283" s="173" t="s">
        <v>1521</v>
      </c>
      <c r="B283" s="177">
        <v>45539</v>
      </c>
      <c r="C283" s="157" t="s">
        <v>561</v>
      </c>
      <c r="D283" s="153">
        <v>44.209668550000004</v>
      </c>
      <c r="E283" s="153">
        <v>-88.466363180000002</v>
      </c>
      <c r="F283" s="158">
        <v>12</v>
      </c>
      <c r="G283" s="158" t="s">
        <v>284</v>
      </c>
      <c r="H283" s="158" t="s">
        <v>276</v>
      </c>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66"/>
      <c r="AE283" s="158">
        <v>0</v>
      </c>
    </row>
    <row r="284" spans="1:31" x14ac:dyDescent="0.2">
      <c r="A284" s="173" t="s">
        <v>1521</v>
      </c>
      <c r="B284" s="177">
        <v>45539</v>
      </c>
      <c r="C284" s="157" t="s">
        <v>562</v>
      </c>
      <c r="D284" s="153">
        <v>44.209653760000002</v>
      </c>
      <c r="E284" s="153">
        <v>-88.465262069999994</v>
      </c>
      <c r="F284" s="158">
        <v>7.5</v>
      </c>
      <c r="G284" s="158" t="s">
        <v>293</v>
      </c>
      <c r="H284" s="158" t="s">
        <v>277</v>
      </c>
      <c r="I284" s="158">
        <v>1</v>
      </c>
      <c r="J284" s="158"/>
      <c r="K284" s="158"/>
      <c r="L284" s="158"/>
      <c r="M284" s="158"/>
      <c r="N284" s="158"/>
      <c r="O284" s="158">
        <v>1</v>
      </c>
      <c r="P284" s="158"/>
      <c r="Q284" s="158"/>
      <c r="R284" s="158">
        <v>1</v>
      </c>
      <c r="S284" s="158"/>
      <c r="T284" s="158"/>
      <c r="U284" s="158"/>
      <c r="V284" s="158"/>
      <c r="W284" s="158"/>
      <c r="X284" s="158"/>
      <c r="Y284" s="158"/>
      <c r="Z284" s="158"/>
      <c r="AA284" s="158"/>
      <c r="AB284" s="158"/>
      <c r="AC284" s="158"/>
      <c r="AD284" s="166"/>
      <c r="AE284" s="158">
        <v>1</v>
      </c>
    </row>
    <row r="285" spans="1:31" x14ac:dyDescent="0.2">
      <c r="A285" s="173" t="s">
        <v>1521</v>
      </c>
      <c r="B285" s="177">
        <v>45539</v>
      </c>
      <c r="C285" s="157" t="s">
        <v>563</v>
      </c>
      <c r="D285" s="153">
        <v>44.209638959999999</v>
      </c>
      <c r="E285" s="153">
        <v>-88.464160969999995</v>
      </c>
      <c r="F285" s="158">
        <v>5.5</v>
      </c>
      <c r="G285" s="158" t="s">
        <v>284</v>
      </c>
      <c r="H285" s="158" t="s">
        <v>277</v>
      </c>
      <c r="I285" s="158">
        <v>1</v>
      </c>
      <c r="J285" s="158"/>
      <c r="K285" s="158"/>
      <c r="L285" s="158"/>
      <c r="M285" s="158"/>
      <c r="N285" s="158"/>
      <c r="O285" s="158">
        <v>1</v>
      </c>
      <c r="P285" s="158" t="s">
        <v>278</v>
      </c>
      <c r="Q285" s="158"/>
      <c r="R285" s="158"/>
      <c r="S285" s="158"/>
      <c r="T285" s="158"/>
      <c r="U285" s="158"/>
      <c r="V285" s="158"/>
      <c r="W285" s="158"/>
      <c r="X285" s="158"/>
      <c r="Y285" s="158"/>
      <c r="Z285" s="158"/>
      <c r="AA285" s="158"/>
      <c r="AB285" s="158"/>
      <c r="AC285" s="158"/>
      <c r="AD285" s="166"/>
      <c r="AE285" s="158">
        <v>1</v>
      </c>
    </row>
    <row r="286" spans="1:31" x14ac:dyDescent="0.2">
      <c r="A286" s="173" t="s">
        <v>1521</v>
      </c>
      <c r="B286" s="177">
        <v>45539</v>
      </c>
      <c r="C286" s="157" t="s">
        <v>564</v>
      </c>
      <c r="D286" s="153">
        <v>44.209624150000003</v>
      </c>
      <c r="E286" s="153">
        <v>-88.463059869999995</v>
      </c>
      <c r="F286" s="158">
        <v>9.5</v>
      </c>
      <c r="G286" s="158" t="s">
        <v>284</v>
      </c>
      <c r="H286" s="158" t="s">
        <v>277</v>
      </c>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66"/>
      <c r="AE286" s="158">
        <v>0</v>
      </c>
    </row>
    <row r="287" spans="1:31" x14ac:dyDescent="0.2">
      <c r="A287" s="173" t="s">
        <v>1521</v>
      </c>
      <c r="B287" s="177">
        <v>45539</v>
      </c>
      <c r="C287" s="157" t="s">
        <v>565</v>
      </c>
      <c r="D287" s="153">
        <v>44.209609319999998</v>
      </c>
      <c r="E287" s="153">
        <v>-88.461958769999995</v>
      </c>
      <c r="F287" s="158">
        <v>10.25</v>
      </c>
      <c r="G287" s="158" t="s">
        <v>284</v>
      </c>
      <c r="H287" s="158" t="s">
        <v>277</v>
      </c>
      <c r="I287" s="158"/>
      <c r="J287" s="158"/>
      <c r="K287" s="158"/>
      <c r="L287" s="158"/>
      <c r="M287" s="158"/>
      <c r="N287" s="158"/>
      <c r="O287" s="158"/>
      <c r="P287" s="158"/>
      <c r="Q287" s="158"/>
      <c r="R287" s="158"/>
      <c r="S287" s="158"/>
      <c r="T287" s="158"/>
      <c r="U287" s="158"/>
      <c r="V287" s="158"/>
      <c r="W287" s="158"/>
      <c r="X287" s="158"/>
      <c r="Y287" s="158"/>
      <c r="Z287" s="158"/>
      <c r="AA287" s="158"/>
      <c r="AB287" s="158"/>
      <c r="AC287" s="158"/>
      <c r="AD287" s="166"/>
      <c r="AE287" s="158">
        <v>0</v>
      </c>
    </row>
    <row r="288" spans="1:31" x14ac:dyDescent="0.2">
      <c r="A288" s="173" t="s">
        <v>1521</v>
      </c>
      <c r="B288" s="177">
        <v>45539</v>
      </c>
      <c r="C288" s="157" t="s">
        <v>566</v>
      </c>
      <c r="D288" s="153">
        <v>44.209594490000001</v>
      </c>
      <c r="E288" s="153">
        <v>-88.460857669999996</v>
      </c>
      <c r="F288" s="158">
        <v>7</v>
      </c>
      <c r="G288" s="158" t="s">
        <v>284</v>
      </c>
      <c r="H288" s="158" t="s">
        <v>277</v>
      </c>
      <c r="I288" s="158">
        <v>1</v>
      </c>
      <c r="J288" s="158"/>
      <c r="K288" s="158"/>
      <c r="L288" s="158"/>
      <c r="M288" s="158"/>
      <c r="N288" s="158"/>
      <c r="O288" s="158"/>
      <c r="P288" s="158"/>
      <c r="Q288" s="158"/>
      <c r="R288" s="158"/>
      <c r="S288" s="158"/>
      <c r="T288" s="158"/>
      <c r="U288" s="158"/>
      <c r="V288" s="158"/>
      <c r="W288" s="158"/>
      <c r="X288" s="158"/>
      <c r="Y288" s="158"/>
      <c r="Z288" s="158"/>
      <c r="AA288" s="158"/>
      <c r="AB288" s="158">
        <v>1</v>
      </c>
      <c r="AC288" s="158"/>
      <c r="AD288" s="166"/>
      <c r="AE288" s="158">
        <v>1</v>
      </c>
    </row>
    <row r="289" spans="1:31" x14ac:dyDescent="0.2">
      <c r="A289" s="173" t="s">
        <v>1521</v>
      </c>
      <c r="B289" s="177">
        <v>45539</v>
      </c>
      <c r="C289" s="157" t="s">
        <v>567</v>
      </c>
      <c r="D289" s="153">
        <v>44.209579650000002</v>
      </c>
      <c r="E289" s="153">
        <v>-88.459756580000004</v>
      </c>
      <c r="F289" s="158">
        <v>7</v>
      </c>
      <c r="G289" s="158" t="s">
        <v>284</v>
      </c>
      <c r="H289" s="158" t="s">
        <v>277</v>
      </c>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66"/>
      <c r="AE289" s="158">
        <v>0</v>
      </c>
    </row>
    <row r="290" spans="1:31" x14ac:dyDescent="0.2">
      <c r="A290" s="173" t="s">
        <v>1521</v>
      </c>
      <c r="B290" s="177">
        <v>45539</v>
      </c>
      <c r="C290" s="157" t="s">
        <v>568</v>
      </c>
      <c r="D290" s="153">
        <v>44.209564790000002</v>
      </c>
      <c r="E290" s="153">
        <v>-88.458655480000004</v>
      </c>
      <c r="F290" s="158">
        <v>7.25</v>
      </c>
      <c r="G290" s="158" t="s">
        <v>284</v>
      </c>
      <c r="H290" s="158" t="s">
        <v>277</v>
      </c>
      <c r="I290" s="158"/>
      <c r="J290" s="158"/>
      <c r="K290" s="158"/>
      <c r="L290" s="158"/>
      <c r="M290" s="158"/>
      <c r="N290" s="158"/>
      <c r="O290" s="158"/>
      <c r="P290" s="158"/>
      <c r="Q290" s="158"/>
      <c r="R290" s="158"/>
      <c r="S290" s="158"/>
      <c r="T290" s="158"/>
      <c r="U290" s="158"/>
      <c r="V290" s="158"/>
      <c r="W290" s="158"/>
      <c r="X290" s="158"/>
      <c r="Y290" s="158"/>
      <c r="Z290" s="158"/>
      <c r="AA290" s="158"/>
      <c r="AB290" s="158"/>
      <c r="AC290" s="158"/>
      <c r="AD290" s="166"/>
      <c r="AE290" s="158">
        <v>0</v>
      </c>
    </row>
    <row r="291" spans="1:31" x14ac:dyDescent="0.2">
      <c r="A291" s="173" t="s">
        <v>1521</v>
      </c>
      <c r="B291" s="177">
        <v>45539</v>
      </c>
      <c r="C291" s="157" t="s">
        <v>569</v>
      </c>
      <c r="D291" s="153">
        <v>44.209549930000001</v>
      </c>
      <c r="E291" s="153">
        <v>-88.457554380000005</v>
      </c>
      <c r="F291" s="158">
        <v>7.25</v>
      </c>
      <c r="G291" s="158" t="s">
        <v>284</v>
      </c>
      <c r="H291" s="158" t="s">
        <v>277</v>
      </c>
      <c r="I291" s="158"/>
      <c r="J291" s="158"/>
      <c r="K291" s="158"/>
      <c r="L291" s="158"/>
      <c r="M291" s="158"/>
      <c r="N291" s="158"/>
      <c r="O291" s="158"/>
      <c r="P291" s="158"/>
      <c r="Q291" s="158"/>
      <c r="R291" s="158"/>
      <c r="S291" s="158"/>
      <c r="T291" s="158"/>
      <c r="U291" s="158"/>
      <c r="V291" s="158"/>
      <c r="W291" s="158"/>
      <c r="X291" s="158"/>
      <c r="Y291" s="158"/>
      <c r="Z291" s="158"/>
      <c r="AA291" s="158"/>
      <c r="AB291" s="158"/>
      <c r="AC291" s="158"/>
      <c r="AD291" s="166"/>
      <c r="AE291" s="158">
        <v>0</v>
      </c>
    </row>
    <row r="292" spans="1:31" x14ac:dyDescent="0.2">
      <c r="A292" s="173" t="s">
        <v>1521</v>
      </c>
      <c r="B292" s="177">
        <v>45539</v>
      </c>
      <c r="C292" s="157" t="s">
        <v>570</v>
      </c>
      <c r="D292" s="153">
        <v>44.20953505</v>
      </c>
      <c r="E292" s="153">
        <v>-88.456453289999999</v>
      </c>
      <c r="F292" s="158">
        <v>6.5</v>
      </c>
      <c r="G292" s="158" t="s">
        <v>284</v>
      </c>
      <c r="H292" s="158" t="s">
        <v>277</v>
      </c>
      <c r="I292" s="158">
        <v>2</v>
      </c>
      <c r="J292" s="158">
        <v>2</v>
      </c>
      <c r="K292" s="158"/>
      <c r="L292" s="158">
        <v>2</v>
      </c>
      <c r="M292" s="158"/>
      <c r="N292" s="158"/>
      <c r="O292" s="158">
        <v>1</v>
      </c>
      <c r="P292" s="158"/>
      <c r="Q292" s="158"/>
      <c r="R292" s="158" t="s">
        <v>278</v>
      </c>
      <c r="S292" s="158"/>
      <c r="T292" s="158"/>
      <c r="U292" s="158"/>
      <c r="V292" s="158"/>
      <c r="W292" s="158"/>
      <c r="X292" s="158"/>
      <c r="Y292" s="158"/>
      <c r="Z292" s="158"/>
      <c r="AA292" s="158"/>
      <c r="AB292" s="158">
        <v>1</v>
      </c>
      <c r="AC292" s="158"/>
      <c r="AD292" s="166"/>
      <c r="AE292" s="158">
        <v>5</v>
      </c>
    </row>
    <row r="293" spans="1:31" x14ac:dyDescent="0.2">
      <c r="A293" s="173" t="s">
        <v>1521</v>
      </c>
      <c r="B293" s="177">
        <v>45539</v>
      </c>
      <c r="C293" s="157" t="s">
        <v>571</v>
      </c>
      <c r="D293" s="153">
        <v>44.210490100000001</v>
      </c>
      <c r="E293" s="153">
        <v>-88.468544850000001</v>
      </c>
      <c r="F293" s="158">
        <v>3.5</v>
      </c>
      <c r="G293" s="158" t="s">
        <v>284</v>
      </c>
      <c r="H293" s="158" t="s">
        <v>277</v>
      </c>
      <c r="I293" s="158">
        <v>3</v>
      </c>
      <c r="J293" s="158"/>
      <c r="K293" s="158">
        <v>1</v>
      </c>
      <c r="L293" s="158">
        <v>3</v>
      </c>
      <c r="M293" s="158"/>
      <c r="N293" s="158"/>
      <c r="O293" s="158">
        <v>2</v>
      </c>
      <c r="P293" s="158"/>
      <c r="Q293" s="158"/>
      <c r="R293" s="158">
        <v>1</v>
      </c>
      <c r="S293" s="158" t="s">
        <v>278</v>
      </c>
      <c r="T293" s="158"/>
      <c r="U293" s="158"/>
      <c r="V293" s="158"/>
      <c r="W293" s="158"/>
      <c r="X293" s="158"/>
      <c r="Y293" s="158"/>
      <c r="Z293" s="158"/>
      <c r="AA293" s="158"/>
      <c r="AB293" s="158"/>
      <c r="AC293" s="158"/>
      <c r="AD293" s="166"/>
      <c r="AE293" s="158">
        <v>4</v>
      </c>
    </row>
    <row r="294" spans="1:31" x14ac:dyDescent="0.2">
      <c r="A294" s="173" t="s">
        <v>1521</v>
      </c>
      <c r="B294" s="177">
        <v>45539</v>
      </c>
      <c r="C294" s="157" t="s">
        <v>572</v>
      </c>
      <c r="D294" s="153">
        <v>44.210475330000001</v>
      </c>
      <c r="E294" s="153">
        <v>-88.467443739999993</v>
      </c>
      <c r="F294" s="158">
        <v>5</v>
      </c>
      <c r="G294" s="158" t="s">
        <v>284</v>
      </c>
      <c r="H294" s="158" t="s">
        <v>277</v>
      </c>
      <c r="I294" s="158">
        <v>2</v>
      </c>
      <c r="J294" s="158"/>
      <c r="K294" s="158"/>
      <c r="L294" s="158">
        <v>2</v>
      </c>
      <c r="M294" s="158"/>
      <c r="N294" s="158"/>
      <c r="O294" s="158">
        <v>2</v>
      </c>
      <c r="P294" s="158"/>
      <c r="Q294" s="158"/>
      <c r="R294" s="158">
        <v>1</v>
      </c>
      <c r="S294" s="158"/>
      <c r="T294" s="158"/>
      <c r="U294" s="158"/>
      <c r="V294" s="158"/>
      <c r="W294" s="158"/>
      <c r="X294" s="158"/>
      <c r="Y294" s="158"/>
      <c r="Z294" s="158"/>
      <c r="AA294" s="158"/>
      <c r="AB294" s="158"/>
      <c r="AC294" s="158"/>
      <c r="AD294" s="166"/>
      <c r="AE294" s="158">
        <v>4</v>
      </c>
    </row>
    <row r="295" spans="1:31" x14ac:dyDescent="0.2">
      <c r="A295" s="173" t="s">
        <v>1521</v>
      </c>
      <c r="B295" s="177">
        <v>45539</v>
      </c>
      <c r="C295" s="157" t="s">
        <v>573</v>
      </c>
      <c r="D295" s="153">
        <v>44.210460550000001</v>
      </c>
      <c r="E295" s="153">
        <v>-88.466342620000006</v>
      </c>
      <c r="F295" s="158">
        <v>11.5</v>
      </c>
      <c r="G295" s="158" t="s">
        <v>284</v>
      </c>
      <c r="H295" s="158" t="s">
        <v>277</v>
      </c>
      <c r="I295" s="158"/>
      <c r="J295" s="158"/>
      <c r="K295" s="158"/>
      <c r="L295" s="158"/>
      <c r="M295" s="158"/>
      <c r="N295" s="158"/>
      <c r="O295" s="158"/>
      <c r="P295" s="158"/>
      <c r="Q295" s="158"/>
      <c r="R295" s="158"/>
      <c r="S295" s="158"/>
      <c r="T295" s="158"/>
      <c r="U295" s="158"/>
      <c r="V295" s="158"/>
      <c r="W295" s="158"/>
      <c r="X295" s="158"/>
      <c r="Y295" s="158"/>
      <c r="Z295" s="158"/>
      <c r="AA295" s="158"/>
      <c r="AB295" s="158"/>
      <c r="AC295" s="158"/>
      <c r="AD295" s="166"/>
      <c r="AE295" s="158">
        <v>0</v>
      </c>
    </row>
    <row r="296" spans="1:31" x14ac:dyDescent="0.2">
      <c r="A296" s="173" t="s">
        <v>1521</v>
      </c>
      <c r="B296" s="177">
        <v>45539</v>
      </c>
      <c r="C296" s="157" t="s">
        <v>574</v>
      </c>
      <c r="D296" s="153">
        <v>44.210445749999998</v>
      </c>
      <c r="E296" s="153">
        <v>-88.465241500000005</v>
      </c>
      <c r="F296" s="158">
        <v>11.5</v>
      </c>
      <c r="G296" s="158" t="s">
        <v>284</v>
      </c>
      <c r="H296" s="158" t="s">
        <v>277</v>
      </c>
      <c r="I296" s="158"/>
      <c r="J296" s="158"/>
      <c r="K296" s="158"/>
      <c r="L296" s="158"/>
      <c r="M296" s="158"/>
      <c r="N296" s="158"/>
      <c r="O296" s="158"/>
      <c r="P296" s="158"/>
      <c r="Q296" s="158"/>
      <c r="R296" s="158"/>
      <c r="S296" s="158"/>
      <c r="T296" s="158"/>
      <c r="U296" s="158"/>
      <c r="V296" s="158"/>
      <c r="W296" s="158"/>
      <c r="X296" s="158"/>
      <c r="Y296" s="158"/>
      <c r="Z296" s="158"/>
      <c r="AA296" s="158"/>
      <c r="AB296" s="158"/>
      <c r="AC296" s="158"/>
      <c r="AD296" s="166"/>
      <c r="AE296" s="158">
        <v>0</v>
      </c>
    </row>
    <row r="297" spans="1:31" x14ac:dyDescent="0.2">
      <c r="A297" s="173" t="s">
        <v>1521</v>
      </c>
      <c r="B297" s="177">
        <v>45539</v>
      </c>
      <c r="C297" s="157" t="s">
        <v>575</v>
      </c>
      <c r="D297" s="153">
        <v>44.210430950000003</v>
      </c>
      <c r="E297" s="153">
        <v>-88.464140389999997</v>
      </c>
      <c r="F297" s="158">
        <v>6</v>
      </c>
      <c r="G297" s="158" t="s">
        <v>284</v>
      </c>
      <c r="H297" s="158" t="s">
        <v>277</v>
      </c>
      <c r="I297" s="158">
        <v>1</v>
      </c>
      <c r="J297" s="158"/>
      <c r="K297" s="158"/>
      <c r="L297" s="158">
        <v>1</v>
      </c>
      <c r="M297" s="158"/>
      <c r="N297" s="158"/>
      <c r="O297" s="158"/>
      <c r="P297" s="158"/>
      <c r="Q297" s="158"/>
      <c r="R297" s="158">
        <v>1</v>
      </c>
      <c r="S297" s="158"/>
      <c r="T297" s="158"/>
      <c r="U297" s="158"/>
      <c r="V297" s="158"/>
      <c r="W297" s="158"/>
      <c r="X297" s="158"/>
      <c r="Y297" s="158"/>
      <c r="Z297" s="158"/>
      <c r="AA297" s="158"/>
      <c r="AB297" s="158"/>
      <c r="AC297" s="158"/>
      <c r="AD297" s="166"/>
      <c r="AE297" s="158">
        <v>3</v>
      </c>
    </row>
    <row r="298" spans="1:31" s="159" customFormat="1" x14ac:dyDescent="0.2">
      <c r="A298" s="173" t="s">
        <v>1521</v>
      </c>
      <c r="B298" s="177">
        <v>45539</v>
      </c>
      <c r="C298" s="157" t="s">
        <v>576</v>
      </c>
      <c r="D298" s="153">
        <v>44.21041614</v>
      </c>
      <c r="E298" s="153">
        <v>-88.463039269999996</v>
      </c>
      <c r="F298" s="158">
        <v>9</v>
      </c>
      <c r="G298" s="158" t="s">
        <v>284</v>
      </c>
      <c r="H298" s="158" t="s">
        <v>277</v>
      </c>
      <c r="I298" s="158">
        <v>1</v>
      </c>
      <c r="J298" s="158"/>
      <c r="K298" s="158"/>
      <c r="L298" s="158"/>
      <c r="M298" s="158"/>
      <c r="N298" s="158"/>
      <c r="O298" s="158"/>
      <c r="P298" s="158"/>
      <c r="Q298" s="158"/>
      <c r="R298" s="158">
        <v>1</v>
      </c>
      <c r="S298" s="158"/>
      <c r="T298" s="158"/>
      <c r="U298" s="158"/>
      <c r="V298" s="158"/>
      <c r="W298" s="158"/>
      <c r="X298" s="158"/>
      <c r="Y298" s="158"/>
      <c r="Z298" s="158"/>
      <c r="AA298" s="158"/>
      <c r="AB298" s="158"/>
      <c r="AC298" s="158"/>
      <c r="AD298" s="166"/>
      <c r="AE298" s="158">
        <v>1</v>
      </c>
    </row>
    <row r="299" spans="1:31" x14ac:dyDescent="0.2">
      <c r="A299" s="173" t="s">
        <v>1521</v>
      </c>
      <c r="B299" s="177">
        <v>45539</v>
      </c>
      <c r="C299" s="157" t="s">
        <v>577</v>
      </c>
      <c r="D299" s="153">
        <v>44.210401320000003</v>
      </c>
      <c r="E299" s="153">
        <v>-88.461938160000003</v>
      </c>
      <c r="F299" s="158">
        <v>9.75</v>
      </c>
      <c r="G299" s="158" t="s">
        <v>284</v>
      </c>
      <c r="H299" s="158" t="s">
        <v>277</v>
      </c>
      <c r="I299" s="158"/>
      <c r="J299" s="158"/>
      <c r="K299" s="158"/>
      <c r="L299" s="158"/>
      <c r="M299" s="158"/>
      <c r="N299" s="158"/>
      <c r="O299" s="158"/>
      <c r="P299" s="158"/>
      <c r="Q299" s="158"/>
      <c r="R299" s="158"/>
      <c r="S299" s="158"/>
      <c r="T299" s="158"/>
      <c r="U299" s="158"/>
      <c r="V299" s="158"/>
      <c r="W299" s="158"/>
      <c r="X299" s="158"/>
      <c r="Y299" s="158"/>
      <c r="Z299" s="158"/>
      <c r="AA299" s="158"/>
      <c r="AB299" s="158"/>
      <c r="AC299" s="158"/>
      <c r="AD299" s="166"/>
      <c r="AE299" s="158">
        <v>0</v>
      </c>
    </row>
    <row r="300" spans="1:31" x14ac:dyDescent="0.2">
      <c r="A300" s="173" t="s">
        <v>1521</v>
      </c>
      <c r="B300" s="177">
        <v>45539</v>
      </c>
      <c r="C300" s="157" t="s">
        <v>578</v>
      </c>
      <c r="D300" s="153">
        <v>44.210386479999997</v>
      </c>
      <c r="E300" s="153">
        <v>-88.460837040000001</v>
      </c>
      <c r="F300" s="158">
        <v>7.5</v>
      </c>
      <c r="G300" s="158" t="s">
        <v>284</v>
      </c>
      <c r="H300" s="158" t="s">
        <v>277</v>
      </c>
      <c r="I300" s="158"/>
      <c r="J300" s="158"/>
      <c r="K300" s="158"/>
      <c r="L300" s="158"/>
      <c r="M300" s="158"/>
      <c r="N300" s="158"/>
      <c r="O300" s="158"/>
      <c r="P300" s="158"/>
      <c r="Q300" s="158"/>
      <c r="R300" s="158"/>
      <c r="S300" s="158"/>
      <c r="T300" s="158"/>
      <c r="U300" s="158"/>
      <c r="V300" s="158"/>
      <c r="W300" s="158"/>
      <c r="X300" s="158"/>
      <c r="Y300" s="158"/>
      <c r="Z300" s="158"/>
      <c r="AA300" s="158"/>
      <c r="AB300" s="158"/>
      <c r="AC300" s="158"/>
      <c r="AD300" s="166"/>
      <c r="AE300" s="158">
        <v>0</v>
      </c>
    </row>
    <row r="301" spans="1:31" x14ac:dyDescent="0.2">
      <c r="A301" s="173" t="s">
        <v>1521</v>
      </c>
      <c r="B301" s="177">
        <v>45539</v>
      </c>
      <c r="C301" s="157" t="s">
        <v>579</v>
      </c>
      <c r="D301" s="153">
        <v>44.210371639999998</v>
      </c>
      <c r="E301" s="153">
        <v>-88.459735929999994</v>
      </c>
      <c r="F301" s="158">
        <v>7.5</v>
      </c>
      <c r="G301" s="158" t="s">
        <v>284</v>
      </c>
      <c r="H301" s="158" t="s">
        <v>277</v>
      </c>
      <c r="I301" s="158"/>
      <c r="J301" s="158"/>
      <c r="K301" s="158"/>
      <c r="L301" s="158" t="s">
        <v>278</v>
      </c>
      <c r="M301" s="158" t="s">
        <v>278</v>
      </c>
      <c r="N301" s="158" t="s">
        <v>278</v>
      </c>
      <c r="O301" s="158"/>
      <c r="P301" s="158"/>
      <c r="Q301" s="158"/>
      <c r="R301" s="158"/>
      <c r="S301" s="158"/>
      <c r="T301" s="158"/>
      <c r="U301" s="158"/>
      <c r="V301" s="158"/>
      <c r="W301" s="158"/>
      <c r="X301" s="158"/>
      <c r="Y301" s="158"/>
      <c r="Z301" s="158"/>
      <c r="AA301" s="158"/>
      <c r="AB301" s="158"/>
      <c r="AC301" s="158"/>
      <c r="AD301" s="166"/>
      <c r="AE301" s="158">
        <v>0</v>
      </c>
    </row>
    <row r="302" spans="1:31" x14ac:dyDescent="0.2">
      <c r="A302" s="173" t="s">
        <v>1521</v>
      </c>
      <c r="B302" s="177">
        <v>45539</v>
      </c>
      <c r="C302" s="157" t="s">
        <v>580</v>
      </c>
      <c r="D302" s="153">
        <v>44.210356779999998</v>
      </c>
      <c r="E302" s="153">
        <v>-88.45863482</v>
      </c>
      <c r="F302" s="158">
        <v>7.25</v>
      </c>
      <c r="G302" s="158" t="s">
        <v>284</v>
      </c>
      <c r="H302" s="158" t="s">
        <v>277</v>
      </c>
      <c r="I302" s="158"/>
      <c r="J302" s="158"/>
      <c r="K302" s="158"/>
      <c r="L302" s="158"/>
      <c r="M302" s="158"/>
      <c r="N302" s="158"/>
      <c r="O302" s="158"/>
      <c r="P302" s="158"/>
      <c r="Q302" s="158"/>
      <c r="R302" s="158"/>
      <c r="S302" s="158"/>
      <c r="T302" s="158"/>
      <c r="U302" s="158"/>
      <c r="V302" s="158"/>
      <c r="W302" s="158"/>
      <c r="X302" s="158"/>
      <c r="Y302" s="158"/>
      <c r="Z302" s="158"/>
      <c r="AA302" s="158"/>
      <c r="AB302" s="158"/>
      <c r="AC302" s="158"/>
      <c r="AD302" s="166"/>
      <c r="AE302" s="158">
        <v>0</v>
      </c>
    </row>
    <row r="303" spans="1:31" x14ac:dyDescent="0.2">
      <c r="A303" s="173" t="s">
        <v>1521</v>
      </c>
      <c r="B303" s="177">
        <v>45539</v>
      </c>
      <c r="C303" s="157" t="s">
        <v>581</v>
      </c>
      <c r="D303" s="153">
        <v>44.210341919999998</v>
      </c>
      <c r="E303" s="153">
        <v>-88.457533710000007</v>
      </c>
      <c r="F303" s="158">
        <v>7.5</v>
      </c>
      <c r="G303" s="158" t="s">
        <v>284</v>
      </c>
      <c r="H303" s="158" t="s">
        <v>277</v>
      </c>
      <c r="I303" s="158"/>
      <c r="J303" s="158"/>
      <c r="K303" s="158"/>
      <c r="L303" s="158"/>
      <c r="M303" s="158"/>
      <c r="N303" s="158"/>
      <c r="O303" s="158"/>
      <c r="P303" s="158"/>
      <c r="Q303" s="158"/>
      <c r="R303" s="158"/>
      <c r="S303" s="158"/>
      <c r="T303" s="158"/>
      <c r="U303" s="158"/>
      <c r="V303" s="158"/>
      <c r="W303" s="158"/>
      <c r="X303" s="158"/>
      <c r="Y303" s="158"/>
      <c r="Z303" s="158"/>
      <c r="AA303" s="158"/>
      <c r="AB303" s="158"/>
      <c r="AC303" s="158"/>
      <c r="AD303" s="166"/>
      <c r="AE303" s="158">
        <v>0</v>
      </c>
    </row>
    <row r="304" spans="1:31" x14ac:dyDescent="0.2">
      <c r="A304" s="173" t="s">
        <v>1521</v>
      </c>
      <c r="B304" s="177">
        <v>45539</v>
      </c>
      <c r="C304" s="157" t="s">
        <v>582</v>
      </c>
      <c r="D304" s="153">
        <v>44.210327040000003</v>
      </c>
      <c r="E304" s="153">
        <v>-88.456432599999999</v>
      </c>
      <c r="F304" s="158">
        <v>6.25</v>
      </c>
      <c r="G304" s="158" t="s">
        <v>284</v>
      </c>
      <c r="H304" s="158" t="s">
        <v>277</v>
      </c>
      <c r="I304" s="158">
        <v>1</v>
      </c>
      <c r="J304" s="158" t="s">
        <v>278</v>
      </c>
      <c r="K304" s="158"/>
      <c r="L304" s="158">
        <v>1</v>
      </c>
      <c r="M304" s="158"/>
      <c r="N304" s="158"/>
      <c r="O304" s="158"/>
      <c r="P304" s="158"/>
      <c r="Q304" s="158"/>
      <c r="R304" s="158"/>
      <c r="S304" s="158"/>
      <c r="T304" s="158"/>
      <c r="U304" s="158"/>
      <c r="V304" s="158"/>
      <c r="W304" s="158"/>
      <c r="X304" s="158"/>
      <c r="Y304" s="158"/>
      <c r="Z304" s="158"/>
      <c r="AA304" s="158"/>
      <c r="AB304" s="158"/>
      <c r="AC304" s="158"/>
      <c r="AD304" s="166" t="s">
        <v>583</v>
      </c>
      <c r="AE304" s="158">
        <v>1</v>
      </c>
    </row>
    <row r="305" spans="1:31" x14ac:dyDescent="0.2">
      <c r="A305" s="173" t="s">
        <v>1521</v>
      </c>
      <c r="B305" s="177">
        <v>45539</v>
      </c>
      <c r="C305" s="157" t="s">
        <v>584</v>
      </c>
      <c r="D305" s="153">
        <v>44.211267319999997</v>
      </c>
      <c r="E305" s="153">
        <v>-88.467423190000005</v>
      </c>
      <c r="F305" s="158">
        <v>4.25</v>
      </c>
      <c r="G305" s="158" t="s">
        <v>284</v>
      </c>
      <c r="H305" s="158" t="s">
        <v>277</v>
      </c>
      <c r="I305" s="158">
        <v>3</v>
      </c>
      <c r="J305" s="158"/>
      <c r="K305" s="158"/>
      <c r="L305" s="158">
        <v>3</v>
      </c>
      <c r="M305" s="158"/>
      <c r="N305" s="158"/>
      <c r="O305" s="158">
        <v>3</v>
      </c>
      <c r="P305" s="158">
        <v>1</v>
      </c>
      <c r="Q305" s="158">
        <v>1</v>
      </c>
      <c r="R305" s="158">
        <v>1</v>
      </c>
      <c r="S305" s="158"/>
      <c r="T305" s="158"/>
      <c r="U305" s="158"/>
      <c r="V305" s="158"/>
      <c r="W305" s="158"/>
      <c r="X305" s="158"/>
      <c r="Y305" s="158"/>
      <c r="Z305" s="158"/>
      <c r="AA305" s="158"/>
      <c r="AB305" s="158"/>
      <c r="AC305" s="158"/>
      <c r="AD305" s="166"/>
      <c r="AE305" s="158">
        <v>5</v>
      </c>
    </row>
    <row r="306" spans="1:31" x14ac:dyDescent="0.2">
      <c r="A306" s="173" t="s">
        <v>1521</v>
      </c>
      <c r="B306" s="177">
        <v>45539</v>
      </c>
      <c r="C306" s="157" t="s">
        <v>585</v>
      </c>
      <c r="D306" s="153">
        <v>44.211252539999997</v>
      </c>
      <c r="E306" s="153">
        <v>-88.466322059999996</v>
      </c>
      <c r="F306" s="158">
        <v>10</v>
      </c>
      <c r="G306" s="158" t="s">
        <v>284</v>
      </c>
      <c r="H306" s="158" t="s">
        <v>277</v>
      </c>
      <c r="I306" s="158"/>
      <c r="J306" s="158"/>
      <c r="K306" s="158"/>
      <c r="L306" s="158"/>
      <c r="M306" s="158"/>
      <c r="N306" s="158"/>
      <c r="O306" s="158"/>
      <c r="P306" s="158"/>
      <c r="Q306" s="158"/>
      <c r="R306" s="158"/>
      <c r="S306" s="158"/>
      <c r="T306" s="158"/>
      <c r="U306" s="158"/>
      <c r="V306" s="158"/>
      <c r="W306" s="158"/>
      <c r="X306" s="158"/>
      <c r="Y306" s="158"/>
      <c r="Z306" s="158"/>
      <c r="AA306" s="158"/>
      <c r="AB306" s="158"/>
      <c r="AC306" s="158"/>
      <c r="AD306" s="166"/>
      <c r="AE306" s="158">
        <v>0</v>
      </c>
    </row>
    <row r="307" spans="1:31" x14ac:dyDescent="0.2">
      <c r="A307" s="173" t="s">
        <v>1521</v>
      </c>
      <c r="B307" s="177">
        <v>45539</v>
      </c>
      <c r="C307" s="157" t="s">
        <v>586</v>
      </c>
      <c r="D307" s="153">
        <v>44.211237750000002</v>
      </c>
      <c r="E307" s="153">
        <v>-88.465220930000001</v>
      </c>
      <c r="F307" s="158">
        <v>11.5</v>
      </c>
      <c r="G307" s="158" t="s">
        <v>284</v>
      </c>
      <c r="H307" s="158" t="s">
        <v>277</v>
      </c>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66"/>
      <c r="AE307" s="158">
        <v>0</v>
      </c>
    </row>
    <row r="308" spans="1:31" x14ac:dyDescent="0.2">
      <c r="A308" s="173" t="s">
        <v>1521</v>
      </c>
      <c r="B308" s="177">
        <v>45539</v>
      </c>
      <c r="C308" s="157" t="s">
        <v>587</v>
      </c>
      <c r="D308" s="153">
        <v>44.21122295</v>
      </c>
      <c r="E308" s="153">
        <v>-88.464119800000006</v>
      </c>
      <c r="F308" s="158">
        <v>7.5</v>
      </c>
      <c r="G308" s="158" t="s">
        <v>284</v>
      </c>
      <c r="H308" s="158" t="s">
        <v>277</v>
      </c>
      <c r="I308" s="158"/>
      <c r="J308" s="158"/>
      <c r="K308" s="158"/>
      <c r="L308" s="158"/>
      <c r="M308" s="158"/>
      <c r="N308" s="158"/>
      <c r="O308" s="158"/>
      <c r="P308" s="158"/>
      <c r="Q308" s="158"/>
      <c r="R308" s="158"/>
      <c r="S308" s="158"/>
      <c r="T308" s="158"/>
      <c r="U308" s="158"/>
      <c r="V308" s="158"/>
      <c r="W308" s="158"/>
      <c r="X308" s="158"/>
      <c r="Y308" s="158"/>
      <c r="Z308" s="158"/>
      <c r="AA308" s="158"/>
      <c r="AB308" s="158"/>
      <c r="AC308" s="158"/>
      <c r="AD308" s="166"/>
      <c r="AE308" s="158">
        <v>0</v>
      </c>
    </row>
    <row r="309" spans="1:31" x14ac:dyDescent="0.2">
      <c r="A309" s="173" t="s">
        <v>1521</v>
      </c>
      <c r="B309" s="177">
        <v>45539</v>
      </c>
      <c r="C309" s="157" t="s">
        <v>588</v>
      </c>
      <c r="D309" s="153">
        <v>44.211208130000003</v>
      </c>
      <c r="E309" s="153">
        <v>-88.463018669999997</v>
      </c>
      <c r="F309" s="158">
        <v>10.5</v>
      </c>
      <c r="G309" s="158" t="s">
        <v>284</v>
      </c>
      <c r="H309" s="158" t="s">
        <v>277</v>
      </c>
      <c r="I309" s="158">
        <v>1</v>
      </c>
      <c r="J309" s="158"/>
      <c r="K309" s="158"/>
      <c r="L309" s="158"/>
      <c r="M309" s="158"/>
      <c r="N309" s="158"/>
      <c r="O309" s="158" t="s">
        <v>278</v>
      </c>
      <c r="P309" s="158">
        <v>1</v>
      </c>
      <c r="Q309" s="158"/>
      <c r="R309" s="158"/>
      <c r="S309" s="158"/>
      <c r="T309" s="158"/>
      <c r="U309" s="158"/>
      <c r="V309" s="158"/>
      <c r="W309" s="158"/>
      <c r="X309" s="158"/>
      <c r="Y309" s="158"/>
      <c r="Z309" s="158"/>
      <c r="AA309" s="158"/>
      <c r="AB309" s="158"/>
      <c r="AC309" s="158"/>
      <c r="AD309" s="166"/>
      <c r="AE309" s="158">
        <v>2</v>
      </c>
    </row>
    <row r="310" spans="1:31" x14ac:dyDescent="0.2">
      <c r="A310" s="173" t="s">
        <v>1521</v>
      </c>
      <c r="B310" s="177">
        <v>45539</v>
      </c>
      <c r="C310" s="157" t="s">
        <v>589</v>
      </c>
      <c r="D310" s="153">
        <v>44.211193309999999</v>
      </c>
      <c r="E310" s="153">
        <v>-88.461917540000002</v>
      </c>
      <c r="F310" s="158">
        <v>9.5</v>
      </c>
      <c r="G310" s="158" t="s">
        <v>276</v>
      </c>
      <c r="H310" s="158" t="s">
        <v>277</v>
      </c>
      <c r="I310" s="158"/>
      <c r="J310" s="158"/>
      <c r="K310" s="158"/>
      <c r="L310" s="158"/>
      <c r="M310" s="158"/>
      <c r="N310" s="158"/>
      <c r="O310" s="158"/>
      <c r="P310" s="158"/>
      <c r="Q310" s="158"/>
      <c r="R310" s="158"/>
      <c r="S310" s="158"/>
      <c r="T310" s="158"/>
      <c r="U310" s="158"/>
      <c r="V310" s="158"/>
      <c r="W310" s="158"/>
      <c r="X310" s="158"/>
      <c r="Y310" s="158"/>
      <c r="Z310" s="158"/>
      <c r="AA310" s="158"/>
      <c r="AB310" s="158"/>
      <c r="AC310" s="158"/>
      <c r="AD310" s="166"/>
      <c r="AE310" s="158">
        <v>0</v>
      </c>
    </row>
    <row r="311" spans="1:31" x14ac:dyDescent="0.2">
      <c r="A311" s="173" t="s">
        <v>1521</v>
      </c>
      <c r="B311" s="177">
        <v>45539</v>
      </c>
      <c r="C311" s="157" t="s">
        <v>590</v>
      </c>
      <c r="D311" s="153">
        <v>44.211178480000001</v>
      </c>
      <c r="E311" s="153">
        <v>-88.460816410000007</v>
      </c>
      <c r="F311" s="158">
        <v>8</v>
      </c>
      <c r="G311" s="158" t="s">
        <v>276</v>
      </c>
      <c r="H311" s="158" t="s">
        <v>277</v>
      </c>
      <c r="I311" s="158"/>
      <c r="J311" s="158"/>
      <c r="K311" s="158"/>
      <c r="L311" s="158"/>
      <c r="M311" s="158"/>
      <c r="N311" s="158"/>
      <c r="O311" s="158"/>
      <c r="P311" s="158"/>
      <c r="Q311" s="158"/>
      <c r="R311" s="158"/>
      <c r="S311" s="158"/>
      <c r="T311" s="158"/>
      <c r="U311" s="158"/>
      <c r="V311" s="158"/>
      <c r="W311" s="158"/>
      <c r="X311" s="158"/>
      <c r="Y311" s="158"/>
      <c r="Z311" s="158"/>
      <c r="AA311" s="158"/>
      <c r="AB311" s="158"/>
      <c r="AC311" s="158"/>
      <c r="AD311" s="166"/>
      <c r="AE311" s="158">
        <v>0</v>
      </c>
    </row>
    <row r="312" spans="1:31" x14ac:dyDescent="0.2">
      <c r="A312" s="173" t="s">
        <v>1521</v>
      </c>
      <c r="B312" s="177">
        <v>45539</v>
      </c>
      <c r="C312" s="157" t="s">
        <v>591</v>
      </c>
      <c r="D312" s="153">
        <v>44.211163630000001</v>
      </c>
      <c r="E312" s="153">
        <v>-88.459715290000005</v>
      </c>
      <c r="F312" s="158">
        <v>7.5</v>
      </c>
      <c r="G312" s="158" t="s">
        <v>284</v>
      </c>
      <c r="H312" s="158" t="s">
        <v>277</v>
      </c>
      <c r="I312" s="158"/>
      <c r="J312" s="158"/>
      <c r="K312" s="158"/>
      <c r="L312" s="158"/>
      <c r="M312" s="158"/>
      <c r="N312" s="158"/>
      <c r="O312" s="158"/>
      <c r="P312" s="158"/>
      <c r="Q312" s="158"/>
      <c r="R312" s="158"/>
      <c r="S312" s="158"/>
      <c r="T312" s="158"/>
      <c r="U312" s="158"/>
      <c r="V312" s="158"/>
      <c r="W312" s="158"/>
      <c r="X312" s="158"/>
      <c r="Y312" s="158"/>
      <c r="Z312" s="158"/>
      <c r="AA312" s="158"/>
      <c r="AB312" s="158"/>
      <c r="AC312" s="158"/>
      <c r="AD312" s="166"/>
      <c r="AE312" s="158">
        <v>0</v>
      </c>
    </row>
    <row r="313" spans="1:31" x14ac:dyDescent="0.2">
      <c r="A313" s="173" t="s">
        <v>1521</v>
      </c>
      <c r="B313" s="177">
        <v>45539</v>
      </c>
      <c r="C313" s="157" t="s">
        <v>592</v>
      </c>
      <c r="D313" s="153">
        <v>44.211148780000002</v>
      </c>
      <c r="E313" s="153">
        <v>-88.458614159999996</v>
      </c>
      <c r="F313" s="158">
        <v>7.5</v>
      </c>
      <c r="G313" s="158" t="s">
        <v>293</v>
      </c>
      <c r="H313" s="158" t="s">
        <v>277</v>
      </c>
      <c r="I313" s="158">
        <v>1</v>
      </c>
      <c r="J313" s="158"/>
      <c r="K313" s="158"/>
      <c r="L313" s="158">
        <v>1</v>
      </c>
      <c r="M313" s="158"/>
      <c r="N313" s="158"/>
      <c r="O313" s="158">
        <v>1</v>
      </c>
      <c r="P313" s="158"/>
      <c r="Q313" s="158"/>
      <c r="R313" s="158"/>
      <c r="S313" s="158"/>
      <c r="T313" s="158"/>
      <c r="U313" s="158"/>
      <c r="V313" s="158"/>
      <c r="W313" s="158"/>
      <c r="X313" s="158"/>
      <c r="Y313" s="158"/>
      <c r="Z313" s="158"/>
      <c r="AA313" s="158"/>
      <c r="AB313" s="158"/>
      <c r="AC313" s="158"/>
      <c r="AD313" s="166"/>
      <c r="AE313" s="158">
        <v>1</v>
      </c>
    </row>
    <row r="314" spans="1:31" x14ac:dyDescent="0.2">
      <c r="A314" s="173" t="s">
        <v>1521</v>
      </c>
      <c r="B314" s="177">
        <v>45539</v>
      </c>
      <c r="C314" s="157" t="s">
        <v>593</v>
      </c>
      <c r="D314" s="153">
        <v>44.211133910000001</v>
      </c>
      <c r="E314" s="153">
        <v>-88.457513030000001</v>
      </c>
      <c r="F314" s="158">
        <v>7.75</v>
      </c>
      <c r="G314" s="158" t="s">
        <v>284</v>
      </c>
      <c r="H314" s="158" t="s">
        <v>277</v>
      </c>
      <c r="I314" s="158"/>
      <c r="J314" s="158"/>
      <c r="K314" s="158"/>
      <c r="L314" s="158"/>
      <c r="M314" s="158"/>
      <c r="N314" s="158"/>
      <c r="O314" s="158"/>
      <c r="P314" s="158"/>
      <c r="Q314" s="158"/>
      <c r="R314" s="158"/>
      <c r="S314" s="158"/>
      <c r="T314" s="158"/>
      <c r="U314" s="158"/>
      <c r="V314" s="158"/>
      <c r="W314" s="158"/>
      <c r="X314" s="158"/>
      <c r="Y314" s="158"/>
      <c r="Z314" s="158"/>
      <c r="AA314" s="158"/>
      <c r="AB314" s="158"/>
      <c r="AC314" s="158"/>
      <c r="AD314" s="166"/>
      <c r="AE314" s="158">
        <v>0</v>
      </c>
    </row>
    <row r="315" spans="1:31" x14ac:dyDescent="0.2">
      <c r="A315" s="173" t="s">
        <v>1521</v>
      </c>
      <c r="B315" s="177">
        <v>45539</v>
      </c>
      <c r="C315" s="157" t="s">
        <v>594</v>
      </c>
      <c r="D315" s="153">
        <v>44.211119029999999</v>
      </c>
      <c r="E315" s="153">
        <v>-88.45641191</v>
      </c>
      <c r="F315" s="158">
        <v>7.5</v>
      </c>
      <c r="G315" s="158" t="s">
        <v>284</v>
      </c>
      <c r="H315" s="158" t="s">
        <v>277</v>
      </c>
      <c r="I315" s="158"/>
      <c r="J315" s="158"/>
      <c r="K315" s="158"/>
      <c r="L315" s="158"/>
      <c r="M315" s="158"/>
      <c r="N315" s="158"/>
      <c r="O315" s="158"/>
      <c r="P315" s="158"/>
      <c r="Q315" s="158"/>
      <c r="R315" s="158"/>
      <c r="S315" s="158"/>
      <c r="T315" s="158"/>
      <c r="U315" s="158"/>
      <c r="V315" s="158"/>
      <c r="W315" s="158"/>
      <c r="X315" s="158"/>
      <c r="Y315" s="158"/>
      <c r="Z315" s="158"/>
      <c r="AA315" s="158"/>
      <c r="AB315" s="158"/>
      <c r="AC315" s="158"/>
      <c r="AD315" s="166"/>
      <c r="AE315" s="158">
        <v>0</v>
      </c>
    </row>
    <row r="316" spans="1:31" x14ac:dyDescent="0.2">
      <c r="A316" s="173" t="s">
        <v>1521</v>
      </c>
      <c r="B316" s="177">
        <v>45539</v>
      </c>
      <c r="C316" s="157" t="s">
        <v>595</v>
      </c>
      <c r="D316" s="153">
        <v>44.212059320000002</v>
      </c>
      <c r="E316" s="153">
        <v>-88.467402649999997</v>
      </c>
      <c r="F316" s="158">
        <v>3.75</v>
      </c>
      <c r="G316" s="158" t="s">
        <v>284</v>
      </c>
      <c r="H316" s="158" t="s">
        <v>277</v>
      </c>
      <c r="I316" s="158">
        <v>3</v>
      </c>
      <c r="J316" s="158">
        <v>1</v>
      </c>
      <c r="K316" s="158"/>
      <c r="L316" s="158">
        <v>3</v>
      </c>
      <c r="M316" s="158" t="s">
        <v>278</v>
      </c>
      <c r="N316" s="158" t="s">
        <v>278</v>
      </c>
      <c r="O316" s="158">
        <v>3</v>
      </c>
      <c r="P316" s="158">
        <v>2</v>
      </c>
      <c r="Q316" s="158"/>
      <c r="R316" s="158">
        <v>1</v>
      </c>
      <c r="S316" s="158" t="s">
        <v>278</v>
      </c>
      <c r="T316" s="158"/>
      <c r="U316" s="158"/>
      <c r="V316" s="158"/>
      <c r="W316" s="158"/>
      <c r="X316" s="158"/>
      <c r="Y316" s="158"/>
      <c r="Z316" s="158"/>
      <c r="AA316" s="158"/>
      <c r="AB316" s="158"/>
      <c r="AC316" s="158"/>
      <c r="AD316" s="166"/>
      <c r="AE316" s="158">
        <v>5</v>
      </c>
    </row>
    <row r="317" spans="1:31" x14ac:dyDescent="0.2">
      <c r="A317" s="173" t="s">
        <v>1521</v>
      </c>
      <c r="B317" s="177">
        <v>45539</v>
      </c>
      <c r="C317" s="157" t="s">
        <v>596</v>
      </c>
      <c r="D317" s="153">
        <v>44.212044540000001</v>
      </c>
      <c r="E317" s="153">
        <v>-88.4663015</v>
      </c>
      <c r="F317" s="158">
        <v>7.75</v>
      </c>
      <c r="G317" s="158" t="s">
        <v>284</v>
      </c>
      <c r="H317" s="158" t="s">
        <v>277</v>
      </c>
      <c r="I317" s="158"/>
      <c r="J317" s="158"/>
      <c r="K317" s="158"/>
      <c r="L317" s="158"/>
      <c r="M317" s="158"/>
      <c r="N317" s="158"/>
      <c r="O317" s="158"/>
      <c r="P317" s="158"/>
      <c r="Q317" s="158"/>
      <c r="R317" s="158"/>
      <c r="S317" s="158"/>
      <c r="T317" s="158"/>
      <c r="U317" s="158"/>
      <c r="V317" s="158"/>
      <c r="W317" s="158"/>
      <c r="X317" s="158"/>
      <c r="Y317" s="158"/>
      <c r="Z317" s="158"/>
      <c r="AA317" s="158"/>
      <c r="AB317" s="158"/>
      <c r="AC317" s="158"/>
      <c r="AD317" s="166"/>
      <c r="AE317" s="158">
        <v>0</v>
      </c>
    </row>
    <row r="318" spans="1:31" x14ac:dyDescent="0.2">
      <c r="A318" s="173" t="s">
        <v>1521</v>
      </c>
      <c r="B318" s="177">
        <v>45539</v>
      </c>
      <c r="C318" s="157" t="s">
        <v>597</v>
      </c>
      <c r="D318" s="153">
        <v>44.212029739999998</v>
      </c>
      <c r="E318" s="153">
        <v>-88.465200359999997</v>
      </c>
      <c r="F318" s="158">
        <v>10.25</v>
      </c>
      <c r="G318" s="158" t="s">
        <v>284</v>
      </c>
      <c r="H318" s="158" t="s">
        <v>277</v>
      </c>
      <c r="I318" s="158"/>
      <c r="J318" s="158" t="s">
        <v>278</v>
      </c>
      <c r="K318" s="158"/>
      <c r="L318" s="158"/>
      <c r="M318" s="158"/>
      <c r="N318" s="158"/>
      <c r="O318" s="158"/>
      <c r="P318" s="158"/>
      <c r="Q318" s="158"/>
      <c r="R318" s="158"/>
      <c r="S318" s="158"/>
      <c r="T318" s="158"/>
      <c r="U318" s="158"/>
      <c r="V318" s="158"/>
      <c r="W318" s="158"/>
      <c r="X318" s="158"/>
      <c r="Y318" s="158"/>
      <c r="Z318" s="158"/>
      <c r="AA318" s="158"/>
      <c r="AB318" s="158"/>
      <c r="AC318" s="158"/>
      <c r="AD318" s="166"/>
      <c r="AE318" s="158">
        <v>0</v>
      </c>
    </row>
    <row r="319" spans="1:31" x14ac:dyDescent="0.2">
      <c r="A319" s="173" t="s">
        <v>1521</v>
      </c>
      <c r="B319" s="177">
        <v>45539</v>
      </c>
      <c r="C319" s="157" t="s">
        <v>598</v>
      </c>
      <c r="D319" s="153">
        <v>44.212014940000003</v>
      </c>
      <c r="E319" s="153">
        <v>-88.464099210000001</v>
      </c>
      <c r="F319" s="158">
        <v>10.25</v>
      </c>
      <c r="G319" s="158" t="s">
        <v>284</v>
      </c>
      <c r="H319" s="158" t="s">
        <v>277</v>
      </c>
      <c r="I319" s="158"/>
      <c r="J319" s="158"/>
      <c r="K319" s="158"/>
      <c r="L319" s="158"/>
      <c r="M319" s="158"/>
      <c r="N319" s="158"/>
      <c r="O319" s="158"/>
      <c r="P319" s="158"/>
      <c r="Q319" s="158"/>
      <c r="R319" s="158"/>
      <c r="S319" s="158"/>
      <c r="T319" s="158"/>
      <c r="U319" s="158"/>
      <c r="V319" s="158"/>
      <c r="W319" s="158"/>
      <c r="X319" s="158"/>
      <c r="Y319" s="158"/>
      <c r="Z319" s="158"/>
      <c r="AA319" s="158"/>
      <c r="AB319" s="158"/>
      <c r="AC319" s="158"/>
      <c r="AD319" s="166"/>
      <c r="AE319" s="158">
        <v>0</v>
      </c>
    </row>
    <row r="320" spans="1:31" x14ac:dyDescent="0.2">
      <c r="A320" s="173" t="s">
        <v>1521</v>
      </c>
      <c r="B320" s="177">
        <v>45539</v>
      </c>
      <c r="C320" s="157" t="s">
        <v>599</v>
      </c>
      <c r="D320" s="153">
        <v>44.21200013</v>
      </c>
      <c r="E320" s="153">
        <v>-88.462998069999998</v>
      </c>
      <c r="F320" s="158">
        <v>9</v>
      </c>
      <c r="G320" s="158" t="s">
        <v>293</v>
      </c>
      <c r="H320" s="158" t="s">
        <v>277</v>
      </c>
      <c r="I320" s="158"/>
      <c r="J320" s="158"/>
      <c r="K320" s="158"/>
      <c r="L320" s="158"/>
      <c r="M320" s="158"/>
      <c r="N320" s="158"/>
      <c r="O320" s="158" t="s">
        <v>278</v>
      </c>
      <c r="P320" s="158"/>
      <c r="Q320" s="158"/>
      <c r="R320" s="158"/>
      <c r="S320" s="158"/>
      <c r="T320" s="158"/>
      <c r="U320" s="158"/>
      <c r="V320" s="158"/>
      <c r="W320" s="158"/>
      <c r="X320" s="158"/>
      <c r="Y320" s="158"/>
      <c r="Z320" s="158"/>
      <c r="AA320" s="158"/>
      <c r="AB320" s="158"/>
      <c r="AC320" s="158"/>
      <c r="AD320" s="166"/>
      <c r="AE320" s="158">
        <v>0</v>
      </c>
    </row>
    <row r="321" spans="1:31" x14ac:dyDescent="0.2">
      <c r="A321" s="173" t="s">
        <v>1521</v>
      </c>
      <c r="B321" s="177">
        <v>45539</v>
      </c>
      <c r="C321" s="157" t="s">
        <v>600</v>
      </c>
      <c r="D321" s="153">
        <v>44.211985300000002</v>
      </c>
      <c r="E321" s="153">
        <v>-88.461896920000001</v>
      </c>
      <c r="F321" s="158">
        <v>11.25</v>
      </c>
      <c r="G321" s="158" t="s">
        <v>284</v>
      </c>
      <c r="H321" s="158" t="s">
        <v>277</v>
      </c>
      <c r="I321" s="158"/>
      <c r="J321" s="158"/>
      <c r="K321" s="158"/>
      <c r="L321" s="158"/>
      <c r="M321" s="158"/>
      <c r="N321" s="158"/>
      <c r="O321" s="158"/>
      <c r="P321" s="158"/>
      <c r="Q321" s="158"/>
      <c r="R321" s="158" t="s">
        <v>278</v>
      </c>
      <c r="S321" s="158"/>
      <c r="T321" s="158"/>
      <c r="U321" s="158"/>
      <c r="V321" s="158"/>
      <c r="W321" s="158"/>
      <c r="X321" s="158"/>
      <c r="Y321" s="158"/>
      <c r="Z321" s="158"/>
      <c r="AA321" s="158"/>
      <c r="AB321" s="158"/>
      <c r="AC321" s="158"/>
      <c r="AD321" s="166"/>
      <c r="AE321" s="158">
        <v>0</v>
      </c>
    </row>
    <row r="322" spans="1:31" x14ac:dyDescent="0.2">
      <c r="A322" s="173" t="s">
        <v>1521</v>
      </c>
      <c r="B322" s="177">
        <v>45539</v>
      </c>
      <c r="C322" s="157" t="s">
        <v>601</v>
      </c>
      <c r="D322" s="153">
        <v>44.211970469999997</v>
      </c>
      <c r="E322" s="153">
        <v>-88.460795779999998</v>
      </c>
      <c r="F322" s="158">
        <v>8.5</v>
      </c>
      <c r="G322" s="158" t="s">
        <v>293</v>
      </c>
      <c r="H322" s="158" t="s">
        <v>277</v>
      </c>
      <c r="I322" s="158"/>
      <c r="J322" s="158"/>
      <c r="K322" s="158"/>
      <c r="L322" s="158"/>
      <c r="M322" s="158"/>
      <c r="N322" s="158"/>
      <c r="O322" s="158"/>
      <c r="P322" s="158"/>
      <c r="Q322" s="158"/>
      <c r="R322" s="158"/>
      <c r="S322" s="158"/>
      <c r="T322" s="158"/>
      <c r="U322" s="158"/>
      <c r="V322" s="158"/>
      <c r="W322" s="158"/>
      <c r="X322" s="158"/>
      <c r="Y322" s="158"/>
      <c r="Z322" s="158"/>
      <c r="AA322" s="158"/>
      <c r="AB322" s="158"/>
      <c r="AC322" s="158"/>
      <c r="AD322" s="166"/>
      <c r="AE322" s="158">
        <v>0</v>
      </c>
    </row>
    <row r="323" spans="1:31" x14ac:dyDescent="0.2">
      <c r="A323" s="173" t="s">
        <v>1521</v>
      </c>
      <c r="B323" s="177">
        <v>45539</v>
      </c>
      <c r="C323" s="157" t="s">
        <v>602</v>
      </c>
      <c r="D323" s="153">
        <v>44.211955619999998</v>
      </c>
      <c r="E323" s="153">
        <v>-88.459694639999995</v>
      </c>
      <c r="F323" s="158">
        <v>8</v>
      </c>
      <c r="G323" s="158" t="s">
        <v>284</v>
      </c>
      <c r="H323" s="158" t="s">
        <v>277</v>
      </c>
      <c r="I323" s="158"/>
      <c r="J323" s="158"/>
      <c r="K323" s="158"/>
      <c r="L323" s="158"/>
      <c r="M323" s="158"/>
      <c r="N323" s="158"/>
      <c r="O323" s="158"/>
      <c r="P323" s="158"/>
      <c r="Q323" s="158"/>
      <c r="R323" s="158"/>
      <c r="S323" s="158"/>
      <c r="T323" s="158"/>
      <c r="U323" s="158"/>
      <c r="V323" s="158"/>
      <c r="W323" s="158"/>
      <c r="X323" s="158"/>
      <c r="Y323" s="158"/>
      <c r="Z323" s="158"/>
      <c r="AA323" s="158"/>
      <c r="AB323" s="158"/>
      <c r="AC323" s="158"/>
      <c r="AD323" s="166"/>
      <c r="AE323" s="158">
        <v>0</v>
      </c>
    </row>
    <row r="324" spans="1:31" x14ac:dyDescent="0.2">
      <c r="A324" s="173" t="s">
        <v>1521</v>
      </c>
      <c r="B324" s="177">
        <v>45539</v>
      </c>
      <c r="C324" s="157" t="s">
        <v>603</v>
      </c>
      <c r="D324" s="153">
        <v>44.211940769999998</v>
      </c>
      <c r="E324" s="153">
        <v>-88.458593500000006</v>
      </c>
      <c r="F324" s="158">
        <v>7.5</v>
      </c>
      <c r="G324" s="158" t="s">
        <v>293</v>
      </c>
      <c r="H324" s="158" t="s">
        <v>277</v>
      </c>
      <c r="I324" s="158"/>
      <c r="J324" s="158"/>
      <c r="K324" s="158"/>
      <c r="L324" s="158"/>
      <c r="M324" s="158"/>
      <c r="N324" s="158"/>
      <c r="O324" s="158"/>
      <c r="P324" s="158"/>
      <c r="Q324" s="158"/>
      <c r="R324" s="158"/>
      <c r="S324" s="158"/>
      <c r="T324" s="158"/>
      <c r="U324" s="158"/>
      <c r="V324" s="158"/>
      <c r="W324" s="158"/>
      <c r="X324" s="158"/>
      <c r="Y324" s="158"/>
      <c r="Z324" s="158"/>
      <c r="AA324" s="158"/>
      <c r="AB324" s="158"/>
      <c r="AC324" s="158"/>
      <c r="AD324" s="166"/>
      <c r="AE324" s="158">
        <v>0</v>
      </c>
    </row>
    <row r="325" spans="1:31" x14ac:dyDescent="0.2">
      <c r="A325" s="173" t="s">
        <v>1521</v>
      </c>
      <c r="B325" s="177">
        <v>45539</v>
      </c>
      <c r="C325" s="157" t="s">
        <v>604</v>
      </c>
      <c r="D325" s="153">
        <v>44.211925899999997</v>
      </c>
      <c r="E325" s="153">
        <v>-88.457492360000003</v>
      </c>
      <c r="F325" s="158">
        <v>7.25</v>
      </c>
      <c r="G325" s="158" t="s">
        <v>293</v>
      </c>
      <c r="H325" s="158" t="s">
        <v>277</v>
      </c>
      <c r="I325" s="158"/>
      <c r="J325" s="158"/>
      <c r="K325" s="158"/>
      <c r="L325" s="158"/>
      <c r="M325" s="158"/>
      <c r="N325" s="158"/>
      <c r="O325" s="158"/>
      <c r="P325" s="158"/>
      <c r="Q325" s="158"/>
      <c r="R325" s="158"/>
      <c r="S325" s="158"/>
      <c r="T325" s="158"/>
      <c r="U325" s="158"/>
      <c r="V325" s="158"/>
      <c r="W325" s="158"/>
      <c r="X325" s="158"/>
      <c r="Y325" s="158"/>
      <c r="Z325" s="158"/>
      <c r="AA325" s="158"/>
      <c r="AB325" s="158"/>
      <c r="AC325" s="158"/>
      <c r="AD325" s="166"/>
      <c r="AE325" s="158">
        <v>0</v>
      </c>
    </row>
    <row r="326" spans="1:31" x14ac:dyDescent="0.2">
      <c r="A326" s="173" t="s">
        <v>1521</v>
      </c>
      <c r="B326" s="177">
        <v>45539</v>
      </c>
      <c r="C326" s="157" t="s">
        <v>605</v>
      </c>
      <c r="D326" s="153">
        <v>44.211911030000003</v>
      </c>
      <c r="E326" s="153">
        <v>-88.45639122</v>
      </c>
      <c r="F326" s="158">
        <v>7.5</v>
      </c>
      <c r="G326" s="158" t="s">
        <v>276</v>
      </c>
      <c r="H326" s="158" t="s">
        <v>277</v>
      </c>
      <c r="I326" s="158"/>
      <c r="J326" s="158"/>
      <c r="K326" s="158"/>
      <c r="L326" s="158" t="s">
        <v>278</v>
      </c>
      <c r="M326" s="158"/>
      <c r="N326" s="158"/>
      <c r="O326" s="158"/>
      <c r="P326" s="158"/>
      <c r="Q326" s="158"/>
      <c r="R326" s="158"/>
      <c r="S326" s="158"/>
      <c r="T326" s="158"/>
      <c r="U326" s="158"/>
      <c r="V326" s="158"/>
      <c r="W326" s="158"/>
      <c r="X326" s="158"/>
      <c r="Y326" s="158"/>
      <c r="Z326" s="158"/>
      <c r="AA326" s="158"/>
      <c r="AB326" s="158"/>
      <c r="AC326" s="158"/>
      <c r="AD326" s="166"/>
      <c r="AE326" s="158">
        <v>0</v>
      </c>
    </row>
    <row r="327" spans="1:31" x14ac:dyDescent="0.2">
      <c r="A327" s="173" t="s">
        <v>1521</v>
      </c>
      <c r="B327" s="177">
        <v>45539</v>
      </c>
      <c r="C327" s="157" t="s">
        <v>606</v>
      </c>
      <c r="D327" s="153">
        <v>44.212851309999998</v>
      </c>
      <c r="E327" s="153">
        <v>-88.467382110000003</v>
      </c>
      <c r="F327" s="158">
        <v>3.5</v>
      </c>
      <c r="G327" s="158" t="s">
        <v>284</v>
      </c>
      <c r="H327" s="158" t="s">
        <v>277</v>
      </c>
      <c r="I327" s="158">
        <v>1</v>
      </c>
      <c r="J327" s="158"/>
      <c r="K327" s="158"/>
      <c r="L327" s="158">
        <v>1</v>
      </c>
      <c r="M327" s="158" t="s">
        <v>278</v>
      </c>
      <c r="N327" s="158" t="s">
        <v>278</v>
      </c>
      <c r="O327" s="158">
        <v>1</v>
      </c>
      <c r="P327" s="158"/>
      <c r="Q327" s="158"/>
      <c r="R327" s="158"/>
      <c r="S327" s="158"/>
      <c r="T327" s="158">
        <v>1</v>
      </c>
      <c r="U327" s="158"/>
      <c r="V327" s="158"/>
      <c r="W327" s="158"/>
      <c r="X327" s="158"/>
      <c r="Y327" s="158"/>
      <c r="Z327" s="158"/>
      <c r="AA327" s="158"/>
      <c r="AB327" s="158"/>
      <c r="AC327" s="158"/>
      <c r="AD327" s="166" t="s">
        <v>524</v>
      </c>
      <c r="AE327" s="158">
        <v>4</v>
      </c>
    </row>
    <row r="328" spans="1:31" x14ac:dyDescent="0.2">
      <c r="A328" s="173" t="s">
        <v>1521</v>
      </c>
      <c r="B328" s="177">
        <v>45539</v>
      </c>
      <c r="C328" s="157" t="s">
        <v>607</v>
      </c>
      <c r="D328" s="153">
        <v>44.212836529999997</v>
      </c>
      <c r="E328" s="153">
        <v>-88.466280940000004</v>
      </c>
      <c r="F328" s="158">
        <v>5</v>
      </c>
      <c r="G328" s="158" t="s">
        <v>284</v>
      </c>
      <c r="H328" s="158" t="s">
        <v>277</v>
      </c>
      <c r="I328" s="158">
        <v>3</v>
      </c>
      <c r="J328" s="158">
        <v>2</v>
      </c>
      <c r="K328" s="158"/>
      <c r="L328" s="158">
        <v>3</v>
      </c>
      <c r="M328" s="158"/>
      <c r="N328" s="158"/>
      <c r="O328" s="158">
        <v>1</v>
      </c>
      <c r="P328" s="158"/>
      <c r="Q328" s="158"/>
      <c r="R328" s="158">
        <v>1</v>
      </c>
      <c r="S328" s="158"/>
      <c r="T328" s="158"/>
      <c r="U328" s="158"/>
      <c r="V328" s="158"/>
      <c r="W328" s="158"/>
      <c r="X328" s="158"/>
      <c r="Y328" s="158"/>
      <c r="Z328" s="158"/>
      <c r="AA328" s="158"/>
      <c r="AB328" s="158"/>
      <c r="AC328" s="158"/>
      <c r="AD328" s="166"/>
      <c r="AE328" s="158">
        <v>5</v>
      </c>
    </row>
    <row r="329" spans="1:31" x14ac:dyDescent="0.2">
      <c r="A329" s="173" t="s">
        <v>1521</v>
      </c>
      <c r="B329" s="177">
        <v>45539</v>
      </c>
      <c r="C329" s="157" t="s">
        <v>608</v>
      </c>
      <c r="D329" s="153">
        <v>44.212821740000003</v>
      </c>
      <c r="E329" s="153">
        <v>-88.46517978</v>
      </c>
      <c r="F329" s="158">
        <v>9</v>
      </c>
      <c r="G329" s="158" t="s">
        <v>293</v>
      </c>
      <c r="H329" s="158" t="s">
        <v>277</v>
      </c>
      <c r="I329" s="158"/>
      <c r="J329" s="158"/>
      <c r="K329" s="158"/>
      <c r="L329" s="158"/>
      <c r="M329" s="158"/>
      <c r="N329" s="158"/>
      <c r="O329" s="158"/>
      <c r="P329" s="158"/>
      <c r="Q329" s="158"/>
      <c r="R329" s="158"/>
      <c r="S329" s="158"/>
      <c r="T329" s="158"/>
      <c r="U329" s="158"/>
      <c r="V329" s="158"/>
      <c r="W329" s="158"/>
      <c r="X329" s="158"/>
      <c r="Y329" s="158"/>
      <c r="Z329" s="158"/>
      <c r="AA329" s="158"/>
      <c r="AB329" s="158"/>
      <c r="AC329" s="158"/>
      <c r="AD329" s="166"/>
      <c r="AE329" s="158">
        <v>0</v>
      </c>
    </row>
    <row r="330" spans="1:31" x14ac:dyDescent="0.2">
      <c r="A330" s="173" t="s">
        <v>1521</v>
      </c>
      <c r="B330" s="177">
        <v>45539</v>
      </c>
      <c r="C330" s="157" t="s">
        <v>609</v>
      </c>
      <c r="D330" s="153">
        <v>44.21280694</v>
      </c>
      <c r="E330" s="153">
        <v>-88.464078619999995</v>
      </c>
      <c r="F330" s="158">
        <v>11</v>
      </c>
      <c r="G330" s="158" t="s">
        <v>284</v>
      </c>
      <c r="H330" s="158" t="s">
        <v>277</v>
      </c>
      <c r="I330" s="158"/>
      <c r="J330" s="158"/>
      <c r="K330" s="158"/>
      <c r="L330" s="158"/>
      <c r="M330" s="158"/>
      <c r="N330" s="158"/>
      <c r="O330" s="158"/>
      <c r="P330" s="158"/>
      <c r="Q330" s="158"/>
      <c r="R330" s="158"/>
      <c r="S330" s="158"/>
      <c r="T330" s="158"/>
      <c r="U330" s="158"/>
      <c r="V330" s="158"/>
      <c r="W330" s="158"/>
      <c r="X330" s="158"/>
      <c r="Y330" s="158"/>
      <c r="Z330" s="158"/>
      <c r="AA330" s="158"/>
      <c r="AB330" s="158"/>
      <c r="AC330" s="158"/>
      <c r="AD330" s="166"/>
      <c r="AE330" s="158">
        <v>0</v>
      </c>
    </row>
    <row r="331" spans="1:31" x14ac:dyDescent="0.2">
      <c r="A331" s="173" t="s">
        <v>1521</v>
      </c>
      <c r="B331" s="177">
        <v>45539</v>
      </c>
      <c r="C331" s="157" t="s">
        <v>610</v>
      </c>
      <c r="D331" s="153">
        <v>44.212792120000003</v>
      </c>
      <c r="E331" s="153">
        <v>-88.462977460000005</v>
      </c>
      <c r="F331" s="158">
        <v>8.5</v>
      </c>
      <c r="G331" s="158" t="s">
        <v>276</v>
      </c>
      <c r="H331" s="158" t="s">
        <v>277</v>
      </c>
      <c r="I331" s="158"/>
      <c r="J331" s="158"/>
      <c r="K331" s="158"/>
      <c r="L331" s="158"/>
      <c r="M331" s="158"/>
      <c r="N331" s="158"/>
      <c r="O331" s="158"/>
      <c r="P331" s="158"/>
      <c r="Q331" s="158"/>
      <c r="R331" s="158"/>
      <c r="S331" s="158"/>
      <c r="T331" s="158"/>
      <c r="U331" s="158"/>
      <c r="V331" s="158"/>
      <c r="W331" s="158"/>
      <c r="X331" s="158"/>
      <c r="Y331" s="158"/>
      <c r="Z331" s="158"/>
      <c r="AA331" s="158"/>
      <c r="AB331" s="158"/>
      <c r="AC331" s="158"/>
      <c r="AD331" s="166"/>
      <c r="AE331" s="158">
        <v>0</v>
      </c>
    </row>
    <row r="332" spans="1:31" x14ac:dyDescent="0.2">
      <c r="A332" s="173" t="s">
        <v>1521</v>
      </c>
      <c r="B332" s="177">
        <v>45539</v>
      </c>
      <c r="C332" s="157" t="s">
        <v>611</v>
      </c>
      <c r="D332" s="153">
        <v>44.212777299999999</v>
      </c>
      <c r="E332" s="153">
        <v>-88.461876309999994</v>
      </c>
      <c r="F332" s="158">
        <v>11.5</v>
      </c>
      <c r="G332" s="158" t="s">
        <v>284</v>
      </c>
      <c r="H332" s="158" t="s">
        <v>277</v>
      </c>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66"/>
      <c r="AE332" s="158">
        <v>0</v>
      </c>
    </row>
    <row r="333" spans="1:31" x14ac:dyDescent="0.2">
      <c r="A333" s="173" t="s">
        <v>1521</v>
      </c>
      <c r="B333" s="177">
        <v>45539</v>
      </c>
      <c r="C333" s="157" t="s">
        <v>612</v>
      </c>
      <c r="D333" s="153">
        <v>44.21276246</v>
      </c>
      <c r="E333" s="153">
        <v>-88.460775150000003</v>
      </c>
      <c r="F333" s="158">
        <v>9.5</v>
      </c>
      <c r="G333" s="158" t="s">
        <v>284</v>
      </c>
      <c r="H333" s="158" t="s">
        <v>277</v>
      </c>
      <c r="I333" s="158"/>
      <c r="J333" s="158"/>
      <c r="K333" s="158"/>
      <c r="L333" s="158"/>
      <c r="M333" s="158"/>
      <c r="N333" s="158"/>
      <c r="O333" s="158"/>
      <c r="P333" s="158"/>
      <c r="Q333" s="158"/>
      <c r="R333" s="158"/>
      <c r="S333" s="158"/>
      <c r="T333" s="158"/>
      <c r="U333" s="158"/>
      <c r="V333" s="158"/>
      <c r="W333" s="158"/>
      <c r="X333" s="158"/>
      <c r="Y333" s="158"/>
      <c r="Z333" s="158"/>
      <c r="AA333" s="158"/>
      <c r="AB333" s="158"/>
      <c r="AC333" s="158"/>
      <c r="AD333" s="166"/>
      <c r="AE333" s="158">
        <v>0</v>
      </c>
    </row>
    <row r="334" spans="1:31" x14ac:dyDescent="0.2">
      <c r="A334" s="173" t="s">
        <v>1521</v>
      </c>
      <c r="B334" s="177">
        <v>45539</v>
      </c>
      <c r="C334" s="157" t="s">
        <v>613</v>
      </c>
      <c r="D334" s="153">
        <v>44.212747620000002</v>
      </c>
      <c r="E334" s="153">
        <v>-88.459673989999999</v>
      </c>
      <c r="F334" s="158">
        <v>8</v>
      </c>
      <c r="G334" s="158" t="s">
        <v>284</v>
      </c>
      <c r="H334" s="158" t="s">
        <v>277</v>
      </c>
      <c r="I334" s="158"/>
      <c r="J334" s="158"/>
      <c r="K334" s="158"/>
      <c r="L334" s="158"/>
      <c r="M334" s="158"/>
      <c r="N334" s="158"/>
      <c r="O334" s="158"/>
      <c r="P334" s="158"/>
      <c r="Q334" s="158"/>
      <c r="R334" s="158"/>
      <c r="S334" s="158"/>
      <c r="T334" s="158"/>
      <c r="U334" s="158"/>
      <c r="V334" s="158"/>
      <c r="W334" s="158"/>
      <c r="X334" s="158"/>
      <c r="Y334" s="158"/>
      <c r="Z334" s="158"/>
      <c r="AA334" s="158"/>
      <c r="AB334" s="158"/>
      <c r="AC334" s="158"/>
      <c r="AD334" s="166"/>
      <c r="AE334" s="158">
        <v>0</v>
      </c>
    </row>
    <row r="335" spans="1:31" s="159" customFormat="1" x14ac:dyDescent="0.2">
      <c r="A335" s="173" t="s">
        <v>1521</v>
      </c>
      <c r="B335" s="177">
        <v>45539</v>
      </c>
      <c r="C335" s="157" t="s">
        <v>614</v>
      </c>
      <c r="D335" s="153">
        <v>44.212732760000002</v>
      </c>
      <c r="E335" s="153">
        <v>-88.458572840000002</v>
      </c>
      <c r="F335" s="158">
        <v>7.25</v>
      </c>
      <c r="G335" s="158" t="s">
        <v>284</v>
      </c>
      <c r="H335" s="158" t="s">
        <v>277</v>
      </c>
      <c r="I335" s="158">
        <v>1</v>
      </c>
      <c r="J335" s="158"/>
      <c r="K335" s="158"/>
      <c r="L335" s="158">
        <v>1</v>
      </c>
      <c r="M335" s="158"/>
      <c r="N335" s="158"/>
      <c r="O335" s="158"/>
      <c r="P335" s="158"/>
      <c r="Q335" s="158"/>
      <c r="R335" s="158"/>
      <c r="S335" s="158"/>
      <c r="T335" s="158"/>
      <c r="U335" s="158"/>
      <c r="V335" s="158"/>
      <c r="W335" s="158"/>
      <c r="X335" s="158"/>
      <c r="Y335" s="158"/>
      <c r="Z335" s="158"/>
      <c r="AA335" s="158"/>
      <c r="AB335" s="158"/>
      <c r="AC335" s="158"/>
      <c r="AD335" s="166" t="s">
        <v>583</v>
      </c>
      <c r="AE335" s="158">
        <v>3</v>
      </c>
    </row>
    <row r="336" spans="1:31" x14ac:dyDescent="0.2">
      <c r="A336" s="173" t="s">
        <v>1521</v>
      </c>
      <c r="B336" s="177">
        <v>45539</v>
      </c>
      <c r="C336" s="157" t="s">
        <v>615</v>
      </c>
      <c r="D336" s="153">
        <v>44.21271789</v>
      </c>
      <c r="E336" s="153">
        <v>-88.457471679999998</v>
      </c>
      <c r="F336" s="158">
        <v>7.5</v>
      </c>
      <c r="G336" s="158" t="s">
        <v>284</v>
      </c>
      <c r="H336" s="158" t="s">
        <v>277</v>
      </c>
      <c r="I336" s="158"/>
      <c r="J336" s="158"/>
      <c r="K336" s="158"/>
      <c r="L336" s="158"/>
      <c r="M336" s="158"/>
      <c r="N336" s="158"/>
      <c r="O336" s="158"/>
      <c r="P336" s="158"/>
      <c r="Q336" s="158"/>
      <c r="R336" s="158"/>
      <c r="S336" s="158"/>
      <c r="T336" s="158"/>
      <c r="U336" s="158"/>
      <c r="V336" s="158"/>
      <c r="W336" s="158"/>
      <c r="X336" s="158"/>
      <c r="Y336" s="158"/>
      <c r="Z336" s="158"/>
      <c r="AA336" s="158"/>
      <c r="AB336" s="158"/>
      <c r="AC336" s="158"/>
      <c r="AD336" s="166" t="s">
        <v>583</v>
      </c>
      <c r="AE336" s="158">
        <v>0</v>
      </c>
    </row>
    <row r="337" spans="1:31" x14ac:dyDescent="0.2">
      <c r="A337" s="173" t="s">
        <v>1521</v>
      </c>
      <c r="B337" s="177">
        <v>45539</v>
      </c>
      <c r="C337" s="157" t="s">
        <v>616</v>
      </c>
      <c r="D337" s="153">
        <v>44.212703019999999</v>
      </c>
      <c r="E337" s="153">
        <v>-88.456370530000001</v>
      </c>
      <c r="F337" s="158">
        <v>7.75</v>
      </c>
      <c r="G337" s="158" t="s">
        <v>284</v>
      </c>
      <c r="H337" s="158" t="s">
        <v>277</v>
      </c>
      <c r="I337" s="158"/>
      <c r="J337" s="158"/>
      <c r="K337" s="158"/>
      <c r="L337" s="158"/>
      <c r="M337" s="158"/>
      <c r="N337" s="158"/>
      <c r="O337" s="158"/>
      <c r="P337" s="158"/>
      <c r="Q337" s="158"/>
      <c r="R337" s="158"/>
      <c r="S337" s="158"/>
      <c r="T337" s="158"/>
      <c r="U337" s="158"/>
      <c r="V337" s="158"/>
      <c r="W337" s="158"/>
      <c r="X337" s="158"/>
      <c r="Y337" s="158"/>
      <c r="Z337" s="158"/>
      <c r="AA337" s="158"/>
      <c r="AB337" s="158"/>
      <c r="AC337" s="158"/>
      <c r="AD337" s="166"/>
      <c r="AE337" s="158">
        <v>0</v>
      </c>
    </row>
    <row r="338" spans="1:31" x14ac:dyDescent="0.2">
      <c r="A338" s="173" t="s">
        <v>1521</v>
      </c>
      <c r="B338" s="177">
        <v>45539</v>
      </c>
      <c r="C338" s="157" t="s">
        <v>617</v>
      </c>
      <c r="D338" s="153">
        <v>44.213643310000002</v>
      </c>
      <c r="E338" s="153">
        <v>-88.467361560000001</v>
      </c>
      <c r="F338" s="158">
        <v>4</v>
      </c>
      <c r="G338" s="158" t="s">
        <v>284</v>
      </c>
      <c r="H338" s="158" t="s">
        <v>277</v>
      </c>
      <c r="I338" s="158">
        <v>1</v>
      </c>
      <c r="J338" s="158">
        <v>1</v>
      </c>
      <c r="K338" s="158" t="s">
        <v>278</v>
      </c>
      <c r="L338" s="158">
        <v>1</v>
      </c>
      <c r="M338" s="158" t="s">
        <v>278</v>
      </c>
      <c r="N338" s="158" t="s">
        <v>278</v>
      </c>
      <c r="O338" s="158">
        <v>1</v>
      </c>
      <c r="P338" s="158"/>
      <c r="Q338" s="158"/>
      <c r="R338" s="158"/>
      <c r="S338" s="158"/>
      <c r="T338" s="158">
        <v>1</v>
      </c>
      <c r="U338" s="158"/>
      <c r="V338" s="158"/>
      <c r="W338" s="158"/>
      <c r="X338" s="158"/>
      <c r="Y338" s="158"/>
      <c r="Z338" s="158"/>
      <c r="AA338" s="158"/>
      <c r="AB338" s="158"/>
      <c r="AC338" s="158"/>
      <c r="AD338" s="166" t="s">
        <v>618</v>
      </c>
      <c r="AE338" s="158">
        <v>5</v>
      </c>
    </row>
    <row r="339" spans="1:31" x14ac:dyDescent="0.2">
      <c r="A339" s="173" t="s">
        <v>1521</v>
      </c>
      <c r="B339" s="177">
        <v>45539</v>
      </c>
      <c r="C339" s="157" t="s">
        <v>619</v>
      </c>
      <c r="D339" s="153">
        <v>44.213628530000001</v>
      </c>
      <c r="E339" s="153">
        <v>-88.466260379999994</v>
      </c>
      <c r="F339" s="158">
        <v>5.5</v>
      </c>
      <c r="G339" s="158" t="s">
        <v>284</v>
      </c>
      <c r="H339" s="158" t="s">
        <v>277</v>
      </c>
      <c r="I339" s="158">
        <v>1</v>
      </c>
      <c r="J339" s="158">
        <v>1</v>
      </c>
      <c r="K339" s="158"/>
      <c r="L339" s="158">
        <v>1</v>
      </c>
      <c r="M339" s="158"/>
      <c r="N339" s="158"/>
      <c r="O339" s="158">
        <v>1</v>
      </c>
      <c r="P339" s="158"/>
      <c r="Q339" s="158"/>
      <c r="R339" s="158"/>
      <c r="S339" s="158"/>
      <c r="T339" s="158"/>
      <c r="U339" s="158"/>
      <c r="V339" s="158"/>
      <c r="W339" s="158"/>
      <c r="X339" s="158"/>
      <c r="Y339" s="158"/>
      <c r="Z339" s="158"/>
      <c r="AA339" s="158"/>
      <c r="AB339" s="158"/>
      <c r="AC339" s="158"/>
      <c r="AD339" s="166"/>
      <c r="AE339" s="158">
        <v>4</v>
      </c>
    </row>
    <row r="340" spans="1:31" x14ac:dyDescent="0.2">
      <c r="A340" s="173" t="s">
        <v>1521</v>
      </c>
      <c r="B340" s="177">
        <v>45539</v>
      </c>
      <c r="C340" s="157" t="s">
        <v>620</v>
      </c>
      <c r="D340" s="153">
        <v>44.213613729999999</v>
      </c>
      <c r="E340" s="153">
        <v>-88.465159209999996</v>
      </c>
      <c r="F340" s="158">
        <v>6.5</v>
      </c>
      <c r="G340" s="158" t="s">
        <v>284</v>
      </c>
      <c r="H340" s="158" t="s">
        <v>277</v>
      </c>
      <c r="I340" s="158">
        <v>2</v>
      </c>
      <c r="J340" s="158"/>
      <c r="K340" s="158"/>
      <c r="L340" s="158"/>
      <c r="M340" s="158"/>
      <c r="N340" s="158"/>
      <c r="O340" s="158"/>
      <c r="P340" s="158"/>
      <c r="Q340" s="158">
        <v>2</v>
      </c>
      <c r="R340" s="158">
        <v>1</v>
      </c>
      <c r="S340" s="158"/>
      <c r="T340" s="158"/>
      <c r="U340" s="158"/>
      <c r="V340" s="158"/>
      <c r="W340" s="158"/>
      <c r="X340" s="158"/>
      <c r="Y340" s="158"/>
      <c r="Z340" s="158"/>
      <c r="AA340" s="158"/>
      <c r="AB340" s="158"/>
      <c r="AC340" s="158"/>
      <c r="AD340" s="166"/>
      <c r="AE340" s="158">
        <v>3</v>
      </c>
    </row>
    <row r="341" spans="1:31" x14ac:dyDescent="0.2">
      <c r="A341" s="173" t="s">
        <v>1521</v>
      </c>
      <c r="B341" s="177">
        <v>45539</v>
      </c>
      <c r="C341" s="157" t="s">
        <v>621</v>
      </c>
      <c r="D341" s="153">
        <v>44.213598930000003</v>
      </c>
      <c r="E341" s="153">
        <v>-88.464058030000004</v>
      </c>
      <c r="F341" s="158">
        <v>10.5</v>
      </c>
      <c r="G341" s="158" t="s">
        <v>284</v>
      </c>
      <c r="H341" s="158" t="s">
        <v>277</v>
      </c>
      <c r="I341" s="158"/>
      <c r="J341" s="158"/>
      <c r="K341" s="158"/>
      <c r="L341" s="158"/>
      <c r="M341" s="158"/>
      <c r="N341" s="158"/>
      <c r="O341" s="158"/>
      <c r="P341" s="158"/>
      <c r="Q341" s="158"/>
      <c r="R341" s="158"/>
      <c r="S341" s="158"/>
      <c r="T341" s="158"/>
      <c r="U341" s="158"/>
      <c r="V341" s="158"/>
      <c r="W341" s="158"/>
      <c r="X341" s="158"/>
      <c r="Y341" s="158"/>
      <c r="Z341" s="158"/>
      <c r="AA341" s="158"/>
      <c r="AB341" s="158"/>
      <c r="AC341" s="158"/>
      <c r="AD341" s="166"/>
      <c r="AE341" s="158">
        <v>0</v>
      </c>
    </row>
    <row r="342" spans="1:31" x14ac:dyDescent="0.2">
      <c r="A342" s="173" t="s">
        <v>1521</v>
      </c>
      <c r="B342" s="177">
        <v>45539</v>
      </c>
      <c r="C342" s="157" t="s">
        <v>622</v>
      </c>
      <c r="D342" s="153">
        <v>44.213584109999999</v>
      </c>
      <c r="E342" s="153">
        <v>-88.462956860000006</v>
      </c>
      <c r="F342" s="158">
        <v>10.5</v>
      </c>
      <c r="G342" s="158" t="s">
        <v>276</v>
      </c>
      <c r="H342" s="158" t="s">
        <v>277</v>
      </c>
      <c r="I342" s="158"/>
      <c r="J342" s="158"/>
      <c r="K342" s="158"/>
      <c r="L342" s="158"/>
      <c r="M342" s="158"/>
      <c r="N342" s="158"/>
      <c r="O342" s="158"/>
      <c r="P342" s="158"/>
      <c r="Q342" s="158"/>
      <c r="R342" s="158"/>
      <c r="S342" s="158"/>
      <c r="T342" s="158"/>
      <c r="U342" s="158"/>
      <c r="V342" s="158"/>
      <c r="W342" s="158"/>
      <c r="X342" s="158"/>
      <c r="Y342" s="158"/>
      <c r="Z342" s="158"/>
      <c r="AA342" s="158"/>
      <c r="AB342" s="158"/>
      <c r="AC342" s="158"/>
      <c r="AD342" s="166"/>
      <c r="AE342" s="158">
        <v>0</v>
      </c>
    </row>
    <row r="343" spans="1:31" x14ac:dyDescent="0.2">
      <c r="A343" s="173" t="s">
        <v>1521</v>
      </c>
      <c r="B343" s="177">
        <v>45539</v>
      </c>
      <c r="C343" s="157" t="s">
        <v>623</v>
      </c>
      <c r="D343" s="153">
        <v>44.213569290000002</v>
      </c>
      <c r="E343" s="153">
        <v>-88.461855689999993</v>
      </c>
      <c r="F343" s="158">
        <v>10.25</v>
      </c>
      <c r="G343" s="158" t="s">
        <v>276</v>
      </c>
      <c r="H343" s="158" t="s">
        <v>277</v>
      </c>
      <c r="I343" s="158"/>
      <c r="J343" s="158"/>
      <c r="K343" s="158"/>
      <c r="L343" s="158"/>
      <c r="M343" s="158"/>
      <c r="N343" s="158"/>
      <c r="O343" s="158"/>
      <c r="P343" s="158"/>
      <c r="Q343" s="158"/>
      <c r="R343" s="158"/>
      <c r="S343" s="158"/>
      <c r="T343" s="158"/>
      <c r="U343" s="158"/>
      <c r="V343" s="158"/>
      <c r="W343" s="158"/>
      <c r="X343" s="158"/>
      <c r="Y343" s="158"/>
      <c r="Z343" s="158"/>
      <c r="AA343" s="158"/>
      <c r="AB343" s="158"/>
      <c r="AC343" s="158"/>
      <c r="AD343" s="166"/>
      <c r="AE343" s="158">
        <v>0</v>
      </c>
    </row>
    <row r="344" spans="1:31" x14ac:dyDescent="0.2">
      <c r="A344" s="173" t="s">
        <v>1521</v>
      </c>
      <c r="B344" s="177">
        <v>45539</v>
      </c>
      <c r="C344" s="157" t="s">
        <v>624</v>
      </c>
      <c r="D344" s="153">
        <v>44.213554449999997</v>
      </c>
      <c r="E344" s="153">
        <v>-88.460754510000001</v>
      </c>
      <c r="F344" s="158">
        <v>9.25</v>
      </c>
      <c r="G344" s="158" t="s">
        <v>293</v>
      </c>
      <c r="H344" s="158" t="s">
        <v>277</v>
      </c>
      <c r="I344" s="158"/>
      <c r="J344" s="158"/>
      <c r="K344" s="158"/>
      <c r="L344" s="158"/>
      <c r="M344" s="158"/>
      <c r="N344" s="158"/>
      <c r="O344" s="158"/>
      <c r="P344" s="158"/>
      <c r="Q344" s="158"/>
      <c r="R344" s="158"/>
      <c r="S344" s="158"/>
      <c r="T344" s="158"/>
      <c r="U344" s="158"/>
      <c r="V344" s="158"/>
      <c r="W344" s="158"/>
      <c r="X344" s="158"/>
      <c r="Y344" s="158"/>
      <c r="Z344" s="158"/>
      <c r="AA344" s="158"/>
      <c r="AB344" s="158"/>
      <c r="AC344" s="158"/>
      <c r="AD344" s="166"/>
      <c r="AE344" s="158">
        <v>0</v>
      </c>
    </row>
    <row r="345" spans="1:31" x14ac:dyDescent="0.2">
      <c r="A345" s="173" t="s">
        <v>1521</v>
      </c>
      <c r="B345" s="177">
        <v>45539</v>
      </c>
      <c r="C345" s="157" t="s">
        <v>625</v>
      </c>
      <c r="D345" s="153">
        <v>44.213539609999998</v>
      </c>
      <c r="E345" s="153">
        <v>-88.459653340000003</v>
      </c>
      <c r="F345" s="158">
        <v>8.5</v>
      </c>
      <c r="G345" s="158" t="s">
        <v>284</v>
      </c>
      <c r="H345" s="158" t="s">
        <v>277</v>
      </c>
      <c r="I345" s="158"/>
      <c r="J345" s="158"/>
      <c r="K345" s="158"/>
      <c r="L345" s="158" t="s">
        <v>278</v>
      </c>
      <c r="M345" s="158"/>
      <c r="N345" s="158"/>
      <c r="O345" s="158"/>
      <c r="P345" s="158"/>
      <c r="Q345" s="158"/>
      <c r="R345" s="158"/>
      <c r="S345" s="158"/>
      <c r="T345" s="158"/>
      <c r="U345" s="158"/>
      <c r="V345" s="158"/>
      <c r="W345" s="158"/>
      <c r="X345" s="158"/>
      <c r="Y345" s="158"/>
      <c r="Z345" s="158"/>
      <c r="AA345" s="158"/>
      <c r="AB345" s="158"/>
      <c r="AC345" s="158"/>
      <c r="AD345" s="166" t="s">
        <v>583</v>
      </c>
      <c r="AE345" s="158">
        <v>0</v>
      </c>
    </row>
    <row r="346" spans="1:31" x14ac:dyDescent="0.2">
      <c r="A346" s="173" t="s">
        <v>1521</v>
      </c>
      <c r="B346" s="177">
        <v>45539</v>
      </c>
      <c r="C346" s="157" t="s">
        <v>626</v>
      </c>
      <c r="D346" s="153">
        <v>44.213524749999998</v>
      </c>
      <c r="E346" s="153">
        <v>-88.458552170000004</v>
      </c>
      <c r="F346" s="158">
        <v>7</v>
      </c>
      <c r="G346" s="158" t="s">
        <v>284</v>
      </c>
      <c r="H346" s="158" t="s">
        <v>277</v>
      </c>
      <c r="I346" s="158">
        <v>1</v>
      </c>
      <c r="J346" s="158"/>
      <c r="K346" s="158"/>
      <c r="L346" s="158"/>
      <c r="M346" s="158"/>
      <c r="N346" s="158"/>
      <c r="O346" s="158">
        <v>1</v>
      </c>
      <c r="P346" s="158"/>
      <c r="Q346" s="158"/>
      <c r="R346" s="158" t="s">
        <v>278</v>
      </c>
      <c r="S346" s="158"/>
      <c r="T346" s="158"/>
      <c r="U346" s="158"/>
      <c r="V346" s="158"/>
      <c r="W346" s="158"/>
      <c r="X346" s="158"/>
      <c r="Y346" s="158"/>
      <c r="Z346" s="158"/>
      <c r="AA346" s="158"/>
      <c r="AB346" s="158"/>
      <c r="AC346" s="158"/>
      <c r="AD346" s="166" t="s">
        <v>583</v>
      </c>
      <c r="AE346" s="158">
        <v>1</v>
      </c>
    </row>
    <row r="347" spans="1:31" x14ac:dyDescent="0.2">
      <c r="A347" s="173" t="s">
        <v>1521</v>
      </c>
      <c r="B347" s="177">
        <v>45539</v>
      </c>
      <c r="C347" s="157" t="s">
        <v>627</v>
      </c>
      <c r="D347" s="153">
        <v>44.213509889999997</v>
      </c>
      <c r="E347" s="153">
        <v>-88.457451000000006</v>
      </c>
      <c r="F347" s="158">
        <v>7.5</v>
      </c>
      <c r="G347" s="158" t="s">
        <v>284</v>
      </c>
      <c r="H347" s="158" t="s">
        <v>277</v>
      </c>
      <c r="I347" s="158"/>
      <c r="J347" s="158"/>
      <c r="K347" s="158"/>
      <c r="L347" s="158"/>
      <c r="M347" s="158"/>
      <c r="N347" s="158"/>
      <c r="O347" s="158"/>
      <c r="P347" s="158"/>
      <c r="Q347" s="158"/>
      <c r="R347" s="158"/>
      <c r="S347" s="158"/>
      <c r="T347" s="158"/>
      <c r="U347" s="158"/>
      <c r="V347" s="158"/>
      <c r="W347" s="158"/>
      <c r="X347" s="158"/>
      <c r="Y347" s="158"/>
      <c r="Z347" s="158"/>
      <c r="AA347" s="158"/>
      <c r="AB347" s="158"/>
      <c r="AC347" s="158"/>
      <c r="AD347" s="166" t="s">
        <v>583</v>
      </c>
      <c r="AE347" s="158">
        <v>0</v>
      </c>
    </row>
    <row r="348" spans="1:31" x14ac:dyDescent="0.2">
      <c r="A348" s="173" t="s">
        <v>1521</v>
      </c>
      <c r="B348" s="177">
        <v>45539</v>
      </c>
      <c r="C348" s="157" t="s">
        <v>628</v>
      </c>
      <c r="D348" s="153">
        <v>44.213495010000003</v>
      </c>
      <c r="E348" s="153">
        <v>-88.456349829999994</v>
      </c>
      <c r="F348" s="158">
        <v>8</v>
      </c>
      <c r="G348" s="158" t="s">
        <v>284</v>
      </c>
      <c r="H348" s="158" t="s">
        <v>277</v>
      </c>
      <c r="I348" s="158"/>
      <c r="J348" s="158"/>
      <c r="K348" s="158"/>
      <c r="L348" s="158"/>
      <c r="M348" s="158"/>
      <c r="N348" s="158"/>
      <c r="O348" s="158"/>
      <c r="P348" s="158"/>
      <c r="Q348" s="158"/>
      <c r="R348" s="158"/>
      <c r="S348" s="158"/>
      <c r="T348" s="158"/>
      <c r="U348" s="158"/>
      <c r="V348" s="158"/>
      <c r="W348" s="158"/>
      <c r="X348" s="158"/>
      <c r="Y348" s="158"/>
      <c r="Z348" s="158"/>
      <c r="AA348" s="158"/>
      <c r="AB348" s="158"/>
      <c r="AC348" s="158"/>
      <c r="AD348" s="166" t="s">
        <v>583</v>
      </c>
      <c r="AE348" s="158">
        <v>0</v>
      </c>
    </row>
    <row r="349" spans="1:31" x14ac:dyDescent="0.2">
      <c r="A349" s="173" t="s">
        <v>1521</v>
      </c>
      <c r="B349" s="177">
        <v>45539</v>
      </c>
      <c r="C349" s="157" t="s">
        <v>629</v>
      </c>
      <c r="D349" s="153">
        <v>44.214435299999998</v>
      </c>
      <c r="E349" s="153">
        <v>-88.467341009999998</v>
      </c>
      <c r="F349" s="158">
        <v>3.75</v>
      </c>
      <c r="G349" s="158" t="s">
        <v>284</v>
      </c>
      <c r="H349" s="158" t="s">
        <v>277</v>
      </c>
      <c r="I349" s="158">
        <v>3</v>
      </c>
      <c r="J349" s="158">
        <v>1</v>
      </c>
      <c r="K349" s="158"/>
      <c r="L349" s="158">
        <v>3</v>
      </c>
      <c r="M349" s="158">
        <v>1</v>
      </c>
      <c r="N349" s="158">
        <v>1</v>
      </c>
      <c r="O349" s="158">
        <v>3</v>
      </c>
      <c r="P349" s="163">
        <v>2</v>
      </c>
      <c r="Q349" s="158"/>
      <c r="R349" s="158">
        <v>1</v>
      </c>
      <c r="S349" s="158"/>
      <c r="T349" s="158">
        <v>3</v>
      </c>
      <c r="U349" s="158"/>
      <c r="V349" s="158"/>
      <c r="W349" s="158"/>
      <c r="X349" s="158"/>
      <c r="Y349" s="158"/>
      <c r="Z349" s="158"/>
      <c r="AA349" s="158"/>
      <c r="AB349" s="158"/>
      <c r="AC349" s="163">
        <v>1</v>
      </c>
      <c r="AD349" s="166"/>
      <c r="AE349" s="158">
        <v>5</v>
      </c>
    </row>
    <row r="350" spans="1:31" x14ac:dyDescent="0.2">
      <c r="A350" s="173" t="s">
        <v>1521</v>
      </c>
      <c r="B350" s="177">
        <v>45539</v>
      </c>
      <c r="C350" s="157" t="s">
        <v>630</v>
      </c>
      <c r="D350" s="153">
        <v>44.214420519999997</v>
      </c>
      <c r="E350" s="153">
        <v>-88.466239819999998</v>
      </c>
      <c r="F350" s="158">
        <v>5.25</v>
      </c>
      <c r="G350" s="158" t="s">
        <v>284</v>
      </c>
      <c r="H350" s="158" t="s">
        <v>277</v>
      </c>
      <c r="I350" s="158">
        <v>1</v>
      </c>
      <c r="J350" s="158">
        <v>1</v>
      </c>
      <c r="K350" s="158"/>
      <c r="L350" s="158">
        <v>1</v>
      </c>
      <c r="M350" s="158"/>
      <c r="N350" s="158"/>
      <c r="O350" s="158">
        <v>1</v>
      </c>
      <c r="P350" s="158"/>
      <c r="Q350" s="158"/>
      <c r="R350" s="158">
        <v>1</v>
      </c>
      <c r="S350" s="158"/>
      <c r="T350" s="158"/>
      <c r="U350" s="158"/>
      <c r="V350" s="158"/>
      <c r="W350" s="158"/>
      <c r="X350" s="158"/>
      <c r="Y350" s="158"/>
      <c r="Z350" s="158"/>
      <c r="AA350" s="158"/>
      <c r="AB350" s="158"/>
      <c r="AC350" s="158"/>
      <c r="AD350" s="166"/>
      <c r="AE350" s="158">
        <v>5</v>
      </c>
    </row>
    <row r="351" spans="1:31" x14ac:dyDescent="0.2">
      <c r="A351" s="173" t="s">
        <v>1521</v>
      </c>
      <c r="B351" s="177">
        <v>45539</v>
      </c>
      <c r="C351" s="157" t="s">
        <v>631</v>
      </c>
      <c r="D351" s="153">
        <v>44.214405730000003</v>
      </c>
      <c r="E351" s="153">
        <v>-88.465138629999998</v>
      </c>
      <c r="F351" s="158">
        <v>6.5</v>
      </c>
      <c r="G351" s="158" t="s">
        <v>284</v>
      </c>
      <c r="H351" s="158" t="s">
        <v>277</v>
      </c>
      <c r="I351" s="158">
        <v>2</v>
      </c>
      <c r="J351" s="158">
        <v>2</v>
      </c>
      <c r="K351" s="158"/>
      <c r="L351" s="158">
        <v>2</v>
      </c>
      <c r="M351" s="158"/>
      <c r="N351" s="158"/>
      <c r="O351" s="158"/>
      <c r="P351" s="158"/>
      <c r="Q351" s="158"/>
      <c r="R351" s="158"/>
      <c r="S351" s="158"/>
      <c r="T351" s="158"/>
      <c r="U351" s="158"/>
      <c r="V351" s="158"/>
      <c r="W351" s="158"/>
      <c r="X351" s="158"/>
      <c r="Y351" s="158"/>
      <c r="Z351" s="158"/>
      <c r="AA351" s="158"/>
      <c r="AB351" s="158"/>
      <c r="AC351" s="158"/>
      <c r="AD351" s="166"/>
      <c r="AE351" s="158">
        <v>5</v>
      </c>
    </row>
    <row r="352" spans="1:31" x14ac:dyDescent="0.2">
      <c r="A352" s="173" t="s">
        <v>1521</v>
      </c>
      <c r="B352" s="177">
        <v>45539</v>
      </c>
      <c r="C352" s="157" t="s">
        <v>632</v>
      </c>
      <c r="D352" s="153">
        <v>44.21439092</v>
      </c>
      <c r="E352" s="153">
        <v>-88.464037439999998</v>
      </c>
      <c r="F352" s="158">
        <v>8</v>
      </c>
      <c r="G352" s="158" t="s">
        <v>284</v>
      </c>
      <c r="H352" s="158" t="s">
        <v>277</v>
      </c>
      <c r="I352" s="158"/>
      <c r="J352" s="158"/>
      <c r="K352" s="158"/>
      <c r="L352" s="158"/>
      <c r="M352" s="158"/>
      <c r="N352" s="158"/>
      <c r="O352" s="158"/>
      <c r="P352" s="158"/>
      <c r="Q352" s="158"/>
      <c r="R352" s="158"/>
      <c r="S352" s="158"/>
      <c r="T352" s="158"/>
      <c r="U352" s="158"/>
      <c r="V352" s="158"/>
      <c r="W352" s="158"/>
      <c r="X352" s="158"/>
      <c r="Y352" s="158"/>
      <c r="Z352" s="158"/>
      <c r="AA352" s="158"/>
      <c r="AB352" s="158"/>
      <c r="AC352" s="158"/>
      <c r="AD352" s="166"/>
      <c r="AE352" s="158">
        <v>0</v>
      </c>
    </row>
    <row r="353" spans="1:31" x14ac:dyDescent="0.2">
      <c r="A353" s="173" t="s">
        <v>1521</v>
      </c>
      <c r="B353" s="177">
        <v>45539</v>
      </c>
      <c r="C353" s="157" t="s">
        <v>633</v>
      </c>
      <c r="D353" s="153">
        <v>44.214376110000003</v>
      </c>
      <c r="E353" s="153">
        <v>-88.462936249999998</v>
      </c>
      <c r="F353" s="158">
        <v>12</v>
      </c>
      <c r="G353" s="158" t="s">
        <v>276</v>
      </c>
      <c r="H353" s="158" t="s">
        <v>277</v>
      </c>
      <c r="I353" s="158"/>
      <c r="J353" s="158"/>
      <c r="K353" s="158"/>
      <c r="L353" s="158"/>
      <c r="M353" s="158"/>
      <c r="N353" s="158"/>
      <c r="O353" s="158"/>
      <c r="P353" s="158"/>
      <c r="Q353" s="158"/>
      <c r="R353" s="158"/>
      <c r="S353" s="158"/>
      <c r="T353" s="158"/>
      <c r="U353" s="158"/>
      <c r="V353" s="158"/>
      <c r="W353" s="158"/>
      <c r="X353" s="158"/>
      <c r="Y353" s="158"/>
      <c r="Z353" s="158"/>
      <c r="AA353" s="158"/>
      <c r="AB353" s="158"/>
      <c r="AC353" s="158"/>
      <c r="AD353" s="166"/>
      <c r="AE353" s="158">
        <v>0</v>
      </c>
    </row>
    <row r="354" spans="1:31" x14ac:dyDescent="0.2">
      <c r="A354" s="173" t="s">
        <v>1521</v>
      </c>
      <c r="B354" s="177">
        <v>45539</v>
      </c>
      <c r="C354" s="157" t="s">
        <v>634</v>
      </c>
      <c r="D354" s="153">
        <v>44.214361279999999</v>
      </c>
      <c r="E354" s="153">
        <v>-88.461835070000006</v>
      </c>
      <c r="F354" s="158">
        <v>11</v>
      </c>
      <c r="G354" s="158" t="s">
        <v>276</v>
      </c>
      <c r="H354" s="158" t="s">
        <v>277</v>
      </c>
      <c r="I354" s="158"/>
      <c r="J354" s="158"/>
      <c r="K354" s="158"/>
      <c r="L354" s="158"/>
      <c r="M354" s="158"/>
      <c r="N354" s="158"/>
      <c r="O354" s="158"/>
      <c r="P354" s="158"/>
      <c r="Q354" s="158"/>
      <c r="R354" s="158"/>
      <c r="S354" s="158"/>
      <c r="T354" s="158"/>
      <c r="U354" s="158"/>
      <c r="V354" s="158"/>
      <c r="W354" s="158"/>
      <c r="X354" s="158"/>
      <c r="Y354" s="158"/>
      <c r="Z354" s="158"/>
      <c r="AA354" s="158"/>
      <c r="AB354" s="158"/>
      <c r="AC354" s="158"/>
      <c r="AD354" s="166"/>
      <c r="AE354" s="158">
        <v>0</v>
      </c>
    </row>
    <row r="355" spans="1:31" x14ac:dyDescent="0.2">
      <c r="A355" s="173" t="s">
        <v>1521</v>
      </c>
      <c r="B355" s="177">
        <v>45539</v>
      </c>
      <c r="C355" s="157" t="s">
        <v>635</v>
      </c>
      <c r="D355" s="153">
        <v>44.214346450000001</v>
      </c>
      <c r="E355" s="153">
        <v>-88.460733880000006</v>
      </c>
      <c r="F355" s="158">
        <v>9.5</v>
      </c>
      <c r="G355" s="158" t="s">
        <v>284</v>
      </c>
      <c r="H355" s="158" t="s">
        <v>277</v>
      </c>
      <c r="I355" s="158"/>
      <c r="J355" s="158"/>
      <c r="K355" s="158"/>
      <c r="L355" s="158"/>
      <c r="M355" s="158"/>
      <c r="N355" s="158"/>
      <c r="O355" s="158"/>
      <c r="P355" s="158"/>
      <c r="Q355" s="158"/>
      <c r="R355" s="158"/>
      <c r="S355" s="158"/>
      <c r="T355" s="158"/>
      <c r="U355" s="158"/>
      <c r="V355" s="158"/>
      <c r="W355" s="158"/>
      <c r="X355" s="158"/>
      <c r="Y355" s="158"/>
      <c r="Z355" s="158"/>
      <c r="AA355" s="158"/>
      <c r="AB355" s="158"/>
      <c r="AC355" s="158"/>
      <c r="AD355" s="166"/>
      <c r="AE355" s="158">
        <v>0</v>
      </c>
    </row>
    <row r="356" spans="1:31" x14ac:dyDescent="0.2">
      <c r="A356" s="173" t="s">
        <v>1521</v>
      </c>
      <c r="B356" s="177">
        <v>45539</v>
      </c>
      <c r="C356" s="157" t="s">
        <v>636</v>
      </c>
      <c r="D356" s="153">
        <v>44.214331600000001</v>
      </c>
      <c r="E356" s="153">
        <v>-88.459632690000007</v>
      </c>
      <c r="F356" s="158">
        <v>9</v>
      </c>
      <c r="G356" s="158" t="s">
        <v>276</v>
      </c>
      <c r="H356" s="158" t="s">
        <v>277</v>
      </c>
      <c r="I356" s="158"/>
      <c r="J356" s="158"/>
      <c r="K356" s="158"/>
      <c r="L356" s="158"/>
      <c r="M356" s="158"/>
      <c r="N356" s="158"/>
      <c r="O356" s="158"/>
      <c r="P356" s="158"/>
      <c r="Q356" s="158"/>
      <c r="R356" s="158"/>
      <c r="S356" s="158"/>
      <c r="T356" s="158"/>
      <c r="U356" s="158"/>
      <c r="V356" s="158"/>
      <c r="W356" s="158"/>
      <c r="X356" s="158"/>
      <c r="Y356" s="158"/>
      <c r="Z356" s="158"/>
      <c r="AA356" s="158"/>
      <c r="AB356" s="158"/>
      <c r="AC356" s="158"/>
      <c r="AD356" s="166"/>
      <c r="AE356" s="158">
        <v>0</v>
      </c>
    </row>
    <row r="357" spans="1:31" x14ac:dyDescent="0.2">
      <c r="A357" s="173" t="s">
        <v>1521</v>
      </c>
      <c r="B357" s="177">
        <v>45539</v>
      </c>
      <c r="C357" s="157" t="s">
        <v>637</v>
      </c>
      <c r="D357" s="153">
        <v>44.214316740000001</v>
      </c>
      <c r="E357" s="153">
        <v>-88.45853151</v>
      </c>
      <c r="F357" s="158">
        <v>7</v>
      </c>
      <c r="G357" s="158" t="s">
        <v>293</v>
      </c>
      <c r="H357" s="158" t="s">
        <v>277</v>
      </c>
      <c r="I357" s="158"/>
      <c r="J357" s="158"/>
      <c r="K357" s="158"/>
      <c r="L357" s="158"/>
      <c r="M357" s="158"/>
      <c r="N357" s="158"/>
      <c r="O357" s="158"/>
      <c r="P357" s="158"/>
      <c r="Q357" s="158"/>
      <c r="R357" s="158" t="s">
        <v>278</v>
      </c>
      <c r="S357" s="158"/>
      <c r="T357" s="158"/>
      <c r="U357" s="158"/>
      <c r="V357" s="158"/>
      <c r="W357" s="158"/>
      <c r="X357" s="158"/>
      <c r="Y357" s="158"/>
      <c r="Z357" s="158"/>
      <c r="AA357" s="158"/>
      <c r="AB357" s="158"/>
      <c r="AC357" s="158"/>
      <c r="AD357" s="166"/>
      <c r="AE357" s="158">
        <v>0</v>
      </c>
    </row>
    <row r="358" spans="1:31" x14ac:dyDescent="0.2">
      <c r="A358" s="173" t="s">
        <v>1521</v>
      </c>
      <c r="B358" s="177">
        <v>45539</v>
      </c>
      <c r="C358" s="157" t="s">
        <v>638</v>
      </c>
      <c r="D358" s="153">
        <v>44.214301880000001</v>
      </c>
      <c r="E358" s="153">
        <v>-88.45743032</v>
      </c>
      <c r="F358" s="158">
        <v>7</v>
      </c>
      <c r="G358" s="158" t="s">
        <v>276</v>
      </c>
      <c r="H358" s="158" t="s">
        <v>277</v>
      </c>
      <c r="I358" s="158"/>
      <c r="J358" s="158"/>
      <c r="K358" s="158"/>
      <c r="L358" s="158"/>
      <c r="M358" s="158"/>
      <c r="N358" s="158"/>
      <c r="O358" s="158"/>
      <c r="P358" s="158"/>
      <c r="Q358" s="158"/>
      <c r="R358" s="158"/>
      <c r="S358" s="158"/>
      <c r="T358" s="158"/>
      <c r="U358" s="158"/>
      <c r="V358" s="158"/>
      <c r="W358" s="158"/>
      <c r="X358" s="158"/>
      <c r="Y358" s="158"/>
      <c r="Z358" s="158"/>
      <c r="AA358" s="158"/>
      <c r="AB358" s="158"/>
      <c r="AC358" s="158"/>
      <c r="AD358" s="166"/>
      <c r="AE358" s="158">
        <v>0</v>
      </c>
    </row>
    <row r="359" spans="1:31" x14ac:dyDescent="0.2">
      <c r="A359" s="173" t="s">
        <v>1521</v>
      </c>
      <c r="B359" s="177">
        <v>45539</v>
      </c>
      <c r="C359" s="157" t="s">
        <v>639</v>
      </c>
      <c r="D359" s="153">
        <v>44.214286999999999</v>
      </c>
      <c r="E359" s="153">
        <v>-88.456329139999994</v>
      </c>
      <c r="F359" s="158">
        <v>8</v>
      </c>
      <c r="G359" s="158" t="s">
        <v>276</v>
      </c>
      <c r="H359" s="158" t="s">
        <v>277</v>
      </c>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66"/>
      <c r="AE359" s="158">
        <v>0</v>
      </c>
    </row>
    <row r="360" spans="1:31" x14ac:dyDescent="0.2">
      <c r="A360" s="173" t="s">
        <v>1521</v>
      </c>
      <c r="B360" s="177">
        <v>45539</v>
      </c>
      <c r="C360" s="157" t="s">
        <v>640</v>
      </c>
      <c r="D360" s="153">
        <v>44.215212510000001</v>
      </c>
      <c r="E360" s="153">
        <v>-88.466219260000003</v>
      </c>
      <c r="F360" s="158">
        <v>4</v>
      </c>
      <c r="G360" s="158" t="s">
        <v>284</v>
      </c>
      <c r="H360" s="158" t="s">
        <v>277</v>
      </c>
      <c r="I360" s="158">
        <v>1</v>
      </c>
      <c r="J360" s="158">
        <v>1</v>
      </c>
      <c r="K360" s="158">
        <v>1</v>
      </c>
      <c r="L360" s="158">
        <v>1</v>
      </c>
      <c r="M360" s="158"/>
      <c r="N360" s="158" t="s">
        <v>278</v>
      </c>
      <c r="O360" s="158">
        <v>1</v>
      </c>
      <c r="P360" s="158"/>
      <c r="Q360" s="158"/>
      <c r="R360" s="158" t="s">
        <v>278</v>
      </c>
      <c r="S360" s="158" t="s">
        <v>278</v>
      </c>
      <c r="T360" s="158"/>
      <c r="U360" s="158"/>
      <c r="V360" s="158"/>
      <c r="W360" s="158"/>
      <c r="X360" s="158"/>
      <c r="Y360" s="158"/>
      <c r="Z360" s="158"/>
      <c r="AA360" s="158"/>
      <c r="AB360" s="158"/>
      <c r="AC360" s="158"/>
      <c r="AD360" s="166"/>
      <c r="AE360" s="158">
        <v>5</v>
      </c>
    </row>
    <row r="361" spans="1:31" x14ac:dyDescent="0.2">
      <c r="A361" s="173" t="s">
        <v>1521</v>
      </c>
      <c r="B361" s="177">
        <v>45539</v>
      </c>
      <c r="C361" s="157" t="s">
        <v>641</v>
      </c>
      <c r="D361" s="153">
        <v>44.215197719999999</v>
      </c>
      <c r="E361" s="153">
        <v>-88.465118059999995</v>
      </c>
      <c r="F361" s="158">
        <v>5</v>
      </c>
      <c r="G361" s="158" t="s">
        <v>284</v>
      </c>
      <c r="H361" s="158" t="s">
        <v>277</v>
      </c>
      <c r="I361" s="158">
        <v>3</v>
      </c>
      <c r="J361" s="158" t="s">
        <v>278</v>
      </c>
      <c r="K361" s="158"/>
      <c r="L361" s="158">
        <v>3</v>
      </c>
      <c r="M361" s="158"/>
      <c r="N361" s="158"/>
      <c r="O361" s="158">
        <v>3</v>
      </c>
      <c r="P361" s="158"/>
      <c r="Q361" s="158"/>
      <c r="R361" s="158">
        <v>1</v>
      </c>
      <c r="S361" s="158"/>
      <c r="T361" s="158"/>
      <c r="U361" s="158"/>
      <c r="V361" s="158"/>
      <c r="W361" s="158"/>
      <c r="X361" s="158"/>
      <c r="Y361" s="158"/>
      <c r="Z361" s="158"/>
      <c r="AA361" s="158"/>
      <c r="AB361" s="158"/>
      <c r="AC361" s="158"/>
      <c r="AD361" s="166"/>
      <c r="AE361" s="158">
        <v>5</v>
      </c>
    </row>
    <row r="362" spans="1:31" x14ac:dyDescent="0.2">
      <c r="A362" s="173" t="s">
        <v>1521</v>
      </c>
      <c r="B362" s="177">
        <v>45539</v>
      </c>
      <c r="C362" s="157" t="s">
        <v>642</v>
      </c>
      <c r="D362" s="153">
        <v>44.215182919999997</v>
      </c>
      <c r="E362" s="153">
        <v>-88.464016849999993</v>
      </c>
      <c r="F362" s="158">
        <v>6.5</v>
      </c>
      <c r="G362" s="158" t="s">
        <v>284</v>
      </c>
      <c r="H362" s="158" t="s">
        <v>277</v>
      </c>
      <c r="I362" s="158">
        <v>1</v>
      </c>
      <c r="J362" s="158">
        <v>1</v>
      </c>
      <c r="K362" s="158"/>
      <c r="L362" s="158"/>
      <c r="M362" s="158"/>
      <c r="N362" s="158"/>
      <c r="O362" s="158"/>
      <c r="P362" s="158"/>
      <c r="Q362" s="158"/>
      <c r="R362" s="158"/>
      <c r="S362" s="158"/>
      <c r="T362" s="158"/>
      <c r="U362" s="158"/>
      <c r="V362" s="158"/>
      <c r="W362" s="158"/>
      <c r="X362" s="158"/>
      <c r="Y362" s="158"/>
      <c r="Z362" s="158"/>
      <c r="AA362" s="158"/>
      <c r="AB362" s="158"/>
      <c r="AC362" s="158"/>
      <c r="AD362" s="166"/>
      <c r="AE362" s="158">
        <v>3</v>
      </c>
    </row>
    <row r="363" spans="1:31" x14ac:dyDescent="0.2">
      <c r="A363" s="173" t="s">
        <v>1521</v>
      </c>
      <c r="B363" s="177">
        <v>45539</v>
      </c>
      <c r="C363" s="157" t="s">
        <v>643</v>
      </c>
      <c r="D363" s="153">
        <v>44.2151681</v>
      </c>
      <c r="E363" s="153">
        <v>-88.462915649999999</v>
      </c>
      <c r="F363" s="158">
        <v>12</v>
      </c>
      <c r="G363" s="158" t="s">
        <v>276</v>
      </c>
      <c r="H363" s="158" t="s">
        <v>277</v>
      </c>
      <c r="I363" s="158"/>
      <c r="J363" s="158"/>
      <c r="K363" s="158"/>
      <c r="L363" s="158"/>
      <c r="M363" s="158"/>
      <c r="N363" s="158"/>
      <c r="O363" s="158"/>
      <c r="P363" s="158"/>
      <c r="Q363" s="158"/>
      <c r="R363" s="158"/>
      <c r="S363" s="158"/>
      <c r="T363" s="158"/>
      <c r="U363" s="158"/>
      <c r="V363" s="158"/>
      <c r="W363" s="158"/>
      <c r="X363" s="158"/>
      <c r="Y363" s="158"/>
      <c r="Z363" s="158"/>
      <c r="AA363" s="158"/>
      <c r="AB363" s="158"/>
      <c r="AC363" s="158"/>
      <c r="AD363" s="166"/>
      <c r="AE363" s="158">
        <v>0</v>
      </c>
    </row>
    <row r="364" spans="1:31" x14ac:dyDescent="0.2">
      <c r="A364" s="173" t="s">
        <v>1521</v>
      </c>
      <c r="B364" s="177">
        <v>45539</v>
      </c>
      <c r="C364" s="157" t="s">
        <v>644</v>
      </c>
      <c r="D364" s="153">
        <v>44.215153280000003</v>
      </c>
      <c r="E364" s="153">
        <v>-88.461814450000006</v>
      </c>
      <c r="F364" s="158">
        <v>11.5</v>
      </c>
      <c r="G364" s="158" t="s">
        <v>284</v>
      </c>
      <c r="H364" s="158" t="s">
        <v>277</v>
      </c>
      <c r="I364" s="158"/>
      <c r="J364" s="158"/>
      <c r="K364" s="158"/>
      <c r="L364" s="158"/>
      <c r="M364" s="158"/>
      <c r="N364" s="158"/>
      <c r="O364" s="158"/>
      <c r="P364" s="158"/>
      <c r="Q364" s="158"/>
      <c r="R364" s="158"/>
      <c r="S364" s="158"/>
      <c r="T364" s="158"/>
      <c r="U364" s="158"/>
      <c r="V364" s="158"/>
      <c r="W364" s="158"/>
      <c r="X364" s="158"/>
      <c r="Y364" s="158"/>
      <c r="Z364" s="158"/>
      <c r="AA364" s="158"/>
      <c r="AB364" s="158"/>
      <c r="AC364" s="158"/>
      <c r="AD364" s="166"/>
      <c r="AE364" s="158">
        <v>0</v>
      </c>
    </row>
    <row r="365" spans="1:31" x14ac:dyDescent="0.2">
      <c r="A365" s="173" t="s">
        <v>1521</v>
      </c>
      <c r="B365" s="177">
        <v>45539</v>
      </c>
      <c r="C365" s="157" t="s">
        <v>645</v>
      </c>
      <c r="D365" s="153">
        <v>44.215138439999997</v>
      </c>
      <c r="E365" s="153">
        <v>-88.460713240000004</v>
      </c>
      <c r="F365" s="158">
        <v>10.25</v>
      </c>
      <c r="G365" s="158" t="s">
        <v>284</v>
      </c>
      <c r="H365" s="158" t="s">
        <v>277</v>
      </c>
      <c r="I365" s="158">
        <v>1</v>
      </c>
      <c r="J365" s="158"/>
      <c r="K365" s="158"/>
      <c r="L365" s="158"/>
      <c r="M365" s="158"/>
      <c r="N365" s="158"/>
      <c r="O365" s="158"/>
      <c r="P365" s="158"/>
      <c r="Q365" s="158"/>
      <c r="R365" s="158">
        <v>1</v>
      </c>
      <c r="S365" s="158"/>
      <c r="T365" s="158"/>
      <c r="U365" s="158"/>
      <c r="V365" s="158"/>
      <c r="W365" s="158"/>
      <c r="X365" s="158"/>
      <c r="Y365" s="158"/>
      <c r="Z365" s="158"/>
      <c r="AA365" s="158"/>
      <c r="AB365" s="158"/>
      <c r="AC365" s="158"/>
      <c r="AD365" s="166"/>
      <c r="AE365" s="158">
        <v>0</v>
      </c>
    </row>
    <row r="366" spans="1:31" x14ac:dyDescent="0.2">
      <c r="A366" s="173" t="s">
        <v>1521</v>
      </c>
      <c r="B366" s="177">
        <v>45539</v>
      </c>
      <c r="C366" s="157" t="s">
        <v>646</v>
      </c>
      <c r="D366" s="153">
        <v>44.215123589999997</v>
      </c>
      <c r="E366" s="153">
        <v>-88.459612039999996</v>
      </c>
      <c r="F366" s="158">
        <v>10</v>
      </c>
      <c r="G366" s="158" t="s">
        <v>284</v>
      </c>
      <c r="H366" s="158" t="s">
        <v>277</v>
      </c>
      <c r="I366" s="158">
        <v>1</v>
      </c>
      <c r="J366" s="158"/>
      <c r="K366" s="158"/>
      <c r="L366" s="158"/>
      <c r="M366" s="158"/>
      <c r="N366" s="158"/>
      <c r="O366" s="158">
        <v>1</v>
      </c>
      <c r="P366" s="158"/>
      <c r="Q366" s="158"/>
      <c r="R366" s="158"/>
      <c r="S366" s="158"/>
      <c r="T366" s="158"/>
      <c r="U366" s="158"/>
      <c r="V366" s="158"/>
      <c r="W366" s="158"/>
      <c r="X366" s="158"/>
      <c r="Y366" s="158"/>
      <c r="Z366" s="158"/>
      <c r="AA366" s="158"/>
      <c r="AB366" s="158"/>
      <c r="AC366" s="158"/>
      <c r="AD366" s="166"/>
      <c r="AE366" s="158">
        <v>1</v>
      </c>
    </row>
    <row r="367" spans="1:31" x14ac:dyDescent="0.2">
      <c r="A367" s="173" t="s">
        <v>1521</v>
      </c>
      <c r="B367" s="177">
        <v>45539</v>
      </c>
      <c r="C367" s="157" t="s">
        <v>647</v>
      </c>
      <c r="D367" s="153">
        <v>44.215108739999998</v>
      </c>
      <c r="E367" s="153">
        <v>-88.458510840000002</v>
      </c>
      <c r="F367" s="158">
        <v>7</v>
      </c>
      <c r="G367" s="158" t="s">
        <v>284</v>
      </c>
      <c r="H367" s="158" t="s">
        <v>277</v>
      </c>
      <c r="I367" s="158"/>
      <c r="J367" s="158"/>
      <c r="K367" s="158"/>
      <c r="L367" s="158"/>
      <c r="M367" s="158"/>
      <c r="N367" s="158"/>
      <c r="O367" s="158"/>
      <c r="P367" s="158"/>
      <c r="Q367" s="158"/>
      <c r="R367" s="158"/>
      <c r="S367" s="158"/>
      <c r="T367" s="158"/>
      <c r="U367" s="158"/>
      <c r="V367" s="158"/>
      <c r="W367" s="158"/>
      <c r="X367" s="158"/>
      <c r="Y367" s="158"/>
      <c r="Z367" s="158"/>
      <c r="AA367" s="158"/>
      <c r="AB367" s="158"/>
      <c r="AC367" s="158"/>
      <c r="AD367" s="166" t="s">
        <v>583</v>
      </c>
      <c r="AE367" s="158">
        <v>0</v>
      </c>
    </row>
    <row r="368" spans="1:31" x14ac:dyDescent="0.2">
      <c r="A368" s="173" t="s">
        <v>1521</v>
      </c>
      <c r="B368" s="177">
        <v>45539</v>
      </c>
      <c r="C368" s="157" t="s">
        <v>648</v>
      </c>
      <c r="D368" s="153">
        <v>44.215093869999997</v>
      </c>
      <c r="E368" s="153">
        <v>-88.457409639999995</v>
      </c>
      <c r="F368" s="158">
        <v>7</v>
      </c>
      <c r="G368" s="158" t="s">
        <v>284</v>
      </c>
      <c r="H368" s="158" t="s">
        <v>277</v>
      </c>
      <c r="I368" s="158"/>
      <c r="J368" s="158"/>
      <c r="K368" s="158"/>
      <c r="L368" s="158"/>
      <c r="M368" s="158"/>
      <c r="N368" s="158"/>
      <c r="O368" s="158"/>
      <c r="P368" s="158"/>
      <c r="Q368" s="158"/>
      <c r="R368" s="158" t="s">
        <v>278</v>
      </c>
      <c r="S368" s="158"/>
      <c r="T368" s="158"/>
      <c r="U368" s="158"/>
      <c r="V368" s="158"/>
      <c r="W368" s="158"/>
      <c r="X368" s="158"/>
      <c r="Y368" s="158"/>
      <c r="Z368" s="158"/>
      <c r="AA368" s="158"/>
      <c r="AB368" s="158"/>
      <c r="AC368" s="158"/>
      <c r="AD368" s="166" t="s">
        <v>583</v>
      </c>
      <c r="AE368" s="158">
        <v>0</v>
      </c>
    </row>
    <row r="369" spans="1:31" x14ac:dyDescent="0.2">
      <c r="A369" s="173" t="s">
        <v>1521</v>
      </c>
      <c r="B369" s="177">
        <v>45539</v>
      </c>
      <c r="C369" s="157" t="s">
        <v>649</v>
      </c>
      <c r="D369" s="153">
        <v>44.215078990000002</v>
      </c>
      <c r="E369" s="153">
        <v>-88.456308449999995</v>
      </c>
      <c r="F369" s="158">
        <v>7.75</v>
      </c>
      <c r="G369" s="158" t="s">
        <v>276</v>
      </c>
      <c r="H369" s="158" t="s">
        <v>277</v>
      </c>
      <c r="I369" s="158"/>
      <c r="J369" s="158"/>
      <c r="K369" s="158"/>
      <c r="L369" s="158"/>
      <c r="M369" s="158"/>
      <c r="N369" s="158"/>
      <c r="O369" s="158"/>
      <c r="P369" s="158"/>
      <c r="Q369" s="158"/>
      <c r="R369" s="158"/>
      <c r="S369" s="158"/>
      <c r="T369" s="158"/>
      <c r="U369" s="158"/>
      <c r="V369" s="158"/>
      <c r="W369" s="158"/>
      <c r="X369" s="158"/>
      <c r="Y369" s="158"/>
      <c r="Z369" s="158"/>
      <c r="AA369" s="158"/>
      <c r="AB369" s="158"/>
      <c r="AC369" s="158"/>
      <c r="AD369" s="166"/>
      <c r="AE369" s="158">
        <v>0</v>
      </c>
    </row>
    <row r="370" spans="1:31" x14ac:dyDescent="0.2">
      <c r="A370" s="173" t="s">
        <v>1521</v>
      </c>
      <c r="B370" s="177">
        <v>45539</v>
      </c>
      <c r="C370" s="157" t="s">
        <v>650</v>
      </c>
      <c r="D370" s="153">
        <v>44.216004509999998</v>
      </c>
      <c r="E370" s="153">
        <v>-88.466198700000007</v>
      </c>
      <c r="F370" s="158">
        <v>3</v>
      </c>
      <c r="G370" s="158" t="s">
        <v>284</v>
      </c>
      <c r="H370" s="158" t="s">
        <v>277</v>
      </c>
      <c r="I370" s="158">
        <v>2</v>
      </c>
      <c r="J370" s="158">
        <v>1</v>
      </c>
      <c r="K370" s="158"/>
      <c r="L370" s="158">
        <v>2</v>
      </c>
      <c r="M370" s="158"/>
      <c r="N370" s="158" t="s">
        <v>278</v>
      </c>
      <c r="O370" s="158">
        <v>2</v>
      </c>
      <c r="P370" s="158" t="s">
        <v>278</v>
      </c>
      <c r="Q370" s="158"/>
      <c r="R370" s="158">
        <v>1</v>
      </c>
      <c r="S370" s="158" t="s">
        <v>278</v>
      </c>
      <c r="T370" s="158">
        <v>2</v>
      </c>
      <c r="U370" s="158"/>
      <c r="V370" s="158"/>
      <c r="W370" s="158"/>
      <c r="X370" s="158"/>
      <c r="Y370" s="158"/>
      <c r="Z370" s="158"/>
      <c r="AA370" s="158"/>
      <c r="AB370" s="158"/>
      <c r="AC370" s="158"/>
      <c r="AD370" s="166"/>
      <c r="AE370" s="158">
        <v>5</v>
      </c>
    </row>
    <row r="371" spans="1:31" x14ac:dyDescent="0.2">
      <c r="A371" s="173" t="s">
        <v>1521</v>
      </c>
      <c r="B371" s="177">
        <v>45539</v>
      </c>
      <c r="C371" s="157" t="s">
        <v>651</v>
      </c>
      <c r="D371" s="153">
        <v>44.215989720000003</v>
      </c>
      <c r="E371" s="153">
        <v>-88.465097479999997</v>
      </c>
      <c r="F371" s="158">
        <v>5.5</v>
      </c>
      <c r="G371" s="158" t="s">
        <v>284</v>
      </c>
      <c r="H371" s="158" t="s">
        <v>277</v>
      </c>
      <c r="I371" s="158">
        <v>1</v>
      </c>
      <c r="J371" s="158" t="s">
        <v>278</v>
      </c>
      <c r="K371" s="158">
        <v>1</v>
      </c>
      <c r="L371" s="158">
        <v>1</v>
      </c>
      <c r="M371" s="158"/>
      <c r="N371" s="158"/>
      <c r="O371" s="158">
        <v>1</v>
      </c>
      <c r="P371" s="158"/>
      <c r="Q371" s="158"/>
      <c r="R371" s="158"/>
      <c r="S371" s="158" t="s">
        <v>278</v>
      </c>
      <c r="T371" s="158"/>
      <c r="U371" s="158"/>
      <c r="V371" s="158"/>
      <c r="W371" s="158"/>
      <c r="X371" s="158"/>
      <c r="Y371" s="158"/>
      <c r="Z371" s="158"/>
      <c r="AA371" s="158"/>
      <c r="AB371" s="158"/>
      <c r="AC371" s="158"/>
      <c r="AD371" s="166"/>
      <c r="AE371" s="158">
        <v>5</v>
      </c>
    </row>
    <row r="372" spans="1:31" x14ac:dyDescent="0.2">
      <c r="A372" s="173" t="s">
        <v>1521</v>
      </c>
      <c r="B372" s="177">
        <v>45539</v>
      </c>
      <c r="C372" s="157" t="s">
        <v>652</v>
      </c>
      <c r="D372" s="153">
        <v>44.21597491</v>
      </c>
      <c r="E372" s="153">
        <v>-88.463996260000002</v>
      </c>
      <c r="F372" s="158">
        <v>6.5</v>
      </c>
      <c r="G372" s="158" t="s">
        <v>284</v>
      </c>
      <c r="H372" s="158" t="s">
        <v>277</v>
      </c>
      <c r="I372" s="158">
        <v>3</v>
      </c>
      <c r="J372" s="158">
        <v>1</v>
      </c>
      <c r="K372" s="158"/>
      <c r="L372" s="158">
        <v>3</v>
      </c>
      <c r="M372" s="158"/>
      <c r="N372" s="158">
        <v>1</v>
      </c>
      <c r="O372" s="158">
        <v>3</v>
      </c>
      <c r="P372" s="158"/>
      <c r="Q372" s="158">
        <v>1</v>
      </c>
      <c r="R372" s="158">
        <v>1</v>
      </c>
      <c r="S372" s="158"/>
      <c r="T372" s="158"/>
      <c r="U372" s="158"/>
      <c r="V372" s="158"/>
      <c r="W372" s="158"/>
      <c r="X372" s="158"/>
      <c r="Y372" s="158"/>
      <c r="Z372" s="158"/>
      <c r="AA372" s="158"/>
      <c r="AB372" s="158"/>
      <c r="AC372" s="158"/>
      <c r="AD372" s="166"/>
      <c r="AE372" s="158">
        <v>5</v>
      </c>
    </row>
    <row r="373" spans="1:31" s="159" customFormat="1" x14ac:dyDescent="0.2">
      <c r="A373" s="173" t="s">
        <v>1521</v>
      </c>
      <c r="B373" s="177">
        <v>45539</v>
      </c>
      <c r="C373" s="157" t="s">
        <v>653</v>
      </c>
      <c r="D373" s="153">
        <v>44.215960099999997</v>
      </c>
      <c r="E373" s="153">
        <v>-88.462895040000006</v>
      </c>
      <c r="F373" s="158">
        <v>10.5</v>
      </c>
      <c r="G373" s="158" t="s">
        <v>276</v>
      </c>
      <c r="H373" s="158" t="s">
        <v>277</v>
      </c>
      <c r="I373" s="158">
        <v>1</v>
      </c>
      <c r="J373" s="158"/>
      <c r="K373" s="158"/>
      <c r="L373" s="158"/>
      <c r="M373" s="158"/>
      <c r="N373" s="158"/>
      <c r="O373" s="158">
        <v>1</v>
      </c>
      <c r="P373" s="158"/>
      <c r="Q373" s="158"/>
      <c r="R373" s="158"/>
      <c r="S373" s="158"/>
      <c r="T373" s="158"/>
      <c r="U373" s="158"/>
      <c r="V373" s="158"/>
      <c r="W373" s="158"/>
      <c r="X373" s="158"/>
      <c r="Y373" s="158"/>
      <c r="Z373" s="158"/>
      <c r="AA373" s="158"/>
      <c r="AB373" s="158"/>
      <c r="AC373" s="158"/>
      <c r="AD373" s="166"/>
      <c r="AE373" s="158">
        <v>1</v>
      </c>
    </row>
    <row r="374" spans="1:31" x14ac:dyDescent="0.2">
      <c r="A374" s="173" t="s">
        <v>1521</v>
      </c>
      <c r="B374" s="177">
        <v>45539</v>
      </c>
      <c r="C374" s="157" t="s">
        <v>654</v>
      </c>
      <c r="D374" s="153">
        <v>44.215945269999999</v>
      </c>
      <c r="E374" s="153">
        <v>-88.461793819999997</v>
      </c>
      <c r="F374" s="158">
        <v>12.5</v>
      </c>
      <c r="G374" s="158" t="s">
        <v>276</v>
      </c>
      <c r="H374" s="158" t="s">
        <v>277</v>
      </c>
      <c r="I374" s="158"/>
      <c r="J374" s="158"/>
      <c r="K374" s="158"/>
      <c r="L374" s="158"/>
      <c r="M374" s="158"/>
      <c r="N374" s="158"/>
      <c r="O374" s="158"/>
      <c r="P374" s="158"/>
      <c r="Q374" s="158"/>
      <c r="R374" s="158"/>
      <c r="S374" s="158"/>
      <c r="T374" s="158"/>
      <c r="U374" s="158"/>
      <c r="V374" s="158"/>
      <c r="W374" s="158"/>
      <c r="X374" s="158"/>
      <c r="Y374" s="158"/>
      <c r="Z374" s="158"/>
      <c r="AA374" s="158"/>
      <c r="AB374" s="158"/>
      <c r="AC374" s="158"/>
      <c r="AD374" s="166"/>
      <c r="AE374" s="158">
        <v>0</v>
      </c>
    </row>
    <row r="375" spans="1:31" x14ac:dyDescent="0.2">
      <c r="A375" s="173" t="s">
        <v>1521</v>
      </c>
      <c r="B375" s="177">
        <v>45539</v>
      </c>
      <c r="C375" s="157" t="s">
        <v>655</v>
      </c>
      <c r="D375" s="153">
        <v>44.21593043</v>
      </c>
      <c r="E375" s="153">
        <v>-88.460692609999995</v>
      </c>
      <c r="F375" s="158">
        <v>10.75</v>
      </c>
      <c r="G375" s="158" t="s">
        <v>293</v>
      </c>
      <c r="H375" s="158" t="s">
        <v>277</v>
      </c>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66"/>
      <c r="AE375" s="158">
        <v>0</v>
      </c>
    </row>
    <row r="376" spans="1:31" x14ac:dyDescent="0.2">
      <c r="A376" s="173" t="s">
        <v>1521</v>
      </c>
      <c r="B376" s="177">
        <v>45539</v>
      </c>
      <c r="C376" s="157" t="s">
        <v>656</v>
      </c>
      <c r="D376" s="153">
        <v>44.215915590000002</v>
      </c>
      <c r="E376" s="153">
        <v>-88.45959139</v>
      </c>
      <c r="F376" s="158">
        <v>9.25</v>
      </c>
      <c r="G376" s="158" t="s">
        <v>284</v>
      </c>
      <c r="H376" s="158" t="s">
        <v>277</v>
      </c>
      <c r="I376" s="158"/>
      <c r="J376" s="158"/>
      <c r="K376" s="158"/>
      <c r="L376" s="158"/>
      <c r="M376" s="158"/>
      <c r="N376" s="158"/>
      <c r="O376" s="158"/>
      <c r="P376" s="158"/>
      <c r="Q376" s="158"/>
      <c r="R376" s="158"/>
      <c r="S376" s="158"/>
      <c r="T376" s="158"/>
      <c r="U376" s="158"/>
      <c r="V376" s="158"/>
      <c r="W376" s="158"/>
      <c r="X376" s="158"/>
      <c r="Y376" s="158"/>
      <c r="Z376" s="158"/>
      <c r="AA376" s="158"/>
      <c r="AB376" s="158"/>
      <c r="AC376" s="158"/>
      <c r="AD376" s="166"/>
      <c r="AE376" s="158">
        <v>0</v>
      </c>
    </row>
    <row r="377" spans="1:31" x14ac:dyDescent="0.2">
      <c r="A377" s="173" t="s">
        <v>1521</v>
      </c>
      <c r="B377" s="177">
        <v>45539</v>
      </c>
      <c r="C377" s="157" t="s">
        <v>657</v>
      </c>
      <c r="D377" s="153">
        <v>44.215900730000001</v>
      </c>
      <c r="E377" s="153">
        <v>-88.458490179999998</v>
      </c>
      <c r="F377" s="158">
        <v>7</v>
      </c>
      <c r="G377" s="158" t="s">
        <v>293</v>
      </c>
      <c r="H377" s="158" t="s">
        <v>277</v>
      </c>
      <c r="I377" s="158">
        <v>2</v>
      </c>
      <c r="J377" s="158"/>
      <c r="K377" s="158"/>
      <c r="L377" s="158">
        <v>2</v>
      </c>
      <c r="M377" s="158"/>
      <c r="N377" s="158"/>
      <c r="O377" s="158">
        <v>1</v>
      </c>
      <c r="P377" s="158"/>
      <c r="Q377" s="158"/>
      <c r="R377" s="158">
        <v>1</v>
      </c>
      <c r="S377" s="158"/>
      <c r="T377" s="158"/>
      <c r="U377" s="158"/>
      <c r="V377" s="158"/>
      <c r="W377" s="158"/>
      <c r="X377" s="158"/>
      <c r="Y377" s="158"/>
      <c r="Z377" s="158"/>
      <c r="AA377" s="158"/>
      <c r="AB377" s="158"/>
      <c r="AC377" s="158"/>
      <c r="AD377" s="166"/>
      <c r="AE377" s="158">
        <v>5</v>
      </c>
    </row>
    <row r="378" spans="1:31" x14ac:dyDescent="0.2">
      <c r="A378" s="173" t="s">
        <v>1521</v>
      </c>
      <c r="B378" s="177">
        <v>45539</v>
      </c>
      <c r="C378" s="157" t="s">
        <v>658</v>
      </c>
      <c r="D378" s="153">
        <v>44.21588586</v>
      </c>
      <c r="E378" s="153">
        <v>-88.457388960000003</v>
      </c>
      <c r="F378" s="158">
        <v>7</v>
      </c>
      <c r="G378" s="158" t="s">
        <v>276</v>
      </c>
      <c r="H378" s="158" t="s">
        <v>277</v>
      </c>
      <c r="I378" s="158"/>
      <c r="J378" s="158"/>
      <c r="K378" s="158"/>
      <c r="L378" s="158"/>
      <c r="M378" s="158"/>
      <c r="N378" s="158"/>
      <c r="O378" s="158"/>
      <c r="P378" s="158"/>
      <c r="Q378" s="158"/>
      <c r="R378" s="158"/>
      <c r="S378" s="158"/>
      <c r="T378" s="158"/>
      <c r="U378" s="158"/>
      <c r="V378" s="158"/>
      <c r="W378" s="158"/>
      <c r="X378" s="158"/>
      <c r="Y378" s="158"/>
      <c r="Z378" s="158"/>
      <c r="AA378" s="158"/>
      <c r="AB378" s="158"/>
      <c r="AC378" s="158"/>
      <c r="AD378" s="166" t="s">
        <v>583</v>
      </c>
      <c r="AE378" s="158">
        <v>0</v>
      </c>
    </row>
    <row r="379" spans="1:31" x14ac:dyDescent="0.2">
      <c r="A379" s="173" t="s">
        <v>1521</v>
      </c>
      <c r="B379" s="177">
        <v>45539</v>
      </c>
      <c r="C379" s="157" t="s">
        <v>659</v>
      </c>
      <c r="D379" s="153">
        <v>44.215870979999998</v>
      </c>
      <c r="E379" s="153">
        <v>-88.456287750000001</v>
      </c>
      <c r="F379" s="158">
        <v>7.5</v>
      </c>
      <c r="G379" s="158" t="s">
        <v>276</v>
      </c>
      <c r="H379" s="158" t="s">
        <v>277</v>
      </c>
      <c r="I379" s="158"/>
      <c r="J379" s="158"/>
      <c r="K379" s="158"/>
      <c r="L379" s="158"/>
      <c r="M379" s="158"/>
      <c r="N379" s="158"/>
      <c r="O379" s="158"/>
      <c r="P379" s="158"/>
      <c r="Q379" s="158"/>
      <c r="R379" s="158"/>
      <c r="S379" s="158"/>
      <c r="T379" s="158"/>
      <c r="U379" s="158"/>
      <c r="V379" s="158"/>
      <c r="W379" s="158"/>
      <c r="X379" s="158"/>
      <c r="Y379" s="158"/>
      <c r="Z379" s="158"/>
      <c r="AA379" s="158"/>
      <c r="AB379" s="158"/>
      <c r="AC379" s="158"/>
      <c r="AD379" s="166"/>
      <c r="AE379" s="158">
        <v>0</v>
      </c>
    </row>
    <row r="380" spans="1:31" x14ac:dyDescent="0.2">
      <c r="A380" s="173" t="s">
        <v>1521</v>
      </c>
      <c r="B380" s="177">
        <v>45539</v>
      </c>
      <c r="C380" s="157" t="s">
        <v>660</v>
      </c>
      <c r="D380" s="153">
        <v>44.215856090000003</v>
      </c>
      <c r="E380" s="153">
        <v>-88.45518654</v>
      </c>
      <c r="F380" s="158">
        <v>6</v>
      </c>
      <c r="G380" s="158" t="s">
        <v>284</v>
      </c>
      <c r="H380" s="158" t="s">
        <v>277</v>
      </c>
      <c r="I380" s="158">
        <v>3</v>
      </c>
      <c r="J380" s="158">
        <v>1</v>
      </c>
      <c r="K380" s="158"/>
      <c r="L380" s="158">
        <v>3</v>
      </c>
      <c r="M380" s="158"/>
      <c r="N380" s="158"/>
      <c r="O380" s="158">
        <v>2</v>
      </c>
      <c r="P380" s="158"/>
      <c r="Q380" s="158"/>
      <c r="R380" s="158"/>
      <c r="S380" s="158"/>
      <c r="T380" s="158"/>
      <c r="U380" s="158"/>
      <c r="V380" s="158"/>
      <c r="W380" s="158"/>
      <c r="X380" s="158"/>
      <c r="Y380" s="158"/>
      <c r="Z380" s="158"/>
      <c r="AA380" s="158"/>
      <c r="AB380" s="158"/>
      <c r="AC380" s="158"/>
      <c r="AD380" s="166"/>
      <c r="AE380" s="158">
        <v>5</v>
      </c>
    </row>
    <row r="381" spans="1:31" x14ac:dyDescent="0.2">
      <c r="A381" s="173" t="s">
        <v>1521</v>
      </c>
      <c r="B381" s="177">
        <v>45539</v>
      </c>
      <c r="C381" s="157" t="s">
        <v>661</v>
      </c>
      <c r="D381" s="153">
        <v>44.216796500000001</v>
      </c>
      <c r="E381" s="153">
        <v>-88.466178139999997</v>
      </c>
      <c r="F381" s="158">
        <v>3.5</v>
      </c>
      <c r="G381" s="158" t="s">
        <v>284</v>
      </c>
      <c r="H381" s="158" t="s">
        <v>277</v>
      </c>
      <c r="I381" s="158">
        <v>3</v>
      </c>
      <c r="J381" s="158">
        <v>2</v>
      </c>
      <c r="K381" s="158">
        <v>1</v>
      </c>
      <c r="L381" s="158">
        <v>2</v>
      </c>
      <c r="M381" s="158" t="s">
        <v>278</v>
      </c>
      <c r="N381" s="158">
        <v>1</v>
      </c>
      <c r="O381" s="158">
        <v>1</v>
      </c>
      <c r="P381" s="158"/>
      <c r="Q381" s="158"/>
      <c r="R381" s="158">
        <v>3</v>
      </c>
      <c r="S381" s="158"/>
      <c r="T381" s="158">
        <v>1</v>
      </c>
      <c r="U381" s="158"/>
      <c r="V381" s="158"/>
      <c r="W381" s="158"/>
      <c r="X381" s="158"/>
      <c r="Y381" s="158"/>
      <c r="Z381" s="158"/>
      <c r="AA381" s="158"/>
      <c r="AB381" s="158"/>
      <c r="AC381" s="158"/>
      <c r="AD381" s="166" t="s">
        <v>662</v>
      </c>
      <c r="AE381" s="158">
        <v>5</v>
      </c>
    </row>
    <row r="382" spans="1:31" x14ac:dyDescent="0.2">
      <c r="A382" s="173" t="s">
        <v>1521</v>
      </c>
      <c r="B382" s="177">
        <v>45539</v>
      </c>
      <c r="C382" s="157" t="s">
        <v>663</v>
      </c>
      <c r="D382" s="153">
        <v>44.216781709999999</v>
      </c>
      <c r="E382" s="153">
        <v>-88.4650769</v>
      </c>
      <c r="F382" s="158">
        <v>5.25</v>
      </c>
      <c r="G382" s="158" t="s">
        <v>284</v>
      </c>
      <c r="H382" s="158" t="s">
        <v>277</v>
      </c>
      <c r="I382" s="158">
        <v>3</v>
      </c>
      <c r="J382" s="158">
        <v>1</v>
      </c>
      <c r="K382" s="158"/>
      <c r="L382" s="158">
        <v>2</v>
      </c>
      <c r="M382" s="158"/>
      <c r="N382" s="158"/>
      <c r="O382" s="158">
        <v>3</v>
      </c>
      <c r="P382" s="158"/>
      <c r="Q382" s="158"/>
      <c r="R382" s="158">
        <v>1</v>
      </c>
      <c r="S382" s="158"/>
      <c r="T382" s="158"/>
      <c r="U382" s="158"/>
      <c r="V382" s="158"/>
      <c r="W382" s="158"/>
      <c r="X382" s="158"/>
      <c r="Y382" s="158"/>
      <c r="Z382" s="158"/>
      <c r="AA382" s="158"/>
      <c r="AB382" s="158"/>
      <c r="AC382" s="158"/>
      <c r="AD382" s="166"/>
      <c r="AE382" s="158">
        <v>5</v>
      </c>
    </row>
    <row r="383" spans="1:31" x14ac:dyDescent="0.2">
      <c r="A383" s="173" t="s">
        <v>1521</v>
      </c>
      <c r="B383" s="177">
        <v>45539</v>
      </c>
      <c r="C383" s="157" t="s">
        <v>664</v>
      </c>
      <c r="D383" s="153">
        <v>44.216766900000003</v>
      </c>
      <c r="E383" s="153">
        <v>-88.463975669999996</v>
      </c>
      <c r="F383" s="158">
        <v>6.75</v>
      </c>
      <c r="G383" s="158" t="s">
        <v>284</v>
      </c>
      <c r="H383" s="158" t="s">
        <v>277</v>
      </c>
      <c r="I383" s="158">
        <v>2</v>
      </c>
      <c r="J383" s="158">
        <v>2</v>
      </c>
      <c r="K383" s="158">
        <v>1</v>
      </c>
      <c r="L383" s="158">
        <v>2</v>
      </c>
      <c r="M383" s="158"/>
      <c r="N383" s="158"/>
      <c r="O383" s="158"/>
      <c r="P383" s="158"/>
      <c r="Q383" s="158"/>
      <c r="R383" s="158"/>
      <c r="S383" s="158"/>
      <c r="T383" s="158"/>
      <c r="U383" s="158"/>
      <c r="V383" s="158"/>
      <c r="W383" s="158"/>
      <c r="X383" s="158"/>
      <c r="Y383" s="158"/>
      <c r="Z383" s="158"/>
      <c r="AA383" s="158"/>
      <c r="AB383" s="158"/>
      <c r="AC383" s="158"/>
      <c r="AD383" s="166"/>
      <c r="AE383" s="158">
        <v>5</v>
      </c>
    </row>
    <row r="384" spans="1:31" x14ac:dyDescent="0.2">
      <c r="A384" s="173" t="s">
        <v>1521</v>
      </c>
      <c r="B384" s="177">
        <v>45539</v>
      </c>
      <c r="C384" s="157" t="s">
        <v>665</v>
      </c>
      <c r="D384" s="153">
        <v>44.21675209</v>
      </c>
      <c r="E384" s="153">
        <v>-88.462874429999999</v>
      </c>
      <c r="F384" s="158">
        <v>10</v>
      </c>
      <c r="G384" s="158" t="s">
        <v>284</v>
      </c>
      <c r="H384" s="158" t="s">
        <v>277</v>
      </c>
      <c r="I384" s="158"/>
      <c r="J384" s="158"/>
      <c r="K384" s="158"/>
      <c r="L384" s="158"/>
      <c r="M384" s="158"/>
      <c r="N384" s="158"/>
      <c r="O384" s="158"/>
      <c r="P384" s="158"/>
      <c r="Q384" s="158"/>
      <c r="R384" s="158"/>
      <c r="S384" s="158"/>
      <c r="T384" s="158"/>
      <c r="U384" s="158"/>
      <c r="V384" s="158"/>
      <c r="W384" s="158"/>
      <c r="X384" s="158"/>
      <c r="Y384" s="158"/>
      <c r="Z384" s="158"/>
      <c r="AA384" s="158"/>
      <c r="AB384" s="158"/>
      <c r="AC384" s="158"/>
      <c r="AD384" s="166"/>
      <c r="AE384" s="158">
        <v>0</v>
      </c>
    </row>
    <row r="385" spans="1:31" x14ac:dyDescent="0.2">
      <c r="A385" s="173" t="s">
        <v>1521</v>
      </c>
      <c r="B385" s="177">
        <v>45539</v>
      </c>
      <c r="C385" s="157" t="s">
        <v>666</v>
      </c>
      <c r="D385" s="153">
        <v>44.216737260000002</v>
      </c>
      <c r="E385" s="153">
        <v>-88.461773199999996</v>
      </c>
      <c r="F385" s="158">
        <v>12.5</v>
      </c>
      <c r="G385" s="158" t="s">
        <v>276</v>
      </c>
      <c r="H385" s="158" t="s">
        <v>277</v>
      </c>
      <c r="I385" s="158"/>
      <c r="J385" s="158"/>
      <c r="K385" s="158"/>
      <c r="L385" s="158"/>
      <c r="M385" s="158"/>
      <c r="N385" s="158"/>
      <c r="O385" s="158"/>
      <c r="P385" s="158"/>
      <c r="Q385" s="158"/>
      <c r="R385" s="158"/>
      <c r="S385" s="158"/>
      <c r="T385" s="158"/>
      <c r="U385" s="158"/>
      <c r="V385" s="158"/>
      <c r="W385" s="158"/>
      <c r="X385" s="158"/>
      <c r="Y385" s="158"/>
      <c r="Z385" s="158"/>
      <c r="AA385" s="158"/>
      <c r="AB385" s="158"/>
      <c r="AC385" s="158"/>
      <c r="AD385" s="166"/>
      <c r="AE385" s="158">
        <v>0</v>
      </c>
    </row>
    <row r="386" spans="1:31" x14ac:dyDescent="0.2">
      <c r="A386" s="173" t="s">
        <v>1521</v>
      </c>
      <c r="B386" s="177">
        <v>45539</v>
      </c>
      <c r="C386" s="157" t="s">
        <v>667</v>
      </c>
      <c r="D386" s="153">
        <v>44.216722420000004</v>
      </c>
      <c r="E386" s="153">
        <v>-88.460671970000007</v>
      </c>
      <c r="F386" s="158">
        <v>11.75</v>
      </c>
      <c r="G386" s="158" t="s">
        <v>284</v>
      </c>
      <c r="H386" s="158" t="s">
        <v>277</v>
      </c>
      <c r="I386" s="158"/>
      <c r="J386" s="158"/>
      <c r="K386" s="158"/>
      <c r="L386" s="158"/>
      <c r="M386" s="158"/>
      <c r="N386" s="158"/>
      <c r="O386" s="158"/>
      <c r="P386" s="158"/>
      <c r="Q386" s="158"/>
      <c r="R386" s="158"/>
      <c r="S386" s="158"/>
      <c r="T386" s="158"/>
      <c r="U386" s="158"/>
      <c r="V386" s="158"/>
      <c r="W386" s="158"/>
      <c r="X386" s="158"/>
      <c r="Y386" s="158"/>
      <c r="Z386" s="158"/>
      <c r="AA386" s="158"/>
      <c r="AB386" s="158"/>
      <c r="AC386" s="158"/>
      <c r="AD386" s="166"/>
      <c r="AE386" s="158">
        <v>0</v>
      </c>
    </row>
    <row r="387" spans="1:31" x14ac:dyDescent="0.2">
      <c r="A387" s="173" t="s">
        <v>1521</v>
      </c>
      <c r="B387" s="177">
        <v>45539</v>
      </c>
      <c r="C387" s="157" t="s">
        <v>668</v>
      </c>
      <c r="D387" s="153">
        <v>44.216707579999998</v>
      </c>
      <c r="E387" s="153">
        <v>-88.459570740000004</v>
      </c>
      <c r="F387" s="158">
        <v>10.25</v>
      </c>
      <c r="G387" s="158" t="s">
        <v>284</v>
      </c>
      <c r="H387" s="158" t="s">
        <v>277</v>
      </c>
      <c r="I387" s="158"/>
      <c r="J387" s="158"/>
      <c r="K387" s="158"/>
      <c r="L387" s="158"/>
      <c r="M387" s="158"/>
      <c r="N387" s="158"/>
      <c r="O387" s="158"/>
      <c r="P387" s="158"/>
      <c r="Q387" s="158"/>
      <c r="R387" s="158"/>
      <c r="S387" s="158"/>
      <c r="T387" s="158"/>
      <c r="U387" s="158"/>
      <c r="V387" s="158"/>
      <c r="W387" s="158"/>
      <c r="X387" s="158"/>
      <c r="Y387" s="158"/>
      <c r="Z387" s="158"/>
      <c r="AA387" s="158"/>
      <c r="AB387" s="158"/>
      <c r="AC387" s="158"/>
      <c r="AD387" s="166"/>
      <c r="AE387" s="158">
        <v>0</v>
      </c>
    </row>
    <row r="388" spans="1:31" x14ac:dyDescent="0.2">
      <c r="A388" s="173" t="s">
        <v>1521</v>
      </c>
      <c r="B388" s="177">
        <v>45539</v>
      </c>
      <c r="C388" s="157" t="s">
        <v>669</v>
      </c>
      <c r="D388" s="153">
        <v>44.216692719999998</v>
      </c>
      <c r="E388" s="153">
        <v>-88.45846951</v>
      </c>
      <c r="F388" s="158">
        <v>7</v>
      </c>
      <c r="G388" s="158" t="s">
        <v>276</v>
      </c>
      <c r="H388" s="158" t="s">
        <v>277</v>
      </c>
      <c r="I388" s="158"/>
      <c r="J388" s="158"/>
      <c r="K388" s="158"/>
      <c r="L388" s="158"/>
      <c r="M388" s="158"/>
      <c r="N388" s="158"/>
      <c r="O388" s="158"/>
      <c r="P388" s="158"/>
      <c r="Q388" s="158"/>
      <c r="R388" s="158"/>
      <c r="S388" s="158"/>
      <c r="T388" s="158"/>
      <c r="U388" s="158"/>
      <c r="V388" s="158"/>
      <c r="W388" s="158"/>
      <c r="X388" s="158"/>
      <c r="Y388" s="158"/>
      <c r="Z388" s="158"/>
      <c r="AA388" s="158"/>
      <c r="AB388" s="158"/>
      <c r="AC388" s="158"/>
      <c r="AD388" s="166"/>
      <c r="AE388" s="158">
        <v>0</v>
      </c>
    </row>
    <row r="389" spans="1:31" x14ac:dyDescent="0.2">
      <c r="A389" s="173" t="s">
        <v>1521</v>
      </c>
      <c r="B389" s="177">
        <v>45539</v>
      </c>
      <c r="C389" s="157" t="s">
        <v>670</v>
      </c>
      <c r="D389" s="153">
        <v>44.216677850000004</v>
      </c>
      <c r="E389" s="153">
        <v>-88.457368279999997</v>
      </c>
      <c r="F389" s="158">
        <v>6.5</v>
      </c>
      <c r="G389" s="158" t="s">
        <v>276</v>
      </c>
      <c r="H389" s="158" t="s">
        <v>277</v>
      </c>
      <c r="I389" s="158">
        <v>1</v>
      </c>
      <c r="J389" s="158"/>
      <c r="K389" s="158"/>
      <c r="L389" s="158"/>
      <c r="M389" s="158"/>
      <c r="N389" s="158"/>
      <c r="O389" s="158"/>
      <c r="P389" s="158"/>
      <c r="Q389" s="158"/>
      <c r="R389" s="158"/>
      <c r="S389" s="158"/>
      <c r="T389" s="158"/>
      <c r="U389" s="158"/>
      <c r="V389" s="158"/>
      <c r="W389" s="158"/>
      <c r="X389" s="158"/>
      <c r="Y389" s="158"/>
      <c r="Z389" s="158"/>
      <c r="AA389" s="158"/>
      <c r="AB389" s="158"/>
      <c r="AC389" s="158"/>
      <c r="AD389" s="166"/>
      <c r="AE389" s="158">
        <v>5</v>
      </c>
    </row>
    <row r="390" spans="1:31" x14ac:dyDescent="0.2">
      <c r="A390" s="173" t="s">
        <v>1521</v>
      </c>
      <c r="B390" s="177">
        <v>45539</v>
      </c>
      <c r="C390" s="157" t="s">
        <v>671</v>
      </c>
      <c r="D390" s="153">
        <v>44.216662970000002</v>
      </c>
      <c r="E390" s="153">
        <v>-88.456267049999994</v>
      </c>
      <c r="F390" s="158">
        <v>6.5</v>
      </c>
      <c r="G390" s="158" t="s">
        <v>276</v>
      </c>
      <c r="H390" s="158" t="s">
        <v>277</v>
      </c>
      <c r="I390" s="158"/>
      <c r="J390" s="158"/>
      <c r="K390" s="158"/>
      <c r="L390" s="158">
        <v>1</v>
      </c>
      <c r="M390" s="158"/>
      <c r="N390" s="158"/>
      <c r="O390" s="158">
        <v>1</v>
      </c>
      <c r="P390" s="158"/>
      <c r="Q390" s="158"/>
      <c r="R390" s="158">
        <v>1</v>
      </c>
      <c r="S390" s="158"/>
      <c r="T390" s="158"/>
      <c r="U390" s="158"/>
      <c r="V390" s="158"/>
      <c r="W390" s="158"/>
      <c r="X390" s="158"/>
      <c r="Y390" s="158"/>
      <c r="Z390" s="158"/>
      <c r="AA390" s="158"/>
      <c r="AB390" s="158"/>
      <c r="AC390" s="158"/>
      <c r="AD390" s="166"/>
      <c r="AE390" s="158">
        <v>0</v>
      </c>
    </row>
    <row r="391" spans="1:31" x14ac:dyDescent="0.2">
      <c r="A391" s="173" t="s">
        <v>1521</v>
      </c>
      <c r="B391" s="177">
        <v>45539</v>
      </c>
      <c r="C391" s="157" t="s">
        <v>672</v>
      </c>
      <c r="D391" s="153">
        <v>44.216648079999999</v>
      </c>
      <c r="E391" s="153">
        <v>-88.455165829999999</v>
      </c>
      <c r="F391" s="158">
        <v>7</v>
      </c>
      <c r="G391" s="158" t="s">
        <v>276</v>
      </c>
      <c r="H391" s="158" t="s">
        <v>277</v>
      </c>
      <c r="I391" s="158">
        <v>3</v>
      </c>
      <c r="J391" s="158"/>
      <c r="K391" s="158"/>
      <c r="L391" s="158">
        <v>3</v>
      </c>
      <c r="M391" s="158"/>
      <c r="N391" s="158"/>
      <c r="O391" s="158">
        <v>1</v>
      </c>
      <c r="P391" s="158"/>
      <c r="Q391" s="158"/>
      <c r="R391" s="158">
        <v>1</v>
      </c>
      <c r="S391" s="158"/>
      <c r="T391" s="158"/>
      <c r="U391" s="158"/>
      <c r="V391" s="158"/>
      <c r="W391" s="158"/>
      <c r="X391" s="158"/>
      <c r="Y391" s="158"/>
      <c r="Z391" s="158"/>
      <c r="AA391" s="158"/>
      <c r="AB391" s="158"/>
      <c r="AC391" s="158"/>
      <c r="AD391" s="166"/>
      <c r="AE391" s="158">
        <v>5</v>
      </c>
    </row>
    <row r="392" spans="1:31" x14ac:dyDescent="0.2">
      <c r="A392" s="173" t="s">
        <v>1521</v>
      </c>
      <c r="B392" s="177">
        <v>45539</v>
      </c>
      <c r="C392" s="157" t="s">
        <v>673</v>
      </c>
      <c r="D392" s="153">
        <v>44.217588499999998</v>
      </c>
      <c r="E392" s="153">
        <v>-88.466157569999993</v>
      </c>
      <c r="F392" s="158">
        <v>3.5</v>
      </c>
      <c r="G392" s="158" t="s">
        <v>284</v>
      </c>
      <c r="H392" s="158" t="s">
        <v>277</v>
      </c>
      <c r="I392" s="158">
        <v>2</v>
      </c>
      <c r="J392" s="158">
        <v>1</v>
      </c>
      <c r="K392" s="158"/>
      <c r="L392" s="158">
        <v>2</v>
      </c>
      <c r="M392" s="158"/>
      <c r="N392" s="158"/>
      <c r="O392" s="158">
        <v>2</v>
      </c>
      <c r="P392" s="158"/>
      <c r="Q392" s="158"/>
      <c r="R392" s="158">
        <v>1</v>
      </c>
      <c r="S392" s="158"/>
      <c r="T392" s="158">
        <v>2</v>
      </c>
      <c r="U392" s="158"/>
      <c r="V392" s="158"/>
      <c r="W392" s="158"/>
      <c r="X392" s="158"/>
      <c r="Y392" s="158"/>
      <c r="Z392" s="158"/>
      <c r="AA392" s="158"/>
      <c r="AB392" s="158"/>
      <c r="AC392" s="158"/>
      <c r="AD392" s="166"/>
      <c r="AE392" s="158">
        <v>4</v>
      </c>
    </row>
    <row r="393" spans="1:31" x14ac:dyDescent="0.2">
      <c r="A393" s="173" t="s">
        <v>1521</v>
      </c>
      <c r="B393" s="177">
        <v>45539</v>
      </c>
      <c r="C393" s="157" t="s">
        <v>674</v>
      </c>
      <c r="D393" s="153">
        <v>44.217573700000003</v>
      </c>
      <c r="E393" s="153">
        <v>-88.465056320000002</v>
      </c>
      <c r="F393" s="158">
        <v>6</v>
      </c>
      <c r="G393" s="158" t="s">
        <v>284</v>
      </c>
      <c r="H393" s="158" t="s">
        <v>277</v>
      </c>
      <c r="I393" s="158">
        <v>1</v>
      </c>
      <c r="J393" s="158"/>
      <c r="K393" s="158"/>
      <c r="L393" s="158">
        <v>1</v>
      </c>
      <c r="M393" s="158"/>
      <c r="N393" s="158"/>
      <c r="O393" s="158">
        <v>1</v>
      </c>
      <c r="P393" s="158"/>
      <c r="Q393" s="158"/>
      <c r="R393" s="158">
        <v>1</v>
      </c>
      <c r="S393" s="158"/>
      <c r="T393" s="158"/>
      <c r="U393" s="158"/>
      <c r="V393" s="158"/>
      <c r="W393" s="158"/>
      <c r="X393" s="158"/>
      <c r="Y393" s="158"/>
      <c r="Z393" s="158"/>
      <c r="AA393" s="158"/>
      <c r="AB393" s="158"/>
      <c r="AC393" s="158"/>
      <c r="AD393" s="166"/>
      <c r="AE393" s="158">
        <v>4</v>
      </c>
    </row>
    <row r="394" spans="1:31" x14ac:dyDescent="0.2">
      <c r="A394" s="173" t="s">
        <v>1521</v>
      </c>
      <c r="B394" s="177">
        <v>45539</v>
      </c>
      <c r="C394" s="157" t="s">
        <v>675</v>
      </c>
      <c r="D394" s="153">
        <v>44.2175589</v>
      </c>
      <c r="E394" s="153">
        <v>-88.463955069999997</v>
      </c>
      <c r="F394" s="158">
        <v>7.25</v>
      </c>
      <c r="G394" s="158" t="s">
        <v>284</v>
      </c>
      <c r="H394" s="158" t="s">
        <v>277</v>
      </c>
      <c r="I394" s="158">
        <v>2</v>
      </c>
      <c r="J394" s="158">
        <v>1</v>
      </c>
      <c r="K394" s="158"/>
      <c r="L394" s="158">
        <v>2</v>
      </c>
      <c r="M394" s="158"/>
      <c r="N394" s="158"/>
      <c r="O394" s="158">
        <v>2</v>
      </c>
      <c r="P394" s="158"/>
      <c r="Q394" s="158"/>
      <c r="R394" s="158"/>
      <c r="S394" s="158"/>
      <c r="T394" s="158"/>
      <c r="U394" s="158"/>
      <c r="V394" s="158"/>
      <c r="W394" s="158"/>
      <c r="X394" s="158"/>
      <c r="Y394" s="158"/>
      <c r="Z394" s="158"/>
      <c r="AA394" s="158"/>
      <c r="AB394" s="158"/>
      <c r="AC394" s="158"/>
      <c r="AD394" s="166"/>
      <c r="AE394" s="158">
        <v>5</v>
      </c>
    </row>
    <row r="395" spans="1:31" x14ac:dyDescent="0.2">
      <c r="A395" s="173" t="s">
        <v>1521</v>
      </c>
      <c r="B395" s="177">
        <v>45539</v>
      </c>
      <c r="C395" s="157" t="s">
        <v>676</v>
      </c>
      <c r="D395" s="153">
        <v>44.217544080000003</v>
      </c>
      <c r="E395" s="153">
        <v>-88.46285383</v>
      </c>
      <c r="F395" s="158">
        <v>8.5</v>
      </c>
      <c r="G395" s="158" t="s">
        <v>276</v>
      </c>
      <c r="H395" s="158" t="s">
        <v>277</v>
      </c>
      <c r="I395" s="158"/>
      <c r="J395" s="158"/>
      <c r="K395" s="158"/>
      <c r="L395" s="158"/>
      <c r="M395" s="158"/>
      <c r="N395" s="158"/>
      <c r="O395" s="158"/>
      <c r="P395" s="158"/>
      <c r="Q395" s="158"/>
      <c r="R395" s="158"/>
      <c r="S395" s="158"/>
      <c r="T395" s="158"/>
      <c r="U395" s="158"/>
      <c r="V395" s="158"/>
      <c r="W395" s="158"/>
      <c r="X395" s="158"/>
      <c r="Y395" s="158"/>
      <c r="Z395" s="158"/>
      <c r="AA395" s="158"/>
      <c r="AB395" s="158"/>
      <c r="AC395" s="158"/>
      <c r="AD395" s="166"/>
      <c r="AE395" s="158">
        <v>0</v>
      </c>
    </row>
    <row r="396" spans="1:31" x14ac:dyDescent="0.2">
      <c r="A396" s="173" t="s">
        <v>1521</v>
      </c>
      <c r="B396" s="177">
        <v>45539</v>
      </c>
      <c r="C396" s="157" t="s">
        <v>677</v>
      </c>
      <c r="D396" s="153">
        <v>44.217529249999998</v>
      </c>
      <c r="E396" s="153">
        <v>-88.461752579999995</v>
      </c>
      <c r="F396" s="158">
        <v>12.5</v>
      </c>
      <c r="G396" s="158" t="s">
        <v>276</v>
      </c>
      <c r="H396" s="158" t="s">
        <v>277</v>
      </c>
      <c r="I396" s="158"/>
      <c r="J396" s="158"/>
      <c r="K396" s="158"/>
      <c r="L396" s="158"/>
      <c r="M396" s="158"/>
      <c r="N396" s="158"/>
      <c r="O396" s="158"/>
      <c r="P396" s="158"/>
      <c r="Q396" s="158"/>
      <c r="R396" s="158"/>
      <c r="S396" s="158"/>
      <c r="T396" s="158"/>
      <c r="U396" s="158"/>
      <c r="V396" s="158"/>
      <c r="W396" s="158"/>
      <c r="X396" s="158"/>
      <c r="Y396" s="158"/>
      <c r="Z396" s="158"/>
      <c r="AA396" s="158"/>
      <c r="AB396" s="158"/>
      <c r="AC396" s="158"/>
      <c r="AD396" s="166"/>
      <c r="AE396" s="158">
        <v>0</v>
      </c>
    </row>
    <row r="397" spans="1:31" x14ac:dyDescent="0.2">
      <c r="A397" s="173" t="s">
        <v>1521</v>
      </c>
      <c r="B397" s="177">
        <v>45539</v>
      </c>
      <c r="C397" s="157" t="s">
        <v>678</v>
      </c>
      <c r="D397" s="153">
        <v>44.217514420000001</v>
      </c>
      <c r="E397" s="153">
        <v>-88.460651330000005</v>
      </c>
      <c r="F397" s="158">
        <v>12</v>
      </c>
      <c r="G397" s="158" t="s">
        <v>284</v>
      </c>
      <c r="H397" s="158" t="s">
        <v>277</v>
      </c>
      <c r="I397" s="158"/>
      <c r="J397" s="158"/>
      <c r="K397" s="158"/>
      <c r="L397" s="158"/>
      <c r="M397" s="158"/>
      <c r="N397" s="158"/>
      <c r="O397" s="158"/>
      <c r="P397" s="158"/>
      <c r="Q397" s="158"/>
      <c r="R397" s="158"/>
      <c r="S397" s="158"/>
      <c r="T397" s="158"/>
      <c r="U397" s="158"/>
      <c r="V397" s="158"/>
      <c r="W397" s="158"/>
      <c r="X397" s="158"/>
      <c r="Y397" s="158"/>
      <c r="Z397" s="158"/>
      <c r="AA397" s="158"/>
      <c r="AB397" s="158"/>
      <c r="AC397" s="158"/>
      <c r="AD397" s="166"/>
      <c r="AE397" s="158">
        <v>0</v>
      </c>
    </row>
    <row r="398" spans="1:31" x14ac:dyDescent="0.2">
      <c r="A398" s="173" t="s">
        <v>1521</v>
      </c>
      <c r="B398" s="177">
        <v>45539</v>
      </c>
      <c r="C398" s="157" t="s">
        <v>679</v>
      </c>
      <c r="D398" s="153">
        <v>44.217499570000001</v>
      </c>
      <c r="E398" s="153">
        <v>-88.459550089999993</v>
      </c>
      <c r="F398" s="158">
        <v>10.25</v>
      </c>
      <c r="G398" s="158" t="s">
        <v>284</v>
      </c>
      <c r="H398" s="158" t="s">
        <v>277</v>
      </c>
      <c r="I398" s="158"/>
      <c r="J398" s="158"/>
      <c r="K398" s="158"/>
      <c r="L398" s="158"/>
      <c r="M398" s="158"/>
      <c r="N398" s="158"/>
      <c r="O398" s="158"/>
      <c r="P398" s="158"/>
      <c r="Q398" s="158"/>
      <c r="R398" s="158"/>
      <c r="S398" s="158"/>
      <c r="T398" s="158"/>
      <c r="U398" s="158"/>
      <c r="V398" s="158"/>
      <c r="W398" s="158"/>
      <c r="X398" s="158"/>
      <c r="Y398" s="158"/>
      <c r="Z398" s="158"/>
      <c r="AA398" s="158"/>
      <c r="AB398" s="158"/>
      <c r="AC398" s="158"/>
      <c r="AD398" s="166"/>
      <c r="AE398" s="158">
        <v>0</v>
      </c>
    </row>
    <row r="399" spans="1:31" x14ac:dyDescent="0.2">
      <c r="A399" s="173" t="s">
        <v>1521</v>
      </c>
      <c r="B399" s="177">
        <v>45539</v>
      </c>
      <c r="C399" s="157" t="s">
        <v>680</v>
      </c>
      <c r="D399" s="153">
        <v>44.217484710000001</v>
      </c>
      <c r="E399" s="153">
        <v>-88.458448840000003</v>
      </c>
      <c r="F399" s="158">
        <v>7.5</v>
      </c>
      <c r="G399" s="158" t="s">
        <v>284</v>
      </c>
      <c r="H399" s="158" t="s">
        <v>277</v>
      </c>
      <c r="I399" s="158">
        <v>1</v>
      </c>
      <c r="J399" s="158"/>
      <c r="K399" s="158"/>
      <c r="L399" s="158"/>
      <c r="M399" s="158"/>
      <c r="N399" s="158"/>
      <c r="O399" s="158"/>
      <c r="P399" s="158"/>
      <c r="Q399" s="158"/>
      <c r="R399" s="158">
        <v>1</v>
      </c>
      <c r="S399" s="158"/>
      <c r="T399" s="158"/>
      <c r="U399" s="158"/>
      <c r="V399" s="158"/>
      <c r="W399" s="158"/>
      <c r="X399" s="158"/>
      <c r="Y399" s="158"/>
      <c r="Z399" s="158"/>
      <c r="AA399" s="158"/>
      <c r="AB399" s="158"/>
      <c r="AC399" s="158"/>
      <c r="AD399" s="166" t="s">
        <v>583</v>
      </c>
      <c r="AE399" s="158">
        <v>1</v>
      </c>
    </row>
    <row r="400" spans="1:31" x14ac:dyDescent="0.2">
      <c r="A400" s="173" t="s">
        <v>1521</v>
      </c>
      <c r="B400" s="177">
        <v>45539</v>
      </c>
      <c r="C400" s="157" t="s">
        <v>681</v>
      </c>
      <c r="D400" s="153">
        <v>44.21746984</v>
      </c>
      <c r="E400" s="153">
        <v>-88.457347600000006</v>
      </c>
      <c r="F400" s="158">
        <v>7</v>
      </c>
      <c r="G400" s="158" t="s">
        <v>284</v>
      </c>
      <c r="H400" s="158" t="s">
        <v>277</v>
      </c>
      <c r="I400" s="158">
        <v>1</v>
      </c>
      <c r="J400" s="158"/>
      <c r="K400" s="158"/>
      <c r="L400" s="158"/>
      <c r="M400" s="158"/>
      <c r="N400" s="158"/>
      <c r="O400" s="158"/>
      <c r="P400" s="158"/>
      <c r="Q400" s="158"/>
      <c r="R400" s="158">
        <v>1</v>
      </c>
      <c r="S400" s="158"/>
      <c r="T400" s="158"/>
      <c r="U400" s="158"/>
      <c r="V400" s="158"/>
      <c r="W400" s="158"/>
      <c r="X400" s="158"/>
      <c r="Y400" s="158"/>
      <c r="Z400" s="158"/>
      <c r="AA400" s="158"/>
      <c r="AB400" s="158"/>
      <c r="AC400" s="158"/>
      <c r="AD400" s="166" t="s">
        <v>583</v>
      </c>
      <c r="AE400" s="158">
        <v>1</v>
      </c>
    </row>
    <row r="401" spans="1:31" x14ac:dyDescent="0.2">
      <c r="A401" s="173" t="s">
        <v>1521</v>
      </c>
      <c r="B401" s="177">
        <v>45539</v>
      </c>
      <c r="C401" s="157" t="s">
        <v>682</v>
      </c>
      <c r="D401" s="153">
        <v>44.217454959999998</v>
      </c>
      <c r="E401" s="153">
        <v>-88.456246359999994</v>
      </c>
      <c r="F401" s="158">
        <v>7.5</v>
      </c>
      <c r="G401" s="158" t="s">
        <v>284</v>
      </c>
      <c r="H401" s="158" t="s">
        <v>277</v>
      </c>
      <c r="I401" s="158"/>
      <c r="J401" s="158"/>
      <c r="K401" s="158"/>
      <c r="L401" s="158"/>
      <c r="M401" s="158"/>
      <c r="N401" s="158"/>
      <c r="O401" s="158"/>
      <c r="P401" s="158"/>
      <c r="Q401" s="158"/>
      <c r="R401" s="158"/>
      <c r="S401" s="158"/>
      <c r="T401" s="158"/>
      <c r="U401" s="158"/>
      <c r="V401" s="158"/>
      <c r="W401" s="158"/>
      <c r="X401" s="158"/>
      <c r="Y401" s="158"/>
      <c r="Z401" s="158"/>
      <c r="AA401" s="158"/>
      <c r="AB401" s="158"/>
      <c r="AC401" s="158"/>
      <c r="AD401" s="166" t="s">
        <v>583</v>
      </c>
      <c r="AE401" s="158">
        <v>0</v>
      </c>
    </row>
    <row r="402" spans="1:31" x14ac:dyDescent="0.2">
      <c r="A402" s="173" t="s">
        <v>1521</v>
      </c>
      <c r="B402" s="177">
        <v>45539</v>
      </c>
      <c r="C402" s="157" t="s">
        <v>683</v>
      </c>
      <c r="D402" s="153">
        <v>44.217440070000002</v>
      </c>
      <c r="E402" s="153">
        <v>-88.455145119999997</v>
      </c>
      <c r="F402" s="158">
        <v>6</v>
      </c>
      <c r="G402" s="158" t="s">
        <v>284</v>
      </c>
      <c r="H402" s="158" t="s">
        <v>277</v>
      </c>
      <c r="I402" s="158">
        <v>1</v>
      </c>
      <c r="J402" s="158">
        <v>1</v>
      </c>
      <c r="K402" s="158"/>
      <c r="L402" s="158">
        <v>1</v>
      </c>
      <c r="M402" s="158" t="s">
        <v>278</v>
      </c>
      <c r="N402" s="158" t="s">
        <v>278</v>
      </c>
      <c r="O402" s="158">
        <v>1</v>
      </c>
      <c r="P402" s="158"/>
      <c r="Q402" s="158"/>
      <c r="R402" s="158">
        <v>1</v>
      </c>
      <c r="S402" s="158"/>
      <c r="T402" s="158"/>
      <c r="U402" s="158"/>
      <c r="V402" s="158"/>
      <c r="W402" s="158"/>
      <c r="X402" s="158"/>
      <c r="Y402" s="158"/>
      <c r="Z402" s="158"/>
      <c r="AA402" s="158"/>
      <c r="AB402" s="158"/>
      <c r="AC402" s="158"/>
      <c r="AD402" s="166"/>
      <c r="AE402" s="158">
        <v>5</v>
      </c>
    </row>
    <row r="403" spans="1:31" x14ac:dyDescent="0.2">
      <c r="A403" s="173" t="s">
        <v>1521</v>
      </c>
      <c r="B403" s="177">
        <v>45539</v>
      </c>
      <c r="C403" s="157" t="s">
        <v>684</v>
      </c>
      <c r="D403" s="153">
        <v>44.218380490000001</v>
      </c>
      <c r="E403" s="153">
        <v>-88.466137009999997</v>
      </c>
      <c r="F403" s="158">
        <v>4</v>
      </c>
      <c r="G403" s="158" t="s">
        <v>276</v>
      </c>
      <c r="H403" s="158" t="s">
        <v>277</v>
      </c>
      <c r="I403" s="158">
        <v>1</v>
      </c>
      <c r="J403" s="158"/>
      <c r="K403" s="158"/>
      <c r="L403" s="158">
        <v>1</v>
      </c>
      <c r="M403" s="158"/>
      <c r="N403" s="158"/>
      <c r="O403" s="158">
        <v>1</v>
      </c>
      <c r="P403" s="158"/>
      <c r="Q403" s="158"/>
      <c r="R403" s="158">
        <v>1</v>
      </c>
      <c r="S403" s="158"/>
      <c r="T403" s="158">
        <v>1</v>
      </c>
      <c r="U403" s="158"/>
      <c r="V403" s="158"/>
      <c r="W403" s="158"/>
      <c r="X403" s="158"/>
      <c r="Y403" s="158"/>
      <c r="Z403" s="158"/>
      <c r="AA403" s="158"/>
      <c r="AB403" s="158"/>
      <c r="AC403" s="158"/>
      <c r="AD403" s="166"/>
      <c r="AE403" s="158">
        <v>3</v>
      </c>
    </row>
    <row r="404" spans="1:31" x14ac:dyDescent="0.2">
      <c r="A404" s="173" t="s">
        <v>1521</v>
      </c>
      <c r="B404" s="177">
        <v>45539</v>
      </c>
      <c r="C404" s="157" t="s">
        <v>685</v>
      </c>
      <c r="D404" s="153">
        <v>44.2183657</v>
      </c>
      <c r="E404" s="153">
        <v>-88.465035740000005</v>
      </c>
      <c r="F404" s="158">
        <v>7</v>
      </c>
      <c r="G404" s="158" t="s">
        <v>276</v>
      </c>
      <c r="H404" s="158" t="s">
        <v>277</v>
      </c>
      <c r="I404" s="158"/>
      <c r="J404" s="158"/>
      <c r="K404" s="158"/>
      <c r="L404" s="158"/>
      <c r="M404" s="158"/>
      <c r="N404" s="158"/>
      <c r="O404" s="158"/>
      <c r="P404" s="158"/>
      <c r="Q404" s="158"/>
      <c r="R404" s="158"/>
      <c r="S404" s="158"/>
      <c r="T404" s="158"/>
      <c r="U404" s="158"/>
      <c r="V404" s="158"/>
      <c r="W404" s="158"/>
      <c r="X404" s="158"/>
      <c r="Y404" s="158"/>
      <c r="Z404" s="158"/>
      <c r="AA404" s="158"/>
      <c r="AB404" s="158"/>
      <c r="AC404" s="158"/>
      <c r="AD404" s="166"/>
      <c r="AE404" s="158">
        <v>0</v>
      </c>
    </row>
    <row r="405" spans="1:31" x14ac:dyDescent="0.2">
      <c r="A405" s="173" t="s">
        <v>1521</v>
      </c>
      <c r="B405" s="177">
        <v>45539</v>
      </c>
      <c r="C405" s="157" t="s">
        <v>686</v>
      </c>
      <c r="D405" s="153">
        <v>44.218350890000004</v>
      </c>
      <c r="E405" s="153">
        <v>-88.463934480000006</v>
      </c>
      <c r="F405" s="158">
        <v>7</v>
      </c>
      <c r="G405" s="158" t="s">
        <v>284</v>
      </c>
      <c r="H405" s="158" t="s">
        <v>277</v>
      </c>
      <c r="I405" s="158"/>
      <c r="J405" s="158"/>
      <c r="K405" s="158"/>
      <c r="L405" s="158"/>
      <c r="M405" s="158"/>
      <c r="N405" s="158"/>
      <c r="O405" s="158"/>
      <c r="P405" s="158"/>
      <c r="Q405" s="158"/>
      <c r="R405" s="158"/>
      <c r="S405" s="158"/>
      <c r="T405" s="158"/>
      <c r="U405" s="158"/>
      <c r="V405" s="158"/>
      <c r="W405" s="158"/>
      <c r="X405" s="158"/>
      <c r="Y405" s="158"/>
      <c r="Z405" s="158"/>
      <c r="AA405" s="158"/>
      <c r="AB405" s="158"/>
      <c r="AC405" s="158"/>
      <c r="AD405" s="166"/>
      <c r="AE405" s="158">
        <v>0</v>
      </c>
    </row>
    <row r="406" spans="1:31" x14ac:dyDescent="0.2">
      <c r="A406" s="173" t="s">
        <v>1521</v>
      </c>
      <c r="B406" s="177">
        <v>45539</v>
      </c>
      <c r="C406" s="157" t="s">
        <v>687</v>
      </c>
      <c r="D406" s="153">
        <v>44.218336069999999</v>
      </c>
      <c r="E406" s="153">
        <v>-88.462833219999993</v>
      </c>
      <c r="F406" s="158">
        <v>9</v>
      </c>
      <c r="G406" s="158" t="s">
        <v>284</v>
      </c>
      <c r="H406" s="158" t="s">
        <v>277</v>
      </c>
      <c r="I406" s="158">
        <v>3</v>
      </c>
      <c r="J406" s="158"/>
      <c r="K406" s="158"/>
      <c r="L406" s="158">
        <v>3</v>
      </c>
      <c r="M406" s="158"/>
      <c r="N406" s="158"/>
      <c r="O406" s="158">
        <v>1</v>
      </c>
      <c r="P406" s="158"/>
      <c r="Q406" s="158"/>
      <c r="R406" s="158"/>
      <c r="S406" s="158"/>
      <c r="T406" s="158"/>
      <c r="U406" s="158"/>
      <c r="V406" s="158"/>
      <c r="W406" s="158"/>
      <c r="X406" s="158"/>
      <c r="Y406" s="158"/>
      <c r="Z406" s="158"/>
      <c r="AA406" s="158"/>
      <c r="AB406" s="158"/>
      <c r="AC406" s="158"/>
      <c r="AD406" s="166"/>
      <c r="AE406" s="158">
        <v>3</v>
      </c>
    </row>
    <row r="407" spans="1:31" x14ac:dyDescent="0.2">
      <c r="A407" s="173" t="s">
        <v>1521</v>
      </c>
      <c r="B407" s="177">
        <v>45539</v>
      </c>
      <c r="C407" s="157" t="s">
        <v>688</v>
      </c>
      <c r="D407" s="153">
        <v>44.218321250000002</v>
      </c>
      <c r="E407" s="153">
        <v>-88.461731950000001</v>
      </c>
      <c r="F407" s="158">
        <v>12</v>
      </c>
      <c r="G407" s="158" t="s">
        <v>276</v>
      </c>
      <c r="H407" s="158" t="s">
        <v>277</v>
      </c>
      <c r="I407" s="158"/>
      <c r="J407" s="158"/>
      <c r="K407" s="158"/>
      <c r="L407" s="158"/>
      <c r="M407" s="158"/>
      <c r="N407" s="158"/>
      <c r="O407" s="158"/>
      <c r="P407" s="158"/>
      <c r="Q407" s="158"/>
      <c r="R407" s="158"/>
      <c r="S407" s="158"/>
      <c r="T407" s="158"/>
      <c r="U407" s="158"/>
      <c r="V407" s="158"/>
      <c r="W407" s="158"/>
      <c r="X407" s="158"/>
      <c r="Y407" s="158"/>
      <c r="Z407" s="158"/>
      <c r="AA407" s="158"/>
      <c r="AB407" s="158"/>
      <c r="AC407" s="158"/>
      <c r="AD407" s="166"/>
      <c r="AE407" s="158">
        <v>0</v>
      </c>
    </row>
    <row r="408" spans="1:31" x14ac:dyDescent="0.2">
      <c r="A408" s="173" t="s">
        <v>1521</v>
      </c>
      <c r="B408" s="177">
        <v>45539</v>
      </c>
      <c r="C408" s="157" t="s">
        <v>689</v>
      </c>
      <c r="D408" s="153">
        <v>44.218306409999997</v>
      </c>
      <c r="E408" s="153">
        <v>-88.460630690000002</v>
      </c>
      <c r="F408" s="158">
        <v>12.25</v>
      </c>
      <c r="G408" s="158" t="s">
        <v>276</v>
      </c>
      <c r="H408" s="158" t="s">
        <v>276</v>
      </c>
      <c r="I408" s="158"/>
      <c r="J408" s="158"/>
      <c r="K408" s="158"/>
      <c r="L408" s="158"/>
      <c r="M408" s="158"/>
      <c r="N408" s="158"/>
      <c r="O408" s="158"/>
      <c r="P408" s="158"/>
      <c r="Q408" s="158"/>
      <c r="R408" s="158"/>
      <c r="S408" s="158"/>
      <c r="T408" s="158"/>
      <c r="U408" s="158"/>
      <c r="V408" s="158"/>
      <c r="W408" s="158"/>
      <c r="X408" s="158"/>
      <c r="Y408" s="158"/>
      <c r="Z408" s="158"/>
      <c r="AA408" s="158"/>
      <c r="AB408" s="158"/>
      <c r="AC408" s="158"/>
      <c r="AD408" s="166"/>
      <c r="AE408" s="158">
        <v>0</v>
      </c>
    </row>
    <row r="409" spans="1:31" s="159" customFormat="1" x14ac:dyDescent="0.2">
      <c r="A409" s="173" t="s">
        <v>1521</v>
      </c>
      <c r="B409" s="177">
        <v>45539</v>
      </c>
      <c r="C409" s="157" t="s">
        <v>690</v>
      </c>
      <c r="D409" s="153">
        <v>44.218291559999997</v>
      </c>
      <c r="E409" s="153">
        <v>-88.459529430000003</v>
      </c>
      <c r="F409" s="158">
        <v>12</v>
      </c>
      <c r="G409" s="158" t="s">
        <v>276</v>
      </c>
      <c r="H409" s="158" t="s">
        <v>277</v>
      </c>
      <c r="I409" s="158"/>
      <c r="J409" s="158"/>
      <c r="K409" s="158"/>
      <c r="L409" s="158"/>
      <c r="M409" s="158"/>
      <c r="N409" s="158"/>
      <c r="O409" s="158"/>
      <c r="P409" s="158"/>
      <c r="Q409" s="158"/>
      <c r="R409" s="158"/>
      <c r="S409" s="158"/>
      <c r="T409" s="158"/>
      <c r="U409" s="158"/>
      <c r="V409" s="158"/>
      <c r="W409" s="158"/>
      <c r="X409" s="158"/>
      <c r="Y409" s="158"/>
      <c r="Z409" s="158"/>
      <c r="AA409" s="158"/>
      <c r="AB409" s="158"/>
      <c r="AC409" s="158"/>
      <c r="AD409" s="166"/>
      <c r="AE409" s="158">
        <v>0</v>
      </c>
    </row>
    <row r="410" spans="1:31" x14ac:dyDescent="0.2">
      <c r="A410" s="173" t="s">
        <v>1521</v>
      </c>
      <c r="B410" s="177">
        <v>45539</v>
      </c>
      <c r="C410" s="157" t="s">
        <v>691</v>
      </c>
      <c r="D410" s="153">
        <v>44.218276699999997</v>
      </c>
      <c r="E410" s="153">
        <v>-88.458428179999999</v>
      </c>
      <c r="F410" s="158">
        <v>10.5</v>
      </c>
      <c r="G410" s="158" t="s">
        <v>284</v>
      </c>
      <c r="H410" s="158" t="s">
        <v>277</v>
      </c>
      <c r="I410" s="158"/>
      <c r="J410" s="158"/>
      <c r="K410" s="158"/>
      <c r="L410" s="158"/>
      <c r="M410" s="158"/>
      <c r="N410" s="158"/>
      <c r="O410" s="158"/>
      <c r="P410" s="158"/>
      <c r="Q410" s="158"/>
      <c r="R410" s="158"/>
      <c r="S410" s="158"/>
      <c r="T410" s="158"/>
      <c r="U410" s="158"/>
      <c r="V410" s="158"/>
      <c r="W410" s="158"/>
      <c r="X410" s="158"/>
      <c r="Y410" s="158"/>
      <c r="Z410" s="158"/>
      <c r="AA410" s="158"/>
      <c r="AB410" s="158"/>
      <c r="AC410" s="158"/>
      <c r="AD410" s="166"/>
      <c r="AE410" s="158">
        <v>0</v>
      </c>
    </row>
    <row r="411" spans="1:31" x14ac:dyDescent="0.2">
      <c r="A411" s="173" t="s">
        <v>1521</v>
      </c>
      <c r="B411" s="177">
        <v>45539</v>
      </c>
      <c r="C411" s="157" t="s">
        <v>692</v>
      </c>
      <c r="D411" s="153">
        <v>44.218261830000003</v>
      </c>
      <c r="E411" s="153">
        <v>-88.45732692</v>
      </c>
      <c r="F411" s="158">
        <v>7.75</v>
      </c>
      <c r="G411" s="158" t="s">
        <v>276</v>
      </c>
      <c r="H411" s="158" t="s">
        <v>277</v>
      </c>
      <c r="I411" s="158"/>
      <c r="J411" s="158"/>
      <c r="K411" s="158"/>
      <c r="L411" s="158"/>
      <c r="M411" s="158"/>
      <c r="N411" s="158"/>
      <c r="O411" s="158"/>
      <c r="P411" s="158"/>
      <c r="Q411" s="158"/>
      <c r="R411" s="158"/>
      <c r="S411" s="158"/>
      <c r="T411" s="158"/>
      <c r="U411" s="158"/>
      <c r="V411" s="158"/>
      <c r="W411" s="158"/>
      <c r="X411" s="158"/>
      <c r="Y411" s="158"/>
      <c r="Z411" s="158"/>
      <c r="AA411" s="158"/>
      <c r="AB411" s="158"/>
      <c r="AC411" s="158"/>
      <c r="AD411" s="166" t="s">
        <v>583</v>
      </c>
      <c r="AE411" s="158">
        <v>0</v>
      </c>
    </row>
    <row r="412" spans="1:31" x14ac:dyDescent="0.2">
      <c r="A412" s="173" t="s">
        <v>1521</v>
      </c>
      <c r="B412" s="177">
        <v>45539</v>
      </c>
      <c r="C412" s="157" t="s">
        <v>693</v>
      </c>
      <c r="D412" s="153">
        <v>44.218246950000001</v>
      </c>
      <c r="E412" s="153">
        <v>-88.456225660000001</v>
      </c>
      <c r="F412" s="158">
        <v>6.5</v>
      </c>
      <c r="G412" s="158" t="s">
        <v>276</v>
      </c>
      <c r="H412" s="158" t="s">
        <v>277</v>
      </c>
      <c r="I412" s="158"/>
      <c r="J412" s="158"/>
      <c r="K412" s="158"/>
      <c r="L412" s="158"/>
      <c r="M412" s="158"/>
      <c r="N412" s="158"/>
      <c r="O412" s="158"/>
      <c r="P412" s="158"/>
      <c r="Q412" s="158"/>
      <c r="R412" s="158"/>
      <c r="S412" s="158"/>
      <c r="T412" s="158"/>
      <c r="U412" s="158"/>
      <c r="V412" s="158"/>
      <c r="W412" s="158"/>
      <c r="X412" s="158"/>
      <c r="Y412" s="158"/>
      <c r="Z412" s="158"/>
      <c r="AA412" s="158"/>
      <c r="AB412" s="158"/>
      <c r="AC412" s="158"/>
      <c r="AD412" s="166" t="s">
        <v>583</v>
      </c>
      <c r="AE412" s="158">
        <v>0</v>
      </c>
    </row>
    <row r="413" spans="1:31" x14ac:dyDescent="0.2">
      <c r="A413" s="173" t="s">
        <v>1521</v>
      </c>
      <c r="B413" s="177">
        <v>45539</v>
      </c>
      <c r="C413" s="157" t="s">
        <v>694</v>
      </c>
      <c r="D413" s="153">
        <v>44.219187269999999</v>
      </c>
      <c r="E413" s="153">
        <v>-88.467217719999994</v>
      </c>
      <c r="F413" s="158">
        <v>3.5</v>
      </c>
      <c r="G413" s="158" t="s">
        <v>284</v>
      </c>
      <c r="H413" s="158" t="s">
        <v>277</v>
      </c>
      <c r="I413" s="158">
        <v>3</v>
      </c>
      <c r="J413" s="158"/>
      <c r="K413" s="158"/>
      <c r="L413" s="158">
        <v>3</v>
      </c>
      <c r="M413" s="158" t="s">
        <v>278</v>
      </c>
      <c r="N413" s="158">
        <v>1</v>
      </c>
      <c r="O413" s="158">
        <v>3</v>
      </c>
      <c r="P413" s="158"/>
      <c r="Q413" s="158"/>
      <c r="R413" s="158">
        <v>1</v>
      </c>
      <c r="S413" s="158" t="s">
        <v>278</v>
      </c>
      <c r="T413" s="158">
        <v>3</v>
      </c>
      <c r="U413" s="158"/>
      <c r="V413" s="158"/>
      <c r="W413" s="158"/>
      <c r="X413" s="158"/>
      <c r="Y413" s="158"/>
      <c r="Z413" s="158"/>
      <c r="AA413" s="158"/>
      <c r="AB413" s="158"/>
      <c r="AC413" s="158">
        <v>1</v>
      </c>
      <c r="AD413" s="166"/>
      <c r="AE413" s="158">
        <v>5</v>
      </c>
    </row>
    <row r="414" spans="1:31" x14ac:dyDescent="0.2">
      <c r="A414" s="173" t="s">
        <v>1521</v>
      </c>
      <c r="B414" s="177">
        <v>45539</v>
      </c>
      <c r="C414" s="157" t="s">
        <v>695</v>
      </c>
      <c r="D414" s="153">
        <v>44.219172489999998</v>
      </c>
      <c r="E414" s="153">
        <v>-88.466116439999993</v>
      </c>
      <c r="F414" s="158">
        <v>4.75</v>
      </c>
      <c r="G414" s="158" t="s">
        <v>284</v>
      </c>
      <c r="H414" s="158" t="s">
        <v>277</v>
      </c>
      <c r="I414" s="158">
        <v>3</v>
      </c>
      <c r="J414" s="158">
        <v>1</v>
      </c>
      <c r="K414" s="158"/>
      <c r="L414" s="158">
        <v>3</v>
      </c>
      <c r="M414" s="158"/>
      <c r="N414" s="158"/>
      <c r="O414" s="158">
        <v>3</v>
      </c>
      <c r="P414" s="158"/>
      <c r="Q414" s="158"/>
      <c r="R414" s="158">
        <v>2</v>
      </c>
      <c r="S414" s="158"/>
      <c r="T414" s="158">
        <v>1</v>
      </c>
      <c r="U414" s="158"/>
      <c r="V414" s="158"/>
      <c r="W414" s="158"/>
      <c r="X414" s="158"/>
      <c r="Y414" s="158"/>
      <c r="Z414" s="158"/>
      <c r="AA414" s="158"/>
      <c r="AB414" s="158"/>
      <c r="AC414" s="158"/>
      <c r="AD414" s="166"/>
      <c r="AE414" s="158">
        <v>5</v>
      </c>
    </row>
    <row r="415" spans="1:31" x14ac:dyDescent="0.2">
      <c r="A415" s="173" t="s">
        <v>1521</v>
      </c>
      <c r="B415" s="177">
        <v>45539</v>
      </c>
      <c r="C415" s="157" t="s">
        <v>696</v>
      </c>
      <c r="D415" s="153">
        <v>44.219157690000003</v>
      </c>
      <c r="E415" s="153">
        <v>-88.465015159999993</v>
      </c>
      <c r="F415" s="158">
        <v>6.25</v>
      </c>
      <c r="G415" s="158" t="s">
        <v>284</v>
      </c>
      <c r="H415" s="158" t="s">
        <v>277</v>
      </c>
      <c r="I415" s="158">
        <v>3</v>
      </c>
      <c r="J415" s="158">
        <v>1</v>
      </c>
      <c r="K415" s="158"/>
      <c r="L415" s="158">
        <v>3</v>
      </c>
      <c r="M415" s="158"/>
      <c r="N415" s="158"/>
      <c r="O415" s="158">
        <v>3</v>
      </c>
      <c r="P415" s="158">
        <v>1</v>
      </c>
      <c r="Q415" s="158"/>
      <c r="R415" s="158">
        <v>1</v>
      </c>
      <c r="S415" s="158"/>
      <c r="T415" s="158"/>
      <c r="U415" s="158"/>
      <c r="V415" s="158"/>
      <c r="W415" s="158"/>
      <c r="X415" s="158"/>
      <c r="Y415" s="158"/>
      <c r="Z415" s="158"/>
      <c r="AA415" s="158"/>
      <c r="AB415" s="158"/>
      <c r="AC415" s="158"/>
      <c r="AD415" s="166"/>
      <c r="AE415" s="158">
        <v>5</v>
      </c>
    </row>
    <row r="416" spans="1:31" x14ac:dyDescent="0.2">
      <c r="A416" s="173" t="s">
        <v>1521</v>
      </c>
      <c r="B416" s="177">
        <v>45539</v>
      </c>
      <c r="C416" s="157" t="s">
        <v>697</v>
      </c>
      <c r="D416" s="153">
        <v>44.21914288</v>
      </c>
      <c r="E416" s="153">
        <v>-88.463913880000007</v>
      </c>
      <c r="F416" s="158">
        <v>7.5</v>
      </c>
      <c r="G416" s="158" t="s">
        <v>284</v>
      </c>
      <c r="H416" s="158" t="s">
        <v>277</v>
      </c>
      <c r="I416" s="158">
        <v>2</v>
      </c>
      <c r="J416" s="158">
        <v>1</v>
      </c>
      <c r="K416" s="158"/>
      <c r="L416" s="158">
        <v>1</v>
      </c>
      <c r="M416" s="158"/>
      <c r="N416" s="158"/>
      <c r="O416" s="158">
        <v>2</v>
      </c>
      <c r="P416" s="158"/>
      <c r="Q416" s="158"/>
      <c r="R416" s="158"/>
      <c r="S416" s="158"/>
      <c r="T416" s="158"/>
      <c r="U416" s="158"/>
      <c r="V416" s="158"/>
      <c r="W416" s="158"/>
      <c r="X416" s="158"/>
      <c r="Y416" s="158"/>
      <c r="Z416" s="158"/>
      <c r="AA416" s="158"/>
      <c r="AB416" s="158"/>
      <c r="AC416" s="158"/>
      <c r="AD416" s="166"/>
      <c r="AE416" s="158">
        <v>5</v>
      </c>
    </row>
    <row r="417" spans="1:31" x14ac:dyDescent="0.2">
      <c r="A417" s="173" t="s">
        <v>1521</v>
      </c>
      <c r="B417" s="177">
        <v>45539</v>
      </c>
      <c r="C417" s="157" t="s">
        <v>698</v>
      </c>
      <c r="D417" s="153">
        <v>44.219128069999996</v>
      </c>
      <c r="E417" s="153">
        <v>-88.46281261</v>
      </c>
      <c r="F417" s="158">
        <v>9</v>
      </c>
      <c r="G417" s="158" t="s">
        <v>284</v>
      </c>
      <c r="H417" s="158" t="s">
        <v>277</v>
      </c>
      <c r="I417" s="158"/>
      <c r="J417" s="158"/>
      <c r="K417" s="158"/>
      <c r="L417" s="158"/>
      <c r="M417" s="158"/>
      <c r="N417" s="158"/>
      <c r="O417" s="158"/>
      <c r="P417" s="158"/>
      <c r="Q417" s="158"/>
      <c r="R417" s="158"/>
      <c r="S417" s="158"/>
      <c r="T417" s="158"/>
      <c r="U417" s="158"/>
      <c r="V417" s="158"/>
      <c r="W417" s="158"/>
      <c r="X417" s="158"/>
      <c r="Y417" s="158"/>
      <c r="Z417" s="158"/>
      <c r="AA417" s="158"/>
      <c r="AB417" s="158"/>
      <c r="AC417" s="158"/>
      <c r="AD417" s="166"/>
      <c r="AE417" s="158">
        <v>0</v>
      </c>
    </row>
    <row r="418" spans="1:31" x14ac:dyDescent="0.2">
      <c r="A418" s="173" t="s">
        <v>1521</v>
      </c>
      <c r="B418" s="177">
        <v>45539</v>
      </c>
      <c r="C418" s="157" t="s">
        <v>699</v>
      </c>
      <c r="D418" s="153">
        <v>44.219113239999999</v>
      </c>
      <c r="E418" s="153">
        <v>-88.46171133</v>
      </c>
      <c r="F418" s="158">
        <v>11.5</v>
      </c>
      <c r="G418" s="158" t="s">
        <v>284</v>
      </c>
      <c r="H418" s="158" t="s">
        <v>277</v>
      </c>
      <c r="I418" s="158"/>
      <c r="J418" s="158"/>
      <c r="K418" s="158"/>
      <c r="L418" s="158"/>
      <c r="M418" s="158"/>
      <c r="N418" s="158"/>
      <c r="O418" s="158"/>
      <c r="P418" s="158"/>
      <c r="Q418" s="158"/>
      <c r="R418" s="158"/>
      <c r="S418" s="158"/>
      <c r="T418" s="158"/>
      <c r="U418" s="158"/>
      <c r="V418" s="158"/>
      <c r="W418" s="158"/>
      <c r="X418" s="158"/>
      <c r="Y418" s="158"/>
      <c r="Z418" s="158"/>
      <c r="AA418" s="158"/>
      <c r="AB418" s="158"/>
      <c r="AC418" s="158"/>
      <c r="AD418" s="166"/>
      <c r="AE418" s="158">
        <v>0</v>
      </c>
    </row>
    <row r="419" spans="1:31" x14ac:dyDescent="0.2">
      <c r="A419" s="173" t="s">
        <v>1521</v>
      </c>
      <c r="B419" s="177">
        <v>45539</v>
      </c>
      <c r="C419" s="157" t="s">
        <v>700</v>
      </c>
      <c r="D419" s="153">
        <v>44.2190984</v>
      </c>
      <c r="E419" s="153">
        <v>-88.46061005</v>
      </c>
      <c r="F419" s="158">
        <v>12.5</v>
      </c>
      <c r="G419" s="158" t="s">
        <v>284</v>
      </c>
      <c r="H419" s="158" t="s">
        <v>277</v>
      </c>
      <c r="I419" s="158"/>
      <c r="J419" s="158"/>
      <c r="K419" s="158"/>
      <c r="L419" s="158"/>
      <c r="M419" s="158"/>
      <c r="N419" s="158"/>
      <c r="O419" s="158"/>
      <c r="P419" s="158"/>
      <c r="Q419" s="158"/>
      <c r="R419" s="158"/>
      <c r="S419" s="158"/>
      <c r="T419" s="158"/>
      <c r="U419" s="158"/>
      <c r="V419" s="158"/>
      <c r="W419" s="158"/>
      <c r="X419" s="158"/>
      <c r="Y419" s="158"/>
      <c r="Z419" s="158"/>
      <c r="AA419" s="158"/>
      <c r="AB419" s="158"/>
      <c r="AC419" s="158"/>
      <c r="AD419" s="166"/>
      <c r="AE419" s="158">
        <v>0</v>
      </c>
    </row>
    <row r="420" spans="1:31" x14ac:dyDescent="0.2">
      <c r="A420" s="173" t="s">
        <v>1521</v>
      </c>
      <c r="B420" s="177">
        <v>45539</v>
      </c>
      <c r="C420" s="157" t="s">
        <v>701</v>
      </c>
      <c r="D420" s="153">
        <v>44.219083550000001</v>
      </c>
      <c r="E420" s="153">
        <v>-88.459508779999993</v>
      </c>
      <c r="F420" s="158">
        <v>10.5</v>
      </c>
      <c r="G420" s="158" t="s">
        <v>284</v>
      </c>
      <c r="H420" s="158" t="s">
        <v>277</v>
      </c>
      <c r="I420" s="158"/>
      <c r="J420" s="158"/>
      <c r="K420" s="158"/>
      <c r="L420" s="158"/>
      <c r="M420" s="158"/>
      <c r="N420" s="158"/>
      <c r="O420" s="158"/>
      <c r="P420" s="158"/>
      <c r="Q420" s="158"/>
      <c r="R420" s="158"/>
      <c r="S420" s="158"/>
      <c r="T420" s="158"/>
      <c r="U420" s="158"/>
      <c r="V420" s="158"/>
      <c r="W420" s="158"/>
      <c r="X420" s="158"/>
      <c r="Y420" s="158"/>
      <c r="Z420" s="158"/>
      <c r="AA420" s="158"/>
      <c r="AB420" s="158"/>
      <c r="AC420" s="158"/>
      <c r="AD420" s="166"/>
      <c r="AE420" s="158">
        <v>0</v>
      </c>
    </row>
    <row r="421" spans="1:31" x14ac:dyDescent="0.2">
      <c r="A421" s="173" t="s">
        <v>1521</v>
      </c>
      <c r="B421" s="177">
        <v>45539</v>
      </c>
      <c r="C421" s="157" t="s">
        <v>702</v>
      </c>
      <c r="D421" s="153">
        <v>44.21906869</v>
      </c>
      <c r="E421" s="153">
        <v>-88.458407510000001</v>
      </c>
      <c r="F421" s="158">
        <v>8.5</v>
      </c>
      <c r="G421" s="158" t="s">
        <v>284</v>
      </c>
      <c r="H421" s="158" t="s">
        <v>277</v>
      </c>
      <c r="I421" s="158"/>
      <c r="J421" s="158"/>
      <c r="K421" s="158"/>
      <c r="L421" s="158"/>
      <c r="M421" s="158"/>
      <c r="N421" s="158"/>
      <c r="O421" s="158"/>
      <c r="P421" s="158"/>
      <c r="Q421" s="158"/>
      <c r="R421" s="158"/>
      <c r="S421" s="158"/>
      <c r="T421" s="158"/>
      <c r="U421" s="158"/>
      <c r="V421" s="158"/>
      <c r="W421" s="158"/>
      <c r="X421" s="158"/>
      <c r="Y421" s="158"/>
      <c r="Z421" s="158"/>
      <c r="AA421" s="158"/>
      <c r="AB421" s="158"/>
      <c r="AC421" s="158"/>
      <c r="AD421" s="166"/>
      <c r="AE421" s="158">
        <v>0</v>
      </c>
    </row>
    <row r="422" spans="1:31" x14ac:dyDescent="0.2">
      <c r="A422" s="173" t="s">
        <v>1521</v>
      </c>
      <c r="B422" s="177">
        <v>45539</v>
      </c>
      <c r="C422" s="157" t="s">
        <v>703</v>
      </c>
      <c r="D422" s="153">
        <v>44.219053819999999</v>
      </c>
      <c r="E422" s="153">
        <v>-88.45730623</v>
      </c>
      <c r="F422" s="158">
        <v>5.75</v>
      </c>
      <c r="G422" s="158" t="s">
        <v>276</v>
      </c>
      <c r="H422" s="158" t="s">
        <v>277</v>
      </c>
      <c r="I422" s="158"/>
      <c r="J422" s="158"/>
      <c r="K422" s="158"/>
      <c r="L422" s="158"/>
      <c r="M422" s="158"/>
      <c r="N422" s="158"/>
      <c r="O422" s="158"/>
      <c r="P422" s="158"/>
      <c r="Q422" s="158"/>
      <c r="R422" s="158"/>
      <c r="S422" s="158"/>
      <c r="T422" s="158"/>
      <c r="U422" s="158"/>
      <c r="V422" s="158"/>
      <c r="W422" s="158"/>
      <c r="X422" s="158"/>
      <c r="Y422" s="158"/>
      <c r="Z422" s="158"/>
      <c r="AA422" s="158"/>
      <c r="AB422" s="158"/>
      <c r="AC422" s="158"/>
      <c r="AD422" s="166"/>
      <c r="AE422" s="158">
        <v>0</v>
      </c>
    </row>
    <row r="423" spans="1:31" x14ac:dyDescent="0.2">
      <c r="A423" s="173" t="s">
        <v>1521</v>
      </c>
      <c r="B423" s="177">
        <v>45539</v>
      </c>
      <c r="C423" s="157" t="s">
        <v>704</v>
      </c>
      <c r="D423" s="153">
        <v>44.219038939999997</v>
      </c>
      <c r="E423" s="153">
        <v>-88.456204959999994</v>
      </c>
      <c r="F423" s="158">
        <v>5.5</v>
      </c>
      <c r="G423" s="158" t="s">
        <v>284</v>
      </c>
      <c r="H423" s="158" t="s">
        <v>277</v>
      </c>
      <c r="I423" s="158">
        <v>3</v>
      </c>
      <c r="J423" s="158">
        <v>2</v>
      </c>
      <c r="K423" s="158"/>
      <c r="L423" s="158">
        <v>3</v>
      </c>
      <c r="M423" s="158"/>
      <c r="N423" s="158"/>
      <c r="O423" s="178"/>
      <c r="P423" s="158"/>
      <c r="Q423" s="158"/>
      <c r="R423" s="158">
        <v>1</v>
      </c>
      <c r="S423" s="158"/>
      <c r="T423" s="158"/>
      <c r="U423" s="158"/>
      <c r="V423" s="158"/>
      <c r="W423" s="158"/>
      <c r="X423" s="158"/>
      <c r="Y423" s="158"/>
      <c r="Z423" s="158"/>
      <c r="AA423" s="158"/>
      <c r="AB423" s="158"/>
      <c r="AC423" s="158"/>
      <c r="AD423" s="166"/>
      <c r="AE423" s="158">
        <v>4</v>
      </c>
    </row>
    <row r="424" spans="1:31" x14ac:dyDescent="0.2">
      <c r="A424" s="173" t="s">
        <v>1521</v>
      </c>
      <c r="B424" s="177">
        <v>45539</v>
      </c>
      <c r="C424" s="157" t="s">
        <v>705</v>
      </c>
      <c r="D424" s="153">
        <v>44.219979270000003</v>
      </c>
      <c r="E424" s="153">
        <v>-88.467197170000006</v>
      </c>
      <c r="F424" s="158">
        <v>4.5</v>
      </c>
      <c r="G424" s="158" t="s">
        <v>284</v>
      </c>
      <c r="H424" s="158" t="s">
        <v>277</v>
      </c>
      <c r="I424" s="158">
        <v>3</v>
      </c>
      <c r="J424" s="158" t="s">
        <v>278</v>
      </c>
      <c r="K424" s="158"/>
      <c r="L424" s="158">
        <v>2</v>
      </c>
      <c r="M424" s="158" t="s">
        <v>278</v>
      </c>
      <c r="N424" s="158" t="s">
        <v>278</v>
      </c>
      <c r="O424" s="163">
        <v>3</v>
      </c>
      <c r="P424" s="158"/>
      <c r="Q424" s="158"/>
      <c r="R424" s="158">
        <v>3</v>
      </c>
      <c r="S424" s="158"/>
      <c r="T424" s="158">
        <v>1</v>
      </c>
      <c r="U424" s="158"/>
      <c r="V424" s="158"/>
      <c r="W424" s="158"/>
      <c r="X424" s="158"/>
      <c r="Y424" s="158"/>
      <c r="Z424" s="158"/>
      <c r="AA424" s="158"/>
      <c r="AB424" s="158"/>
      <c r="AC424" s="158">
        <v>1</v>
      </c>
      <c r="AD424" s="166" t="s">
        <v>706</v>
      </c>
      <c r="AE424" s="158">
        <v>5</v>
      </c>
    </row>
    <row r="425" spans="1:31" x14ac:dyDescent="0.2">
      <c r="A425" s="173" t="s">
        <v>1521</v>
      </c>
      <c r="B425" s="177">
        <v>45539</v>
      </c>
      <c r="C425" s="157" t="s">
        <v>707</v>
      </c>
      <c r="D425" s="153">
        <v>44.219964480000002</v>
      </c>
      <c r="E425" s="153">
        <v>-88.466095870000004</v>
      </c>
      <c r="F425" s="158">
        <v>5.25</v>
      </c>
      <c r="G425" s="158" t="s">
        <v>284</v>
      </c>
      <c r="H425" s="158" t="s">
        <v>277</v>
      </c>
      <c r="I425" s="158">
        <v>1</v>
      </c>
      <c r="J425" s="158"/>
      <c r="K425" s="158"/>
      <c r="L425" s="158">
        <v>1</v>
      </c>
      <c r="M425" s="158" t="s">
        <v>278</v>
      </c>
      <c r="N425" s="158" t="s">
        <v>278</v>
      </c>
      <c r="O425" s="163">
        <v>1</v>
      </c>
      <c r="P425" s="158"/>
      <c r="Q425" s="158"/>
      <c r="R425" s="158" t="s">
        <v>278</v>
      </c>
      <c r="S425" s="158"/>
      <c r="T425" s="158">
        <v>1</v>
      </c>
      <c r="U425" s="158"/>
      <c r="V425" s="158"/>
      <c r="W425" s="158"/>
      <c r="X425" s="158"/>
      <c r="Y425" s="158"/>
      <c r="Z425" s="158"/>
      <c r="AA425" s="158"/>
      <c r="AB425" s="158"/>
      <c r="AC425" s="158"/>
      <c r="AD425" s="166"/>
      <c r="AE425" s="158">
        <v>5</v>
      </c>
    </row>
    <row r="426" spans="1:31" x14ac:dyDescent="0.2">
      <c r="A426" s="173" t="s">
        <v>1521</v>
      </c>
      <c r="B426" s="177">
        <v>45539</v>
      </c>
      <c r="C426" s="157" t="s">
        <v>708</v>
      </c>
      <c r="D426" s="153">
        <v>44.219949679999999</v>
      </c>
      <c r="E426" s="153">
        <v>-88.464994579999995</v>
      </c>
      <c r="F426" s="158">
        <v>7.25</v>
      </c>
      <c r="G426" s="158" t="s">
        <v>284</v>
      </c>
      <c r="H426" s="158" t="s">
        <v>277</v>
      </c>
      <c r="I426" s="158">
        <v>1</v>
      </c>
      <c r="J426" s="158"/>
      <c r="K426" s="158"/>
      <c r="L426" s="158">
        <v>1</v>
      </c>
      <c r="M426" s="158"/>
      <c r="N426" s="158"/>
      <c r="O426" s="178"/>
      <c r="P426" s="158"/>
      <c r="Q426" s="158"/>
      <c r="R426" s="158"/>
      <c r="S426" s="158"/>
      <c r="T426" s="158"/>
      <c r="U426" s="158"/>
      <c r="V426" s="158"/>
      <c r="W426" s="158"/>
      <c r="X426" s="158"/>
      <c r="Y426" s="158"/>
      <c r="Z426" s="158"/>
      <c r="AA426" s="158"/>
      <c r="AB426" s="158"/>
      <c r="AC426" s="158"/>
      <c r="AD426" s="166"/>
      <c r="AE426" s="158">
        <v>4</v>
      </c>
    </row>
    <row r="427" spans="1:31" x14ac:dyDescent="0.2">
      <c r="A427" s="173" t="s">
        <v>1521</v>
      </c>
      <c r="B427" s="177">
        <v>45539</v>
      </c>
      <c r="C427" s="157" t="s">
        <v>709</v>
      </c>
      <c r="D427" s="153">
        <v>44.219934879999997</v>
      </c>
      <c r="E427" s="153">
        <v>-88.463893290000001</v>
      </c>
      <c r="F427" s="158">
        <v>6.75</v>
      </c>
      <c r="G427" s="158" t="s">
        <v>284</v>
      </c>
      <c r="H427" s="158" t="s">
        <v>277</v>
      </c>
      <c r="I427" s="158">
        <v>3</v>
      </c>
      <c r="J427" s="158">
        <v>2</v>
      </c>
      <c r="K427" s="158"/>
      <c r="L427" s="158">
        <v>3</v>
      </c>
      <c r="M427" s="158"/>
      <c r="N427" s="158"/>
      <c r="O427" s="163">
        <v>3</v>
      </c>
      <c r="P427" s="158">
        <v>1</v>
      </c>
      <c r="Q427" s="158"/>
      <c r="R427" s="158"/>
      <c r="S427" s="158"/>
      <c r="T427" s="158">
        <v>3</v>
      </c>
      <c r="U427" s="158"/>
      <c r="V427" s="158"/>
      <c r="W427" s="158"/>
      <c r="X427" s="158"/>
      <c r="Y427" s="158"/>
      <c r="Z427" s="158"/>
      <c r="AA427" s="158"/>
      <c r="AB427" s="158"/>
      <c r="AC427" s="158"/>
      <c r="AD427" s="166"/>
      <c r="AE427" s="158">
        <v>5</v>
      </c>
    </row>
    <row r="428" spans="1:31" x14ac:dyDescent="0.2">
      <c r="A428" s="173" t="s">
        <v>1521</v>
      </c>
      <c r="B428" s="177">
        <v>45539</v>
      </c>
      <c r="C428" s="157" t="s">
        <v>710</v>
      </c>
      <c r="D428" s="153">
        <v>44.21992006</v>
      </c>
      <c r="E428" s="153">
        <v>-88.462791999999993</v>
      </c>
      <c r="F428" s="158">
        <v>8.5</v>
      </c>
      <c r="G428" s="158" t="s">
        <v>284</v>
      </c>
      <c r="H428" s="158" t="s">
        <v>277</v>
      </c>
      <c r="I428" s="158">
        <v>1</v>
      </c>
      <c r="J428" s="158">
        <v>1</v>
      </c>
      <c r="K428" s="158"/>
      <c r="L428" s="158">
        <v>1</v>
      </c>
      <c r="M428" s="158"/>
      <c r="N428" s="158"/>
      <c r="O428" s="158"/>
      <c r="P428" s="158"/>
      <c r="Q428" s="158"/>
      <c r="R428" s="158"/>
      <c r="S428" s="158"/>
      <c r="T428" s="158"/>
      <c r="U428" s="158"/>
      <c r="V428" s="158"/>
      <c r="W428" s="158"/>
      <c r="X428" s="158"/>
      <c r="Y428" s="158"/>
      <c r="Z428" s="158"/>
      <c r="AA428" s="158"/>
      <c r="AB428" s="158"/>
      <c r="AC428" s="158"/>
      <c r="AD428" s="166"/>
      <c r="AE428" s="158">
        <v>1</v>
      </c>
    </row>
    <row r="429" spans="1:31" x14ac:dyDescent="0.2">
      <c r="A429" s="173" t="s">
        <v>1521</v>
      </c>
      <c r="B429" s="177">
        <v>45539</v>
      </c>
      <c r="C429" s="157" t="s">
        <v>711</v>
      </c>
      <c r="D429" s="153">
        <v>44.219905230000002</v>
      </c>
      <c r="E429" s="153">
        <v>-88.461690700000005</v>
      </c>
      <c r="F429" s="158">
        <v>10</v>
      </c>
      <c r="G429" s="158" t="s">
        <v>276</v>
      </c>
      <c r="H429" s="158" t="s">
        <v>277</v>
      </c>
      <c r="I429" s="158"/>
      <c r="J429" s="158"/>
      <c r="K429" s="158"/>
      <c r="L429" s="158"/>
      <c r="M429" s="158"/>
      <c r="N429" s="158"/>
      <c r="O429" s="158"/>
      <c r="P429" s="158"/>
      <c r="Q429" s="158"/>
      <c r="R429" s="158"/>
      <c r="S429" s="158"/>
      <c r="T429" s="158"/>
      <c r="U429" s="158"/>
      <c r="V429" s="158"/>
      <c r="W429" s="158"/>
      <c r="X429" s="158"/>
      <c r="Y429" s="158"/>
      <c r="Z429" s="158"/>
      <c r="AA429" s="158"/>
      <c r="AB429" s="158"/>
      <c r="AC429" s="158"/>
      <c r="AD429" s="166"/>
      <c r="AE429" s="158">
        <v>0</v>
      </c>
    </row>
    <row r="430" spans="1:31" x14ac:dyDescent="0.2">
      <c r="A430" s="173" t="s">
        <v>1521</v>
      </c>
      <c r="B430" s="177">
        <v>45539</v>
      </c>
      <c r="C430" s="157" t="s">
        <v>712</v>
      </c>
      <c r="D430" s="153">
        <v>44.219890390000003</v>
      </c>
      <c r="E430" s="153">
        <v>-88.460589409999997</v>
      </c>
      <c r="F430" s="158">
        <v>12.5</v>
      </c>
      <c r="G430" s="158" t="s">
        <v>276</v>
      </c>
      <c r="H430" s="158" t="s">
        <v>277</v>
      </c>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66"/>
      <c r="AE430" s="158">
        <v>0</v>
      </c>
    </row>
    <row r="431" spans="1:31" x14ac:dyDescent="0.2">
      <c r="A431" s="173" t="s">
        <v>1521</v>
      </c>
      <c r="B431" s="177">
        <v>45539</v>
      </c>
      <c r="C431" s="157" t="s">
        <v>713</v>
      </c>
      <c r="D431" s="153">
        <v>44.219875539999997</v>
      </c>
      <c r="E431" s="153">
        <v>-88.459488120000003</v>
      </c>
      <c r="F431" s="158">
        <v>11</v>
      </c>
      <c r="G431" s="158" t="s">
        <v>276</v>
      </c>
      <c r="H431" s="158" t="s">
        <v>277</v>
      </c>
      <c r="I431" s="158"/>
      <c r="J431" s="158"/>
      <c r="K431" s="158"/>
      <c r="L431" s="158"/>
      <c r="M431" s="158"/>
      <c r="N431" s="158"/>
      <c r="O431" s="158"/>
      <c r="P431" s="158"/>
      <c r="Q431" s="158"/>
      <c r="R431" s="158"/>
      <c r="S431" s="158"/>
      <c r="T431" s="158"/>
      <c r="U431" s="158"/>
      <c r="V431" s="158"/>
      <c r="W431" s="158"/>
      <c r="X431" s="158"/>
      <c r="Y431" s="158"/>
      <c r="Z431" s="158"/>
      <c r="AA431" s="158"/>
      <c r="AB431" s="158"/>
      <c r="AC431" s="158"/>
      <c r="AD431" s="166"/>
      <c r="AE431" s="158">
        <v>0</v>
      </c>
    </row>
    <row r="432" spans="1:31" x14ac:dyDescent="0.2">
      <c r="A432" s="173" t="s">
        <v>1521</v>
      </c>
      <c r="B432" s="177">
        <v>45539</v>
      </c>
      <c r="C432" s="157" t="s">
        <v>714</v>
      </c>
      <c r="D432" s="153">
        <v>44.219860679999996</v>
      </c>
      <c r="E432" s="153">
        <v>-88.458386840000003</v>
      </c>
      <c r="F432" s="158">
        <v>10</v>
      </c>
      <c r="G432" s="158" t="s">
        <v>284</v>
      </c>
      <c r="H432" s="158" t="s">
        <v>277</v>
      </c>
      <c r="I432" s="158"/>
      <c r="J432" s="158"/>
      <c r="K432" s="158"/>
      <c r="L432" s="158"/>
      <c r="M432" s="158"/>
      <c r="N432" s="158"/>
      <c r="O432" s="158"/>
      <c r="P432" s="158"/>
      <c r="Q432" s="158"/>
      <c r="R432" s="158"/>
      <c r="S432" s="158"/>
      <c r="T432" s="158"/>
      <c r="U432" s="158"/>
      <c r="V432" s="158"/>
      <c r="W432" s="158"/>
      <c r="X432" s="158"/>
      <c r="Y432" s="158"/>
      <c r="Z432" s="158"/>
      <c r="AA432" s="158"/>
      <c r="AB432" s="158"/>
      <c r="AC432" s="158"/>
      <c r="AD432" s="166"/>
      <c r="AE432" s="158">
        <v>0</v>
      </c>
    </row>
    <row r="433" spans="1:31" x14ac:dyDescent="0.2">
      <c r="A433" s="173" t="s">
        <v>1521</v>
      </c>
      <c r="B433" s="177">
        <v>45539</v>
      </c>
      <c r="C433" s="157" t="s">
        <v>715</v>
      </c>
      <c r="D433" s="153">
        <v>44.219845810000002</v>
      </c>
      <c r="E433" s="153">
        <v>-88.457285549999995</v>
      </c>
      <c r="F433" s="158">
        <v>6</v>
      </c>
      <c r="G433" s="158" t="s">
        <v>276</v>
      </c>
      <c r="H433" s="158" t="s">
        <v>277</v>
      </c>
      <c r="I433" s="158"/>
      <c r="J433" s="158"/>
      <c r="K433" s="158"/>
      <c r="L433" s="158"/>
      <c r="M433" s="158"/>
      <c r="N433" s="158"/>
      <c r="O433" s="158"/>
      <c r="P433" s="158"/>
      <c r="Q433" s="158"/>
      <c r="R433" s="158"/>
      <c r="S433" s="158"/>
      <c r="T433" s="158"/>
      <c r="U433" s="158"/>
      <c r="V433" s="158"/>
      <c r="W433" s="158"/>
      <c r="X433" s="158"/>
      <c r="Y433" s="158"/>
      <c r="Z433" s="158"/>
      <c r="AA433" s="158"/>
      <c r="AB433" s="158"/>
      <c r="AC433" s="158"/>
      <c r="AD433" s="166"/>
      <c r="AE433" s="158">
        <v>0</v>
      </c>
    </row>
    <row r="434" spans="1:31" x14ac:dyDescent="0.2">
      <c r="A434" s="173" t="s">
        <v>1521</v>
      </c>
      <c r="B434" s="177">
        <v>45539</v>
      </c>
      <c r="C434" s="157" t="s">
        <v>716</v>
      </c>
      <c r="D434" s="153">
        <v>44.220771259999999</v>
      </c>
      <c r="E434" s="153">
        <v>-88.467176620000004</v>
      </c>
      <c r="F434" s="158">
        <v>4.25</v>
      </c>
      <c r="G434" s="158" t="s">
        <v>284</v>
      </c>
      <c r="H434" s="158" t="s">
        <v>277</v>
      </c>
      <c r="I434" s="158">
        <v>3</v>
      </c>
      <c r="J434" s="158"/>
      <c r="K434" s="158"/>
      <c r="L434" s="158">
        <v>2</v>
      </c>
      <c r="M434" s="158">
        <v>1</v>
      </c>
      <c r="N434" s="158">
        <v>1</v>
      </c>
      <c r="O434" s="158">
        <v>3</v>
      </c>
      <c r="P434" s="158"/>
      <c r="Q434" s="158"/>
      <c r="R434" s="158"/>
      <c r="S434" s="158"/>
      <c r="T434" s="158">
        <v>3</v>
      </c>
      <c r="U434" s="158"/>
      <c r="V434" s="158"/>
      <c r="W434" s="158"/>
      <c r="X434" s="158"/>
      <c r="Y434" s="158"/>
      <c r="Z434" s="158"/>
      <c r="AA434" s="158"/>
      <c r="AB434" s="158"/>
      <c r="AC434" s="158">
        <v>1</v>
      </c>
      <c r="AD434" s="166"/>
      <c r="AE434" s="158">
        <v>5</v>
      </c>
    </row>
    <row r="435" spans="1:31" x14ac:dyDescent="0.2">
      <c r="A435" s="173" t="s">
        <v>1521</v>
      </c>
      <c r="B435" s="177">
        <v>45539</v>
      </c>
      <c r="C435" s="157" t="s">
        <v>717</v>
      </c>
      <c r="D435" s="153">
        <v>44.220756469999998</v>
      </c>
      <c r="E435" s="153">
        <v>-88.466075309999994</v>
      </c>
      <c r="F435" s="158">
        <v>6</v>
      </c>
      <c r="G435" s="158" t="s">
        <v>284</v>
      </c>
      <c r="H435" s="158" t="s">
        <v>277</v>
      </c>
      <c r="I435" s="158">
        <v>1</v>
      </c>
      <c r="J435" s="158"/>
      <c r="K435" s="158"/>
      <c r="L435" s="158">
        <v>1</v>
      </c>
      <c r="M435" s="158" t="s">
        <v>278</v>
      </c>
      <c r="N435" s="158" t="s">
        <v>278</v>
      </c>
      <c r="O435" s="158">
        <v>1</v>
      </c>
      <c r="P435" s="158"/>
      <c r="Q435" s="158"/>
      <c r="R435" s="158"/>
      <c r="S435" s="158"/>
      <c r="T435" s="158"/>
      <c r="U435" s="158"/>
      <c r="V435" s="158"/>
      <c r="W435" s="158"/>
      <c r="X435" s="158"/>
      <c r="Y435" s="158"/>
      <c r="Z435" s="158"/>
      <c r="AA435" s="158"/>
      <c r="AB435" s="158"/>
      <c r="AC435" s="158" t="s">
        <v>278</v>
      </c>
      <c r="AD435" s="166"/>
      <c r="AE435" s="158">
        <v>3</v>
      </c>
    </row>
    <row r="436" spans="1:31" x14ac:dyDescent="0.2">
      <c r="A436" s="173" t="s">
        <v>1521</v>
      </c>
      <c r="B436" s="177">
        <v>45539</v>
      </c>
      <c r="C436" s="157" t="s">
        <v>718</v>
      </c>
      <c r="D436" s="153">
        <v>44.220741680000003</v>
      </c>
      <c r="E436" s="153">
        <v>-88.464973999999998</v>
      </c>
      <c r="F436" s="158">
        <v>7.5</v>
      </c>
      <c r="G436" s="158" t="s">
        <v>284</v>
      </c>
      <c r="H436" s="158" t="s">
        <v>277</v>
      </c>
      <c r="I436" s="158">
        <v>1</v>
      </c>
      <c r="J436" s="158"/>
      <c r="K436" s="158"/>
      <c r="L436" s="158">
        <v>1</v>
      </c>
      <c r="M436" s="158"/>
      <c r="N436" s="158"/>
      <c r="O436" s="158">
        <v>1</v>
      </c>
      <c r="P436" s="158"/>
      <c r="Q436" s="158"/>
      <c r="R436" s="158"/>
      <c r="S436" s="158"/>
      <c r="T436" s="158"/>
      <c r="U436" s="158"/>
      <c r="V436" s="158"/>
      <c r="W436" s="158"/>
      <c r="X436" s="158"/>
      <c r="Y436" s="158"/>
      <c r="Z436" s="158"/>
      <c r="AA436" s="158"/>
      <c r="AB436" s="158"/>
      <c r="AC436" s="158"/>
      <c r="AD436" s="166"/>
      <c r="AE436" s="158">
        <v>3</v>
      </c>
    </row>
    <row r="437" spans="1:31" x14ac:dyDescent="0.2">
      <c r="A437" s="173" t="s">
        <v>1521</v>
      </c>
      <c r="B437" s="177">
        <v>45539</v>
      </c>
      <c r="C437" s="157" t="s">
        <v>719</v>
      </c>
      <c r="D437" s="153">
        <v>44.22072687</v>
      </c>
      <c r="E437" s="153">
        <v>-88.463872690000002</v>
      </c>
      <c r="F437" s="158">
        <v>8</v>
      </c>
      <c r="G437" s="158" t="s">
        <v>284</v>
      </c>
      <c r="H437" s="158" t="s">
        <v>277</v>
      </c>
      <c r="I437" s="158">
        <v>1</v>
      </c>
      <c r="J437" s="158"/>
      <c r="K437" s="158"/>
      <c r="L437" s="158">
        <v>1</v>
      </c>
      <c r="M437" s="158"/>
      <c r="N437" s="158"/>
      <c r="O437" s="158"/>
      <c r="P437" s="158"/>
      <c r="Q437" s="158"/>
      <c r="R437" s="158"/>
      <c r="S437" s="158"/>
      <c r="T437" s="158"/>
      <c r="U437" s="158"/>
      <c r="V437" s="158"/>
      <c r="W437" s="158"/>
      <c r="X437" s="158"/>
      <c r="Y437" s="158"/>
      <c r="Z437" s="158"/>
      <c r="AA437" s="158"/>
      <c r="AB437" s="158"/>
      <c r="AC437" s="158"/>
      <c r="AD437" s="166"/>
      <c r="AE437" s="158">
        <v>1</v>
      </c>
    </row>
    <row r="438" spans="1:31" x14ac:dyDescent="0.2">
      <c r="A438" s="173" t="s">
        <v>1521</v>
      </c>
      <c r="B438" s="177">
        <v>45539</v>
      </c>
      <c r="C438" s="157" t="s">
        <v>720</v>
      </c>
      <c r="D438" s="153">
        <v>44.220712050000003</v>
      </c>
      <c r="E438" s="153">
        <v>-88.462771380000007</v>
      </c>
      <c r="F438" s="158">
        <v>9.5</v>
      </c>
      <c r="G438" s="158" t="s">
        <v>284</v>
      </c>
      <c r="H438" s="158" t="s">
        <v>277</v>
      </c>
      <c r="I438" s="158"/>
      <c r="J438" s="158"/>
      <c r="K438" s="158"/>
      <c r="L438" s="158"/>
      <c r="M438" s="158"/>
      <c r="N438" s="158"/>
      <c r="O438" s="158"/>
      <c r="P438" s="158"/>
      <c r="Q438" s="158"/>
      <c r="R438" s="158"/>
      <c r="S438" s="158"/>
      <c r="T438" s="158"/>
      <c r="U438" s="158"/>
      <c r="V438" s="158"/>
      <c r="W438" s="158"/>
      <c r="X438" s="158"/>
      <c r="Y438" s="158"/>
      <c r="Z438" s="158"/>
      <c r="AA438" s="158"/>
      <c r="AB438" s="158"/>
      <c r="AC438" s="158"/>
      <c r="AD438" s="166"/>
      <c r="AE438" s="158">
        <v>0</v>
      </c>
    </row>
    <row r="439" spans="1:31" x14ac:dyDescent="0.2">
      <c r="A439" s="173" t="s">
        <v>1521</v>
      </c>
      <c r="B439" s="177">
        <v>45539</v>
      </c>
      <c r="C439" s="157" t="s">
        <v>721</v>
      </c>
      <c r="D439" s="153">
        <v>44.220697219999998</v>
      </c>
      <c r="E439" s="153">
        <v>-88.461670080000005</v>
      </c>
      <c r="F439" s="158">
        <v>10.5</v>
      </c>
      <c r="G439" s="158" t="s">
        <v>276</v>
      </c>
      <c r="H439" s="158" t="s">
        <v>277</v>
      </c>
      <c r="I439" s="158"/>
      <c r="J439" s="158"/>
      <c r="K439" s="158"/>
      <c r="L439" s="158"/>
      <c r="M439" s="158"/>
      <c r="N439" s="158"/>
      <c r="O439" s="158"/>
      <c r="P439" s="158"/>
      <c r="Q439" s="158"/>
      <c r="R439" s="158"/>
      <c r="S439" s="158"/>
      <c r="T439" s="158"/>
      <c r="U439" s="158"/>
      <c r="V439" s="158"/>
      <c r="W439" s="158"/>
      <c r="X439" s="158"/>
      <c r="Y439" s="158"/>
      <c r="Z439" s="158"/>
      <c r="AA439" s="158"/>
      <c r="AB439" s="158"/>
      <c r="AC439" s="158"/>
      <c r="AD439" s="166"/>
      <c r="AE439" s="158">
        <v>0</v>
      </c>
    </row>
    <row r="440" spans="1:31" x14ac:dyDescent="0.2">
      <c r="A440" s="173" t="s">
        <v>1521</v>
      </c>
      <c r="B440" s="177">
        <v>45539</v>
      </c>
      <c r="C440" s="157" t="s">
        <v>722</v>
      </c>
      <c r="D440" s="153">
        <v>44.22068238</v>
      </c>
      <c r="E440" s="153">
        <v>-88.460568769999995</v>
      </c>
      <c r="F440" s="158">
        <v>12.25</v>
      </c>
      <c r="G440" s="158" t="s">
        <v>276</v>
      </c>
      <c r="H440" s="179" t="s">
        <v>276</v>
      </c>
      <c r="I440" s="158"/>
      <c r="J440" s="158"/>
      <c r="K440" s="158"/>
      <c r="L440" s="158"/>
      <c r="M440" s="158"/>
      <c r="N440" s="158"/>
      <c r="O440" s="158"/>
      <c r="P440" s="158"/>
      <c r="Q440" s="158"/>
      <c r="R440" s="158"/>
      <c r="S440" s="158"/>
      <c r="T440" s="158"/>
      <c r="U440" s="158"/>
      <c r="V440" s="158"/>
      <c r="W440" s="158"/>
      <c r="X440" s="158"/>
      <c r="Y440" s="158"/>
      <c r="Z440" s="158"/>
      <c r="AA440" s="158"/>
      <c r="AB440" s="158"/>
      <c r="AC440" s="158"/>
      <c r="AD440" s="166"/>
      <c r="AE440" s="158">
        <v>0</v>
      </c>
    </row>
    <row r="441" spans="1:31" x14ac:dyDescent="0.2">
      <c r="A441" s="173" t="s">
        <v>1521</v>
      </c>
      <c r="B441" s="177">
        <v>45539</v>
      </c>
      <c r="C441" s="157" t="s">
        <v>723</v>
      </c>
      <c r="D441" s="153">
        <v>44.220667540000001</v>
      </c>
      <c r="E441" s="153">
        <v>-88.459467470000007</v>
      </c>
      <c r="F441" s="158">
        <v>11</v>
      </c>
      <c r="G441" s="158" t="s">
        <v>284</v>
      </c>
      <c r="H441" s="158" t="s">
        <v>277</v>
      </c>
      <c r="I441" s="158"/>
      <c r="J441" s="158"/>
      <c r="K441" s="158"/>
      <c r="L441" s="158"/>
      <c r="M441" s="158"/>
      <c r="N441" s="158"/>
      <c r="O441" s="158"/>
      <c r="P441" s="158"/>
      <c r="Q441" s="158"/>
      <c r="R441" s="158"/>
      <c r="S441" s="158"/>
      <c r="T441" s="158"/>
      <c r="U441" s="158"/>
      <c r="V441" s="158"/>
      <c r="W441" s="158"/>
      <c r="X441" s="158"/>
      <c r="Y441" s="158"/>
      <c r="Z441" s="158"/>
      <c r="AA441" s="158"/>
      <c r="AB441" s="158"/>
      <c r="AC441" s="158"/>
      <c r="AD441" s="166"/>
      <c r="AE441" s="158">
        <v>0</v>
      </c>
    </row>
    <row r="442" spans="1:31" x14ac:dyDescent="0.2">
      <c r="A442" s="173" t="s">
        <v>1521</v>
      </c>
      <c r="B442" s="177">
        <v>45539</v>
      </c>
      <c r="C442" s="157" t="s">
        <v>724</v>
      </c>
      <c r="D442" s="153">
        <v>44.22065267</v>
      </c>
      <c r="E442" s="153">
        <v>-88.458366170000005</v>
      </c>
      <c r="F442" s="158">
        <v>10.5</v>
      </c>
      <c r="G442" s="158" t="s">
        <v>284</v>
      </c>
      <c r="H442" s="158" t="s">
        <v>277</v>
      </c>
      <c r="I442" s="158"/>
      <c r="J442" s="158"/>
      <c r="K442" s="158"/>
      <c r="L442" s="158"/>
      <c r="M442" s="158"/>
      <c r="N442" s="158"/>
      <c r="O442" s="158"/>
      <c r="P442" s="158"/>
      <c r="Q442" s="158"/>
      <c r="R442" s="158"/>
      <c r="S442" s="158"/>
      <c r="T442" s="158"/>
      <c r="U442" s="158"/>
      <c r="V442" s="158"/>
      <c r="W442" s="158"/>
      <c r="X442" s="158"/>
      <c r="Y442" s="158"/>
      <c r="Z442" s="158"/>
      <c r="AA442" s="158"/>
      <c r="AB442" s="158"/>
      <c r="AC442" s="158"/>
      <c r="AD442" s="166"/>
      <c r="AE442" s="158">
        <v>0</v>
      </c>
    </row>
    <row r="443" spans="1:31" x14ac:dyDescent="0.2">
      <c r="A443" s="173" t="s">
        <v>1521</v>
      </c>
      <c r="B443" s="177">
        <v>45539</v>
      </c>
      <c r="C443" s="157" t="s">
        <v>725</v>
      </c>
      <c r="D443" s="153">
        <v>44.220637799999999</v>
      </c>
      <c r="E443" s="153">
        <v>-88.457264859999995</v>
      </c>
      <c r="F443" s="158">
        <v>5.75</v>
      </c>
      <c r="G443" s="158" t="s">
        <v>284</v>
      </c>
      <c r="H443" s="158" t="s">
        <v>277</v>
      </c>
      <c r="I443" s="158">
        <v>1</v>
      </c>
      <c r="J443" s="158" t="s">
        <v>278</v>
      </c>
      <c r="K443" s="158"/>
      <c r="L443" s="158"/>
      <c r="M443" s="158"/>
      <c r="N443" s="158"/>
      <c r="O443" s="158">
        <v>1</v>
      </c>
      <c r="P443" s="158"/>
      <c r="Q443" s="158"/>
      <c r="R443" s="158"/>
      <c r="S443" s="158"/>
      <c r="T443" s="158"/>
      <c r="U443" s="158"/>
      <c r="V443" s="158"/>
      <c r="W443" s="158"/>
      <c r="X443" s="158"/>
      <c r="Y443" s="158"/>
      <c r="Z443" s="158"/>
      <c r="AA443" s="158"/>
      <c r="AB443" s="158"/>
      <c r="AC443" s="158"/>
      <c r="AD443" s="166"/>
      <c r="AE443" s="158">
        <v>2</v>
      </c>
    </row>
    <row r="444" spans="1:31" x14ac:dyDescent="0.2">
      <c r="A444" s="173" t="s">
        <v>1521</v>
      </c>
      <c r="B444" s="177">
        <v>45539</v>
      </c>
      <c r="C444" s="157" t="s">
        <v>726</v>
      </c>
      <c r="D444" s="153">
        <v>44.221563250000003</v>
      </c>
      <c r="E444" s="153">
        <v>-88.467156059999994</v>
      </c>
      <c r="F444" s="158">
        <v>3.5</v>
      </c>
      <c r="G444" s="158" t="s">
        <v>284</v>
      </c>
      <c r="H444" s="158" t="s">
        <v>277</v>
      </c>
      <c r="I444" s="158">
        <v>3</v>
      </c>
      <c r="J444" s="158"/>
      <c r="K444" s="158"/>
      <c r="L444" s="158">
        <v>1</v>
      </c>
      <c r="M444" s="158">
        <v>1</v>
      </c>
      <c r="N444" s="158">
        <v>1</v>
      </c>
      <c r="O444" s="158">
        <v>3</v>
      </c>
      <c r="P444" s="158"/>
      <c r="Q444" s="158"/>
      <c r="R444" s="158">
        <v>1</v>
      </c>
      <c r="S444" s="158"/>
      <c r="T444" s="158">
        <v>3</v>
      </c>
      <c r="U444" s="158"/>
      <c r="V444" s="158"/>
      <c r="W444" s="158"/>
      <c r="X444" s="158"/>
      <c r="Y444" s="158"/>
      <c r="Z444" s="158"/>
      <c r="AA444" s="158"/>
      <c r="AB444" s="158"/>
      <c r="AC444" s="158">
        <v>1</v>
      </c>
      <c r="AD444" s="166"/>
      <c r="AE444" s="158">
        <v>5</v>
      </c>
    </row>
    <row r="445" spans="1:31" x14ac:dyDescent="0.2">
      <c r="A445" s="173" t="s">
        <v>1521</v>
      </c>
      <c r="B445" s="177">
        <v>45539</v>
      </c>
      <c r="C445" s="157" t="s">
        <v>727</v>
      </c>
      <c r="D445" s="153">
        <v>44.221548470000002</v>
      </c>
      <c r="E445" s="153">
        <v>-88.466054740000004</v>
      </c>
      <c r="F445" s="158">
        <v>5.5</v>
      </c>
      <c r="G445" s="158" t="s">
        <v>284</v>
      </c>
      <c r="H445" s="158" t="s">
        <v>277</v>
      </c>
      <c r="I445" s="158">
        <v>3</v>
      </c>
      <c r="J445" s="158"/>
      <c r="K445" s="163">
        <v>1</v>
      </c>
      <c r="L445" s="158">
        <v>3</v>
      </c>
      <c r="M445" s="158"/>
      <c r="N445" s="158"/>
      <c r="O445" s="158">
        <v>3</v>
      </c>
      <c r="P445" s="158"/>
      <c r="Q445" s="158"/>
      <c r="R445" s="158"/>
      <c r="S445" s="158"/>
      <c r="T445" s="158">
        <v>3</v>
      </c>
      <c r="U445" s="158"/>
      <c r="V445" s="158"/>
      <c r="W445" s="158"/>
      <c r="X445" s="158"/>
      <c r="Y445" s="158"/>
      <c r="Z445" s="158"/>
      <c r="AA445" s="158"/>
      <c r="AB445" s="158"/>
      <c r="AC445" s="158"/>
      <c r="AD445" s="166"/>
      <c r="AE445" s="158">
        <v>5</v>
      </c>
    </row>
    <row r="446" spans="1:31" s="159" customFormat="1" x14ac:dyDescent="0.2">
      <c r="A446" s="173" t="s">
        <v>1521</v>
      </c>
      <c r="B446" s="177">
        <v>45539</v>
      </c>
      <c r="C446" s="157" t="s">
        <v>728</v>
      </c>
      <c r="D446" s="153">
        <v>44.221533669999999</v>
      </c>
      <c r="E446" s="153">
        <v>-88.464953410000007</v>
      </c>
      <c r="F446" s="158">
        <v>7.25</v>
      </c>
      <c r="G446" s="158" t="s">
        <v>284</v>
      </c>
      <c r="H446" s="158" t="s">
        <v>277</v>
      </c>
      <c r="I446" s="158">
        <v>3</v>
      </c>
      <c r="J446" s="158"/>
      <c r="K446" s="158"/>
      <c r="L446" s="158">
        <v>3</v>
      </c>
      <c r="M446" s="158"/>
      <c r="N446" s="158"/>
      <c r="O446" s="158">
        <v>3</v>
      </c>
      <c r="P446" s="158"/>
      <c r="Q446" s="158">
        <v>1</v>
      </c>
      <c r="R446" s="158"/>
      <c r="S446" s="158"/>
      <c r="T446" s="158">
        <v>2</v>
      </c>
      <c r="U446" s="158"/>
      <c r="V446" s="158"/>
      <c r="W446" s="158"/>
      <c r="X446" s="158"/>
      <c r="Y446" s="158"/>
      <c r="Z446" s="158"/>
      <c r="AA446" s="158"/>
      <c r="AB446" s="158"/>
      <c r="AC446" s="158"/>
      <c r="AD446" s="166"/>
      <c r="AE446" s="158">
        <v>5</v>
      </c>
    </row>
    <row r="447" spans="1:31" x14ac:dyDescent="0.2">
      <c r="A447" s="173" t="s">
        <v>1521</v>
      </c>
      <c r="B447" s="177">
        <v>45539</v>
      </c>
      <c r="C447" s="157" t="s">
        <v>729</v>
      </c>
      <c r="D447" s="153">
        <v>44.221518860000003</v>
      </c>
      <c r="E447" s="153">
        <v>-88.463852090000003</v>
      </c>
      <c r="F447" s="158">
        <v>8</v>
      </c>
      <c r="G447" s="158" t="s">
        <v>284</v>
      </c>
      <c r="H447" s="158" t="s">
        <v>277</v>
      </c>
      <c r="I447" s="158">
        <v>1</v>
      </c>
      <c r="J447" s="158" t="s">
        <v>278</v>
      </c>
      <c r="K447" s="158"/>
      <c r="L447" s="158" t="s">
        <v>278</v>
      </c>
      <c r="M447" s="158"/>
      <c r="N447" s="158"/>
      <c r="O447" s="158">
        <v>1</v>
      </c>
      <c r="P447" s="158"/>
      <c r="Q447" s="158" t="s">
        <v>278</v>
      </c>
      <c r="R447" s="158"/>
      <c r="S447" s="158"/>
      <c r="T447" s="158"/>
      <c r="U447" s="158"/>
      <c r="V447" s="158"/>
      <c r="W447" s="158"/>
      <c r="X447" s="158"/>
      <c r="Y447" s="158"/>
      <c r="Z447" s="158"/>
      <c r="AA447" s="158"/>
      <c r="AB447" s="158"/>
      <c r="AC447" s="158"/>
      <c r="AD447" s="166"/>
      <c r="AE447" s="158">
        <v>2</v>
      </c>
    </row>
    <row r="448" spans="1:31" x14ac:dyDescent="0.2">
      <c r="A448" s="173" t="s">
        <v>1521</v>
      </c>
      <c r="B448" s="177">
        <v>45539</v>
      </c>
      <c r="C448" s="157" t="s">
        <v>730</v>
      </c>
      <c r="D448" s="153">
        <v>44.221504039999999</v>
      </c>
      <c r="E448" s="153">
        <v>-88.46275077</v>
      </c>
      <c r="F448" s="158">
        <v>9.25</v>
      </c>
      <c r="G448" s="158" t="s">
        <v>284</v>
      </c>
      <c r="H448" s="158" t="s">
        <v>277</v>
      </c>
      <c r="I448" s="158"/>
      <c r="J448" s="158"/>
      <c r="K448" s="158"/>
      <c r="L448" s="158"/>
      <c r="M448" s="158"/>
      <c r="N448" s="158"/>
      <c r="O448" s="158"/>
      <c r="P448" s="158"/>
      <c r="Q448" s="158"/>
      <c r="R448" s="158"/>
      <c r="S448" s="158"/>
      <c r="T448" s="158"/>
      <c r="U448" s="158"/>
      <c r="V448" s="158"/>
      <c r="W448" s="158"/>
      <c r="X448" s="158"/>
      <c r="Y448" s="158"/>
      <c r="Z448" s="158"/>
      <c r="AA448" s="158"/>
      <c r="AB448" s="158"/>
      <c r="AC448" s="158"/>
      <c r="AD448" s="166"/>
      <c r="AE448" s="158">
        <v>0</v>
      </c>
    </row>
    <row r="449" spans="1:31" x14ac:dyDescent="0.2">
      <c r="A449" s="173" t="s">
        <v>1521</v>
      </c>
      <c r="B449" s="177">
        <v>45539</v>
      </c>
      <c r="C449" s="157" t="s">
        <v>731</v>
      </c>
      <c r="D449" s="153">
        <v>44.221489220000002</v>
      </c>
      <c r="E449" s="153">
        <v>-88.461649449999996</v>
      </c>
      <c r="F449" s="158">
        <v>9.5</v>
      </c>
      <c r="G449" s="158" t="s">
        <v>276</v>
      </c>
      <c r="H449" s="158" t="s">
        <v>277</v>
      </c>
      <c r="I449" s="158"/>
      <c r="J449" s="158"/>
      <c r="K449" s="158"/>
      <c r="L449" s="158"/>
      <c r="M449" s="158"/>
      <c r="N449" s="158"/>
      <c r="O449" s="158"/>
      <c r="P449" s="158"/>
      <c r="Q449" s="158"/>
      <c r="R449" s="158"/>
      <c r="S449" s="158"/>
      <c r="T449" s="158"/>
      <c r="U449" s="158"/>
      <c r="V449" s="158"/>
      <c r="W449" s="158"/>
      <c r="X449" s="158"/>
      <c r="Y449" s="158"/>
      <c r="Z449" s="158"/>
      <c r="AA449" s="158"/>
      <c r="AB449" s="158"/>
      <c r="AC449" s="158"/>
      <c r="AD449" s="166"/>
      <c r="AE449" s="158">
        <v>0</v>
      </c>
    </row>
    <row r="450" spans="1:31" x14ac:dyDescent="0.2">
      <c r="A450" s="173" t="s">
        <v>1521</v>
      </c>
      <c r="B450" s="177">
        <v>45539</v>
      </c>
      <c r="C450" s="157" t="s">
        <v>732</v>
      </c>
      <c r="D450" s="153">
        <v>44.221474379999997</v>
      </c>
      <c r="E450" s="153">
        <v>-88.460548130000006</v>
      </c>
      <c r="F450" s="158">
        <v>12.25</v>
      </c>
      <c r="G450" s="158" t="s">
        <v>276</v>
      </c>
      <c r="H450" s="158" t="s">
        <v>277</v>
      </c>
      <c r="I450" s="158"/>
      <c r="J450" s="158"/>
      <c r="K450" s="158"/>
      <c r="L450" s="158"/>
      <c r="M450" s="158"/>
      <c r="N450" s="158"/>
      <c r="O450" s="158"/>
      <c r="P450" s="158"/>
      <c r="Q450" s="158"/>
      <c r="R450" s="158"/>
      <c r="S450" s="158"/>
      <c r="T450" s="158"/>
      <c r="U450" s="158"/>
      <c r="V450" s="158"/>
      <c r="W450" s="158"/>
      <c r="X450" s="158"/>
      <c r="Y450" s="158"/>
      <c r="Z450" s="158"/>
      <c r="AA450" s="158"/>
      <c r="AB450" s="158"/>
      <c r="AC450" s="158"/>
      <c r="AD450" s="166"/>
      <c r="AE450" s="158">
        <v>0</v>
      </c>
    </row>
    <row r="451" spans="1:31" x14ac:dyDescent="0.2">
      <c r="A451" s="173" t="s">
        <v>1521</v>
      </c>
      <c r="B451" s="177">
        <v>45539</v>
      </c>
      <c r="C451" s="157" t="s">
        <v>733</v>
      </c>
      <c r="D451" s="153">
        <v>44.221459529999997</v>
      </c>
      <c r="E451" s="153">
        <v>-88.459446810000003</v>
      </c>
      <c r="F451" s="158">
        <v>11.5</v>
      </c>
      <c r="G451" s="158" t="s">
        <v>276</v>
      </c>
      <c r="H451" s="158" t="s">
        <v>277</v>
      </c>
      <c r="I451" s="158"/>
      <c r="J451" s="158"/>
      <c r="K451" s="158"/>
      <c r="L451" s="158"/>
      <c r="M451" s="158"/>
      <c r="N451" s="158"/>
      <c r="O451" s="158"/>
      <c r="P451" s="158"/>
      <c r="Q451" s="158"/>
      <c r="R451" s="158"/>
      <c r="S451" s="158"/>
      <c r="T451" s="158"/>
      <c r="U451" s="158"/>
      <c r="V451" s="158"/>
      <c r="W451" s="158"/>
      <c r="X451" s="158"/>
      <c r="Y451" s="158"/>
      <c r="Z451" s="158"/>
      <c r="AA451" s="158"/>
      <c r="AB451" s="158"/>
      <c r="AC451" s="158"/>
      <c r="AD451" s="166"/>
      <c r="AE451" s="158">
        <v>0</v>
      </c>
    </row>
    <row r="452" spans="1:31" x14ac:dyDescent="0.2">
      <c r="A452" s="173" t="s">
        <v>1521</v>
      </c>
      <c r="B452" s="177">
        <v>45539</v>
      </c>
      <c r="C452" s="157" t="s">
        <v>734</v>
      </c>
      <c r="D452" s="153">
        <v>44.221444669999997</v>
      </c>
      <c r="E452" s="153">
        <v>-88.458345489999999</v>
      </c>
      <c r="F452" s="158">
        <v>9.75</v>
      </c>
      <c r="G452" s="158" t="s">
        <v>276</v>
      </c>
      <c r="H452" s="158" t="s">
        <v>277</v>
      </c>
      <c r="I452" s="158"/>
      <c r="J452" s="158"/>
      <c r="K452" s="158"/>
      <c r="L452" s="158"/>
      <c r="M452" s="158"/>
      <c r="N452" s="158"/>
      <c r="O452" s="158"/>
      <c r="P452" s="158"/>
      <c r="Q452" s="158"/>
      <c r="R452" s="158"/>
      <c r="S452" s="158"/>
      <c r="T452" s="158"/>
      <c r="U452" s="158"/>
      <c r="V452" s="158"/>
      <c r="W452" s="158"/>
      <c r="X452" s="158"/>
      <c r="Y452" s="158"/>
      <c r="Z452" s="158"/>
      <c r="AA452" s="158"/>
      <c r="AB452" s="158"/>
      <c r="AC452" s="158"/>
      <c r="AD452" s="166"/>
      <c r="AE452" s="158">
        <v>0</v>
      </c>
    </row>
    <row r="453" spans="1:31" x14ac:dyDescent="0.2">
      <c r="A453" s="173" t="s">
        <v>1521</v>
      </c>
      <c r="B453" s="177">
        <v>45539</v>
      </c>
      <c r="C453" s="157" t="s">
        <v>735</v>
      </c>
      <c r="D453" s="153">
        <v>44.221429790000002</v>
      </c>
      <c r="E453" s="153">
        <v>-88.457244180000004</v>
      </c>
      <c r="F453" s="158">
        <v>7</v>
      </c>
      <c r="G453" s="158" t="s">
        <v>284</v>
      </c>
      <c r="H453" s="158" t="s">
        <v>277</v>
      </c>
      <c r="I453" s="158"/>
      <c r="J453" s="158"/>
      <c r="K453" s="158"/>
      <c r="L453" s="158"/>
      <c r="M453" s="158"/>
      <c r="N453" s="158"/>
      <c r="O453" s="158"/>
      <c r="P453" s="158"/>
      <c r="Q453" s="158"/>
      <c r="R453" s="158"/>
      <c r="S453" s="158"/>
      <c r="T453" s="158"/>
      <c r="U453" s="158"/>
      <c r="V453" s="158"/>
      <c r="W453" s="158"/>
      <c r="X453" s="158"/>
      <c r="Y453" s="158"/>
      <c r="Z453" s="158"/>
      <c r="AA453" s="158"/>
      <c r="AB453" s="158"/>
      <c r="AC453" s="158"/>
      <c r="AD453" s="166"/>
      <c r="AE453" s="158">
        <v>0</v>
      </c>
    </row>
    <row r="454" spans="1:31" x14ac:dyDescent="0.2">
      <c r="A454" s="173" t="s">
        <v>1521</v>
      </c>
      <c r="B454" s="177">
        <v>45539</v>
      </c>
      <c r="C454" s="157" t="s">
        <v>736</v>
      </c>
      <c r="D454" s="153">
        <v>44.222340459999998</v>
      </c>
      <c r="E454" s="153">
        <v>-88.46603417</v>
      </c>
      <c r="F454" s="158">
        <v>5.5</v>
      </c>
      <c r="G454" s="158" t="s">
        <v>284</v>
      </c>
      <c r="H454" s="158" t="s">
        <v>277</v>
      </c>
      <c r="I454" s="158">
        <v>3</v>
      </c>
      <c r="J454" s="158">
        <v>1</v>
      </c>
      <c r="K454" s="158"/>
      <c r="L454" s="158">
        <v>3</v>
      </c>
      <c r="M454" s="158">
        <v>1</v>
      </c>
      <c r="N454" s="158">
        <v>1</v>
      </c>
      <c r="O454" s="158">
        <v>3</v>
      </c>
      <c r="P454" s="158">
        <v>1</v>
      </c>
      <c r="Q454" s="158"/>
      <c r="R454" s="158"/>
      <c r="S454" s="158"/>
      <c r="T454" s="158">
        <v>3</v>
      </c>
      <c r="U454" s="158"/>
      <c r="V454" s="158"/>
      <c r="W454" s="158"/>
      <c r="X454" s="158"/>
      <c r="Y454" s="158"/>
      <c r="Z454" s="158"/>
      <c r="AA454" s="158"/>
      <c r="AB454" s="158"/>
      <c r="AC454" s="158">
        <v>1</v>
      </c>
      <c r="AD454" s="166"/>
      <c r="AE454" s="158">
        <v>5</v>
      </c>
    </row>
    <row r="455" spans="1:31" x14ac:dyDescent="0.2">
      <c r="A455" s="173" t="s">
        <v>1521</v>
      </c>
      <c r="B455" s="177">
        <v>45539</v>
      </c>
      <c r="C455" s="157" t="s">
        <v>737</v>
      </c>
      <c r="D455" s="153">
        <v>44.222325660000003</v>
      </c>
      <c r="E455" s="153">
        <v>-88.464932829999995</v>
      </c>
      <c r="F455" s="158">
        <v>7.75</v>
      </c>
      <c r="G455" s="158" t="s">
        <v>284</v>
      </c>
      <c r="H455" s="158" t="s">
        <v>277</v>
      </c>
      <c r="I455" s="158"/>
      <c r="J455" s="158"/>
      <c r="K455" s="158"/>
      <c r="L455" s="158" t="s">
        <v>278</v>
      </c>
      <c r="M455" s="158"/>
      <c r="N455" s="158"/>
      <c r="O455" s="158"/>
      <c r="P455" s="158"/>
      <c r="Q455" s="158"/>
      <c r="R455" s="158"/>
      <c r="S455" s="158"/>
      <c r="T455" s="158"/>
      <c r="U455" s="158"/>
      <c r="V455" s="158"/>
      <c r="W455" s="158"/>
      <c r="X455" s="158"/>
      <c r="Y455" s="158"/>
      <c r="Z455" s="158"/>
      <c r="AA455" s="158"/>
      <c r="AB455" s="158"/>
      <c r="AC455" s="158"/>
      <c r="AD455" s="166"/>
      <c r="AE455" s="158">
        <v>0</v>
      </c>
    </row>
    <row r="456" spans="1:31" x14ac:dyDescent="0.2">
      <c r="A456" s="173" t="s">
        <v>1521</v>
      </c>
      <c r="B456" s="177">
        <v>45539</v>
      </c>
      <c r="C456" s="157" t="s">
        <v>738</v>
      </c>
      <c r="D456" s="153">
        <v>44.22231086</v>
      </c>
      <c r="E456" s="153">
        <v>-88.463831490000004</v>
      </c>
      <c r="F456" s="158">
        <v>8.5</v>
      </c>
      <c r="G456" s="158" t="s">
        <v>284</v>
      </c>
      <c r="H456" s="158" t="s">
        <v>277</v>
      </c>
      <c r="I456" s="158"/>
      <c r="J456" s="158"/>
      <c r="K456" s="158"/>
      <c r="L456" s="158"/>
      <c r="M456" s="158"/>
      <c r="N456" s="158"/>
      <c r="O456" s="158"/>
      <c r="P456" s="158"/>
      <c r="Q456" s="158"/>
      <c r="R456" s="158"/>
      <c r="S456" s="158"/>
      <c r="T456" s="158"/>
      <c r="U456" s="158"/>
      <c r="V456" s="158"/>
      <c r="W456" s="158"/>
      <c r="X456" s="158"/>
      <c r="Y456" s="158"/>
      <c r="Z456" s="158"/>
      <c r="AA456" s="158"/>
      <c r="AB456" s="158"/>
      <c r="AC456" s="158"/>
      <c r="AD456" s="166"/>
      <c r="AE456" s="158">
        <v>0</v>
      </c>
    </row>
    <row r="457" spans="1:31" x14ac:dyDescent="0.2">
      <c r="A457" s="173" t="s">
        <v>1521</v>
      </c>
      <c r="B457" s="177">
        <v>45539</v>
      </c>
      <c r="C457" s="157" t="s">
        <v>739</v>
      </c>
      <c r="D457" s="153">
        <v>44.222296040000003</v>
      </c>
      <c r="E457" s="153">
        <v>-88.462730160000007</v>
      </c>
      <c r="F457" s="158">
        <v>9</v>
      </c>
      <c r="G457" s="158" t="s">
        <v>284</v>
      </c>
      <c r="H457" s="158" t="s">
        <v>277</v>
      </c>
      <c r="I457" s="158"/>
      <c r="J457" s="158"/>
      <c r="K457" s="158"/>
      <c r="L457" s="158"/>
      <c r="M457" s="158"/>
      <c r="N457" s="158"/>
      <c r="O457" s="158"/>
      <c r="P457" s="158"/>
      <c r="Q457" s="158"/>
      <c r="R457" s="158"/>
      <c r="S457" s="158"/>
      <c r="T457" s="158"/>
      <c r="U457" s="158"/>
      <c r="V457" s="158"/>
      <c r="W457" s="158"/>
      <c r="X457" s="158"/>
      <c r="Y457" s="158"/>
      <c r="Z457" s="158"/>
      <c r="AA457" s="158"/>
      <c r="AB457" s="158"/>
      <c r="AC457" s="158"/>
      <c r="AD457" s="166"/>
      <c r="AE457" s="158">
        <v>0</v>
      </c>
    </row>
    <row r="458" spans="1:31" x14ac:dyDescent="0.2">
      <c r="A458" s="173" t="s">
        <v>1521</v>
      </c>
      <c r="B458" s="177">
        <v>45539</v>
      </c>
      <c r="C458" s="157" t="s">
        <v>740</v>
      </c>
      <c r="D458" s="153">
        <v>44.222281209999998</v>
      </c>
      <c r="E458" s="153">
        <v>-88.461628820000001</v>
      </c>
      <c r="F458" s="158">
        <v>9.75</v>
      </c>
      <c r="G458" s="158" t="s">
        <v>276</v>
      </c>
      <c r="H458" s="158" t="s">
        <v>277</v>
      </c>
      <c r="I458" s="158"/>
      <c r="J458" s="158"/>
      <c r="K458" s="158"/>
      <c r="L458" s="158"/>
      <c r="M458" s="158"/>
      <c r="N458" s="158"/>
      <c r="O458" s="158"/>
      <c r="P458" s="158"/>
      <c r="Q458" s="158"/>
      <c r="R458" s="158"/>
      <c r="S458" s="158"/>
      <c r="T458" s="158"/>
      <c r="U458" s="158"/>
      <c r="V458" s="158"/>
      <c r="W458" s="158"/>
      <c r="X458" s="158"/>
      <c r="Y458" s="158"/>
      <c r="Z458" s="158"/>
      <c r="AA458" s="158"/>
      <c r="AB458" s="158"/>
      <c r="AC458" s="158"/>
      <c r="AD458" s="166"/>
      <c r="AE458" s="158">
        <v>0</v>
      </c>
    </row>
    <row r="459" spans="1:31" x14ac:dyDescent="0.2">
      <c r="A459" s="173" t="s">
        <v>1521</v>
      </c>
      <c r="B459" s="177">
        <v>45539</v>
      </c>
      <c r="C459" s="157" t="s">
        <v>741</v>
      </c>
      <c r="D459" s="153">
        <v>44.22226637</v>
      </c>
      <c r="E459" s="153">
        <v>-88.460527490000004</v>
      </c>
      <c r="F459" s="158">
        <v>12</v>
      </c>
      <c r="G459" s="158" t="s">
        <v>276</v>
      </c>
      <c r="H459" s="158" t="s">
        <v>277</v>
      </c>
      <c r="I459" s="158"/>
      <c r="J459" s="158"/>
      <c r="K459" s="158"/>
      <c r="L459" s="158"/>
      <c r="M459" s="158"/>
      <c r="N459" s="158"/>
      <c r="O459" s="158"/>
      <c r="P459" s="158"/>
      <c r="Q459" s="158"/>
      <c r="R459" s="158"/>
      <c r="S459" s="158"/>
      <c r="T459" s="158"/>
      <c r="U459" s="158"/>
      <c r="V459" s="158"/>
      <c r="W459" s="158"/>
      <c r="X459" s="158"/>
      <c r="Y459" s="158"/>
      <c r="Z459" s="158"/>
      <c r="AA459" s="158"/>
      <c r="AB459" s="158"/>
      <c r="AC459" s="158"/>
      <c r="AD459" s="166"/>
      <c r="AE459" s="158">
        <v>0</v>
      </c>
    </row>
    <row r="460" spans="1:31" x14ac:dyDescent="0.2">
      <c r="A460" s="173" t="s">
        <v>1521</v>
      </c>
      <c r="B460" s="177">
        <v>45539</v>
      </c>
      <c r="C460" s="157" t="s">
        <v>742</v>
      </c>
      <c r="D460" s="153">
        <v>44.22225152</v>
      </c>
      <c r="E460" s="153">
        <v>-88.459426149999999</v>
      </c>
      <c r="F460" s="158">
        <v>11.5</v>
      </c>
      <c r="G460" s="158" t="s">
        <v>276</v>
      </c>
      <c r="H460" s="158" t="s">
        <v>277</v>
      </c>
      <c r="I460" s="158"/>
      <c r="J460" s="158"/>
      <c r="K460" s="158"/>
      <c r="L460" s="158"/>
      <c r="M460" s="158"/>
      <c r="N460" s="158"/>
      <c r="O460" s="158"/>
      <c r="P460" s="158"/>
      <c r="Q460" s="158"/>
      <c r="R460" s="158"/>
      <c r="S460" s="158"/>
      <c r="T460" s="158"/>
      <c r="U460" s="158"/>
      <c r="V460" s="158"/>
      <c r="W460" s="158"/>
      <c r="X460" s="158"/>
      <c r="Y460" s="158"/>
      <c r="Z460" s="158"/>
      <c r="AA460" s="158"/>
      <c r="AB460" s="158"/>
      <c r="AC460" s="158"/>
      <c r="AD460" s="166"/>
      <c r="AE460" s="158">
        <v>0</v>
      </c>
    </row>
    <row r="461" spans="1:31" x14ac:dyDescent="0.2">
      <c r="A461" s="173" t="s">
        <v>1521</v>
      </c>
      <c r="B461" s="177">
        <v>45539</v>
      </c>
      <c r="C461" s="157" t="s">
        <v>743</v>
      </c>
      <c r="D461" s="153">
        <v>44.22223666</v>
      </c>
      <c r="E461" s="153">
        <v>-88.458324820000001</v>
      </c>
      <c r="F461" s="158">
        <v>9.5</v>
      </c>
      <c r="G461" s="158" t="s">
        <v>284</v>
      </c>
      <c r="H461" s="158" t="s">
        <v>277</v>
      </c>
      <c r="I461" s="158"/>
      <c r="J461" s="158"/>
      <c r="K461" s="158"/>
      <c r="L461" s="158"/>
      <c r="M461" s="158"/>
      <c r="N461" s="158"/>
      <c r="O461" s="158"/>
      <c r="P461" s="158"/>
      <c r="Q461" s="158"/>
      <c r="R461" s="158"/>
      <c r="S461" s="158"/>
      <c r="T461" s="158"/>
      <c r="U461" s="158"/>
      <c r="V461" s="158"/>
      <c r="W461" s="158"/>
      <c r="X461" s="158"/>
      <c r="Y461" s="158"/>
      <c r="Z461" s="158"/>
      <c r="AA461" s="158"/>
      <c r="AB461" s="158"/>
      <c r="AC461" s="158"/>
      <c r="AD461" s="166"/>
      <c r="AE461" s="158">
        <v>0</v>
      </c>
    </row>
    <row r="462" spans="1:31" x14ac:dyDescent="0.2">
      <c r="A462" s="173" t="s">
        <v>1521</v>
      </c>
      <c r="B462" s="177">
        <v>45539</v>
      </c>
      <c r="C462" s="157" t="s">
        <v>744</v>
      </c>
      <c r="D462" s="153">
        <v>44.222221779999998</v>
      </c>
      <c r="E462" s="153">
        <v>-88.457223490000004</v>
      </c>
      <c r="F462" s="158">
        <v>7.5</v>
      </c>
      <c r="G462" s="158" t="s">
        <v>284</v>
      </c>
      <c r="H462" s="158" t="s">
        <v>277</v>
      </c>
      <c r="I462" s="158"/>
      <c r="J462" s="158"/>
      <c r="K462" s="158"/>
      <c r="L462" s="158"/>
      <c r="M462" s="158"/>
      <c r="N462" s="158"/>
      <c r="O462" s="158"/>
      <c r="P462" s="158"/>
      <c r="Q462" s="158"/>
      <c r="R462" s="158"/>
      <c r="S462" s="158"/>
      <c r="T462" s="158"/>
      <c r="U462" s="158"/>
      <c r="V462" s="158"/>
      <c r="W462" s="158"/>
      <c r="X462" s="158"/>
      <c r="Y462" s="158"/>
      <c r="Z462" s="158"/>
      <c r="AA462" s="158"/>
      <c r="AB462" s="158"/>
      <c r="AC462" s="158"/>
      <c r="AD462" s="166"/>
      <c r="AE462" s="158">
        <v>0</v>
      </c>
    </row>
    <row r="463" spans="1:31" x14ac:dyDescent="0.2">
      <c r="A463" s="173" t="s">
        <v>1521</v>
      </c>
      <c r="B463" s="177">
        <v>45539</v>
      </c>
      <c r="C463" s="157" t="s">
        <v>745</v>
      </c>
      <c r="D463" s="153">
        <v>44.222206900000003</v>
      </c>
      <c r="E463" s="153">
        <v>-88.456122160000007</v>
      </c>
      <c r="F463" s="158">
        <v>4</v>
      </c>
      <c r="G463" s="158" t="s">
        <v>284</v>
      </c>
      <c r="H463" s="158" t="s">
        <v>277</v>
      </c>
      <c r="I463" s="158">
        <v>3</v>
      </c>
      <c r="J463" s="158">
        <v>1</v>
      </c>
      <c r="K463" s="158"/>
      <c r="L463" s="158">
        <v>2</v>
      </c>
      <c r="M463" s="158" t="s">
        <v>278</v>
      </c>
      <c r="N463" s="158" t="s">
        <v>278</v>
      </c>
      <c r="O463" s="158">
        <v>3</v>
      </c>
      <c r="P463" s="158" t="s">
        <v>278</v>
      </c>
      <c r="Q463" s="158"/>
      <c r="R463" s="158">
        <v>1</v>
      </c>
      <c r="S463" s="158"/>
      <c r="T463" s="158">
        <v>3</v>
      </c>
      <c r="U463" s="158"/>
      <c r="V463" s="158"/>
      <c r="W463" s="158"/>
      <c r="X463" s="158"/>
      <c r="Y463" s="158"/>
      <c r="Z463" s="158"/>
      <c r="AA463" s="158"/>
      <c r="AB463" s="158"/>
      <c r="AC463" s="158"/>
      <c r="AD463" s="166" t="s">
        <v>524</v>
      </c>
      <c r="AE463" s="158">
        <v>5</v>
      </c>
    </row>
    <row r="464" spans="1:31" x14ac:dyDescent="0.2">
      <c r="A464" s="173" t="s">
        <v>1521</v>
      </c>
      <c r="B464" s="177">
        <v>45539</v>
      </c>
      <c r="C464" s="157" t="s">
        <v>746</v>
      </c>
      <c r="D464" s="153">
        <v>44.223132450000001</v>
      </c>
      <c r="E464" s="153">
        <v>-88.466013599999997</v>
      </c>
      <c r="F464" s="158">
        <v>5</v>
      </c>
      <c r="G464" s="158" t="s">
        <v>284</v>
      </c>
      <c r="H464" s="158" t="s">
        <v>277</v>
      </c>
      <c r="I464" s="158">
        <v>3</v>
      </c>
      <c r="J464" s="158"/>
      <c r="K464" s="158"/>
      <c r="L464" s="158"/>
      <c r="M464" s="158" t="s">
        <v>278</v>
      </c>
      <c r="N464" s="158" t="s">
        <v>278</v>
      </c>
      <c r="O464" s="158">
        <v>3</v>
      </c>
      <c r="P464" s="158"/>
      <c r="Q464" s="158"/>
      <c r="R464" s="158"/>
      <c r="S464" s="158"/>
      <c r="T464" s="158">
        <v>3</v>
      </c>
      <c r="U464" s="158"/>
      <c r="V464" s="158"/>
      <c r="W464" s="158"/>
      <c r="X464" s="158"/>
      <c r="Y464" s="158"/>
      <c r="Z464" s="158"/>
      <c r="AA464" s="158"/>
      <c r="AB464" s="158"/>
      <c r="AC464" s="158"/>
      <c r="AD464" s="166"/>
      <c r="AE464" s="158">
        <v>4</v>
      </c>
    </row>
    <row r="465" spans="1:31" x14ac:dyDescent="0.2">
      <c r="A465" s="173" t="s">
        <v>1521</v>
      </c>
      <c r="B465" s="177">
        <v>45539</v>
      </c>
      <c r="C465" s="157" t="s">
        <v>747</v>
      </c>
      <c r="D465" s="153">
        <v>44.22311766</v>
      </c>
      <c r="E465" s="153">
        <v>-88.464912249999998</v>
      </c>
      <c r="F465" s="158">
        <v>7.5</v>
      </c>
      <c r="G465" s="158" t="s">
        <v>284</v>
      </c>
      <c r="H465" s="158" t="s">
        <v>277</v>
      </c>
      <c r="I465" s="158"/>
      <c r="J465" s="158"/>
      <c r="K465" s="158"/>
      <c r="L465" s="158" t="s">
        <v>278</v>
      </c>
      <c r="M465" s="158" t="s">
        <v>278</v>
      </c>
      <c r="N465" s="158" t="s">
        <v>278</v>
      </c>
      <c r="O465" s="158"/>
      <c r="P465" s="158" t="s">
        <v>278</v>
      </c>
      <c r="Q465" s="158"/>
      <c r="R465" s="158"/>
      <c r="S465" s="158"/>
      <c r="T465" s="158" t="s">
        <v>278</v>
      </c>
      <c r="U465" s="158"/>
      <c r="V465" s="158"/>
      <c r="W465" s="158"/>
      <c r="X465" s="158"/>
      <c r="Y465" s="158"/>
      <c r="Z465" s="158"/>
      <c r="AA465" s="158"/>
      <c r="AB465" s="158"/>
      <c r="AC465" s="158"/>
      <c r="AD465" s="166"/>
      <c r="AE465" s="158">
        <v>0</v>
      </c>
    </row>
    <row r="466" spans="1:31" x14ac:dyDescent="0.2">
      <c r="A466" s="173" t="s">
        <v>1521</v>
      </c>
      <c r="B466" s="177">
        <v>45539</v>
      </c>
      <c r="C466" s="157" t="s">
        <v>748</v>
      </c>
      <c r="D466" s="153">
        <v>44.223102849999997</v>
      </c>
      <c r="E466" s="153">
        <v>-88.463810890000005</v>
      </c>
      <c r="F466" s="158">
        <v>8</v>
      </c>
      <c r="G466" s="158" t="s">
        <v>284</v>
      </c>
      <c r="H466" s="158" t="s">
        <v>277</v>
      </c>
      <c r="I466" s="158">
        <v>1</v>
      </c>
      <c r="J466" s="158"/>
      <c r="K466" s="158">
        <v>1</v>
      </c>
      <c r="L466" s="158"/>
      <c r="M466" s="158"/>
      <c r="N466" s="158"/>
      <c r="O466" s="158"/>
      <c r="P466" s="158"/>
      <c r="Q466" s="158">
        <v>1</v>
      </c>
      <c r="R466" s="158"/>
      <c r="S466" s="158"/>
      <c r="T466" s="158"/>
      <c r="U466" s="158"/>
      <c r="V466" s="158"/>
      <c r="W466" s="158"/>
      <c r="X466" s="158"/>
      <c r="Y466" s="158"/>
      <c r="Z466" s="158"/>
      <c r="AA466" s="158"/>
      <c r="AB466" s="158"/>
      <c r="AC466" s="158"/>
      <c r="AD466" s="166" t="s">
        <v>618</v>
      </c>
      <c r="AE466" s="158">
        <v>3</v>
      </c>
    </row>
    <row r="467" spans="1:31" x14ac:dyDescent="0.2">
      <c r="A467" s="173" t="s">
        <v>1521</v>
      </c>
      <c r="B467" s="177">
        <v>45539</v>
      </c>
      <c r="C467" s="157" t="s">
        <v>749</v>
      </c>
      <c r="D467" s="153">
        <v>44.22308803</v>
      </c>
      <c r="E467" s="153">
        <v>-88.462709540000006</v>
      </c>
      <c r="F467" s="158">
        <v>8.75</v>
      </c>
      <c r="G467" s="158" t="s">
        <v>284</v>
      </c>
      <c r="H467" s="158" t="s">
        <v>277</v>
      </c>
      <c r="I467" s="158"/>
      <c r="J467" s="158"/>
      <c r="K467" s="158"/>
      <c r="L467" s="158"/>
      <c r="M467" s="158"/>
      <c r="N467" s="158"/>
      <c r="O467" s="158"/>
      <c r="P467" s="158"/>
      <c r="Q467" s="158"/>
      <c r="R467" s="158"/>
      <c r="S467" s="158"/>
      <c r="T467" s="158"/>
      <c r="U467" s="158"/>
      <c r="V467" s="158"/>
      <c r="W467" s="158"/>
      <c r="X467" s="158"/>
      <c r="Y467" s="158"/>
      <c r="Z467" s="158"/>
      <c r="AA467" s="158"/>
      <c r="AB467" s="158"/>
      <c r="AC467" s="158"/>
      <c r="AD467" s="166"/>
      <c r="AE467" s="158">
        <v>0</v>
      </c>
    </row>
    <row r="468" spans="1:31" x14ac:dyDescent="0.2">
      <c r="A468" s="173" t="s">
        <v>1521</v>
      </c>
      <c r="B468" s="177">
        <v>45539</v>
      </c>
      <c r="C468" s="157" t="s">
        <v>750</v>
      </c>
      <c r="D468" s="153">
        <v>44.223073200000002</v>
      </c>
      <c r="E468" s="153">
        <v>-88.461608190000007</v>
      </c>
      <c r="F468" s="158">
        <v>9</v>
      </c>
      <c r="G468" s="158" t="s">
        <v>284</v>
      </c>
      <c r="H468" s="158" t="s">
        <v>277</v>
      </c>
      <c r="I468" s="158"/>
      <c r="J468" s="158"/>
      <c r="K468" s="158"/>
      <c r="L468" s="158"/>
      <c r="M468" s="158"/>
      <c r="N468" s="158"/>
      <c r="O468" s="158"/>
      <c r="P468" s="158"/>
      <c r="Q468" s="158"/>
      <c r="R468" s="158"/>
      <c r="S468" s="158"/>
      <c r="T468" s="158"/>
      <c r="U468" s="158"/>
      <c r="V468" s="158"/>
      <c r="W468" s="158"/>
      <c r="X468" s="158"/>
      <c r="Y468" s="158"/>
      <c r="Z468" s="158"/>
      <c r="AA468" s="158"/>
      <c r="AB468" s="158"/>
      <c r="AC468" s="158"/>
      <c r="AD468" s="166"/>
      <c r="AE468" s="158">
        <v>0</v>
      </c>
    </row>
    <row r="469" spans="1:31" x14ac:dyDescent="0.2">
      <c r="A469" s="173" t="s">
        <v>1521</v>
      </c>
      <c r="B469" s="177">
        <v>45539</v>
      </c>
      <c r="C469" s="157" t="s">
        <v>751</v>
      </c>
      <c r="D469" s="153">
        <v>44.223058360000003</v>
      </c>
      <c r="E469" s="153">
        <v>-88.460506839999994</v>
      </c>
      <c r="F469" s="158">
        <v>11.25</v>
      </c>
      <c r="G469" s="158" t="s">
        <v>276</v>
      </c>
      <c r="H469" s="158" t="s">
        <v>277</v>
      </c>
      <c r="I469" s="158"/>
      <c r="J469" s="158"/>
      <c r="K469" s="158"/>
      <c r="L469" s="158"/>
      <c r="M469" s="158"/>
      <c r="N469" s="158"/>
      <c r="O469" s="158"/>
      <c r="P469" s="158"/>
      <c r="Q469" s="158"/>
      <c r="R469" s="158"/>
      <c r="S469" s="158"/>
      <c r="T469" s="158"/>
      <c r="U469" s="158"/>
      <c r="V469" s="158"/>
      <c r="W469" s="158"/>
      <c r="X469" s="158"/>
      <c r="Y469" s="158"/>
      <c r="Z469" s="158"/>
      <c r="AA469" s="158"/>
      <c r="AB469" s="158"/>
      <c r="AC469" s="158"/>
      <c r="AD469" s="166"/>
      <c r="AE469" s="158">
        <v>0</v>
      </c>
    </row>
    <row r="470" spans="1:31" x14ac:dyDescent="0.2">
      <c r="A470" s="173" t="s">
        <v>1521</v>
      </c>
      <c r="B470" s="177">
        <v>45539</v>
      </c>
      <c r="C470" s="157" t="s">
        <v>752</v>
      </c>
      <c r="D470" s="153">
        <v>44.223043509999997</v>
      </c>
      <c r="E470" s="153">
        <v>-88.459405500000003</v>
      </c>
      <c r="F470" s="158">
        <v>12.25</v>
      </c>
      <c r="G470" s="158" t="s">
        <v>276</v>
      </c>
      <c r="H470" s="158" t="s">
        <v>277</v>
      </c>
      <c r="I470" s="158"/>
      <c r="J470" s="158"/>
      <c r="K470" s="158"/>
      <c r="L470" s="158"/>
      <c r="M470" s="158"/>
      <c r="N470" s="158"/>
      <c r="O470" s="158"/>
      <c r="P470" s="158"/>
      <c r="Q470" s="158"/>
      <c r="R470" s="158"/>
      <c r="S470" s="158"/>
      <c r="T470" s="158"/>
      <c r="U470" s="158"/>
      <c r="V470" s="158"/>
      <c r="W470" s="158"/>
      <c r="X470" s="158"/>
      <c r="Y470" s="158"/>
      <c r="Z470" s="158"/>
      <c r="AA470" s="158"/>
      <c r="AB470" s="158"/>
      <c r="AC470" s="158"/>
      <c r="AD470" s="166"/>
      <c r="AE470" s="158">
        <v>0</v>
      </c>
    </row>
    <row r="471" spans="1:31" x14ac:dyDescent="0.2">
      <c r="A471" s="173" t="s">
        <v>1521</v>
      </c>
      <c r="B471" s="177">
        <v>45539</v>
      </c>
      <c r="C471" s="157" t="s">
        <v>753</v>
      </c>
      <c r="D471" s="153">
        <v>44.223028650000003</v>
      </c>
      <c r="E471" s="153">
        <v>-88.458304150000004</v>
      </c>
      <c r="F471" s="158">
        <v>10.5</v>
      </c>
      <c r="G471" s="158" t="s">
        <v>284</v>
      </c>
      <c r="H471" s="158" t="s">
        <v>277</v>
      </c>
      <c r="I471" s="158"/>
      <c r="J471" s="158"/>
      <c r="K471" s="158"/>
      <c r="L471" s="158"/>
      <c r="M471" s="158"/>
      <c r="N471" s="158"/>
      <c r="O471" s="158"/>
      <c r="P471" s="158"/>
      <c r="Q471" s="158"/>
      <c r="R471" s="158"/>
      <c r="S471" s="158"/>
      <c r="T471" s="158"/>
      <c r="U471" s="158"/>
      <c r="V471" s="158"/>
      <c r="W471" s="158"/>
      <c r="X471" s="158"/>
      <c r="Y471" s="158"/>
      <c r="Z471" s="158"/>
      <c r="AA471" s="158"/>
      <c r="AB471" s="158"/>
      <c r="AC471" s="158"/>
      <c r="AD471" s="166"/>
      <c r="AE471" s="158">
        <v>0</v>
      </c>
    </row>
    <row r="472" spans="1:31" x14ac:dyDescent="0.2">
      <c r="A472" s="173" t="s">
        <v>1521</v>
      </c>
      <c r="B472" s="177">
        <v>45539</v>
      </c>
      <c r="C472" s="157" t="s">
        <v>754</v>
      </c>
      <c r="D472" s="153">
        <v>44.223013770000001</v>
      </c>
      <c r="E472" s="153">
        <v>-88.457202800000005</v>
      </c>
      <c r="F472" s="158">
        <v>8.5</v>
      </c>
      <c r="G472" s="158" t="s">
        <v>284</v>
      </c>
      <c r="H472" s="158" t="s">
        <v>277</v>
      </c>
      <c r="I472" s="158"/>
      <c r="J472" s="158"/>
      <c r="K472" s="158"/>
      <c r="L472" s="158"/>
      <c r="M472" s="158"/>
      <c r="N472" s="158"/>
      <c r="O472" s="158"/>
      <c r="P472" s="158"/>
      <c r="Q472" s="158"/>
      <c r="R472" s="158"/>
      <c r="S472" s="158"/>
      <c r="T472" s="158"/>
      <c r="U472" s="158"/>
      <c r="V472" s="158"/>
      <c r="W472" s="158"/>
      <c r="X472" s="158"/>
      <c r="Y472" s="158"/>
      <c r="Z472" s="158"/>
      <c r="AA472" s="158"/>
      <c r="AB472" s="158"/>
      <c r="AC472" s="158"/>
      <c r="AD472" s="166"/>
      <c r="AE472" s="158">
        <v>0</v>
      </c>
    </row>
    <row r="473" spans="1:31" x14ac:dyDescent="0.2">
      <c r="A473" s="173" t="s">
        <v>1521</v>
      </c>
      <c r="B473" s="177">
        <v>45539</v>
      </c>
      <c r="C473" s="157" t="s">
        <v>755</v>
      </c>
      <c r="D473" s="153">
        <v>44.22299889</v>
      </c>
      <c r="E473" s="153">
        <v>-88.456101450000006</v>
      </c>
      <c r="F473" s="158">
        <v>5.5</v>
      </c>
      <c r="G473" s="158" t="s">
        <v>284</v>
      </c>
      <c r="H473" s="158" t="s">
        <v>277</v>
      </c>
      <c r="I473" s="158">
        <v>1</v>
      </c>
      <c r="J473" s="158"/>
      <c r="K473" s="158"/>
      <c r="L473" s="158">
        <v>1</v>
      </c>
      <c r="M473" s="158"/>
      <c r="N473" s="158"/>
      <c r="O473" s="158"/>
      <c r="P473" s="158"/>
      <c r="Q473" s="158"/>
      <c r="R473" s="158"/>
      <c r="S473" s="158"/>
      <c r="T473" s="158"/>
      <c r="U473" s="158"/>
      <c r="V473" s="158"/>
      <c r="W473" s="158"/>
      <c r="X473" s="158"/>
      <c r="Y473" s="158"/>
      <c r="Z473" s="158"/>
      <c r="AA473" s="158"/>
      <c r="AB473" s="158"/>
      <c r="AC473" s="158"/>
      <c r="AD473" s="166"/>
      <c r="AE473" s="158">
        <v>3</v>
      </c>
    </row>
    <row r="474" spans="1:31" x14ac:dyDescent="0.2">
      <c r="A474" s="173" t="s">
        <v>1521</v>
      </c>
      <c r="B474" s="177">
        <v>45539</v>
      </c>
      <c r="C474" s="157" t="s">
        <v>756</v>
      </c>
      <c r="D474" s="153">
        <v>44.223924449999998</v>
      </c>
      <c r="E474" s="153">
        <v>-88.465993030000007</v>
      </c>
      <c r="F474" s="158">
        <v>4.25</v>
      </c>
      <c r="G474" s="158" t="s">
        <v>284</v>
      </c>
      <c r="H474" s="158" t="s">
        <v>277</v>
      </c>
      <c r="I474" s="158">
        <v>3</v>
      </c>
      <c r="J474" s="158">
        <v>1</v>
      </c>
      <c r="K474" s="158"/>
      <c r="L474" s="158">
        <v>3</v>
      </c>
      <c r="M474" s="158">
        <v>2</v>
      </c>
      <c r="N474" s="158">
        <v>2</v>
      </c>
      <c r="O474" s="158">
        <v>3</v>
      </c>
      <c r="P474" s="158"/>
      <c r="Q474" s="158"/>
      <c r="R474" s="158"/>
      <c r="S474" s="158"/>
      <c r="T474" s="158">
        <v>1</v>
      </c>
      <c r="U474" s="158"/>
      <c r="V474" s="158"/>
      <c r="W474" s="158"/>
      <c r="X474" s="158"/>
      <c r="Y474" s="158"/>
      <c r="Z474" s="158"/>
      <c r="AA474" s="158"/>
      <c r="AB474" s="158"/>
      <c r="AC474" s="158">
        <v>1</v>
      </c>
      <c r="AD474" s="166"/>
      <c r="AE474" s="158">
        <v>5</v>
      </c>
    </row>
    <row r="475" spans="1:31" x14ac:dyDescent="0.2">
      <c r="A475" s="173" t="s">
        <v>1521</v>
      </c>
      <c r="B475" s="177">
        <v>45539</v>
      </c>
      <c r="C475" s="157" t="s">
        <v>757</v>
      </c>
      <c r="D475" s="153">
        <v>44.223909650000003</v>
      </c>
      <c r="E475" s="153">
        <v>-88.464891660000006</v>
      </c>
      <c r="F475" s="158">
        <v>7</v>
      </c>
      <c r="G475" s="158" t="s">
        <v>284</v>
      </c>
      <c r="H475" s="158" t="s">
        <v>277</v>
      </c>
      <c r="I475" s="158">
        <v>1</v>
      </c>
      <c r="J475" s="158"/>
      <c r="K475" s="158"/>
      <c r="L475" s="158">
        <v>1</v>
      </c>
      <c r="M475" s="158" t="s">
        <v>278</v>
      </c>
      <c r="N475" s="158" t="s">
        <v>278</v>
      </c>
      <c r="O475" s="158" t="s">
        <v>278</v>
      </c>
      <c r="P475" s="158"/>
      <c r="Q475" s="158"/>
      <c r="R475" s="158"/>
      <c r="S475" s="158"/>
      <c r="T475" s="158" t="s">
        <v>278</v>
      </c>
      <c r="U475" s="158"/>
      <c r="V475" s="158"/>
      <c r="W475" s="158"/>
      <c r="X475" s="158"/>
      <c r="Y475" s="158"/>
      <c r="Z475" s="158"/>
      <c r="AA475" s="158"/>
      <c r="AB475" s="158"/>
      <c r="AC475" s="158"/>
      <c r="AD475" s="166"/>
      <c r="AE475" s="158">
        <v>4</v>
      </c>
    </row>
    <row r="476" spans="1:31" x14ac:dyDescent="0.2">
      <c r="A476" s="173" t="s">
        <v>1521</v>
      </c>
      <c r="B476" s="177">
        <v>45539</v>
      </c>
      <c r="C476" s="157" t="s">
        <v>758</v>
      </c>
      <c r="D476" s="153">
        <v>44.22389484</v>
      </c>
      <c r="E476" s="153">
        <v>-88.463790290000006</v>
      </c>
      <c r="F476" s="158">
        <v>8.25</v>
      </c>
      <c r="G476" s="158" t="s">
        <v>284</v>
      </c>
      <c r="H476" s="158" t="s">
        <v>277</v>
      </c>
      <c r="I476" s="158"/>
      <c r="J476" s="158"/>
      <c r="K476" s="158"/>
      <c r="L476" s="158" t="s">
        <v>278</v>
      </c>
      <c r="M476" s="158"/>
      <c r="N476" s="158"/>
      <c r="O476" s="158"/>
      <c r="P476" s="158"/>
      <c r="Q476" s="158"/>
      <c r="R476" s="158"/>
      <c r="S476" s="158"/>
      <c r="T476" s="158"/>
      <c r="U476" s="158"/>
      <c r="V476" s="158"/>
      <c r="W476" s="158"/>
      <c r="X476" s="158"/>
      <c r="Y476" s="158"/>
      <c r="Z476" s="158"/>
      <c r="AA476" s="158"/>
      <c r="AB476" s="158"/>
      <c r="AC476" s="158"/>
      <c r="AD476" s="166"/>
      <c r="AE476" s="158">
        <v>0</v>
      </c>
    </row>
    <row r="477" spans="1:31" x14ac:dyDescent="0.2">
      <c r="A477" s="173" t="s">
        <v>1521</v>
      </c>
      <c r="B477" s="177">
        <v>45539</v>
      </c>
      <c r="C477" s="157" t="s">
        <v>759</v>
      </c>
      <c r="D477" s="153">
        <v>44.223880020000003</v>
      </c>
      <c r="E477" s="153">
        <v>-88.462688929999999</v>
      </c>
      <c r="F477" s="158">
        <v>8.25</v>
      </c>
      <c r="G477" s="158" t="s">
        <v>284</v>
      </c>
      <c r="H477" s="158" t="s">
        <v>277</v>
      </c>
      <c r="I477" s="158"/>
      <c r="J477" s="158"/>
      <c r="K477" s="158"/>
      <c r="L477" s="158"/>
      <c r="M477" s="158"/>
      <c r="N477" s="158"/>
      <c r="O477" s="158"/>
      <c r="P477" s="158"/>
      <c r="Q477" s="158"/>
      <c r="R477" s="158"/>
      <c r="S477" s="158"/>
      <c r="T477" s="158"/>
      <c r="U477" s="158"/>
      <c r="V477" s="158"/>
      <c r="W477" s="158"/>
      <c r="X477" s="158"/>
      <c r="Y477" s="158"/>
      <c r="Z477" s="158"/>
      <c r="AA477" s="158"/>
      <c r="AB477" s="158"/>
      <c r="AC477" s="158"/>
      <c r="AD477" s="166"/>
      <c r="AE477" s="158">
        <v>0</v>
      </c>
    </row>
    <row r="478" spans="1:31" x14ac:dyDescent="0.2">
      <c r="A478" s="173" t="s">
        <v>1521</v>
      </c>
      <c r="B478" s="177">
        <v>45539</v>
      </c>
      <c r="C478" s="157" t="s">
        <v>760</v>
      </c>
      <c r="D478" s="153">
        <v>44.223865189999998</v>
      </c>
      <c r="E478" s="153">
        <v>-88.461587559999998</v>
      </c>
      <c r="F478" s="158">
        <v>8.75</v>
      </c>
      <c r="G478" s="158" t="s">
        <v>276</v>
      </c>
      <c r="H478" s="158" t="s">
        <v>277</v>
      </c>
      <c r="I478" s="158"/>
      <c r="J478" s="158"/>
      <c r="K478" s="158"/>
      <c r="L478" s="158"/>
      <c r="M478" s="158"/>
      <c r="N478" s="158"/>
      <c r="O478" s="158"/>
      <c r="P478" s="158"/>
      <c r="Q478" s="158"/>
      <c r="R478" s="158"/>
      <c r="S478" s="158"/>
      <c r="T478" s="158"/>
      <c r="U478" s="158"/>
      <c r="V478" s="158"/>
      <c r="W478" s="158"/>
      <c r="X478" s="158"/>
      <c r="Y478" s="158"/>
      <c r="Z478" s="158"/>
      <c r="AA478" s="158"/>
      <c r="AB478" s="158"/>
      <c r="AC478" s="158"/>
      <c r="AD478" s="166"/>
      <c r="AE478" s="158">
        <v>0</v>
      </c>
    </row>
    <row r="479" spans="1:31" x14ac:dyDescent="0.2">
      <c r="A479" s="173" t="s">
        <v>1521</v>
      </c>
      <c r="B479" s="177">
        <v>45539</v>
      </c>
      <c r="C479" s="157" t="s">
        <v>761</v>
      </c>
      <c r="D479" s="153">
        <v>44.223850349999999</v>
      </c>
      <c r="E479" s="153">
        <v>-88.460486200000005</v>
      </c>
      <c r="F479" s="158">
        <v>11.5</v>
      </c>
      <c r="G479" s="158" t="s">
        <v>276</v>
      </c>
      <c r="H479" s="158" t="s">
        <v>277</v>
      </c>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66"/>
      <c r="AE479" s="158">
        <v>0</v>
      </c>
    </row>
    <row r="480" spans="1:31" x14ac:dyDescent="0.2">
      <c r="A480" s="173" t="s">
        <v>1521</v>
      </c>
      <c r="B480" s="177">
        <v>45539</v>
      </c>
      <c r="C480" s="157" t="s">
        <v>762</v>
      </c>
      <c r="D480" s="153">
        <v>44.2238355</v>
      </c>
      <c r="E480" s="153">
        <v>-88.459384839999998</v>
      </c>
      <c r="F480" s="158">
        <v>12.5</v>
      </c>
      <c r="G480" s="158" t="s">
        <v>276</v>
      </c>
      <c r="H480" s="158" t="s">
        <v>277</v>
      </c>
      <c r="I480" s="158"/>
      <c r="J480" s="158"/>
      <c r="K480" s="158"/>
      <c r="L480" s="158"/>
      <c r="M480" s="158"/>
      <c r="N480" s="158"/>
      <c r="O480" s="158"/>
      <c r="P480" s="158"/>
      <c r="Q480" s="158"/>
      <c r="R480" s="158"/>
      <c r="S480" s="158"/>
      <c r="T480" s="158"/>
      <c r="U480" s="158"/>
      <c r="V480" s="158"/>
      <c r="W480" s="158"/>
      <c r="X480" s="158"/>
      <c r="Y480" s="158"/>
      <c r="Z480" s="158"/>
      <c r="AA480" s="158"/>
      <c r="AB480" s="158"/>
      <c r="AC480" s="158"/>
      <c r="AD480" s="166"/>
      <c r="AE480" s="158">
        <v>0</v>
      </c>
    </row>
    <row r="481" spans="1:31" x14ac:dyDescent="0.2">
      <c r="A481" s="173" t="s">
        <v>1521</v>
      </c>
      <c r="B481" s="177">
        <v>45539</v>
      </c>
      <c r="C481" s="157" t="s">
        <v>763</v>
      </c>
      <c r="D481" s="153">
        <v>44.22382064</v>
      </c>
      <c r="E481" s="153">
        <v>-88.458283469999998</v>
      </c>
      <c r="F481" s="158">
        <v>11</v>
      </c>
      <c r="G481" s="158" t="s">
        <v>276</v>
      </c>
      <c r="H481" s="158" t="s">
        <v>277</v>
      </c>
      <c r="I481" s="158"/>
      <c r="J481" s="158"/>
      <c r="K481" s="158"/>
      <c r="L481" s="158"/>
      <c r="M481" s="158"/>
      <c r="N481" s="158"/>
      <c r="O481" s="158"/>
      <c r="P481" s="158"/>
      <c r="Q481" s="158"/>
      <c r="R481" s="158"/>
      <c r="S481" s="158"/>
      <c r="T481" s="158"/>
      <c r="U481" s="158"/>
      <c r="V481" s="158"/>
      <c r="W481" s="158"/>
      <c r="X481" s="158"/>
      <c r="Y481" s="158"/>
      <c r="Z481" s="158"/>
      <c r="AA481" s="158"/>
      <c r="AB481" s="158"/>
      <c r="AC481" s="158"/>
      <c r="AD481" s="166"/>
      <c r="AE481" s="158">
        <v>0</v>
      </c>
    </row>
    <row r="482" spans="1:31" x14ac:dyDescent="0.2">
      <c r="A482" s="173" t="s">
        <v>1521</v>
      </c>
      <c r="B482" s="177">
        <v>45539</v>
      </c>
      <c r="C482" s="157" t="s">
        <v>764</v>
      </c>
      <c r="D482" s="153">
        <v>44.223805759999998</v>
      </c>
      <c r="E482" s="153">
        <v>-88.457182110000005</v>
      </c>
      <c r="F482" s="158">
        <v>9.75</v>
      </c>
      <c r="G482" s="158" t="s">
        <v>284</v>
      </c>
      <c r="H482" s="158" t="s">
        <v>277</v>
      </c>
      <c r="I482" s="158"/>
      <c r="J482" s="158"/>
      <c r="K482" s="158"/>
      <c r="L482" s="158"/>
      <c r="M482" s="158"/>
      <c r="N482" s="158"/>
      <c r="O482" s="158"/>
      <c r="P482" s="158"/>
      <c r="Q482" s="158"/>
      <c r="R482" s="158"/>
      <c r="S482" s="158"/>
      <c r="T482" s="158"/>
      <c r="U482" s="158"/>
      <c r="V482" s="158"/>
      <c r="W482" s="158"/>
      <c r="X482" s="158"/>
      <c r="Y482" s="158"/>
      <c r="Z482" s="158"/>
      <c r="AA482" s="158"/>
      <c r="AB482" s="158"/>
      <c r="AC482" s="158"/>
      <c r="AD482" s="166"/>
      <c r="AE482" s="158">
        <v>0</v>
      </c>
    </row>
    <row r="483" spans="1:31" s="159" customFormat="1" x14ac:dyDescent="0.2">
      <c r="A483" s="173" t="s">
        <v>1521</v>
      </c>
      <c r="B483" s="177">
        <v>45539</v>
      </c>
      <c r="C483" s="157" t="s">
        <v>765</v>
      </c>
      <c r="D483" s="153">
        <v>44.223790880000003</v>
      </c>
      <c r="E483" s="153">
        <v>-88.456080749999998</v>
      </c>
      <c r="F483" s="158">
        <v>8</v>
      </c>
      <c r="G483" s="158" t="s">
        <v>276</v>
      </c>
      <c r="H483" s="158" t="s">
        <v>277</v>
      </c>
      <c r="I483" s="158"/>
      <c r="J483" s="158"/>
      <c r="K483" s="158"/>
      <c r="L483" s="158"/>
      <c r="M483" s="158"/>
      <c r="N483" s="158"/>
      <c r="O483" s="158"/>
      <c r="P483" s="158"/>
      <c r="Q483" s="158"/>
      <c r="R483" s="158"/>
      <c r="S483" s="158"/>
      <c r="T483" s="158"/>
      <c r="U483" s="158"/>
      <c r="V483" s="158"/>
      <c r="W483" s="158"/>
      <c r="X483" s="158"/>
      <c r="Y483" s="158"/>
      <c r="Z483" s="158"/>
      <c r="AA483" s="158"/>
      <c r="AB483" s="158"/>
      <c r="AC483" s="158"/>
      <c r="AD483" s="166"/>
      <c r="AE483" s="158">
        <v>0</v>
      </c>
    </row>
    <row r="484" spans="1:31" x14ac:dyDescent="0.2">
      <c r="A484" s="173" t="s">
        <v>1521</v>
      </c>
      <c r="B484" s="177">
        <v>45540</v>
      </c>
      <c r="C484" s="157" t="s">
        <v>766</v>
      </c>
      <c r="D484" s="153">
        <v>44.22377599</v>
      </c>
      <c r="E484" s="153">
        <v>-88.454979390000005</v>
      </c>
      <c r="F484" s="158">
        <v>5.25</v>
      </c>
      <c r="G484" s="158" t="s">
        <v>284</v>
      </c>
      <c r="H484" s="158" t="s">
        <v>277</v>
      </c>
      <c r="I484" s="158">
        <v>3</v>
      </c>
      <c r="J484" s="158">
        <v>1</v>
      </c>
      <c r="K484" s="158"/>
      <c r="L484" s="158">
        <v>3</v>
      </c>
      <c r="M484" s="158"/>
      <c r="N484" s="158"/>
      <c r="O484" s="158">
        <v>2</v>
      </c>
      <c r="P484" s="158"/>
      <c r="Q484" s="158"/>
      <c r="R484" s="158">
        <v>1</v>
      </c>
      <c r="S484" s="158"/>
      <c r="T484" s="158">
        <v>3</v>
      </c>
      <c r="U484" s="158"/>
      <c r="V484" s="158"/>
      <c r="W484" s="158"/>
      <c r="X484" s="158"/>
      <c r="Y484" s="158"/>
      <c r="Z484" s="158"/>
      <c r="AA484" s="158"/>
      <c r="AB484" s="158"/>
      <c r="AC484" s="158"/>
      <c r="AD484" s="166"/>
      <c r="AE484" s="158">
        <v>5</v>
      </c>
    </row>
    <row r="485" spans="1:31" x14ac:dyDescent="0.2">
      <c r="A485" s="173" t="s">
        <v>1521</v>
      </c>
      <c r="B485" s="177">
        <v>45540</v>
      </c>
      <c r="C485" s="157" t="s">
        <v>767</v>
      </c>
      <c r="D485" s="153">
        <v>44.223761080000003</v>
      </c>
      <c r="E485" s="153">
        <v>-88.453878029999998</v>
      </c>
      <c r="F485" s="158">
        <v>4</v>
      </c>
      <c r="G485" s="158" t="s">
        <v>284</v>
      </c>
      <c r="H485" s="158" t="s">
        <v>277</v>
      </c>
      <c r="I485" s="158">
        <v>2</v>
      </c>
      <c r="J485" s="158"/>
      <c r="K485" s="158"/>
      <c r="L485" s="158">
        <v>1</v>
      </c>
      <c r="M485" s="158"/>
      <c r="N485" s="158"/>
      <c r="O485" s="158">
        <v>1</v>
      </c>
      <c r="P485" s="158" t="s">
        <v>278</v>
      </c>
      <c r="Q485" s="158"/>
      <c r="R485" s="158"/>
      <c r="S485" s="158"/>
      <c r="T485" s="158">
        <v>2</v>
      </c>
      <c r="U485" s="158"/>
      <c r="V485" s="158"/>
      <c r="W485" s="158"/>
      <c r="X485" s="158"/>
      <c r="Y485" s="158"/>
      <c r="Z485" s="158"/>
      <c r="AA485" s="158"/>
      <c r="AB485" s="158"/>
      <c r="AC485" s="158"/>
      <c r="AD485" s="166"/>
      <c r="AE485" s="158">
        <v>5</v>
      </c>
    </row>
    <row r="486" spans="1:31" x14ac:dyDescent="0.2">
      <c r="A486" s="173" t="s">
        <v>1521</v>
      </c>
      <c r="B486" s="177">
        <v>45540</v>
      </c>
      <c r="C486" s="157" t="s">
        <v>768</v>
      </c>
      <c r="D486" s="153">
        <v>44.224701639999999</v>
      </c>
      <c r="E486" s="153">
        <v>-88.464871070000001</v>
      </c>
      <c r="F486" s="158">
        <v>4.5</v>
      </c>
      <c r="G486" s="158" t="s">
        <v>284</v>
      </c>
      <c r="H486" s="158" t="s">
        <v>277</v>
      </c>
      <c r="I486" s="158">
        <v>3</v>
      </c>
      <c r="J486" s="158"/>
      <c r="K486" s="158"/>
      <c r="L486" s="158">
        <v>2</v>
      </c>
      <c r="M486" s="158">
        <v>1</v>
      </c>
      <c r="N486" s="158">
        <v>1</v>
      </c>
      <c r="O486" s="158">
        <v>3</v>
      </c>
      <c r="P486" s="158"/>
      <c r="Q486" s="158">
        <v>1</v>
      </c>
      <c r="R486" s="158"/>
      <c r="S486" s="158"/>
      <c r="T486" s="158">
        <v>1</v>
      </c>
      <c r="U486" s="158"/>
      <c r="V486" s="158"/>
      <c r="W486" s="158"/>
      <c r="X486" s="158"/>
      <c r="Y486" s="158"/>
      <c r="Z486" s="158"/>
      <c r="AA486" s="158"/>
      <c r="AB486" s="158"/>
      <c r="AC486" s="158">
        <v>1</v>
      </c>
      <c r="AD486" s="166"/>
      <c r="AE486" s="158">
        <v>5</v>
      </c>
    </row>
    <row r="487" spans="1:31" x14ac:dyDescent="0.2">
      <c r="A487" s="173" t="s">
        <v>1521</v>
      </c>
      <c r="B487" s="177">
        <v>45540</v>
      </c>
      <c r="C487" s="157" t="s">
        <v>769</v>
      </c>
      <c r="D487" s="153">
        <v>44.224686830000003</v>
      </c>
      <c r="E487" s="153">
        <v>-88.463769690000007</v>
      </c>
      <c r="F487" s="158">
        <v>6.25</v>
      </c>
      <c r="G487" s="158" t="s">
        <v>284</v>
      </c>
      <c r="H487" s="158" t="s">
        <v>277</v>
      </c>
      <c r="I487" s="158">
        <v>3</v>
      </c>
      <c r="J487" s="158">
        <v>1</v>
      </c>
      <c r="K487" s="158"/>
      <c r="L487" s="158">
        <v>3</v>
      </c>
      <c r="M487" s="158"/>
      <c r="N487" s="158"/>
      <c r="O487" s="158">
        <v>3</v>
      </c>
      <c r="P487" s="158"/>
      <c r="Q487" s="158">
        <v>1</v>
      </c>
      <c r="R487" s="158">
        <v>1</v>
      </c>
      <c r="S487" s="158"/>
      <c r="T487" s="158">
        <v>1</v>
      </c>
      <c r="U487" s="158"/>
      <c r="V487" s="158"/>
      <c r="W487" s="158"/>
      <c r="X487" s="158"/>
      <c r="Y487" s="158"/>
      <c r="Z487" s="158"/>
      <c r="AA487" s="158"/>
      <c r="AB487" s="158"/>
      <c r="AC487" s="158"/>
      <c r="AD487" s="166"/>
      <c r="AE487" s="158">
        <v>5</v>
      </c>
    </row>
    <row r="488" spans="1:31" x14ac:dyDescent="0.2">
      <c r="A488" s="173" t="s">
        <v>1521</v>
      </c>
      <c r="B488" s="177">
        <v>45540</v>
      </c>
      <c r="C488" s="157" t="s">
        <v>770</v>
      </c>
      <c r="D488" s="153">
        <v>44.224672009999999</v>
      </c>
      <c r="E488" s="153">
        <v>-88.462668309999998</v>
      </c>
      <c r="F488" s="158">
        <v>7</v>
      </c>
      <c r="G488" s="158" t="s">
        <v>284</v>
      </c>
      <c r="H488" s="158" t="s">
        <v>277</v>
      </c>
      <c r="I488" s="158">
        <v>1</v>
      </c>
      <c r="J488" s="158">
        <v>1</v>
      </c>
      <c r="K488" s="158"/>
      <c r="L488" s="158">
        <v>1</v>
      </c>
      <c r="M488" s="158"/>
      <c r="N488" s="158"/>
      <c r="O488" s="158">
        <v>1</v>
      </c>
      <c r="P488" s="158"/>
      <c r="Q488" s="158"/>
      <c r="R488" s="158"/>
      <c r="S488" s="158"/>
      <c r="T488" s="158"/>
      <c r="U488" s="158"/>
      <c r="V488" s="158"/>
      <c r="W488" s="158"/>
      <c r="X488" s="158"/>
      <c r="Y488" s="158"/>
      <c r="Z488" s="158"/>
      <c r="AA488" s="158"/>
      <c r="AB488" s="163">
        <v>1</v>
      </c>
      <c r="AC488" s="158"/>
      <c r="AD488" s="166"/>
      <c r="AE488" s="158">
        <v>5</v>
      </c>
    </row>
    <row r="489" spans="1:31" x14ac:dyDescent="0.2">
      <c r="A489" s="173" t="s">
        <v>1521</v>
      </c>
      <c r="B489" s="177">
        <v>45540</v>
      </c>
      <c r="C489" s="157" t="s">
        <v>771</v>
      </c>
      <c r="D489" s="153">
        <v>44.224657180000001</v>
      </c>
      <c r="E489" s="153">
        <v>-88.461566930000004</v>
      </c>
      <c r="F489" s="158">
        <v>9.5</v>
      </c>
      <c r="G489" s="158" t="s">
        <v>284</v>
      </c>
      <c r="H489" s="158" t="s">
        <v>277</v>
      </c>
      <c r="I489" s="158"/>
      <c r="J489" s="158"/>
      <c r="K489" s="158"/>
      <c r="L489" s="158"/>
      <c r="M489" s="158"/>
      <c r="N489" s="158"/>
      <c r="O489" s="158"/>
      <c r="P489" s="158"/>
      <c r="Q489" s="158"/>
      <c r="R489" s="158"/>
      <c r="S489" s="158"/>
      <c r="T489" s="158"/>
      <c r="U489" s="158"/>
      <c r="V489" s="158"/>
      <c r="W489" s="158"/>
      <c r="X489" s="158"/>
      <c r="Y489" s="158"/>
      <c r="Z489" s="158"/>
      <c r="AA489" s="158"/>
      <c r="AB489" s="158"/>
      <c r="AC489" s="158"/>
      <c r="AD489" s="166"/>
      <c r="AE489" s="158">
        <v>0</v>
      </c>
    </row>
    <row r="490" spans="1:31" x14ac:dyDescent="0.2">
      <c r="A490" s="173" t="s">
        <v>1521</v>
      </c>
      <c r="B490" s="177">
        <v>45540</v>
      </c>
      <c r="C490" s="157" t="s">
        <v>772</v>
      </c>
      <c r="D490" s="153">
        <v>44.224642340000003</v>
      </c>
      <c r="E490" s="153">
        <v>-88.460465549999995</v>
      </c>
      <c r="F490" s="158">
        <v>10</v>
      </c>
      <c r="G490" s="158" t="s">
        <v>276</v>
      </c>
      <c r="H490" s="158" t="s">
        <v>277</v>
      </c>
      <c r="I490" s="158"/>
      <c r="J490" s="158"/>
      <c r="K490" s="158"/>
      <c r="L490" s="158"/>
      <c r="M490" s="158"/>
      <c r="N490" s="158"/>
      <c r="O490" s="158"/>
      <c r="P490" s="158"/>
      <c r="Q490" s="158"/>
      <c r="R490" s="158"/>
      <c r="S490" s="158"/>
      <c r="T490" s="158"/>
      <c r="U490" s="158"/>
      <c r="V490" s="158"/>
      <c r="W490" s="158"/>
      <c r="X490" s="158"/>
      <c r="Y490" s="158"/>
      <c r="Z490" s="158"/>
      <c r="AA490" s="158"/>
      <c r="AB490" s="158"/>
      <c r="AC490" s="158"/>
      <c r="AD490" s="166"/>
      <c r="AE490" s="158">
        <v>0</v>
      </c>
    </row>
    <row r="491" spans="1:31" x14ac:dyDescent="0.2">
      <c r="A491" s="173" t="s">
        <v>1521</v>
      </c>
      <c r="B491" s="177">
        <v>45540</v>
      </c>
      <c r="C491" s="157" t="s">
        <v>773</v>
      </c>
      <c r="D491" s="153">
        <v>44.224627490000003</v>
      </c>
      <c r="E491" s="153">
        <v>-88.459364179999994</v>
      </c>
      <c r="F491" s="158">
        <v>12</v>
      </c>
      <c r="G491" s="158" t="s">
        <v>276</v>
      </c>
      <c r="H491" s="158" t="s">
        <v>277</v>
      </c>
      <c r="I491" s="158"/>
      <c r="J491" s="158"/>
      <c r="K491" s="158"/>
      <c r="L491" s="158"/>
      <c r="M491" s="158"/>
      <c r="N491" s="158"/>
      <c r="O491" s="158"/>
      <c r="P491" s="158"/>
      <c r="Q491" s="158"/>
      <c r="R491" s="158"/>
      <c r="S491" s="158"/>
      <c r="T491" s="158"/>
      <c r="U491" s="158"/>
      <c r="V491" s="158"/>
      <c r="W491" s="158"/>
      <c r="X491" s="158"/>
      <c r="Y491" s="158"/>
      <c r="Z491" s="158"/>
      <c r="AA491" s="158"/>
      <c r="AB491" s="158"/>
      <c r="AC491" s="158"/>
      <c r="AD491" s="166"/>
      <c r="AE491" s="158">
        <v>0</v>
      </c>
    </row>
    <row r="492" spans="1:31" x14ac:dyDescent="0.2">
      <c r="A492" s="173" t="s">
        <v>1521</v>
      </c>
      <c r="B492" s="177">
        <v>45540</v>
      </c>
      <c r="C492" s="157" t="s">
        <v>774</v>
      </c>
      <c r="D492" s="153">
        <v>44.224612630000003</v>
      </c>
      <c r="E492" s="153">
        <v>-88.4582628</v>
      </c>
      <c r="F492" s="158">
        <v>12</v>
      </c>
      <c r="G492" s="158" t="s">
        <v>276</v>
      </c>
      <c r="H492" s="158" t="s">
        <v>277</v>
      </c>
      <c r="I492" s="158"/>
      <c r="J492" s="158"/>
      <c r="K492" s="158"/>
      <c r="L492" s="158"/>
      <c r="M492" s="158"/>
      <c r="N492" s="158"/>
      <c r="O492" s="158"/>
      <c r="P492" s="158"/>
      <c r="Q492" s="158"/>
      <c r="R492" s="158"/>
      <c r="S492" s="158"/>
      <c r="T492" s="158"/>
      <c r="U492" s="158"/>
      <c r="V492" s="158"/>
      <c r="W492" s="158"/>
      <c r="X492" s="158"/>
      <c r="Y492" s="158"/>
      <c r="Z492" s="158"/>
      <c r="AA492" s="158"/>
      <c r="AB492" s="158"/>
      <c r="AC492" s="158"/>
      <c r="AD492" s="166"/>
      <c r="AE492" s="158">
        <v>0</v>
      </c>
    </row>
    <row r="493" spans="1:31" x14ac:dyDescent="0.2">
      <c r="A493" s="173" t="s">
        <v>1521</v>
      </c>
      <c r="B493" s="177">
        <v>45540</v>
      </c>
      <c r="C493" s="157" t="s">
        <v>775</v>
      </c>
      <c r="D493" s="153">
        <v>44.224597750000001</v>
      </c>
      <c r="E493" s="153">
        <v>-88.457161420000006</v>
      </c>
      <c r="F493" s="158">
        <v>10.75</v>
      </c>
      <c r="G493" s="158" t="s">
        <v>276</v>
      </c>
      <c r="H493" s="158" t="s">
        <v>277</v>
      </c>
      <c r="I493" s="158"/>
      <c r="J493" s="158"/>
      <c r="K493" s="158"/>
      <c r="L493" s="158"/>
      <c r="M493" s="158"/>
      <c r="N493" s="158"/>
      <c r="O493" s="158"/>
      <c r="P493" s="158"/>
      <c r="Q493" s="158"/>
      <c r="R493" s="158"/>
      <c r="S493" s="158"/>
      <c r="T493" s="158"/>
      <c r="U493" s="158"/>
      <c r="V493" s="158"/>
      <c r="W493" s="158"/>
      <c r="X493" s="158"/>
      <c r="Y493" s="158"/>
      <c r="Z493" s="158"/>
      <c r="AA493" s="158"/>
      <c r="AB493" s="158"/>
      <c r="AC493" s="158"/>
      <c r="AD493" s="166"/>
      <c r="AE493" s="158">
        <v>0</v>
      </c>
    </row>
    <row r="494" spans="1:31" x14ac:dyDescent="0.2">
      <c r="A494" s="173" t="s">
        <v>1521</v>
      </c>
      <c r="B494" s="177">
        <v>45540</v>
      </c>
      <c r="C494" s="157" t="s">
        <v>776</v>
      </c>
      <c r="D494" s="153">
        <v>44.224582869999999</v>
      </c>
      <c r="E494" s="153">
        <v>-88.456060050000005</v>
      </c>
      <c r="F494" s="158">
        <v>9</v>
      </c>
      <c r="G494" s="158" t="s">
        <v>284</v>
      </c>
      <c r="H494" s="158" t="s">
        <v>277</v>
      </c>
      <c r="I494" s="158"/>
      <c r="J494" s="158"/>
      <c r="K494" s="158"/>
      <c r="L494" s="158"/>
      <c r="M494" s="158"/>
      <c r="N494" s="158"/>
      <c r="O494" s="158"/>
      <c r="P494" s="158"/>
      <c r="Q494" s="158"/>
      <c r="R494" s="158"/>
      <c r="S494" s="158"/>
      <c r="T494" s="158"/>
      <c r="U494" s="158"/>
      <c r="V494" s="158"/>
      <c r="W494" s="158"/>
      <c r="X494" s="158"/>
      <c r="Y494" s="158"/>
      <c r="Z494" s="158"/>
      <c r="AA494" s="158"/>
      <c r="AB494" s="158"/>
      <c r="AC494" s="158"/>
      <c r="AD494" s="166"/>
      <c r="AE494" s="158">
        <v>0</v>
      </c>
    </row>
    <row r="495" spans="1:31" x14ac:dyDescent="0.2">
      <c r="A495" s="173" t="s">
        <v>1521</v>
      </c>
      <c r="B495" s="177">
        <v>45540</v>
      </c>
      <c r="C495" s="157" t="s">
        <v>777</v>
      </c>
      <c r="D495" s="153">
        <v>44.224567980000003</v>
      </c>
      <c r="E495" s="153">
        <v>-88.454958669999996</v>
      </c>
      <c r="F495" s="158">
        <v>7</v>
      </c>
      <c r="G495" s="158" t="s">
        <v>284</v>
      </c>
      <c r="H495" s="158" t="s">
        <v>277</v>
      </c>
      <c r="I495" s="158"/>
      <c r="J495" s="158"/>
      <c r="K495" s="158"/>
      <c r="L495" s="158"/>
      <c r="M495" s="158"/>
      <c r="N495" s="158"/>
      <c r="O495" s="158"/>
      <c r="P495" s="158"/>
      <c r="Q495" s="158"/>
      <c r="R495" s="158"/>
      <c r="S495" s="158"/>
      <c r="T495" s="158"/>
      <c r="U495" s="158"/>
      <c r="V495" s="158"/>
      <c r="W495" s="158"/>
      <c r="X495" s="158"/>
      <c r="Y495" s="158"/>
      <c r="Z495" s="158"/>
      <c r="AA495" s="158"/>
      <c r="AB495" s="158"/>
      <c r="AC495" s="158"/>
      <c r="AD495" s="166"/>
      <c r="AE495" s="158">
        <v>0</v>
      </c>
    </row>
    <row r="496" spans="1:31" x14ac:dyDescent="0.2">
      <c r="A496" s="173" t="s">
        <v>1521</v>
      </c>
      <c r="B496" s="177">
        <v>45540</v>
      </c>
      <c r="C496" s="157" t="s">
        <v>778</v>
      </c>
      <c r="D496" s="153">
        <v>44.224553069999999</v>
      </c>
      <c r="E496" s="153">
        <v>-88.453857299999996</v>
      </c>
      <c r="F496" s="158">
        <v>5.75</v>
      </c>
      <c r="G496" s="158" t="s">
        <v>284</v>
      </c>
      <c r="H496" s="158" t="s">
        <v>277</v>
      </c>
      <c r="I496" s="158">
        <v>2</v>
      </c>
      <c r="J496" s="158"/>
      <c r="K496" s="158"/>
      <c r="L496" s="158">
        <v>2</v>
      </c>
      <c r="M496" s="158"/>
      <c r="N496" s="158"/>
      <c r="O496" s="158"/>
      <c r="P496" s="158"/>
      <c r="Q496" s="158"/>
      <c r="R496" s="158" t="s">
        <v>278</v>
      </c>
      <c r="S496" s="158"/>
      <c r="T496" s="158">
        <v>2</v>
      </c>
      <c r="U496" s="158"/>
      <c r="V496" s="158"/>
      <c r="W496" s="158"/>
      <c r="X496" s="158"/>
      <c r="Y496" s="158"/>
      <c r="Z496" s="158"/>
      <c r="AA496" s="158"/>
      <c r="AB496" s="158">
        <v>1</v>
      </c>
      <c r="AC496" s="158"/>
      <c r="AD496" s="166"/>
      <c r="AE496" s="158">
        <v>5</v>
      </c>
    </row>
    <row r="497" spans="1:31" x14ac:dyDescent="0.2">
      <c r="A497" s="173" t="s">
        <v>1521</v>
      </c>
      <c r="B497" s="177">
        <v>45540</v>
      </c>
      <c r="C497" s="157" t="s">
        <v>779</v>
      </c>
      <c r="D497" s="153">
        <v>44.224538160000002</v>
      </c>
      <c r="E497" s="153">
        <v>-88.452755929999995</v>
      </c>
      <c r="F497" s="158">
        <v>5.5</v>
      </c>
      <c r="G497" s="158" t="s">
        <v>284</v>
      </c>
      <c r="H497" s="158" t="s">
        <v>277</v>
      </c>
      <c r="I497" s="158">
        <v>3</v>
      </c>
      <c r="J497" s="158">
        <v>1</v>
      </c>
      <c r="K497" s="158">
        <v>1</v>
      </c>
      <c r="L497" s="158">
        <v>3</v>
      </c>
      <c r="M497" s="158"/>
      <c r="N497" s="158"/>
      <c r="O497" s="158">
        <v>3</v>
      </c>
      <c r="P497" s="158"/>
      <c r="Q497" s="158"/>
      <c r="R497" s="158">
        <v>1</v>
      </c>
      <c r="S497" s="158"/>
      <c r="T497" s="158">
        <v>3</v>
      </c>
      <c r="U497" s="158"/>
      <c r="V497" s="158"/>
      <c r="W497" s="158"/>
      <c r="X497" s="158"/>
      <c r="Y497" s="158"/>
      <c r="Z497" s="158"/>
      <c r="AA497" s="158"/>
      <c r="AB497" s="158"/>
      <c r="AC497" s="158"/>
      <c r="AD497" s="166"/>
      <c r="AE497" s="158">
        <v>5</v>
      </c>
    </row>
    <row r="498" spans="1:31" x14ac:dyDescent="0.2">
      <c r="A498" s="173" t="s">
        <v>1521</v>
      </c>
      <c r="B498" s="177">
        <v>45540</v>
      </c>
      <c r="C498" s="157" t="s">
        <v>780</v>
      </c>
      <c r="D498" s="153">
        <v>44.225493630000003</v>
      </c>
      <c r="E498" s="153">
        <v>-88.464850490000003</v>
      </c>
      <c r="F498" s="158">
        <v>3</v>
      </c>
      <c r="G498" s="158" t="s">
        <v>284</v>
      </c>
      <c r="H498" s="158" t="s">
        <v>277</v>
      </c>
      <c r="I498" s="158">
        <v>2</v>
      </c>
      <c r="J498" s="158">
        <v>1</v>
      </c>
      <c r="K498" s="158">
        <v>1</v>
      </c>
      <c r="L498" s="158">
        <v>2</v>
      </c>
      <c r="M498" s="158"/>
      <c r="N498" s="158"/>
      <c r="O498" s="158">
        <v>1</v>
      </c>
      <c r="P498" s="158"/>
      <c r="Q498" s="158"/>
      <c r="R498" s="158"/>
      <c r="S498" s="158"/>
      <c r="T498" s="158">
        <v>2</v>
      </c>
      <c r="U498" s="158"/>
      <c r="V498" s="158"/>
      <c r="W498" s="158"/>
      <c r="X498" s="158"/>
      <c r="Y498" s="158"/>
      <c r="Z498" s="158"/>
      <c r="AA498" s="158"/>
      <c r="AB498" s="158"/>
      <c r="AC498" s="158"/>
      <c r="AD498" s="166"/>
      <c r="AE498" s="158">
        <v>5</v>
      </c>
    </row>
    <row r="499" spans="1:31" x14ac:dyDescent="0.2">
      <c r="A499" s="173" t="s">
        <v>1521</v>
      </c>
      <c r="B499" s="177">
        <v>45540</v>
      </c>
      <c r="C499" s="157" t="s">
        <v>781</v>
      </c>
      <c r="D499" s="153">
        <v>44.22547883</v>
      </c>
      <c r="E499" s="153">
        <v>-88.463749089999993</v>
      </c>
      <c r="F499" s="158">
        <v>5.5</v>
      </c>
      <c r="G499" s="158" t="s">
        <v>284</v>
      </c>
      <c r="H499" s="158" t="s">
        <v>277</v>
      </c>
      <c r="I499" s="158">
        <v>1</v>
      </c>
      <c r="J499" s="158" t="s">
        <v>278</v>
      </c>
      <c r="K499" s="158"/>
      <c r="L499" s="158">
        <v>1</v>
      </c>
      <c r="M499" s="158"/>
      <c r="N499" s="158"/>
      <c r="O499" s="158">
        <v>1</v>
      </c>
      <c r="P499" s="158"/>
      <c r="Q499" s="158"/>
      <c r="R499" s="158"/>
      <c r="S499" s="158"/>
      <c r="T499" s="158">
        <v>1</v>
      </c>
      <c r="U499" s="158"/>
      <c r="V499" s="158"/>
      <c r="W499" s="158"/>
      <c r="X499" s="158"/>
      <c r="Y499" s="158"/>
      <c r="Z499" s="158"/>
      <c r="AA499" s="158"/>
      <c r="AB499" s="158"/>
      <c r="AC499" s="158"/>
      <c r="AD499" s="166"/>
      <c r="AE499" s="158">
        <v>5</v>
      </c>
    </row>
    <row r="500" spans="1:31" x14ac:dyDescent="0.2">
      <c r="A500" s="173" t="s">
        <v>1521</v>
      </c>
      <c r="B500" s="177">
        <v>45540</v>
      </c>
      <c r="C500" s="157" t="s">
        <v>782</v>
      </c>
      <c r="D500" s="153">
        <v>44.225464000000002</v>
      </c>
      <c r="E500" s="153">
        <v>-88.462647689999997</v>
      </c>
      <c r="F500" s="158">
        <v>6.75</v>
      </c>
      <c r="G500" s="158" t="s">
        <v>284</v>
      </c>
      <c r="H500" s="158" t="s">
        <v>277</v>
      </c>
      <c r="I500" s="158"/>
      <c r="J500" s="158" t="s">
        <v>278</v>
      </c>
      <c r="K500" s="158"/>
      <c r="L500" s="158" t="s">
        <v>278</v>
      </c>
      <c r="M500" s="158"/>
      <c r="N500" s="158"/>
      <c r="O500" s="158"/>
      <c r="P500" s="158"/>
      <c r="Q500" s="158"/>
      <c r="R500" s="158"/>
      <c r="S500" s="158"/>
      <c r="T500" s="158"/>
      <c r="U500" s="158"/>
      <c r="V500" s="158"/>
      <c r="W500" s="158"/>
      <c r="X500" s="158"/>
      <c r="Y500" s="158"/>
      <c r="Z500" s="158"/>
      <c r="AA500" s="158"/>
      <c r="AB500" s="158"/>
      <c r="AC500" s="158"/>
      <c r="AD500" s="166"/>
      <c r="AE500" s="158">
        <v>0</v>
      </c>
    </row>
    <row r="501" spans="1:31" x14ac:dyDescent="0.2">
      <c r="A501" s="173" t="s">
        <v>1521</v>
      </c>
      <c r="B501" s="177">
        <v>45540</v>
      </c>
      <c r="C501" s="157" t="s">
        <v>783</v>
      </c>
      <c r="D501" s="153">
        <v>44.225449169999997</v>
      </c>
      <c r="E501" s="153">
        <v>-88.461546299999995</v>
      </c>
      <c r="F501" s="158">
        <v>7.5</v>
      </c>
      <c r="G501" s="158" t="s">
        <v>284</v>
      </c>
      <c r="H501" s="158" t="s">
        <v>277</v>
      </c>
      <c r="I501" s="158"/>
      <c r="J501" s="158"/>
      <c r="K501" s="158"/>
      <c r="L501" s="158"/>
      <c r="M501" s="158"/>
      <c r="N501" s="158"/>
      <c r="O501" s="158"/>
      <c r="P501" s="158"/>
      <c r="Q501" s="158"/>
      <c r="R501" s="158"/>
      <c r="S501" s="158"/>
      <c r="T501" s="158"/>
      <c r="U501" s="158"/>
      <c r="V501" s="158"/>
      <c r="W501" s="158"/>
      <c r="X501" s="158"/>
      <c r="Y501" s="158"/>
      <c r="Z501" s="158"/>
      <c r="AA501" s="158"/>
      <c r="AB501" s="158"/>
      <c r="AC501" s="158"/>
      <c r="AD501" s="166"/>
      <c r="AE501" s="158">
        <v>0</v>
      </c>
    </row>
    <row r="502" spans="1:31" x14ac:dyDescent="0.2">
      <c r="A502" s="173" t="s">
        <v>1521</v>
      </c>
      <c r="B502" s="177">
        <v>45540</v>
      </c>
      <c r="C502" s="157" t="s">
        <v>784</v>
      </c>
      <c r="D502" s="153">
        <v>44.225434329999999</v>
      </c>
      <c r="E502" s="153">
        <v>-88.460444910000007</v>
      </c>
      <c r="F502" s="158">
        <v>8.5</v>
      </c>
      <c r="G502" s="158" t="s">
        <v>276</v>
      </c>
      <c r="H502" s="158" t="s">
        <v>277</v>
      </c>
      <c r="I502" s="158"/>
      <c r="J502" s="158"/>
      <c r="K502" s="158"/>
      <c r="L502" s="158"/>
      <c r="M502" s="158"/>
      <c r="N502" s="158"/>
      <c r="O502" s="158"/>
      <c r="P502" s="158"/>
      <c r="Q502" s="158"/>
      <c r="R502" s="158"/>
      <c r="S502" s="158"/>
      <c r="T502" s="158"/>
      <c r="U502" s="158"/>
      <c r="V502" s="158"/>
      <c r="W502" s="158"/>
      <c r="X502" s="158"/>
      <c r="Y502" s="158"/>
      <c r="Z502" s="158"/>
      <c r="AA502" s="158"/>
      <c r="AB502" s="158"/>
      <c r="AC502" s="158"/>
      <c r="AD502" s="166"/>
      <c r="AE502" s="158">
        <v>0</v>
      </c>
    </row>
    <row r="503" spans="1:31" x14ac:dyDescent="0.2">
      <c r="A503" s="173" t="s">
        <v>1521</v>
      </c>
      <c r="B503" s="177">
        <v>45540</v>
      </c>
      <c r="C503" s="157" t="s">
        <v>785</v>
      </c>
      <c r="D503" s="153">
        <v>44.225419479999999</v>
      </c>
      <c r="E503" s="153">
        <v>-88.459343509999997</v>
      </c>
      <c r="F503" s="158">
        <v>11.5</v>
      </c>
      <c r="G503" s="158" t="s">
        <v>276</v>
      </c>
      <c r="H503" s="158" t="s">
        <v>277</v>
      </c>
      <c r="I503" s="158"/>
      <c r="J503" s="158"/>
      <c r="K503" s="158"/>
      <c r="L503" s="158"/>
      <c r="M503" s="158"/>
      <c r="N503" s="158"/>
      <c r="O503" s="158"/>
      <c r="P503" s="158"/>
      <c r="Q503" s="158"/>
      <c r="R503" s="158"/>
      <c r="S503" s="158"/>
      <c r="T503" s="158"/>
      <c r="U503" s="158"/>
      <c r="V503" s="158"/>
      <c r="W503" s="158"/>
      <c r="X503" s="158"/>
      <c r="Y503" s="158"/>
      <c r="Z503" s="158"/>
      <c r="AA503" s="158"/>
      <c r="AB503" s="158"/>
      <c r="AC503" s="158"/>
      <c r="AD503" s="166"/>
      <c r="AE503" s="158">
        <v>0</v>
      </c>
    </row>
    <row r="504" spans="1:31" x14ac:dyDescent="0.2">
      <c r="A504" s="173" t="s">
        <v>1521</v>
      </c>
      <c r="B504" s="177">
        <v>45540</v>
      </c>
      <c r="C504" s="157" t="s">
        <v>786</v>
      </c>
      <c r="D504" s="153">
        <v>44.225404619999999</v>
      </c>
      <c r="E504" s="153">
        <v>-88.458242119999994</v>
      </c>
      <c r="F504" s="158">
        <v>12.25</v>
      </c>
      <c r="G504" s="158" t="s">
        <v>276</v>
      </c>
      <c r="H504" s="158" t="s">
        <v>277</v>
      </c>
      <c r="I504" s="158"/>
      <c r="J504" s="158"/>
      <c r="K504" s="158"/>
      <c r="L504" s="158"/>
      <c r="M504" s="158"/>
      <c r="N504" s="158"/>
      <c r="O504" s="158"/>
      <c r="P504" s="158"/>
      <c r="Q504" s="158"/>
      <c r="R504" s="158"/>
      <c r="S504" s="158"/>
      <c r="T504" s="158"/>
      <c r="U504" s="158"/>
      <c r="V504" s="158"/>
      <c r="W504" s="158"/>
      <c r="X504" s="158"/>
      <c r="Y504" s="158"/>
      <c r="Z504" s="158"/>
      <c r="AA504" s="158"/>
      <c r="AB504" s="158"/>
      <c r="AC504" s="158"/>
      <c r="AD504" s="166"/>
      <c r="AE504" s="158">
        <v>0</v>
      </c>
    </row>
    <row r="505" spans="1:31" x14ac:dyDescent="0.2">
      <c r="A505" s="173" t="s">
        <v>1521</v>
      </c>
      <c r="B505" s="177">
        <v>45540</v>
      </c>
      <c r="C505" s="157" t="s">
        <v>787</v>
      </c>
      <c r="D505" s="153">
        <v>44.225389739999997</v>
      </c>
      <c r="E505" s="153">
        <v>-88.457140730000006</v>
      </c>
      <c r="F505" s="158">
        <v>11.5</v>
      </c>
      <c r="G505" s="158" t="s">
        <v>276</v>
      </c>
      <c r="H505" s="158" t="s">
        <v>277</v>
      </c>
      <c r="I505" s="158"/>
      <c r="J505" s="158"/>
      <c r="K505" s="158"/>
      <c r="L505" s="158"/>
      <c r="M505" s="158"/>
      <c r="N505" s="158"/>
      <c r="O505" s="158"/>
      <c r="P505" s="158"/>
      <c r="Q505" s="158"/>
      <c r="R505" s="158"/>
      <c r="S505" s="158"/>
      <c r="T505" s="158"/>
      <c r="U505" s="158"/>
      <c r="V505" s="158"/>
      <c r="W505" s="158"/>
      <c r="X505" s="158"/>
      <c r="Y505" s="158"/>
      <c r="Z505" s="158"/>
      <c r="AA505" s="158"/>
      <c r="AB505" s="158"/>
      <c r="AC505" s="158"/>
      <c r="AD505" s="166"/>
      <c r="AE505" s="158">
        <v>0</v>
      </c>
    </row>
    <row r="506" spans="1:31" x14ac:dyDescent="0.2">
      <c r="A506" s="173" t="s">
        <v>1521</v>
      </c>
      <c r="B506" s="177">
        <v>45540</v>
      </c>
      <c r="C506" s="157" t="s">
        <v>788</v>
      </c>
      <c r="D506" s="153">
        <v>44.225374860000002</v>
      </c>
      <c r="E506" s="153">
        <v>-88.456039340000004</v>
      </c>
      <c r="F506" s="158">
        <v>10</v>
      </c>
      <c r="G506" s="158" t="s">
        <v>284</v>
      </c>
      <c r="H506" s="158" t="s">
        <v>277</v>
      </c>
      <c r="I506" s="158"/>
      <c r="J506" s="158"/>
      <c r="K506" s="158"/>
      <c r="L506" s="158"/>
      <c r="M506" s="158"/>
      <c r="N506" s="158"/>
      <c r="O506" s="158"/>
      <c r="P506" s="158"/>
      <c r="Q506" s="158"/>
      <c r="R506" s="158"/>
      <c r="S506" s="158"/>
      <c r="T506" s="158"/>
      <c r="U506" s="158"/>
      <c r="V506" s="158"/>
      <c r="W506" s="158"/>
      <c r="X506" s="158"/>
      <c r="Y506" s="158"/>
      <c r="Z506" s="158"/>
      <c r="AA506" s="158"/>
      <c r="AB506" s="158"/>
      <c r="AC506" s="158"/>
      <c r="AD506" s="166"/>
      <c r="AE506" s="158">
        <v>0</v>
      </c>
    </row>
    <row r="507" spans="1:31" x14ac:dyDescent="0.2">
      <c r="A507" s="173" t="s">
        <v>1521</v>
      </c>
      <c r="B507" s="177">
        <v>45540</v>
      </c>
      <c r="C507" s="157" t="s">
        <v>789</v>
      </c>
      <c r="D507" s="153">
        <v>44.22535997</v>
      </c>
      <c r="E507" s="153">
        <v>-88.454937950000001</v>
      </c>
      <c r="F507" s="158">
        <v>8</v>
      </c>
      <c r="G507" s="158" t="s">
        <v>293</v>
      </c>
      <c r="H507" s="158" t="s">
        <v>277</v>
      </c>
      <c r="I507" s="158"/>
      <c r="J507" s="158"/>
      <c r="K507" s="158"/>
      <c r="L507" s="158"/>
      <c r="M507" s="158"/>
      <c r="N507" s="158"/>
      <c r="O507" s="158"/>
      <c r="P507" s="158"/>
      <c r="Q507" s="158"/>
      <c r="R507" s="158"/>
      <c r="S507" s="158"/>
      <c r="T507" s="158"/>
      <c r="U507" s="158"/>
      <c r="V507" s="158"/>
      <c r="W507" s="158"/>
      <c r="X507" s="158"/>
      <c r="Y507" s="158"/>
      <c r="Z507" s="158"/>
      <c r="AA507" s="158"/>
      <c r="AB507" s="158"/>
      <c r="AC507" s="158"/>
      <c r="AD507" s="166"/>
      <c r="AE507" s="158">
        <v>0</v>
      </c>
    </row>
    <row r="508" spans="1:31" x14ac:dyDescent="0.2">
      <c r="A508" s="173" t="s">
        <v>1521</v>
      </c>
      <c r="B508" s="177">
        <v>45540</v>
      </c>
      <c r="C508" s="157" t="s">
        <v>790</v>
      </c>
      <c r="D508" s="153">
        <v>44.225345060000002</v>
      </c>
      <c r="E508" s="153">
        <v>-88.453836559999999</v>
      </c>
      <c r="F508" s="158">
        <v>7</v>
      </c>
      <c r="G508" s="158" t="s">
        <v>284</v>
      </c>
      <c r="H508" s="158" t="s">
        <v>277</v>
      </c>
      <c r="I508" s="158"/>
      <c r="J508" s="158"/>
      <c r="K508" s="158"/>
      <c r="L508" s="158"/>
      <c r="M508" s="158"/>
      <c r="N508" s="158"/>
      <c r="O508" s="158"/>
      <c r="P508" s="158"/>
      <c r="Q508" s="158"/>
      <c r="R508" s="158"/>
      <c r="S508" s="158"/>
      <c r="T508" s="158"/>
      <c r="U508" s="158"/>
      <c r="V508" s="158"/>
      <c r="W508" s="158"/>
      <c r="X508" s="158"/>
      <c r="Y508" s="158"/>
      <c r="Z508" s="158"/>
      <c r="AA508" s="158"/>
      <c r="AB508" s="158"/>
      <c r="AC508" s="158"/>
      <c r="AD508" s="166"/>
      <c r="AE508" s="158">
        <v>0</v>
      </c>
    </row>
    <row r="509" spans="1:31" x14ac:dyDescent="0.2">
      <c r="A509" s="173" t="s">
        <v>1521</v>
      </c>
      <c r="B509" s="177">
        <v>45540</v>
      </c>
      <c r="C509" s="157" t="s">
        <v>791</v>
      </c>
      <c r="D509" s="153">
        <v>44.225330149999998</v>
      </c>
      <c r="E509" s="153">
        <v>-88.452735180000005</v>
      </c>
      <c r="F509" s="158">
        <v>5.75</v>
      </c>
      <c r="G509" s="158" t="s">
        <v>284</v>
      </c>
      <c r="H509" s="158" t="s">
        <v>277</v>
      </c>
      <c r="I509" s="158">
        <v>3</v>
      </c>
      <c r="J509" s="158">
        <v>1</v>
      </c>
      <c r="K509" s="158">
        <v>1</v>
      </c>
      <c r="L509" s="158">
        <v>3</v>
      </c>
      <c r="M509" s="158"/>
      <c r="N509" s="158"/>
      <c r="O509" s="158">
        <v>3</v>
      </c>
      <c r="P509" s="158"/>
      <c r="Q509" s="158"/>
      <c r="R509" s="158">
        <v>1</v>
      </c>
      <c r="S509" s="158"/>
      <c r="T509" s="158">
        <v>3</v>
      </c>
      <c r="U509" s="158"/>
      <c r="V509" s="158"/>
      <c r="W509" s="158"/>
      <c r="X509" s="158"/>
      <c r="Y509" s="158"/>
      <c r="Z509" s="158"/>
      <c r="AA509" s="158"/>
      <c r="AB509" s="158"/>
      <c r="AC509" s="158"/>
      <c r="AD509" s="166"/>
      <c r="AE509" s="158">
        <v>5</v>
      </c>
    </row>
    <row r="510" spans="1:31" x14ac:dyDescent="0.2">
      <c r="A510" s="173" t="s">
        <v>1521</v>
      </c>
      <c r="B510" s="177">
        <v>45540</v>
      </c>
      <c r="C510" s="157" t="s">
        <v>792</v>
      </c>
      <c r="D510" s="153">
        <v>44.225315219999999</v>
      </c>
      <c r="E510" s="153">
        <v>-88.451633790000002</v>
      </c>
      <c r="F510" s="158">
        <v>4.5</v>
      </c>
      <c r="G510" s="158" t="s">
        <v>284</v>
      </c>
      <c r="H510" s="158" t="s">
        <v>277</v>
      </c>
      <c r="I510" s="158">
        <v>1</v>
      </c>
      <c r="J510" s="158"/>
      <c r="K510" s="158"/>
      <c r="L510" s="158">
        <v>1</v>
      </c>
      <c r="M510" s="158"/>
      <c r="N510" s="158"/>
      <c r="O510" s="158">
        <v>1</v>
      </c>
      <c r="P510" s="158"/>
      <c r="Q510" s="158"/>
      <c r="R510" s="158"/>
      <c r="S510" s="158"/>
      <c r="T510" s="158">
        <v>1</v>
      </c>
      <c r="U510" s="158"/>
      <c r="V510" s="158"/>
      <c r="W510" s="158"/>
      <c r="X510" s="158"/>
      <c r="Y510" s="158"/>
      <c r="Z510" s="158"/>
      <c r="AA510" s="158"/>
      <c r="AB510" s="158"/>
      <c r="AC510" s="158"/>
      <c r="AD510" s="166"/>
      <c r="AE510" s="158">
        <v>4</v>
      </c>
    </row>
    <row r="511" spans="1:31" x14ac:dyDescent="0.2">
      <c r="A511" s="173" t="s">
        <v>1521</v>
      </c>
      <c r="B511" s="177">
        <v>45540</v>
      </c>
      <c r="C511" s="157" t="s">
        <v>793</v>
      </c>
      <c r="D511" s="153">
        <v>44.22628563</v>
      </c>
      <c r="E511" s="153">
        <v>-88.464829899999998</v>
      </c>
      <c r="F511" s="158">
        <v>3</v>
      </c>
      <c r="G511" s="158" t="s">
        <v>284</v>
      </c>
      <c r="H511" s="158" t="s">
        <v>277</v>
      </c>
      <c r="I511" s="158">
        <v>3</v>
      </c>
      <c r="J511" s="158"/>
      <c r="K511" s="158">
        <v>1</v>
      </c>
      <c r="L511" s="158">
        <v>3</v>
      </c>
      <c r="M511" s="158"/>
      <c r="N511" s="158">
        <v>1</v>
      </c>
      <c r="O511" s="158">
        <v>3</v>
      </c>
      <c r="P511" s="158"/>
      <c r="Q511" s="158"/>
      <c r="R511" s="158">
        <v>1</v>
      </c>
      <c r="S511" s="158"/>
      <c r="T511" s="158">
        <v>3</v>
      </c>
      <c r="U511" s="158"/>
      <c r="V511" s="158"/>
      <c r="W511" s="158"/>
      <c r="X511" s="158"/>
      <c r="Y511" s="158"/>
      <c r="Z511" s="158"/>
      <c r="AA511" s="158"/>
      <c r="AB511" s="158"/>
      <c r="AC511" s="158">
        <v>1</v>
      </c>
      <c r="AD511" s="166"/>
      <c r="AE511" s="158">
        <v>5</v>
      </c>
    </row>
    <row r="512" spans="1:31" x14ac:dyDescent="0.2">
      <c r="A512" s="173" t="s">
        <v>1521</v>
      </c>
      <c r="B512" s="177">
        <v>45540</v>
      </c>
      <c r="C512" s="157" t="s">
        <v>794</v>
      </c>
      <c r="D512" s="153">
        <v>44.226270820000003</v>
      </c>
      <c r="E512" s="153">
        <v>-88.463728489999994</v>
      </c>
      <c r="F512" s="158">
        <v>4.25</v>
      </c>
      <c r="G512" s="158" t="s">
        <v>284</v>
      </c>
      <c r="H512" s="158" t="s">
        <v>277</v>
      </c>
      <c r="I512" s="158">
        <v>2</v>
      </c>
      <c r="J512" s="158">
        <v>1</v>
      </c>
      <c r="K512" s="158">
        <v>2</v>
      </c>
      <c r="L512" s="158">
        <v>2</v>
      </c>
      <c r="M512" s="158"/>
      <c r="N512" s="158"/>
      <c r="O512" s="158">
        <v>2</v>
      </c>
      <c r="P512" s="158"/>
      <c r="Q512" s="158">
        <v>1</v>
      </c>
      <c r="R512" s="158"/>
      <c r="S512" s="158"/>
      <c r="T512" s="158">
        <v>2</v>
      </c>
      <c r="U512" s="158"/>
      <c r="V512" s="158"/>
      <c r="W512" s="158"/>
      <c r="X512" s="158"/>
      <c r="Y512" s="158"/>
      <c r="Z512" s="158"/>
      <c r="AA512" s="158"/>
      <c r="AB512" s="158"/>
      <c r="AC512" s="158"/>
      <c r="AD512" s="166"/>
      <c r="AE512" s="158">
        <v>5</v>
      </c>
    </row>
    <row r="513" spans="1:31" x14ac:dyDescent="0.2">
      <c r="A513" s="173" t="s">
        <v>1521</v>
      </c>
      <c r="B513" s="177">
        <v>45540</v>
      </c>
      <c r="C513" s="157" t="s">
        <v>795</v>
      </c>
      <c r="D513" s="153">
        <v>44.226255999999999</v>
      </c>
      <c r="E513" s="153">
        <v>-88.462627080000004</v>
      </c>
      <c r="F513" s="158">
        <v>6.5</v>
      </c>
      <c r="G513" s="158" t="s">
        <v>284</v>
      </c>
      <c r="H513" s="158" t="s">
        <v>277</v>
      </c>
      <c r="I513" s="158">
        <v>1</v>
      </c>
      <c r="J513" s="158" t="s">
        <v>278</v>
      </c>
      <c r="K513" s="158"/>
      <c r="L513" s="158">
        <v>1</v>
      </c>
      <c r="M513" s="158"/>
      <c r="N513" s="158"/>
      <c r="O513" s="158"/>
      <c r="P513" s="158"/>
      <c r="Q513" s="158"/>
      <c r="R513" s="158"/>
      <c r="S513" s="158"/>
      <c r="T513" s="158"/>
      <c r="U513" s="158"/>
      <c r="V513" s="158"/>
      <c r="W513" s="158"/>
      <c r="X513" s="158"/>
      <c r="Y513" s="158"/>
      <c r="Z513" s="158"/>
      <c r="AA513" s="158"/>
      <c r="AB513" s="158"/>
      <c r="AC513" s="158"/>
      <c r="AD513" s="166"/>
      <c r="AE513" s="158">
        <v>4</v>
      </c>
    </row>
    <row r="514" spans="1:31" x14ac:dyDescent="0.2">
      <c r="A514" s="173" t="s">
        <v>1521</v>
      </c>
      <c r="B514" s="177">
        <v>45540</v>
      </c>
      <c r="C514" s="157" t="s">
        <v>796</v>
      </c>
      <c r="D514" s="153">
        <v>44.226241170000002</v>
      </c>
      <c r="E514" s="153">
        <v>-88.46152567</v>
      </c>
      <c r="F514" s="158">
        <v>7.25</v>
      </c>
      <c r="G514" s="158" t="s">
        <v>284</v>
      </c>
      <c r="H514" s="158" t="s">
        <v>277</v>
      </c>
      <c r="I514" s="158"/>
      <c r="J514" s="158"/>
      <c r="K514" s="158"/>
      <c r="L514" s="158"/>
      <c r="M514" s="158"/>
      <c r="N514" s="158"/>
      <c r="O514" s="158"/>
      <c r="P514" s="158"/>
      <c r="Q514" s="158"/>
      <c r="R514" s="158"/>
      <c r="S514" s="158"/>
      <c r="T514" s="158"/>
      <c r="U514" s="158"/>
      <c r="V514" s="158"/>
      <c r="W514" s="158"/>
      <c r="X514" s="158"/>
      <c r="Y514" s="158"/>
      <c r="Z514" s="158"/>
      <c r="AA514" s="158"/>
      <c r="AB514" s="158"/>
      <c r="AC514" s="158"/>
      <c r="AD514" s="166"/>
      <c r="AE514" s="158">
        <v>0</v>
      </c>
    </row>
    <row r="515" spans="1:31" x14ac:dyDescent="0.2">
      <c r="A515" s="173" t="s">
        <v>1521</v>
      </c>
      <c r="B515" s="177">
        <v>45540</v>
      </c>
      <c r="C515" s="157" t="s">
        <v>797</v>
      </c>
      <c r="D515" s="153">
        <v>44.226226320000002</v>
      </c>
      <c r="E515" s="153">
        <v>-88.460424259999996</v>
      </c>
      <c r="F515" s="158">
        <v>6.5</v>
      </c>
      <c r="G515" s="158" t="s">
        <v>276</v>
      </c>
      <c r="H515" s="158" t="s">
        <v>277</v>
      </c>
      <c r="I515" s="158">
        <v>1</v>
      </c>
      <c r="J515" s="158"/>
      <c r="K515" s="158"/>
      <c r="L515" s="158"/>
      <c r="M515" s="158"/>
      <c r="N515" s="158"/>
      <c r="O515" s="158">
        <v>1</v>
      </c>
      <c r="P515" s="158"/>
      <c r="Q515" s="158"/>
      <c r="R515" s="158"/>
      <c r="S515" s="158"/>
      <c r="T515" s="158"/>
      <c r="U515" s="158"/>
      <c r="V515" s="158"/>
      <c r="W515" s="158"/>
      <c r="X515" s="158"/>
      <c r="Y515" s="158"/>
      <c r="Z515" s="158"/>
      <c r="AA515" s="158"/>
      <c r="AB515" s="158"/>
      <c r="AC515" s="158"/>
      <c r="AD515" s="166"/>
      <c r="AE515" s="158">
        <v>1</v>
      </c>
    </row>
    <row r="516" spans="1:31" x14ac:dyDescent="0.2">
      <c r="A516" s="173" t="s">
        <v>1521</v>
      </c>
      <c r="B516" s="177">
        <v>45540</v>
      </c>
      <c r="C516" s="157" t="s">
        <v>798</v>
      </c>
      <c r="D516" s="153">
        <v>44.226211470000003</v>
      </c>
      <c r="E516" s="153">
        <v>-88.459322850000007</v>
      </c>
      <c r="F516" s="158">
        <v>8.5</v>
      </c>
      <c r="G516" s="158" t="s">
        <v>276</v>
      </c>
      <c r="H516" s="158" t="s">
        <v>277</v>
      </c>
      <c r="I516" s="158"/>
      <c r="J516" s="158"/>
      <c r="K516" s="158"/>
      <c r="L516" s="158"/>
      <c r="M516" s="158"/>
      <c r="N516" s="158"/>
      <c r="O516" s="158"/>
      <c r="P516" s="158"/>
      <c r="Q516" s="158"/>
      <c r="R516" s="158"/>
      <c r="S516" s="158"/>
      <c r="T516" s="158"/>
      <c r="U516" s="158"/>
      <c r="V516" s="158"/>
      <c r="W516" s="158"/>
      <c r="X516" s="158"/>
      <c r="Y516" s="158"/>
      <c r="Z516" s="158"/>
      <c r="AA516" s="158"/>
      <c r="AB516" s="158"/>
      <c r="AC516" s="158"/>
      <c r="AD516" s="166"/>
      <c r="AE516" s="158">
        <v>0</v>
      </c>
    </row>
    <row r="517" spans="1:31" x14ac:dyDescent="0.2">
      <c r="A517" s="173" t="s">
        <v>1521</v>
      </c>
      <c r="B517" s="177">
        <v>45540</v>
      </c>
      <c r="C517" s="157" t="s">
        <v>799</v>
      </c>
      <c r="D517" s="153">
        <v>44.226196610000002</v>
      </c>
      <c r="E517" s="153">
        <v>-88.458221449999996</v>
      </c>
      <c r="F517" s="158">
        <v>12.25</v>
      </c>
      <c r="G517" s="158" t="s">
        <v>276</v>
      </c>
      <c r="H517" s="158" t="s">
        <v>277</v>
      </c>
      <c r="I517" s="158"/>
      <c r="J517" s="158"/>
      <c r="K517" s="158"/>
      <c r="L517" s="158"/>
      <c r="M517" s="158"/>
      <c r="N517" s="158"/>
      <c r="O517" s="158"/>
      <c r="P517" s="158"/>
      <c r="Q517" s="158"/>
      <c r="R517" s="158"/>
      <c r="S517" s="158"/>
      <c r="T517" s="158"/>
      <c r="U517" s="158"/>
      <c r="V517" s="158"/>
      <c r="W517" s="158"/>
      <c r="X517" s="158"/>
      <c r="Y517" s="158"/>
      <c r="Z517" s="158"/>
      <c r="AA517" s="158"/>
      <c r="AB517" s="158"/>
      <c r="AC517" s="158"/>
      <c r="AD517" s="166"/>
      <c r="AE517" s="158">
        <v>0</v>
      </c>
    </row>
    <row r="518" spans="1:31" x14ac:dyDescent="0.2">
      <c r="A518" s="173" t="s">
        <v>1521</v>
      </c>
      <c r="B518" s="177">
        <v>45540</v>
      </c>
      <c r="C518" s="157" t="s">
        <v>800</v>
      </c>
      <c r="D518" s="153">
        <v>44.22618173</v>
      </c>
      <c r="E518" s="153">
        <v>-88.457120040000007</v>
      </c>
      <c r="F518" s="158">
        <v>12</v>
      </c>
      <c r="G518" s="158" t="s">
        <v>276</v>
      </c>
      <c r="H518" s="158" t="s">
        <v>277</v>
      </c>
      <c r="I518" s="158"/>
      <c r="J518" s="158"/>
      <c r="K518" s="158"/>
      <c r="L518" s="158"/>
      <c r="M518" s="158"/>
      <c r="N518" s="158"/>
      <c r="O518" s="158"/>
      <c r="P518" s="158"/>
      <c r="Q518" s="158"/>
      <c r="R518" s="158"/>
      <c r="S518" s="158"/>
      <c r="T518" s="158"/>
      <c r="U518" s="158"/>
      <c r="V518" s="158"/>
      <c r="W518" s="158"/>
      <c r="X518" s="158"/>
      <c r="Y518" s="158"/>
      <c r="Z518" s="158"/>
      <c r="AA518" s="158"/>
      <c r="AB518" s="158"/>
      <c r="AC518" s="158"/>
      <c r="AD518" s="166"/>
      <c r="AE518" s="158">
        <v>0</v>
      </c>
    </row>
    <row r="519" spans="1:31" x14ac:dyDescent="0.2">
      <c r="A519" s="173" t="s">
        <v>1521</v>
      </c>
      <c r="B519" s="177">
        <v>45540</v>
      </c>
      <c r="C519" s="157" t="s">
        <v>801</v>
      </c>
      <c r="D519" s="153">
        <v>44.226166849999998</v>
      </c>
      <c r="E519" s="153">
        <v>-88.456018630000003</v>
      </c>
      <c r="F519" s="158">
        <v>11</v>
      </c>
      <c r="G519" s="158" t="s">
        <v>276</v>
      </c>
      <c r="H519" s="158" t="s">
        <v>277</v>
      </c>
      <c r="I519" s="158"/>
      <c r="J519" s="158"/>
      <c r="K519" s="158"/>
      <c r="L519" s="158"/>
      <c r="M519" s="158"/>
      <c r="N519" s="158"/>
      <c r="O519" s="158"/>
      <c r="P519" s="158"/>
      <c r="Q519" s="158"/>
      <c r="R519" s="158"/>
      <c r="S519" s="158"/>
      <c r="T519" s="158"/>
      <c r="U519" s="158"/>
      <c r="V519" s="158"/>
      <c r="W519" s="158"/>
      <c r="X519" s="158"/>
      <c r="Y519" s="158"/>
      <c r="Z519" s="158"/>
      <c r="AA519" s="158"/>
      <c r="AB519" s="158"/>
      <c r="AC519" s="158"/>
      <c r="AD519" s="166"/>
      <c r="AE519" s="158">
        <v>0</v>
      </c>
    </row>
    <row r="520" spans="1:31" s="159" customFormat="1" x14ac:dyDescent="0.2">
      <c r="A520" s="173" t="s">
        <v>1521</v>
      </c>
      <c r="B520" s="177">
        <v>45540</v>
      </c>
      <c r="C520" s="157" t="s">
        <v>802</v>
      </c>
      <c r="D520" s="153">
        <v>44.226151950000002</v>
      </c>
      <c r="E520" s="153">
        <v>-88.454917230000007</v>
      </c>
      <c r="F520" s="158">
        <v>9</v>
      </c>
      <c r="G520" s="158" t="s">
        <v>284</v>
      </c>
      <c r="H520" s="158" t="s">
        <v>277</v>
      </c>
      <c r="I520" s="158"/>
      <c r="J520" s="158"/>
      <c r="K520" s="158"/>
      <c r="L520" s="158"/>
      <c r="M520" s="158"/>
      <c r="N520" s="158"/>
      <c r="O520" s="158"/>
      <c r="P520" s="158"/>
      <c r="Q520" s="158"/>
      <c r="R520" s="158"/>
      <c r="S520" s="158"/>
      <c r="T520" s="158"/>
      <c r="U520" s="158"/>
      <c r="V520" s="158"/>
      <c r="W520" s="158"/>
      <c r="X520" s="158"/>
      <c r="Y520" s="158"/>
      <c r="Z520" s="158"/>
      <c r="AA520" s="158"/>
      <c r="AB520" s="158"/>
      <c r="AC520" s="158"/>
      <c r="AD520" s="166"/>
      <c r="AE520" s="158">
        <v>0</v>
      </c>
    </row>
    <row r="521" spans="1:31" x14ac:dyDescent="0.2">
      <c r="A521" s="173" t="s">
        <v>1521</v>
      </c>
      <c r="B521" s="177">
        <v>45540</v>
      </c>
      <c r="C521" s="157" t="s">
        <v>803</v>
      </c>
      <c r="D521" s="153">
        <v>44.226137049999998</v>
      </c>
      <c r="E521" s="153">
        <v>-88.453815829999996</v>
      </c>
      <c r="F521" s="158">
        <v>8.25</v>
      </c>
      <c r="G521" s="158" t="s">
        <v>284</v>
      </c>
      <c r="H521" s="158" t="s">
        <v>277</v>
      </c>
      <c r="I521" s="158"/>
      <c r="J521" s="158"/>
      <c r="K521" s="158"/>
      <c r="L521" s="158"/>
      <c r="M521" s="158"/>
      <c r="N521" s="158"/>
      <c r="O521" s="158"/>
      <c r="P521" s="158"/>
      <c r="Q521" s="158"/>
      <c r="R521" s="158"/>
      <c r="S521" s="158"/>
      <c r="T521" s="158"/>
      <c r="U521" s="158"/>
      <c r="V521" s="158"/>
      <c r="W521" s="158"/>
      <c r="X521" s="158"/>
      <c r="Y521" s="158"/>
      <c r="Z521" s="158"/>
      <c r="AA521" s="158"/>
      <c r="AB521" s="158"/>
      <c r="AC521" s="158"/>
      <c r="AD521" s="166"/>
      <c r="AE521" s="158">
        <v>0</v>
      </c>
    </row>
    <row r="522" spans="1:31" x14ac:dyDescent="0.2">
      <c r="A522" s="173" t="s">
        <v>1521</v>
      </c>
      <c r="B522" s="177">
        <v>45540</v>
      </c>
      <c r="C522" s="157" t="s">
        <v>804</v>
      </c>
      <c r="D522" s="153">
        <v>44.22612213</v>
      </c>
      <c r="E522" s="153">
        <v>-88.45271443</v>
      </c>
      <c r="F522" s="158">
        <v>6.5</v>
      </c>
      <c r="G522" s="158" t="s">
        <v>284</v>
      </c>
      <c r="H522" s="158" t="s">
        <v>277</v>
      </c>
      <c r="I522" s="158">
        <v>1</v>
      </c>
      <c r="J522" s="158"/>
      <c r="K522" s="158"/>
      <c r="L522" s="158" t="s">
        <v>278</v>
      </c>
      <c r="M522" s="158"/>
      <c r="N522" s="158"/>
      <c r="O522" s="158">
        <v>1</v>
      </c>
      <c r="P522" s="158"/>
      <c r="Q522" s="158"/>
      <c r="R522" s="158"/>
      <c r="S522" s="158"/>
      <c r="T522" s="158"/>
      <c r="U522" s="158"/>
      <c r="V522" s="158"/>
      <c r="W522" s="158"/>
      <c r="X522" s="158"/>
      <c r="Y522" s="158"/>
      <c r="Z522" s="158"/>
      <c r="AA522" s="158"/>
      <c r="AB522" s="158"/>
      <c r="AC522" s="158"/>
      <c r="AD522" s="166"/>
      <c r="AE522" s="158">
        <v>1</v>
      </c>
    </row>
    <row r="523" spans="1:31" x14ac:dyDescent="0.2">
      <c r="A523" s="173" t="s">
        <v>1521</v>
      </c>
      <c r="B523" s="177">
        <v>45540</v>
      </c>
      <c r="C523" s="157" t="s">
        <v>805</v>
      </c>
      <c r="D523" s="153">
        <v>44.226107210000002</v>
      </c>
      <c r="E523" s="153">
        <v>-88.451613019999996</v>
      </c>
      <c r="F523" s="158">
        <v>6</v>
      </c>
      <c r="G523" s="158" t="s">
        <v>284</v>
      </c>
      <c r="H523" s="158" t="s">
        <v>277</v>
      </c>
      <c r="I523" s="158">
        <v>3</v>
      </c>
      <c r="J523" s="158">
        <v>1</v>
      </c>
      <c r="K523" s="158"/>
      <c r="L523" s="158">
        <v>2</v>
      </c>
      <c r="M523" s="158"/>
      <c r="N523" s="158"/>
      <c r="O523" s="158">
        <v>3</v>
      </c>
      <c r="P523" s="158"/>
      <c r="Q523" s="158"/>
      <c r="R523" s="158"/>
      <c r="S523" s="158"/>
      <c r="T523" s="158">
        <v>3</v>
      </c>
      <c r="U523" s="158"/>
      <c r="V523" s="158"/>
      <c r="W523" s="158"/>
      <c r="X523" s="158"/>
      <c r="Y523" s="158"/>
      <c r="Z523" s="158"/>
      <c r="AA523" s="158"/>
      <c r="AB523" s="158" t="s">
        <v>278</v>
      </c>
      <c r="AC523" s="158"/>
      <c r="AD523" s="166"/>
      <c r="AE523" s="158">
        <v>5</v>
      </c>
    </row>
    <row r="524" spans="1:31" x14ac:dyDescent="0.2">
      <c r="A524" s="173" t="s">
        <v>1521</v>
      </c>
      <c r="B524" s="177">
        <v>45540</v>
      </c>
      <c r="C524" s="157" t="s">
        <v>806</v>
      </c>
      <c r="D524" s="153">
        <v>44.226092270000002</v>
      </c>
      <c r="E524" s="153">
        <v>-88.45051162</v>
      </c>
      <c r="F524" s="158">
        <v>4</v>
      </c>
      <c r="G524" s="158" t="s">
        <v>276</v>
      </c>
      <c r="H524" s="158" t="s">
        <v>277</v>
      </c>
      <c r="I524" s="158">
        <v>2</v>
      </c>
      <c r="J524" s="158">
        <v>1</v>
      </c>
      <c r="K524" s="158"/>
      <c r="L524" s="158">
        <v>2</v>
      </c>
      <c r="M524" s="158"/>
      <c r="N524" s="158"/>
      <c r="O524" s="158">
        <v>2</v>
      </c>
      <c r="P524" s="158"/>
      <c r="Q524" s="158"/>
      <c r="R524" s="158"/>
      <c r="S524" s="158" t="s">
        <v>278</v>
      </c>
      <c r="T524" s="158"/>
      <c r="U524" s="158"/>
      <c r="V524" s="158"/>
      <c r="W524" s="158"/>
      <c r="X524" s="158"/>
      <c r="Y524" s="158"/>
      <c r="Z524" s="158"/>
      <c r="AA524" s="158"/>
      <c r="AB524" s="158"/>
      <c r="AC524" s="158"/>
      <c r="AD524" s="166"/>
      <c r="AE524" s="158">
        <v>4</v>
      </c>
    </row>
    <row r="525" spans="1:31" x14ac:dyDescent="0.2">
      <c r="A525" s="173" t="s">
        <v>1521</v>
      </c>
      <c r="B525" s="177">
        <v>45540</v>
      </c>
      <c r="C525" s="157" t="s">
        <v>807</v>
      </c>
      <c r="D525" s="153">
        <v>44.22706281</v>
      </c>
      <c r="E525" s="153">
        <v>-88.463707880000001</v>
      </c>
      <c r="F525" s="158">
        <v>4</v>
      </c>
      <c r="G525" s="158" t="s">
        <v>284</v>
      </c>
      <c r="H525" s="158" t="s">
        <v>277</v>
      </c>
      <c r="I525" s="158">
        <v>3</v>
      </c>
      <c r="J525" s="158">
        <v>1</v>
      </c>
      <c r="K525" s="158">
        <v>1</v>
      </c>
      <c r="L525" s="158">
        <v>2</v>
      </c>
      <c r="M525" s="158"/>
      <c r="N525" s="158"/>
      <c r="O525" s="158">
        <v>3</v>
      </c>
      <c r="P525" s="158">
        <v>1</v>
      </c>
      <c r="Q525" s="158"/>
      <c r="R525" s="158">
        <v>1</v>
      </c>
      <c r="S525" s="158" t="s">
        <v>278</v>
      </c>
      <c r="T525" s="158">
        <v>3</v>
      </c>
      <c r="U525" s="158"/>
      <c r="V525" s="158"/>
      <c r="W525" s="158"/>
      <c r="X525" s="158"/>
      <c r="Y525" s="158"/>
      <c r="Z525" s="158"/>
      <c r="AA525" s="158"/>
      <c r="AB525" s="158"/>
      <c r="AC525" s="158"/>
      <c r="AD525" s="166"/>
      <c r="AE525" s="158">
        <v>5</v>
      </c>
    </row>
    <row r="526" spans="1:31" x14ac:dyDescent="0.2">
      <c r="A526" s="173" t="s">
        <v>1521</v>
      </c>
      <c r="B526" s="177">
        <v>45540</v>
      </c>
      <c r="C526" s="157" t="s">
        <v>808</v>
      </c>
      <c r="D526" s="153">
        <v>44.227047990000003</v>
      </c>
      <c r="E526" s="153">
        <v>-88.462606460000003</v>
      </c>
      <c r="F526" s="158">
        <v>5.5</v>
      </c>
      <c r="G526" s="158" t="s">
        <v>284</v>
      </c>
      <c r="H526" s="158" t="s">
        <v>277</v>
      </c>
      <c r="I526" s="158">
        <v>1</v>
      </c>
      <c r="J526" s="158" t="s">
        <v>278</v>
      </c>
      <c r="K526" s="158"/>
      <c r="L526" s="158">
        <v>1</v>
      </c>
      <c r="M526" s="158"/>
      <c r="N526" s="158"/>
      <c r="O526" s="158" t="s">
        <v>278</v>
      </c>
      <c r="P526" s="158"/>
      <c r="Q526" s="158"/>
      <c r="R526" s="158"/>
      <c r="S526" s="158"/>
      <c r="T526" s="158"/>
      <c r="U526" s="158"/>
      <c r="V526" s="158"/>
      <c r="W526" s="158"/>
      <c r="X526" s="158"/>
      <c r="Y526" s="158"/>
      <c r="Z526" s="158"/>
      <c r="AA526" s="158"/>
      <c r="AB526" s="158"/>
      <c r="AC526" s="158"/>
      <c r="AD526" s="166"/>
      <c r="AE526" s="158">
        <v>4</v>
      </c>
    </row>
    <row r="527" spans="1:31" x14ac:dyDescent="0.2">
      <c r="A527" s="173" t="s">
        <v>1521</v>
      </c>
      <c r="B527" s="177">
        <v>45540</v>
      </c>
      <c r="C527" s="157" t="s">
        <v>809</v>
      </c>
      <c r="D527" s="153">
        <v>44.227033159999998</v>
      </c>
      <c r="E527" s="153">
        <v>-88.461505029999998</v>
      </c>
      <c r="F527" s="158">
        <v>6.5</v>
      </c>
      <c r="G527" s="158" t="s">
        <v>284</v>
      </c>
      <c r="H527" s="158" t="s">
        <v>277</v>
      </c>
      <c r="I527" s="158">
        <v>1</v>
      </c>
      <c r="J527" s="158" t="s">
        <v>278</v>
      </c>
      <c r="K527" s="158">
        <v>1</v>
      </c>
      <c r="L527" s="158"/>
      <c r="M527" s="158"/>
      <c r="N527" s="158"/>
      <c r="O527" s="158">
        <v>1</v>
      </c>
      <c r="P527" s="158"/>
      <c r="Q527" s="158"/>
      <c r="R527" s="158"/>
      <c r="S527" s="158"/>
      <c r="T527" s="158"/>
      <c r="U527" s="158"/>
      <c r="V527" s="158"/>
      <c r="W527" s="158"/>
      <c r="X527" s="158"/>
      <c r="Y527" s="158"/>
      <c r="Z527" s="158"/>
      <c r="AA527" s="158"/>
      <c r="AB527" s="158"/>
      <c r="AC527" s="158"/>
      <c r="AD527" s="166"/>
      <c r="AE527" s="158">
        <v>3</v>
      </c>
    </row>
    <row r="528" spans="1:31" x14ac:dyDescent="0.2">
      <c r="A528" s="173" t="s">
        <v>1521</v>
      </c>
      <c r="B528" s="177">
        <v>45540</v>
      </c>
      <c r="C528" s="157" t="s">
        <v>810</v>
      </c>
      <c r="D528" s="153">
        <v>44.227018309999998</v>
      </c>
      <c r="E528" s="153">
        <v>-88.46040361</v>
      </c>
      <c r="F528" s="158">
        <v>6</v>
      </c>
      <c r="G528" s="158" t="s">
        <v>284</v>
      </c>
      <c r="H528" s="158" t="s">
        <v>277</v>
      </c>
      <c r="I528" s="158">
        <v>1</v>
      </c>
      <c r="J528" s="158"/>
      <c r="K528" s="158"/>
      <c r="L528" s="158">
        <v>1</v>
      </c>
      <c r="M528" s="158"/>
      <c r="N528" s="158"/>
      <c r="O528" s="158">
        <v>1</v>
      </c>
      <c r="P528" s="158"/>
      <c r="Q528" s="158"/>
      <c r="R528" s="158"/>
      <c r="S528" s="158"/>
      <c r="T528" s="158"/>
      <c r="U528" s="158"/>
      <c r="V528" s="158"/>
      <c r="W528" s="158"/>
      <c r="X528" s="158"/>
      <c r="Y528" s="158"/>
      <c r="Z528" s="158"/>
      <c r="AA528" s="158"/>
      <c r="AB528" s="158"/>
      <c r="AC528" s="158"/>
      <c r="AD528" s="166" t="s">
        <v>583</v>
      </c>
      <c r="AE528" s="158">
        <v>1</v>
      </c>
    </row>
    <row r="529" spans="1:31" x14ac:dyDescent="0.2">
      <c r="A529" s="173" t="s">
        <v>1521</v>
      </c>
      <c r="B529" s="177">
        <v>45540</v>
      </c>
      <c r="C529" s="157" t="s">
        <v>811</v>
      </c>
      <c r="D529" s="153">
        <v>44.227003459999999</v>
      </c>
      <c r="E529" s="153">
        <v>-88.459302190000002</v>
      </c>
      <c r="F529" s="158">
        <v>7.75</v>
      </c>
      <c r="G529" s="158" t="s">
        <v>284</v>
      </c>
      <c r="H529" s="158" t="s">
        <v>277</v>
      </c>
      <c r="I529" s="158"/>
      <c r="J529" s="158"/>
      <c r="K529" s="158"/>
      <c r="L529" s="158"/>
      <c r="M529" s="158"/>
      <c r="N529" s="158"/>
      <c r="O529" s="158"/>
      <c r="P529" s="158"/>
      <c r="Q529" s="158"/>
      <c r="R529" s="158"/>
      <c r="S529" s="158"/>
      <c r="T529" s="158"/>
      <c r="U529" s="158"/>
      <c r="V529" s="158"/>
      <c r="W529" s="158"/>
      <c r="X529" s="158"/>
      <c r="Y529" s="158"/>
      <c r="Z529" s="158"/>
      <c r="AA529" s="158"/>
      <c r="AB529" s="158"/>
      <c r="AC529" s="158"/>
      <c r="AD529" s="166" t="s">
        <v>583</v>
      </c>
      <c r="AE529" s="158">
        <v>0</v>
      </c>
    </row>
    <row r="530" spans="1:31" x14ac:dyDescent="0.2">
      <c r="A530" s="173" t="s">
        <v>1521</v>
      </c>
      <c r="B530" s="177">
        <v>45540</v>
      </c>
      <c r="C530" s="157" t="s">
        <v>812</v>
      </c>
      <c r="D530" s="153">
        <v>44.226988599999999</v>
      </c>
      <c r="E530" s="153">
        <v>-88.458200770000005</v>
      </c>
      <c r="F530" s="158">
        <v>13.5</v>
      </c>
      <c r="G530" s="158" t="s">
        <v>284</v>
      </c>
      <c r="H530" s="158" t="s">
        <v>276</v>
      </c>
      <c r="I530" s="158"/>
      <c r="J530" s="158"/>
      <c r="K530" s="158"/>
      <c r="L530" s="158"/>
      <c r="M530" s="158"/>
      <c r="N530" s="158"/>
      <c r="O530" s="158"/>
      <c r="P530" s="158"/>
      <c r="Q530" s="158"/>
      <c r="R530" s="158"/>
      <c r="S530" s="158"/>
      <c r="T530" s="158"/>
      <c r="U530" s="158"/>
      <c r="V530" s="158"/>
      <c r="W530" s="158"/>
      <c r="X530" s="158"/>
      <c r="Y530" s="158"/>
      <c r="Z530" s="158"/>
      <c r="AA530" s="158"/>
      <c r="AB530" s="158"/>
      <c r="AC530" s="158"/>
      <c r="AD530" s="166"/>
      <c r="AE530" s="158">
        <v>0</v>
      </c>
    </row>
    <row r="531" spans="1:31" x14ac:dyDescent="0.2">
      <c r="A531" s="173" t="s">
        <v>1521</v>
      </c>
      <c r="B531" s="177">
        <v>45540</v>
      </c>
      <c r="C531" s="157" t="s">
        <v>813</v>
      </c>
      <c r="D531" s="153">
        <v>44.226973719999997</v>
      </c>
      <c r="E531" s="153">
        <v>-88.457099349999993</v>
      </c>
      <c r="F531" s="158">
        <v>12.25</v>
      </c>
      <c r="G531" s="158" t="s">
        <v>276</v>
      </c>
      <c r="H531" s="158" t="s">
        <v>277</v>
      </c>
      <c r="I531" s="158"/>
      <c r="J531" s="158"/>
      <c r="K531" s="158"/>
      <c r="L531" s="158"/>
      <c r="M531" s="158"/>
      <c r="N531" s="158"/>
      <c r="O531" s="158"/>
      <c r="P531" s="158"/>
      <c r="Q531" s="158"/>
      <c r="R531" s="158"/>
      <c r="S531" s="158"/>
      <c r="T531" s="158"/>
      <c r="U531" s="158"/>
      <c r="V531" s="158"/>
      <c r="W531" s="158"/>
      <c r="X531" s="158"/>
      <c r="Y531" s="158"/>
      <c r="Z531" s="158"/>
      <c r="AA531" s="158"/>
      <c r="AB531" s="158"/>
      <c r="AC531" s="158"/>
      <c r="AD531" s="166"/>
      <c r="AE531" s="158">
        <v>0</v>
      </c>
    </row>
    <row r="532" spans="1:31" x14ac:dyDescent="0.2">
      <c r="A532" s="173" t="s">
        <v>1521</v>
      </c>
      <c r="B532" s="177">
        <v>45540</v>
      </c>
      <c r="C532" s="157" t="s">
        <v>814</v>
      </c>
      <c r="D532" s="153">
        <v>44.226958840000002</v>
      </c>
      <c r="E532" s="153">
        <v>-88.455997929999995</v>
      </c>
      <c r="F532" s="158">
        <v>11.75</v>
      </c>
      <c r="G532" s="158" t="s">
        <v>276</v>
      </c>
      <c r="H532" s="158" t="s">
        <v>277</v>
      </c>
      <c r="I532" s="158"/>
      <c r="J532" s="158"/>
      <c r="K532" s="158"/>
      <c r="L532" s="158"/>
      <c r="M532" s="158"/>
      <c r="N532" s="158"/>
      <c r="O532" s="158"/>
      <c r="P532" s="158"/>
      <c r="Q532" s="158"/>
      <c r="R532" s="158"/>
      <c r="S532" s="158"/>
      <c r="T532" s="158"/>
      <c r="U532" s="158"/>
      <c r="V532" s="158"/>
      <c r="W532" s="158"/>
      <c r="X532" s="158"/>
      <c r="Y532" s="158"/>
      <c r="Z532" s="158"/>
      <c r="AA532" s="158"/>
      <c r="AB532" s="158"/>
      <c r="AC532" s="158"/>
      <c r="AD532" s="166"/>
      <c r="AE532" s="158">
        <v>0</v>
      </c>
    </row>
    <row r="533" spans="1:31" x14ac:dyDescent="0.2">
      <c r="A533" s="173" t="s">
        <v>1521</v>
      </c>
      <c r="B533" s="177">
        <v>45540</v>
      </c>
      <c r="C533" s="157" t="s">
        <v>815</v>
      </c>
      <c r="D533" s="153">
        <v>44.226943939999998</v>
      </c>
      <c r="E533" s="153">
        <v>-88.454896509999998</v>
      </c>
      <c r="F533" s="158">
        <v>10.75</v>
      </c>
      <c r="G533" s="158" t="s">
        <v>276</v>
      </c>
      <c r="H533" s="158" t="s">
        <v>277</v>
      </c>
      <c r="I533" s="158"/>
      <c r="J533" s="158"/>
      <c r="K533" s="158"/>
      <c r="L533" s="158"/>
      <c r="M533" s="158"/>
      <c r="N533" s="158"/>
      <c r="O533" s="158"/>
      <c r="P533" s="158"/>
      <c r="Q533" s="158"/>
      <c r="R533" s="158"/>
      <c r="S533" s="158"/>
      <c r="T533" s="158"/>
      <c r="U533" s="158"/>
      <c r="V533" s="158"/>
      <c r="W533" s="158"/>
      <c r="X533" s="158"/>
      <c r="Y533" s="158"/>
      <c r="Z533" s="158"/>
      <c r="AA533" s="158"/>
      <c r="AB533" s="158"/>
      <c r="AC533" s="158"/>
      <c r="AD533" s="166"/>
      <c r="AE533" s="158">
        <v>0</v>
      </c>
    </row>
    <row r="534" spans="1:31" x14ac:dyDescent="0.2">
      <c r="A534" s="173" t="s">
        <v>1521</v>
      </c>
      <c r="B534" s="177">
        <v>45540</v>
      </c>
      <c r="C534" s="157" t="s">
        <v>816</v>
      </c>
      <c r="D534" s="153">
        <v>44.226929040000002</v>
      </c>
      <c r="E534" s="153">
        <v>-88.45379509</v>
      </c>
      <c r="F534" s="158">
        <v>10</v>
      </c>
      <c r="G534" s="158" t="s">
        <v>284</v>
      </c>
      <c r="H534" s="158" t="s">
        <v>277</v>
      </c>
      <c r="I534" s="158"/>
      <c r="J534" s="158"/>
      <c r="K534" s="158"/>
      <c r="L534" s="158"/>
      <c r="M534" s="158"/>
      <c r="N534" s="158"/>
      <c r="O534" s="158"/>
      <c r="P534" s="158"/>
      <c r="Q534" s="158"/>
      <c r="R534" s="158"/>
      <c r="S534" s="158"/>
      <c r="T534" s="158"/>
      <c r="U534" s="158"/>
      <c r="V534" s="158"/>
      <c r="W534" s="158"/>
      <c r="X534" s="158"/>
      <c r="Y534" s="158"/>
      <c r="Z534" s="158"/>
      <c r="AA534" s="158"/>
      <c r="AB534" s="158"/>
      <c r="AC534" s="158"/>
      <c r="AD534" s="166"/>
      <c r="AE534" s="158">
        <v>0</v>
      </c>
    </row>
    <row r="535" spans="1:31" x14ac:dyDescent="0.2">
      <c r="A535" s="173" t="s">
        <v>1521</v>
      </c>
      <c r="B535" s="177">
        <v>45540</v>
      </c>
      <c r="C535" s="157" t="s">
        <v>817</v>
      </c>
      <c r="D535" s="153">
        <v>44.226914120000004</v>
      </c>
      <c r="E535" s="153">
        <v>-88.452693670000002</v>
      </c>
      <c r="F535" s="158">
        <v>8.5</v>
      </c>
      <c r="G535" s="158" t="s">
        <v>284</v>
      </c>
      <c r="H535" s="158" t="s">
        <v>277</v>
      </c>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66"/>
      <c r="AE535" s="158">
        <v>0</v>
      </c>
    </row>
    <row r="536" spans="1:31" x14ac:dyDescent="0.2">
      <c r="A536" s="173" t="s">
        <v>1521</v>
      </c>
      <c r="B536" s="177">
        <v>45540</v>
      </c>
      <c r="C536" s="157" t="s">
        <v>818</v>
      </c>
      <c r="D536" s="153">
        <v>44.226899189999997</v>
      </c>
      <c r="E536" s="153">
        <v>-88.451592259999998</v>
      </c>
      <c r="F536" s="158">
        <v>6.75</v>
      </c>
      <c r="G536" s="158" t="s">
        <v>284</v>
      </c>
      <c r="H536" s="158" t="s">
        <v>277</v>
      </c>
      <c r="I536" s="158">
        <v>2</v>
      </c>
      <c r="J536" s="158" t="s">
        <v>278</v>
      </c>
      <c r="K536" s="158"/>
      <c r="L536" s="158">
        <v>2</v>
      </c>
      <c r="M536" s="158"/>
      <c r="N536" s="158"/>
      <c r="O536" s="158"/>
      <c r="P536" s="158"/>
      <c r="Q536" s="158"/>
      <c r="R536" s="158"/>
      <c r="S536" s="158"/>
      <c r="T536" s="158"/>
      <c r="U536" s="158"/>
      <c r="V536" s="158"/>
      <c r="W536" s="158"/>
      <c r="X536" s="158"/>
      <c r="Y536" s="158"/>
      <c r="Z536" s="158"/>
      <c r="AA536" s="158"/>
      <c r="AB536" s="158"/>
      <c r="AC536" s="158"/>
      <c r="AD536" s="166"/>
      <c r="AE536" s="158">
        <v>4</v>
      </c>
    </row>
    <row r="537" spans="1:31" x14ac:dyDescent="0.2">
      <c r="A537" s="173" t="s">
        <v>1521</v>
      </c>
      <c r="B537" s="177">
        <v>45540</v>
      </c>
      <c r="C537" s="157" t="s">
        <v>819</v>
      </c>
      <c r="D537" s="153">
        <v>44.226884259999999</v>
      </c>
      <c r="E537" s="153">
        <v>-88.450490840000001</v>
      </c>
      <c r="F537" s="158">
        <v>5.75</v>
      </c>
      <c r="G537" s="158" t="s">
        <v>284</v>
      </c>
      <c r="H537" s="158" t="s">
        <v>277</v>
      </c>
      <c r="I537" s="158">
        <v>1</v>
      </c>
      <c r="J537" s="158"/>
      <c r="K537" s="158"/>
      <c r="L537" s="158">
        <v>1</v>
      </c>
      <c r="M537" s="158"/>
      <c r="N537" s="158"/>
      <c r="O537" s="158"/>
      <c r="P537" s="158"/>
      <c r="Q537" s="158"/>
      <c r="R537" s="158"/>
      <c r="S537" s="158"/>
      <c r="T537" s="158"/>
      <c r="U537" s="158"/>
      <c r="V537" s="158"/>
      <c r="W537" s="158"/>
      <c r="X537" s="158"/>
      <c r="Y537" s="158"/>
      <c r="Z537" s="158"/>
      <c r="AA537" s="158"/>
      <c r="AB537" s="158"/>
      <c r="AC537" s="158"/>
      <c r="AD537" s="166"/>
      <c r="AE537" s="158">
        <v>1</v>
      </c>
    </row>
    <row r="538" spans="1:31" x14ac:dyDescent="0.2">
      <c r="A538" s="173" t="s">
        <v>1521</v>
      </c>
      <c r="B538" s="177">
        <v>45540</v>
      </c>
      <c r="C538" s="157" t="s">
        <v>820</v>
      </c>
      <c r="D538" s="153">
        <v>44.227854800000003</v>
      </c>
      <c r="E538" s="153">
        <v>-88.463687280000002</v>
      </c>
      <c r="F538" s="158">
        <v>5</v>
      </c>
      <c r="G538" s="158" t="s">
        <v>284</v>
      </c>
      <c r="H538" s="158" t="s">
        <v>277</v>
      </c>
      <c r="I538" s="158">
        <v>3</v>
      </c>
      <c r="J538" s="158">
        <v>1</v>
      </c>
      <c r="K538" s="158"/>
      <c r="L538" s="158">
        <v>2</v>
      </c>
      <c r="M538" s="158"/>
      <c r="N538" s="158" t="s">
        <v>278</v>
      </c>
      <c r="O538" s="158">
        <v>3</v>
      </c>
      <c r="P538" s="158"/>
      <c r="Q538" s="158"/>
      <c r="R538" s="158">
        <v>1</v>
      </c>
      <c r="S538" s="158"/>
      <c r="T538" s="158">
        <v>1</v>
      </c>
      <c r="U538" s="158"/>
      <c r="V538" s="158"/>
      <c r="W538" s="158"/>
      <c r="X538" s="158"/>
      <c r="Y538" s="158"/>
      <c r="Z538" s="158"/>
      <c r="AA538" s="158"/>
      <c r="AB538" s="158"/>
      <c r="AC538" s="158"/>
      <c r="AD538" s="166"/>
      <c r="AE538" s="158">
        <v>5</v>
      </c>
    </row>
    <row r="539" spans="1:31" x14ac:dyDescent="0.2">
      <c r="A539" s="173" t="s">
        <v>1521</v>
      </c>
      <c r="B539" s="177">
        <v>45540</v>
      </c>
      <c r="C539" s="157" t="s">
        <v>821</v>
      </c>
      <c r="D539" s="153">
        <v>44.227839979999999</v>
      </c>
      <c r="E539" s="153">
        <v>-88.462585840000003</v>
      </c>
      <c r="F539" s="158">
        <v>5.5</v>
      </c>
      <c r="G539" s="158" t="s">
        <v>284</v>
      </c>
      <c r="H539" s="158" t="s">
        <v>277</v>
      </c>
      <c r="I539" s="158">
        <v>3</v>
      </c>
      <c r="J539" s="158">
        <v>2</v>
      </c>
      <c r="K539" s="158"/>
      <c r="L539" s="158">
        <v>2</v>
      </c>
      <c r="M539" s="158"/>
      <c r="N539" s="158">
        <v>1</v>
      </c>
      <c r="O539" s="158">
        <v>3</v>
      </c>
      <c r="P539" s="158"/>
      <c r="Q539" s="158"/>
      <c r="R539" s="158"/>
      <c r="S539" s="158"/>
      <c r="T539" s="158">
        <v>2</v>
      </c>
      <c r="U539" s="158"/>
      <c r="V539" s="158"/>
      <c r="W539" s="158"/>
      <c r="X539" s="158"/>
      <c r="Y539" s="158"/>
      <c r="Z539" s="158"/>
      <c r="AA539" s="158"/>
      <c r="AB539" s="158"/>
      <c r="AC539" s="158">
        <v>1</v>
      </c>
      <c r="AD539" s="166"/>
      <c r="AE539" s="158">
        <v>5</v>
      </c>
    </row>
    <row r="540" spans="1:31" x14ac:dyDescent="0.2">
      <c r="A540" s="173" t="s">
        <v>1521</v>
      </c>
      <c r="B540" s="177">
        <v>45540</v>
      </c>
      <c r="C540" s="157" t="s">
        <v>822</v>
      </c>
      <c r="D540" s="153">
        <v>44.227825150000001</v>
      </c>
      <c r="E540" s="153">
        <v>-88.461484400000003</v>
      </c>
      <c r="F540" s="158">
        <v>5.75</v>
      </c>
      <c r="G540" s="158" t="s">
        <v>284</v>
      </c>
      <c r="H540" s="158" t="s">
        <v>277</v>
      </c>
      <c r="I540" s="158">
        <v>2</v>
      </c>
      <c r="J540" s="158"/>
      <c r="K540" s="158"/>
      <c r="L540" s="158">
        <v>2</v>
      </c>
      <c r="M540" s="158"/>
      <c r="N540" s="158"/>
      <c r="O540" s="158">
        <v>2</v>
      </c>
      <c r="P540" s="158"/>
      <c r="Q540" s="158"/>
      <c r="R540" s="158"/>
      <c r="S540" s="158"/>
      <c r="T540" s="158"/>
      <c r="U540" s="158"/>
      <c r="V540" s="158"/>
      <c r="W540" s="158"/>
      <c r="X540" s="158"/>
      <c r="Y540" s="158"/>
      <c r="Z540" s="158"/>
      <c r="AA540" s="158"/>
      <c r="AB540" s="158"/>
      <c r="AC540" s="158"/>
      <c r="AD540" s="166"/>
      <c r="AE540" s="158">
        <v>5</v>
      </c>
    </row>
    <row r="541" spans="1:31" x14ac:dyDescent="0.2">
      <c r="A541" s="173" t="s">
        <v>1521</v>
      </c>
      <c r="B541" s="177">
        <v>45540</v>
      </c>
      <c r="C541" s="157" t="s">
        <v>823</v>
      </c>
      <c r="D541" s="153">
        <v>44.227810300000002</v>
      </c>
      <c r="E541" s="153">
        <v>-88.460382960000004</v>
      </c>
      <c r="F541" s="158">
        <v>5.5</v>
      </c>
      <c r="G541" s="158" t="s">
        <v>284</v>
      </c>
      <c r="H541" s="158" t="s">
        <v>277</v>
      </c>
      <c r="I541" s="158">
        <v>1</v>
      </c>
      <c r="J541" s="158">
        <v>1</v>
      </c>
      <c r="K541" s="158">
        <v>1</v>
      </c>
      <c r="L541" s="158">
        <v>1</v>
      </c>
      <c r="M541" s="158"/>
      <c r="N541" s="158"/>
      <c r="O541" s="158">
        <v>1</v>
      </c>
      <c r="P541" s="158"/>
      <c r="Q541" s="158"/>
      <c r="R541" s="158"/>
      <c r="S541" s="158"/>
      <c r="T541" s="158"/>
      <c r="U541" s="158"/>
      <c r="V541" s="158"/>
      <c r="W541" s="158"/>
      <c r="X541" s="158"/>
      <c r="Y541" s="158"/>
      <c r="Z541" s="158"/>
      <c r="AA541" s="158"/>
      <c r="AB541" s="158"/>
      <c r="AC541" s="158"/>
      <c r="AD541" s="166"/>
      <c r="AE541" s="158">
        <v>3</v>
      </c>
    </row>
    <row r="542" spans="1:31" x14ac:dyDescent="0.2">
      <c r="A542" s="173" t="s">
        <v>1521</v>
      </c>
      <c r="B542" s="177">
        <v>45540</v>
      </c>
      <c r="C542" s="157" t="s">
        <v>824</v>
      </c>
      <c r="D542" s="153">
        <v>44.227795450000002</v>
      </c>
      <c r="E542" s="153">
        <v>-88.459281529999998</v>
      </c>
      <c r="F542" s="158">
        <v>7</v>
      </c>
      <c r="G542" s="158" t="s">
        <v>284</v>
      </c>
      <c r="H542" s="158" t="s">
        <v>277</v>
      </c>
      <c r="I542" s="158"/>
      <c r="J542" s="158"/>
      <c r="K542" s="158"/>
      <c r="L542" s="158"/>
      <c r="M542" s="158"/>
      <c r="N542" s="158"/>
      <c r="O542" s="158"/>
      <c r="P542" s="158"/>
      <c r="Q542" s="158"/>
      <c r="R542" s="158"/>
      <c r="S542" s="158"/>
      <c r="T542" s="158"/>
      <c r="U542" s="158"/>
      <c r="V542" s="158"/>
      <c r="W542" s="158"/>
      <c r="X542" s="158"/>
      <c r="Y542" s="158"/>
      <c r="Z542" s="158"/>
      <c r="AA542" s="158"/>
      <c r="AB542" s="158"/>
      <c r="AC542" s="158"/>
      <c r="AD542" s="166" t="s">
        <v>583</v>
      </c>
      <c r="AE542" s="158">
        <v>0</v>
      </c>
    </row>
    <row r="543" spans="1:31" x14ac:dyDescent="0.2">
      <c r="A543" s="173" t="s">
        <v>1521</v>
      </c>
      <c r="B543" s="177">
        <v>45540</v>
      </c>
      <c r="C543" s="157" t="s">
        <v>825</v>
      </c>
      <c r="D543" s="153">
        <v>44.227780590000002</v>
      </c>
      <c r="E543" s="153">
        <v>-88.458180089999999</v>
      </c>
      <c r="F543" s="158">
        <v>8</v>
      </c>
      <c r="G543" s="158" t="s">
        <v>284</v>
      </c>
      <c r="H543" s="158" t="s">
        <v>277</v>
      </c>
      <c r="I543" s="158"/>
      <c r="J543" s="158"/>
      <c r="K543" s="158"/>
      <c r="L543" s="158"/>
      <c r="M543" s="158"/>
      <c r="N543" s="158"/>
      <c r="O543" s="158"/>
      <c r="P543" s="158"/>
      <c r="Q543" s="158"/>
      <c r="R543" s="158"/>
      <c r="S543" s="158"/>
      <c r="T543" s="158"/>
      <c r="U543" s="158"/>
      <c r="V543" s="158"/>
      <c r="W543" s="158"/>
      <c r="X543" s="158"/>
      <c r="Y543" s="158"/>
      <c r="Z543" s="158"/>
      <c r="AA543" s="158"/>
      <c r="AB543" s="158"/>
      <c r="AC543" s="158"/>
      <c r="AD543" s="166" t="s">
        <v>583</v>
      </c>
      <c r="AE543" s="158">
        <v>0</v>
      </c>
    </row>
    <row r="544" spans="1:31" x14ac:dyDescent="0.2">
      <c r="A544" s="173" t="s">
        <v>1521</v>
      </c>
      <c r="B544" s="177">
        <v>45540</v>
      </c>
      <c r="C544" s="157" t="s">
        <v>826</v>
      </c>
      <c r="D544" s="153">
        <v>44.22776571</v>
      </c>
      <c r="E544" s="153">
        <v>-88.45707865</v>
      </c>
      <c r="F544" s="158">
        <v>11.5</v>
      </c>
      <c r="G544" s="158" t="s">
        <v>276</v>
      </c>
      <c r="H544" s="158" t="s">
        <v>277</v>
      </c>
      <c r="I544" s="158"/>
      <c r="J544" s="158"/>
      <c r="K544" s="158"/>
      <c r="L544" s="158"/>
      <c r="M544" s="158"/>
      <c r="N544" s="158"/>
      <c r="O544" s="158"/>
      <c r="P544" s="158"/>
      <c r="Q544" s="158"/>
      <c r="R544" s="158"/>
      <c r="S544" s="158"/>
      <c r="T544" s="158"/>
      <c r="U544" s="158"/>
      <c r="V544" s="158"/>
      <c r="W544" s="158"/>
      <c r="X544" s="158"/>
      <c r="Y544" s="158"/>
      <c r="Z544" s="158"/>
      <c r="AA544" s="158"/>
      <c r="AB544" s="158"/>
      <c r="AC544" s="158"/>
      <c r="AD544" s="166"/>
      <c r="AE544" s="158">
        <v>0</v>
      </c>
    </row>
    <row r="545" spans="1:31" x14ac:dyDescent="0.2">
      <c r="A545" s="173" t="s">
        <v>1521</v>
      </c>
      <c r="B545" s="177">
        <v>45540</v>
      </c>
      <c r="C545" s="157" t="s">
        <v>827</v>
      </c>
      <c r="D545" s="153">
        <v>44.227750829999998</v>
      </c>
      <c r="E545" s="153">
        <v>-88.455977219999994</v>
      </c>
      <c r="F545" s="158">
        <v>12.5</v>
      </c>
      <c r="G545" s="158" t="s">
        <v>284</v>
      </c>
      <c r="H545" s="163" t="s">
        <v>276</v>
      </c>
      <c r="I545" s="158"/>
      <c r="J545" s="158"/>
      <c r="K545" s="158"/>
      <c r="L545" s="158"/>
      <c r="M545" s="158"/>
      <c r="N545" s="158"/>
      <c r="O545" s="158"/>
      <c r="P545" s="158"/>
      <c r="Q545" s="158"/>
      <c r="R545" s="158"/>
      <c r="S545" s="158"/>
      <c r="T545" s="158"/>
      <c r="U545" s="158"/>
      <c r="V545" s="158"/>
      <c r="W545" s="158"/>
      <c r="X545" s="158"/>
      <c r="Y545" s="158"/>
      <c r="Z545" s="158"/>
      <c r="AA545" s="158"/>
      <c r="AB545" s="158"/>
      <c r="AC545" s="158"/>
      <c r="AD545" s="166"/>
      <c r="AE545" s="158">
        <v>0</v>
      </c>
    </row>
    <row r="546" spans="1:31" x14ac:dyDescent="0.2">
      <c r="A546" s="173" t="s">
        <v>1521</v>
      </c>
      <c r="B546" s="177">
        <v>45540</v>
      </c>
      <c r="C546" s="157" t="s">
        <v>828</v>
      </c>
      <c r="D546" s="153">
        <v>44.227735930000001</v>
      </c>
      <c r="E546" s="153">
        <v>-88.454875790000003</v>
      </c>
      <c r="F546" s="158">
        <v>12</v>
      </c>
      <c r="G546" s="158" t="s">
        <v>276</v>
      </c>
      <c r="H546" s="158" t="s">
        <v>277</v>
      </c>
      <c r="I546" s="158"/>
      <c r="J546" s="158"/>
      <c r="K546" s="158"/>
      <c r="L546" s="158"/>
      <c r="M546" s="158"/>
      <c r="N546" s="158"/>
      <c r="O546" s="158"/>
      <c r="P546" s="158"/>
      <c r="Q546" s="158"/>
      <c r="R546" s="158"/>
      <c r="S546" s="158"/>
      <c r="T546" s="158"/>
      <c r="U546" s="158"/>
      <c r="V546" s="158"/>
      <c r="W546" s="158"/>
      <c r="X546" s="158"/>
      <c r="Y546" s="158"/>
      <c r="Z546" s="158"/>
      <c r="AA546" s="158"/>
      <c r="AB546" s="158"/>
      <c r="AC546" s="158"/>
      <c r="AD546" s="166"/>
      <c r="AE546" s="158">
        <v>0</v>
      </c>
    </row>
    <row r="547" spans="1:31" x14ac:dyDescent="0.2">
      <c r="A547" s="173" t="s">
        <v>1521</v>
      </c>
      <c r="B547" s="177">
        <v>45540</v>
      </c>
      <c r="C547" s="157" t="s">
        <v>829</v>
      </c>
      <c r="D547" s="153">
        <v>44.227721029999998</v>
      </c>
      <c r="E547" s="153">
        <v>-88.453774350000003</v>
      </c>
      <c r="F547" s="158">
        <v>10.5</v>
      </c>
      <c r="G547" s="158" t="s">
        <v>276</v>
      </c>
      <c r="H547" s="158" t="s">
        <v>277</v>
      </c>
      <c r="I547" s="158"/>
      <c r="J547" s="158"/>
      <c r="K547" s="158"/>
      <c r="L547" s="158"/>
      <c r="M547" s="158"/>
      <c r="N547" s="158"/>
      <c r="O547" s="158"/>
      <c r="P547" s="158"/>
      <c r="Q547" s="158"/>
      <c r="R547" s="158"/>
      <c r="S547" s="158"/>
      <c r="T547" s="158"/>
      <c r="U547" s="158"/>
      <c r="V547" s="158"/>
      <c r="W547" s="158"/>
      <c r="X547" s="158"/>
      <c r="Y547" s="158"/>
      <c r="Z547" s="158"/>
      <c r="AA547" s="158"/>
      <c r="AB547" s="158"/>
      <c r="AC547" s="158"/>
      <c r="AD547" s="166"/>
      <c r="AE547" s="158">
        <v>0</v>
      </c>
    </row>
    <row r="548" spans="1:31" x14ac:dyDescent="0.2">
      <c r="A548" s="173" t="s">
        <v>1521</v>
      </c>
      <c r="B548" s="177">
        <v>45540</v>
      </c>
      <c r="C548" s="157" t="s">
        <v>830</v>
      </c>
      <c r="D548" s="153">
        <v>44.22770611</v>
      </c>
      <c r="E548" s="153">
        <v>-88.452672919999998</v>
      </c>
      <c r="F548" s="158">
        <v>8.5</v>
      </c>
      <c r="G548" s="158" t="s">
        <v>284</v>
      </c>
      <c r="H548" s="158" t="s">
        <v>277</v>
      </c>
      <c r="I548" s="158"/>
      <c r="J548" s="158"/>
      <c r="K548" s="158"/>
      <c r="L548" s="158"/>
      <c r="M548" s="158"/>
      <c r="N548" s="158"/>
      <c r="O548" s="158"/>
      <c r="P548" s="158"/>
      <c r="Q548" s="158"/>
      <c r="R548" s="158"/>
      <c r="S548" s="158"/>
      <c r="T548" s="158"/>
      <c r="U548" s="158"/>
      <c r="V548" s="158"/>
      <c r="W548" s="158"/>
      <c r="X548" s="158"/>
      <c r="Y548" s="158"/>
      <c r="Z548" s="158"/>
      <c r="AA548" s="158"/>
      <c r="AB548" s="158"/>
      <c r="AC548" s="158"/>
      <c r="AD548" s="166"/>
      <c r="AE548" s="158">
        <v>0</v>
      </c>
    </row>
    <row r="549" spans="1:31" x14ac:dyDescent="0.2">
      <c r="A549" s="173" t="s">
        <v>1521</v>
      </c>
      <c r="B549" s="177">
        <v>45540</v>
      </c>
      <c r="C549" s="157" t="s">
        <v>831</v>
      </c>
      <c r="D549" s="153">
        <v>44.227691180000001</v>
      </c>
      <c r="E549" s="153">
        <v>-88.451571490000006</v>
      </c>
      <c r="F549" s="158">
        <v>8</v>
      </c>
      <c r="G549" s="158" t="s">
        <v>284</v>
      </c>
      <c r="H549" s="158" t="s">
        <v>277</v>
      </c>
      <c r="I549" s="158"/>
      <c r="J549" s="158"/>
      <c r="K549" s="158"/>
      <c r="L549" s="158"/>
      <c r="M549" s="158"/>
      <c r="N549" s="158"/>
      <c r="O549" s="158"/>
      <c r="P549" s="158"/>
      <c r="Q549" s="158"/>
      <c r="R549" s="158"/>
      <c r="S549" s="158"/>
      <c r="T549" s="158"/>
      <c r="U549" s="158"/>
      <c r="V549" s="158"/>
      <c r="W549" s="158"/>
      <c r="X549" s="158"/>
      <c r="Y549" s="158"/>
      <c r="Z549" s="158"/>
      <c r="AA549" s="158"/>
      <c r="AB549" s="158"/>
      <c r="AC549" s="158"/>
      <c r="AD549" s="166"/>
      <c r="AE549" s="158">
        <v>0</v>
      </c>
    </row>
    <row r="550" spans="1:31" x14ac:dyDescent="0.2">
      <c r="A550" s="173" t="s">
        <v>1521</v>
      </c>
      <c r="B550" s="177">
        <v>45540</v>
      </c>
      <c r="C550" s="157" t="s">
        <v>832</v>
      </c>
      <c r="D550" s="153">
        <v>44.227676240000001</v>
      </c>
      <c r="E550" s="153">
        <v>-88.450470060000001</v>
      </c>
      <c r="F550" s="158">
        <v>6.25</v>
      </c>
      <c r="G550" s="158" t="s">
        <v>284</v>
      </c>
      <c r="H550" s="158" t="s">
        <v>277</v>
      </c>
      <c r="I550" s="158">
        <v>1</v>
      </c>
      <c r="J550" s="163">
        <v>1</v>
      </c>
      <c r="K550" s="158"/>
      <c r="L550" s="158">
        <v>1</v>
      </c>
      <c r="M550" s="158"/>
      <c r="N550" s="158"/>
      <c r="O550" s="158">
        <v>1</v>
      </c>
      <c r="P550" s="158"/>
      <c r="Q550" s="158"/>
      <c r="R550" s="158"/>
      <c r="S550" s="158"/>
      <c r="T550" s="158"/>
      <c r="U550" s="158"/>
      <c r="V550" s="158"/>
      <c r="W550" s="158"/>
      <c r="X550" s="158"/>
      <c r="Y550" s="158"/>
      <c r="Z550" s="158"/>
      <c r="AA550" s="158"/>
      <c r="AB550" s="158"/>
      <c r="AC550" s="158"/>
      <c r="AD550" s="166" t="s">
        <v>583</v>
      </c>
      <c r="AE550" s="158">
        <v>1</v>
      </c>
    </row>
    <row r="551" spans="1:31" x14ac:dyDescent="0.2">
      <c r="A551" s="173" t="s">
        <v>1521</v>
      </c>
      <c r="B551" s="177">
        <v>45540</v>
      </c>
      <c r="C551" s="157" t="s">
        <v>833</v>
      </c>
      <c r="D551" s="153">
        <v>44.228646789999999</v>
      </c>
      <c r="E551" s="153">
        <v>-88.463666669999995</v>
      </c>
      <c r="F551" s="158">
        <v>3.5</v>
      </c>
      <c r="G551" s="158" t="s">
        <v>284</v>
      </c>
      <c r="H551" s="158" t="s">
        <v>277</v>
      </c>
      <c r="I551" s="158">
        <v>3</v>
      </c>
      <c r="J551" s="158"/>
      <c r="K551" s="158"/>
      <c r="L551" s="158">
        <v>2</v>
      </c>
      <c r="M551" s="158">
        <v>1</v>
      </c>
      <c r="N551" s="158">
        <v>1</v>
      </c>
      <c r="O551" s="158">
        <v>3</v>
      </c>
      <c r="P551" s="158"/>
      <c r="Q551" s="158"/>
      <c r="R551" s="158">
        <v>2</v>
      </c>
      <c r="S551" s="158"/>
      <c r="T551" s="158">
        <v>3</v>
      </c>
      <c r="U551" s="158"/>
      <c r="V551" s="158"/>
      <c r="W551" s="158"/>
      <c r="X551" s="158"/>
      <c r="Y551" s="158"/>
      <c r="Z551" s="158"/>
      <c r="AA551" s="158"/>
      <c r="AB551" s="158"/>
      <c r="AC551" s="158">
        <v>1</v>
      </c>
      <c r="AD551" s="166"/>
      <c r="AE551" s="158">
        <v>5</v>
      </c>
    </row>
    <row r="552" spans="1:31" x14ac:dyDescent="0.2">
      <c r="A552" s="173" t="s">
        <v>1521</v>
      </c>
      <c r="B552" s="177">
        <v>45540</v>
      </c>
      <c r="C552" s="157" t="s">
        <v>834</v>
      </c>
      <c r="D552" s="153">
        <v>44.228631970000002</v>
      </c>
      <c r="E552" s="153">
        <v>-88.462565220000002</v>
      </c>
      <c r="F552" s="158">
        <v>5</v>
      </c>
      <c r="G552" s="158" t="s">
        <v>284</v>
      </c>
      <c r="H552" s="158" t="s">
        <v>277</v>
      </c>
      <c r="I552" s="158">
        <v>3</v>
      </c>
      <c r="J552" s="158"/>
      <c r="K552" s="158">
        <v>1</v>
      </c>
      <c r="L552" s="158">
        <v>3</v>
      </c>
      <c r="M552" s="158"/>
      <c r="N552" s="158"/>
      <c r="O552" s="158">
        <v>3</v>
      </c>
      <c r="P552" s="158"/>
      <c r="Q552" s="158"/>
      <c r="R552" s="158"/>
      <c r="S552" s="158"/>
      <c r="T552" s="158">
        <v>3</v>
      </c>
      <c r="U552" s="158"/>
      <c r="V552" s="158"/>
      <c r="W552" s="158"/>
      <c r="X552" s="158"/>
      <c r="Y552" s="158"/>
      <c r="Z552" s="158"/>
      <c r="AA552" s="158"/>
      <c r="AB552" s="158"/>
      <c r="AC552" s="158">
        <v>1</v>
      </c>
      <c r="AD552" s="166" t="s">
        <v>835</v>
      </c>
      <c r="AE552" s="158">
        <v>5</v>
      </c>
    </row>
    <row r="553" spans="1:31" x14ac:dyDescent="0.2">
      <c r="A553" s="173" t="s">
        <v>1521</v>
      </c>
      <c r="B553" s="177">
        <v>45540</v>
      </c>
      <c r="C553" s="157" t="s">
        <v>836</v>
      </c>
      <c r="D553" s="153">
        <v>44.228617139999997</v>
      </c>
      <c r="E553" s="153">
        <v>-88.461463769999995</v>
      </c>
      <c r="F553" s="158">
        <v>3.5</v>
      </c>
      <c r="G553" s="158" t="s">
        <v>284</v>
      </c>
      <c r="H553" s="158" t="s">
        <v>277</v>
      </c>
      <c r="I553" s="158">
        <v>3</v>
      </c>
      <c r="J553" s="158"/>
      <c r="K553" s="158"/>
      <c r="L553" s="158">
        <v>2</v>
      </c>
      <c r="M553" s="158"/>
      <c r="N553" s="158"/>
      <c r="O553" s="158">
        <v>3</v>
      </c>
      <c r="P553" s="158"/>
      <c r="Q553" s="158"/>
      <c r="R553" s="158">
        <v>1</v>
      </c>
      <c r="S553" s="158"/>
      <c r="T553" s="158">
        <v>3</v>
      </c>
      <c r="U553" s="158"/>
      <c r="V553" s="158"/>
      <c r="W553" s="158"/>
      <c r="X553" s="158"/>
      <c r="Y553" s="158"/>
      <c r="Z553" s="158"/>
      <c r="AA553" s="158"/>
      <c r="AB553" s="158"/>
      <c r="AC553" s="158"/>
      <c r="AD553" s="166"/>
      <c r="AE553" s="158">
        <v>5</v>
      </c>
    </row>
    <row r="554" spans="1:31" x14ac:dyDescent="0.2">
      <c r="A554" s="173" t="s">
        <v>1521</v>
      </c>
      <c r="B554" s="177">
        <v>45540</v>
      </c>
      <c r="C554" s="157" t="s">
        <v>837</v>
      </c>
      <c r="D554" s="153">
        <v>44.228602299999999</v>
      </c>
      <c r="E554" s="153">
        <v>-88.460362309999994</v>
      </c>
      <c r="F554" s="158">
        <v>5</v>
      </c>
      <c r="G554" s="158" t="s">
        <v>276</v>
      </c>
      <c r="H554" s="158" t="s">
        <v>277</v>
      </c>
      <c r="I554" s="158">
        <v>1</v>
      </c>
      <c r="J554" s="158"/>
      <c r="K554" s="158">
        <v>1</v>
      </c>
      <c r="L554" s="158">
        <v>1</v>
      </c>
      <c r="M554" s="158"/>
      <c r="N554" s="158"/>
      <c r="O554" s="158">
        <v>1</v>
      </c>
      <c r="P554" s="158"/>
      <c r="Q554" s="158"/>
      <c r="R554" s="158"/>
      <c r="S554" s="158"/>
      <c r="T554" s="158"/>
      <c r="U554" s="158"/>
      <c r="V554" s="158"/>
      <c r="W554" s="158"/>
      <c r="X554" s="158"/>
      <c r="Y554" s="158"/>
      <c r="Z554" s="158"/>
      <c r="AA554" s="158"/>
      <c r="AB554" s="158"/>
      <c r="AC554" s="158"/>
      <c r="AD554" s="166"/>
      <c r="AE554" s="158">
        <v>4</v>
      </c>
    </row>
    <row r="555" spans="1:31" x14ac:dyDescent="0.2">
      <c r="A555" s="173" t="s">
        <v>1521</v>
      </c>
      <c r="B555" s="177">
        <v>45540</v>
      </c>
      <c r="C555" s="157" t="s">
        <v>838</v>
      </c>
      <c r="D555" s="153">
        <v>44.228587439999998</v>
      </c>
      <c r="E555" s="153">
        <v>-88.459260860000001</v>
      </c>
      <c r="F555" s="158">
        <v>6</v>
      </c>
      <c r="G555" s="158" t="s">
        <v>284</v>
      </c>
      <c r="H555" s="158" t="s">
        <v>277</v>
      </c>
      <c r="I555" s="158">
        <v>1</v>
      </c>
      <c r="J555" s="158"/>
      <c r="K555" s="158">
        <v>1</v>
      </c>
      <c r="L555" s="158">
        <v>1</v>
      </c>
      <c r="M555" s="158"/>
      <c r="N555" s="158"/>
      <c r="O555" s="158">
        <v>1</v>
      </c>
      <c r="P555" s="158"/>
      <c r="Q555" s="158"/>
      <c r="R555" s="158"/>
      <c r="S555" s="158"/>
      <c r="T555" s="158"/>
      <c r="U555" s="158"/>
      <c r="V555" s="158"/>
      <c r="W555" s="158"/>
      <c r="X555" s="158"/>
      <c r="Y555" s="158"/>
      <c r="Z555" s="158"/>
      <c r="AA555" s="158"/>
      <c r="AB555" s="158"/>
      <c r="AC555" s="158"/>
      <c r="AD555" s="166" t="s">
        <v>618</v>
      </c>
      <c r="AE555" s="158">
        <v>1</v>
      </c>
    </row>
    <row r="556" spans="1:31" x14ac:dyDescent="0.2">
      <c r="A556" s="173" t="s">
        <v>1521</v>
      </c>
      <c r="B556" s="177">
        <v>45540</v>
      </c>
      <c r="C556" s="157" t="s">
        <v>839</v>
      </c>
      <c r="D556" s="153">
        <v>44.228572579999998</v>
      </c>
      <c r="E556" s="153">
        <v>-88.458159409999993</v>
      </c>
      <c r="F556" s="158">
        <v>7.25</v>
      </c>
      <c r="G556" s="158" t="s">
        <v>276</v>
      </c>
      <c r="H556" s="158" t="s">
        <v>277</v>
      </c>
      <c r="I556" s="158">
        <v>1</v>
      </c>
      <c r="J556" s="158"/>
      <c r="K556" s="158"/>
      <c r="L556" s="158">
        <v>1</v>
      </c>
      <c r="M556" s="158"/>
      <c r="N556" s="158"/>
      <c r="O556" s="158">
        <v>1</v>
      </c>
      <c r="P556" s="158"/>
      <c r="Q556" s="158"/>
      <c r="R556" s="158"/>
      <c r="S556" s="158"/>
      <c r="T556" s="158"/>
      <c r="U556" s="158"/>
      <c r="V556" s="158"/>
      <c r="W556" s="158"/>
      <c r="X556" s="158"/>
      <c r="Y556" s="158"/>
      <c r="Z556" s="158"/>
      <c r="AA556" s="158"/>
      <c r="AB556" s="158"/>
      <c r="AC556" s="158"/>
      <c r="AD556" s="166"/>
      <c r="AE556" s="158">
        <v>3</v>
      </c>
    </row>
    <row r="557" spans="1:31" s="159" customFormat="1" x14ac:dyDescent="0.2">
      <c r="A557" s="173" t="s">
        <v>1521</v>
      </c>
      <c r="B557" s="177">
        <v>45540</v>
      </c>
      <c r="C557" s="157" t="s">
        <v>840</v>
      </c>
      <c r="D557" s="153">
        <v>44.228557700000003</v>
      </c>
      <c r="E557" s="153">
        <v>-88.45705796</v>
      </c>
      <c r="F557" s="158">
        <v>8.25</v>
      </c>
      <c r="G557" s="158" t="s">
        <v>276</v>
      </c>
      <c r="H557" s="158" t="s">
        <v>277</v>
      </c>
      <c r="I557" s="158"/>
      <c r="J557" s="158"/>
      <c r="K557" s="158"/>
      <c r="L557" s="158"/>
      <c r="M557" s="158"/>
      <c r="N557" s="158"/>
      <c r="O557" s="158"/>
      <c r="P557" s="158"/>
      <c r="Q557" s="158"/>
      <c r="R557" s="158"/>
      <c r="S557" s="158"/>
      <c r="T557" s="158"/>
      <c r="U557" s="158"/>
      <c r="V557" s="158"/>
      <c r="W557" s="158"/>
      <c r="X557" s="158"/>
      <c r="Y557" s="158"/>
      <c r="Z557" s="158"/>
      <c r="AA557" s="158"/>
      <c r="AB557" s="158"/>
      <c r="AC557" s="158"/>
      <c r="AD557" s="166"/>
      <c r="AE557" s="158">
        <v>0</v>
      </c>
    </row>
    <row r="558" spans="1:31" x14ac:dyDescent="0.2">
      <c r="A558" s="173" t="s">
        <v>1521</v>
      </c>
      <c r="B558" s="177">
        <v>45540</v>
      </c>
      <c r="C558" s="157" t="s">
        <v>841</v>
      </c>
      <c r="D558" s="153">
        <v>44.228542820000001</v>
      </c>
      <c r="E558" s="153">
        <v>-88.455956509999993</v>
      </c>
      <c r="F558" s="158">
        <v>12.5</v>
      </c>
      <c r="G558" s="158" t="s">
        <v>276</v>
      </c>
      <c r="H558" s="158" t="s">
        <v>277</v>
      </c>
      <c r="I558" s="158"/>
      <c r="J558" s="158"/>
      <c r="K558" s="158"/>
      <c r="L558" s="158"/>
      <c r="M558" s="158"/>
      <c r="N558" s="158"/>
      <c r="O558" s="158"/>
      <c r="P558" s="158"/>
      <c r="Q558" s="158"/>
      <c r="R558" s="158"/>
      <c r="S558" s="158"/>
      <c r="T558" s="158"/>
      <c r="U558" s="158"/>
      <c r="V558" s="158"/>
      <c r="W558" s="158"/>
      <c r="X558" s="158"/>
      <c r="Y558" s="158"/>
      <c r="Z558" s="158"/>
      <c r="AA558" s="158"/>
      <c r="AB558" s="158"/>
      <c r="AC558" s="158"/>
      <c r="AD558" s="166"/>
      <c r="AE558" s="158">
        <v>0</v>
      </c>
    </row>
    <row r="559" spans="1:31" x14ac:dyDescent="0.2">
      <c r="A559" s="173" t="s">
        <v>1521</v>
      </c>
      <c r="B559" s="177">
        <v>45540</v>
      </c>
      <c r="C559" s="157" t="s">
        <v>842</v>
      </c>
      <c r="D559" s="153">
        <v>44.228527919999998</v>
      </c>
      <c r="E559" s="153">
        <v>-88.45485506</v>
      </c>
      <c r="F559" s="158">
        <v>12.75</v>
      </c>
      <c r="G559" s="158" t="s">
        <v>276</v>
      </c>
      <c r="H559" s="158" t="s">
        <v>277</v>
      </c>
      <c r="I559" s="158"/>
      <c r="J559" s="158"/>
      <c r="K559" s="158"/>
      <c r="L559" s="158"/>
      <c r="M559" s="158"/>
      <c r="N559" s="158"/>
      <c r="O559" s="158"/>
      <c r="P559" s="158"/>
      <c r="Q559" s="158"/>
      <c r="R559" s="158"/>
      <c r="S559" s="158"/>
      <c r="T559" s="158"/>
      <c r="U559" s="158"/>
      <c r="V559" s="158"/>
      <c r="W559" s="158"/>
      <c r="X559" s="158"/>
      <c r="Y559" s="158"/>
      <c r="Z559" s="158"/>
      <c r="AA559" s="158"/>
      <c r="AB559" s="158"/>
      <c r="AC559" s="158"/>
      <c r="AD559" s="166"/>
      <c r="AE559" s="158">
        <v>0</v>
      </c>
    </row>
    <row r="560" spans="1:31" x14ac:dyDescent="0.2">
      <c r="A560" s="173" t="s">
        <v>1521</v>
      </c>
      <c r="B560" s="177">
        <v>45540</v>
      </c>
      <c r="C560" s="157" t="s">
        <v>843</v>
      </c>
      <c r="D560" s="153">
        <v>44.22851301</v>
      </c>
      <c r="E560" s="153">
        <v>-88.453753620000001</v>
      </c>
      <c r="F560" s="158">
        <v>12.5</v>
      </c>
      <c r="G560" s="158" t="s">
        <v>276</v>
      </c>
      <c r="H560" s="158" t="s">
        <v>277</v>
      </c>
      <c r="I560" s="158"/>
      <c r="J560" s="158"/>
      <c r="K560" s="158"/>
      <c r="L560" s="158"/>
      <c r="M560" s="158"/>
      <c r="N560" s="158"/>
      <c r="O560" s="158"/>
      <c r="P560" s="158"/>
      <c r="Q560" s="158"/>
      <c r="R560" s="158"/>
      <c r="S560" s="158"/>
      <c r="T560" s="158"/>
      <c r="U560" s="158"/>
      <c r="V560" s="158"/>
      <c r="W560" s="158"/>
      <c r="X560" s="158"/>
      <c r="Y560" s="158"/>
      <c r="Z560" s="158"/>
      <c r="AA560" s="158"/>
      <c r="AB560" s="158"/>
      <c r="AC560" s="158"/>
      <c r="AD560" s="166"/>
      <c r="AE560" s="158">
        <v>0</v>
      </c>
    </row>
    <row r="561" spans="1:31" x14ac:dyDescent="0.2">
      <c r="A561" s="173" t="s">
        <v>1521</v>
      </c>
      <c r="B561" s="177">
        <v>45540</v>
      </c>
      <c r="C561" s="157" t="s">
        <v>844</v>
      </c>
      <c r="D561" s="153">
        <v>44.228498100000003</v>
      </c>
      <c r="E561" s="153">
        <v>-88.452652169999993</v>
      </c>
      <c r="F561" s="158">
        <v>10</v>
      </c>
      <c r="G561" s="158" t="s">
        <v>276</v>
      </c>
      <c r="H561" s="158" t="s">
        <v>277</v>
      </c>
      <c r="I561" s="158"/>
      <c r="J561" s="158"/>
      <c r="K561" s="158"/>
      <c r="L561" s="158"/>
      <c r="M561" s="158"/>
      <c r="N561" s="158"/>
      <c r="O561" s="158"/>
      <c r="P561" s="158"/>
      <c r="Q561" s="158"/>
      <c r="R561" s="158"/>
      <c r="S561" s="158"/>
      <c r="T561" s="158"/>
      <c r="U561" s="158"/>
      <c r="V561" s="158"/>
      <c r="W561" s="158"/>
      <c r="X561" s="158"/>
      <c r="Y561" s="158"/>
      <c r="Z561" s="158"/>
      <c r="AA561" s="158"/>
      <c r="AB561" s="158"/>
      <c r="AC561" s="158"/>
      <c r="AD561" s="166"/>
      <c r="AE561" s="158">
        <v>0</v>
      </c>
    </row>
    <row r="562" spans="1:31" x14ac:dyDescent="0.2">
      <c r="A562" s="173" t="s">
        <v>1521</v>
      </c>
      <c r="B562" s="177">
        <v>45540</v>
      </c>
      <c r="C562" s="157" t="s">
        <v>845</v>
      </c>
      <c r="D562" s="153">
        <v>44.228483169999997</v>
      </c>
      <c r="E562" s="153">
        <v>-88.45155072</v>
      </c>
      <c r="F562" s="158">
        <v>9</v>
      </c>
      <c r="G562" s="158" t="s">
        <v>276</v>
      </c>
      <c r="H562" s="158" t="s">
        <v>277</v>
      </c>
      <c r="I562" s="158"/>
      <c r="J562" s="158"/>
      <c r="K562" s="158"/>
      <c r="L562" s="158"/>
      <c r="M562" s="158"/>
      <c r="N562" s="158"/>
      <c r="O562" s="158"/>
      <c r="P562" s="158"/>
      <c r="Q562" s="158"/>
      <c r="R562" s="158"/>
      <c r="S562" s="158"/>
      <c r="T562" s="158"/>
      <c r="U562" s="158"/>
      <c r="V562" s="158"/>
      <c r="W562" s="158"/>
      <c r="X562" s="158"/>
      <c r="Y562" s="158"/>
      <c r="Z562" s="158"/>
      <c r="AA562" s="158"/>
      <c r="AB562" s="158"/>
      <c r="AC562" s="158"/>
      <c r="AD562" s="166"/>
      <c r="AE562" s="158">
        <v>0</v>
      </c>
    </row>
    <row r="563" spans="1:31" x14ac:dyDescent="0.2">
      <c r="A563" s="173" t="s">
        <v>1521</v>
      </c>
      <c r="B563" s="177">
        <v>45540</v>
      </c>
      <c r="C563" s="157" t="s">
        <v>846</v>
      </c>
      <c r="D563" s="153">
        <v>44.228468229999997</v>
      </c>
      <c r="E563" s="153">
        <v>-88.450449280000001</v>
      </c>
      <c r="F563" s="158">
        <v>7</v>
      </c>
      <c r="G563" s="158" t="s">
        <v>276</v>
      </c>
      <c r="H563" s="158" t="s">
        <v>277</v>
      </c>
      <c r="I563" s="158"/>
      <c r="J563" s="158"/>
      <c r="K563" s="158"/>
      <c r="L563" s="158"/>
      <c r="M563" s="158"/>
      <c r="N563" s="158"/>
      <c r="O563" s="158"/>
      <c r="P563" s="158"/>
      <c r="Q563" s="158"/>
      <c r="R563" s="158"/>
      <c r="S563" s="158"/>
      <c r="T563" s="158"/>
      <c r="U563" s="158"/>
      <c r="V563" s="158"/>
      <c r="W563" s="158"/>
      <c r="X563" s="158"/>
      <c r="Y563" s="158"/>
      <c r="Z563" s="158"/>
      <c r="AA563" s="158"/>
      <c r="AB563" s="158"/>
      <c r="AC563" s="158"/>
      <c r="AD563" s="166"/>
      <c r="AE563" s="158">
        <v>0</v>
      </c>
    </row>
    <row r="564" spans="1:31" x14ac:dyDescent="0.2">
      <c r="A564" s="173" t="s">
        <v>1521</v>
      </c>
      <c r="B564" s="177">
        <v>45540</v>
      </c>
      <c r="C564" s="157" t="s">
        <v>847</v>
      </c>
      <c r="D564" s="153">
        <v>44.228453279999997</v>
      </c>
      <c r="E564" s="153">
        <v>-88.449347829999994</v>
      </c>
      <c r="F564" s="158">
        <v>5</v>
      </c>
      <c r="G564" s="158" t="s">
        <v>276</v>
      </c>
      <c r="H564" s="158" t="s">
        <v>277</v>
      </c>
      <c r="I564" s="158">
        <v>1</v>
      </c>
      <c r="J564" s="158">
        <v>1</v>
      </c>
      <c r="K564" s="158"/>
      <c r="L564" s="158">
        <v>1</v>
      </c>
      <c r="M564" s="158"/>
      <c r="N564" s="158">
        <v>1</v>
      </c>
      <c r="O564" s="158">
        <v>1</v>
      </c>
      <c r="P564" s="158"/>
      <c r="Q564" s="158"/>
      <c r="R564" s="158"/>
      <c r="S564" s="158"/>
      <c r="T564" s="158">
        <v>1</v>
      </c>
      <c r="U564" s="158">
        <v>1</v>
      </c>
      <c r="V564" s="158"/>
      <c r="W564" s="158"/>
      <c r="X564" s="158"/>
      <c r="Y564" s="158"/>
      <c r="Z564" s="158"/>
      <c r="AA564" s="158"/>
      <c r="AB564" s="158"/>
      <c r="AC564" s="158"/>
      <c r="AD564" s="166"/>
      <c r="AE564" s="158">
        <v>5</v>
      </c>
    </row>
    <row r="565" spans="1:31" x14ac:dyDescent="0.2">
      <c r="A565" s="173" t="s">
        <v>1521</v>
      </c>
      <c r="B565" s="177">
        <v>45540</v>
      </c>
      <c r="C565" s="157" t="s">
        <v>848</v>
      </c>
      <c r="D565" s="153">
        <v>44.229438780000002</v>
      </c>
      <c r="E565" s="153">
        <v>-88.463646069999996</v>
      </c>
      <c r="F565" s="158">
        <v>5.5</v>
      </c>
      <c r="G565" s="158" t="s">
        <v>284</v>
      </c>
      <c r="H565" s="158" t="s">
        <v>277</v>
      </c>
      <c r="I565" s="158">
        <v>2</v>
      </c>
      <c r="J565" s="158"/>
      <c r="K565" s="158"/>
      <c r="L565" s="158">
        <v>2</v>
      </c>
      <c r="M565" s="158"/>
      <c r="N565" s="158"/>
      <c r="O565" s="158">
        <v>1</v>
      </c>
      <c r="P565" s="158"/>
      <c r="Q565" s="158"/>
      <c r="R565" s="158"/>
      <c r="S565" s="158"/>
      <c r="T565" s="158">
        <v>1</v>
      </c>
      <c r="U565" s="158"/>
      <c r="V565" s="158"/>
      <c r="W565" s="158"/>
      <c r="X565" s="158"/>
      <c r="Y565" s="158"/>
      <c r="Z565" s="158"/>
      <c r="AA565" s="158"/>
      <c r="AB565" s="158"/>
      <c r="AC565" s="158"/>
      <c r="AD565" s="166"/>
      <c r="AE565" s="158">
        <v>5</v>
      </c>
    </row>
    <row r="566" spans="1:31" x14ac:dyDescent="0.2">
      <c r="A566" s="173" t="s">
        <v>1521</v>
      </c>
      <c r="B566" s="177">
        <v>45540</v>
      </c>
      <c r="C566" s="157" t="s">
        <v>849</v>
      </c>
      <c r="D566" s="153">
        <v>44.229423959999998</v>
      </c>
      <c r="E566" s="153">
        <v>-88.462544600000001</v>
      </c>
      <c r="F566" s="158">
        <v>4.25</v>
      </c>
      <c r="G566" s="158" t="s">
        <v>284</v>
      </c>
      <c r="H566" s="158" t="s">
        <v>277</v>
      </c>
      <c r="I566" s="158">
        <v>2</v>
      </c>
      <c r="J566" s="158"/>
      <c r="K566" s="158"/>
      <c r="L566" s="158">
        <v>1</v>
      </c>
      <c r="M566" s="158"/>
      <c r="N566" s="158"/>
      <c r="O566" s="158">
        <v>2</v>
      </c>
      <c r="P566" s="158"/>
      <c r="Q566" s="158"/>
      <c r="R566" s="158"/>
      <c r="S566" s="158"/>
      <c r="T566" s="158">
        <v>1</v>
      </c>
      <c r="U566" s="158"/>
      <c r="V566" s="158"/>
      <c r="W566" s="158"/>
      <c r="X566" s="158"/>
      <c r="Y566" s="158"/>
      <c r="Z566" s="158"/>
      <c r="AA566" s="158"/>
      <c r="AB566" s="158"/>
      <c r="AC566" s="158"/>
      <c r="AD566" s="166"/>
      <c r="AE566" s="158">
        <v>5</v>
      </c>
    </row>
    <row r="567" spans="1:31" x14ac:dyDescent="0.2">
      <c r="A567" s="173" t="s">
        <v>1521</v>
      </c>
      <c r="B567" s="177">
        <v>45540</v>
      </c>
      <c r="C567" s="157" t="s">
        <v>850</v>
      </c>
      <c r="D567" s="153">
        <v>44.229409130000001</v>
      </c>
      <c r="E567" s="153">
        <v>-88.461443130000006</v>
      </c>
      <c r="F567" s="158">
        <v>5</v>
      </c>
      <c r="G567" s="158" t="s">
        <v>284</v>
      </c>
      <c r="H567" s="158" t="s">
        <v>277</v>
      </c>
      <c r="I567" s="158">
        <v>3</v>
      </c>
      <c r="J567" s="158"/>
      <c r="K567" s="158">
        <v>1</v>
      </c>
      <c r="L567" s="158">
        <v>3</v>
      </c>
      <c r="M567" s="158"/>
      <c r="N567" s="158"/>
      <c r="O567" s="158">
        <v>3</v>
      </c>
      <c r="P567" s="158"/>
      <c r="Q567" s="158"/>
      <c r="R567" s="158"/>
      <c r="S567" s="158"/>
      <c r="T567" s="158">
        <v>3</v>
      </c>
      <c r="U567" s="158"/>
      <c r="V567" s="158"/>
      <c r="W567" s="158"/>
      <c r="X567" s="158"/>
      <c r="Y567" s="158"/>
      <c r="Z567" s="158"/>
      <c r="AA567" s="158"/>
      <c r="AB567" s="158"/>
      <c r="AC567" s="158"/>
      <c r="AD567" s="166"/>
      <c r="AE567" s="158">
        <v>5</v>
      </c>
    </row>
    <row r="568" spans="1:31" x14ac:dyDescent="0.2">
      <c r="A568" s="173" t="s">
        <v>1521</v>
      </c>
      <c r="B568" s="177">
        <v>45540</v>
      </c>
      <c r="C568" s="157" t="s">
        <v>851</v>
      </c>
      <c r="D568" s="153">
        <v>44.229394290000002</v>
      </c>
      <c r="E568" s="153">
        <v>-88.460341659999997</v>
      </c>
      <c r="F568" s="158">
        <v>5</v>
      </c>
      <c r="G568" s="158" t="s">
        <v>284</v>
      </c>
      <c r="H568" s="158" t="s">
        <v>277</v>
      </c>
      <c r="I568" s="158">
        <v>3</v>
      </c>
      <c r="J568" s="158">
        <v>1</v>
      </c>
      <c r="K568" s="158"/>
      <c r="L568" s="158">
        <v>3</v>
      </c>
      <c r="M568" s="158"/>
      <c r="N568" s="158"/>
      <c r="O568" s="158">
        <v>3</v>
      </c>
      <c r="P568" s="158"/>
      <c r="Q568" s="158"/>
      <c r="R568" s="158"/>
      <c r="S568" s="158"/>
      <c r="T568" s="158">
        <v>3</v>
      </c>
      <c r="U568" s="158"/>
      <c r="V568" s="158"/>
      <c r="W568" s="158"/>
      <c r="X568" s="158"/>
      <c r="Y568" s="158"/>
      <c r="Z568" s="158"/>
      <c r="AA568" s="158"/>
      <c r="AB568" s="158"/>
      <c r="AC568" s="158"/>
      <c r="AD568" s="166"/>
      <c r="AE568" s="158">
        <v>5</v>
      </c>
    </row>
    <row r="569" spans="1:31" x14ac:dyDescent="0.2">
      <c r="A569" s="173" t="s">
        <v>1521</v>
      </c>
      <c r="B569" s="177">
        <v>45540</v>
      </c>
      <c r="C569" s="157" t="s">
        <v>852</v>
      </c>
      <c r="D569" s="153">
        <v>44.229379430000002</v>
      </c>
      <c r="E569" s="153">
        <v>-88.459240199999996</v>
      </c>
      <c r="F569" s="158">
        <v>5.75</v>
      </c>
      <c r="G569" s="158" t="s">
        <v>276</v>
      </c>
      <c r="H569" s="158" t="s">
        <v>277</v>
      </c>
      <c r="I569" s="158">
        <v>1</v>
      </c>
      <c r="J569" s="158">
        <v>1</v>
      </c>
      <c r="K569" s="158"/>
      <c r="L569" s="158">
        <v>1</v>
      </c>
      <c r="M569" s="158"/>
      <c r="N569" s="158"/>
      <c r="O569" s="158">
        <v>1</v>
      </c>
      <c r="P569" s="158"/>
      <c r="Q569" s="158"/>
      <c r="R569" s="158">
        <v>1</v>
      </c>
      <c r="S569" s="158"/>
      <c r="T569" s="158"/>
      <c r="U569" s="158"/>
      <c r="V569" s="158"/>
      <c r="W569" s="158"/>
      <c r="X569" s="158"/>
      <c r="Y569" s="158"/>
      <c r="Z569" s="158"/>
      <c r="AA569" s="158"/>
      <c r="AB569" s="158"/>
      <c r="AC569" s="158"/>
      <c r="AD569" s="166"/>
      <c r="AE569" s="158">
        <v>3</v>
      </c>
    </row>
    <row r="570" spans="1:31" x14ac:dyDescent="0.2">
      <c r="A570" s="173" t="s">
        <v>1521</v>
      </c>
      <c r="B570" s="177">
        <v>45540</v>
      </c>
      <c r="C570" s="157" t="s">
        <v>853</v>
      </c>
      <c r="D570" s="153">
        <v>44.229364570000001</v>
      </c>
      <c r="E570" s="153">
        <v>-88.458138730000002</v>
      </c>
      <c r="F570" s="158">
        <v>6.5</v>
      </c>
      <c r="G570" s="158" t="s">
        <v>276</v>
      </c>
      <c r="H570" s="158" t="s">
        <v>277</v>
      </c>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66" t="s">
        <v>854</v>
      </c>
      <c r="AE570" s="158">
        <v>0</v>
      </c>
    </row>
    <row r="571" spans="1:31" x14ac:dyDescent="0.2">
      <c r="A571" s="173" t="s">
        <v>1521</v>
      </c>
      <c r="B571" s="177">
        <v>45540</v>
      </c>
      <c r="C571" s="157" t="s">
        <v>855</v>
      </c>
      <c r="D571" s="153">
        <v>44.229349689999999</v>
      </c>
      <c r="E571" s="153">
        <v>-88.457037270000001</v>
      </c>
      <c r="F571" s="158">
        <v>7</v>
      </c>
      <c r="G571" s="158" t="s">
        <v>276</v>
      </c>
      <c r="H571" s="158" t="s">
        <v>277</v>
      </c>
      <c r="I571" s="158">
        <v>1</v>
      </c>
      <c r="J571" s="158">
        <v>1</v>
      </c>
      <c r="K571" s="158"/>
      <c r="L571" s="158"/>
      <c r="M571" s="158"/>
      <c r="N571" s="158"/>
      <c r="O571" s="158"/>
      <c r="P571" s="158"/>
      <c r="Q571" s="158"/>
      <c r="R571" s="158"/>
      <c r="S571" s="158"/>
      <c r="T571" s="158"/>
      <c r="U571" s="158"/>
      <c r="V571" s="158"/>
      <c r="W571" s="158"/>
      <c r="X571" s="158"/>
      <c r="Y571" s="158"/>
      <c r="Z571" s="158"/>
      <c r="AA571" s="158"/>
      <c r="AB571" s="158"/>
      <c r="AC571" s="158"/>
      <c r="AD571" s="166" t="s">
        <v>856</v>
      </c>
      <c r="AE571" s="158">
        <v>1</v>
      </c>
    </row>
    <row r="572" spans="1:31" x14ac:dyDescent="0.2">
      <c r="A572" s="173" t="s">
        <v>1521</v>
      </c>
      <c r="B572" s="177">
        <v>45540</v>
      </c>
      <c r="C572" s="157" t="s">
        <v>857</v>
      </c>
      <c r="D572" s="153">
        <v>44.229334809999997</v>
      </c>
      <c r="E572" s="153">
        <v>-88.455935800000006</v>
      </c>
      <c r="F572" s="158">
        <v>8.25</v>
      </c>
      <c r="G572" s="158" t="s">
        <v>276</v>
      </c>
      <c r="H572" s="158" t="s">
        <v>277</v>
      </c>
      <c r="I572" s="158"/>
      <c r="J572" s="158"/>
      <c r="K572" s="158"/>
      <c r="L572" s="158"/>
      <c r="M572" s="158"/>
      <c r="N572" s="158"/>
      <c r="O572" s="158"/>
      <c r="P572" s="158"/>
      <c r="Q572" s="158"/>
      <c r="R572" s="158"/>
      <c r="S572" s="158"/>
      <c r="T572" s="158"/>
      <c r="U572" s="158"/>
      <c r="V572" s="158"/>
      <c r="W572" s="158"/>
      <c r="X572" s="158"/>
      <c r="Y572" s="158"/>
      <c r="Z572" s="158"/>
      <c r="AA572" s="158"/>
      <c r="AB572" s="158"/>
      <c r="AC572" s="158"/>
      <c r="AD572" s="166" t="s">
        <v>854</v>
      </c>
      <c r="AE572" s="158">
        <v>0</v>
      </c>
    </row>
    <row r="573" spans="1:31" x14ac:dyDescent="0.2">
      <c r="A573" s="173" t="s">
        <v>1521</v>
      </c>
      <c r="B573" s="177">
        <v>45540</v>
      </c>
      <c r="C573" s="157" t="s">
        <v>858</v>
      </c>
      <c r="D573" s="153">
        <v>44.229319910000001</v>
      </c>
      <c r="E573" s="153">
        <v>-88.454834340000005</v>
      </c>
      <c r="F573" s="158">
        <v>12.5</v>
      </c>
      <c r="G573" s="158" t="s">
        <v>276</v>
      </c>
      <c r="H573" s="158" t="s">
        <v>277</v>
      </c>
      <c r="I573" s="158">
        <v>1</v>
      </c>
      <c r="J573" s="158"/>
      <c r="K573" s="158"/>
      <c r="L573" s="158"/>
      <c r="M573" s="158"/>
      <c r="N573" s="158"/>
      <c r="O573" s="158">
        <v>1</v>
      </c>
      <c r="P573" s="158"/>
      <c r="Q573" s="158"/>
      <c r="R573" s="158"/>
      <c r="S573" s="158"/>
      <c r="T573" s="158"/>
      <c r="U573" s="158"/>
      <c r="V573" s="158"/>
      <c r="W573" s="158"/>
      <c r="X573" s="158"/>
      <c r="Y573" s="158"/>
      <c r="Z573" s="158"/>
      <c r="AA573" s="158"/>
      <c r="AB573" s="158"/>
      <c r="AC573" s="158"/>
      <c r="AD573" s="166"/>
      <c r="AE573" s="158">
        <v>1</v>
      </c>
    </row>
    <row r="574" spans="1:31" x14ac:dyDescent="0.2">
      <c r="A574" s="173" t="s">
        <v>1521</v>
      </c>
      <c r="B574" s="177">
        <v>45540</v>
      </c>
      <c r="C574" s="157" t="s">
        <v>859</v>
      </c>
      <c r="D574" s="153">
        <v>44.229304999999997</v>
      </c>
      <c r="E574" s="153">
        <v>-88.453732880000004</v>
      </c>
      <c r="F574" s="158">
        <v>13</v>
      </c>
      <c r="G574" s="158" t="s">
        <v>276</v>
      </c>
      <c r="H574" s="158" t="s">
        <v>276</v>
      </c>
      <c r="I574" s="158"/>
      <c r="J574" s="158"/>
      <c r="K574" s="158"/>
      <c r="L574" s="158"/>
      <c r="M574" s="158"/>
      <c r="N574" s="158"/>
      <c r="O574" s="158"/>
      <c r="P574" s="158"/>
      <c r="Q574" s="158"/>
      <c r="R574" s="158"/>
      <c r="S574" s="158"/>
      <c r="T574" s="158"/>
      <c r="U574" s="158"/>
      <c r="V574" s="158"/>
      <c r="W574" s="158"/>
      <c r="X574" s="158"/>
      <c r="Y574" s="158"/>
      <c r="Z574" s="158"/>
      <c r="AA574" s="158"/>
      <c r="AB574" s="158"/>
      <c r="AC574" s="158"/>
      <c r="AD574" s="166"/>
      <c r="AE574" s="158">
        <v>0</v>
      </c>
    </row>
    <row r="575" spans="1:31" x14ac:dyDescent="0.2">
      <c r="A575" s="173" t="s">
        <v>1521</v>
      </c>
      <c r="B575" s="177">
        <v>45540</v>
      </c>
      <c r="C575" s="157" t="s">
        <v>860</v>
      </c>
      <c r="D575" s="153">
        <v>44.229290079999998</v>
      </c>
      <c r="E575" s="153">
        <v>-88.452631409999995</v>
      </c>
      <c r="F575" s="158">
        <v>12.5</v>
      </c>
      <c r="G575" s="158" t="s">
        <v>276</v>
      </c>
      <c r="H575" s="158" t="s">
        <v>277</v>
      </c>
      <c r="I575" s="158"/>
      <c r="J575" s="158"/>
      <c r="K575" s="158"/>
      <c r="L575" s="158"/>
      <c r="M575" s="158"/>
      <c r="N575" s="158"/>
      <c r="O575" s="158"/>
      <c r="P575" s="158"/>
      <c r="Q575" s="158"/>
      <c r="R575" s="158"/>
      <c r="S575" s="158"/>
      <c r="T575" s="158"/>
      <c r="U575" s="158"/>
      <c r="V575" s="158"/>
      <c r="W575" s="158"/>
      <c r="X575" s="158"/>
      <c r="Y575" s="158"/>
      <c r="Z575" s="158"/>
      <c r="AA575" s="158"/>
      <c r="AB575" s="158"/>
      <c r="AC575" s="158"/>
      <c r="AD575" s="166"/>
      <c r="AE575" s="158">
        <v>0</v>
      </c>
    </row>
    <row r="576" spans="1:31" x14ac:dyDescent="0.2">
      <c r="A576" s="173" t="s">
        <v>1521</v>
      </c>
      <c r="B576" s="177">
        <v>45540</v>
      </c>
      <c r="C576" s="157" t="s">
        <v>861</v>
      </c>
      <c r="D576" s="153">
        <v>44.22927516</v>
      </c>
      <c r="E576" s="153">
        <v>-88.451529949999994</v>
      </c>
      <c r="F576" s="158">
        <v>10.25</v>
      </c>
      <c r="G576" s="158" t="s">
        <v>284</v>
      </c>
      <c r="H576" s="158" t="s">
        <v>277</v>
      </c>
      <c r="I576" s="158"/>
      <c r="J576" s="158"/>
      <c r="K576" s="158"/>
      <c r="L576" s="158"/>
      <c r="M576" s="158"/>
      <c r="N576" s="158"/>
      <c r="O576" s="158"/>
      <c r="P576" s="158"/>
      <c r="Q576" s="158"/>
      <c r="R576" s="158"/>
      <c r="S576" s="158"/>
      <c r="T576" s="158"/>
      <c r="U576" s="158"/>
      <c r="V576" s="158"/>
      <c r="W576" s="158"/>
      <c r="X576" s="158"/>
      <c r="Y576" s="158"/>
      <c r="Z576" s="158"/>
      <c r="AA576" s="158"/>
      <c r="AB576" s="158"/>
      <c r="AC576" s="158"/>
      <c r="AD576" s="166"/>
      <c r="AE576" s="158">
        <v>0</v>
      </c>
    </row>
    <row r="577" spans="1:31" x14ac:dyDescent="0.2">
      <c r="A577" s="173" t="s">
        <v>1521</v>
      </c>
      <c r="B577" s="177">
        <v>45540</v>
      </c>
      <c r="C577" s="157" t="s">
        <v>862</v>
      </c>
      <c r="D577" s="153">
        <v>44.22926022</v>
      </c>
      <c r="E577" s="153">
        <v>-88.450428489999993</v>
      </c>
      <c r="F577" s="158">
        <v>9.5</v>
      </c>
      <c r="G577" s="158" t="s">
        <v>284</v>
      </c>
      <c r="H577" s="158" t="s">
        <v>277</v>
      </c>
      <c r="I577" s="158"/>
      <c r="J577" s="158"/>
      <c r="K577" s="158"/>
      <c r="L577" s="158"/>
      <c r="M577" s="158"/>
      <c r="N577" s="158"/>
      <c r="O577" s="158"/>
      <c r="P577" s="158"/>
      <c r="Q577" s="158"/>
      <c r="R577" s="158"/>
      <c r="S577" s="158"/>
      <c r="T577" s="158"/>
      <c r="U577" s="158"/>
      <c r="V577" s="158"/>
      <c r="W577" s="158"/>
      <c r="X577" s="158"/>
      <c r="Y577" s="158"/>
      <c r="Z577" s="158"/>
      <c r="AA577" s="158"/>
      <c r="AB577" s="158"/>
      <c r="AC577" s="158"/>
      <c r="AD577" s="166"/>
      <c r="AE577" s="158">
        <v>0</v>
      </c>
    </row>
    <row r="578" spans="1:31" x14ac:dyDescent="0.2">
      <c r="A578" s="173" t="s">
        <v>1521</v>
      </c>
      <c r="B578" s="177">
        <v>45540</v>
      </c>
      <c r="C578" s="157" t="s">
        <v>863</v>
      </c>
      <c r="D578" s="153">
        <v>44.22924527</v>
      </c>
      <c r="E578" s="153">
        <v>-88.44932704</v>
      </c>
      <c r="F578" s="158">
        <v>6</v>
      </c>
      <c r="G578" s="158" t="s">
        <v>276</v>
      </c>
      <c r="H578" s="158" t="s">
        <v>277</v>
      </c>
      <c r="I578" s="158">
        <v>2</v>
      </c>
      <c r="J578" s="158"/>
      <c r="K578" s="158"/>
      <c r="L578" s="158">
        <v>2</v>
      </c>
      <c r="M578" s="158"/>
      <c r="N578" s="158"/>
      <c r="O578" s="158">
        <v>1</v>
      </c>
      <c r="P578" s="158"/>
      <c r="Q578" s="158"/>
      <c r="R578" s="158">
        <v>1</v>
      </c>
      <c r="S578" s="158"/>
      <c r="T578" s="158"/>
      <c r="U578" s="158"/>
      <c r="V578" s="158"/>
      <c r="W578" s="158"/>
      <c r="X578" s="158"/>
      <c r="Y578" s="158"/>
      <c r="Z578" s="158"/>
      <c r="AA578" s="158"/>
      <c r="AB578" s="158"/>
      <c r="AC578" s="158"/>
      <c r="AD578" s="166"/>
      <c r="AE578" s="158">
        <v>3</v>
      </c>
    </row>
    <row r="579" spans="1:31" x14ac:dyDescent="0.2">
      <c r="A579" s="173" t="s">
        <v>1521</v>
      </c>
      <c r="B579" s="177">
        <v>45540</v>
      </c>
      <c r="C579" s="157" t="s">
        <v>864</v>
      </c>
      <c r="D579" s="153">
        <v>44.230215950000002</v>
      </c>
      <c r="E579" s="153">
        <v>-88.46252398</v>
      </c>
      <c r="F579" s="158">
        <v>4</v>
      </c>
      <c r="G579" s="158" t="s">
        <v>284</v>
      </c>
      <c r="H579" s="158" t="s">
        <v>277</v>
      </c>
      <c r="I579" s="158">
        <v>3</v>
      </c>
      <c r="J579" s="158"/>
      <c r="K579" s="158">
        <v>1</v>
      </c>
      <c r="L579" s="158">
        <v>3</v>
      </c>
      <c r="M579" s="158">
        <v>1</v>
      </c>
      <c r="N579" s="158">
        <v>1</v>
      </c>
      <c r="O579" s="158"/>
      <c r="P579" s="158"/>
      <c r="Q579" s="158"/>
      <c r="R579" s="158"/>
      <c r="S579" s="158"/>
      <c r="T579" s="158">
        <v>3</v>
      </c>
      <c r="U579" s="158"/>
      <c r="V579" s="158"/>
      <c r="W579" s="158"/>
      <c r="X579" s="158"/>
      <c r="Y579" s="158">
        <v>1</v>
      </c>
      <c r="Z579" s="158"/>
      <c r="AA579" s="158"/>
      <c r="AB579" s="158"/>
      <c r="AC579" s="158">
        <v>1</v>
      </c>
      <c r="AD579" s="166"/>
      <c r="AE579" s="158">
        <v>5</v>
      </c>
    </row>
    <row r="580" spans="1:31" x14ac:dyDescent="0.2">
      <c r="A580" s="173" t="s">
        <v>1521</v>
      </c>
      <c r="B580" s="177">
        <v>45540</v>
      </c>
      <c r="C580" s="157" t="s">
        <v>865</v>
      </c>
      <c r="D580" s="153">
        <v>44.230201119999997</v>
      </c>
      <c r="E580" s="153">
        <v>-88.461422490000004</v>
      </c>
      <c r="F580" s="158">
        <v>5</v>
      </c>
      <c r="G580" s="158" t="s">
        <v>284</v>
      </c>
      <c r="H580" s="158" t="s">
        <v>277</v>
      </c>
      <c r="I580" s="158">
        <v>3</v>
      </c>
      <c r="J580" s="158"/>
      <c r="K580" s="158">
        <v>1</v>
      </c>
      <c r="L580" s="158">
        <v>3</v>
      </c>
      <c r="M580" s="158"/>
      <c r="N580" s="158"/>
      <c r="O580" s="158">
        <v>3</v>
      </c>
      <c r="P580" s="158"/>
      <c r="Q580" s="158"/>
      <c r="R580" s="158">
        <v>1</v>
      </c>
      <c r="S580" s="158"/>
      <c r="T580" s="158">
        <v>3</v>
      </c>
      <c r="U580" s="158"/>
      <c r="V580" s="158"/>
      <c r="W580" s="158"/>
      <c r="X580" s="158"/>
      <c r="Y580" s="158"/>
      <c r="Z580" s="158"/>
      <c r="AA580" s="158"/>
      <c r="AB580" s="158"/>
      <c r="AC580" s="158"/>
      <c r="AD580" s="166"/>
      <c r="AE580" s="158">
        <v>5</v>
      </c>
    </row>
    <row r="581" spans="1:31" x14ac:dyDescent="0.2">
      <c r="A581" s="173" t="s">
        <v>1521</v>
      </c>
      <c r="B581" s="177">
        <v>45540</v>
      </c>
      <c r="C581" s="157" t="s">
        <v>866</v>
      </c>
      <c r="D581" s="153">
        <v>44.230186279999998</v>
      </c>
      <c r="E581" s="153">
        <v>-88.460321010000001</v>
      </c>
      <c r="F581" s="158">
        <v>5.25</v>
      </c>
      <c r="G581" s="158" t="s">
        <v>284</v>
      </c>
      <c r="H581" s="158" t="s">
        <v>277</v>
      </c>
      <c r="I581" s="158">
        <v>3</v>
      </c>
      <c r="J581" s="158">
        <v>1</v>
      </c>
      <c r="K581" s="158"/>
      <c r="L581" s="158">
        <v>3</v>
      </c>
      <c r="M581" s="158"/>
      <c r="N581" s="158">
        <v>1</v>
      </c>
      <c r="O581" s="158">
        <v>3</v>
      </c>
      <c r="P581" s="158">
        <v>2</v>
      </c>
      <c r="Q581" s="158"/>
      <c r="R581" s="158">
        <v>2</v>
      </c>
      <c r="S581" s="158"/>
      <c r="T581" s="158">
        <v>3</v>
      </c>
      <c r="U581" s="158"/>
      <c r="V581" s="158"/>
      <c r="W581" s="158"/>
      <c r="X581" s="158"/>
      <c r="Y581" s="158"/>
      <c r="Z581" s="158"/>
      <c r="AA581" s="158"/>
      <c r="AB581" s="158"/>
      <c r="AC581" s="158"/>
      <c r="AD581" s="166"/>
      <c r="AE581" s="158">
        <v>5</v>
      </c>
    </row>
    <row r="582" spans="1:31" x14ac:dyDescent="0.2">
      <c r="A582" s="173" t="s">
        <v>1521</v>
      </c>
      <c r="B582" s="177">
        <v>45540</v>
      </c>
      <c r="C582" s="157" t="s">
        <v>867</v>
      </c>
      <c r="D582" s="153">
        <v>44.230171419999998</v>
      </c>
      <c r="E582" s="153">
        <v>-88.459219529999999</v>
      </c>
      <c r="F582" s="158">
        <v>4.75</v>
      </c>
      <c r="G582" s="158" t="s">
        <v>284</v>
      </c>
      <c r="H582" s="158" t="s">
        <v>277</v>
      </c>
      <c r="I582" s="158">
        <v>2</v>
      </c>
      <c r="J582" s="158"/>
      <c r="K582" s="158"/>
      <c r="L582" s="158">
        <v>2</v>
      </c>
      <c r="M582" s="158"/>
      <c r="N582" s="158"/>
      <c r="O582" s="158">
        <v>2</v>
      </c>
      <c r="P582" s="158"/>
      <c r="Q582" s="158"/>
      <c r="R582" s="158"/>
      <c r="S582" s="158"/>
      <c r="T582" s="158">
        <v>1</v>
      </c>
      <c r="U582" s="158"/>
      <c r="V582" s="158"/>
      <c r="W582" s="158"/>
      <c r="X582" s="158"/>
      <c r="Y582" s="158"/>
      <c r="Z582" s="158"/>
      <c r="AA582" s="158"/>
      <c r="AB582" s="158">
        <v>1</v>
      </c>
      <c r="AC582" s="158"/>
      <c r="AD582" s="166"/>
      <c r="AE582" s="158">
        <v>5</v>
      </c>
    </row>
    <row r="583" spans="1:31" x14ac:dyDescent="0.2">
      <c r="A583" s="173" t="s">
        <v>1521</v>
      </c>
      <c r="B583" s="177">
        <v>45540</v>
      </c>
      <c r="C583" s="157" t="s">
        <v>868</v>
      </c>
      <c r="D583" s="153">
        <v>44.230156559999998</v>
      </c>
      <c r="E583" s="153">
        <v>-88.458118049999996</v>
      </c>
      <c r="F583" s="158">
        <v>5.5</v>
      </c>
      <c r="G583" s="158" t="s">
        <v>284</v>
      </c>
      <c r="H583" s="158" t="s">
        <v>277</v>
      </c>
      <c r="I583" s="158">
        <v>1</v>
      </c>
      <c r="J583" s="158"/>
      <c r="K583" s="158"/>
      <c r="L583" s="158">
        <v>1</v>
      </c>
      <c r="M583" s="158"/>
      <c r="N583" s="158"/>
      <c r="O583" s="158">
        <v>1</v>
      </c>
      <c r="P583" s="158"/>
      <c r="Q583" s="158"/>
      <c r="R583" s="158"/>
      <c r="S583" s="158"/>
      <c r="T583" s="158"/>
      <c r="U583" s="158"/>
      <c r="V583" s="158"/>
      <c r="W583" s="158"/>
      <c r="X583" s="158"/>
      <c r="Y583" s="158"/>
      <c r="Z583" s="158"/>
      <c r="AA583" s="158"/>
      <c r="AB583" s="158"/>
      <c r="AC583" s="158"/>
      <c r="AD583" s="166"/>
      <c r="AE583" s="158">
        <v>3</v>
      </c>
    </row>
    <row r="584" spans="1:31" x14ac:dyDescent="0.2">
      <c r="A584" s="173" t="s">
        <v>1521</v>
      </c>
      <c r="B584" s="177">
        <v>45540</v>
      </c>
      <c r="C584" s="157" t="s">
        <v>869</v>
      </c>
      <c r="D584" s="153">
        <v>44.230141680000003</v>
      </c>
      <c r="E584" s="153">
        <v>-88.457016569999993</v>
      </c>
      <c r="F584" s="158">
        <v>6.5</v>
      </c>
      <c r="G584" s="158" t="s">
        <v>276</v>
      </c>
      <c r="H584" s="158" t="s">
        <v>277</v>
      </c>
      <c r="I584" s="158"/>
      <c r="J584" s="158"/>
      <c r="K584" s="158"/>
      <c r="L584" s="158"/>
      <c r="M584" s="158"/>
      <c r="N584" s="158"/>
      <c r="O584" s="158"/>
      <c r="P584" s="158"/>
      <c r="Q584" s="158"/>
      <c r="R584" s="158"/>
      <c r="S584" s="158"/>
      <c r="T584" s="158"/>
      <c r="U584" s="158"/>
      <c r="V584" s="158"/>
      <c r="W584" s="158"/>
      <c r="X584" s="158"/>
      <c r="Y584" s="158"/>
      <c r="Z584" s="158"/>
      <c r="AA584" s="158"/>
      <c r="AB584" s="158"/>
      <c r="AC584" s="158"/>
      <c r="AD584" s="166"/>
      <c r="AE584" s="158">
        <v>0</v>
      </c>
    </row>
    <row r="585" spans="1:31" x14ac:dyDescent="0.2">
      <c r="A585" s="173" t="s">
        <v>1521</v>
      </c>
      <c r="B585" s="177">
        <v>45540</v>
      </c>
      <c r="C585" s="157" t="s">
        <v>870</v>
      </c>
      <c r="D585" s="153">
        <v>44.23012679</v>
      </c>
      <c r="E585" s="153">
        <v>-88.455915090000005</v>
      </c>
      <c r="F585" s="158">
        <v>7.5</v>
      </c>
      <c r="G585" s="158" t="s">
        <v>284</v>
      </c>
      <c r="H585" s="158" t="s">
        <v>277</v>
      </c>
      <c r="I585" s="158"/>
      <c r="J585" s="158"/>
      <c r="K585" s="158"/>
      <c r="L585" s="158"/>
      <c r="M585" s="158"/>
      <c r="N585" s="158"/>
      <c r="O585" s="158"/>
      <c r="P585" s="158"/>
      <c r="Q585" s="158"/>
      <c r="R585" s="158"/>
      <c r="S585" s="158"/>
      <c r="T585" s="158"/>
      <c r="U585" s="158"/>
      <c r="V585" s="158"/>
      <c r="W585" s="158"/>
      <c r="X585" s="158"/>
      <c r="Y585" s="158"/>
      <c r="Z585" s="158"/>
      <c r="AA585" s="158"/>
      <c r="AB585" s="158"/>
      <c r="AC585" s="158"/>
      <c r="AD585" s="166"/>
      <c r="AE585" s="158">
        <v>0</v>
      </c>
    </row>
    <row r="586" spans="1:31" x14ac:dyDescent="0.2">
      <c r="A586" s="173" t="s">
        <v>1521</v>
      </c>
      <c r="B586" s="177">
        <v>45540</v>
      </c>
      <c r="C586" s="157" t="s">
        <v>871</v>
      </c>
      <c r="D586" s="153">
        <v>44.230111899999997</v>
      </c>
      <c r="E586" s="153">
        <v>-88.454813610000002</v>
      </c>
      <c r="F586" s="158">
        <v>10.25</v>
      </c>
      <c r="G586" s="158" t="s">
        <v>276</v>
      </c>
      <c r="H586" s="158" t="s">
        <v>277</v>
      </c>
      <c r="I586" s="158"/>
      <c r="J586" s="158"/>
      <c r="K586" s="158"/>
      <c r="L586" s="158"/>
      <c r="M586" s="158"/>
      <c r="N586" s="158"/>
      <c r="O586" s="158"/>
      <c r="P586" s="158"/>
      <c r="Q586" s="158"/>
      <c r="R586" s="158"/>
      <c r="S586" s="158"/>
      <c r="T586" s="158"/>
      <c r="U586" s="158"/>
      <c r="V586" s="158"/>
      <c r="W586" s="158"/>
      <c r="X586" s="158"/>
      <c r="Y586" s="158"/>
      <c r="Z586" s="158"/>
      <c r="AA586" s="158"/>
      <c r="AB586" s="158"/>
      <c r="AC586" s="158"/>
      <c r="AD586" s="166"/>
      <c r="AE586" s="158">
        <v>0</v>
      </c>
    </row>
    <row r="587" spans="1:31" x14ac:dyDescent="0.2">
      <c r="A587" s="173" t="s">
        <v>1521</v>
      </c>
      <c r="B587" s="177">
        <v>45540</v>
      </c>
      <c r="C587" s="157" t="s">
        <v>872</v>
      </c>
      <c r="D587" s="153">
        <v>44.23009699</v>
      </c>
      <c r="E587" s="153">
        <v>-88.453712139999993</v>
      </c>
      <c r="F587" s="158">
        <v>13</v>
      </c>
      <c r="G587" s="158" t="s">
        <v>276</v>
      </c>
      <c r="H587" s="158" t="s">
        <v>276</v>
      </c>
      <c r="I587" s="158"/>
      <c r="J587" s="158"/>
      <c r="K587" s="158"/>
      <c r="L587" s="158"/>
      <c r="M587" s="158"/>
      <c r="N587" s="158"/>
      <c r="O587" s="158"/>
      <c r="P587" s="158"/>
      <c r="Q587" s="158"/>
      <c r="R587" s="158"/>
      <c r="S587" s="158"/>
      <c r="T587" s="158"/>
      <c r="U587" s="158"/>
      <c r="V587" s="158"/>
      <c r="W587" s="158"/>
      <c r="X587" s="158"/>
      <c r="Y587" s="158"/>
      <c r="Z587" s="158"/>
      <c r="AA587" s="158"/>
      <c r="AB587" s="158"/>
      <c r="AC587" s="158"/>
      <c r="AD587" s="166"/>
      <c r="AE587" s="158">
        <v>0</v>
      </c>
    </row>
    <row r="588" spans="1:31" x14ac:dyDescent="0.2">
      <c r="A588" s="173" t="s">
        <v>1521</v>
      </c>
      <c r="B588" s="177">
        <v>45540</v>
      </c>
      <c r="C588" s="157" t="s">
        <v>873</v>
      </c>
      <c r="D588" s="153">
        <v>44.230082070000002</v>
      </c>
      <c r="E588" s="153">
        <v>-88.452610660000005</v>
      </c>
      <c r="F588" s="158">
        <v>13.75</v>
      </c>
      <c r="G588" s="158" t="s">
        <v>276</v>
      </c>
      <c r="H588" s="158" t="s">
        <v>276</v>
      </c>
      <c r="I588" s="158"/>
      <c r="J588" s="158"/>
      <c r="K588" s="158"/>
      <c r="L588" s="158"/>
      <c r="M588" s="158"/>
      <c r="N588" s="158"/>
      <c r="O588" s="158"/>
      <c r="P588" s="158"/>
      <c r="Q588" s="158"/>
      <c r="R588" s="158"/>
      <c r="S588" s="158"/>
      <c r="T588" s="158"/>
      <c r="U588" s="158"/>
      <c r="V588" s="158"/>
      <c r="W588" s="158"/>
      <c r="X588" s="158"/>
      <c r="Y588" s="158"/>
      <c r="Z588" s="158"/>
      <c r="AA588" s="158"/>
      <c r="AB588" s="158"/>
      <c r="AC588" s="158"/>
      <c r="AD588" s="166"/>
      <c r="AE588" s="158">
        <v>0</v>
      </c>
    </row>
    <row r="589" spans="1:31" x14ac:dyDescent="0.2">
      <c r="A589" s="173" t="s">
        <v>1521</v>
      </c>
      <c r="B589" s="177">
        <v>45540</v>
      </c>
      <c r="C589" s="157" t="s">
        <v>874</v>
      </c>
      <c r="D589" s="153">
        <v>44.230067140000003</v>
      </c>
      <c r="E589" s="153">
        <v>-88.451509180000002</v>
      </c>
      <c r="F589" s="158">
        <v>12.5</v>
      </c>
      <c r="G589" s="158" t="s">
        <v>276</v>
      </c>
      <c r="H589" s="158" t="s">
        <v>277</v>
      </c>
      <c r="I589" s="158"/>
      <c r="J589" s="158"/>
      <c r="K589" s="158"/>
      <c r="L589" s="158"/>
      <c r="M589" s="158"/>
      <c r="N589" s="158"/>
      <c r="O589" s="158"/>
      <c r="P589" s="158"/>
      <c r="Q589" s="158"/>
      <c r="R589" s="158"/>
      <c r="S589" s="158"/>
      <c r="T589" s="158"/>
      <c r="U589" s="158"/>
      <c r="V589" s="158"/>
      <c r="W589" s="158"/>
      <c r="X589" s="158"/>
      <c r="Y589" s="158"/>
      <c r="Z589" s="158"/>
      <c r="AA589" s="158"/>
      <c r="AB589" s="158"/>
      <c r="AC589" s="158"/>
      <c r="AD589" s="166"/>
      <c r="AE589" s="158">
        <v>0</v>
      </c>
    </row>
    <row r="590" spans="1:31" x14ac:dyDescent="0.2">
      <c r="A590" s="173" t="s">
        <v>1521</v>
      </c>
      <c r="B590" s="177">
        <v>45540</v>
      </c>
      <c r="C590" s="157" t="s">
        <v>875</v>
      </c>
      <c r="D590" s="153">
        <v>44.230052200000003</v>
      </c>
      <c r="E590" s="153">
        <v>-88.450407709999993</v>
      </c>
      <c r="F590" s="158">
        <v>8.5</v>
      </c>
      <c r="G590" s="158" t="s">
        <v>276</v>
      </c>
      <c r="H590" s="158" t="s">
        <v>277</v>
      </c>
      <c r="I590" s="158"/>
      <c r="J590" s="158"/>
      <c r="K590" s="158"/>
      <c r="L590" s="158"/>
      <c r="M590" s="158"/>
      <c r="N590" s="158"/>
      <c r="O590" s="158"/>
      <c r="P590" s="158"/>
      <c r="Q590" s="158"/>
      <c r="R590" s="158"/>
      <c r="S590" s="158"/>
      <c r="T590" s="158"/>
      <c r="U590" s="158"/>
      <c r="V590" s="158"/>
      <c r="W590" s="158"/>
      <c r="X590" s="158"/>
      <c r="Y590" s="158"/>
      <c r="Z590" s="158"/>
      <c r="AA590" s="158"/>
      <c r="AB590" s="158"/>
      <c r="AC590" s="158"/>
      <c r="AD590" s="166"/>
      <c r="AE590" s="158">
        <v>0</v>
      </c>
    </row>
    <row r="591" spans="1:31" x14ac:dyDescent="0.2">
      <c r="A591" s="173" t="s">
        <v>1521</v>
      </c>
      <c r="B591" s="177">
        <v>45540</v>
      </c>
      <c r="C591" s="157" t="s">
        <v>876</v>
      </c>
      <c r="D591" s="153">
        <v>44.230037250000002</v>
      </c>
      <c r="E591" s="153">
        <v>-88.449306239999999</v>
      </c>
      <c r="F591" s="158">
        <v>6.5</v>
      </c>
      <c r="G591" s="158" t="s">
        <v>293</v>
      </c>
      <c r="H591" s="158" t="s">
        <v>277</v>
      </c>
      <c r="I591" s="158">
        <v>1</v>
      </c>
      <c r="J591" s="158"/>
      <c r="K591" s="158"/>
      <c r="L591" s="158"/>
      <c r="M591" s="158"/>
      <c r="N591" s="158"/>
      <c r="O591" s="158">
        <v>1</v>
      </c>
      <c r="P591" s="158"/>
      <c r="Q591" s="158"/>
      <c r="R591" s="158"/>
      <c r="S591" s="158"/>
      <c r="T591" s="158"/>
      <c r="U591" s="158"/>
      <c r="V591" s="158"/>
      <c r="W591" s="158"/>
      <c r="X591" s="158"/>
      <c r="Y591" s="158"/>
      <c r="Z591" s="158"/>
      <c r="AA591" s="158"/>
      <c r="AB591" s="158"/>
      <c r="AC591" s="158"/>
      <c r="AD591" s="166"/>
      <c r="AE591" s="158">
        <v>1</v>
      </c>
    </row>
    <row r="592" spans="1:31" x14ac:dyDescent="0.2">
      <c r="A592" s="173" t="s">
        <v>1521</v>
      </c>
      <c r="B592" s="177">
        <v>45540</v>
      </c>
      <c r="C592" s="157" t="s">
        <v>877</v>
      </c>
      <c r="D592" s="153">
        <v>44.231007939999998</v>
      </c>
      <c r="E592" s="153">
        <v>-88.462503350000006</v>
      </c>
      <c r="F592" s="158">
        <v>3</v>
      </c>
      <c r="G592" s="158" t="s">
        <v>284</v>
      </c>
      <c r="H592" s="158" t="s">
        <v>277</v>
      </c>
      <c r="I592" s="158">
        <v>3</v>
      </c>
      <c r="J592" s="158"/>
      <c r="K592" s="158"/>
      <c r="L592" s="158">
        <v>2</v>
      </c>
      <c r="M592" s="158">
        <v>1</v>
      </c>
      <c r="N592" s="158">
        <v>1</v>
      </c>
      <c r="O592" s="158">
        <v>3</v>
      </c>
      <c r="P592" s="158"/>
      <c r="Q592" s="158"/>
      <c r="R592" s="158"/>
      <c r="S592" s="158"/>
      <c r="T592" s="158">
        <v>3</v>
      </c>
      <c r="U592" s="158"/>
      <c r="V592" s="158"/>
      <c r="W592" s="158"/>
      <c r="X592" s="158"/>
      <c r="Y592" s="158"/>
      <c r="Z592" s="158"/>
      <c r="AA592" s="158"/>
      <c r="AB592" s="158">
        <v>3</v>
      </c>
      <c r="AC592" s="158">
        <v>1</v>
      </c>
      <c r="AD592" s="166"/>
      <c r="AE592" s="158">
        <v>5</v>
      </c>
    </row>
    <row r="593" spans="1:31" x14ac:dyDescent="0.2">
      <c r="A593" s="173" t="s">
        <v>1521</v>
      </c>
      <c r="B593" s="177">
        <v>45540</v>
      </c>
      <c r="C593" s="157" t="s">
        <v>878</v>
      </c>
      <c r="D593" s="153">
        <v>44.23099311</v>
      </c>
      <c r="E593" s="153">
        <v>-88.461401850000001</v>
      </c>
      <c r="F593" s="158">
        <v>4</v>
      </c>
      <c r="G593" s="158" t="s">
        <v>284</v>
      </c>
      <c r="H593" s="158" t="s">
        <v>277</v>
      </c>
      <c r="I593" s="158">
        <v>3</v>
      </c>
      <c r="J593" s="158">
        <v>1</v>
      </c>
      <c r="K593" s="158"/>
      <c r="L593" s="158">
        <v>3</v>
      </c>
      <c r="M593" s="158">
        <v>1</v>
      </c>
      <c r="N593" s="158">
        <v>1</v>
      </c>
      <c r="O593" s="158">
        <v>3</v>
      </c>
      <c r="P593" s="158"/>
      <c r="Q593" s="158"/>
      <c r="R593" s="158"/>
      <c r="S593" s="158"/>
      <c r="T593" s="158">
        <v>3</v>
      </c>
      <c r="U593" s="158"/>
      <c r="V593" s="158"/>
      <c r="W593" s="158"/>
      <c r="X593" s="158"/>
      <c r="Y593" s="158"/>
      <c r="Z593" s="158"/>
      <c r="AA593" s="158"/>
      <c r="AB593" s="158"/>
      <c r="AC593" s="158">
        <v>1</v>
      </c>
      <c r="AD593" s="166"/>
      <c r="AE593" s="158">
        <v>5</v>
      </c>
    </row>
    <row r="594" spans="1:31" s="159" customFormat="1" x14ac:dyDescent="0.2">
      <c r="A594" s="173" t="s">
        <v>1521</v>
      </c>
      <c r="B594" s="177">
        <v>45540</v>
      </c>
      <c r="C594" s="157" t="s">
        <v>879</v>
      </c>
      <c r="D594" s="153">
        <v>44.230978270000001</v>
      </c>
      <c r="E594" s="153">
        <v>-88.460300360000005</v>
      </c>
      <c r="F594" s="158">
        <v>4.5</v>
      </c>
      <c r="G594" s="158" t="s">
        <v>284</v>
      </c>
      <c r="H594" s="158" t="s">
        <v>277</v>
      </c>
      <c r="I594" s="158">
        <v>3</v>
      </c>
      <c r="J594" s="158"/>
      <c r="K594" s="158"/>
      <c r="L594" s="158">
        <v>3</v>
      </c>
      <c r="M594" s="158"/>
      <c r="N594" s="158">
        <v>1</v>
      </c>
      <c r="O594" s="158">
        <v>3</v>
      </c>
      <c r="P594" s="158"/>
      <c r="Q594" s="158"/>
      <c r="R594" s="158">
        <v>1</v>
      </c>
      <c r="S594" s="158"/>
      <c r="T594" s="158">
        <v>3</v>
      </c>
      <c r="U594" s="158"/>
      <c r="V594" s="158"/>
      <c r="W594" s="158"/>
      <c r="X594" s="158"/>
      <c r="Y594" s="158"/>
      <c r="Z594" s="158"/>
      <c r="AA594" s="158"/>
      <c r="AB594" s="158"/>
      <c r="AC594" s="158">
        <v>1</v>
      </c>
      <c r="AD594" s="166"/>
      <c r="AE594" s="158">
        <v>5</v>
      </c>
    </row>
    <row r="595" spans="1:31" x14ac:dyDescent="0.2">
      <c r="A595" s="173" t="s">
        <v>1521</v>
      </c>
      <c r="B595" s="177">
        <v>45540</v>
      </c>
      <c r="C595" s="157" t="s">
        <v>880</v>
      </c>
      <c r="D595" s="153">
        <v>44.230963410000001</v>
      </c>
      <c r="E595" s="153">
        <v>-88.459198860000001</v>
      </c>
      <c r="F595" s="158">
        <v>3.75</v>
      </c>
      <c r="G595" s="158" t="s">
        <v>284</v>
      </c>
      <c r="H595" s="158" t="s">
        <v>277</v>
      </c>
      <c r="I595" s="158">
        <v>2</v>
      </c>
      <c r="J595" s="158"/>
      <c r="K595" s="158">
        <v>1</v>
      </c>
      <c r="L595" s="158">
        <v>1</v>
      </c>
      <c r="M595" s="158"/>
      <c r="N595" s="158"/>
      <c r="O595" s="158">
        <v>2</v>
      </c>
      <c r="P595" s="158"/>
      <c r="Q595" s="158"/>
      <c r="R595" s="158"/>
      <c r="S595" s="158"/>
      <c r="T595" s="158">
        <v>1</v>
      </c>
      <c r="U595" s="158"/>
      <c r="V595" s="158"/>
      <c r="W595" s="158"/>
      <c r="X595" s="158"/>
      <c r="Y595" s="158"/>
      <c r="Z595" s="158"/>
      <c r="AA595" s="158"/>
      <c r="AB595" s="158"/>
      <c r="AC595" s="158"/>
      <c r="AD595" s="166"/>
      <c r="AE595" s="158">
        <v>5</v>
      </c>
    </row>
    <row r="596" spans="1:31" x14ac:dyDescent="0.2">
      <c r="A596" s="173" t="s">
        <v>1521</v>
      </c>
      <c r="B596" s="177">
        <v>45540</v>
      </c>
      <c r="C596" s="157" t="s">
        <v>881</v>
      </c>
      <c r="D596" s="153">
        <v>44.230948550000001</v>
      </c>
      <c r="E596" s="153">
        <v>-88.458097370000004</v>
      </c>
      <c r="F596" s="158">
        <v>4.5</v>
      </c>
      <c r="G596" s="158" t="s">
        <v>284</v>
      </c>
      <c r="H596" s="158" t="s">
        <v>277</v>
      </c>
      <c r="I596" s="158">
        <v>2</v>
      </c>
      <c r="J596" s="158">
        <v>1</v>
      </c>
      <c r="K596" s="158"/>
      <c r="L596" s="158">
        <v>2</v>
      </c>
      <c r="M596" s="158"/>
      <c r="N596" s="158"/>
      <c r="O596" s="158">
        <v>2</v>
      </c>
      <c r="P596" s="158"/>
      <c r="Q596" s="158"/>
      <c r="R596" s="158">
        <v>1</v>
      </c>
      <c r="S596" s="158">
        <v>1</v>
      </c>
      <c r="T596" s="158"/>
      <c r="U596" s="158"/>
      <c r="V596" s="158"/>
      <c r="W596" s="158"/>
      <c r="X596" s="158"/>
      <c r="Y596" s="158"/>
      <c r="Z596" s="158"/>
      <c r="AA596" s="158"/>
      <c r="AB596" s="158"/>
      <c r="AC596" s="158"/>
      <c r="AD596" s="166"/>
      <c r="AE596" s="158">
        <v>4</v>
      </c>
    </row>
    <row r="597" spans="1:31" x14ac:dyDescent="0.2">
      <c r="A597" s="173" t="s">
        <v>1521</v>
      </c>
      <c r="B597" s="177">
        <v>45540</v>
      </c>
      <c r="C597" s="157" t="s">
        <v>882</v>
      </c>
      <c r="D597" s="153">
        <v>44.230933669999999</v>
      </c>
      <c r="E597" s="153">
        <v>-88.45699587</v>
      </c>
      <c r="F597" s="158">
        <v>5.75</v>
      </c>
      <c r="G597" s="158" t="s">
        <v>276</v>
      </c>
      <c r="H597" s="158" t="s">
        <v>277</v>
      </c>
      <c r="I597" s="158">
        <v>2</v>
      </c>
      <c r="J597" s="158">
        <v>1</v>
      </c>
      <c r="K597" s="158"/>
      <c r="L597" s="158">
        <v>1</v>
      </c>
      <c r="M597" s="158"/>
      <c r="N597" s="158"/>
      <c r="O597" s="158">
        <v>2</v>
      </c>
      <c r="P597" s="158"/>
      <c r="Q597" s="158"/>
      <c r="R597" s="158"/>
      <c r="S597" s="158"/>
      <c r="T597" s="158"/>
      <c r="U597" s="158"/>
      <c r="V597" s="158"/>
      <c r="W597" s="158"/>
      <c r="X597" s="158"/>
      <c r="Y597" s="158"/>
      <c r="Z597" s="158"/>
      <c r="AA597" s="158"/>
      <c r="AB597" s="158"/>
      <c r="AC597" s="158"/>
      <c r="AD597" s="166"/>
      <c r="AE597" s="158">
        <v>3</v>
      </c>
    </row>
    <row r="598" spans="1:31" x14ac:dyDescent="0.2">
      <c r="A598" s="173" t="s">
        <v>1521</v>
      </c>
      <c r="B598" s="177">
        <v>45540</v>
      </c>
      <c r="C598" s="157" t="s">
        <v>883</v>
      </c>
      <c r="D598" s="153">
        <v>44.230918780000003</v>
      </c>
      <c r="E598" s="153">
        <v>-88.455894380000004</v>
      </c>
      <c r="F598" s="158">
        <v>6.5</v>
      </c>
      <c r="G598" s="158" t="s">
        <v>276</v>
      </c>
      <c r="H598" s="158" t="s">
        <v>277</v>
      </c>
      <c r="I598" s="158"/>
      <c r="J598" s="158"/>
      <c r="K598" s="158"/>
      <c r="L598" s="158"/>
      <c r="M598" s="158"/>
      <c r="N598" s="158"/>
      <c r="O598" s="158"/>
      <c r="P598" s="158"/>
      <c r="Q598" s="158"/>
      <c r="R598" s="158"/>
      <c r="S598" s="158"/>
      <c r="T598" s="158"/>
      <c r="U598" s="158"/>
      <c r="V598" s="158"/>
      <c r="W598" s="158"/>
      <c r="X598" s="158"/>
      <c r="Y598" s="158"/>
      <c r="Z598" s="158"/>
      <c r="AA598" s="158"/>
      <c r="AB598" s="158"/>
      <c r="AC598" s="158"/>
      <c r="AD598" s="166"/>
      <c r="AE598" s="158">
        <v>0</v>
      </c>
    </row>
    <row r="599" spans="1:31" x14ac:dyDescent="0.2">
      <c r="A599" s="173" t="s">
        <v>1521</v>
      </c>
      <c r="B599" s="177">
        <v>45540</v>
      </c>
      <c r="C599" s="157" t="s">
        <v>884</v>
      </c>
      <c r="D599" s="153">
        <v>44.23090389</v>
      </c>
      <c r="E599" s="153">
        <v>-88.454792889999993</v>
      </c>
      <c r="F599" s="158">
        <v>7.5</v>
      </c>
      <c r="G599" s="158" t="s">
        <v>284</v>
      </c>
      <c r="H599" s="158" t="s">
        <v>277</v>
      </c>
      <c r="I599" s="158">
        <v>1</v>
      </c>
      <c r="J599" s="158"/>
      <c r="K599" s="158"/>
      <c r="L599" s="158">
        <v>1</v>
      </c>
      <c r="M599" s="158"/>
      <c r="N599" s="158"/>
      <c r="O599" s="158">
        <v>1</v>
      </c>
      <c r="P599" s="158"/>
      <c r="Q599" s="158">
        <v>1</v>
      </c>
      <c r="R599" s="158"/>
      <c r="S599" s="158"/>
      <c r="T599" s="158"/>
      <c r="U599" s="158"/>
      <c r="V599" s="158"/>
      <c r="W599" s="158"/>
      <c r="X599" s="158"/>
      <c r="Y599" s="158"/>
      <c r="Z599" s="158"/>
      <c r="AA599" s="158"/>
      <c r="AB599" s="158"/>
      <c r="AC599" s="158"/>
      <c r="AD599" s="166"/>
      <c r="AE599" s="158">
        <v>1</v>
      </c>
    </row>
    <row r="600" spans="1:31" x14ac:dyDescent="0.2">
      <c r="A600" s="173" t="s">
        <v>1521</v>
      </c>
      <c r="B600" s="177">
        <v>45540</v>
      </c>
      <c r="C600" s="157" t="s">
        <v>885</v>
      </c>
      <c r="D600" s="153">
        <v>44.230888980000003</v>
      </c>
      <c r="E600" s="153">
        <v>-88.453691390000003</v>
      </c>
      <c r="F600" s="158">
        <v>10</v>
      </c>
      <c r="G600" s="158" t="s">
        <v>276</v>
      </c>
      <c r="H600" s="158" t="s">
        <v>277</v>
      </c>
      <c r="I600" s="158"/>
      <c r="J600" s="158"/>
      <c r="K600" s="158"/>
      <c r="L600" s="158"/>
      <c r="M600" s="158"/>
      <c r="N600" s="158"/>
      <c r="O600" s="158"/>
      <c r="P600" s="158"/>
      <c r="Q600" s="158"/>
      <c r="R600" s="158"/>
      <c r="S600" s="158"/>
      <c r="T600" s="158"/>
      <c r="U600" s="158"/>
      <c r="V600" s="158"/>
      <c r="W600" s="158"/>
      <c r="X600" s="158"/>
      <c r="Y600" s="158"/>
      <c r="Z600" s="158"/>
      <c r="AA600" s="158"/>
      <c r="AB600" s="158"/>
      <c r="AC600" s="158"/>
      <c r="AD600" s="166"/>
      <c r="AE600" s="158">
        <v>0</v>
      </c>
    </row>
    <row r="601" spans="1:31" x14ac:dyDescent="0.2">
      <c r="A601" s="173" t="s">
        <v>1521</v>
      </c>
      <c r="B601" s="177">
        <v>45540</v>
      </c>
      <c r="C601" s="157" t="s">
        <v>886</v>
      </c>
      <c r="D601" s="153">
        <v>44.230874059999998</v>
      </c>
      <c r="E601" s="153">
        <v>-88.452589900000007</v>
      </c>
      <c r="F601" s="158">
        <v>14</v>
      </c>
      <c r="G601" s="158" t="s">
        <v>276</v>
      </c>
      <c r="H601" s="158" t="s">
        <v>276</v>
      </c>
      <c r="I601" s="158"/>
      <c r="J601" s="158"/>
      <c r="K601" s="158"/>
      <c r="L601" s="158"/>
      <c r="M601" s="158"/>
      <c r="N601" s="158"/>
      <c r="O601" s="158"/>
      <c r="P601" s="158"/>
      <c r="Q601" s="158"/>
      <c r="R601" s="158"/>
      <c r="S601" s="158"/>
      <c r="T601" s="158"/>
      <c r="U601" s="158"/>
      <c r="V601" s="158"/>
      <c r="W601" s="158"/>
      <c r="X601" s="158"/>
      <c r="Y601" s="158"/>
      <c r="Z601" s="158"/>
      <c r="AA601" s="158"/>
      <c r="AB601" s="158"/>
      <c r="AC601" s="158"/>
      <c r="AD601" s="166"/>
      <c r="AE601" s="158">
        <v>0</v>
      </c>
    </row>
    <row r="602" spans="1:31" x14ac:dyDescent="0.2">
      <c r="A602" s="173" t="s">
        <v>1521</v>
      </c>
      <c r="B602" s="177">
        <v>45540</v>
      </c>
      <c r="C602" s="157" t="s">
        <v>887</v>
      </c>
      <c r="D602" s="153">
        <v>44.230859129999999</v>
      </c>
      <c r="E602" s="153">
        <v>-88.451488409999996</v>
      </c>
      <c r="F602" s="158">
        <v>15</v>
      </c>
      <c r="G602" s="158" t="s">
        <v>284</v>
      </c>
      <c r="H602" s="158" t="s">
        <v>276</v>
      </c>
      <c r="I602" s="158"/>
      <c r="J602" s="158"/>
      <c r="K602" s="158"/>
      <c r="L602" s="158"/>
      <c r="M602" s="158"/>
      <c r="N602" s="158"/>
      <c r="O602" s="158"/>
      <c r="P602" s="158"/>
      <c r="Q602" s="158"/>
      <c r="R602" s="158"/>
      <c r="S602" s="158"/>
      <c r="T602" s="158"/>
      <c r="U602" s="158"/>
      <c r="V602" s="158"/>
      <c r="W602" s="158"/>
      <c r="X602" s="158"/>
      <c r="Y602" s="158"/>
      <c r="Z602" s="158"/>
      <c r="AA602" s="158"/>
      <c r="AB602" s="158"/>
      <c r="AC602" s="158"/>
      <c r="AD602" s="166"/>
      <c r="AE602" s="158">
        <v>0</v>
      </c>
    </row>
    <row r="603" spans="1:31" x14ac:dyDescent="0.2">
      <c r="A603" s="173" t="s">
        <v>1521</v>
      </c>
      <c r="B603" s="177">
        <v>45540</v>
      </c>
      <c r="C603" s="157" t="s">
        <v>888</v>
      </c>
      <c r="D603" s="153">
        <v>44.230844189999999</v>
      </c>
      <c r="E603" s="153">
        <v>-88.45038692</v>
      </c>
      <c r="F603" s="158">
        <v>12.75</v>
      </c>
      <c r="G603" s="158" t="s">
        <v>284</v>
      </c>
      <c r="H603" s="158" t="s">
        <v>277</v>
      </c>
      <c r="I603" s="158"/>
      <c r="J603" s="158"/>
      <c r="K603" s="158"/>
      <c r="L603" s="158"/>
      <c r="M603" s="158"/>
      <c r="N603" s="158"/>
      <c r="O603" s="158"/>
      <c r="P603" s="158"/>
      <c r="Q603" s="158"/>
      <c r="R603" s="158">
        <v>1</v>
      </c>
      <c r="S603" s="158"/>
      <c r="T603" s="158"/>
      <c r="U603" s="158"/>
      <c r="V603" s="158"/>
      <c r="W603" s="158"/>
      <c r="X603" s="158"/>
      <c r="Y603" s="158"/>
      <c r="Z603" s="158"/>
      <c r="AA603" s="158"/>
      <c r="AB603" s="158"/>
      <c r="AC603" s="158"/>
      <c r="AD603" s="166"/>
      <c r="AE603" s="158">
        <v>0</v>
      </c>
    </row>
    <row r="604" spans="1:31" x14ac:dyDescent="0.2">
      <c r="A604" s="173" t="s">
        <v>1521</v>
      </c>
      <c r="B604" s="177">
        <v>45540</v>
      </c>
      <c r="C604" s="157" t="s">
        <v>889</v>
      </c>
      <c r="D604" s="153">
        <v>44.230829239999998</v>
      </c>
      <c r="E604" s="153">
        <v>-88.449285439999997</v>
      </c>
      <c r="F604" s="158">
        <v>6</v>
      </c>
      <c r="G604" s="158" t="s">
        <v>276</v>
      </c>
      <c r="H604" s="158" t="s">
        <v>277</v>
      </c>
      <c r="I604" s="158">
        <v>1</v>
      </c>
      <c r="J604" s="158"/>
      <c r="K604" s="158"/>
      <c r="L604" s="158"/>
      <c r="M604" s="158"/>
      <c r="N604" s="158"/>
      <c r="O604" s="158"/>
      <c r="P604" s="158"/>
      <c r="Q604" s="158"/>
      <c r="R604" s="158"/>
      <c r="S604" s="158"/>
      <c r="T604" s="158"/>
      <c r="U604" s="158"/>
      <c r="V604" s="158"/>
      <c r="W604" s="158"/>
      <c r="X604" s="158"/>
      <c r="Y604" s="158"/>
      <c r="Z604" s="158"/>
      <c r="AA604" s="158"/>
      <c r="AB604" s="158"/>
      <c r="AC604" s="158"/>
      <c r="AD604" s="166"/>
      <c r="AE604" s="158">
        <v>1</v>
      </c>
    </row>
    <row r="605" spans="1:31" x14ac:dyDescent="0.2">
      <c r="A605" s="173" t="s">
        <v>1521</v>
      </c>
      <c r="B605" s="177">
        <v>45540</v>
      </c>
      <c r="C605" s="157" t="s">
        <v>890</v>
      </c>
      <c r="D605" s="153">
        <v>44.231785100000003</v>
      </c>
      <c r="E605" s="153">
        <v>-88.461381220000007</v>
      </c>
      <c r="F605" s="158">
        <v>3.25</v>
      </c>
      <c r="G605" s="158" t="s">
        <v>284</v>
      </c>
      <c r="H605" s="158" t="s">
        <v>277</v>
      </c>
      <c r="I605" s="158">
        <v>2</v>
      </c>
      <c r="J605" s="158"/>
      <c r="K605" s="158" t="s">
        <v>278</v>
      </c>
      <c r="L605" s="158">
        <v>2</v>
      </c>
      <c r="M605" s="158"/>
      <c r="N605" s="158">
        <v>1</v>
      </c>
      <c r="O605" s="158">
        <v>2</v>
      </c>
      <c r="P605" s="158"/>
      <c r="Q605" s="158"/>
      <c r="R605" s="158"/>
      <c r="S605" s="158"/>
      <c r="T605" s="158">
        <v>2</v>
      </c>
      <c r="U605" s="158"/>
      <c r="V605" s="158"/>
      <c r="W605" s="158"/>
      <c r="X605" s="158"/>
      <c r="Y605" s="158"/>
      <c r="Z605" s="158"/>
      <c r="AA605" s="158"/>
      <c r="AB605" s="158"/>
      <c r="AC605" s="158">
        <v>1</v>
      </c>
      <c r="AD605" s="166"/>
      <c r="AE605" s="158">
        <v>5</v>
      </c>
    </row>
    <row r="606" spans="1:31" x14ac:dyDescent="0.2">
      <c r="A606" s="173" t="s">
        <v>1521</v>
      </c>
      <c r="B606" s="177">
        <v>45540</v>
      </c>
      <c r="C606" s="157" t="s">
        <v>891</v>
      </c>
      <c r="D606" s="153">
        <v>44.231770259999998</v>
      </c>
      <c r="E606" s="153">
        <v>-88.460279700000001</v>
      </c>
      <c r="F606" s="158">
        <v>3</v>
      </c>
      <c r="G606" s="158" t="s">
        <v>284</v>
      </c>
      <c r="H606" s="158" t="s">
        <v>277</v>
      </c>
      <c r="I606" s="158">
        <v>3</v>
      </c>
      <c r="J606" s="158"/>
      <c r="K606" s="158">
        <v>1</v>
      </c>
      <c r="L606" s="158">
        <v>3</v>
      </c>
      <c r="M606" s="158"/>
      <c r="N606" s="158"/>
      <c r="O606" s="158">
        <v>3</v>
      </c>
      <c r="P606" s="158"/>
      <c r="Q606" s="158"/>
      <c r="R606" s="158"/>
      <c r="S606" s="158"/>
      <c r="T606" s="158">
        <v>3</v>
      </c>
      <c r="U606" s="158"/>
      <c r="V606" s="158"/>
      <c r="W606" s="158"/>
      <c r="X606" s="158"/>
      <c r="Y606" s="158"/>
      <c r="Z606" s="158"/>
      <c r="AA606" s="158"/>
      <c r="AB606" s="158"/>
      <c r="AC606" s="158"/>
      <c r="AD606" s="166"/>
      <c r="AE606" s="158">
        <v>5</v>
      </c>
    </row>
    <row r="607" spans="1:31" x14ac:dyDescent="0.2">
      <c r="A607" s="173" t="s">
        <v>1521</v>
      </c>
      <c r="B607" s="177">
        <v>45540</v>
      </c>
      <c r="C607" s="157" t="s">
        <v>892</v>
      </c>
      <c r="D607" s="153">
        <v>44.231755399999997</v>
      </c>
      <c r="E607" s="153">
        <v>-88.459178190000003</v>
      </c>
      <c r="F607" s="158">
        <v>3.5</v>
      </c>
      <c r="G607" s="158" t="s">
        <v>284</v>
      </c>
      <c r="H607" s="158" t="s">
        <v>277</v>
      </c>
      <c r="I607" s="158">
        <v>3</v>
      </c>
      <c r="J607" s="158">
        <v>1</v>
      </c>
      <c r="K607" s="158"/>
      <c r="L607" s="158">
        <v>3</v>
      </c>
      <c r="M607" s="158">
        <v>1</v>
      </c>
      <c r="N607" s="158">
        <v>1</v>
      </c>
      <c r="O607" s="158">
        <v>3</v>
      </c>
      <c r="P607" s="158"/>
      <c r="Q607" s="158"/>
      <c r="R607" s="158">
        <v>1</v>
      </c>
      <c r="S607" s="158"/>
      <c r="T607" s="158">
        <v>3</v>
      </c>
      <c r="U607" s="158"/>
      <c r="V607" s="158"/>
      <c r="W607" s="158"/>
      <c r="X607" s="158"/>
      <c r="Y607" s="158"/>
      <c r="Z607" s="158"/>
      <c r="AA607" s="158"/>
      <c r="AB607" s="158"/>
      <c r="AC607" s="158">
        <v>1</v>
      </c>
      <c r="AD607" s="166"/>
      <c r="AE607" s="158">
        <v>5</v>
      </c>
    </row>
    <row r="608" spans="1:31" x14ac:dyDescent="0.2">
      <c r="A608" s="173" t="s">
        <v>1521</v>
      </c>
      <c r="B608" s="177">
        <v>45540</v>
      </c>
      <c r="C608" s="157" t="s">
        <v>893</v>
      </c>
      <c r="D608" s="153">
        <v>44.231710769999999</v>
      </c>
      <c r="E608" s="153">
        <v>-88.455873670000003</v>
      </c>
      <c r="F608" s="158">
        <v>4.75</v>
      </c>
      <c r="G608" s="158" t="s">
        <v>284</v>
      </c>
      <c r="H608" s="158" t="s">
        <v>277</v>
      </c>
      <c r="I608" s="158">
        <v>3</v>
      </c>
      <c r="J608" s="158"/>
      <c r="K608" s="158"/>
      <c r="L608" s="158">
        <v>3</v>
      </c>
      <c r="M608" s="158"/>
      <c r="N608" s="158"/>
      <c r="O608" s="158">
        <v>1</v>
      </c>
      <c r="P608" s="158"/>
      <c r="Q608" s="158"/>
      <c r="R608" s="158">
        <v>2</v>
      </c>
      <c r="S608" s="158"/>
      <c r="T608" s="158"/>
      <c r="U608" s="158"/>
      <c r="V608" s="158"/>
      <c r="W608" s="158"/>
      <c r="X608" s="158"/>
      <c r="Y608" s="158"/>
      <c r="Z608" s="158"/>
      <c r="AA608" s="158"/>
      <c r="AB608" s="158"/>
      <c r="AC608" s="158"/>
      <c r="AD608" s="166"/>
      <c r="AE608" s="158">
        <v>5</v>
      </c>
    </row>
    <row r="609" spans="1:31" x14ac:dyDescent="0.2">
      <c r="A609" s="173" t="s">
        <v>1521</v>
      </c>
      <c r="B609" s="177">
        <v>45540</v>
      </c>
      <c r="C609" s="157" t="s">
        <v>894</v>
      </c>
      <c r="D609" s="153">
        <v>44.231695870000003</v>
      </c>
      <c r="E609" s="153">
        <v>-88.454772160000005</v>
      </c>
      <c r="F609" s="158">
        <v>7</v>
      </c>
      <c r="G609" s="158" t="s">
        <v>284</v>
      </c>
      <c r="H609" s="158" t="s">
        <v>277</v>
      </c>
      <c r="I609" s="158"/>
      <c r="J609" s="158"/>
      <c r="K609" s="158"/>
      <c r="L609" s="158"/>
      <c r="M609" s="158"/>
      <c r="N609" s="158"/>
      <c r="O609" s="158"/>
      <c r="P609" s="158"/>
      <c r="Q609" s="158"/>
      <c r="R609" s="158"/>
      <c r="S609" s="158"/>
      <c r="T609" s="158"/>
      <c r="U609" s="158"/>
      <c r="V609" s="158"/>
      <c r="W609" s="158"/>
      <c r="X609" s="158"/>
      <c r="Y609" s="158"/>
      <c r="Z609" s="158"/>
      <c r="AA609" s="158"/>
      <c r="AB609" s="158"/>
      <c r="AC609" s="158"/>
      <c r="AD609" s="166" t="s">
        <v>583</v>
      </c>
      <c r="AE609" s="158">
        <v>0</v>
      </c>
    </row>
    <row r="610" spans="1:31" x14ac:dyDescent="0.2">
      <c r="A610" s="173" t="s">
        <v>1521</v>
      </c>
      <c r="B610" s="177">
        <v>45540</v>
      </c>
      <c r="C610" s="157" t="s">
        <v>895</v>
      </c>
      <c r="D610" s="153">
        <v>44.231680969999999</v>
      </c>
      <c r="E610" s="153">
        <v>-88.453670650000007</v>
      </c>
      <c r="F610" s="158">
        <v>7.5</v>
      </c>
      <c r="G610" s="158" t="s">
        <v>276</v>
      </c>
      <c r="H610" s="158" t="s">
        <v>277</v>
      </c>
      <c r="I610" s="158"/>
      <c r="J610" s="158"/>
      <c r="K610" s="158"/>
      <c r="L610" s="158"/>
      <c r="M610" s="158"/>
      <c r="N610" s="158"/>
      <c r="O610" s="158"/>
      <c r="P610" s="158"/>
      <c r="Q610" s="158"/>
      <c r="R610" s="158"/>
      <c r="S610" s="158"/>
      <c r="T610" s="158"/>
      <c r="U610" s="158"/>
      <c r="V610" s="158"/>
      <c r="W610" s="158"/>
      <c r="X610" s="158"/>
      <c r="Y610" s="158"/>
      <c r="Z610" s="158"/>
      <c r="AA610" s="158"/>
      <c r="AB610" s="158"/>
      <c r="AC610" s="158"/>
      <c r="AD610" s="166"/>
      <c r="AE610" s="158">
        <v>0</v>
      </c>
    </row>
    <row r="611" spans="1:31" x14ac:dyDescent="0.2">
      <c r="A611" s="173" t="s">
        <v>1521</v>
      </c>
      <c r="B611" s="177">
        <v>45540</v>
      </c>
      <c r="C611" s="157" t="s">
        <v>896</v>
      </c>
      <c r="D611" s="153">
        <v>44.231666050000001</v>
      </c>
      <c r="E611" s="153">
        <v>-88.452569150000002</v>
      </c>
      <c r="F611" s="158">
        <v>13</v>
      </c>
      <c r="G611" s="158" t="s">
        <v>276</v>
      </c>
      <c r="H611" s="158" t="s">
        <v>276</v>
      </c>
      <c r="I611" s="158"/>
      <c r="J611" s="158"/>
      <c r="K611" s="158"/>
      <c r="L611" s="158"/>
      <c r="M611" s="158"/>
      <c r="N611" s="158"/>
      <c r="O611" s="158"/>
      <c r="P611" s="158"/>
      <c r="Q611" s="158"/>
      <c r="R611" s="158"/>
      <c r="S611" s="158"/>
      <c r="T611" s="158"/>
      <c r="U611" s="158"/>
      <c r="V611" s="158"/>
      <c r="W611" s="158"/>
      <c r="X611" s="158"/>
      <c r="Y611" s="158"/>
      <c r="Z611" s="158"/>
      <c r="AA611" s="158"/>
      <c r="AB611" s="158"/>
      <c r="AC611" s="158"/>
      <c r="AD611" s="166"/>
      <c r="AE611" s="158">
        <v>0</v>
      </c>
    </row>
    <row r="612" spans="1:31" x14ac:dyDescent="0.2">
      <c r="A612" s="173" t="s">
        <v>1521</v>
      </c>
      <c r="B612" s="177">
        <v>45540</v>
      </c>
      <c r="C612" s="157" t="s">
        <v>897</v>
      </c>
      <c r="D612" s="153">
        <v>44.231651120000002</v>
      </c>
      <c r="E612" s="153">
        <v>-88.451467640000004</v>
      </c>
      <c r="F612" s="158">
        <v>16.25</v>
      </c>
      <c r="G612" s="158" t="s">
        <v>276</v>
      </c>
      <c r="H612" s="158" t="s">
        <v>276</v>
      </c>
      <c r="I612" s="158"/>
      <c r="J612" s="158"/>
      <c r="K612" s="158"/>
      <c r="L612" s="158"/>
      <c r="M612" s="158"/>
      <c r="N612" s="158"/>
      <c r="O612" s="158"/>
      <c r="P612" s="158"/>
      <c r="Q612" s="158"/>
      <c r="R612" s="158"/>
      <c r="S612" s="158"/>
      <c r="T612" s="158"/>
      <c r="U612" s="158"/>
      <c r="V612" s="158"/>
      <c r="W612" s="158"/>
      <c r="X612" s="158"/>
      <c r="Y612" s="158"/>
      <c r="Z612" s="158"/>
      <c r="AA612" s="158"/>
      <c r="AB612" s="158"/>
      <c r="AC612" s="158"/>
      <c r="AD612" s="166"/>
      <c r="AE612" s="158">
        <v>0</v>
      </c>
    </row>
    <row r="613" spans="1:31" x14ac:dyDescent="0.2">
      <c r="A613" s="173" t="s">
        <v>1521</v>
      </c>
      <c r="B613" s="177">
        <v>45540</v>
      </c>
      <c r="C613" s="157" t="s">
        <v>898</v>
      </c>
      <c r="D613" s="153">
        <v>44.231636180000002</v>
      </c>
      <c r="E613" s="153">
        <v>-88.45036614</v>
      </c>
      <c r="F613" s="158">
        <v>15</v>
      </c>
      <c r="G613" s="158" t="s">
        <v>276</v>
      </c>
      <c r="H613" s="158" t="s">
        <v>276</v>
      </c>
      <c r="I613" s="158"/>
      <c r="J613" s="158"/>
      <c r="K613" s="158"/>
      <c r="L613" s="158"/>
      <c r="M613" s="158"/>
      <c r="N613" s="158"/>
      <c r="O613" s="158"/>
      <c r="P613" s="158"/>
      <c r="Q613" s="158"/>
      <c r="R613" s="158"/>
      <c r="S613" s="158"/>
      <c r="T613" s="158"/>
      <c r="U613" s="158"/>
      <c r="V613" s="158"/>
      <c r="W613" s="158"/>
      <c r="X613" s="158"/>
      <c r="Y613" s="158"/>
      <c r="Z613" s="158"/>
      <c r="AA613" s="158"/>
      <c r="AB613" s="158"/>
      <c r="AC613" s="158"/>
      <c r="AD613" s="166"/>
      <c r="AE613" s="158">
        <v>0</v>
      </c>
    </row>
    <row r="614" spans="1:31" x14ac:dyDescent="0.2">
      <c r="A614" s="173" t="s">
        <v>1521</v>
      </c>
      <c r="B614" s="177">
        <v>45540</v>
      </c>
      <c r="C614" s="157" t="s">
        <v>899</v>
      </c>
      <c r="D614" s="153">
        <v>44.231621230000002</v>
      </c>
      <c r="E614" s="153">
        <v>-88.449264639999996</v>
      </c>
      <c r="F614" s="158">
        <v>7</v>
      </c>
      <c r="G614" s="158" t="s">
        <v>276</v>
      </c>
      <c r="H614" s="158" t="s">
        <v>277</v>
      </c>
      <c r="I614" s="158"/>
      <c r="J614" s="158"/>
      <c r="K614" s="158"/>
      <c r="L614" s="158"/>
      <c r="M614" s="158"/>
      <c r="N614" s="158"/>
      <c r="O614" s="158"/>
      <c r="P614" s="158"/>
      <c r="Q614" s="158"/>
      <c r="R614" s="158"/>
      <c r="S614" s="158"/>
      <c r="T614" s="158"/>
      <c r="U614" s="158"/>
      <c r="V614" s="158"/>
      <c r="W614" s="158"/>
      <c r="X614" s="158"/>
      <c r="Y614" s="158"/>
      <c r="Z614" s="158"/>
      <c r="AA614" s="158"/>
      <c r="AB614" s="158"/>
      <c r="AC614" s="158"/>
      <c r="AD614" s="166"/>
      <c r="AE614" s="158">
        <v>0</v>
      </c>
    </row>
    <row r="615" spans="1:31" x14ac:dyDescent="0.2">
      <c r="A615" s="173" t="s">
        <v>1521</v>
      </c>
      <c r="B615" s="177">
        <v>45540</v>
      </c>
      <c r="C615" s="157" t="s">
        <v>900</v>
      </c>
      <c r="D615" s="153">
        <v>44.232577089999999</v>
      </c>
      <c r="E615" s="153">
        <v>-88.461360580000004</v>
      </c>
      <c r="F615" s="158">
        <v>1</v>
      </c>
      <c r="G615" s="158" t="s">
        <v>284</v>
      </c>
      <c r="H615" s="158" t="s">
        <v>277</v>
      </c>
      <c r="I615" s="158">
        <v>3</v>
      </c>
      <c r="J615" s="158"/>
      <c r="K615" s="158"/>
      <c r="L615" s="158">
        <v>3</v>
      </c>
      <c r="M615" s="158"/>
      <c r="N615" s="158">
        <v>1</v>
      </c>
      <c r="O615" s="158">
        <v>3</v>
      </c>
      <c r="P615" s="158"/>
      <c r="Q615" s="158"/>
      <c r="R615" s="158" t="s">
        <v>278</v>
      </c>
      <c r="S615" s="158" t="s">
        <v>278</v>
      </c>
      <c r="T615" s="158">
        <v>2</v>
      </c>
      <c r="U615" s="158"/>
      <c r="V615" s="158"/>
      <c r="W615" s="158"/>
      <c r="X615" s="158"/>
      <c r="Y615" s="158">
        <v>1</v>
      </c>
      <c r="Z615" s="158">
        <v>1</v>
      </c>
      <c r="AA615" s="158"/>
      <c r="AB615" s="158"/>
      <c r="AC615" s="158">
        <v>1</v>
      </c>
      <c r="AD615" s="166"/>
      <c r="AE615" s="158">
        <v>5</v>
      </c>
    </row>
    <row r="616" spans="1:31" x14ac:dyDescent="0.2">
      <c r="A616" s="173" t="s">
        <v>1521</v>
      </c>
      <c r="B616" s="177">
        <v>45540</v>
      </c>
      <c r="C616" s="157" t="s">
        <v>901</v>
      </c>
      <c r="D616" s="153">
        <v>44.232562250000001</v>
      </c>
      <c r="E616" s="153">
        <v>-88.460259050000005</v>
      </c>
      <c r="F616" s="158">
        <v>2</v>
      </c>
      <c r="G616" s="158" t="s">
        <v>284</v>
      </c>
      <c r="H616" s="158" t="s">
        <v>277</v>
      </c>
      <c r="I616" s="158">
        <v>3</v>
      </c>
      <c r="J616" s="158"/>
      <c r="K616" s="158"/>
      <c r="L616" s="158">
        <v>3</v>
      </c>
      <c r="M616" s="158"/>
      <c r="N616" s="158"/>
      <c r="O616" s="158">
        <v>3</v>
      </c>
      <c r="P616" s="158"/>
      <c r="Q616" s="158"/>
      <c r="R616" s="158"/>
      <c r="S616" s="158"/>
      <c r="T616" s="158"/>
      <c r="U616" s="158"/>
      <c r="V616" s="158"/>
      <c r="W616" s="158"/>
      <c r="X616" s="158"/>
      <c r="Y616" s="158">
        <v>1</v>
      </c>
      <c r="Z616" s="158"/>
      <c r="AA616" s="158"/>
      <c r="AB616" s="158">
        <v>2</v>
      </c>
      <c r="AC616" s="158"/>
      <c r="AD616" s="166"/>
      <c r="AE616" s="158">
        <v>4</v>
      </c>
    </row>
    <row r="617" spans="1:31" x14ac:dyDescent="0.2">
      <c r="A617" s="173" t="s">
        <v>1521</v>
      </c>
      <c r="B617" s="177">
        <v>45540</v>
      </c>
      <c r="C617" s="157" t="s">
        <v>902</v>
      </c>
      <c r="D617" s="153">
        <v>44.232472950000002</v>
      </c>
      <c r="E617" s="153">
        <v>-88.453649909999996</v>
      </c>
      <c r="F617" s="158">
        <v>5</v>
      </c>
      <c r="G617" s="158" t="s">
        <v>284</v>
      </c>
      <c r="H617" s="158" t="s">
        <v>277</v>
      </c>
      <c r="I617" s="158">
        <v>3</v>
      </c>
      <c r="J617" s="158"/>
      <c r="K617" s="158"/>
      <c r="L617" s="158">
        <v>2</v>
      </c>
      <c r="M617" s="158"/>
      <c r="N617" s="158"/>
      <c r="O617" s="158">
        <v>3</v>
      </c>
      <c r="P617" s="158"/>
      <c r="Q617" s="158"/>
      <c r="R617" s="158"/>
      <c r="S617" s="158"/>
      <c r="T617" s="158"/>
      <c r="U617" s="158"/>
      <c r="V617" s="158"/>
      <c r="W617" s="158"/>
      <c r="X617" s="158"/>
      <c r="Y617" s="158"/>
      <c r="Z617" s="158"/>
      <c r="AA617" s="158"/>
      <c r="AB617" s="158"/>
      <c r="AC617" s="158"/>
      <c r="AD617" s="166"/>
      <c r="AE617" s="158">
        <v>4</v>
      </c>
    </row>
    <row r="618" spans="1:31" x14ac:dyDescent="0.2">
      <c r="A618" s="173" t="s">
        <v>1521</v>
      </c>
      <c r="B618" s="177">
        <v>45540</v>
      </c>
      <c r="C618" s="157" t="s">
        <v>903</v>
      </c>
      <c r="D618" s="153">
        <v>44.232458029999997</v>
      </c>
      <c r="E618" s="153">
        <v>-88.452548390000004</v>
      </c>
      <c r="F618" s="158">
        <v>8.75</v>
      </c>
      <c r="G618" s="158" t="s">
        <v>284</v>
      </c>
      <c r="H618" s="158" t="s">
        <v>277</v>
      </c>
      <c r="I618" s="158"/>
      <c r="J618" s="158"/>
      <c r="K618" s="158"/>
      <c r="L618" s="158"/>
      <c r="M618" s="158"/>
      <c r="N618" s="158"/>
      <c r="O618" s="158"/>
      <c r="P618" s="158"/>
      <c r="Q618" s="158">
        <v>1</v>
      </c>
      <c r="R618" s="158"/>
      <c r="S618" s="158"/>
      <c r="T618" s="158"/>
      <c r="U618" s="158"/>
      <c r="V618" s="158"/>
      <c r="W618" s="158"/>
      <c r="X618" s="158"/>
      <c r="Y618" s="158"/>
      <c r="Z618" s="158"/>
      <c r="AA618" s="158"/>
      <c r="AB618" s="158"/>
      <c r="AC618" s="158"/>
      <c r="AD618" s="166"/>
      <c r="AE618" s="158">
        <v>0</v>
      </c>
    </row>
    <row r="619" spans="1:31" x14ac:dyDescent="0.2">
      <c r="A619" s="173" t="s">
        <v>1521</v>
      </c>
      <c r="B619" s="177">
        <v>45540</v>
      </c>
      <c r="C619" s="157" t="s">
        <v>904</v>
      </c>
      <c r="D619" s="153">
        <v>44.232443099999998</v>
      </c>
      <c r="E619" s="153">
        <v>-88.451446869999998</v>
      </c>
      <c r="F619" s="158">
        <v>16</v>
      </c>
      <c r="G619" s="158" t="s">
        <v>276</v>
      </c>
      <c r="H619" s="158" t="s">
        <v>277</v>
      </c>
      <c r="I619" s="158"/>
      <c r="J619" s="158"/>
      <c r="K619" s="158"/>
      <c r="L619" s="158"/>
      <c r="M619" s="158"/>
      <c r="N619" s="158"/>
      <c r="O619" s="158"/>
      <c r="P619" s="158"/>
      <c r="Q619" s="158"/>
      <c r="R619" s="158"/>
      <c r="S619" s="158"/>
      <c r="T619" s="158"/>
      <c r="U619" s="158"/>
      <c r="V619" s="158"/>
      <c r="W619" s="158"/>
      <c r="X619" s="158"/>
      <c r="Y619" s="158"/>
      <c r="Z619" s="158"/>
      <c r="AA619" s="158"/>
      <c r="AB619" s="158"/>
      <c r="AC619" s="158"/>
      <c r="AD619" s="166"/>
      <c r="AE619" s="158">
        <v>0</v>
      </c>
    </row>
    <row r="620" spans="1:31" x14ac:dyDescent="0.2">
      <c r="A620" s="173" t="s">
        <v>1521</v>
      </c>
      <c r="B620" s="177">
        <v>45540</v>
      </c>
      <c r="C620" s="157" t="s">
        <v>905</v>
      </c>
      <c r="D620" s="153">
        <v>44.232428159999998</v>
      </c>
      <c r="E620" s="153">
        <v>-88.450345350000006</v>
      </c>
      <c r="F620" s="158">
        <v>18</v>
      </c>
      <c r="G620" s="158" t="s">
        <v>284</v>
      </c>
      <c r="H620" s="158" t="s">
        <v>277</v>
      </c>
      <c r="I620" s="158"/>
      <c r="J620" s="158"/>
      <c r="K620" s="158"/>
      <c r="L620" s="158"/>
      <c r="M620" s="158"/>
      <c r="N620" s="158"/>
      <c r="O620" s="158"/>
      <c r="P620" s="158"/>
      <c r="Q620" s="158"/>
      <c r="R620" s="158"/>
      <c r="S620" s="158"/>
      <c r="T620" s="158"/>
      <c r="U620" s="158"/>
      <c r="V620" s="158"/>
      <c r="W620" s="158"/>
      <c r="X620" s="158"/>
      <c r="Y620" s="158"/>
      <c r="Z620" s="158"/>
      <c r="AA620" s="158"/>
      <c r="AB620" s="158"/>
      <c r="AC620" s="158"/>
      <c r="AD620" s="166"/>
      <c r="AE620" s="158">
        <v>0</v>
      </c>
    </row>
    <row r="621" spans="1:31" x14ac:dyDescent="0.2">
      <c r="A621" s="173" t="s">
        <v>1521</v>
      </c>
      <c r="B621" s="177">
        <v>45540</v>
      </c>
      <c r="C621" s="157" t="s">
        <v>906</v>
      </c>
      <c r="D621" s="153">
        <v>44.232413209999997</v>
      </c>
      <c r="E621" s="153">
        <v>-88.44924383</v>
      </c>
      <c r="F621" s="158">
        <v>10</v>
      </c>
      <c r="G621" s="158" t="s">
        <v>276</v>
      </c>
      <c r="H621" s="158" t="s">
        <v>277</v>
      </c>
      <c r="I621" s="158"/>
      <c r="J621" s="158"/>
      <c r="K621" s="158"/>
      <c r="L621" s="158"/>
      <c r="M621" s="158"/>
      <c r="N621" s="158"/>
      <c r="O621" s="158"/>
      <c r="P621" s="158"/>
      <c r="Q621" s="158"/>
      <c r="R621" s="158"/>
      <c r="S621" s="158"/>
      <c r="T621" s="158"/>
      <c r="U621" s="158"/>
      <c r="V621" s="158"/>
      <c r="W621" s="158"/>
      <c r="X621" s="158"/>
      <c r="Y621" s="158"/>
      <c r="Z621" s="158"/>
      <c r="AA621" s="158"/>
      <c r="AB621" s="158"/>
      <c r="AC621" s="158"/>
      <c r="AD621" s="166"/>
      <c r="AE621" s="158">
        <v>0</v>
      </c>
    </row>
    <row r="622" spans="1:31" x14ac:dyDescent="0.2">
      <c r="A622" s="173" t="s">
        <v>1521</v>
      </c>
      <c r="B622" s="177">
        <v>45540</v>
      </c>
      <c r="C622" s="157" t="s">
        <v>907</v>
      </c>
      <c r="D622" s="153">
        <v>44.232398250000003</v>
      </c>
      <c r="E622" s="153">
        <v>-88.448142320000002</v>
      </c>
      <c r="F622" s="158">
        <v>6.25</v>
      </c>
      <c r="G622" s="158" t="s">
        <v>276</v>
      </c>
      <c r="H622" s="158" t="s">
        <v>277</v>
      </c>
      <c r="I622" s="158"/>
      <c r="J622" s="158"/>
      <c r="K622" s="158"/>
      <c r="L622" s="158"/>
      <c r="M622" s="158" t="s">
        <v>278</v>
      </c>
      <c r="N622" s="158" t="s">
        <v>278</v>
      </c>
      <c r="O622" s="158"/>
      <c r="P622" s="158"/>
      <c r="Q622" s="158"/>
      <c r="R622" s="158"/>
      <c r="S622" s="158"/>
      <c r="T622" s="158"/>
      <c r="U622" s="158"/>
      <c r="V622" s="158"/>
      <c r="W622" s="158"/>
      <c r="X622" s="158"/>
      <c r="Y622" s="158"/>
      <c r="Z622" s="158"/>
      <c r="AA622" s="158"/>
      <c r="AB622" s="158"/>
      <c r="AC622" s="158"/>
      <c r="AD622" s="166"/>
      <c r="AE622" s="158">
        <v>0</v>
      </c>
    </row>
    <row r="623" spans="1:31" x14ac:dyDescent="0.2">
      <c r="A623" s="173" t="s">
        <v>1521</v>
      </c>
      <c r="B623" s="177">
        <v>45540</v>
      </c>
      <c r="C623" s="157" t="s">
        <v>908</v>
      </c>
      <c r="D623" s="153">
        <v>44.233369080000003</v>
      </c>
      <c r="E623" s="153">
        <v>-88.461339940000002</v>
      </c>
      <c r="F623" s="158">
        <v>2</v>
      </c>
      <c r="G623" s="158" t="s">
        <v>284</v>
      </c>
      <c r="H623" s="158" t="s">
        <v>277</v>
      </c>
      <c r="I623" s="158">
        <v>3</v>
      </c>
      <c r="J623" s="158"/>
      <c r="K623" s="158"/>
      <c r="L623" s="158">
        <v>3</v>
      </c>
      <c r="M623" s="158" t="s">
        <v>278</v>
      </c>
      <c r="N623" s="158">
        <v>1</v>
      </c>
      <c r="O623" s="158">
        <v>3</v>
      </c>
      <c r="P623" s="158"/>
      <c r="Q623" s="158"/>
      <c r="R623" s="158"/>
      <c r="S623" s="158"/>
      <c r="T623" s="158">
        <v>1</v>
      </c>
      <c r="U623" s="158"/>
      <c r="V623" s="158"/>
      <c r="W623" s="158"/>
      <c r="X623" s="158"/>
      <c r="Y623" s="158" t="s">
        <v>278</v>
      </c>
      <c r="Z623" s="158"/>
      <c r="AA623" s="158"/>
      <c r="AB623" s="158"/>
      <c r="AC623" s="158">
        <v>1</v>
      </c>
      <c r="AD623" s="166"/>
      <c r="AE623" s="158">
        <v>5</v>
      </c>
    </row>
    <row r="624" spans="1:31" x14ac:dyDescent="0.2">
      <c r="A624" s="173" t="s">
        <v>1521</v>
      </c>
      <c r="B624" s="177">
        <v>45540</v>
      </c>
      <c r="C624" s="157" t="s">
        <v>909</v>
      </c>
      <c r="D624" s="153">
        <v>44.233354239999997</v>
      </c>
      <c r="E624" s="153">
        <v>-88.460238399999994</v>
      </c>
      <c r="F624" s="158">
        <v>1.5</v>
      </c>
      <c r="G624" s="158" t="s">
        <v>284</v>
      </c>
      <c r="H624" s="158" t="s">
        <v>277</v>
      </c>
      <c r="I624" s="158">
        <v>2</v>
      </c>
      <c r="J624" s="158"/>
      <c r="K624" s="158"/>
      <c r="L624" s="158">
        <v>2</v>
      </c>
      <c r="M624" s="158"/>
      <c r="N624" s="158" t="s">
        <v>278</v>
      </c>
      <c r="O624" s="158">
        <v>2</v>
      </c>
      <c r="P624" s="158"/>
      <c r="Q624" s="158"/>
      <c r="R624" s="158"/>
      <c r="S624" s="158"/>
      <c r="T624" s="158">
        <v>1</v>
      </c>
      <c r="U624" s="158"/>
      <c r="V624" s="158"/>
      <c r="W624" s="158"/>
      <c r="X624" s="158"/>
      <c r="Y624" s="158">
        <v>1</v>
      </c>
      <c r="Z624" s="158"/>
      <c r="AA624" s="158"/>
      <c r="AB624" s="158"/>
      <c r="AC624" s="158"/>
      <c r="AD624" s="166"/>
      <c r="AE624" s="158">
        <v>5</v>
      </c>
    </row>
    <row r="625" spans="1:31" x14ac:dyDescent="0.2">
      <c r="A625" s="173" t="s">
        <v>1521</v>
      </c>
      <c r="B625" s="177">
        <v>45540</v>
      </c>
      <c r="C625" s="157" t="s">
        <v>910</v>
      </c>
      <c r="D625" s="153">
        <v>44.23325002</v>
      </c>
      <c r="E625" s="153">
        <v>-88.452527630000006</v>
      </c>
      <c r="F625" s="158">
        <v>5.5</v>
      </c>
      <c r="G625" s="158" t="s">
        <v>284</v>
      </c>
      <c r="H625" s="158" t="s">
        <v>277</v>
      </c>
      <c r="I625" s="158">
        <v>1</v>
      </c>
      <c r="J625" s="158"/>
      <c r="K625" s="158"/>
      <c r="L625" s="158"/>
      <c r="M625" s="158"/>
      <c r="N625" s="158"/>
      <c r="O625" s="158">
        <v>1</v>
      </c>
      <c r="P625" s="158"/>
      <c r="Q625" s="158"/>
      <c r="R625" s="158"/>
      <c r="S625" s="158"/>
      <c r="T625" s="158"/>
      <c r="U625" s="158"/>
      <c r="V625" s="158"/>
      <c r="W625" s="158"/>
      <c r="X625" s="158"/>
      <c r="Y625" s="158"/>
      <c r="Z625" s="158"/>
      <c r="AA625" s="158"/>
      <c r="AB625" s="158"/>
      <c r="AC625" s="158"/>
      <c r="AD625" s="166"/>
      <c r="AE625" s="158">
        <v>3</v>
      </c>
    </row>
    <row r="626" spans="1:31" x14ac:dyDescent="0.2">
      <c r="A626" s="173" t="s">
        <v>1521</v>
      </c>
      <c r="B626" s="177">
        <v>45540</v>
      </c>
      <c r="C626" s="157" t="s">
        <v>911</v>
      </c>
      <c r="D626" s="153">
        <v>44.233235090000001</v>
      </c>
      <c r="E626" s="153">
        <v>-88.451426100000006</v>
      </c>
      <c r="F626" s="158">
        <v>16.5</v>
      </c>
      <c r="G626" s="158" t="s">
        <v>284</v>
      </c>
      <c r="H626" s="158" t="s">
        <v>277</v>
      </c>
      <c r="I626" s="158"/>
      <c r="J626" s="158"/>
      <c r="K626" s="158"/>
      <c r="L626" s="158"/>
      <c r="M626" s="158"/>
      <c r="N626" s="158"/>
      <c r="O626" s="158"/>
      <c r="P626" s="158"/>
      <c r="Q626" s="158"/>
      <c r="R626" s="158"/>
      <c r="S626" s="158"/>
      <c r="T626" s="158"/>
      <c r="U626" s="158"/>
      <c r="V626" s="158"/>
      <c r="W626" s="158"/>
      <c r="X626" s="158"/>
      <c r="Y626" s="158"/>
      <c r="Z626" s="158"/>
      <c r="AA626" s="158"/>
      <c r="AB626" s="158"/>
      <c r="AC626" s="158"/>
      <c r="AD626" s="166"/>
      <c r="AE626" s="158">
        <v>0</v>
      </c>
    </row>
    <row r="627" spans="1:31" x14ac:dyDescent="0.2">
      <c r="A627" s="173" t="s">
        <v>1521</v>
      </c>
      <c r="B627" s="177">
        <v>45540</v>
      </c>
      <c r="C627" s="157" t="s">
        <v>912</v>
      </c>
      <c r="D627" s="153">
        <v>44.233220150000001</v>
      </c>
      <c r="E627" s="153">
        <v>-88.450324559999999</v>
      </c>
      <c r="F627" s="158">
        <v>21</v>
      </c>
      <c r="G627" s="158" t="s">
        <v>284</v>
      </c>
      <c r="H627" s="163" t="s">
        <v>276</v>
      </c>
      <c r="I627" s="158"/>
      <c r="J627" s="158"/>
      <c r="K627" s="158"/>
      <c r="L627" s="158"/>
      <c r="M627" s="158"/>
      <c r="N627" s="158"/>
      <c r="O627" s="158"/>
      <c r="P627" s="158"/>
      <c r="Q627" s="158"/>
      <c r="R627" s="158"/>
      <c r="S627" s="158"/>
      <c r="T627" s="158"/>
      <c r="U627" s="158"/>
      <c r="V627" s="158"/>
      <c r="W627" s="158"/>
      <c r="X627" s="158"/>
      <c r="Y627" s="158"/>
      <c r="Z627" s="158"/>
      <c r="AA627" s="158"/>
      <c r="AB627" s="158"/>
      <c r="AC627" s="158"/>
      <c r="AD627" s="166"/>
      <c r="AE627" s="158">
        <v>0</v>
      </c>
    </row>
    <row r="628" spans="1:31" x14ac:dyDescent="0.2">
      <c r="A628" s="173" t="s">
        <v>1521</v>
      </c>
      <c r="B628" s="177">
        <v>45540</v>
      </c>
      <c r="C628" s="157" t="s">
        <v>913</v>
      </c>
      <c r="D628" s="153">
        <v>44.2332052</v>
      </c>
      <c r="E628" s="153">
        <v>-88.449223029999999</v>
      </c>
      <c r="F628" s="158">
        <v>8.5</v>
      </c>
      <c r="G628" s="158" t="s">
        <v>276</v>
      </c>
      <c r="H628" s="158" t="s">
        <v>277</v>
      </c>
      <c r="I628" s="158"/>
      <c r="J628" s="158"/>
      <c r="K628" s="158"/>
      <c r="L628" s="158"/>
      <c r="M628" s="158"/>
      <c r="N628" s="158"/>
      <c r="O628" s="158"/>
      <c r="P628" s="158"/>
      <c r="Q628" s="158"/>
      <c r="R628" s="158"/>
      <c r="S628" s="158"/>
      <c r="T628" s="158"/>
      <c r="U628" s="158"/>
      <c r="V628" s="158"/>
      <c r="W628" s="158"/>
      <c r="X628" s="158"/>
      <c r="Y628" s="158"/>
      <c r="Z628" s="158"/>
      <c r="AA628" s="158"/>
      <c r="AB628" s="158"/>
      <c r="AC628" s="158"/>
      <c r="AD628" s="166"/>
      <c r="AE628" s="158">
        <v>0</v>
      </c>
    </row>
    <row r="629" spans="1:31" x14ac:dyDescent="0.2">
      <c r="A629" s="173" t="s">
        <v>1521</v>
      </c>
      <c r="B629" s="177">
        <v>45540</v>
      </c>
      <c r="C629" s="157" t="s">
        <v>914</v>
      </c>
      <c r="D629" s="153">
        <v>44.233190229999998</v>
      </c>
      <c r="E629" s="153">
        <v>-88.448121499999999</v>
      </c>
      <c r="F629" s="158">
        <v>6.5</v>
      </c>
      <c r="G629" s="158" t="s">
        <v>276</v>
      </c>
      <c r="H629" s="158" t="s">
        <v>277</v>
      </c>
      <c r="I629" s="158">
        <v>1</v>
      </c>
      <c r="J629" s="158"/>
      <c r="K629" s="158"/>
      <c r="L629" s="158"/>
      <c r="M629" s="158"/>
      <c r="N629" s="158"/>
      <c r="O629" s="158">
        <v>1</v>
      </c>
      <c r="P629" s="158"/>
      <c r="Q629" s="158"/>
      <c r="R629" s="158"/>
      <c r="S629" s="158"/>
      <c r="T629" s="158"/>
      <c r="U629" s="158"/>
      <c r="V629" s="158"/>
      <c r="W629" s="158"/>
      <c r="X629" s="158"/>
      <c r="Y629" s="158"/>
      <c r="Z629" s="158"/>
      <c r="AA629" s="158"/>
      <c r="AB629" s="158"/>
      <c r="AC629" s="158"/>
      <c r="AD629" s="166"/>
      <c r="AE629" s="158">
        <v>1</v>
      </c>
    </row>
    <row r="630" spans="1:31" x14ac:dyDescent="0.2">
      <c r="A630" s="173" t="s">
        <v>1521</v>
      </c>
      <c r="B630" s="177">
        <v>45540</v>
      </c>
      <c r="C630" s="157" t="s">
        <v>915</v>
      </c>
      <c r="D630" s="153">
        <v>44.23414623</v>
      </c>
      <c r="E630" s="153">
        <v>-88.460217740000004</v>
      </c>
      <c r="F630" s="158">
        <v>2</v>
      </c>
      <c r="G630" s="158" t="s">
        <v>284</v>
      </c>
      <c r="H630" s="158" t="s">
        <v>277</v>
      </c>
      <c r="I630" s="158">
        <v>1</v>
      </c>
      <c r="J630" s="158"/>
      <c r="K630" s="158"/>
      <c r="L630" s="158">
        <v>1</v>
      </c>
      <c r="M630" s="158"/>
      <c r="N630" s="158"/>
      <c r="O630" s="158">
        <v>1</v>
      </c>
      <c r="P630" s="158"/>
      <c r="Q630" s="158"/>
      <c r="R630" s="158"/>
      <c r="S630" s="158"/>
      <c r="T630" s="158"/>
      <c r="U630" s="158"/>
      <c r="V630" s="158"/>
      <c r="W630" s="158"/>
      <c r="X630" s="158"/>
      <c r="Y630" s="158">
        <v>1</v>
      </c>
      <c r="Z630" s="158"/>
      <c r="AA630" s="158"/>
      <c r="AB630" s="158"/>
      <c r="AC630" s="158"/>
      <c r="AD630" s="166"/>
      <c r="AE630" s="158">
        <v>5</v>
      </c>
    </row>
    <row r="631" spans="1:31" s="159" customFormat="1" x14ac:dyDescent="0.2">
      <c r="A631" s="173" t="s">
        <v>1521</v>
      </c>
      <c r="B631" s="177">
        <v>45540</v>
      </c>
      <c r="C631" s="157" t="s">
        <v>916</v>
      </c>
      <c r="D631" s="153">
        <v>44.23413137</v>
      </c>
      <c r="E631" s="153">
        <v>-88.459116190000003</v>
      </c>
      <c r="F631" s="158">
        <v>1.75</v>
      </c>
      <c r="G631" s="158" t="s">
        <v>284</v>
      </c>
      <c r="H631" s="158" t="s">
        <v>277</v>
      </c>
      <c r="I631" s="158"/>
      <c r="J631" s="158"/>
      <c r="K631" s="158" t="s">
        <v>278</v>
      </c>
      <c r="L631" s="158" t="s">
        <v>278</v>
      </c>
      <c r="M631" s="158"/>
      <c r="N631" s="158"/>
      <c r="O631" s="158"/>
      <c r="P631" s="158"/>
      <c r="Q631" s="158"/>
      <c r="R631" s="158"/>
      <c r="S631" s="158"/>
      <c r="T631" s="158"/>
      <c r="U631" s="158"/>
      <c r="V631" s="158"/>
      <c r="W631" s="158"/>
      <c r="X631" s="158"/>
      <c r="Y631" s="158" t="s">
        <v>278</v>
      </c>
      <c r="Z631" s="158"/>
      <c r="AA631" s="158"/>
      <c r="AB631" s="158"/>
      <c r="AC631" s="158"/>
      <c r="AD631" s="166"/>
      <c r="AE631" s="158">
        <v>0</v>
      </c>
    </row>
    <row r="632" spans="1:31" x14ac:dyDescent="0.2">
      <c r="A632" s="173" t="s">
        <v>1521</v>
      </c>
      <c r="B632" s="177">
        <v>45540</v>
      </c>
      <c r="C632" s="157" t="s">
        <v>917</v>
      </c>
      <c r="D632" s="153">
        <v>44.234116499999999</v>
      </c>
      <c r="E632" s="153">
        <v>-88.458014629999994</v>
      </c>
      <c r="F632" s="158">
        <v>1.5</v>
      </c>
      <c r="G632" s="158" t="s">
        <v>284</v>
      </c>
      <c r="H632" s="158" t="s">
        <v>277</v>
      </c>
      <c r="I632" s="158">
        <v>2</v>
      </c>
      <c r="J632" s="158" t="s">
        <v>278</v>
      </c>
      <c r="K632" s="158"/>
      <c r="L632" s="158">
        <v>2</v>
      </c>
      <c r="M632" s="158">
        <v>1</v>
      </c>
      <c r="N632" s="158">
        <v>1</v>
      </c>
      <c r="O632" s="158">
        <v>1</v>
      </c>
      <c r="P632" s="158"/>
      <c r="Q632" s="158"/>
      <c r="R632" s="158"/>
      <c r="S632" s="158"/>
      <c r="T632" s="158"/>
      <c r="U632" s="158"/>
      <c r="V632" s="158"/>
      <c r="W632" s="158"/>
      <c r="X632" s="158"/>
      <c r="Y632" s="158" t="s">
        <v>278</v>
      </c>
      <c r="Z632" s="158"/>
      <c r="AA632" s="158"/>
      <c r="AB632" s="158"/>
      <c r="AC632" s="158">
        <v>1</v>
      </c>
      <c r="AD632" s="166"/>
      <c r="AE632" s="158">
        <v>5</v>
      </c>
    </row>
    <row r="633" spans="1:31" x14ac:dyDescent="0.2">
      <c r="A633" s="173" t="s">
        <v>1521</v>
      </c>
      <c r="B633" s="177">
        <v>45540</v>
      </c>
      <c r="C633" s="157" t="s">
        <v>918</v>
      </c>
      <c r="D633" s="153">
        <v>44.234042010000003</v>
      </c>
      <c r="E633" s="153">
        <v>-88.452506869999993</v>
      </c>
      <c r="F633" s="158">
        <v>4</v>
      </c>
      <c r="G633" s="158" t="s">
        <v>284</v>
      </c>
      <c r="H633" s="158" t="s">
        <v>277</v>
      </c>
      <c r="I633" s="158">
        <v>3</v>
      </c>
      <c r="J633" s="158">
        <v>1</v>
      </c>
      <c r="K633" s="158"/>
      <c r="L633" s="158">
        <v>3</v>
      </c>
      <c r="M633" s="158"/>
      <c r="N633" s="158"/>
      <c r="O633" s="158">
        <v>2</v>
      </c>
      <c r="P633" s="158">
        <v>1</v>
      </c>
      <c r="Q633" s="158"/>
      <c r="R633" s="158">
        <v>1</v>
      </c>
      <c r="S633" s="158"/>
      <c r="T633" s="158">
        <v>1</v>
      </c>
      <c r="U633" s="158"/>
      <c r="V633" s="158"/>
      <c r="W633" s="158"/>
      <c r="X633" s="158"/>
      <c r="Y633" s="158"/>
      <c r="Z633" s="158"/>
      <c r="AA633" s="158">
        <v>1</v>
      </c>
      <c r="AB633" s="158"/>
      <c r="AC633" s="158"/>
      <c r="AD633" s="166"/>
      <c r="AE633" s="158">
        <v>5</v>
      </c>
    </row>
    <row r="634" spans="1:31" x14ac:dyDescent="0.2">
      <c r="A634" s="173" t="s">
        <v>1521</v>
      </c>
      <c r="B634" s="177">
        <v>45540</v>
      </c>
      <c r="C634" s="157" t="s">
        <v>919</v>
      </c>
      <c r="D634" s="153">
        <v>44.234027079999997</v>
      </c>
      <c r="E634" s="153">
        <v>-88.451405320000006</v>
      </c>
      <c r="F634" s="158">
        <v>11.75</v>
      </c>
      <c r="G634" s="158" t="s">
        <v>276</v>
      </c>
      <c r="H634" s="158" t="s">
        <v>277</v>
      </c>
      <c r="I634" s="158"/>
      <c r="J634" s="158"/>
      <c r="K634" s="158"/>
      <c r="L634" s="158"/>
      <c r="M634" s="158"/>
      <c r="N634" s="158"/>
      <c r="O634" s="158"/>
      <c r="P634" s="158"/>
      <c r="Q634" s="158"/>
      <c r="R634" s="158"/>
      <c r="S634" s="158"/>
      <c r="T634" s="158"/>
      <c r="U634" s="158"/>
      <c r="V634" s="158"/>
      <c r="W634" s="158"/>
      <c r="X634" s="158"/>
      <c r="Y634" s="158"/>
      <c r="Z634" s="158"/>
      <c r="AA634" s="158"/>
      <c r="AB634" s="158"/>
      <c r="AC634" s="158"/>
      <c r="AD634" s="166"/>
      <c r="AE634" s="158">
        <v>0</v>
      </c>
    </row>
    <row r="635" spans="1:31" x14ac:dyDescent="0.2">
      <c r="A635" s="173" t="s">
        <v>1521</v>
      </c>
      <c r="B635" s="177">
        <v>45540</v>
      </c>
      <c r="C635" s="157" t="s">
        <v>920</v>
      </c>
      <c r="D635" s="153">
        <v>44.234012130000004</v>
      </c>
      <c r="E635" s="153">
        <v>-88.450303779999999</v>
      </c>
      <c r="F635" s="158">
        <v>21</v>
      </c>
      <c r="G635" s="158" t="s">
        <v>276</v>
      </c>
      <c r="H635" s="158" t="s">
        <v>277</v>
      </c>
      <c r="I635" s="158"/>
      <c r="J635" s="158"/>
      <c r="K635" s="158"/>
      <c r="L635" s="158"/>
      <c r="M635" s="158"/>
      <c r="N635" s="158"/>
      <c r="O635" s="158"/>
      <c r="P635" s="158"/>
      <c r="Q635" s="158"/>
      <c r="R635" s="158"/>
      <c r="S635" s="158"/>
      <c r="T635" s="158"/>
      <c r="U635" s="158"/>
      <c r="V635" s="158"/>
      <c r="W635" s="158"/>
      <c r="X635" s="158"/>
      <c r="Y635" s="158"/>
      <c r="Z635" s="158"/>
      <c r="AA635" s="158"/>
      <c r="AB635" s="158"/>
      <c r="AC635" s="158"/>
      <c r="AD635" s="166" t="s">
        <v>921</v>
      </c>
      <c r="AE635" s="158">
        <v>0</v>
      </c>
    </row>
    <row r="636" spans="1:31" x14ac:dyDescent="0.2">
      <c r="A636" s="173" t="s">
        <v>1521</v>
      </c>
      <c r="B636" s="177">
        <v>45540</v>
      </c>
      <c r="C636" s="157" t="s">
        <v>922</v>
      </c>
      <c r="D636" s="153">
        <v>44.233997180000003</v>
      </c>
      <c r="E636" s="153">
        <v>-88.449202229999997</v>
      </c>
      <c r="F636" s="158">
        <v>8.25</v>
      </c>
      <c r="G636" s="158" t="s">
        <v>276</v>
      </c>
      <c r="H636" s="158" t="s">
        <v>277</v>
      </c>
      <c r="I636" s="158"/>
      <c r="J636" s="158"/>
      <c r="K636" s="158"/>
      <c r="L636" s="158"/>
      <c r="M636" s="158"/>
      <c r="N636" s="158"/>
      <c r="O636" s="158"/>
      <c r="P636" s="158"/>
      <c r="Q636" s="158"/>
      <c r="R636" s="158"/>
      <c r="S636" s="158"/>
      <c r="T636" s="158"/>
      <c r="U636" s="158"/>
      <c r="V636" s="158"/>
      <c r="W636" s="158"/>
      <c r="X636" s="158"/>
      <c r="Y636" s="158"/>
      <c r="Z636" s="158"/>
      <c r="AA636" s="158"/>
      <c r="AB636" s="158"/>
      <c r="AC636" s="158"/>
      <c r="AD636" s="166"/>
      <c r="AE636" s="158">
        <v>0</v>
      </c>
    </row>
    <row r="637" spans="1:31" x14ac:dyDescent="0.2">
      <c r="A637" s="173" t="s">
        <v>1521</v>
      </c>
      <c r="B637" s="177">
        <v>45540</v>
      </c>
      <c r="C637" s="157" t="s">
        <v>923</v>
      </c>
      <c r="D637" s="153">
        <v>44.234923360000003</v>
      </c>
      <c r="E637" s="153">
        <v>-88.459095509999997</v>
      </c>
      <c r="F637" s="158">
        <v>1.75</v>
      </c>
      <c r="G637" s="158" t="s">
        <v>284</v>
      </c>
      <c r="H637" s="158" t="s">
        <v>277</v>
      </c>
      <c r="I637" s="158">
        <v>2</v>
      </c>
      <c r="J637" s="158"/>
      <c r="K637" s="158"/>
      <c r="L637" s="158">
        <v>2</v>
      </c>
      <c r="M637" s="158"/>
      <c r="N637" s="158" t="s">
        <v>278</v>
      </c>
      <c r="O637" s="158">
        <v>1</v>
      </c>
      <c r="P637" s="158"/>
      <c r="Q637" s="158"/>
      <c r="R637" s="158"/>
      <c r="S637" s="158"/>
      <c r="T637" s="158"/>
      <c r="U637" s="158"/>
      <c r="V637" s="158"/>
      <c r="W637" s="158"/>
      <c r="X637" s="158"/>
      <c r="Y637" s="158">
        <v>1</v>
      </c>
      <c r="Z637" s="158"/>
      <c r="AA637" s="158"/>
      <c r="AB637" s="158"/>
      <c r="AC637" s="158" t="s">
        <v>278</v>
      </c>
      <c r="AD637" s="166"/>
      <c r="AE637" s="158">
        <v>5</v>
      </c>
    </row>
    <row r="638" spans="1:31" x14ac:dyDescent="0.2">
      <c r="A638" s="173" t="s">
        <v>1521</v>
      </c>
      <c r="B638" s="177">
        <v>45540</v>
      </c>
      <c r="C638" s="157" t="s">
        <v>924</v>
      </c>
      <c r="D638" s="153">
        <v>44.234833989999998</v>
      </c>
      <c r="E638" s="153">
        <v>-88.452486109999995</v>
      </c>
      <c r="F638" s="158">
        <v>4</v>
      </c>
      <c r="G638" s="158" t="s">
        <v>284</v>
      </c>
      <c r="H638" s="158" t="s">
        <v>277</v>
      </c>
      <c r="I638" s="158">
        <v>3</v>
      </c>
      <c r="J638" s="158">
        <v>2</v>
      </c>
      <c r="K638" s="158"/>
      <c r="L638" s="158">
        <v>3</v>
      </c>
      <c r="M638" s="158"/>
      <c r="N638" s="158"/>
      <c r="O638" s="158">
        <v>3</v>
      </c>
      <c r="P638" s="158"/>
      <c r="Q638" s="158"/>
      <c r="R638" s="158">
        <v>1</v>
      </c>
      <c r="S638" s="158"/>
      <c r="T638" s="158">
        <v>2</v>
      </c>
      <c r="U638" s="158"/>
      <c r="V638" s="158"/>
      <c r="W638" s="158"/>
      <c r="X638" s="158"/>
      <c r="Y638" s="158"/>
      <c r="Z638" s="158"/>
      <c r="AA638" s="158"/>
      <c r="AB638" s="158"/>
      <c r="AC638" s="158"/>
      <c r="AD638" s="166"/>
      <c r="AE638" s="158">
        <v>5</v>
      </c>
    </row>
    <row r="639" spans="1:31" x14ac:dyDescent="0.2">
      <c r="A639" s="173" t="s">
        <v>1521</v>
      </c>
      <c r="B639" s="177">
        <v>45540</v>
      </c>
      <c r="C639" s="157" t="s">
        <v>925</v>
      </c>
      <c r="D639" s="153">
        <v>44.23481906</v>
      </c>
      <c r="E639" s="153">
        <v>-88.45138455</v>
      </c>
      <c r="F639" s="158">
        <v>8.25</v>
      </c>
      <c r="G639" s="158" t="s">
        <v>293</v>
      </c>
      <c r="H639" s="158" t="s">
        <v>277</v>
      </c>
      <c r="I639" s="158"/>
      <c r="J639" s="158"/>
      <c r="K639" s="158"/>
      <c r="L639" s="158"/>
      <c r="M639" s="158"/>
      <c r="N639" s="158"/>
      <c r="O639" s="158"/>
      <c r="P639" s="158"/>
      <c r="Q639" s="158"/>
      <c r="R639" s="158"/>
      <c r="S639" s="158"/>
      <c r="T639" s="158"/>
      <c r="U639" s="158"/>
      <c r="V639" s="158"/>
      <c r="W639" s="158"/>
      <c r="X639" s="158"/>
      <c r="Y639" s="158"/>
      <c r="Z639" s="158"/>
      <c r="AA639" s="158"/>
      <c r="AB639" s="158"/>
      <c r="AC639" s="158"/>
      <c r="AD639" s="166"/>
      <c r="AE639" s="158">
        <v>0</v>
      </c>
    </row>
    <row r="640" spans="1:31" x14ac:dyDescent="0.2">
      <c r="A640" s="173" t="s">
        <v>1521</v>
      </c>
      <c r="B640" s="177">
        <v>45540</v>
      </c>
      <c r="C640" s="157" t="s">
        <v>926</v>
      </c>
      <c r="D640" s="153">
        <v>44.23480412</v>
      </c>
      <c r="E640" s="153">
        <v>-88.450282990000005</v>
      </c>
      <c r="F640" s="158">
        <v>23</v>
      </c>
      <c r="G640" s="158" t="s">
        <v>276</v>
      </c>
      <c r="H640" s="158" t="s">
        <v>277</v>
      </c>
      <c r="I640" s="158"/>
      <c r="J640" s="158"/>
      <c r="K640" s="158"/>
      <c r="L640" s="158"/>
      <c r="M640" s="158"/>
      <c r="N640" s="158"/>
      <c r="O640" s="158"/>
      <c r="P640" s="158"/>
      <c r="Q640" s="158"/>
      <c r="R640" s="158"/>
      <c r="S640" s="158"/>
      <c r="T640" s="158"/>
      <c r="U640" s="158"/>
      <c r="V640" s="158"/>
      <c r="W640" s="158"/>
      <c r="X640" s="158"/>
      <c r="Y640" s="158"/>
      <c r="Z640" s="158"/>
      <c r="AA640" s="158"/>
      <c r="AB640" s="158"/>
      <c r="AC640" s="158"/>
      <c r="AD640" s="166" t="s">
        <v>921</v>
      </c>
      <c r="AE640" s="158">
        <v>0</v>
      </c>
    </row>
    <row r="641" spans="1:31" x14ac:dyDescent="0.2">
      <c r="A641" s="173" t="s">
        <v>1521</v>
      </c>
      <c r="B641" s="177">
        <v>45540</v>
      </c>
      <c r="C641" s="157" t="s">
        <v>927</v>
      </c>
      <c r="D641" s="153">
        <v>44.234789169999999</v>
      </c>
      <c r="E641" s="153">
        <v>-88.449181420000002</v>
      </c>
      <c r="F641" s="158">
        <v>6</v>
      </c>
      <c r="G641" s="158" t="s">
        <v>276</v>
      </c>
      <c r="H641" s="158" t="s">
        <v>277</v>
      </c>
      <c r="I641" s="158"/>
      <c r="J641" s="158"/>
      <c r="K641" s="158"/>
      <c r="L641" s="158"/>
      <c r="M641" s="158"/>
      <c r="N641" s="158"/>
      <c r="O641" s="158"/>
      <c r="P641" s="158"/>
      <c r="Q641" s="158"/>
      <c r="R641" s="158"/>
      <c r="S641" s="158"/>
      <c r="T641" s="158"/>
      <c r="U641" s="158"/>
      <c r="V641" s="158"/>
      <c r="W641" s="158"/>
      <c r="X641" s="158"/>
      <c r="Y641" s="158"/>
      <c r="Z641" s="158"/>
      <c r="AA641" s="158"/>
      <c r="AB641" s="158"/>
      <c r="AC641" s="158"/>
      <c r="AD641" s="166" t="s">
        <v>583</v>
      </c>
      <c r="AE641" s="158">
        <v>0</v>
      </c>
    </row>
    <row r="642" spans="1:31" x14ac:dyDescent="0.2">
      <c r="A642" s="173" t="s">
        <v>1521</v>
      </c>
      <c r="B642" s="177">
        <v>45540</v>
      </c>
      <c r="C642" s="157" t="s">
        <v>928</v>
      </c>
      <c r="D642" s="153">
        <v>44.23571535</v>
      </c>
      <c r="E642" s="153">
        <v>-88.45907484</v>
      </c>
      <c r="F642" s="158">
        <v>1.5</v>
      </c>
      <c r="G642" s="158" t="s">
        <v>284</v>
      </c>
      <c r="H642" s="158" t="s">
        <v>277</v>
      </c>
      <c r="I642" s="158">
        <v>3</v>
      </c>
      <c r="J642" s="158"/>
      <c r="K642" s="158"/>
      <c r="L642" s="158">
        <v>3</v>
      </c>
      <c r="M642" s="158" t="s">
        <v>278</v>
      </c>
      <c r="N642" s="158">
        <v>1</v>
      </c>
      <c r="O642" s="158">
        <v>1</v>
      </c>
      <c r="P642" s="158"/>
      <c r="Q642" s="158"/>
      <c r="R642" s="158" t="s">
        <v>278</v>
      </c>
      <c r="S642" s="158"/>
      <c r="T642" s="158">
        <v>2</v>
      </c>
      <c r="U642" s="158"/>
      <c r="V642" s="158"/>
      <c r="W642" s="158"/>
      <c r="X642" s="158"/>
      <c r="Y642" s="158">
        <v>1</v>
      </c>
      <c r="Z642" s="158"/>
      <c r="AA642" s="158"/>
      <c r="AB642" s="158"/>
      <c r="AC642" s="158">
        <v>1</v>
      </c>
      <c r="AD642" s="166" t="s">
        <v>929</v>
      </c>
      <c r="AE642" s="158">
        <v>5</v>
      </c>
    </row>
    <row r="643" spans="1:31" x14ac:dyDescent="0.2">
      <c r="A643" s="173" t="s">
        <v>1521</v>
      </c>
      <c r="B643" s="177">
        <v>45540</v>
      </c>
      <c r="C643" s="157" t="s">
        <v>930</v>
      </c>
      <c r="D643" s="153">
        <v>44.235700479999998</v>
      </c>
      <c r="E643" s="153">
        <v>-88.457973260000003</v>
      </c>
      <c r="F643" s="158"/>
      <c r="G643" s="158"/>
      <c r="H643" s="158"/>
      <c r="I643" s="158"/>
      <c r="J643" s="158"/>
      <c r="K643" s="158"/>
      <c r="L643" s="158"/>
      <c r="M643" s="158"/>
      <c r="N643" s="158"/>
      <c r="O643" s="158"/>
      <c r="P643" s="158"/>
      <c r="Q643" s="158"/>
      <c r="R643" s="158"/>
      <c r="S643" s="158"/>
      <c r="T643" s="158"/>
      <c r="U643" s="158"/>
      <c r="V643" s="158"/>
      <c r="W643" s="158"/>
      <c r="X643" s="158"/>
      <c r="Y643" s="158"/>
      <c r="Z643" s="158"/>
      <c r="AA643" s="158"/>
      <c r="AB643" s="158"/>
      <c r="AC643" s="158"/>
      <c r="AD643" s="166" t="s">
        <v>258</v>
      </c>
      <c r="AE643" s="158"/>
    </row>
    <row r="644" spans="1:31" x14ac:dyDescent="0.2">
      <c r="A644" s="173" t="s">
        <v>1521</v>
      </c>
      <c r="B644" s="177">
        <v>45540</v>
      </c>
      <c r="C644" s="157" t="s">
        <v>931</v>
      </c>
      <c r="D644" s="153">
        <v>44.235625980000002</v>
      </c>
      <c r="E644" s="153">
        <v>-88.452465349999997</v>
      </c>
      <c r="F644" s="158">
        <v>3.5</v>
      </c>
      <c r="G644" s="158" t="s">
        <v>284</v>
      </c>
      <c r="H644" s="158" t="s">
        <v>277</v>
      </c>
      <c r="I644" s="158">
        <v>1</v>
      </c>
      <c r="J644" s="158"/>
      <c r="K644" s="158"/>
      <c r="L644" s="158">
        <v>1</v>
      </c>
      <c r="M644" s="158">
        <v>1</v>
      </c>
      <c r="N644" s="158">
        <v>1</v>
      </c>
      <c r="O644" s="158">
        <v>1</v>
      </c>
      <c r="P644" s="158">
        <v>1</v>
      </c>
      <c r="Q644" s="158"/>
      <c r="R644" s="158"/>
      <c r="S644" s="158"/>
      <c r="T644" s="158"/>
      <c r="U644" s="158"/>
      <c r="V644" s="158"/>
      <c r="W644" s="158"/>
      <c r="X644" s="158"/>
      <c r="Y644" s="158"/>
      <c r="Z644" s="158"/>
      <c r="AA644" s="158"/>
      <c r="AB644" s="158"/>
      <c r="AC644" s="158">
        <v>1</v>
      </c>
      <c r="AD644" s="166"/>
      <c r="AE644" s="158">
        <v>4</v>
      </c>
    </row>
    <row r="645" spans="1:31" x14ac:dyDescent="0.2">
      <c r="A645" s="173" t="s">
        <v>1521</v>
      </c>
      <c r="B645" s="177">
        <v>45540</v>
      </c>
      <c r="C645" s="157" t="s">
        <v>932</v>
      </c>
      <c r="D645" s="153">
        <v>44.235611050000003</v>
      </c>
      <c r="E645" s="153">
        <v>-88.45136377</v>
      </c>
      <c r="F645" s="158">
        <v>7.5</v>
      </c>
      <c r="G645" s="158" t="s">
        <v>284</v>
      </c>
      <c r="H645" s="158" t="s">
        <v>277</v>
      </c>
      <c r="I645" s="158"/>
      <c r="J645" s="158"/>
      <c r="K645" s="158"/>
      <c r="L645" s="158"/>
      <c r="M645" s="158"/>
      <c r="N645" s="158"/>
      <c r="O645" s="158"/>
      <c r="P645" s="158"/>
      <c r="Q645" s="158"/>
      <c r="R645" s="158"/>
      <c r="S645" s="158"/>
      <c r="T645" s="158"/>
      <c r="U645" s="158"/>
      <c r="V645" s="158"/>
      <c r="W645" s="158"/>
      <c r="X645" s="158"/>
      <c r="Y645" s="158"/>
      <c r="Z645" s="158"/>
      <c r="AA645" s="158"/>
      <c r="AB645" s="158"/>
      <c r="AC645" s="158"/>
      <c r="AD645" s="166"/>
      <c r="AE645" s="158">
        <v>0</v>
      </c>
    </row>
    <row r="646" spans="1:31" x14ac:dyDescent="0.2">
      <c r="A646" s="173" t="s">
        <v>1521</v>
      </c>
      <c r="B646" s="177">
        <v>45540</v>
      </c>
      <c r="C646" s="157" t="s">
        <v>933</v>
      </c>
      <c r="D646" s="153">
        <v>44.235596110000003</v>
      </c>
      <c r="E646" s="153">
        <v>-88.450262199999997</v>
      </c>
      <c r="F646" s="158">
        <v>21.5</v>
      </c>
      <c r="G646" s="158" t="s">
        <v>276</v>
      </c>
      <c r="H646" s="163" t="s">
        <v>276</v>
      </c>
      <c r="I646" s="158"/>
      <c r="J646" s="158"/>
      <c r="K646" s="158"/>
      <c r="L646" s="158"/>
      <c r="M646" s="158"/>
      <c r="N646" s="158"/>
      <c r="O646" s="158"/>
      <c r="P646" s="158"/>
      <c r="Q646" s="158"/>
      <c r="R646" s="158"/>
      <c r="S646" s="158"/>
      <c r="T646" s="158"/>
      <c r="U646" s="158"/>
      <c r="V646" s="158"/>
      <c r="W646" s="158"/>
      <c r="X646" s="158"/>
      <c r="Y646" s="158"/>
      <c r="Z646" s="158"/>
      <c r="AA646" s="158"/>
      <c r="AB646" s="158"/>
      <c r="AC646" s="158"/>
      <c r="AD646" s="166" t="s">
        <v>921</v>
      </c>
      <c r="AE646" s="158">
        <v>0</v>
      </c>
    </row>
    <row r="647" spans="1:31" x14ac:dyDescent="0.2">
      <c r="A647" s="173" t="s">
        <v>1521</v>
      </c>
      <c r="B647" s="177">
        <v>45540</v>
      </c>
      <c r="C647" s="157" t="s">
        <v>934</v>
      </c>
      <c r="D647" s="153">
        <v>44.235581150000002</v>
      </c>
      <c r="E647" s="153">
        <v>-88.449160620000001</v>
      </c>
      <c r="F647" s="158">
        <v>9</v>
      </c>
      <c r="G647" s="158" t="s">
        <v>276</v>
      </c>
      <c r="H647" s="158" t="s">
        <v>277</v>
      </c>
      <c r="I647" s="158"/>
      <c r="J647" s="158"/>
      <c r="K647" s="158"/>
      <c r="L647" s="158"/>
      <c r="M647" s="158"/>
      <c r="N647" s="158"/>
      <c r="O647" s="158"/>
      <c r="P647" s="158"/>
      <c r="Q647" s="158"/>
      <c r="R647" s="158"/>
      <c r="S647" s="158"/>
      <c r="T647" s="158"/>
      <c r="U647" s="158"/>
      <c r="V647" s="158"/>
      <c r="W647" s="158"/>
      <c r="X647" s="158"/>
      <c r="Y647" s="158"/>
      <c r="Z647" s="158"/>
      <c r="AA647" s="158"/>
      <c r="AB647" s="158"/>
      <c r="AC647" s="158"/>
      <c r="AD647" s="166"/>
      <c r="AE647" s="158">
        <v>0</v>
      </c>
    </row>
    <row r="648" spans="1:31" x14ac:dyDescent="0.2">
      <c r="A648" s="173" t="s">
        <v>1521</v>
      </c>
      <c r="B648" s="177">
        <v>45540</v>
      </c>
      <c r="C648" s="157" t="s">
        <v>935</v>
      </c>
      <c r="D648" s="153">
        <v>44.236403029999998</v>
      </c>
      <c r="E648" s="153">
        <v>-88.451342999999994</v>
      </c>
      <c r="F648" s="158">
        <v>7</v>
      </c>
      <c r="G648" s="158" t="s">
        <v>284</v>
      </c>
      <c r="H648" s="158" t="s">
        <v>277</v>
      </c>
      <c r="I648" s="158"/>
      <c r="J648" s="158"/>
      <c r="K648" s="158"/>
      <c r="L648" s="158"/>
      <c r="M648" s="158"/>
      <c r="N648" s="158"/>
      <c r="O648" s="158"/>
      <c r="P648" s="158"/>
      <c r="Q648" s="158"/>
      <c r="R648" s="158"/>
      <c r="S648" s="158"/>
      <c r="T648" s="158"/>
      <c r="U648" s="158"/>
      <c r="V648" s="158"/>
      <c r="W648" s="158"/>
      <c r="X648" s="158"/>
      <c r="Y648" s="158"/>
      <c r="Z648" s="158"/>
      <c r="AA648" s="158"/>
      <c r="AB648" s="158"/>
      <c r="AC648" s="158"/>
      <c r="AD648" s="166"/>
      <c r="AE648" s="158">
        <v>0</v>
      </c>
    </row>
    <row r="649" spans="1:31" x14ac:dyDescent="0.2">
      <c r="A649" s="173" t="s">
        <v>1521</v>
      </c>
      <c r="B649" s="177">
        <v>45540</v>
      </c>
      <c r="C649" s="157" t="s">
        <v>936</v>
      </c>
      <c r="D649" s="153">
        <v>44.236388089999998</v>
      </c>
      <c r="E649" s="153">
        <v>-88.450241399999996</v>
      </c>
      <c r="F649" s="158">
        <v>18</v>
      </c>
      <c r="G649" s="158" t="s">
        <v>276</v>
      </c>
      <c r="H649" s="158" t="s">
        <v>277</v>
      </c>
      <c r="I649" s="158"/>
      <c r="J649" s="158"/>
      <c r="K649" s="158"/>
      <c r="L649" s="158"/>
      <c r="M649" s="158"/>
      <c r="N649" s="158"/>
      <c r="O649" s="158"/>
      <c r="P649" s="158"/>
      <c r="Q649" s="158"/>
      <c r="R649" s="158"/>
      <c r="S649" s="158"/>
      <c r="T649" s="158"/>
      <c r="U649" s="158"/>
      <c r="V649" s="158"/>
      <c r="W649" s="158"/>
      <c r="X649" s="158"/>
      <c r="Y649" s="158"/>
      <c r="Z649" s="158"/>
      <c r="AA649" s="158"/>
      <c r="AB649" s="158"/>
      <c r="AC649" s="158"/>
      <c r="AD649" s="166"/>
      <c r="AE649" s="158">
        <v>0</v>
      </c>
    </row>
    <row r="650" spans="1:31" x14ac:dyDescent="0.2">
      <c r="A650" s="173" t="s">
        <v>1521</v>
      </c>
      <c r="B650" s="177">
        <v>45540</v>
      </c>
      <c r="C650" s="157" t="s">
        <v>937</v>
      </c>
      <c r="D650" s="153">
        <v>44.236373139999998</v>
      </c>
      <c r="E650" s="153">
        <v>-88.449139810000005</v>
      </c>
      <c r="F650" s="158">
        <v>20</v>
      </c>
      <c r="G650" s="158" t="s">
        <v>276</v>
      </c>
      <c r="H650" s="163" t="s">
        <v>276</v>
      </c>
      <c r="I650" s="158"/>
      <c r="J650" s="158"/>
      <c r="K650" s="158"/>
      <c r="L650" s="158"/>
      <c r="M650" s="158"/>
      <c r="N650" s="158"/>
      <c r="O650" s="158"/>
      <c r="P650" s="158"/>
      <c r="Q650" s="158"/>
      <c r="R650" s="158"/>
      <c r="S650" s="158"/>
      <c r="T650" s="158"/>
      <c r="U650" s="158"/>
      <c r="V650" s="158"/>
      <c r="W650" s="158"/>
      <c r="X650" s="158"/>
      <c r="Y650" s="158"/>
      <c r="Z650" s="158"/>
      <c r="AA650" s="158"/>
      <c r="AB650" s="158"/>
      <c r="AC650" s="158"/>
      <c r="AD650" s="166" t="s">
        <v>921</v>
      </c>
      <c r="AE650" s="158">
        <v>0</v>
      </c>
    </row>
    <row r="651" spans="1:31" x14ac:dyDescent="0.2">
      <c r="A651" s="173" t="s">
        <v>1521</v>
      </c>
      <c r="B651" s="177">
        <v>45540</v>
      </c>
      <c r="C651" s="157" t="s">
        <v>938</v>
      </c>
      <c r="D651" s="153">
        <v>44.236358170000003</v>
      </c>
      <c r="E651" s="153">
        <v>-88.448038220000001</v>
      </c>
      <c r="F651" s="158">
        <v>4.5</v>
      </c>
      <c r="G651" s="158" t="s">
        <v>284</v>
      </c>
      <c r="H651" s="158" t="s">
        <v>277</v>
      </c>
      <c r="I651" s="158">
        <v>1</v>
      </c>
      <c r="J651" s="158">
        <v>1</v>
      </c>
      <c r="K651" s="158"/>
      <c r="L651" s="158">
        <v>1</v>
      </c>
      <c r="M651" s="158"/>
      <c r="N651" s="158"/>
      <c r="O651" s="158">
        <v>1</v>
      </c>
      <c r="P651" s="158"/>
      <c r="Q651" s="158"/>
      <c r="R651" s="158">
        <v>1</v>
      </c>
      <c r="S651" s="158"/>
      <c r="T651" s="158"/>
      <c r="U651" s="158"/>
      <c r="V651" s="158"/>
      <c r="W651" s="158"/>
      <c r="X651" s="158"/>
      <c r="Y651" s="158"/>
      <c r="Z651" s="158"/>
      <c r="AA651" s="158"/>
      <c r="AB651" s="158">
        <v>1</v>
      </c>
      <c r="AC651" s="158"/>
      <c r="AD651" s="166"/>
      <c r="AE651" s="158">
        <v>5</v>
      </c>
    </row>
    <row r="652" spans="1:31" x14ac:dyDescent="0.2">
      <c r="A652" s="173" t="s">
        <v>1521</v>
      </c>
      <c r="B652" s="177">
        <v>45540</v>
      </c>
      <c r="C652" s="157" t="s">
        <v>939</v>
      </c>
      <c r="D652" s="153">
        <v>44.237180080000002</v>
      </c>
      <c r="E652" s="153">
        <v>-88.450220610000002</v>
      </c>
      <c r="F652" s="158">
        <v>15.5</v>
      </c>
      <c r="G652" s="158" t="s">
        <v>284</v>
      </c>
      <c r="H652" s="158" t="s">
        <v>277</v>
      </c>
      <c r="I652" s="158"/>
      <c r="J652" s="158"/>
      <c r="K652" s="158"/>
      <c r="L652" s="158"/>
      <c r="M652" s="158"/>
      <c r="N652" s="158"/>
      <c r="O652" s="158"/>
      <c r="P652" s="158"/>
      <c r="Q652" s="158"/>
      <c r="R652" s="158"/>
      <c r="S652" s="158"/>
      <c r="T652" s="158"/>
      <c r="U652" s="158"/>
      <c r="V652" s="158"/>
      <c r="W652" s="158"/>
      <c r="X652" s="158"/>
      <c r="Y652" s="158"/>
      <c r="Z652" s="158"/>
      <c r="AA652" s="158"/>
      <c r="AB652" s="158"/>
      <c r="AC652" s="158"/>
      <c r="AD652" s="166"/>
      <c r="AE652" s="158">
        <v>0</v>
      </c>
    </row>
    <row r="653" spans="1:31" x14ac:dyDescent="0.2">
      <c r="A653" s="173" t="s">
        <v>1521</v>
      </c>
      <c r="B653" s="177">
        <v>45540</v>
      </c>
      <c r="C653" s="157" t="s">
        <v>940</v>
      </c>
      <c r="D653" s="153">
        <v>44.23716512</v>
      </c>
      <c r="E653" s="153">
        <v>-88.449119010000004</v>
      </c>
      <c r="F653" s="158">
        <v>22</v>
      </c>
      <c r="G653" s="158" t="s">
        <v>284</v>
      </c>
      <c r="H653" s="163" t="s">
        <v>276</v>
      </c>
      <c r="I653" s="158"/>
      <c r="J653" s="158"/>
      <c r="K653" s="158"/>
      <c r="L653" s="158"/>
      <c r="M653" s="158"/>
      <c r="N653" s="158"/>
      <c r="O653" s="158"/>
      <c r="P653" s="158"/>
      <c r="Q653" s="158"/>
      <c r="R653" s="158"/>
      <c r="S653" s="158"/>
      <c r="T653" s="158"/>
      <c r="U653" s="158"/>
      <c r="V653" s="158"/>
      <c r="W653" s="158"/>
      <c r="X653" s="158"/>
      <c r="Y653" s="158"/>
      <c r="Z653" s="158"/>
      <c r="AA653" s="158"/>
      <c r="AB653" s="158"/>
      <c r="AC653" s="158"/>
      <c r="AD653" s="166" t="s">
        <v>941</v>
      </c>
      <c r="AE653" s="158">
        <v>0</v>
      </c>
    </row>
    <row r="654" spans="1:31" x14ac:dyDescent="0.2">
      <c r="A654" s="173" t="s">
        <v>1521</v>
      </c>
      <c r="B654" s="177">
        <v>45540</v>
      </c>
      <c r="C654" s="157" t="s">
        <v>942</v>
      </c>
      <c r="D654" s="153">
        <v>44.237150159999999</v>
      </c>
      <c r="E654" s="153">
        <v>-88.448017399999998</v>
      </c>
      <c r="F654" s="158">
        <v>6</v>
      </c>
      <c r="G654" s="158" t="s">
        <v>284</v>
      </c>
      <c r="H654" s="158" t="s">
        <v>277</v>
      </c>
      <c r="I654" s="158">
        <v>1</v>
      </c>
      <c r="J654" s="158"/>
      <c r="K654" s="158"/>
      <c r="L654" s="158"/>
      <c r="M654" s="158"/>
      <c r="N654" s="158"/>
      <c r="O654" s="158">
        <v>1</v>
      </c>
      <c r="P654" s="158"/>
      <c r="Q654" s="158"/>
      <c r="R654" s="158"/>
      <c r="S654" s="158"/>
      <c r="T654" s="158"/>
      <c r="U654" s="158"/>
      <c r="V654" s="158"/>
      <c r="W654" s="158"/>
      <c r="X654" s="158"/>
      <c r="Y654" s="158"/>
      <c r="Z654" s="158"/>
      <c r="AA654" s="158"/>
      <c r="AB654" s="158"/>
      <c r="AC654" s="158"/>
      <c r="AD654" s="166"/>
      <c r="AE654" s="158">
        <v>1</v>
      </c>
    </row>
    <row r="655" spans="1:31" x14ac:dyDescent="0.2">
      <c r="A655" s="173" t="s">
        <v>1521</v>
      </c>
      <c r="B655" s="177">
        <v>45540</v>
      </c>
      <c r="C655" s="157" t="s">
        <v>943</v>
      </c>
      <c r="D655" s="153">
        <v>44.237972059999997</v>
      </c>
      <c r="E655" s="153">
        <v>-88.450199819999995</v>
      </c>
      <c r="F655" s="158">
        <v>10.25</v>
      </c>
      <c r="G655" s="158" t="s">
        <v>293</v>
      </c>
      <c r="H655" s="158" t="s">
        <v>277</v>
      </c>
      <c r="I655" s="158"/>
      <c r="J655" s="158"/>
      <c r="K655" s="158"/>
      <c r="L655" s="158"/>
      <c r="M655" s="158"/>
      <c r="N655" s="158"/>
      <c r="O655" s="158"/>
      <c r="P655" s="158"/>
      <c r="Q655" s="158"/>
      <c r="R655" s="158"/>
      <c r="S655" s="158"/>
      <c r="T655" s="158"/>
      <c r="U655" s="158"/>
      <c r="V655" s="158"/>
      <c r="W655" s="158"/>
      <c r="X655" s="158"/>
      <c r="Y655" s="158"/>
      <c r="Z655" s="158"/>
      <c r="AA655" s="158"/>
      <c r="AB655" s="158"/>
      <c r="AC655" s="158"/>
      <c r="AD655" s="166"/>
      <c r="AE655" s="158">
        <v>0</v>
      </c>
    </row>
    <row r="656" spans="1:31" x14ac:dyDescent="0.2">
      <c r="A656" s="173" t="s">
        <v>1521</v>
      </c>
      <c r="B656" s="177">
        <v>45540</v>
      </c>
      <c r="C656" s="157" t="s">
        <v>944</v>
      </c>
      <c r="D656" s="153">
        <v>44.237957110000004</v>
      </c>
      <c r="E656" s="153">
        <v>-88.449098199999995</v>
      </c>
      <c r="F656" s="158">
        <v>21.5</v>
      </c>
      <c r="G656" s="158" t="s">
        <v>284</v>
      </c>
      <c r="H656" s="163" t="s">
        <v>276</v>
      </c>
      <c r="I656" s="158"/>
      <c r="J656" s="158"/>
      <c r="K656" s="158"/>
      <c r="L656" s="158"/>
      <c r="M656" s="158"/>
      <c r="N656" s="158"/>
      <c r="O656" s="158"/>
      <c r="P656" s="158"/>
      <c r="Q656" s="158"/>
      <c r="R656" s="158"/>
      <c r="S656" s="158"/>
      <c r="T656" s="158"/>
      <c r="U656" s="158"/>
      <c r="V656" s="158"/>
      <c r="W656" s="158"/>
      <c r="X656" s="158"/>
      <c r="Y656" s="158"/>
      <c r="Z656" s="158"/>
      <c r="AA656" s="158"/>
      <c r="AB656" s="158"/>
      <c r="AC656" s="158"/>
      <c r="AD656" s="166" t="s">
        <v>921</v>
      </c>
      <c r="AE656" s="158">
        <v>0</v>
      </c>
    </row>
    <row r="657" spans="1:31" x14ac:dyDescent="0.2">
      <c r="A657" s="173" t="s">
        <v>1521</v>
      </c>
      <c r="B657" s="177">
        <v>45540</v>
      </c>
      <c r="C657" s="157" t="s">
        <v>945</v>
      </c>
      <c r="D657" s="153">
        <v>44.237942140000001</v>
      </c>
      <c r="E657" s="153">
        <v>-88.447996579999995</v>
      </c>
      <c r="F657" s="158">
        <v>17</v>
      </c>
      <c r="G657" s="158" t="s">
        <v>284</v>
      </c>
      <c r="H657" s="158" t="s">
        <v>277</v>
      </c>
      <c r="I657" s="158"/>
      <c r="J657" s="158"/>
      <c r="K657" s="158"/>
      <c r="L657" s="158"/>
      <c r="M657" s="158"/>
      <c r="N657" s="158"/>
      <c r="O657" s="158"/>
      <c r="P657" s="158"/>
      <c r="Q657" s="158"/>
      <c r="R657" s="158"/>
      <c r="S657" s="158"/>
      <c r="T657" s="158"/>
      <c r="U657" s="158"/>
      <c r="V657" s="158"/>
      <c r="W657" s="158"/>
      <c r="X657" s="158"/>
      <c r="Y657" s="158"/>
      <c r="Z657" s="158"/>
      <c r="AA657" s="158"/>
      <c r="AB657" s="158"/>
      <c r="AC657" s="158"/>
      <c r="AD657" s="166"/>
      <c r="AE657" s="158">
        <v>0</v>
      </c>
    </row>
    <row r="658" spans="1:31" x14ac:dyDescent="0.2">
      <c r="A658" s="173" t="s">
        <v>1521</v>
      </c>
      <c r="B658" s="177">
        <v>45540</v>
      </c>
      <c r="C658" s="157" t="s">
        <v>946</v>
      </c>
      <c r="D658" s="153">
        <v>44.237927169999999</v>
      </c>
      <c r="E658" s="153">
        <v>-88.446894959999995</v>
      </c>
      <c r="F658" s="158">
        <v>4</v>
      </c>
      <c r="G658" s="158" t="s">
        <v>284</v>
      </c>
      <c r="H658" s="158" t="s">
        <v>277</v>
      </c>
      <c r="I658" s="158">
        <v>1</v>
      </c>
      <c r="J658" s="158"/>
      <c r="K658" s="158"/>
      <c r="L658" s="158">
        <v>1</v>
      </c>
      <c r="M658" s="158"/>
      <c r="N658" s="158"/>
      <c r="O658" s="158"/>
      <c r="P658" s="158"/>
      <c r="Q658" s="158"/>
      <c r="R658" s="158"/>
      <c r="S658" s="158"/>
      <c r="T658" s="158"/>
      <c r="U658" s="158"/>
      <c r="V658" s="158"/>
      <c r="W658" s="158"/>
      <c r="X658" s="158"/>
      <c r="Y658" s="158"/>
      <c r="Z658" s="158"/>
      <c r="AA658" s="158"/>
      <c r="AB658" s="158"/>
      <c r="AC658" s="158"/>
      <c r="AD658" s="166"/>
      <c r="AE658" s="158">
        <v>5</v>
      </c>
    </row>
    <row r="659" spans="1:31" x14ac:dyDescent="0.2">
      <c r="A659" s="173" t="s">
        <v>1521</v>
      </c>
      <c r="B659" s="177">
        <v>45540</v>
      </c>
      <c r="C659" s="157" t="s">
        <v>947</v>
      </c>
      <c r="D659" s="153">
        <v>44.238749089999999</v>
      </c>
      <c r="E659" s="153">
        <v>-88.449077389999999</v>
      </c>
      <c r="F659" s="163">
        <v>18</v>
      </c>
      <c r="G659" s="158" t="s">
        <v>284</v>
      </c>
      <c r="H659" s="158" t="s">
        <v>277</v>
      </c>
      <c r="I659" s="158">
        <v>3</v>
      </c>
      <c r="J659" s="158"/>
      <c r="K659" s="158"/>
      <c r="L659" s="158">
        <v>3</v>
      </c>
      <c r="M659" s="158"/>
      <c r="N659" s="158"/>
      <c r="O659" s="158">
        <v>2</v>
      </c>
      <c r="P659" s="158">
        <v>1</v>
      </c>
      <c r="Q659" s="158"/>
      <c r="R659" s="158"/>
      <c r="S659" s="158"/>
      <c r="T659" s="158"/>
      <c r="U659" s="158"/>
      <c r="V659" s="158"/>
      <c r="W659" s="158"/>
      <c r="X659" s="158"/>
      <c r="Y659" s="158">
        <v>1</v>
      </c>
      <c r="Z659" s="158"/>
      <c r="AA659" s="158"/>
      <c r="AB659" s="158"/>
      <c r="AC659" s="158"/>
      <c r="AD659" s="166"/>
      <c r="AE659" s="158">
        <v>3</v>
      </c>
    </row>
    <row r="660" spans="1:31" x14ac:dyDescent="0.2">
      <c r="A660" s="173" t="s">
        <v>1521</v>
      </c>
      <c r="B660" s="177">
        <v>45540</v>
      </c>
      <c r="C660" s="157" t="s">
        <v>948</v>
      </c>
      <c r="D660" s="153">
        <v>44.238734129999997</v>
      </c>
      <c r="E660" s="153">
        <v>-88.447975749999998</v>
      </c>
      <c r="F660" s="158">
        <v>21</v>
      </c>
      <c r="G660" s="158" t="s">
        <v>284</v>
      </c>
      <c r="H660" s="163" t="s">
        <v>276</v>
      </c>
      <c r="I660" s="158"/>
      <c r="J660" s="158"/>
      <c r="K660" s="158"/>
      <c r="L660" s="158"/>
      <c r="M660" s="158"/>
      <c r="N660" s="158"/>
      <c r="O660" s="158"/>
      <c r="P660" s="158"/>
      <c r="Q660" s="158"/>
      <c r="R660" s="158"/>
      <c r="S660" s="158"/>
      <c r="T660" s="158"/>
      <c r="U660" s="158"/>
      <c r="V660" s="158"/>
      <c r="W660" s="158"/>
      <c r="X660" s="158"/>
      <c r="Y660" s="158"/>
      <c r="Z660" s="158"/>
      <c r="AA660" s="158"/>
      <c r="AB660" s="158"/>
      <c r="AC660" s="158"/>
      <c r="AD660" s="166" t="s">
        <v>921</v>
      </c>
      <c r="AE660" s="158">
        <v>0</v>
      </c>
    </row>
  </sheetData>
  <sheetProtection sheet="1" objects="1" scenarios="1"/>
  <protectedRanges>
    <protectedRange sqref="G237:G241" name="Range1_3"/>
  </protectedRanges>
  <dataValidations count="3">
    <dataValidation type="list" allowBlank="1" showInputMessage="1" showErrorMessage="1" error="Please enter an overall rake fullness of 1, 2, 3 or leave cell blank if no plants found" sqref="I115:I116 I119:I122 I125:I128 I131:I132" xr:uid="{42206A54-D0A0-4BC6-8079-BF9319563AFF}">
      <formula1>"1,2,3"</formula1>
    </dataValidation>
    <dataValidation type="list" allowBlank="1" showInputMessage="1" showErrorMessage="1" error="Please enter a rake fullness rating of 1, 2, 3 or V (visual).  If species not found, leave cell blank." sqref="AA189 S218" xr:uid="{5F9075AE-299E-4923-B13D-678301D82A75}">
      <formula1>"V,v,1,2,3"</formula1>
    </dataValidation>
    <dataValidation type="list" allowBlank="1" showInputMessage="1" showErrorMessage="1" error="Please enter M (muck), S (sand), or R (rock).  If sediment type unknown, leave cell blank." sqref="G237:G241" xr:uid="{76111235-166C-4263-9482-1BAD0E2A3FAF}">
      <formula1>"M,m,s,S,R,r"</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614FC-0628-4FE9-87BF-6CA94AE97155}">
  <sheetPr>
    <tabColor theme="9"/>
    <pageSetUpPr fitToPage="1"/>
  </sheetPr>
  <dimension ref="A1:FM4001"/>
  <sheetViews>
    <sheetView tabSelected="1" zoomScale="70" zoomScaleNormal="70" workbookViewId="0">
      <pane ySplit="1" topLeftCell="A2" activePane="bottomLeft" state="frozen"/>
      <selection pane="bottomLeft" activeCell="FH659" sqref="A1:FH659"/>
    </sheetView>
  </sheetViews>
  <sheetFormatPr defaultColWidth="5.7109375" defaultRowHeight="12.75" x14ac:dyDescent="0.2"/>
  <cols>
    <col min="1" max="1" width="11.5703125" style="8" customWidth="1"/>
    <col min="2" max="2" width="4.42578125" style="135" hidden="1" customWidth="1"/>
    <col min="3" max="4" width="7.85546875" style="135" hidden="1" customWidth="1"/>
    <col min="5" max="6" width="7" style="135" hidden="1" customWidth="1"/>
    <col min="7" max="8" width="4.42578125" style="135" hidden="1" customWidth="1"/>
    <col min="9" max="9" width="31.42578125" style="139" customWidth="1"/>
    <col min="10" max="10" width="9.7109375" style="8" bestFit="1" customWidth="1"/>
    <col min="11" max="11" width="11" style="8" customWidth="1"/>
    <col min="12" max="12" width="13.28515625" style="8" customWidth="1"/>
    <col min="13" max="15" width="5.7109375" style="8" customWidth="1"/>
    <col min="16" max="16" width="33.28515625" style="228" customWidth="1"/>
    <col min="17" max="17" width="5.7109375" style="8" customWidth="1"/>
    <col min="18" max="19" width="6.7109375" style="8" customWidth="1"/>
    <col min="20" max="23" width="5.7109375" style="8" hidden="1" customWidth="1"/>
    <col min="24" max="24" width="5.7109375" style="8" customWidth="1"/>
    <col min="25" max="30" width="5.7109375" style="8" hidden="1" customWidth="1"/>
    <col min="31" max="31" width="5.7109375" style="8" customWidth="1"/>
    <col min="32" max="42" width="5.7109375" style="8" hidden="1" customWidth="1"/>
    <col min="43" max="43" width="5.7109375" style="8" customWidth="1"/>
    <col min="44" max="48" width="5.7109375" style="8" hidden="1" customWidth="1"/>
    <col min="49" max="49" width="5.7109375" style="8" customWidth="1"/>
    <col min="50" max="56" width="5.7109375" style="8" hidden="1" customWidth="1"/>
    <col min="57" max="57" width="5.7109375" style="8" customWidth="1"/>
    <col min="58" max="62" width="5.7109375" style="8" hidden="1" customWidth="1"/>
    <col min="63" max="63" width="5.7109375" style="8" customWidth="1"/>
    <col min="64" max="66" width="5.7109375" style="8" hidden="1" customWidth="1"/>
    <col min="67" max="67" width="5.7109375" style="8" customWidth="1"/>
    <col min="68" max="69" width="5.7109375" style="8" hidden="1" customWidth="1"/>
    <col min="70" max="70" width="5.7109375" style="8" customWidth="1"/>
    <col min="71" max="74" width="5.7109375" style="8" hidden="1" customWidth="1"/>
    <col min="75" max="75" width="5.7109375" style="8" customWidth="1"/>
    <col min="76" max="78" width="5.7109375" style="8" hidden="1" customWidth="1"/>
    <col min="79" max="82" width="5.7109375" style="8" customWidth="1"/>
    <col min="83" max="91" width="5.7109375" style="8" hidden="1" customWidth="1"/>
    <col min="92" max="93" width="5.7109375" style="8" customWidth="1"/>
    <col min="94" max="100" width="5.7109375" style="8" hidden="1" customWidth="1"/>
    <col min="101" max="101" width="5.7109375" style="8" customWidth="1"/>
    <col min="102" max="108" width="5.7109375" style="8" hidden="1" customWidth="1"/>
    <col min="109" max="109" width="5.7109375" style="8" customWidth="1"/>
    <col min="110" max="133" width="5.7109375" style="8" hidden="1" customWidth="1"/>
    <col min="134" max="134" width="5.7109375" style="8" customWidth="1"/>
    <col min="135" max="135" width="5.7109375" style="8" hidden="1" customWidth="1"/>
    <col min="136" max="136" width="5.7109375" style="8" customWidth="1"/>
    <col min="137" max="139" width="5.7109375" style="8" hidden="1" customWidth="1"/>
    <col min="140" max="140" width="5.7109375" style="8" customWidth="1"/>
    <col min="141" max="148" width="5.7109375" style="8" hidden="1" customWidth="1"/>
    <col min="149" max="149" width="5.7109375" style="8" customWidth="1"/>
    <col min="150" max="150" width="5.7109375" style="8" hidden="1" customWidth="1"/>
    <col min="151" max="151" width="5.7109375" style="8" customWidth="1"/>
    <col min="152" max="155" width="5.7109375" style="8" hidden="1" customWidth="1"/>
    <col min="156" max="156" width="5.7109375" style="8" customWidth="1"/>
    <col min="157" max="164" width="5.7109375" style="8"/>
    <col min="165" max="165" width="1" style="8" customWidth="1"/>
    <col min="166" max="16384" width="5.7109375" style="8"/>
  </cols>
  <sheetData>
    <row r="1" spans="1:169" s="7" customFormat="1" ht="190.15" customHeight="1" x14ac:dyDescent="0.4">
      <c r="A1" s="293" t="s">
        <v>87</v>
      </c>
      <c r="B1" s="248" t="s">
        <v>88</v>
      </c>
      <c r="C1" s="248" t="s">
        <v>89</v>
      </c>
      <c r="D1" s="248" t="s">
        <v>90</v>
      </c>
      <c r="E1" s="53" t="s">
        <v>91</v>
      </c>
      <c r="F1" s="53" t="s">
        <v>92</v>
      </c>
      <c r="G1" s="54" t="s">
        <v>93</v>
      </c>
      <c r="H1" s="54" t="s">
        <v>94</v>
      </c>
      <c r="I1" s="43"/>
      <c r="J1" s="294" t="s">
        <v>95</v>
      </c>
      <c r="K1" s="7" t="s">
        <v>96</v>
      </c>
      <c r="L1" s="7" t="s">
        <v>97</v>
      </c>
      <c r="M1" s="7" t="s">
        <v>98</v>
      </c>
      <c r="N1" s="7" t="s">
        <v>99</v>
      </c>
      <c r="O1" s="7" t="s">
        <v>100</v>
      </c>
      <c r="P1" s="295" t="s">
        <v>101</v>
      </c>
      <c r="Q1" s="7" t="s">
        <v>102</v>
      </c>
      <c r="R1" s="23" t="s">
        <v>103</v>
      </c>
      <c r="S1" s="23" t="s">
        <v>104</v>
      </c>
      <c r="T1" s="96" t="s">
        <v>105</v>
      </c>
      <c r="U1" s="96" t="s">
        <v>106</v>
      </c>
      <c r="V1" s="96" t="s">
        <v>107</v>
      </c>
      <c r="W1" s="96" t="s">
        <v>108</v>
      </c>
      <c r="X1" s="13" t="s">
        <v>109</v>
      </c>
      <c r="Y1" s="13" t="s">
        <v>110</v>
      </c>
      <c r="Z1" s="13" t="s">
        <v>111</v>
      </c>
      <c r="AA1" s="13" t="s">
        <v>112</v>
      </c>
      <c r="AB1" s="13" t="s">
        <v>113</v>
      </c>
      <c r="AC1" s="13" t="s">
        <v>114</v>
      </c>
      <c r="AD1" s="13" t="s">
        <v>115</v>
      </c>
      <c r="AE1" s="13" t="s">
        <v>116</v>
      </c>
      <c r="AF1" s="13" t="s">
        <v>117</v>
      </c>
      <c r="AG1" s="13" t="s">
        <v>118</v>
      </c>
      <c r="AH1" s="13" t="s">
        <v>119</v>
      </c>
      <c r="AI1" s="13" t="s">
        <v>120</v>
      </c>
      <c r="AJ1" s="13" t="s">
        <v>121</v>
      </c>
      <c r="AK1" s="13" t="s">
        <v>122</v>
      </c>
      <c r="AL1" s="13" t="s">
        <v>123</v>
      </c>
      <c r="AM1" s="13" t="s">
        <v>124</v>
      </c>
      <c r="AN1" s="13" t="s">
        <v>125</v>
      </c>
      <c r="AO1" s="13" t="s">
        <v>126</v>
      </c>
      <c r="AP1" s="13" t="s">
        <v>127</v>
      </c>
      <c r="AQ1" s="13" t="s">
        <v>128</v>
      </c>
      <c r="AR1" s="13" t="s">
        <v>129</v>
      </c>
      <c r="AS1" s="13" t="s">
        <v>130</v>
      </c>
      <c r="AT1" s="13" t="s">
        <v>131</v>
      </c>
      <c r="AU1" s="13" t="s">
        <v>132</v>
      </c>
      <c r="AV1" s="13" t="s">
        <v>133</v>
      </c>
      <c r="AW1" s="13" t="s">
        <v>134</v>
      </c>
      <c r="AX1" s="13" t="s">
        <v>135</v>
      </c>
      <c r="AY1" s="13" t="s">
        <v>136</v>
      </c>
      <c r="AZ1" s="13" t="s">
        <v>137</v>
      </c>
      <c r="BA1" s="13" t="s">
        <v>138</v>
      </c>
      <c r="BB1" s="13" t="s">
        <v>139</v>
      </c>
      <c r="BC1" s="13" t="s">
        <v>140</v>
      </c>
      <c r="BD1" s="13" t="s">
        <v>141</v>
      </c>
      <c r="BE1" s="13" t="s">
        <v>142</v>
      </c>
      <c r="BF1" s="13" t="s">
        <v>143</v>
      </c>
      <c r="BG1" s="13" t="s">
        <v>144</v>
      </c>
      <c r="BH1" s="13" t="s">
        <v>145</v>
      </c>
      <c r="BI1" s="13" t="s">
        <v>146</v>
      </c>
      <c r="BJ1" s="13" t="s">
        <v>147</v>
      </c>
      <c r="BK1" s="13" t="s">
        <v>148</v>
      </c>
      <c r="BL1" s="13" t="s">
        <v>149</v>
      </c>
      <c r="BM1" s="13" t="s">
        <v>150</v>
      </c>
      <c r="BN1" s="13" t="s">
        <v>151</v>
      </c>
      <c r="BO1" s="13" t="s">
        <v>152</v>
      </c>
      <c r="BP1" s="13" t="s">
        <v>153</v>
      </c>
      <c r="BQ1" s="13" t="s">
        <v>154</v>
      </c>
      <c r="BR1" s="13" t="s">
        <v>155</v>
      </c>
      <c r="BS1" s="13" t="s">
        <v>156</v>
      </c>
      <c r="BT1" s="13" t="s">
        <v>157</v>
      </c>
      <c r="BU1" s="13" t="s">
        <v>158</v>
      </c>
      <c r="BV1" s="13" t="s">
        <v>159</v>
      </c>
      <c r="BW1" s="13" t="s">
        <v>160</v>
      </c>
      <c r="BX1" s="13" t="s">
        <v>161</v>
      </c>
      <c r="BY1" s="13" t="s">
        <v>162</v>
      </c>
      <c r="BZ1" s="13" t="s">
        <v>163</v>
      </c>
      <c r="CA1" s="13" t="s">
        <v>164</v>
      </c>
      <c r="CB1" s="13" t="s">
        <v>165</v>
      </c>
      <c r="CC1" s="13" t="s">
        <v>166</v>
      </c>
      <c r="CD1" s="13" t="s">
        <v>167</v>
      </c>
      <c r="CE1" s="13" t="s">
        <v>168</v>
      </c>
      <c r="CF1" s="13" t="s">
        <v>169</v>
      </c>
      <c r="CG1" s="13" t="s">
        <v>170</v>
      </c>
      <c r="CH1" s="13" t="s">
        <v>171</v>
      </c>
      <c r="CI1" s="13" t="s">
        <v>172</v>
      </c>
      <c r="CJ1" s="13" t="s">
        <v>173</v>
      </c>
      <c r="CK1" s="13" t="s">
        <v>174</v>
      </c>
      <c r="CL1" s="13" t="s">
        <v>175</v>
      </c>
      <c r="CM1" s="13" t="s">
        <v>176</v>
      </c>
      <c r="CN1" s="13" t="s">
        <v>177</v>
      </c>
      <c r="CO1" s="13" t="s">
        <v>178</v>
      </c>
      <c r="CP1" s="13" t="s">
        <v>179</v>
      </c>
      <c r="CQ1" s="13" t="s">
        <v>180</v>
      </c>
      <c r="CR1" s="13" t="s">
        <v>181</v>
      </c>
      <c r="CS1" s="13" t="s">
        <v>182</v>
      </c>
      <c r="CT1" s="13" t="s">
        <v>183</v>
      </c>
      <c r="CU1" s="13" t="s">
        <v>184</v>
      </c>
      <c r="CV1" s="13" t="s">
        <v>185</v>
      </c>
      <c r="CW1" s="13" t="s">
        <v>186</v>
      </c>
      <c r="CX1" s="13" t="s">
        <v>187</v>
      </c>
      <c r="CY1" s="13" t="s">
        <v>188</v>
      </c>
      <c r="CZ1" s="13" t="s">
        <v>189</v>
      </c>
      <c r="DA1" s="13" t="s">
        <v>190</v>
      </c>
      <c r="DB1" s="13" t="s">
        <v>191</v>
      </c>
      <c r="DC1" s="13" t="s">
        <v>192</v>
      </c>
      <c r="DD1" s="13" t="s">
        <v>193</v>
      </c>
      <c r="DE1" s="13" t="s">
        <v>194</v>
      </c>
      <c r="DF1" s="13" t="s">
        <v>195</v>
      </c>
      <c r="DG1" s="13" t="s">
        <v>196</v>
      </c>
      <c r="DH1" s="13" t="s">
        <v>197</v>
      </c>
      <c r="DI1" s="13" t="s">
        <v>198</v>
      </c>
      <c r="DJ1" s="13" t="s">
        <v>199</v>
      </c>
      <c r="DK1" s="13" t="s">
        <v>200</v>
      </c>
      <c r="DL1" s="13" t="s">
        <v>201</v>
      </c>
      <c r="DM1" s="13" t="s">
        <v>202</v>
      </c>
      <c r="DN1" s="13" t="s">
        <v>203</v>
      </c>
      <c r="DO1" s="13" t="s">
        <v>204</v>
      </c>
      <c r="DP1" s="13" t="s">
        <v>205</v>
      </c>
      <c r="DQ1" s="13" t="s">
        <v>206</v>
      </c>
      <c r="DR1" s="13" t="s">
        <v>207</v>
      </c>
      <c r="DS1" s="13" t="s">
        <v>208</v>
      </c>
      <c r="DT1" s="13" t="s">
        <v>209</v>
      </c>
      <c r="DU1" s="13" t="s">
        <v>210</v>
      </c>
      <c r="DV1" s="13" t="s">
        <v>211</v>
      </c>
      <c r="DW1" s="13" t="s">
        <v>212</v>
      </c>
      <c r="DX1" s="13" t="s">
        <v>213</v>
      </c>
      <c r="DY1" s="13" t="s">
        <v>214</v>
      </c>
      <c r="DZ1" s="13" t="s">
        <v>215</v>
      </c>
      <c r="EA1" s="13" t="s">
        <v>216</v>
      </c>
      <c r="EB1" s="13" t="s">
        <v>217</v>
      </c>
      <c r="EC1" s="13" t="s">
        <v>218</v>
      </c>
      <c r="ED1" s="13" t="s">
        <v>219</v>
      </c>
      <c r="EE1" s="13" t="s">
        <v>220</v>
      </c>
      <c r="EF1" s="13" t="s">
        <v>221</v>
      </c>
      <c r="EG1" s="13" t="s">
        <v>222</v>
      </c>
      <c r="EH1" s="13" t="s">
        <v>223</v>
      </c>
      <c r="EI1" s="13" t="s">
        <v>224</v>
      </c>
      <c r="EJ1" s="13" t="s">
        <v>225</v>
      </c>
      <c r="EK1" s="13" t="s">
        <v>226</v>
      </c>
      <c r="EL1" s="13" t="s">
        <v>227</v>
      </c>
      <c r="EM1" s="13" t="s">
        <v>228</v>
      </c>
      <c r="EN1" s="13" t="s">
        <v>229</v>
      </c>
      <c r="EO1" s="13" t="s">
        <v>230</v>
      </c>
      <c r="EP1" s="13" t="s">
        <v>231</v>
      </c>
      <c r="EQ1" s="13" t="s">
        <v>232</v>
      </c>
      <c r="ER1" s="13" t="s">
        <v>233</v>
      </c>
      <c r="ES1" s="13" t="s">
        <v>234</v>
      </c>
      <c r="ET1" s="13" t="s">
        <v>235</v>
      </c>
      <c r="EU1" s="13" t="s">
        <v>236</v>
      </c>
      <c r="EV1" s="13" t="s">
        <v>237</v>
      </c>
      <c r="EW1" s="13" t="s">
        <v>238</v>
      </c>
      <c r="EX1" s="13" t="s">
        <v>239</v>
      </c>
      <c r="EY1" s="13" t="s">
        <v>240</v>
      </c>
      <c r="EZ1" s="296" t="s">
        <v>241</v>
      </c>
      <c r="FA1" s="297" t="s">
        <v>242</v>
      </c>
      <c r="FB1" s="297" t="s">
        <v>243</v>
      </c>
      <c r="FC1" s="298" t="s">
        <v>244</v>
      </c>
      <c r="FD1" s="298" t="s">
        <v>245</v>
      </c>
      <c r="FE1" s="7" t="s">
        <v>246</v>
      </c>
      <c r="FF1" s="7" t="s">
        <v>247</v>
      </c>
      <c r="FG1" s="7" t="s">
        <v>248</v>
      </c>
      <c r="FH1" s="7" t="s">
        <v>249</v>
      </c>
      <c r="FI1" s="7" t="s">
        <v>250</v>
      </c>
      <c r="FJ1" s="12" t="s">
        <v>251</v>
      </c>
      <c r="FK1" s="7" t="s">
        <v>252</v>
      </c>
      <c r="FL1" s="7" t="s">
        <v>253</v>
      </c>
      <c r="FM1" s="7" t="s">
        <v>254</v>
      </c>
    </row>
    <row r="2" spans="1:169" x14ac:dyDescent="0.2">
      <c r="A2" s="299" t="s">
        <v>255</v>
      </c>
      <c r="B2" s="55">
        <f t="shared" ref="B2:B65" si="0">COUNT(R2:EY2,FE2:FM2)</f>
        <v>0</v>
      </c>
      <c r="C2" s="55" t="str">
        <f t="shared" ref="C2:C65" si="1">IF(COUNT(R2:EY2,FE2:FM2)&gt;0,COUNT(R2:EY2,FE2:FM2),"")</f>
        <v/>
      </c>
      <c r="D2" s="55" t="str">
        <f t="shared" ref="D2:D65" si="2">IF(COUNT(T2:BJ2,BL2:BT2,BV2:CB2,CD2:EY2,FE2:FM2)&gt;0,COUNT(T2:BJ2,BL2:BT2,BV2:CB2,CD2:EY2,FE2:FM2),"")</f>
        <v/>
      </c>
      <c r="E2" s="55" t="str">
        <f t="shared" ref="E2:E65" si="3">IF(H2=1,COUNT(R2:EY2,FE2:FM2),"")</f>
        <v/>
      </c>
      <c r="F2" s="55" t="str">
        <f t="shared" ref="F2:F65" si="4">IF(H2=1,COUNT(T2:BJ2,BL2:BT2,BV2:CB2,CD2:EY2,FE2:FM2),"")</f>
        <v/>
      </c>
      <c r="G2" s="55" t="str">
        <f>IF($B2&gt;=1,$M2,"")</f>
        <v/>
      </c>
      <c r="H2" s="55" t="str">
        <f>IF(AND(M2&gt;0,M2&lt;='Summary STATS'!$C$22),1,"")</f>
        <v/>
      </c>
      <c r="I2" s="144" t="s">
        <v>256</v>
      </c>
      <c r="J2" s="26" t="s">
        <v>257</v>
      </c>
      <c r="K2" s="205">
        <v>44.186567240000002</v>
      </c>
      <c r="L2" s="205">
        <v>-88.457052910000002</v>
      </c>
      <c r="M2" s="300"/>
      <c r="N2" s="300"/>
      <c r="O2" s="300"/>
      <c r="P2" s="301" t="s">
        <v>258</v>
      </c>
      <c r="Q2" s="302"/>
      <c r="R2" s="15"/>
      <c r="S2" s="15"/>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c r="EY2" s="302"/>
      <c r="EZ2" s="303"/>
      <c r="FA2" s="303"/>
      <c r="FB2" s="303"/>
      <c r="FC2" s="303"/>
      <c r="FD2" s="303"/>
      <c r="FE2" s="302"/>
      <c r="FF2" s="302"/>
      <c r="FG2" s="302"/>
      <c r="FH2" s="302"/>
      <c r="FI2" s="302"/>
    </row>
    <row r="3" spans="1:169" x14ac:dyDescent="0.2">
      <c r="A3" s="299" t="s">
        <v>259</v>
      </c>
      <c r="B3" s="55">
        <f t="shared" si="0"/>
        <v>0</v>
      </c>
      <c r="C3" s="55" t="str">
        <f t="shared" si="1"/>
        <v/>
      </c>
      <c r="D3" s="55" t="str">
        <f t="shared" si="2"/>
        <v/>
      </c>
      <c r="E3" s="55" t="str">
        <f t="shared" si="3"/>
        <v/>
      </c>
      <c r="F3" s="55" t="str">
        <f t="shared" si="4"/>
        <v/>
      </c>
      <c r="G3" s="55" t="str">
        <f t="shared" ref="G3:G25" si="5">IF($B3&gt;=1,$M3,"")</f>
        <v/>
      </c>
      <c r="H3" s="55" t="str">
        <f>IF(AND(M3&gt;0,M3&lt;='Summary STATS'!$C$22),1,"")</f>
        <v/>
      </c>
      <c r="I3" s="144" t="s">
        <v>260</v>
      </c>
      <c r="J3" s="26" t="s">
        <v>261</v>
      </c>
      <c r="K3" s="205">
        <v>44.186552370000001</v>
      </c>
      <c r="L3" s="205">
        <v>-88.455952240000002</v>
      </c>
      <c r="M3" s="300"/>
      <c r="N3" s="300"/>
      <c r="O3" s="300"/>
      <c r="P3" s="301" t="s">
        <v>258</v>
      </c>
      <c r="Q3" s="302"/>
      <c r="R3" s="15"/>
      <c r="S3" s="15"/>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302"/>
      <c r="CZ3" s="302"/>
      <c r="DA3" s="302"/>
      <c r="DB3" s="302"/>
      <c r="DC3" s="302"/>
      <c r="DD3" s="302"/>
      <c r="DE3" s="302"/>
      <c r="DF3" s="302"/>
      <c r="DG3" s="302"/>
      <c r="DH3" s="302"/>
      <c r="DI3" s="302"/>
      <c r="DJ3" s="302"/>
      <c r="DK3" s="302"/>
      <c r="DL3" s="302"/>
      <c r="DM3" s="302"/>
      <c r="DN3" s="302"/>
      <c r="DO3" s="302"/>
      <c r="DP3" s="302"/>
      <c r="DQ3" s="302"/>
      <c r="DR3" s="302"/>
      <c r="DS3" s="302"/>
      <c r="DT3" s="302"/>
      <c r="DU3" s="302"/>
      <c r="DV3" s="302"/>
      <c r="DW3" s="302"/>
      <c r="DX3" s="302"/>
      <c r="DY3" s="302"/>
      <c r="DZ3" s="302"/>
      <c r="EA3" s="302"/>
      <c r="EB3" s="302"/>
      <c r="EC3" s="302"/>
      <c r="ED3" s="302"/>
      <c r="EE3" s="302"/>
      <c r="EF3" s="302"/>
      <c r="EG3" s="302"/>
      <c r="EH3" s="302"/>
      <c r="EI3" s="302"/>
      <c r="EJ3" s="302"/>
      <c r="EK3" s="302"/>
      <c r="EL3" s="302"/>
      <c r="EM3" s="302"/>
      <c r="EN3" s="302"/>
      <c r="EO3" s="302"/>
      <c r="EP3" s="302"/>
      <c r="EQ3" s="302"/>
      <c r="ER3" s="302"/>
      <c r="ES3" s="302"/>
      <c r="ET3" s="302"/>
      <c r="EU3" s="302"/>
      <c r="EV3" s="302"/>
      <c r="EW3" s="302"/>
      <c r="EX3" s="302"/>
      <c r="EY3" s="302"/>
      <c r="EZ3" s="303"/>
      <c r="FA3" s="303"/>
      <c r="FB3" s="303"/>
      <c r="FC3" s="303"/>
      <c r="FD3" s="303"/>
      <c r="FE3" s="302"/>
      <c r="FF3" s="302"/>
      <c r="FG3" s="302"/>
      <c r="FH3" s="302"/>
      <c r="FI3" s="302"/>
    </row>
    <row r="4" spans="1:169" x14ac:dyDescent="0.2">
      <c r="A4" s="299" t="s">
        <v>262</v>
      </c>
      <c r="B4" s="55">
        <f t="shared" si="0"/>
        <v>0</v>
      </c>
      <c r="C4" s="55" t="str">
        <f t="shared" si="1"/>
        <v/>
      </c>
      <c r="D4" s="55" t="str">
        <f t="shared" si="2"/>
        <v/>
      </c>
      <c r="E4" s="55" t="str">
        <f t="shared" si="3"/>
        <v/>
      </c>
      <c r="F4" s="55" t="str">
        <f t="shared" si="4"/>
        <v/>
      </c>
      <c r="G4" s="55" t="str">
        <f t="shared" si="5"/>
        <v/>
      </c>
      <c r="H4" s="55" t="str">
        <f>IF(AND(M4&gt;0,M4&lt;='Summary STATS'!$C$22),1,"")</f>
        <v/>
      </c>
      <c r="I4" s="45">
        <v>129800</v>
      </c>
      <c r="J4" s="26" t="s">
        <v>263</v>
      </c>
      <c r="K4" s="205">
        <v>44.186537479999998</v>
      </c>
      <c r="L4" s="205">
        <v>-88.454851579999996</v>
      </c>
      <c r="M4" s="300"/>
      <c r="N4" s="300"/>
      <c r="O4" s="300"/>
      <c r="P4" s="301" t="s">
        <v>258</v>
      </c>
      <c r="Q4" s="302"/>
      <c r="R4" s="15"/>
      <c r="S4" s="15"/>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c r="EY4" s="302"/>
      <c r="EZ4" s="303"/>
      <c r="FA4" s="303"/>
      <c r="FB4" s="303"/>
      <c r="FC4" s="303"/>
      <c r="FD4" s="303"/>
      <c r="FE4" s="302"/>
      <c r="FF4" s="302"/>
      <c r="FG4" s="302"/>
      <c r="FH4" s="302"/>
      <c r="FI4" s="302"/>
    </row>
    <row r="5" spans="1:169" x14ac:dyDescent="0.2">
      <c r="A5" s="304" t="s">
        <v>264</v>
      </c>
      <c r="B5" s="55">
        <f t="shared" si="0"/>
        <v>0</v>
      </c>
      <c r="C5" s="55" t="str">
        <f t="shared" si="1"/>
        <v/>
      </c>
      <c r="D5" s="55" t="str">
        <f t="shared" si="2"/>
        <v/>
      </c>
      <c r="E5" s="55" t="str">
        <f t="shared" si="3"/>
        <v/>
      </c>
      <c r="F5" s="55" t="str">
        <f t="shared" si="4"/>
        <v/>
      </c>
      <c r="G5" s="55" t="str">
        <f t="shared" si="5"/>
        <v/>
      </c>
      <c r="H5" s="55" t="str">
        <f>IF(AND(M5&gt;0,M5&lt;='Summary STATS'!$C$22),1,"")</f>
        <v/>
      </c>
      <c r="I5" s="145" t="s">
        <v>265</v>
      </c>
      <c r="J5" s="26" t="s">
        <v>266</v>
      </c>
      <c r="K5" s="205">
        <v>44.187359239999999</v>
      </c>
      <c r="L5" s="205">
        <v>-88.457032249999997</v>
      </c>
      <c r="M5" s="300"/>
      <c r="N5" s="300"/>
      <c r="O5" s="300"/>
      <c r="P5" s="301" t="s">
        <v>258</v>
      </c>
      <c r="Q5" s="302"/>
      <c r="R5" s="15"/>
      <c r="S5" s="15"/>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c r="EY5" s="302"/>
      <c r="EZ5" s="303"/>
      <c r="FA5" s="303"/>
      <c r="FB5" s="303"/>
      <c r="FC5" s="303"/>
      <c r="FD5" s="303"/>
      <c r="FE5" s="302"/>
      <c r="FF5" s="302"/>
      <c r="FG5" s="302"/>
      <c r="FH5" s="302"/>
      <c r="FI5" s="302"/>
    </row>
    <row r="6" spans="1:169" x14ac:dyDescent="0.2">
      <c r="A6" s="299" t="s">
        <v>267</v>
      </c>
      <c r="B6" s="55">
        <f t="shared" si="0"/>
        <v>0</v>
      </c>
      <c r="C6" s="55" t="str">
        <f t="shared" si="1"/>
        <v/>
      </c>
      <c r="D6" s="55" t="str">
        <f t="shared" si="2"/>
        <v/>
      </c>
      <c r="E6" s="55" t="str">
        <f t="shared" si="3"/>
        <v/>
      </c>
      <c r="F6" s="55" t="str">
        <f t="shared" si="4"/>
        <v/>
      </c>
      <c r="G6" s="55" t="str">
        <f t="shared" si="5"/>
        <v/>
      </c>
      <c r="H6" s="55" t="str">
        <f>IF(AND(M6&gt;0,M6&lt;='Summary STATS'!$C$22),1,"")</f>
        <v/>
      </c>
      <c r="I6" s="144" t="s">
        <v>268</v>
      </c>
      <c r="J6" s="26" t="s">
        <v>269</v>
      </c>
      <c r="K6" s="205">
        <v>44.187344359999997</v>
      </c>
      <c r="L6" s="205">
        <v>-88.455931559999996</v>
      </c>
      <c r="M6" s="300"/>
      <c r="N6" s="300"/>
      <c r="O6" s="300"/>
      <c r="P6" s="301" t="s">
        <v>258</v>
      </c>
      <c r="Q6" s="302"/>
      <c r="R6" s="15"/>
      <c r="S6" s="15"/>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c r="EY6" s="302"/>
      <c r="EZ6" s="303"/>
      <c r="FA6" s="303"/>
      <c r="FB6" s="303"/>
      <c r="FC6" s="303"/>
      <c r="FD6" s="303"/>
      <c r="FE6" s="302"/>
      <c r="FF6" s="302"/>
      <c r="FG6" s="302"/>
      <c r="FH6" s="302"/>
      <c r="FI6" s="302"/>
    </row>
    <row r="7" spans="1:169" x14ac:dyDescent="0.2">
      <c r="A7" s="299"/>
      <c r="B7" s="55">
        <f t="shared" si="0"/>
        <v>0</v>
      </c>
      <c r="C7" s="55" t="str">
        <f t="shared" si="1"/>
        <v/>
      </c>
      <c r="D7" s="55" t="str">
        <f t="shared" si="2"/>
        <v/>
      </c>
      <c r="E7" s="55" t="str">
        <f t="shared" si="3"/>
        <v/>
      </c>
      <c r="F7" s="55" t="str">
        <f t="shared" si="4"/>
        <v/>
      </c>
      <c r="G7" s="55" t="str">
        <f t="shared" si="5"/>
        <v/>
      </c>
      <c r="H7" s="55" t="str">
        <f>IF(AND(M7&gt;0,M7&lt;='Summary STATS'!$C$22),1,"")</f>
        <v/>
      </c>
      <c r="I7" s="144" t="s">
        <v>270</v>
      </c>
      <c r="J7" s="26" t="s">
        <v>271</v>
      </c>
      <c r="K7" s="205">
        <v>44.188166099999997</v>
      </c>
      <c r="L7" s="205">
        <v>-88.458112279999995</v>
      </c>
      <c r="M7" s="300"/>
      <c r="N7" s="300"/>
      <c r="O7" s="300"/>
      <c r="P7" s="301" t="s">
        <v>258</v>
      </c>
      <c r="Q7" s="302"/>
      <c r="R7" s="15"/>
      <c r="S7" s="15"/>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c r="EY7" s="302"/>
      <c r="EZ7" s="303"/>
      <c r="FA7" s="303"/>
      <c r="FB7" s="303"/>
      <c r="FC7" s="303"/>
      <c r="FD7" s="303"/>
      <c r="FE7" s="302"/>
      <c r="FF7" s="302"/>
      <c r="FG7" s="302"/>
      <c r="FH7" s="302"/>
      <c r="FI7" s="302"/>
    </row>
    <row r="8" spans="1:169" x14ac:dyDescent="0.2">
      <c r="A8" s="299"/>
      <c r="B8" s="55">
        <f t="shared" si="0"/>
        <v>0</v>
      </c>
      <c r="C8" s="55" t="str">
        <f t="shared" si="1"/>
        <v/>
      </c>
      <c r="D8" s="55" t="str">
        <f t="shared" si="2"/>
        <v/>
      </c>
      <c r="E8" s="55" t="str">
        <f t="shared" si="3"/>
        <v/>
      </c>
      <c r="F8" s="55" t="str">
        <f t="shared" si="4"/>
        <v/>
      </c>
      <c r="G8" s="55" t="str">
        <f t="shared" si="5"/>
        <v/>
      </c>
      <c r="H8" s="55" t="str">
        <f>IF(AND(M8&gt;0,M8&lt;='Summary STATS'!$C$22),1,"")</f>
        <v/>
      </c>
      <c r="I8" s="144" t="s">
        <v>272</v>
      </c>
      <c r="J8" s="26" t="s">
        <v>273</v>
      </c>
      <c r="K8" s="205">
        <v>44.188151230000003</v>
      </c>
      <c r="L8" s="205">
        <v>-88.45701158</v>
      </c>
      <c r="M8" s="300"/>
      <c r="N8" s="300"/>
      <c r="O8" s="300"/>
      <c r="P8" s="301" t="s">
        <v>258</v>
      </c>
      <c r="Q8" s="302"/>
      <c r="R8" s="15"/>
      <c r="S8" s="15"/>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c r="EY8" s="302"/>
      <c r="EZ8" s="303"/>
      <c r="FA8" s="303"/>
      <c r="FB8" s="303"/>
      <c r="FC8" s="303"/>
      <c r="FD8" s="303"/>
      <c r="FE8" s="302"/>
      <c r="FF8" s="302"/>
      <c r="FG8" s="302"/>
      <c r="FH8" s="302"/>
      <c r="FI8" s="302"/>
    </row>
    <row r="9" spans="1:169" x14ac:dyDescent="0.2">
      <c r="A9" s="304"/>
      <c r="B9" s="55">
        <f t="shared" si="0"/>
        <v>0</v>
      </c>
      <c r="C9" s="55" t="str">
        <f t="shared" si="1"/>
        <v/>
      </c>
      <c r="D9" s="55" t="str">
        <f t="shared" si="2"/>
        <v/>
      </c>
      <c r="E9" s="55">
        <f t="shared" si="3"/>
        <v>0</v>
      </c>
      <c r="F9" s="55">
        <f t="shared" si="4"/>
        <v>0</v>
      </c>
      <c r="G9" s="55" t="str">
        <f t="shared" si="5"/>
        <v/>
      </c>
      <c r="H9" s="55">
        <f>IF(AND(M9&gt;0,M9&lt;='Summary STATS'!$C$22),1,"")</f>
        <v>1</v>
      </c>
      <c r="I9" s="144" t="s">
        <v>274</v>
      </c>
      <c r="J9" s="26" t="s">
        <v>275</v>
      </c>
      <c r="K9" s="205">
        <v>44.18904706</v>
      </c>
      <c r="L9" s="205">
        <v>-88.464695919999997</v>
      </c>
      <c r="M9" s="302">
        <v>6</v>
      </c>
      <c r="N9" s="302" t="s">
        <v>276</v>
      </c>
      <c r="O9" s="302" t="s">
        <v>277</v>
      </c>
      <c r="P9" s="301"/>
      <c r="Q9" s="302"/>
      <c r="R9" s="15" t="s">
        <v>278</v>
      </c>
      <c r="S9" s="15"/>
      <c r="T9" s="302"/>
      <c r="U9" s="302"/>
      <c r="V9" s="302"/>
      <c r="W9" s="302"/>
      <c r="X9" s="302"/>
      <c r="Y9" s="302"/>
      <c r="Z9" s="302"/>
      <c r="AA9" s="302"/>
      <c r="AB9" s="302"/>
      <c r="AC9" s="302"/>
      <c r="AD9" s="302"/>
      <c r="AE9" s="302" t="s">
        <v>278</v>
      </c>
      <c r="AF9" s="302"/>
      <c r="AG9" s="302"/>
      <c r="AH9" s="302"/>
      <c r="AI9" s="302"/>
      <c r="AJ9" s="302"/>
      <c r="AK9" s="302"/>
      <c r="AL9" s="302"/>
      <c r="AM9" s="302"/>
      <c r="AN9" s="302"/>
      <c r="AO9" s="302"/>
      <c r="AP9" s="302"/>
      <c r="AQ9" s="302"/>
      <c r="AR9" s="302"/>
      <c r="AS9" s="302"/>
      <c r="AT9" s="302"/>
      <c r="AU9" s="302"/>
      <c r="AV9" s="302"/>
      <c r="AW9" s="302" t="s">
        <v>278</v>
      </c>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t="s">
        <v>278</v>
      </c>
      <c r="ET9" s="302"/>
      <c r="EU9" s="302"/>
      <c r="EV9" s="302"/>
      <c r="EW9" s="302"/>
      <c r="EX9" s="302"/>
      <c r="EY9" s="302"/>
      <c r="EZ9" s="303"/>
      <c r="FA9" s="303"/>
      <c r="FB9" s="303"/>
      <c r="FC9" s="303"/>
      <c r="FD9" s="303"/>
      <c r="FE9" s="302"/>
      <c r="FF9" s="302"/>
      <c r="FG9" s="302"/>
      <c r="FH9" s="302"/>
      <c r="FI9" s="302"/>
    </row>
    <row r="10" spans="1:169" x14ac:dyDescent="0.2">
      <c r="A10" s="299"/>
      <c r="B10" s="55">
        <f t="shared" si="0"/>
        <v>0</v>
      </c>
      <c r="C10" s="55" t="str">
        <f t="shared" si="1"/>
        <v/>
      </c>
      <c r="D10" s="55" t="str">
        <f t="shared" si="2"/>
        <v/>
      </c>
      <c r="E10" s="55" t="str">
        <f t="shared" si="3"/>
        <v/>
      </c>
      <c r="F10" s="55" t="str">
        <f t="shared" si="4"/>
        <v/>
      </c>
      <c r="G10" s="55" t="str">
        <f t="shared" si="5"/>
        <v/>
      </c>
      <c r="H10" s="55" t="str">
        <f>IF(AND(M10&gt;0,M10&lt;='Summary STATS'!$C$22),1,"")</f>
        <v/>
      </c>
      <c r="I10" s="305"/>
      <c r="J10" s="26" t="s">
        <v>279</v>
      </c>
      <c r="K10" s="205">
        <v>44.189002619999997</v>
      </c>
      <c r="L10" s="205">
        <v>-88.461393770000001</v>
      </c>
      <c r="M10" s="300"/>
      <c r="N10" s="300"/>
      <c r="O10" s="300"/>
      <c r="P10" s="301" t="s">
        <v>258</v>
      </c>
      <c r="Q10" s="302"/>
      <c r="R10" s="15"/>
      <c r="S10" s="15"/>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c r="CZ10" s="302"/>
      <c r="DA10" s="302"/>
      <c r="DB10" s="302"/>
      <c r="DC10" s="302"/>
      <c r="DD10" s="302"/>
      <c r="DE10" s="302"/>
      <c r="DF10" s="302"/>
      <c r="DG10" s="302"/>
      <c r="DH10" s="302"/>
      <c r="DI10" s="302"/>
      <c r="DJ10" s="302"/>
      <c r="DK10" s="302"/>
      <c r="DL10" s="302"/>
      <c r="DM10" s="302"/>
      <c r="DN10" s="302"/>
      <c r="DO10" s="302"/>
      <c r="DP10" s="302"/>
      <c r="DQ10" s="302"/>
      <c r="DR10" s="302"/>
      <c r="DS10" s="302"/>
      <c r="DT10" s="302"/>
      <c r="DU10" s="302"/>
      <c r="DV10" s="302"/>
      <c r="DW10" s="302"/>
      <c r="DX10" s="302"/>
      <c r="DY10" s="302"/>
      <c r="DZ10" s="302"/>
      <c r="EA10" s="302"/>
      <c r="EB10" s="302"/>
      <c r="EC10" s="302"/>
      <c r="ED10" s="302"/>
      <c r="EE10" s="302"/>
      <c r="EF10" s="302"/>
      <c r="EG10" s="302"/>
      <c r="EH10" s="302"/>
      <c r="EI10" s="302"/>
      <c r="EJ10" s="302"/>
      <c r="EK10" s="302"/>
      <c r="EL10" s="302"/>
      <c r="EM10" s="302"/>
      <c r="EN10" s="302"/>
      <c r="EO10" s="302"/>
      <c r="EP10" s="302"/>
      <c r="EQ10" s="302"/>
      <c r="ER10" s="302"/>
      <c r="ES10" s="302"/>
      <c r="ET10" s="302"/>
      <c r="EU10" s="302"/>
      <c r="EV10" s="302"/>
      <c r="EW10" s="302"/>
      <c r="EX10" s="302"/>
      <c r="EY10" s="302"/>
      <c r="EZ10" s="303"/>
      <c r="FA10" s="303"/>
      <c r="FB10" s="303"/>
      <c r="FC10" s="303"/>
      <c r="FD10" s="303"/>
      <c r="FE10" s="302"/>
      <c r="FF10" s="302"/>
      <c r="FG10" s="302"/>
      <c r="FH10" s="302"/>
      <c r="FI10" s="302"/>
    </row>
    <row r="11" spans="1:169" x14ac:dyDescent="0.2">
      <c r="A11" s="299"/>
      <c r="B11" s="55">
        <f t="shared" si="0"/>
        <v>0</v>
      </c>
      <c r="C11" s="55" t="str">
        <f t="shared" si="1"/>
        <v/>
      </c>
      <c r="D11" s="55" t="str">
        <f t="shared" si="2"/>
        <v/>
      </c>
      <c r="E11" s="55" t="str">
        <f t="shared" si="3"/>
        <v/>
      </c>
      <c r="F11" s="55" t="str">
        <f t="shared" si="4"/>
        <v/>
      </c>
      <c r="G11" s="55" t="str">
        <f t="shared" si="5"/>
        <v/>
      </c>
      <c r="H11" s="55" t="str">
        <f>IF(AND(M11&gt;0,M11&lt;='Summary STATS'!$C$22),1,"")</f>
        <v/>
      </c>
      <c r="I11" s="305"/>
      <c r="J11" s="26" t="s">
        <v>280</v>
      </c>
      <c r="K11" s="205">
        <v>44.188987789999999</v>
      </c>
      <c r="L11" s="205">
        <v>-88.460293050000004</v>
      </c>
      <c r="M11" s="300"/>
      <c r="N11" s="300"/>
      <c r="O11" s="300"/>
      <c r="P11" s="301" t="s">
        <v>258</v>
      </c>
      <c r="Q11" s="302"/>
      <c r="R11" s="15"/>
      <c r="S11" s="15"/>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2"/>
      <c r="DL11" s="302"/>
      <c r="DM11" s="302"/>
      <c r="DN11" s="302"/>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302"/>
      <c r="ES11" s="302"/>
      <c r="ET11" s="302"/>
      <c r="EU11" s="302"/>
      <c r="EV11" s="302"/>
      <c r="EW11" s="302"/>
      <c r="EX11" s="302"/>
      <c r="EY11" s="302"/>
      <c r="EZ11" s="303"/>
      <c r="FA11" s="303"/>
      <c r="FB11" s="303"/>
      <c r="FC11" s="303"/>
      <c r="FD11" s="303"/>
      <c r="FE11" s="302"/>
      <c r="FF11" s="302"/>
      <c r="FG11" s="302"/>
      <c r="FH11" s="302"/>
      <c r="FI11" s="302"/>
    </row>
    <row r="12" spans="1:169" x14ac:dyDescent="0.2">
      <c r="A12" s="299"/>
      <c r="B12" s="55">
        <f t="shared" si="0"/>
        <v>0</v>
      </c>
      <c r="C12" s="55" t="str">
        <f t="shared" si="1"/>
        <v/>
      </c>
      <c r="D12" s="55" t="str">
        <f t="shared" si="2"/>
        <v/>
      </c>
      <c r="E12" s="55" t="str">
        <f t="shared" si="3"/>
        <v/>
      </c>
      <c r="F12" s="55" t="str">
        <f t="shared" si="4"/>
        <v/>
      </c>
      <c r="G12" s="55" t="str">
        <f t="shared" si="5"/>
        <v/>
      </c>
      <c r="H12" s="55" t="str">
        <f>IF(AND(M12&gt;0,M12&lt;='Summary STATS'!$C$22),1,"")</f>
        <v/>
      </c>
      <c r="I12" s="305"/>
      <c r="J12" s="26" t="s">
        <v>281</v>
      </c>
      <c r="K12" s="205">
        <v>44.18897295</v>
      </c>
      <c r="L12" s="205">
        <v>-88.459192340000001</v>
      </c>
      <c r="M12" s="300"/>
      <c r="N12" s="300"/>
      <c r="O12" s="300"/>
      <c r="P12" s="301" t="s">
        <v>258</v>
      </c>
      <c r="Q12" s="302"/>
      <c r="R12" s="15"/>
      <c r="S12" s="15"/>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2"/>
      <c r="DL12" s="302"/>
      <c r="DM12" s="302"/>
      <c r="DN12" s="302"/>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302"/>
      <c r="ES12" s="302"/>
      <c r="ET12" s="302"/>
      <c r="EU12" s="302"/>
      <c r="EV12" s="302"/>
      <c r="EW12" s="302"/>
      <c r="EX12" s="302"/>
      <c r="EY12" s="302"/>
      <c r="EZ12" s="303"/>
      <c r="FA12" s="303"/>
      <c r="FB12" s="303"/>
      <c r="FC12" s="303"/>
      <c r="FD12" s="303"/>
      <c r="FE12" s="302"/>
      <c r="FF12" s="302"/>
      <c r="FG12" s="302"/>
      <c r="FH12" s="302"/>
      <c r="FI12" s="302"/>
    </row>
    <row r="13" spans="1:169" x14ac:dyDescent="0.2">
      <c r="A13" s="304"/>
      <c r="B13" s="55">
        <f t="shared" si="0"/>
        <v>3</v>
      </c>
      <c r="C13" s="55">
        <f t="shared" si="1"/>
        <v>3</v>
      </c>
      <c r="D13" s="55">
        <f t="shared" si="2"/>
        <v>3</v>
      </c>
      <c r="E13" s="55">
        <f t="shared" si="3"/>
        <v>3</v>
      </c>
      <c r="F13" s="55">
        <f t="shared" si="4"/>
        <v>3</v>
      </c>
      <c r="G13" s="55">
        <f t="shared" si="5"/>
        <v>5</v>
      </c>
      <c r="H13" s="55">
        <f>IF(AND(M13&gt;0,M13&lt;='Summary STATS'!$C$22),1,"")</f>
        <v>1</v>
      </c>
      <c r="I13" s="305"/>
      <c r="J13" s="26" t="s">
        <v>282</v>
      </c>
      <c r="K13" s="205">
        <v>44.189868629999999</v>
      </c>
      <c r="L13" s="205">
        <v>-88.466876819999996</v>
      </c>
      <c r="M13" s="302">
        <v>5</v>
      </c>
      <c r="N13" s="302" t="s">
        <v>276</v>
      </c>
      <c r="O13" s="302" t="s">
        <v>277</v>
      </c>
      <c r="P13" s="301"/>
      <c r="Q13" s="302">
        <v>2</v>
      </c>
      <c r="R13" s="15"/>
      <c r="S13" s="15"/>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v>1</v>
      </c>
      <c r="AR13" s="302"/>
      <c r="AS13" s="302"/>
      <c r="AT13" s="302"/>
      <c r="AU13" s="302"/>
      <c r="AV13" s="302"/>
      <c r="AW13" s="302">
        <v>2</v>
      </c>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2"/>
      <c r="EN13" s="302"/>
      <c r="EO13" s="302"/>
      <c r="EP13" s="302"/>
      <c r="EQ13" s="302"/>
      <c r="ER13" s="302"/>
      <c r="ES13" s="302">
        <v>2</v>
      </c>
      <c r="ET13" s="302"/>
      <c r="EU13" s="302"/>
      <c r="EV13" s="302"/>
      <c r="EW13" s="302"/>
      <c r="EX13" s="302"/>
      <c r="EY13" s="302"/>
      <c r="EZ13" s="303"/>
      <c r="FA13" s="303"/>
      <c r="FB13" s="303"/>
      <c r="FC13" s="303"/>
      <c r="FD13" s="303"/>
      <c r="FE13" s="302"/>
      <c r="FF13" s="302"/>
      <c r="FG13" s="302"/>
      <c r="FH13" s="302"/>
      <c r="FI13" s="302"/>
    </row>
    <row r="14" spans="1:169" x14ac:dyDescent="0.2">
      <c r="A14" s="299"/>
      <c r="B14" s="55">
        <f t="shared" si="0"/>
        <v>4</v>
      </c>
      <c r="C14" s="55">
        <f t="shared" si="1"/>
        <v>4</v>
      </c>
      <c r="D14" s="55">
        <f t="shared" si="2"/>
        <v>3</v>
      </c>
      <c r="E14" s="55">
        <f t="shared" si="3"/>
        <v>4</v>
      </c>
      <c r="F14" s="55">
        <f t="shared" si="4"/>
        <v>3</v>
      </c>
      <c r="G14" s="55">
        <f t="shared" si="5"/>
        <v>6.75</v>
      </c>
      <c r="H14" s="55">
        <f>IF(AND(M14&gt;0,M14&lt;='Summary STATS'!$C$22),1,"")</f>
        <v>1</v>
      </c>
      <c r="I14" s="305"/>
      <c r="J14" s="26" t="s">
        <v>283</v>
      </c>
      <c r="K14" s="205">
        <v>44.189853849999999</v>
      </c>
      <c r="L14" s="205">
        <v>-88.465776079999998</v>
      </c>
      <c r="M14" s="302">
        <v>6.75</v>
      </c>
      <c r="N14" s="302" t="s">
        <v>284</v>
      </c>
      <c r="O14" s="302" t="s">
        <v>277</v>
      </c>
      <c r="P14" s="301"/>
      <c r="Q14" s="302">
        <v>3</v>
      </c>
      <c r="R14" s="15">
        <v>1</v>
      </c>
      <c r="S14" s="15"/>
      <c r="T14" s="302"/>
      <c r="U14" s="302"/>
      <c r="V14" s="302"/>
      <c r="W14" s="302"/>
      <c r="X14" s="302"/>
      <c r="Y14" s="302"/>
      <c r="Z14" s="302"/>
      <c r="AA14" s="302"/>
      <c r="AB14" s="302"/>
      <c r="AC14" s="302"/>
      <c r="AD14" s="302"/>
      <c r="AE14" s="302">
        <v>3</v>
      </c>
      <c r="AF14" s="302"/>
      <c r="AG14" s="302"/>
      <c r="AH14" s="302"/>
      <c r="AI14" s="302"/>
      <c r="AJ14" s="302"/>
      <c r="AK14" s="302"/>
      <c r="AL14" s="302"/>
      <c r="AM14" s="302"/>
      <c r="AN14" s="302"/>
      <c r="AO14" s="302"/>
      <c r="AP14" s="302"/>
      <c r="AQ14" s="302">
        <v>2</v>
      </c>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2"/>
      <c r="DL14" s="302"/>
      <c r="DM14" s="302"/>
      <c r="DN14" s="302"/>
      <c r="DO14" s="302"/>
      <c r="DP14" s="302"/>
      <c r="DQ14" s="302"/>
      <c r="DR14" s="302"/>
      <c r="DS14" s="302"/>
      <c r="DT14" s="302"/>
      <c r="DU14" s="302"/>
      <c r="DV14" s="302"/>
      <c r="DW14" s="302"/>
      <c r="DX14" s="302"/>
      <c r="DY14" s="302"/>
      <c r="DZ14" s="302"/>
      <c r="EA14" s="302"/>
      <c r="EB14" s="302"/>
      <c r="EC14" s="302"/>
      <c r="ED14" s="302"/>
      <c r="EE14" s="302"/>
      <c r="EF14" s="302"/>
      <c r="EG14" s="302"/>
      <c r="EH14" s="302"/>
      <c r="EI14" s="302"/>
      <c r="EJ14" s="302"/>
      <c r="EK14" s="302"/>
      <c r="EL14" s="302"/>
      <c r="EM14" s="302"/>
      <c r="EN14" s="302"/>
      <c r="EO14" s="302"/>
      <c r="EP14" s="302"/>
      <c r="EQ14" s="302"/>
      <c r="ER14" s="302"/>
      <c r="ES14" s="302">
        <v>2</v>
      </c>
      <c r="ET14" s="302"/>
      <c r="EU14" s="302"/>
      <c r="EV14" s="302"/>
      <c r="EW14" s="302"/>
      <c r="EX14" s="302"/>
      <c r="EY14" s="302"/>
      <c r="EZ14" s="303"/>
      <c r="FA14" s="303"/>
      <c r="FB14" s="303"/>
      <c r="FC14" s="303"/>
      <c r="FD14" s="303"/>
      <c r="FE14" s="302"/>
      <c r="FF14" s="302"/>
      <c r="FG14" s="302"/>
      <c r="FH14" s="302"/>
      <c r="FI14" s="302"/>
    </row>
    <row r="15" spans="1:169" x14ac:dyDescent="0.2">
      <c r="A15" s="299"/>
      <c r="B15" s="55">
        <f t="shared" si="0"/>
        <v>5</v>
      </c>
      <c r="C15" s="55">
        <f t="shared" si="1"/>
        <v>5</v>
      </c>
      <c r="D15" s="55">
        <f t="shared" si="2"/>
        <v>4</v>
      </c>
      <c r="E15" s="55">
        <f t="shared" si="3"/>
        <v>5</v>
      </c>
      <c r="F15" s="55">
        <f t="shared" si="4"/>
        <v>4</v>
      </c>
      <c r="G15" s="55">
        <f t="shared" si="5"/>
        <v>5</v>
      </c>
      <c r="H15" s="55">
        <f>IF(AND(M15&gt;0,M15&lt;='Summary STATS'!$C$22),1,"")</f>
        <v>1</v>
      </c>
      <c r="I15" s="305"/>
      <c r="J15" s="26" t="s">
        <v>285</v>
      </c>
      <c r="K15" s="205">
        <v>44.189839059999997</v>
      </c>
      <c r="L15" s="205">
        <v>-88.464675349999993</v>
      </c>
      <c r="M15" s="302">
        <v>5</v>
      </c>
      <c r="N15" s="302" t="s">
        <v>276</v>
      </c>
      <c r="O15" s="302" t="s">
        <v>277</v>
      </c>
      <c r="P15" s="301"/>
      <c r="Q15" s="302">
        <v>1</v>
      </c>
      <c r="R15" s="15">
        <v>1</v>
      </c>
      <c r="S15" s="15"/>
      <c r="T15" s="302"/>
      <c r="U15" s="302"/>
      <c r="V15" s="302"/>
      <c r="W15" s="302"/>
      <c r="X15" s="302"/>
      <c r="Y15" s="302"/>
      <c r="Z15" s="302"/>
      <c r="AA15" s="302"/>
      <c r="AB15" s="302"/>
      <c r="AC15" s="302"/>
      <c r="AD15" s="302"/>
      <c r="AE15" s="302">
        <v>1</v>
      </c>
      <c r="AF15" s="302"/>
      <c r="AG15" s="302"/>
      <c r="AH15" s="302"/>
      <c r="AI15" s="302"/>
      <c r="AJ15" s="302"/>
      <c r="AK15" s="302"/>
      <c r="AL15" s="302"/>
      <c r="AM15" s="302"/>
      <c r="AN15" s="302"/>
      <c r="AO15" s="302"/>
      <c r="AP15" s="302"/>
      <c r="AQ15" s="302">
        <v>1</v>
      </c>
      <c r="AR15" s="302"/>
      <c r="AS15" s="302"/>
      <c r="AT15" s="302"/>
      <c r="AU15" s="302"/>
      <c r="AV15" s="302"/>
      <c r="AW15" s="302">
        <v>1</v>
      </c>
      <c r="AX15" s="302"/>
      <c r="AY15" s="302"/>
      <c r="AZ15" s="302"/>
      <c r="BA15" s="302"/>
      <c r="BB15" s="302"/>
      <c r="BC15" s="302"/>
      <c r="BD15" s="302"/>
      <c r="BE15" s="302"/>
      <c r="BF15" s="302"/>
      <c r="BG15" s="302"/>
      <c r="BH15" s="302"/>
      <c r="BI15" s="302"/>
      <c r="BJ15" s="302"/>
      <c r="BK15" s="302"/>
      <c r="BL15" s="302"/>
      <c r="BM15" s="302"/>
      <c r="BN15" s="302"/>
      <c r="BO15" s="302"/>
      <c r="BP15" s="302"/>
      <c r="BQ15" s="302"/>
      <c r="BR15" s="302">
        <v>1</v>
      </c>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302"/>
      <c r="ET15" s="302"/>
      <c r="EU15" s="302"/>
      <c r="EV15" s="302"/>
      <c r="EW15" s="302"/>
      <c r="EX15" s="302"/>
      <c r="EY15" s="302"/>
      <c r="EZ15" s="303"/>
      <c r="FA15" s="303"/>
      <c r="FB15" s="303">
        <v>1</v>
      </c>
      <c r="FC15" s="303"/>
      <c r="FD15" s="303"/>
      <c r="FE15" s="302"/>
      <c r="FF15" s="302"/>
      <c r="FG15" s="302"/>
      <c r="FH15" s="302"/>
      <c r="FI15" s="302"/>
    </row>
    <row r="16" spans="1:169" x14ac:dyDescent="0.2">
      <c r="A16" s="299"/>
      <c r="B16" s="55">
        <f t="shared" si="0"/>
        <v>0</v>
      </c>
      <c r="C16" s="55" t="str">
        <f t="shared" si="1"/>
        <v/>
      </c>
      <c r="D16" s="55" t="str">
        <f t="shared" si="2"/>
        <v/>
      </c>
      <c r="E16" s="55" t="str">
        <f t="shared" si="3"/>
        <v/>
      </c>
      <c r="F16" s="55" t="str">
        <f t="shared" si="4"/>
        <v/>
      </c>
      <c r="G16" s="55" t="str">
        <f t="shared" si="5"/>
        <v/>
      </c>
      <c r="H16" s="55" t="str">
        <f>IF(AND(M16&gt;0,M16&lt;='Summary STATS'!$C$22),1,"")</f>
        <v/>
      </c>
      <c r="I16" s="305"/>
      <c r="J16" s="26" t="s">
        <v>286</v>
      </c>
      <c r="K16" s="205">
        <v>44.189824260000002</v>
      </c>
      <c r="L16" s="205">
        <v>-88.463574620000003</v>
      </c>
      <c r="M16" s="300"/>
      <c r="N16" s="300"/>
      <c r="O16" s="300"/>
      <c r="P16" s="301" t="s">
        <v>258</v>
      </c>
      <c r="Q16" s="302"/>
      <c r="R16" s="15"/>
      <c r="S16" s="15"/>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2"/>
      <c r="DL16" s="302"/>
      <c r="DM16" s="302"/>
      <c r="DN16" s="302"/>
      <c r="DO16" s="302"/>
      <c r="DP16" s="302"/>
      <c r="DQ16" s="302"/>
      <c r="DR16" s="302"/>
      <c r="DS16" s="302"/>
      <c r="DT16" s="302"/>
      <c r="DU16" s="302"/>
      <c r="DV16" s="302"/>
      <c r="DW16" s="302"/>
      <c r="DX16" s="302"/>
      <c r="DY16" s="302"/>
      <c r="DZ16" s="302"/>
      <c r="EA16" s="302"/>
      <c r="EB16" s="302"/>
      <c r="EC16" s="302"/>
      <c r="ED16" s="302"/>
      <c r="EE16" s="302"/>
      <c r="EF16" s="302"/>
      <c r="EG16" s="302"/>
      <c r="EH16" s="302"/>
      <c r="EI16" s="302"/>
      <c r="EJ16" s="302"/>
      <c r="EK16" s="302"/>
      <c r="EL16" s="302"/>
      <c r="EM16" s="302"/>
      <c r="EN16" s="302"/>
      <c r="EO16" s="302"/>
      <c r="EP16" s="302"/>
      <c r="EQ16" s="302"/>
      <c r="ER16" s="302"/>
      <c r="ES16" s="302"/>
      <c r="ET16" s="302"/>
      <c r="EU16" s="302"/>
      <c r="EV16" s="302"/>
      <c r="EW16" s="302"/>
      <c r="EX16" s="302"/>
      <c r="EY16" s="302"/>
      <c r="EZ16" s="303"/>
      <c r="FA16" s="303"/>
      <c r="FB16" s="303"/>
      <c r="FC16" s="303"/>
      <c r="FD16" s="303"/>
      <c r="FE16" s="302"/>
      <c r="FF16" s="302"/>
      <c r="FG16" s="302"/>
      <c r="FH16" s="302"/>
      <c r="FI16" s="302"/>
    </row>
    <row r="17" spans="1:165" x14ac:dyDescent="0.2">
      <c r="A17" s="299"/>
      <c r="B17" s="55">
        <f t="shared" si="0"/>
        <v>0</v>
      </c>
      <c r="C17" s="55" t="str">
        <f t="shared" si="1"/>
        <v/>
      </c>
      <c r="D17" s="55" t="str">
        <f t="shared" si="2"/>
        <v/>
      </c>
      <c r="E17" s="55" t="str">
        <f t="shared" si="3"/>
        <v/>
      </c>
      <c r="F17" s="55" t="str">
        <f t="shared" si="4"/>
        <v/>
      </c>
      <c r="G17" s="55" t="str">
        <f t="shared" si="5"/>
        <v/>
      </c>
      <c r="H17" s="55" t="str">
        <f>IF(AND(M17&gt;0,M17&lt;='Summary STATS'!$C$22),1,"")</f>
        <v/>
      </c>
      <c r="I17" s="305"/>
      <c r="J17" s="26" t="s">
        <v>287</v>
      </c>
      <c r="K17" s="205">
        <v>44.189809439999998</v>
      </c>
      <c r="L17" s="205">
        <v>-88.462473889999998</v>
      </c>
      <c r="M17" s="300"/>
      <c r="N17" s="300"/>
      <c r="O17" s="300"/>
      <c r="P17" s="301" t="s">
        <v>258</v>
      </c>
      <c r="Q17" s="302"/>
      <c r="R17" s="15"/>
      <c r="S17" s="15"/>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2"/>
      <c r="DL17" s="302"/>
      <c r="DM17" s="302"/>
      <c r="DN17" s="302"/>
      <c r="DO17" s="302"/>
      <c r="DP17" s="302"/>
      <c r="DQ17" s="302"/>
      <c r="DR17" s="302"/>
      <c r="DS17" s="302"/>
      <c r="DT17" s="302"/>
      <c r="DU17" s="302"/>
      <c r="DV17" s="302"/>
      <c r="DW17" s="302"/>
      <c r="DX17" s="302"/>
      <c r="DY17" s="302"/>
      <c r="DZ17" s="302"/>
      <c r="EA17" s="302"/>
      <c r="EB17" s="302"/>
      <c r="EC17" s="302"/>
      <c r="ED17" s="302"/>
      <c r="EE17" s="302"/>
      <c r="EF17" s="302"/>
      <c r="EG17" s="302"/>
      <c r="EH17" s="302"/>
      <c r="EI17" s="302"/>
      <c r="EJ17" s="302"/>
      <c r="EK17" s="302"/>
      <c r="EL17" s="302"/>
      <c r="EM17" s="302"/>
      <c r="EN17" s="302"/>
      <c r="EO17" s="302"/>
      <c r="EP17" s="302"/>
      <c r="EQ17" s="302"/>
      <c r="ER17" s="302"/>
      <c r="ES17" s="302"/>
      <c r="ET17" s="302"/>
      <c r="EU17" s="302"/>
      <c r="EV17" s="302"/>
      <c r="EW17" s="302"/>
      <c r="EX17" s="302"/>
      <c r="EY17" s="302"/>
      <c r="EZ17" s="303"/>
      <c r="FA17" s="303"/>
      <c r="FB17" s="303"/>
      <c r="FC17" s="303"/>
      <c r="FD17" s="303"/>
      <c r="FE17" s="302"/>
      <c r="FF17" s="302"/>
      <c r="FG17" s="302"/>
      <c r="FH17" s="302"/>
      <c r="FI17" s="302"/>
    </row>
    <row r="18" spans="1:165" x14ac:dyDescent="0.2">
      <c r="A18" s="304"/>
      <c r="B18" s="55">
        <f t="shared" si="0"/>
        <v>0</v>
      </c>
      <c r="C18" s="55" t="str">
        <f t="shared" si="1"/>
        <v/>
      </c>
      <c r="D18" s="55" t="str">
        <f t="shared" si="2"/>
        <v/>
      </c>
      <c r="E18" s="55" t="str">
        <f t="shared" si="3"/>
        <v/>
      </c>
      <c r="F18" s="55" t="str">
        <f t="shared" si="4"/>
        <v/>
      </c>
      <c r="G18" s="55" t="str">
        <f t="shared" si="5"/>
        <v/>
      </c>
      <c r="H18" s="55" t="str">
        <f>IF(AND(M18&gt;0,M18&lt;='Summary STATS'!$C$22),1,"")</f>
        <v/>
      </c>
      <c r="I18" s="305"/>
      <c r="J18" s="26" t="s">
        <v>288</v>
      </c>
      <c r="K18" s="205">
        <v>44.189794620000001</v>
      </c>
      <c r="L18" s="205">
        <v>-88.461373159999994</v>
      </c>
      <c r="M18" s="300"/>
      <c r="N18" s="300"/>
      <c r="O18" s="300"/>
      <c r="P18" s="301" t="s">
        <v>258</v>
      </c>
      <c r="Q18" s="302"/>
      <c r="R18" s="15"/>
      <c r="S18" s="15"/>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302"/>
      <c r="ET18" s="302"/>
      <c r="EU18" s="302"/>
      <c r="EV18" s="302"/>
      <c r="EW18" s="302"/>
      <c r="EX18" s="302"/>
      <c r="EY18" s="302"/>
      <c r="EZ18" s="303"/>
      <c r="FA18" s="303"/>
      <c r="FB18" s="303"/>
      <c r="FC18" s="303"/>
      <c r="FD18" s="303"/>
      <c r="FE18" s="302"/>
      <c r="FF18" s="302"/>
      <c r="FG18" s="302"/>
      <c r="FH18" s="302"/>
      <c r="FI18" s="302"/>
    </row>
    <row r="19" spans="1:165" x14ac:dyDescent="0.2">
      <c r="A19" s="299"/>
      <c r="B19" s="55">
        <f t="shared" si="0"/>
        <v>3</v>
      </c>
      <c r="C19" s="55">
        <f t="shared" si="1"/>
        <v>3</v>
      </c>
      <c r="D19" s="55">
        <f t="shared" si="2"/>
        <v>2</v>
      </c>
      <c r="E19" s="55">
        <f t="shared" si="3"/>
        <v>3</v>
      </c>
      <c r="F19" s="55">
        <f t="shared" si="4"/>
        <v>2</v>
      </c>
      <c r="G19" s="55">
        <f t="shared" si="5"/>
        <v>4</v>
      </c>
      <c r="H19" s="55">
        <f>IF(AND(M19&gt;0,M19&lt;='Summary STATS'!$C$22),1,"")</f>
        <v>1</v>
      </c>
      <c r="I19" s="305"/>
      <c r="J19" s="26" t="s">
        <v>289</v>
      </c>
      <c r="K19" s="205">
        <v>44.190749089999997</v>
      </c>
      <c r="L19" s="205">
        <v>-88.473460790000004</v>
      </c>
      <c r="M19" s="302">
        <v>4</v>
      </c>
      <c r="N19" s="302" t="s">
        <v>284</v>
      </c>
      <c r="O19" s="302" t="s">
        <v>277</v>
      </c>
      <c r="P19" s="301"/>
      <c r="Q19" s="302">
        <v>3</v>
      </c>
      <c r="R19" s="15"/>
      <c r="S19" s="15">
        <v>1</v>
      </c>
      <c r="T19" s="302"/>
      <c r="U19" s="302"/>
      <c r="V19" s="302"/>
      <c r="W19" s="302"/>
      <c r="X19" s="302"/>
      <c r="Y19" s="302"/>
      <c r="Z19" s="302"/>
      <c r="AA19" s="302"/>
      <c r="AB19" s="302"/>
      <c r="AC19" s="302"/>
      <c r="AD19" s="302"/>
      <c r="AE19" s="302">
        <v>3</v>
      </c>
      <c r="AF19" s="302"/>
      <c r="AG19" s="302"/>
      <c r="AH19" s="302"/>
      <c r="AI19" s="302"/>
      <c r="AJ19" s="302"/>
      <c r="AK19" s="302"/>
      <c r="AL19" s="302"/>
      <c r="AM19" s="302"/>
      <c r="AN19" s="302"/>
      <c r="AO19" s="302"/>
      <c r="AP19" s="302"/>
      <c r="AQ19" s="302">
        <v>1</v>
      </c>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302"/>
      <c r="ET19" s="302"/>
      <c r="EU19" s="302"/>
      <c r="EV19" s="302"/>
      <c r="EW19" s="302"/>
      <c r="EX19" s="302"/>
      <c r="EY19" s="302"/>
      <c r="EZ19" s="303"/>
      <c r="FA19" s="303"/>
      <c r="FB19" s="303"/>
      <c r="FC19" s="303"/>
      <c r="FD19" s="303"/>
      <c r="FE19" s="302"/>
      <c r="FF19" s="302"/>
      <c r="FG19" s="302"/>
      <c r="FH19" s="302"/>
      <c r="FI19" s="302"/>
    </row>
    <row r="20" spans="1:165" x14ac:dyDescent="0.2">
      <c r="A20" s="299"/>
      <c r="B20" s="55">
        <f t="shared" si="0"/>
        <v>3</v>
      </c>
      <c r="C20" s="55">
        <f t="shared" si="1"/>
        <v>3</v>
      </c>
      <c r="D20" s="55">
        <f t="shared" si="2"/>
        <v>2</v>
      </c>
      <c r="E20" s="55">
        <f t="shared" si="3"/>
        <v>3</v>
      </c>
      <c r="F20" s="55">
        <f t="shared" si="4"/>
        <v>2</v>
      </c>
      <c r="G20" s="55">
        <f t="shared" si="5"/>
        <v>5</v>
      </c>
      <c r="H20" s="55">
        <f>IF(AND(M20&gt;0,M20&lt;='Summary STATS'!$C$22),1,"")</f>
        <v>1</v>
      </c>
      <c r="I20" s="305"/>
      <c r="J20" s="26" t="s">
        <v>290</v>
      </c>
      <c r="K20" s="205">
        <v>44.190734370000001</v>
      </c>
      <c r="L20" s="205">
        <v>-88.472360039999998</v>
      </c>
      <c r="M20" s="302">
        <v>5</v>
      </c>
      <c r="N20" s="302" t="s">
        <v>284</v>
      </c>
      <c r="O20" s="302" t="s">
        <v>277</v>
      </c>
      <c r="P20" s="301"/>
      <c r="Q20" s="302">
        <v>2</v>
      </c>
      <c r="R20" s="15">
        <v>1</v>
      </c>
      <c r="S20" s="15"/>
      <c r="T20" s="302"/>
      <c r="U20" s="302"/>
      <c r="V20" s="302"/>
      <c r="W20" s="302"/>
      <c r="X20" s="302"/>
      <c r="Y20" s="302"/>
      <c r="Z20" s="302"/>
      <c r="AA20" s="302"/>
      <c r="AB20" s="302"/>
      <c r="AC20" s="302"/>
      <c r="AD20" s="302"/>
      <c r="AE20" s="302">
        <v>2</v>
      </c>
      <c r="AF20" s="302"/>
      <c r="AG20" s="302"/>
      <c r="AH20" s="302"/>
      <c r="AI20" s="302"/>
      <c r="AJ20" s="302"/>
      <c r="AK20" s="302"/>
      <c r="AL20" s="302"/>
      <c r="AM20" s="302"/>
      <c r="AN20" s="302"/>
      <c r="AO20" s="302"/>
      <c r="AP20" s="302"/>
      <c r="AQ20" s="302">
        <v>2</v>
      </c>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c r="EU20" s="302"/>
      <c r="EV20" s="302"/>
      <c r="EW20" s="302"/>
      <c r="EX20" s="302"/>
      <c r="EY20" s="302"/>
      <c r="EZ20" s="303"/>
      <c r="FA20" s="303"/>
      <c r="FB20" s="303"/>
      <c r="FC20" s="303"/>
      <c r="FD20" s="303"/>
      <c r="FE20" s="302"/>
      <c r="FF20" s="302"/>
      <c r="FG20" s="302"/>
      <c r="FH20" s="302"/>
      <c r="FI20" s="302"/>
    </row>
    <row r="21" spans="1:165" x14ac:dyDescent="0.2">
      <c r="A21" s="299"/>
      <c r="B21" s="55">
        <f t="shared" si="0"/>
        <v>6</v>
      </c>
      <c r="C21" s="55">
        <f t="shared" si="1"/>
        <v>6</v>
      </c>
      <c r="D21" s="55">
        <f t="shared" si="2"/>
        <v>5</v>
      </c>
      <c r="E21" s="55">
        <f t="shared" si="3"/>
        <v>6</v>
      </c>
      <c r="F21" s="55">
        <f t="shared" si="4"/>
        <v>5</v>
      </c>
      <c r="G21" s="55">
        <f t="shared" si="5"/>
        <v>4.5</v>
      </c>
      <c r="H21" s="55">
        <f>IF(AND(M21&gt;0,M21&lt;='Summary STATS'!$C$22),1,"")</f>
        <v>1</v>
      </c>
      <c r="I21" s="305"/>
      <c r="J21" s="26" t="s">
        <v>291</v>
      </c>
      <c r="K21" s="205">
        <v>44.190719649999998</v>
      </c>
      <c r="L21" s="205">
        <v>-88.471259279999998</v>
      </c>
      <c r="M21" s="302">
        <v>4.5</v>
      </c>
      <c r="N21" s="302" t="s">
        <v>284</v>
      </c>
      <c r="O21" s="302" t="s">
        <v>277</v>
      </c>
      <c r="P21" s="301"/>
      <c r="Q21" s="302">
        <v>3</v>
      </c>
      <c r="R21" s="15">
        <v>2</v>
      </c>
      <c r="S21" s="15"/>
      <c r="T21" s="302"/>
      <c r="U21" s="302"/>
      <c r="V21" s="302"/>
      <c r="W21" s="302"/>
      <c r="X21" s="302"/>
      <c r="Y21" s="302"/>
      <c r="Z21" s="302"/>
      <c r="AA21" s="302"/>
      <c r="AB21" s="302"/>
      <c r="AC21" s="302"/>
      <c r="AD21" s="302"/>
      <c r="AE21" s="302">
        <v>3</v>
      </c>
      <c r="AF21" s="302"/>
      <c r="AG21" s="302"/>
      <c r="AH21" s="302"/>
      <c r="AI21" s="302"/>
      <c r="AJ21" s="302"/>
      <c r="AK21" s="302"/>
      <c r="AL21" s="302"/>
      <c r="AM21" s="302"/>
      <c r="AN21" s="302"/>
      <c r="AO21" s="302"/>
      <c r="AP21" s="302"/>
      <c r="AQ21" s="302">
        <v>1</v>
      </c>
      <c r="AR21" s="302"/>
      <c r="AS21" s="302"/>
      <c r="AT21" s="302"/>
      <c r="AU21" s="302"/>
      <c r="AV21" s="302"/>
      <c r="AW21" s="302">
        <v>1</v>
      </c>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v>1</v>
      </c>
      <c r="CC21" s="302"/>
      <c r="CD21" s="302"/>
      <c r="CE21" s="302"/>
      <c r="CF21" s="302"/>
      <c r="CG21" s="302"/>
      <c r="CH21" s="302"/>
      <c r="CI21" s="302"/>
      <c r="CJ21" s="302"/>
      <c r="CK21" s="302"/>
      <c r="CL21" s="302"/>
      <c r="CM21" s="302"/>
      <c r="CN21" s="302">
        <v>1</v>
      </c>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2"/>
      <c r="DL21" s="302"/>
      <c r="DM21" s="302"/>
      <c r="DN21" s="302"/>
      <c r="DO21" s="302"/>
      <c r="DP21" s="302"/>
      <c r="DQ21" s="302"/>
      <c r="DR21" s="302"/>
      <c r="DS21" s="302"/>
      <c r="DT21" s="302"/>
      <c r="DU21" s="302"/>
      <c r="DV21" s="302"/>
      <c r="DW21" s="302"/>
      <c r="DX21" s="302"/>
      <c r="DY21" s="302"/>
      <c r="DZ21" s="302"/>
      <c r="EA21" s="302"/>
      <c r="EB21" s="302"/>
      <c r="EC21" s="302"/>
      <c r="ED21" s="302"/>
      <c r="EE21" s="302"/>
      <c r="EF21" s="302"/>
      <c r="EG21" s="302"/>
      <c r="EH21" s="302"/>
      <c r="EI21" s="302"/>
      <c r="EJ21" s="302"/>
      <c r="EK21" s="302"/>
      <c r="EL21" s="302"/>
      <c r="EM21" s="302"/>
      <c r="EN21" s="302"/>
      <c r="EO21" s="302"/>
      <c r="EP21" s="302"/>
      <c r="EQ21" s="302"/>
      <c r="ER21" s="302"/>
      <c r="ES21" s="302"/>
      <c r="ET21" s="302"/>
      <c r="EU21" s="302"/>
      <c r="EV21" s="302"/>
      <c r="EW21" s="302"/>
      <c r="EX21" s="302"/>
      <c r="EY21" s="302"/>
      <c r="EZ21" s="303"/>
      <c r="FA21" s="303"/>
      <c r="FB21" s="303"/>
      <c r="FC21" s="303"/>
      <c r="FD21" s="303"/>
      <c r="FE21" s="302"/>
      <c r="FF21" s="302"/>
      <c r="FG21" s="302"/>
      <c r="FH21" s="302"/>
      <c r="FI21" s="302"/>
    </row>
    <row r="22" spans="1:165" x14ac:dyDescent="0.2">
      <c r="A22" s="299"/>
      <c r="B22" s="55">
        <f t="shared" si="0"/>
        <v>1</v>
      </c>
      <c r="C22" s="55">
        <f t="shared" si="1"/>
        <v>1</v>
      </c>
      <c r="D22" s="55">
        <f t="shared" si="2"/>
        <v>1</v>
      </c>
      <c r="E22" s="55">
        <f t="shared" si="3"/>
        <v>1</v>
      </c>
      <c r="F22" s="55">
        <f t="shared" si="4"/>
        <v>1</v>
      </c>
      <c r="G22" s="55">
        <f t="shared" si="5"/>
        <v>5</v>
      </c>
      <c r="H22" s="55">
        <f>IF(AND(M22&gt;0,M22&lt;='Summary STATS'!$C$22),1,"")</f>
        <v>1</v>
      </c>
      <c r="I22" s="305"/>
      <c r="J22" s="26" t="s">
        <v>292</v>
      </c>
      <c r="K22" s="205">
        <v>44.190704910000001</v>
      </c>
      <c r="L22" s="205">
        <v>-88.470158530000006</v>
      </c>
      <c r="M22" s="302">
        <v>5</v>
      </c>
      <c r="N22" s="302" t="s">
        <v>293</v>
      </c>
      <c r="O22" s="302" t="s">
        <v>277</v>
      </c>
      <c r="P22" s="301"/>
      <c r="Q22" s="302">
        <v>1</v>
      </c>
      <c r="R22" s="15"/>
      <c r="S22" s="15"/>
      <c r="T22" s="302"/>
      <c r="U22" s="302"/>
      <c r="V22" s="302"/>
      <c r="W22" s="302"/>
      <c r="X22" s="302"/>
      <c r="Y22" s="302"/>
      <c r="Z22" s="302"/>
      <c r="AA22" s="302"/>
      <c r="AB22" s="302"/>
      <c r="AC22" s="302"/>
      <c r="AD22" s="302"/>
      <c r="AE22" s="302">
        <v>1</v>
      </c>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02"/>
      <c r="EY22" s="302"/>
      <c r="EZ22" s="303"/>
      <c r="FA22" s="303"/>
      <c r="FB22" s="303"/>
      <c r="FC22" s="303"/>
      <c r="FD22" s="303"/>
      <c r="FE22" s="302"/>
      <c r="FF22" s="302"/>
      <c r="FG22" s="302"/>
      <c r="FH22" s="302"/>
      <c r="FI22" s="302"/>
    </row>
    <row r="23" spans="1:165" x14ac:dyDescent="0.2">
      <c r="A23" s="304"/>
      <c r="B23" s="55">
        <f t="shared" si="0"/>
        <v>2</v>
      </c>
      <c r="C23" s="55">
        <f t="shared" si="1"/>
        <v>2</v>
      </c>
      <c r="D23" s="55">
        <f t="shared" si="2"/>
        <v>2</v>
      </c>
      <c r="E23" s="55">
        <f t="shared" si="3"/>
        <v>2</v>
      </c>
      <c r="F23" s="55">
        <f t="shared" si="4"/>
        <v>2</v>
      </c>
      <c r="G23" s="55">
        <f t="shared" si="5"/>
        <v>5</v>
      </c>
      <c r="H23" s="55">
        <f>IF(AND(M23&gt;0,M23&lt;='Summary STATS'!$C$22),1,"")</f>
        <v>1</v>
      </c>
      <c r="I23" s="305"/>
      <c r="J23" s="26" t="s">
        <v>294</v>
      </c>
      <c r="K23" s="205">
        <v>44.190690160000003</v>
      </c>
      <c r="L23" s="205">
        <v>-88.46905778</v>
      </c>
      <c r="M23" s="302">
        <v>5</v>
      </c>
      <c r="N23" s="302" t="s">
        <v>276</v>
      </c>
      <c r="O23" s="302" t="s">
        <v>277</v>
      </c>
      <c r="P23" s="301"/>
      <c r="Q23" s="302">
        <v>1</v>
      </c>
      <c r="R23" s="15"/>
      <c r="S23" s="15"/>
      <c r="T23" s="302"/>
      <c r="U23" s="302"/>
      <c r="V23" s="302"/>
      <c r="W23" s="302"/>
      <c r="X23" s="302"/>
      <c r="Y23" s="302"/>
      <c r="Z23" s="302"/>
      <c r="AA23" s="302"/>
      <c r="AB23" s="302"/>
      <c r="AC23" s="302"/>
      <c r="AD23" s="302"/>
      <c r="AE23" s="302">
        <v>1</v>
      </c>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2"/>
      <c r="DL23" s="302"/>
      <c r="DM23" s="302"/>
      <c r="DN23" s="302"/>
      <c r="DO23" s="302"/>
      <c r="DP23" s="302"/>
      <c r="DQ23" s="302"/>
      <c r="DR23" s="302"/>
      <c r="DS23" s="302"/>
      <c r="DT23" s="302"/>
      <c r="DU23" s="302"/>
      <c r="DV23" s="302"/>
      <c r="DW23" s="302"/>
      <c r="DX23" s="302"/>
      <c r="DY23" s="302"/>
      <c r="DZ23" s="302"/>
      <c r="EA23" s="302"/>
      <c r="EB23" s="302"/>
      <c r="EC23" s="302"/>
      <c r="ED23" s="302"/>
      <c r="EE23" s="302"/>
      <c r="EF23" s="302"/>
      <c r="EG23" s="302"/>
      <c r="EH23" s="302"/>
      <c r="EI23" s="302"/>
      <c r="EJ23" s="302"/>
      <c r="EK23" s="302"/>
      <c r="EL23" s="302"/>
      <c r="EM23" s="302"/>
      <c r="EN23" s="302"/>
      <c r="EO23" s="302"/>
      <c r="EP23" s="302"/>
      <c r="EQ23" s="302"/>
      <c r="ER23" s="302"/>
      <c r="ES23" s="302">
        <v>1</v>
      </c>
      <c r="ET23" s="302"/>
      <c r="EU23" s="302"/>
      <c r="EV23" s="302"/>
      <c r="EW23" s="302"/>
      <c r="EX23" s="302"/>
      <c r="EY23" s="302"/>
      <c r="EZ23" s="303"/>
      <c r="FA23" s="303"/>
      <c r="FB23" s="303"/>
      <c r="FC23" s="303"/>
      <c r="FD23" s="303"/>
      <c r="FE23" s="302"/>
      <c r="FF23" s="302"/>
      <c r="FG23" s="302"/>
      <c r="FH23" s="302"/>
      <c r="FI23" s="302"/>
    </row>
    <row r="24" spans="1:165" x14ac:dyDescent="0.2">
      <c r="A24" s="306"/>
      <c r="B24" s="55">
        <f t="shared" si="0"/>
        <v>2</v>
      </c>
      <c r="C24" s="55">
        <f t="shared" si="1"/>
        <v>2</v>
      </c>
      <c r="D24" s="55">
        <f t="shared" si="2"/>
        <v>2</v>
      </c>
      <c r="E24" s="55">
        <f t="shared" si="3"/>
        <v>2</v>
      </c>
      <c r="F24" s="55">
        <f t="shared" si="4"/>
        <v>2</v>
      </c>
      <c r="G24" s="55">
        <f t="shared" si="5"/>
        <v>5</v>
      </c>
      <c r="H24" s="55">
        <f>IF(AND(M24&gt;0,M24&lt;='Summary STATS'!$C$22),1,"")</f>
        <v>1</v>
      </c>
      <c r="I24" s="305"/>
      <c r="J24" s="26" t="s">
        <v>295</v>
      </c>
      <c r="K24" s="205">
        <v>44.190675400000003</v>
      </c>
      <c r="L24" s="205">
        <v>-88.467957029999994</v>
      </c>
      <c r="M24" s="302">
        <v>5</v>
      </c>
      <c r="N24" s="302" t="s">
        <v>293</v>
      </c>
      <c r="O24" s="302" t="s">
        <v>277</v>
      </c>
      <c r="P24" s="301"/>
      <c r="Q24" s="302">
        <v>2</v>
      </c>
      <c r="R24" s="15"/>
      <c r="S24" s="15"/>
      <c r="T24" s="302"/>
      <c r="U24" s="302"/>
      <c r="V24" s="302"/>
      <c r="W24" s="302"/>
      <c r="X24" s="302"/>
      <c r="Y24" s="302"/>
      <c r="Z24" s="302"/>
      <c r="AA24" s="302"/>
      <c r="AB24" s="302"/>
      <c r="AC24" s="302"/>
      <c r="AD24" s="302"/>
      <c r="AE24" s="302">
        <v>2</v>
      </c>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v>1</v>
      </c>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2"/>
      <c r="DL24" s="302"/>
      <c r="DM24" s="302"/>
      <c r="DN24" s="302"/>
      <c r="DO24" s="302"/>
      <c r="DP24" s="302"/>
      <c r="DQ24" s="302"/>
      <c r="DR24" s="302"/>
      <c r="DS24" s="302"/>
      <c r="DT24" s="302"/>
      <c r="DU24" s="302"/>
      <c r="DV24" s="302"/>
      <c r="DW24" s="302"/>
      <c r="DX24" s="302"/>
      <c r="DY24" s="302"/>
      <c r="DZ24" s="302"/>
      <c r="EA24" s="302"/>
      <c r="EB24" s="302"/>
      <c r="EC24" s="302"/>
      <c r="ED24" s="302"/>
      <c r="EE24" s="302"/>
      <c r="EF24" s="302"/>
      <c r="EG24" s="302"/>
      <c r="EH24" s="302"/>
      <c r="EI24" s="302"/>
      <c r="EJ24" s="302"/>
      <c r="EK24" s="302"/>
      <c r="EL24" s="302"/>
      <c r="EM24" s="302"/>
      <c r="EN24" s="302"/>
      <c r="EO24" s="302"/>
      <c r="EP24" s="302"/>
      <c r="EQ24" s="302"/>
      <c r="ER24" s="302"/>
      <c r="ES24" s="302"/>
      <c r="ET24" s="302"/>
      <c r="EU24" s="302"/>
      <c r="EV24" s="302"/>
      <c r="EW24" s="302"/>
      <c r="EX24" s="302"/>
      <c r="EY24" s="302"/>
      <c r="EZ24" s="303"/>
      <c r="FA24" s="303"/>
      <c r="FB24" s="303">
        <v>1</v>
      </c>
      <c r="FC24" s="303"/>
      <c r="FD24" s="303"/>
      <c r="FE24" s="302"/>
      <c r="FF24" s="302"/>
      <c r="FG24" s="302"/>
      <c r="FH24" s="302"/>
      <c r="FI24" s="302"/>
    </row>
    <row r="25" spans="1:165" x14ac:dyDescent="0.2">
      <c r="A25" s="306"/>
      <c r="B25" s="55">
        <f t="shared" si="0"/>
        <v>4</v>
      </c>
      <c r="C25" s="55">
        <f t="shared" si="1"/>
        <v>4</v>
      </c>
      <c r="D25" s="55">
        <f t="shared" si="2"/>
        <v>4</v>
      </c>
      <c r="E25" s="55">
        <f t="shared" si="3"/>
        <v>4</v>
      </c>
      <c r="F25" s="55">
        <f t="shared" si="4"/>
        <v>4</v>
      </c>
      <c r="G25" s="55">
        <f t="shared" si="5"/>
        <v>4.5</v>
      </c>
      <c r="H25" s="55">
        <f>IF(AND(M25&gt;0,M25&lt;='Summary STATS'!$C$22),1,"")</f>
        <v>1</v>
      </c>
      <c r="I25" s="305"/>
      <c r="J25" s="26" t="s">
        <v>296</v>
      </c>
      <c r="K25" s="205">
        <v>44.190660630000004</v>
      </c>
      <c r="L25" s="205">
        <v>-88.466856280000002</v>
      </c>
      <c r="M25" s="302">
        <v>4.5</v>
      </c>
      <c r="N25" s="302" t="s">
        <v>284</v>
      </c>
      <c r="O25" s="302" t="s">
        <v>277</v>
      </c>
      <c r="P25" s="301"/>
      <c r="Q25" s="302">
        <v>3</v>
      </c>
      <c r="R25" s="15"/>
      <c r="S25" s="15"/>
      <c r="T25" s="302"/>
      <c r="U25" s="302"/>
      <c r="V25" s="302"/>
      <c r="W25" s="302"/>
      <c r="X25" s="302"/>
      <c r="Y25" s="302"/>
      <c r="Z25" s="302"/>
      <c r="AA25" s="302"/>
      <c r="AB25" s="302"/>
      <c r="AC25" s="302"/>
      <c r="AD25" s="302"/>
      <c r="AE25" s="302">
        <v>3</v>
      </c>
      <c r="AF25" s="302"/>
      <c r="AG25" s="302"/>
      <c r="AH25" s="302"/>
      <c r="AI25" s="302"/>
      <c r="AJ25" s="302"/>
      <c r="AK25" s="302"/>
      <c r="AL25" s="302"/>
      <c r="AM25" s="302"/>
      <c r="AN25" s="302"/>
      <c r="AO25" s="302"/>
      <c r="AP25" s="302"/>
      <c r="AQ25" s="302">
        <v>1</v>
      </c>
      <c r="AR25" s="302"/>
      <c r="AS25" s="302"/>
      <c r="AT25" s="302"/>
      <c r="AU25" s="302"/>
      <c r="AV25" s="302"/>
      <c r="AW25" s="302">
        <v>1</v>
      </c>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2"/>
      <c r="DL25" s="302"/>
      <c r="DM25" s="302"/>
      <c r="DN25" s="302"/>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302"/>
      <c r="ES25" s="302">
        <v>1</v>
      </c>
      <c r="ET25" s="302"/>
      <c r="EU25" s="302"/>
      <c r="EV25" s="302"/>
      <c r="EW25" s="302"/>
      <c r="EX25" s="302"/>
      <c r="EY25" s="302"/>
      <c r="EZ25" s="303"/>
      <c r="FA25" s="303"/>
      <c r="FB25" s="303"/>
      <c r="FC25" s="303"/>
      <c r="FD25" s="303"/>
      <c r="FE25" s="302"/>
      <c r="FF25" s="302"/>
      <c r="FG25" s="302"/>
      <c r="FH25" s="302"/>
      <c r="FI25" s="302"/>
    </row>
    <row r="26" spans="1:165" x14ac:dyDescent="0.2">
      <c r="A26" s="306"/>
      <c r="B26" s="55">
        <f t="shared" si="0"/>
        <v>3</v>
      </c>
      <c r="C26" s="55">
        <f t="shared" si="1"/>
        <v>3</v>
      </c>
      <c r="D26" s="55">
        <f t="shared" si="2"/>
        <v>3</v>
      </c>
      <c r="E26" s="55">
        <f t="shared" si="3"/>
        <v>3</v>
      </c>
      <c r="F26" s="55">
        <f t="shared" si="4"/>
        <v>3</v>
      </c>
      <c r="G26" s="55">
        <f t="shared" ref="G26:G89" si="6">IF($B26&gt;=1,$M26,"")</f>
        <v>5</v>
      </c>
      <c r="H26" s="55">
        <f>IF(AND(M26&gt;0,M26&lt;='Summary STATS'!$C$22),1,"")</f>
        <v>1</v>
      </c>
      <c r="I26" s="305"/>
      <c r="J26" s="26" t="s">
        <v>297</v>
      </c>
      <c r="K26" s="205">
        <v>44.190645850000003</v>
      </c>
      <c r="L26" s="205">
        <v>-88.465755529999996</v>
      </c>
      <c r="M26" s="302">
        <v>5</v>
      </c>
      <c r="N26" s="302" t="s">
        <v>276</v>
      </c>
      <c r="O26" s="302" t="s">
        <v>277</v>
      </c>
      <c r="P26" s="301"/>
      <c r="Q26" s="307">
        <v>3</v>
      </c>
      <c r="R26" s="15"/>
      <c r="S26" s="15"/>
      <c r="T26" s="302"/>
      <c r="U26" s="302"/>
      <c r="V26" s="302"/>
      <c r="W26" s="302"/>
      <c r="X26" s="302"/>
      <c r="Y26" s="302"/>
      <c r="Z26" s="302"/>
      <c r="AA26" s="302"/>
      <c r="AB26" s="302"/>
      <c r="AC26" s="302"/>
      <c r="AD26" s="302"/>
      <c r="AE26" s="302">
        <v>2</v>
      </c>
      <c r="AF26" s="302"/>
      <c r="AG26" s="302"/>
      <c r="AH26" s="302"/>
      <c r="AI26" s="302"/>
      <c r="AJ26" s="302"/>
      <c r="AK26" s="302"/>
      <c r="AL26" s="302"/>
      <c r="AM26" s="302"/>
      <c r="AN26" s="302"/>
      <c r="AO26" s="302"/>
      <c r="AP26" s="302"/>
      <c r="AQ26" s="302">
        <v>3</v>
      </c>
      <c r="AR26" s="302"/>
      <c r="AS26" s="302"/>
      <c r="AT26" s="302"/>
      <c r="AU26" s="302"/>
      <c r="AV26" s="302"/>
      <c r="AW26" s="302">
        <v>3</v>
      </c>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2"/>
      <c r="DL26" s="302"/>
      <c r="DM26" s="302"/>
      <c r="DN26" s="302"/>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302"/>
      <c r="ES26" s="302"/>
      <c r="ET26" s="302"/>
      <c r="EU26" s="302"/>
      <c r="EV26" s="302"/>
      <c r="EW26" s="302"/>
      <c r="EX26" s="302"/>
      <c r="EY26" s="302"/>
      <c r="EZ26" s="303"/>
      <c r="FA26" s="303"/>
      <c r="FB26" s="303"/>
      <c r="FC26" s="303"/>
      <c r="FD26" s="303"/>
      <c r="FE26" s="302"/>
      <c r="FF26" s="302"/>
      <c r="FG26" s="302"/>
      <c r="FH26" s="302"/>
      <c r="FI26" s="302"/>
    </row>
    <row r="27" spans="1:165" x14ac:dyDescent="0.2">
      <c r="A27" s="304"/>
      <c r="B27" s="55">
        <f t="shared" si="0"/>
        <v>3</v>
      </c>
      <c r="C27" s="55">
        <f t="shared" si="1"/>
        <v>3</v>
      </c>
      <c r="D27" s="55">
        <f t="shared" si="2"/>
        <v>3</v>
      </c>
      <c r="E27" s="55">
        <f t="shared" si="3"/>
        <v>3</v>
      </c>
      <c r="F27" s="55">
        <f t="shared" si="4"/>
        <v>3</v>
      </c>
      <c r="G27" s="55">
        <f t="shared" si="6"/>
        <v>6</v>
      </c>
      <c r="H27" s="55">
        <f>IF(AND(M27&gt;0,M27&lt;='Summary STATS'!$C$22),1,"")</f>
        <v>1</v>
      </c>
      <c r="I27" s="305"/>
      <c r="J27" s="26" t="s">
        <v>298</v>
      </c>
      <c r="K27" s="205">
        <v>44.19063105</v>
      </c>
      <c r="L27" s="205">
        <v>-88.464654789999997</v>
      </c>
      <c r="M27" s="302">
        <v>6</v>
      </c>
      <c r="N27" s="302" t="s">
        <v>276</v>
      </c>
      <c r="O27" s="302" t="s">
        <v>277</v>
      </c>
      <c r="P27" s="301"/>
      <c r="Q27" s="302">
        <v>2</v>
      </c>
      <c r="R27" s="15"/>
      <c r="S27" s="15"/>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v>1</v>
      </c>
      <c r="AR27" s="302"/>
      <c r="AS27" s="302"/>
      <c r="AT27" s="302"/>
      <c r="AU27" s="302"/>
      <c r="AV27" s="302"/>
      <c r="AW27" s="302">
        <v>2</v>
      </c>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2"/>
      <c r="DL27" s="302"/>
      <c r="DM27" s="302"/>
      <c r="DN27" s="302"/>
      <c r="DO27" s="302"/>
      <c r="DP27" s="302"/>
      <c r="DQ27" s="302"/>
      <c r="DR27" s="302"/>
      <c r="DS27" s="302"/>
      <c r="DT27" s="302"/>
      <c r="DU27" s="302"/>
      <c r="DV27" s="302"/>
      <c r="DW27" s="302"/>
      <c r="DX27" s="302"/>
      <c r="DY27" s="302"/>
      <c r="DZ27" s="302"/>
      <c r="EA27" s="302"/>
      <c r="EB27" s="302"/>
      <c r="EC27" s="302"/>
      <c r="ED27" s="302"/>
      <c r="EE27" s="302"/>
      <c r="EF27" s="302"/>
      <c r="EG27" s="302"/>
      <c r="EH27" s="302"/>
      <c r="EI27" s="302"/>
      <c r="EJ27" s="302"/>
      <c r="EK27" s="302"/>
      <c r="EL27" s="302"/>
      <c r="EM27" s="302"/>
      <c r="EN27" s="302"/>
      <c r="EO27" s="302"/>
      <c r="EP27" s="302"/>
      <c r="EQ27" s="302"/>
      <c r="ER27" s="302"/>
      <c r="ES27" s="302">
        <v>1</v>
      </c>
      <c r="ET27" s="302"/>
      <c r="EU27" s="302"/>
      <c r="EV27" s="302"/>
      <c r="EW27" s="302"/>
      <c r="EX27" s="302"/>
      <c r="EY27" s="302"/>
      <c r="EZ27" s="303"/>
      <c r="FA27" s="303"/>
      <c r="FB27" s="303"/>
      <c r="FC27" s="303"/>
      <c r="FD27" s="303"/>
      <c r="FE27" s="302"/>
      <c r="FF27" s="302"/>
      <c r="FG27" s="302"/>
      <c r="FH27" s="302"/>
      <c r="FI27" s="302"/>
    </row>
    <row r="28" spans="1:165" x14ac:dyDescent="0.2">
      <c r="A28" s="306"/>
      <c r="B28" s="55">
        <f t="shared" si="0"/>
        <v>0</v>
      </c>
      <c r="C28" s="55" t="str">
        <f t="shared" si="1"/>
        <v/>
      </c>
      <c r="D28" s="55" t="str">
        <f t="shared" si="2"/>
        <v/>
      </c>
      <c r="E28" s="55">
        <f t="shared" si="3"/>
        <v>0</v>
      </c>
      <c r="F28" s="55">
        <f t="shared" si="4"/>
        <v>0</v>
      </c>
      <c r="G28" s="55" t="str">
        <f t="shared" si="6"/>
        <v/>
      </c>
      <c r="H28" s="55">
        <f>IF(AND(M28&gt;0,M28&lt;='Summary STATS'!$C$22),1,"")</f>
        <v>1</v>
      </c>
      <c r="I28" s="305"/>
      <c r="J28" s="26" t="s">
        <v>299</v>
      </c>
      <c r="K28" s="205">
        <v>44.190616249999998</v>
      </c>
      <c r="L28" s="205">
        <v>-88.463554040000005</v>
      </c>
      <c r="M28" s="302">
        <v>4.5</v>
      </c>
      <c r="N28" s="302" t="s">
        <v>276</v>
      </c>
      <c r="O28" s="302" t="s">
        <v>277</v>
      </c>
      <c r="P28" s="301"/>
      <c r="Q28" s="302"/>
      <c r="R28" s="15"/>
      <c r="S28" s="15"/>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c r="ES28" s="302"/>
      <c r="ET28" s="302"/>
      <c r="EU28" s="302"/>
      <c r="EV28" s="302"/>
      <c r="EW28" s="302"/>
      <c r="EX28" s="302"/>
      <c r="EY28" s="302"/>
      <c r="EZ28" s="303"/>
      <c r="FA28" s="303"/>
      <c r="FB28" s="303"/>
      <c r="FC28" s="303"/>
      <c r="FD28" s="303"/>
      <c r="FE28" s="302"/>
      <c r="FF28" s="302"/>
      <c r="FG28" s="302"/>
      <c r="FH28" s="302"/>
      <c r="FI28" s="302"/>
    </row>
    <row r="29" spans="1:165" x14ac:dyDescent="0.2">
      <c r="A29" s="306"/>
      <c r="B29" s="55">
        <f t="shared" si="0"/>
        <v>2</v>
      </c>
      <c r="C29" s="55">
        <f t="shared" si="1"/>
        <v>2</v>
      </c>
      <c r="D29" s="55">
        <f t="shared" si="2"/>
        <v>2</v>
      </c>
      <c r="E29" s="55">
        <f t="shared" si="3"/>
        <v>2</v>
      </c>
      <c r="F29" s="55">
        <f t="shared" si="4"/>
        <v>2</v>
      </c>
      <c r="G29" s="55">
        <f t="shared" si="6"/>
        <v>4.5</v>
      </c>
      <c r="H29" s="55">
        <f>IF(AND(M29&gt;0,M29&lt;='Summary STATS'!$C$22),1,"")</f>
        <v>1</v>
      </c>
      <c r="I29" s="305"/>
      <c r="J29" s="26" t="s">
        <v>300</v>
      </c>
      <c r="K29" s="205">
        <v>44.191541090000001</v>
      </c>
      <c r="L29" s="205">
        <v>-88.473440339999996</v>
      </c>
      <c r="M29" s="302">
        <v>4.5</v>
      </c>
      <c r="N29" s="302" t="s">
        <v>284</v>
      </c>
      <c r="O29" s="302" t="s">
        <v>277</v>
      </c>
      <c r="P29" s="301"/>
      <c r="Q29" s="302">
        <v>3</v>
      </c>
      <c r="R29" s="15"/>
      <c r="S29" s="15"/>
      <c r="T29" s="302"/>
      <c r="U29" s="302"/>
      <c r="V29" s="302"/>
      <c r="W29" s="302"/>
      <c r="X29" s="302"/>
      <c r="Y29" s="302"/>
      <c r="Z29" s="302"/>
      <c r="AA29" s="302"/>
      <c r="AB29" s="302"/>
      <c r="AC29" s="302"/>
      <c r="AD29" s="302"/>
      <c r="AE29" s="302">
        <v>1</v>
      </c>
      <c r="AF29" s="302"/>
      <c r="AG29" s="302"/>
      <c r="AH29" s="302"/>
      <c r="AI29" s="302"/>
      <c r="AJ29" s="302"/>
      <c r="AK29" s="302"/>
      <c r="AL29" s="302"/>
      <c r="AM29" s="302"/>
      <c r="AN29" s="302"/>
      <c r="AO29" s="302"/>
      <c r="AP29" s="302"/>
      <c r="AQ29" s="302">
        <v>3</v>
      </c>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c r="EY29" s="302"/>
      <c r="EZ29" s="303"/>
      <c r="FA29" s="303"/>
      <c r="FB29" s="303"/>
      <c r="FC29" s="303"/>
      <c r="FD29" s="303"/>
      <c r="FE29" s="302"/>
      <c r="FF29" s="302"/>
      <c r="FG29" s="302"/>
      <c r="FH29" s="302"/>
      <c r="FI29" s="302"/>
    </row>
    <row r="30" spans="1:165" x14ac:dyDescent="0.2">
      <c r="A30" s="306"/>
      <c r="B30" s="55">
        <f t="shared" si="0"/>
        <v>2</v>
      </c>
      <c r="C30" s="55">
        <f t="shared" si="1"/>
        <v>2</v>
      </c>
      <c r="D30" s="55">
        <f t="shared" si="2"/>
        <v>2</v>
      </c>
      <c r="E30" s="55">
        <f t="shared" si="3"/>
        <v>2</v>
      </c>
      <c r="F30" s="55">
        <f t="shared" si="4"/>
        <v>2</v>
      </c>
      <c r="G30" s="55">
        <f t="shared" si="6"/>
        <v>5.5</v>
      </c>
      <c r="H30" s="55">
        <f>IF(AND(M30&gt;0,M30&lt;='Summary STATS'!$C$22),1,"")</f>
        <v>1</v>
      </c>
      <c r="I30" s="305"/>
      <c r="J30" s="26" t="s">
        <v>301</v>
      </c>
      <c r="K30" s="205">
        <v>44.191526369999998</v>
      </c>
      <c r="L30" s="205">
        <v>-88.472339570000003</v>
      </c>
      <c r="M30" s="302">
        <v>5.5</v>
      </c>
      <c r="N30" s="302" t="s">
        <v>284</v>
      </c>
      <c r="O30" s="302" t="s">
        <v>277</v>
      </c>
      <c r="P30" s="301"/>
      <c r="Q30" s="302">
        <v>2</v>
      </c>
      <c r="R30" s="15"/>
      <c r="S30" s="15"/>
      <c r="T30" s="302"/>
      <c r="U30" s="302"/>
      <c r="V30" s="302"/>
      <c r="W30" s="302"/>
      <c r="X30" s="302"/>
      <c r="Y30" s="302"/>
      <c r="Z30" s="302"/>
      <c r="AA30" s="302"/>
      <c r="AB30" s="302"/>
      <c r="AC30" s="302"/>
      <c r="AD30" s="302"/>
      <c r="AE30" s="302">
        <v>2</v>
      </c>
      <c r="AF30" s="302"/>
      <c r="AG30" s="302"/>
      <c r="AH30" s="302"/>
      <c r="AI30" s="302"/>
      <c r="AJ30" s="302"/>
      <c r="AK30" s="302"/>
      <c r="AL30" s="302"/>
      <c r="AM30" s="302"/>
      <c r="AN30" s="302"/>
      <c r="AO30" s="302"/>
      <c r="AP30" s="302"/>
      <c r="AQ30" s="302">
        <v>2</v>
      </c>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3"/>
      <c r="FA30" s="303"/>
      <c r="FB30" s="303"/>
      <c r="FC30" s="303"/>
      <c r="FD30" s="303"/>
      <c r="FE30" s="302"/>
      <c r="FF30" s="302"/>
      <c r="FG30" s="302"/>
      <c r="FH30" s="302"/>
      <c r="FI30" s="302"/>
    </row>
    <row r="31" spans="1:165" x14ac:dyDescent="0.2">
      <c r="A31" s="304"/>
      <c r="B31" s="55">
        <f t="shared" si="0"/>
        <v>0</v>
      </c>
      <c r="C31" s="55" t="str">
        <f t="shared" si="1"/>
        <v/>
      </c>
      <c r="D31" s="55" t="str">
        <f t="shared" si="2"/>
        <v/>
      </c>
      <c r="E31" s="55">
        <f t="shared" si="3"/>
        <v>0</v>
      </c>
      <c r="F31" s="55">
        <f t="shared" si="4"/>
        <v>0</v>
      </c>
      <c r="G31" s="55" t="str">
        <f t="shared" si="6"/>
        <v/>
      </c>
      <c r="H31" s="55">
        <f>IF(AND(M31&gt;0,M31&lt;='Summary STATS'!$C$22),1,"")</f>
        <v>1</v>
      </c>
      <c r="I31" s="305"/>
      <c r="J31" s="26" t="s">
        <v>302</v>
      </c>
      <c r="K31" s="205">
        <v>44.191511650000002</v>
      </c>
      <c r="L31" s="205">
        <v>-88.471238810000003</v>
      </c>
      <c r="M31" s="302">
        <v>6.5</v>
      </c>
      <c r="N31" s="302" t="s">
        <v>284</v>
      </c>
      <c r="O31" s="302" t="s">
        <v>277</v>
      </c>
      <c r="P31" s="301"/>
      <c r="Q31" s="302"/>
      <c r="R31" s="15"/>
      <c r="S31" s="15"/>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c r="EY31" s="302"/>
      <c r="EZ31" s="303"/>
      <c r="FA31" s="303"/>
      <c r="FB31" s="303"/>
      <c r="FC31" s="303"/>
      <c r="FD31" s="303"/>
      <c r="FE31" s="302"/>
      <c r="FF31" s="302"/>
      <c r="FG31" s="302"/>
      <c r="FH31" s="302"/>
      <c r="FI31" s="302"/>
    </row>
    <row r="32" spans="1:165" x14ac:dyDescent="0.2">
      <c r="A32" s="306"/>
      <c r="B32" s="55">
        <f t="shared" si="0"/>
        <v>6</v>
      </c>
      <c r="C32" s="55">
        <f t="shared" si="1"/>
        <v>6</v>
      </c>
      <c r="D32" s="55">
        <f t="shared" si="2"/>
        <v>4</v>
      </c>
      <c r="E32" s="55">
        <f t="shared" si="3"/>
        <v>6</v>
      </c>
      <c r="F32" s="55">
        <f t="shared" si="4"/>
        <v>4</v>
      </c>
      <c r="G32" s="55">
        <f t="shared" si="6"/>
        <v>5.5</v>
      </c>
      <c r="H32" s="55">
        <f>IF(AND(M32&gt;0,M32&lt;='Summary STATS'!$C$22),1,"")</f>
        <v>1</v>
      </c>
      <c r="I32" s="305"/>
      <c r="J32" s="26" t="s">
        <v>303</v>
      </c>
      <c r="K32" s="205">
        <v>44.191496909999998</v>
      </c>
      <c r="L32" s="205">
        <v>-88.470138039999995</v>
      </c>
      <c r="M32" s="302">
        <v>5.5</v>
      </c>
      <c r="N32" s="302" t="s">
        <v>284</v>
      </c>
      <c r="O32" s="302" t="s">
        <v>277</v>
      </c>
      <c r="P32" s="301"/>
      <c r="Q32" s="302">
        <v>3</v>
      </c>
      <c r="R32" s="15">
        <v>3</v>
      </c>
      <c r="S32" s="15">
        <v>1</v>
      </c>
      <c r="T32" s="302"/>
      <c r="U32" s="302"/>
      <c r="V32" s="302"/>
      <c r="W32" s="302"/>
      <c r="X32" s="302"/>
      <c r="Y32" s="302"/>
      <c r="Z32" s="302"/>
      <c r="AA32" s="302"/>
      <c r="AB32" s="302"/>
      <c r="AC32" s="302"/>
      <c r="AD32" s="302"/>
      <c r="AE32" s="302">
        <v>3</v>
      </c>
      <c r="AF32" s="302"/>
      <c r="AG32" s="302"/>
      <c r="AH32" s="302"/>
      <c r="AI32" s="302"/>
      <c r="AJ32" s="302"/>
      <c r="AK32" s="302"/>
      <c r="AL32" s="302"/>
      <c r="AM32" s="302"/>
      <c r="AN32" s="302"/>
      <c r="AO32" s="302"/>
      <c r="AP32" s="302"/>
      <c r="AQ32" s="302">
        <v>1</v>
      </c>
      <c r="AR32" s="302"/>
      <c r="AS32" s="302"/>
      <c r="AT32" s="302"/>
      <c r="AU32" s="302"/>
      <c r="AV32" s="302"/>
      <c r="AW32" s="302">
        <v>1</v>
      </c>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2"/>
      <c r="DL32" s="302"/>
      <c r="DM32" s="302"/>
      <c r="DN32" s="302"/>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302"/>
      <c r="ES32" s="302">
        <v>1</v>
      </c>
      <c r="ET32" s="302"/>
      <c r="EU32" s="302"/>
      <c r="EV32" s="302"/>
      <c r="EW32" s="302"/>
      <c r="EX32" s="302"/>
      <c r="EY32" s="302"/>
      <c r="EZ32" s="303"/>
      <c r="FA32" s="303"/>
      <c r="FB32" s="303">
        <v>3</v>
      </c>
      <c r="FC32" s="303"/>
      <c r="FD32" s="303"/>
      <c r="FE32" s="302"/>
      <c r="FF32" s="302"/>
      <c r="FG32" s="302"/>
      <c r="FH32" s="302"/>
      <c r="FI32" s="302"/>
    </row>
    <row r="33" spans="1:165" x14ac:dyDescent="0.2">
      <c r="A33" s="306"/>
      <c r="B33" s="55">
        <f t="shared" si="0"/>
        <v>5</v>
      </c>
      <c r="C33" s="55">
        <f t="shared" si="1"/>
        <v>5</v>
      </c>
      <c r="D33" s="55">
        <f t="shared" si="2"/>
        <v>4</v>
      </c>
      <c r="E33" s="55">
        <f t="shared" si="3"/>
        <v>5</v>
      </c>
      <c r="F33" s="55">
        <f t="shared" si="4"/>
        <v>4</v>
      </c>
      <c r="G33" s="55">
        <f t="shared" si="6"/>
        <v>5</v>
      </c>
      <c r="H33" s="55">
        <f>IF(AND(M33&gt;0,M33&lt;='Summary STATS'!$C$22),1,"")</f>
        <v>1</v>
      </c>
      <c r="I33" s="305"/>
      <c r="J33" s="26" t="s">
        <v>304</v>
      </c>
      <c r="K33" s="205">
        <v>44.19148216</v>
      </c>
      <c r="L33" s="205">
        <v>-88.469037270000001</v>
      </c>
      <c r="M33" s="302">
        <v>5</v>
      </c>
      <c r="N33" s="302" t="s">
        <v>284</v>
      </c>
      <c r="O33" s="302" t="s">
        <v>277</v>
      </c>
      <c r="P33" s="301"/>
      <c r="Q33" s="302">
        <v>3</v>
      </c>
      <c r="R33" s="15">
        <v>2</v>
      </c>
      <c r="S33" s="15"/>
      <c r="T33" s="302"/>
      <c r="U33" s="302"/>
      <c r="V33" s="302"/>
      <c r="W33" s="302"/>
      <c r="X33" s="302"/>
      <c r="Y33" s="302"/>
      <c r="Z33" s="302"/>
      <c r="AA33" s="302"/>
      <c r="AB33" s="302"/>
      <c r="AC33" s="302"/>
      <c r="AD33" s="302"/>
      <c r="AE33" s="302">
        <v>3</v>
      </c>
      <c r="AF33" s="302"/>
      <c r="AG33" s="302"/>
      <c r="AH33" s="302"/>
      <c r="AI33" s="302"/>
      <c r="AJ33" s="302"/>
      <c r="AK33" s="302"/>
      <c r="AL33" s="302"/>
      <c r="AM33" s="302"/>
      <c r="AN33" s="302"/>
      <c r="AO33" s="302"/>
      <c r="AP33" s="302"/>
      <c r="AQ33" s="308">
        <v>1</v>
      </c>
      <c r="AR33" s="302"/>
      <c r="AS33" s="302"/>
      <c r="AT33" s="302"/>
      <c r="AU33" s="302"/>
      <c r="AV33" s="302"/>
      <c r="AW33" s="302">
        <v>1</v>
      </c>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2"/>
      <c r="DL33" s="302"/>
      <c r="DM33" s="302"/>
      <c r="DN33" s="302"/>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302"/>
      <c r="ES33" s="302">
        <v>1</v>
      </c>
      <c r="ET33" s="302"/>
      <c r="EU33" s="302"/>
      <c r="EV33" s="302"/>
      <c r="EW33" s="302"/>
      <c r="EX33" s="302"/>
      <c r="EY33" s="302"/>
      <c r="EZ33" s="303"/>
      <c r="FA33" s="303"/>
      <c r="FB33" s="303">
        <v>2</v>
      </c>
      <c r="FC33" s="303"/>
      <c r="FD33" s="303"/>
      <c r="FE33" s="302"/>
      <c r="FF33" s="302"/>
      <c r="FG33" s="302"/>
      <c r="FH33" s="302"/>
      <c r="FI33" s="302"/>
    </row>
    <row r="34" spans="1:165" x14ac:dyDescent="0.2">
      <c r="A34" s="306"/>
      <c r="B34" s="55">
        <f t="shared" si="0"/>
        <v>5</v>
      </c>
      <c r="C34" s="55">
        <f t="shared" si="1"/>
        <v>5</v>
      </c>
      <c r="D34" s="55">
        <f t="shared" si="2"/>
        <v>4</v>
      </c>
      <c r="E34" s="55">
        <f t="shared" si="3"/>
        <v>5</v>
      </c>
      <c r="F34" s="55">
        <f t="shared" si="4"/>
        <v>4</v>
      </c>
      <c r="G34" s="55">
        <f t="shared" si="6"/>
        <v>5</v>
      </c>
      <c r="H34" s="55">
        <f>IF(AND(M34&gt;0,M34&lt;='Summary STATS'!$C$22),1,"")</f>
        <v>1</v>
      </c>
      <c r="I34" s="305"/>
      <c r="J34" s="26" t="s">
        <v>305</v>
      </c>
      <c r="K34" s="205">
        <v>44.191467400000001</v>
      </c>
      <c r="L34" s="205">
        <v>-88.467936510000001</v>
      </c>
      <c r="M34" s="302">
        <v>5</v>
      </c>
      <c r="N34" s="302" t="s">
        <v>284</v>
      </c>
      <c r="O34" s="302" t="s">
        <v>277</v>
      </c>
      <c r="P34" s="301"/>
      <c r="Q34" s="302">
        <v>3</v>
      </c>
      <c r="R34" s="15">
        <v>3</v>
      </c>
      <c r="S34" s="15"/>
      <c r="T34" s="302"/>
      <c r="U34" s="302"/>
      <c r="V34" s="302"/>
      <c r="W34" s="302"/>
      <c r="X34" s="302"/>
      <c r="Y34" s="302"/>
      <c r="Z34" s="302"/>
      <c r="AA34" s="302"/>
      <c r="AB34" s="302"/>
      <c r="AC34" s="302"/>
      <c r="AD34" s="302"/>
      <c r="AE34" s="302">
        <v>3</v>
      </c>
      <c r="AF34" s="302"/>
      <c r="AG34" s="302"/>
      <c r="AH34" s="302"/>
      <c r="AI34" s="302"/>
      <c r="AJ34" s="302"/>
      <c r="AK34" s="302"/>
      <c r="AL34" s="302"/>
      <c r="AM34" s="302"/>
      <c r="AN34" s="302"/>
      <c r="AO34" s="302"/>
      <c r="AP34" s="302"/>
      <c r="AQ34" s="302">
        <v>1</v>
      </c>
      <c r="AR34" s="302"/>
      <c r="AS34" s="302"/>
      <c r="AT34" s="302"/>
      <c r="AU34" s="302"/>
      <c r="AV34" s="302"/>
      <c r="AW34" s="302">
        <v>1</v>
      </c>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2"/>
      <c r="DL34" s="302"/>
      <c r="DM34" s="302"/>
      <c r="DN34" s="302"/>
      <c r="DO34" s="302"/>
      <c r="DP34" s="302"/>
      <c r="DQ34" s="302"/>
      <c r="DR34" s="302"/>
      <c r="DS34" s="302"/>
      <c r="DT34" s="302"/>
      <c r="DU34" s="302"/>
      <c r="DV34" s="302"/>
      <c r="DW34" s="302"/>
      <c r="DX34" s="302"/>
      <c r="DY34" s="302"/>
      <c r="DZ34" s="302"/>
      <c r="EA34" s="302"/>
      <c r="EB34" s="302"/>
      <c r="EC34" s="302"/>
      <c r="ED34" s="302"/>
      <c r="EE34" s="302"/>
      <c r="EF34" s="302"/>
      <c r="EG34" s="302"/>
      <c r="EH34" s="302"/>
      <c r="EI34" s="302"/>
      <c r="EJ34" s="302"/>
      <c r="EK34" s="302"/>
      <c r="EL34" s="302"/>
      <c r="EM34" s="302"/>
      <c r="EN34" s="302"/>
      <c r="EO34" s="302"/>
      <c r="EP34" s="302"/>
      <c r="EQ34" s="302"/>
      <c r="ER34" s="302"/>
      <c r="ES34" s="302">
        <v>1</v>
      </c>
      <c r="ET34" s="302"/>
      <c r="EU34" s="302"/>
      <c r="EV34" s="302"/>
      <c r="EW34" s="302"/>
      <c r="EX34" s="302"/>
      <c r="EY34" s="302"/>
      <c r="EZ34" s="303"/>
      <c r="FA34" s="303"/>
      <c r="FB34" s="303">
        <v>3</v>
      </c>
      <c r="FC34" s="303"/>
      <c r="FD34" s="303"/>
      <c r="FE34" s="302"/>
      <c r="FF34" s="302"/>
      <c r="FG34" s="302"/>
      <c r="FH34" s="302"/>
      <c r="FI34" s="302"/>
    </row>
    <row r="35" spans="1:165" x14ac:dyDescent="0.2">
      <c r="A35" s="302"/>
      <c r="B35" s="55">
        <f t="shared" si="0"/>
        <v>4</v>
      </c>
      <c r="C35" s="55">
        <f t="shared" si="1"/>
        <v>4</v>
      </c>
      <c r="D35" s="55">
        <f t="shared" si="2"/>
        <v>3</v>
      </c>
      <c r="E35" s="55">
        <f t="shared" si="3"/>
        <v>4</v>
      </c>
      <c r="F35" s="55">
        <f t="shared" si="4"/>
        <v>3</v>
      </c>
      <c r="G35" s="55">
        <f t="shared" si="6"/>
        <v>5.75</v>
      </c>
      <c r="H35" s="55">
        <f>IF(AND(M35&gt;0,M35&lt;='Summary STATS'!$C$22),1,"")</f>
        <v>1</v>
      </c>
      <c r="I35" s="305"/>
      <c r="J35" s="26" t="s">
        <v>306</v>
      </c>
      <c r="K35" s="205">
        <v>44.191452630000001</v>
      </c>
      <c r="L35" s="205">
        <v>-88.466835750000001</v>
      </c>
      <c r="M35" s="302">
        <v>5.75</v>
      </c>
      <c r="N35" s="302" t="s">
        <v>284</v>
      </c>
      <c r="O35" s="302" t="s">
        <v>277</v>
      </c>
      <c r="P35" s="301"/>
      <c r="Q35" s="302">
        <v>3</v>
      </c>
      <c r="R35" s="15">
        <v>1</v>
      </c>
      <c r="S35" s="15"/>
      <c r="T35" s="302"/>
      <c r="U35" s="302"/>
      <c r="V35" s="302"/>
      <c r="W35" s="302"/>
      <c r="X35" s="302"/>
      <c r="Y35" s="302"/>
      <c r="Z35" s="302"/>
      <c r="AA35" s="302"/>
      <c r="AB35" s="302"/>
      <c r="AC35" s="302"/>
      <c r="AD35" s="302"/>
      <c r="AE35" s="302">
        <v>3</v>
      </c>
      <c r="AF35" s="302"/>
      <c r="AG35" s="302"/>
      <c r="AH35" s="302"/>
      <c r="AI35" s="302"/>
      <c r="AJ35" s="302"/>
      <c r="AK35" s="302"/>
      <c r="AL35" s="302"/>
      <c r="AM35" s="302"/>
      <c r="AN35" s="302"/>
      <c r="AO35" s="302"/>
      <c r="AP35" s="302"/>
      <c r="AQ35" s="302">
        <v>2</v>
      </c>
      <c r="AR35" s="302"/>
      <c r="AS35" s="302"/>
      <c r="AT35" s="302"/>
      <c r="AU35" s="302"/>
      <c r="AV35" s="302"/>
      <c r="AW35" s="302">
        <v>1</v>
      </c>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3"/>
      <c r="FA35" s="303"/>
      <c r="FB35" s="303">
        <v>3</v>
      </c>
      <c r="FC35" s="303"/>
      <c r="FD35" s="303"/>
      <c r="FE35" s="302"/>
      <c r="FF35" s="302"/>
      <c r="FG35" s="302"/>
      <c r="FH35" s="302"/>
      <c r="FI35" s="302"/>
    </row>
    <row r="36" spans="1:165" x14ac:dyDescent="0.2">
      <c r="A36" s="302"/>
      <c r="B36" s="55">
        <f t="shared" si="0"/>
        <v>5</v>
      </c>
      <c r="C36" s="55">
        <f t="shared" si="1"/>
        <v>5</v>
      </c>
      <c r="D36" s="55">
        <f t="shared" si="2"/>
        <v>4</v>
      </c>
      <c r="E36" s="55">
        <f t="shared" si="3"/>
        <v>5</v>
      </c>
      <c r="F36" s="55">
        <f t="shared" si="4"/>
        <v>4</v>
      </c>
      <c r="G36" s="55">
        <f t="shared" si="6"/>
        <v>5.5</v>
      </c>
      <c r="H36" s="55">
        <f>IF(AND(M36&gt;0,M36&lt;='Summary STATS'!$C$22),1,"")</f>
        <v>1</v>
      </c>
      <c r="I36" s="305"/>
      <c r="J36" s="26" t="s">
        <v>307</v>
      </c>
      <c r="K36" s="205">
        <v>44.191437839999999</v>
      </c>
      <c r="L36" s="205">
        <v>-88.465734979999993</v>
      </c>
      <c r="M36" s="302">
        <v>5.5</v>
      </c>
      <c r="N36" s="302" t="s">
        <v>293</v>
      </c>
      <c r="O36" s="302" t="s">
        <v>277</v>
      </c>
      <c r="P36" s="301"/>
      <c r="Q36" s="302">
        <v>2</v>
      </c>
      <c r="R36" s="15"/>
      <c r="S36" s="15">
        <v>1</v>
      </c>
      <c r="T36" s="302"/>
      <c r="U36" s="302"/>
      <c r="V36" s="302"/>
      <c r="W36" s="302"/>
      <c r="X36" s="302"/>
      <c r="Y36" s="302"/>
      <c r="Z36" s="302"/>
      <c r="AA36" s="302"/>
      <c r="AB36" s="302"/>
      <c r="AC36" s="302"/>
      <c r="AD36" s="302"/>
      <c r="AE36" s="302">
        <v>1</v>
      </c>
      <c r="AF36" s="302"/>
      <c r="AG36" s="302"/>
      <c r="AH36" s="302"/>
      <c r="AI36" s="302"/>
      <c r="AJ36" s="302"/>
      <c r="AK36" s="302"/>
      <c r="AL36" s="302"/>
      <c r="AM36" s="302"/>
      <c r="AN36" s="302"/>
      <c r="AO36" s="302"/>
      <c r="AP36" s="302"/>
      <c r="AQ36" s="302">
        <v>2</v>
      </c>
      <c r="AR36" s="302"/>
      <c r="AS36" s="302"/>
      <c r="AT36" s="302"/>
      <c r="AU36" s="302"/>
      <c r="AV36" s="302"/>
      <c r="AW36" s="302">
        <v>2</v>
      </c>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v>1</v>
      </c>
      <c r="ET36" s="302"/>
      <c r="EU36" s="302"/>
      <c r="EV36" s="302"/>
      <c r="EW36" s="302"/>
      <c r="EX36" s="302"/>
      <c r="EY36" s="302"/>
      <c r="EZ36" s="303"/>
      <c r="FA36" s="303"/>
      <c r="FB36" s="303">
        <v>1</v>
      </c>
      <c r="FC36" s="303"/>
      <c r="FD36" s="303"/>
      <c r="FE36" s="302"/>
      <c r="FF36" s="302"/>
      <c r="FG36" s="302"/>
      <c r="FH36" s="302"/>
      <c r="FI36" s="302"/>
    </row>
    <row r="37" spans="1:165" x14ac:dyDescent="0.2">
      <c r="A37" s="302"/>
      <c r="B37" s="55">
        <f t="shared" si="0"/>
        <v>2</v>
      </c>
      <c r="C37" s="55">
        <f t="shared" si="1"/>
        <v>2</v>
      </c>
      <c r="D37" s="55">
        <f t="shared" si="2"/>
        <v>2</v>
      </c>
      <c r="E37" s="55">
        <f t="shared" si="3"/>
        <v>2</v>
      </c>
      <c r="F37" s="55">
        <f t="shared" si="4"/>
        <v>2</v>
      </c>
      <c r="G37" s="55">
        <f t="shared" si="6"/>
        <v>5</v>
      </c>
      <c r="H37" s="55">
        <f>IF(AND(M37&gt;0,M37&lt;='Summary STATS'!$C$22),1,"")</f>
        <v>1</v>
      </c>
      <c r="I37" s="305"/>
      <c r="J37" s="26" t="s">
        <v>308</v>
      </c>
      <c r="K37" s="205">
        <v>44.191423049999997</v>
      </c>
      <c r="L37" s="205">
        <v>-88.464634219999994</v>
      </c>
      <c r="M37" s="302">
        <v>5</v>
      </c>
      <c r="N37" s="302" t="s">
        <v>276</v>
      </c>
      <c r="O37" s="302" t="s">
        <v>277</v>
      </c>
      <c r="P37" s="301"/>
      <c r="Q37" s="302">
        <v>2</v>
      </c>
      <c r="R37" s="15"/>
      <c r="S37" s="15"/>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v>2</v>
      </c>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302"/>
      <c r="EL37" s="302"/>
      <c r="EM37" s="302"/>
      <c r="EN37" s="302"/>
      <c r="EO37" s="302"/>
      <c r="EP37" s="302"/>
      <c r="EQ37" s="302"/>
      <c r="ER37" s="302"/>
      <c r="ES37" s="302">
        <v>1</v>
      </c>
      <c r="ET37" s="302"/>
      <c r="EU37" s="302"/>
      <c r="EV37" s="302"/>
      <c r="EW37" s="302"/>
      <c r="EX37" s="302"/>
      <c r="EY37" s="302"/>
      <c r="EZ37" s="303"/>
      <c r="FA37" s="303"/>
      <c r="FB37" s="303"/>
      <c r="FC37" s="303"/>
      <c r="FD37" s="303"/>
      <c r="FE37" s="302"/>
      <c r="FF37" s="302"/>
      <c r="FG37" s="302"/>
      <c r="FH37" s="302"/>
      <c r="FI37" s="302"/>
    </row>
    <row r="38" spans="1:165" x14ac:dyDescent="0.2">
      <c r="A38" s="302"/>
      <c r="B38" s="55">
        <f t="shared" si="0"/>
        <v>3</v>
      </c>
      <c r="C38" s="55">
        <f t="shared" si="1"/>
        <v>3</v>
      </c>
      <c r="D38" s="55">
        <f t="shared" si="2"/>
        <v>2</v>
      </c>
      <c r="E38" s="55">
        <f t="shared" si="3"/>
        <v>3</v>
      </c>
      <c r="F38" s="55">
        <f t="shared" si="4"/>
        <v>2</v>
      </c>
      <c r="G38" s="55">
        <f t="shared" si="6"/>
        <v>5</v>
      </c>
      <c r="H38" s="55">
        <f>IF(AND(M38&gt;0,M38&lt;='Summary STATS'!$C$22),1,"")</f>
        <v>1</v>
      </c>
      <c r="I38" s="305"/>
      <c r="J38" s="26" t="s">
        <v>309</v>
      </c>
      <c r="K38" s="205">
        <v>44.192333089999998</v>
      </c>
      <c r="L38" s="205">
        <v>-88.473419890000002</v>
      </c>
      <c r="M38" s="302">
        <v>5</v>
      </c>
      <c r="N38" s="302" t="s">
        <v>284</v>
      </c>
      <c r="O38" s="302" t="s">
        <v>277</v>
      </c>
      <c r="P38" s="301"/>
      <c r="Q38" s="302">
        <v>2</v>
      </c>
      <c r="R38" s="15">
        <v>1</v>
      </c>
      <c r="S38" s="15"/>
      <c r="T38" s="302"/>
      <c r="U38" s="302"/>
      <c r="V38" s="302"/>
      <c r="W38" s="302"/>
      <c r="X38" s="302"/>
      <c r="Y38" s="302"/>
      <c r="Z38" s="302"/>
      <c r="AA38" s="302"/>
      <c r="AB38" s="302"/>
      <c r="AC38" s="302"/>
      <c r="AD38" s="302"/>
      <c r="AE38" s="302">
        <v>2</v>
      </c>
      <c r="AF38" s="302"/>
      <c r="AG38" s="302"/>
      <c r="AH38" s="302"/>
      <c r="AI38" s="302"/>
      <c r="AJ38" s="302"/>
      <c r="AK38" s="302"/>
      <c r="AL38" s="302"/>
      <c r="AM38" s="302"/>
      <c r="AN38" s="302"/>
      <c r="AO38" s="302"/>
      <c r="AP38" s="302"/>
      <c r="AQ38" s="302">
        <v>2</v>
      </c>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2"/>
      <c r="DR38" s="302"/>
      <c r="DS38" s="302"/>
      <c r="DT38" s="302"/>
      <c r="DU38" s="302"/>
      <c r="DV38" s="302"/>
      <c r="DW38" s="302"/>
      <c r="DX38" s="302"/>
      <c r="DY38" s="302"/>
      <c r="DZ38" s="302"/>
      <c r="EA38" s="302"/>
      <c r="EB38" s="302"/>
      <c r="EC38" s="302"/>
      <c r="ED38" s="302"/>
      <c r="EE38" s="302"/>
      <c r="EF38" s="302"/>
      <c r="EG38" s="302"/>
      <c r="EH38" s="302"/>
      <c r="EI38" s="302"/>
      <c r="EJ38" s="302"/>
      <c r="EK38" s="302"/>
      <c r="EL38" s="302"/>
      <c r="EM38" s="302"/>
      <c r="EN38" s="302"/>
      <c r="EO38" s="302"/>
      <c r="EP38" s="302"/>
      <c r="EQ38" s="302"/>
      <c r="ER38" s="302"/>
      <c r="ES38" s="302"/>
      <c r="ET38" s="302"/>
      <c r="EU38" s="302"/>
      <c r="EV38" s="302"/>
      <c r="EW38" s="302"/>
      <c r="EX38" s="302"/>
      <c r="EY38" s="302"/>
      <c r="EZ38" s="303"/>
      <c r="FA38" s="303"/>
      <c r="FB38" s="303"/>
      <c r="FC38" s="303"/>
      <c r="FD38" s="303"/>
      <c r="FE38" s="302"/>
      <c r="FF38" s="302"/>
      <c r="FG38" s="302"/>
      <c r="FH38" s="302"/>
      <c r="FI38" s="302"/>
    </row>
    <row r="39" spans="1:165" x14ac:dyDescent="0.2">
      <c r="A39" s="302"/>
      <c r="B39" s="55">
        <f t="shared" si="0"/>
        <v>0</v>
      </c>
      <c r="C39" s="55" t="str">
        <f t="shared" si="1"/>
        <v/>
      </c>
      <c r="D39" s="55" t="str">
        <f t="shared" si="2"/>
        <v/>
      </c>
      <c r="E39" s="55">
        <f t="shared" si="3"/>
        <v>0</v>
      </c>
      <c r="F39" s="55">
        <f t="shared" si="4"/>
        <v>0</v>
      </c>
      <c r="G39" s="55" t="str">
        <f t="shared" si="6"/>
        <v/>
      </c>
      <c r="H39" s="55">
        <f>IF(AND(M39&gt;0,M39&lt;='Summary STATS'!$C$22),1,"")</f>
        <v>1</v>
      </c>
      <c r="I39" s="305"/>
      <c r="J39" s="26" t="s">
        <v>310</v>
      </c>
      <c r="K39" s="205">
        <v>44.192318370000002</v>
      </c>
      <c r="L39" s="205">
        <v>-88.472319110000001</v>
      </c>
      <c r="M39" s="302">
        <v>6.75</v>
      </c>
      <c r="N39" s="302" t="s">
        <v>284</v>
      </c>
      <c r="O39" s="302" t="s">
        <v>277</v>
      </c>
      <c r="P39" s="301"/>
      <c r="Q39" s="302"/>
      <c r="R39" s="15"/>
      <c r="S39" s="15"/>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2"/>
      <c r="DL39" s="302"/>
      <c r="DM39" s="302"/>
      <c r="DN39" s="302"/>
      <c r="DO39" s="302"/>
      <c r="DP39" s="302"/>
      <c r="DQ39" s="302"/>
      <c r="DR39" s="302"/>
      <c r="DS39" s="302"/>
      <c r="DT39" s="302"/>
      <c r="DU39" s="302"/>
      <c r="DV39" s="302"/>
      <c r="DW39" s="302"/>
      <c r="DX39" s="302"/>
      <c r="DY39" s="302"/>
      <c r="DZ39" s="302"/>
      <c r="EA39" s="302"/>
      <c r="EB39" s="302"/>
      <c r="EC39" s="302"/>
      <c r="ED39" s="302"/>
      <c r="EE39" s="302"/>
      <c r="EF39" s="302"/>
      <c r="EG39" s="302"/>
      <c r="EH39" s="302"/>
      <c r="EI39" s="302"/>
      <c r="EJ39" s="302"/>
      <c r="EK39" s="302"/>
      <c r="EL39" s="302"/>
      <c r="EM39" s="302"/>
      <c r="EN39" s="302"/>
      <c r="EO39" s="302"/>
      <c r="EP39" s="302"/>
      <c r="EQ39" s="302"/>
      <c r="ER39" s="302"/>
      <c r="ES39" s="302"/>
      <c r="ET39" s="302"/>
      <c r="EU39" s="302"/>
      <c r="EV39" s="302"/>
      <c r="EW39" s="302"/>
      <c r="EX39" s="302"/>
      <c r="EY39" s="302"/>
      <c r="EZ39" s="303"/>
      <c r="FA39" s="303"/>
      <c r="FB39" s="303"/>
      <c r="FC39" s="303"/>
      <c r="FD39" s="303"/>
      <c r="FE39" s="302"/>
      <c r="FF39" s="302"/>
      <c r="FG39" s="302"/>
      <c r="FH39" s="302"/>
      <c r="FI39" s="302"/>
    </row>
    <row r="40" spans="1:165" x14ac:dyDescent="0.2">
      <c r="A40" s="302"/>
      <c r="B40" s="55">
        <f t="shared" si="0"/>
        <v>0</v>
      </c>
      <c r="C40" s="55" t="str">
        <f t="shared" si="1"/>
        <v/>
      </c>
      <c r="D40" s="55" t="str">
        <f t="shared" si="2"/>
        <v/>
      </c>
      <c r="E40" s="55">
        <f t="shared" si="3"/>
        <v>0</v>
      </c>
      <c r="F40" s="55">
        <f t="shared" si="4"/>
        <v>0</v>
      </c>
      <c r="G40" s="55" t="str">
        <f t="shared" si="6"/>
        <v/>
      </c>
      <c r="H40" s="55">
        <f>IF(AND(M40&gt;0,M40&lt;='Summary STATS'!$C$22),1,"")</f>
        <v>1</v>
      </c>
      <c r="I40" s="305"/>
      <c r="J40" s="26" t="s">
        <v>311</v>
      </c>
      <c r="K40" s="205">
        <v>44.192303649999999</v>
      </c>
      <c r="L40" s="205">
        <v>-88.471218329999999</v>
      </c>
      <c r="M40" s="302">
        <v>6.5</v>
      </c>
      <c r="N40" s="302" t="s">
        <v>276</v>
      </c>
      <c r="O40" s="302" t="s">
        <v>277</v>
      </c>
      <c r="P40" s="301"/>
      <c r="Q40" s="302"/>
      <c r="R40" s="15" t="s">
        <v>278</v>
      </c>
      <c r="S40" s="15"/>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t="s">
        <v>278</v>
      </c>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2"/>
      <c r="DL40" s="302"/>
      <c r="DM40" s="302"/>
      <c r="DN40" s="302"/>
      <c r="DO40" s="302"/>
      <c r="DP40" s="302"/>
      <c r="DQ40" s="302"/>
      <c r="DR40" s="302"/>
      <c r="DS40" s="302"/>
      <c r="DT40" s="302"/>
      <c r="DU40" s="302"/>
      <c r="DV40" s="302"/>
      <c r="DW40" s="302"/>
      <c r="DX40" s="302"/>
      <c r="DY40" s="302"/>
      <c r="DZ40" s="302"/>
      <c r="EA40" s="302"/>
      <c r="EB40" s="302"/>
      <c r="EC40" s="302"/>
      <c r="ED40" s="302"/>
      <c r="EE40" s="302"/>
      <c r="EF40" s="302"/>
      <c r="EG40" s="302"/>
      <c r="EH40" s="302"/>
      <c r="EI40" s="302"/>
      <c r="EJ40" s="302"/>
      <c r="EK40" s="302"/>
      <c r="EL40" s="302"/>
      <c r="EM40" s="302"/>
      <c r="EN40" s="302"/>
      <c r="EO40" s="302"/>
      <c r="EP40" s="302"/>
      <c r="EQ40" s="302"/>
      <c r="ER40" s="302"/>
      <c r="ES40" s="302"/>
      <c r="ET40" s="302"/>
      <c r="EU40" s="302"/>
      <c r="EV40" s="302"/>
      <c r="EW40" s="302"/>
      <c r="EX40" s="302"/>
      <c r="EY40" s="302"/>
      <c r="EZ40" s="303"/>
      <c r="FA40" s="303"/>
      <c r="FB40" s="303"/>
      <c r="FC40" s="303"/>
      <c r="FD40" s="303"/>
      <c r="FE40" s="302"/>
      <c r="FF40" s="302"/>
      <c r="FG40" s="302"/>
      <c r="FH40" s="302"/>
      <c r="FI40" s="302"/>
    </row>
    <row r="41" spans="1:165" x14ac:dyDescent="0.2">
      <c r="A41" s="302"/>
      <c r="B41" s="55">
        <f t="shared" si="0"/>
        <v>3</v>
      </c>
      <c r="C41" s="55">
        <f t="shared" si="1"/>
        <v>3</v>
      </c>
      <c r="D41" s="55">
        <f t="shared" si="2"/>
        <v>2</v>
      </c>
      <c r="E41" s="55">
        <f t="shared" si="3"/>
        <v>3</v>
      </c>
      <c r="F41" s="55">
        <f t="shared" si="4"/>
        <v>2</v>
      </c>
      <c r="G41" s="55">
        <f t="shared" si="6"/>
        <v>5.5</v>
      </c>
      <c r="H41" s="55">
        <f>IF(AND(M41&gt;0,M41&lt;='Summary STATS'!$C$22),1,"")</f>
        <v>1</v>
      </c>
      <c r="I41" s="305"/>
      <c r="J41" s="26" t="s">
        <v>312</v>
      </c>
      <c r="K41" s="205">
        <v>44.192288910000002</v>
      </c>
      <c r="L41" s="205">
        <v>-88.470117549999998</v>
      </c>
      <c r="M41" s="302">
        <v>5.5</v>
      </c>
      <c r="N41" s="302" t="s">
        <v>276</v>
      </c>
      <c r="O41" s="302" t="s">
        <v>277</v>
      </c>
      <c r="P41" s="301"/>
      <c r="Q41" s="302">
        <v>2</v>
      </c>
      <c r="R41" s="15">
        <v>1</v>
      </c>
      <c r="S41" s="15"/>
      <c r="T41" s="302"/>
      <c r="U41" s="302"/>
      <c r="V41" s="302"/>
      <c r="W41" s="302"/>
      <c r="X41" s="302"/>
      <c r="Y41" s="302"/>
      <c r="Z41" s="302"/>
      <c r="AA41" s="302"/>
      <c r="AB41" s="302"/>
      <c r="AC41" s="302"/>
      <c r="AD41" s="302"/>
      <c r="AE41" s="302">
        <v>2</v>
      </c>
      <c r="AF41" s="302"/>
      <c r="AG41" s="302"/>
      <c r="AH41" s="302"/>
      <c r="AI41" s="302"/>
      <c r="AJ41" s="302"/>
      <c r="AK41" s="302"/>
      <c r="AL41" s="302"/>
      <c r="AM41" s="302"/>
      <c r="AN41" s="302"/>
      <c r="AO41" s="302"/>
      <c r="AP41" s="302"/>
      <c r="AQ41" s="302">
        <v>1</v>
      </c>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2"/>
      <c r="DL41" s="302"/>
      <c r="DM41" s="302"/>
      <c r="DN41" s="302"/>
      <c r="DO41" s="302"/>
      <c r="DP41" s="302"/>
      <c r="DQ41" s="302"/>
      <c r="DR41" s="302"/>
      <c r="DS41" s="302"/>
      <c r="DT41" s="302"/>
      <c r="DU41" s="302"/>
      <c r="DV41" s="302"/>
      <c r="DW41" s="302"/>
      <c r="DX41" s="302"/>
      <c r="DY41" s="302"/>
      <c r="DZ41" s="302"/>
      <c r="EA41" s="302"/>
      <c r="EB41" s="302"/>
      <c r="EC41" s="302"/>
      <c r="ED41" s="302"/>
      <c r="EE41" s="302"/>
      <c r="EF41" s="302"/>
      <c r="EG41" s="302"/>
      <c r="EH41" s="302"/>
      <c r="EI41" s="302"/>
      <c r="EJ41" s="302"/>
      <c r="EK41" s="302"/>
      <c r="EL41" s="302"/>
      <c r="EM41" s="302"/>
      <c r="EN41" s="302"/>
      <c r="EO41" s="302"/>
      <c r="EP41" s="302"/>
      <c r="EQ41" s="302"/>
      <c r="ER41" s="302"/>
      <c r="ES41" s="302"/>
      <c r="ET41" s="302"/>
      <c r="EU41" s="302"/>
      <c r="EV41" s="302"/>
      <c r="EW41" s="302"/>
      <c r="EX41" s="302"/>
      <c r="EY41" s="302"/>
      <c r="EZ41" s="303"/>
      <c r="FA41" s="303"/>
      <c r="FB41" s="303">
        <v>1</v>
      </c>
      <c r="FC41" s="303"/>
      <c r="FD41" s="303"/>
      <c r="FE41" s="302"/>
      <c r="FF41" s="302"/>
      <c r="FG41" s="302"/>
      <c r="FH41" s="302"/>
      <c r="FI41" s="302"/>
    </row>
    <row r="42" spans="1:165" x14ac:dyDescent="0.2">
      <c r="A42" s="302"/>
      <c r="B42" s="55">
        <f t="shared" si="0"/>
        <v>3</v>
      </c>
      <c r="C42" s="55">
        <f t="shared" si="1"/>
        <v>3</v>
      </c>
      <c r="D42" s="55">
        <f t="shared" si="2"/>
        <v>2</v>
      </c>
      <c r="E42" s="55">
        <f t="shared" si="3"/>
        <v>3</v>
      </c>
      <c r="F42" s="55">
        <f t="shared" si="4"/>
        <v>2</v>
      </c>
      <c r="G42" s="55">
        <f t="shared" si="6"/>
        <v>5.25</v>
      </c>
      <c r="H42" s="55">
        <f>IF(AND(M42&gt;0,M42&lt;='Summary STATS'!$C$22),1,"")</f>
        <v>1</v>
      </c>
      <c r="I42" s="305"/>
      <c r="J42" s="26" t="s">
        <v>313</v>
      </c>
      <c r="K42" s="205">
        <v>44.192274159999997</v>
      </c>
      <c r="L42" s="205">
        <v>-88.469016769999996</v>
      </c>
      <c r="M42" s="302">
        <v>5.25</v>
      </c>
      <c r="N42" s="302" t="s">
        <v>284</v>
      </c>
      <c r="O42" s="302" t="s">
        <v>277</v>
      </c>
      <c r="P42" s="301"/>
      <c r="Q42" s="302">
        <v>3</v>
      </c>
      <c r="R42" s="15">
        <v>2</v>
      </c>
      <c r="S42" s="15"/>
      <c r="T42" s="302"/>
      <c r="U42" s="302"/>
      <c r="V42" s="302"/>
      <c r="W42" s="302"/>
      <c r="X42" s="302"/>
      <c r="Y42" s="302"/>
      <c r="Z42" s="302"/>
      <c r="AA42" s="302"/>
      <c r="AB42" s="302"/>
      <c r="AC42" s="302"/>
      <c r="AD42" s="302"/>
      <c r="AE42" s="302">
        <v>3</v>
      </c>
      <c r="AF42" s="302"/>
      <c r="AG42" s="302"/>
      <c r="AH42" s="302"/>
      <c r="AI42" s="302"/>
      <c r="AJ42" s="302"/>
      <c r="AK42" s="302"/>
      <c r="AL42" s="302"/>
      <c r="AM42" s="302"/>
      <c r="AN42" s="302"/>
      <c r="AO42" s="302"/>
      <c r="AP42" s="302"/>
      <c r="AQ42" s="302">
        <v>1</v>
      </c>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02"/>
      <c r="EY42" s="302"/>
      <c r="EZ42" s="303"/>
      <c r="FA42" s="303"/>
      <c r="FB42" s="303">
        <v>2</v>
      </c>
      <c r="FC42" s="303"/>
      <c r="FD42" s="303"/>
      <c r="FE42" s="302"/>
      <c r="FF42" s="302"/>
      <c r="FG42" s="302"/>
      <c r="FH42" s="302"/>
      <c r="FI42" s="302"/>
    </row>
    <row r="43" spans="1:165" x14ac:dyDescent="0.2">
      <c r="A43" s="302"/>
      <c r="B43" s="55">
        <f t="shared" si="0"/>
        <v>4</v>
      </c>
      <c r="C43" s="55">
        <f t="shared" si="1"/>
        <v>4</v>
      </c>
      <c r="D43" s="55">
        <f t="shared" si="2"/>
        <v>3</v>
      </c>
      <c r="E43" s="55">
        <f t="shared" si="3"/>
        <v>4</v>
      </c>
      <c r="F43" s="55">
        <f t="shared" si="4"/>
        <v>3</v>
      </c>
      <c r="G43" s="55">
        <f t="shared" si="6"/>
        <v>5.5</v>
      </c>
      <c r="H43" s="55">
        <f>IF(AND(M43&gt;0,M43&lt;='Summary STATS'!$C$22),1,"")</f>
        <v>1</v>
      </c>
      <c r="I43" s="305"/>
      <c r="J43" s="26" t="s">
        <v>314</v>
      </c>
      <c r="K43" s="205">
        <v>44.192259399999998</v>
      </c>
      <c r="L43" s="205">
        <v>-88.467915989999995</v>
      </c>
      <c r="M43" s="302">
        <v>5.5</v>
      </c>
      <c r="N43" s="302" t="s">
        <v>284</v>
      </c>
      <c r="O43" s="302" t="s">
        <v>277</v>
      </c>
      <c r="P43" s="301"/>
      <c r="Q43" s="302">
        <v>3</v>
      </c>
      <c r="R43" s="15">
        <v>2</v>
      </c>
      <c r="S43" s="15"/>
      <c r="T43" s="302"/>
      <c r="U43" s="302"/>
      <c r="V43" s="302"/>
      <c r="W43" s="302"/>
      <c r="X43" s="302"/>
      <c r="Y43" s="302"/>
      <c r="Z43" s="302"/>
      <c r="AA43" s="302"/>
      <c r="AB43" s="302"/>
      <c r="AC43" s="302"/>
      <c r="AD43" s="302"/>
      <c r="AE43" s="302">
        <v>3</v>
      </c>
      <c r="AF43" s="302"/>
      <c r="AG43" s="302"/>
      <c r="AH43" s="302"/>
      <c r="AI43" s="302"/>
      <c r="AJ43" s="302"/>
      <c r="AK43" s="302"/>
      <c r="AL43" s="302"/>
      <c r="AM43" s="302"/>
      <c r="AN43" s="302"/>
      <c r="AO43" s="302"/>
      <c r="AP43" s="302"/>
      <c r="AQ43" s="302">
        <v>2</v>
      </c>
      <c r="AR43" s="302"/>
      <c r="AS43" s="302"/>
      <c r="AT43" s="302"/>
      <c r="AU43" s="302"/>
      <c r="AV43" s="302"/>
      <c r="AW43" s="302">
        <v>1</v>
      </c>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3"/>
      <c r="FA43" s="303"/>
      <c r="FB43" s="303">
        <v>3</v>
      </c>
      <c r="FC43" s="303"/>
      <c r="FD43" s="303"/>
      <c r="FE43" s="302"/>
      <c r="FF43" s="302"/>
      <c r="FG43" s="302"/>
      <c r="FH43" s="302"/>
      <c r="FI43" s="302"/>
    </row>
    <row r="44" spans="1:165" x14ac:dyDescent="0.2">
      <c r="A44" s="302"/>
      <c r="B44" s="55">
        <f t="shared" si="0"/>
        <v>3</v>
      </c>
      <c r="C44" s="55">
        <f t="shared" si="1"/>
        <v>3</v>
      </c>
      <c r="D44" s="55">
        <f t="shared" si="2"/>
        <v>2</v>
      </c>
      <c r="E44" s="55">
        <f t="shared" si="3"/>
        <v>3</v>
      </c>
      <c r="F44" s="55">
        <f t="shared" si="4"/>
        <v>2</v>
      </c>
      <c r="G44" s="55">
        <f t="shared" si="6"/>
        <v>5.5</v>
      </c>
      <c r="H44" s="55">
        <f>IF(AND(M44&gt;0,M44&lt;='Summary STATS'!$C$22),1,"")</f>
        <v>1</v>
      </c>
      <c r="I44" s="305"/>
      <c r="J44" s="26" t="s">
        <v>315</v>
      </c>
      <c r="K44" s="205">
        <v>44.192244619999997</v>
      </c>
      <c r="L44" s="205">
        <v>-88.466815209999993</v>
      </c>
      <c r="M44" s="302">
        <v>5.5</v>
      </c>
      <c r="N44" s="302" t="s">
        <v>276</v>
      </c>
      <c r="O44" s="302" t="s">
        <v>277</v>
      </c>
      <c r="P44" s="301"/>
      <c r="Q44" s="302">
        <v>1</v>
      </c>
      <c r="R44" s="15">
        <v>1</v>
      </c>
      <c r="S44" s="15"/>
      <c r="T44" s="302"/>
      <c r="U44" s="302"/>
      <c r="V44" s="302"/>
      <c r="W44" s="302"/>
      <c r="X44" s="302"/>
      <c r="Y44" s="302"/>
      <c r="Z44" s="302"/>
      <c r="AA44" s="302"/>
      <c r="AB44" s="302"/>
      <c r="AC44" s="302"/>
      <c r="AD44" s="302"/>
      <c r="AE44" s="302">
        <v>1</v>
      </c>
      <c r="AF44" s="302"/>
      <c r="AG44" s="302"/>
      <c r="AH44" s="302"/>
      <c r="AI44" s="302"/>
      <c r="AJ44" s="302"/>
      <c r="AK44" s="302"/>
      <c r="AL44" s="302"/>
      <c r="AM44" s="302"/>
      <c r="AN44" s="302"/>
      <c r="AO44" s="302"/>
      <c r="AP44" s="302"/>
      <c r="AQ44" s="302">
        <v>1</v>
      </c>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3"/>
      <c r="FA44" s="303"/>
      <c r="FB44" s="303"/>
      <c r="FC44" s="303"/>
      <c r="FD44" s="303"/>
      <c r="FE44" s="302"/>
      <c r="FF44" s="302"/>
      <c r="FG44" s="302"/>
      <c r="FH44" s="302"/>
      <c r="FI44" s="302"/>
    </row>
    <row r="45" spans="1:165" x14ac:dyDescent="0.2">
      <c r="A45" s="302"/>
      <c r="B45" s="55">
        <f t="shared" si="0"/>
        <v>6</v>
      </c>
      <c r="C45" s="55">
        <f t="shared" si="1"/>
        <v>6</v>
      </c>
      <c r="D45" s="55">
        <f t="shared" si="2"/>
        <v>5</v>
      </c>
      <c r="E45" s="55">
        <f t="shared" si="3"/>
        <v>6</v>
      </c>
      <c r="F45" s="55">
        <f t="shared" si="4"/>
        <v>5</v>
      </c>
      <c r="G45" s="55">
        <f t="shared" si="6"/>
        <v>5.5</v>
      </c>
      <c r="H45" s="55">
        <f>IF(AND(M45&gt;0,M45&lt;='Summary STATS'!$C$22),1,"")</f>
        <v>1</v>
      </c>
      <c r="I45" s="305"/>
      <c r="J45" s="26" t="s">
        <v>316</v>
      </c>
      <c r="K45" s="205">
        <v>44.192229840000003</v>
      </c>
      <c r="L45" s="205">
        <v>-88.465714430000006</v>
      </c>
      <c r="M45" s="302">
        <v>5.5</v>
      </c>
      <c r="N45" s="302" t="s">
        <v>284</v>
      </c>
      <c r="O45" s="302" t="s">
        <v>277</v>
      </c>
      <c r="P45" s="301"/>
      <c r="Q45" s="302">
        <v>3</v>
      </c>
      <c r="R45" s="15">
        <v>1</v>
      </c>
      <c r="S45" s="15"/>
      <c r="T45" s="302"/>
      <c r="U45" s="302"/>
      <c r="V45" s="302"/>
      <c r="W45" s="302"/>
      <c r="X45" s="302"/>
      <c r="Y45" s="302"/>
      <c r="Z45" s="302"/>
      <c r="AA45" s="302"/>
      <c r="AB45" s="302"/>
      <c r="AC45" s="302"/>
      <c r="AD45" s="302"/>
      <c r="AE45" s="302">
        <v>2</v>
      </c>
      <c r="AF45" s="302"/>
      <c r="AG45" s="302"/>
      <c r="AH45" s="302"/>
      <c r="AI45" s="302"/>
      <c r="AJ45" s="302"/>
      <c r="AK45" s="302"/>
      <c r="AL45" s="302"/>
      <c r="AM45" s="302"/>
      <c r="AN45" s="302"/>
      <c r="AO45" s="302"/>
      <c r="AP45" s="302"/>
      <c r="AQ45" s="302">
        <v>2</v>
      </c>
      <c r="AR45" s="302"/>
      <c r="AS45" s="302"/>
      <c r="AT45" s="302"/>
      <c r="AU45" s="302"/>
      <c r="AV45" s="302"/>
      <c r="AW45" s="302">
        <v>1</v>
      </c>
      <c r="AX45" s="302"/>
      <c r="AY45" s="302"/>
      <c r="AZ45" s="302"/>
      <c r="BA45" s="302"/>
      <c r="BB45" s="302"/>
      <c r="BC45" s="302"/>
      <c r="BD45" s="302"/>
      <c r="BE45" s="302"/>
      <c r="BF45" s="302"/>
      <c r="BG45" s="302"/>
      <c r="BH45" s="302"/>
      <c r="BI45" s="302"/>
      <c r="BJ45" s="302"/>
      <c r="BK45" s="302"/>
      <c r="BL45" s="302"/>
      <c r="BM45" s="302"/>
      <c r="BN45" s="302"/>
      <c r="BO45" s="302"/>
      <c r="BP45" s="302"/>
      <c r="BQ45" s="302"/>
      <c r="BR45" s="302">
        <v>1</v>
      </c>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2"/>
      <c r="DL45" s="302"/>
      <c r="DM45" s="302"/>
      <c r="DN45" s="302"/>
      <c r="DO45" s="302"/>
      <c r="DP45" s="302"/>
      <c r="DQ45" s="302"/>
      <c r="DR45" s="302"/>
      <c r="DS45" s="302"/>
      <c r="DT45" s="302"/>
      <c r="DU45" s="302"/>
      <c r="DV45" s="302"/>
      <c r="DW45" s="302"/>
      <c r="DX45" s="302"/>
      <c r="DY45" s="302"/>
      <c r="DZ45" s="302"/>
      <c r="EA45" s="302"/>
      <c r="EB45" s="302"/>
      <c r="EC45" s="302"/>
      <c r="ED45" s="302"/>
      <c r="EE45" s="302"/>
      <c r="EF45" s="302"/>
      <c r="EG45" s="302"/>
      <c r="EH45" s="302"/>
      <c r="EI45" s="302"/>
      <c r="EJ45" s="302"/>
      <c r="EK45" s="302"/>
      <c r="EL45" s="302"/>
      <c r="EM45" s="302"/>
      <c r="EN45" s="302"/>
      <c r="EO45" s="302"/>
      <c r="EP45" s="302"/>
      <c r="EQ45" s="302"/>
      <c r="ER45" s="302"/>
      <c r="ES45" s="302">
        <v>3</v>
      </c>
      <c r="ET45" s="302"/>
      <c r="EU45" s="302"/>
      <c r="EV45" s="302"/>
      <c r="EW45" s="302"/>
      <c r="EX45" s="302"/>
      <c r="EY45" s="302"/>
      <c r="EZ45" s="303"/>
      <c r="FA45" s="303"/>
      <c r="FB45" s="303"/>
      <c r="FC45" s="303"/>
      <c r="FD45" s="303"/>
      <c r="FE45" s="302"/>
      <c r="FF45" s="302"/>
      <c r="FG45" s="302"/>
      <c r="FH45" s="302"/>
      <c r="FI45" s="302"/>
    </row>
    <row r="46" spans="1:165" x14ac:dyDescent="0.2">
      <c r="A46" s="302"/>
      <c r="B46" s="55">
        <f t="shared" si="0"/>
        <v>4</v>
      </c>
      <c r="C46" s="55">
        <f t="shared" si="1"/>
        <v>4</v>
      </c>
      <c r="D46" s="55">
        <f t="shared" si="2"/>
        <v>4</v>
      </c>
      <c r="E46" s="55">
        <f t="shared" si="3"/>
        <v>4</v>
      </c>
      <c r="F46" s="55">
        <f t="shared" si="4"/>
        <v>4</v>
      </c>
      <c r="G46" s="55">
        <f t="shared" si="6"/>
        <v>4.5</v>
      </c>
      <c r="H46" s="55">
        <f>IF(AND(M46&gt;0,M46&lt;='Summary STATS'!$C$22),1,"")</f>
        <v>1</v>
      </c>
      <c r="I46" s="305"/>
      <c r="J46" s="26" t="s">
        <v>317</v>
      </c>
      <c r="K46" s="205">
        <v>44.192215050000001</v>
      </c>
      <c r="L46" s="205">
        <v>-88.464613650000004</v>
      </c>
      <c r="M46" s="302">
        <v>4.5</v>
      </c>
      <c r="N46" s="302" t="s">
        <v>276</v>
      </c>
      <c r="O46" s="302" t="s">
        <v>277</v>
      </c>
      <c r="P46" s="301"/>
      <c r="Q46" s="302">
        <v>3</v>
      </c>
      <c r="R46" s="15"/>
      <c r="S46" s="15"/>
      <c r="T46" s="302"/>
      <c r="U46" s="302"/>
      <c r="V46" s="302"/>
      <c r="W46" s="302"/>
      <c r="X46" s="302"/>
      <c r="Y46" s="302"/>
      <c r="Z46" s="302"/>
      <c r="AA46" s="302"/>
      <c r="AB46" s="302"/>
      <c r="AC46" s="302"/>
      <c r="AD46" s="302"/>
      <c r="AE46" s="302">
        <v>2</v>
      </c>
      <c r="AF46" s="302"/>
      <c r="AG46" s="302"/>
      <c r="AH46" s="302"/>
      <c r="AI46" s="302"/>
      <c r="AJ46" s="302"/>
      <c r="AK46" s="302"/>
      <c r="AL46" s="302"/>
      <c r="AM46" s="302"/>
      <c r="AN46" s="302"/>
      <c r="AO46" s="302"/>
      <c r="AP46" s="302"/>
      <c r="AQ46" s="302">
        <v>2</v>
      </c>
      <c r="AR46" s="302"/>
      <c r="AS46" s="302"/>
      <c r="AT46" s="302"/>
      <c r="AU46" s="302"/>
      <c r="AV46" s="302"/>
      <c r="AW46" s="302">
        <v>3</v>
      </c>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2"/>
      <c r="DL46" s="302"/>
      <c r="DM46" s="302"/>
      <c r="DN46" s="302"/>
      <c r="DO46" s="302"/>
      <c r="DP46" s="302"/>
      <c r="DQ46" s="302"/>
      <c r="DR46" s="302"/>
      <c r="DS46" s="302"/>
      <c r="DT46" s="302"/>
      <c r="DU46" s="302"/>
      <c r="DV46" s="302"/>
      <c r="DW46" s="302"/>
      <c r="DX46" s="302"/>
      <c r="DY46" s="302"/>
      <c r="DZ46" s="302"/>
      <c r="EA46" s="302"/>
      <c r="EB46" s="302"/>
      <c r="EC46" s="302"/>
      <c r="ED46" s="302"/>
      <c r="EE46" s="302"/>
      <c r="EF46" s="302"/>
      <c r="EG46" s="302"/>
      <c r="EH46" s="302"/>
      <c r="EI46" s="302"/>
      <c r="EJ46" s="302"/>
      <c r="EK46" s="302"/>
      <c r="EL46" s="302"/>
      <c r="EM46" s="302"/>
      <c r="EN46" s="302"/>
      <c r="EO46" s="302"/>
      <c r="EP46" s="302"/>
      <c r="EQ46" s="302"/>
      <c r="ER46" s="302"/>
      <c r="ES46" s="302">
        <v>1</v>
      </c>
      <c r="ET46" s="302"/>
      <c r="EU46" s="302"/>
      <c r="EV46" s="302"/>
      <c r="EW46" s="302"/>
      <c r="EX46" s="302"/>
      <c r="EY46" s="302"/>
      <c r="EZ46" s="303"/>
      <c r="FA46" s="303"/>
      <c r="FB46" s="303"/>
      <c r="FC46" s="303"/>
      <c r="FD46" s="303"/>
      <c r="FE46" s="302"/>
      <c r="FF46" s="302"/>
      <c r="FG46" s="302"/>
      <c r="FH46" s="302"/>
      <c r="FI46" s="302"/>
    </row>
    <row r="47" spans="1:165" x14ac:dyDescent="0.2">
      <c r="A47" s="302"/>
      <c r="B47" s="55">
        <f t="shared" si="0"/>
        <v>2</v>
      </c>
      <c r="C47" s="55">
        <f t="shared" si="1"/>
        <v>2</v>
      </c>
      <c r="D47" s="55">
        <f t="shared" si="2"/>
        <v>2</v>
      </c>
      <c r="E47" s="55">
        <f t="shared" si="3"/>
        <v>2</v>
      </c>
      <c r="F47" s="55">
        <f t="shared" si="4"/>
        <v>2</v>
      </c>
      <c r="G47" s="55">
        <f t="shared" si="6"/>
        <v>5.5</v>
      </c>
      <c r="H47" s="55">
        <f>IF(AND(M47&gt;0,M47&lt;='Summary STATS'!$C$22),1,"")</f>
        <v>1</v>
      </c>
      <c r="I47" s="305"/>
      <c r="J47" s="26" t="s">
        <v>318</v>
      </c>
      <c r="K47" s="205">
        <v>44.193125090000002</v>
      </c>
      <c r="L47" s="205">
        <v>-88.473399439999994</v>
      </c>
      <c r="M47" s="302">
        <v>5.5</v>
      </c>
      <c r="N47" s="302" t="s">
        <v>284</v>
      </c>
      <c r="O47" s="302" t="s">
        <v>277</v>
      </c>
      <c r="P47" s="301"/>
      <c r="Q47" s="302">
        <v>1</v>
      </c>
      <c r="R47" s="15"/>
      <c r="S47" s="15"/>
      <c r="T47" s="302"/>
      <c r="U47" s="302"/>
      <c r="V47" s="302"/>
      <c r="W47" s="302"/>
      <c r="X47" s="302"/>
      <c r="Y47" s="302"/>
      <c r="Z47" s="302"/>
      <c r="AA47" s="302"/>
      <c r="AB47" s="302"/>
      <c r="AC47" s="302"/>
      <c r="AD47" s="302"/>
      <c r="AE47" s="302">
        <v>1</v>
      </c>
      <c r="AF47" s="302"/>
      <c r="AG47" s="302"/>
      <c r="AH47" s="302"/>
      <c r="AI47" s="302"/>
      <c r="AJ47" s="302"/>
      <c r="AK47" s="302"/>
      <c r="AL47" s="302"/>
      <c r="AM47" s="302"/>
      <c r="AN47" s="302"/>
      <c r="AO47" s="302"/>
      <c r="AP47" s="302"/>
      <c r="AQ47" s="302"/>
      <c r="AR47" s="302"/>
      <c r="AS47" s="302"/>
      <c r="AT47" s="302"/>
      <c r="AU47" s="302"/>
      <c r="AV47" s="302"/>
      <c r="AW47" s="302">
        <v>1</v>
      </c>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t="s">
        <v>278</v>
      </c>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2"/>
      <c r="DL47" s="302"/>
      <c r="DM47" s="302"/>
      <c r="DN47" s="302"/>
      <c r="DO47" s="302"/>
      <c r="DP47" s="302"/>
      <c r="DQ47" s="302"/>
      <c r="DR47" s="302"/>
      <c r="DS47" s="302"/>
      <c r="DT47" s="302"/>
      <c r="DU47" s="302"/>
      <c r="DV47" s="302"/>
      <c r="DW47" s="302"/>
      <c r="DX47" s="302"/>
      <c r="DY47" s="302"/>
      <c r="DZ47" s="302"/>
      <c r="EA47" s="302"/>
      <c r="EB47" s="302"/>
      <c r="EC47" s="302"/>
      <c r="ED47" s="302"/>
      <c r="EE47" s="302"/>
      <c r="EF47" s="302"/>
      <c r="EG47" s="302"/>
      <c r="EH47" s="302"/>
      <c r="EI47" s="302"/>
      <c r="EJ47" s="302"/>
      <c r="EK47" s="302"/>
      <c r="EL47" s="302"/>
      <c r="EM47" s="302"/>
      <c r="EN47" s="302"/>
      <c r="EO47" s="302"/>
      <c r="EP47" s="302"/>
      <c r="EQ47" s="302"/>
      <c r="ER47" s="302"/>
      <c r="ES47" s="302"/>
      <c r="ET47" s="302"/>
      <c r="EU47" s="302"/>
      <c r="EV47" s="302"/>
      <c r="EW47" s="302"/>
      <c r="EX47" s="302"/>
      <c r="EY47" s="302"/>
      <c r="EZ47" s="303"/>
      <c r="FA47" s="303"/>
      <c r="FB47" s="303"/>
      <c r="FC47" s="303"/>
      <c r="FD47" s="303"/>
      <c r="FE47" s="302"/>
      <c r="FF47" s="302"/>
      <c r="FG47" s="302"/>
      <c r="FH47" s="302"/>
      <c r="FI47" s="302"/>
    </row>
    <row r="48" spans="1:165" x14ac:dyDescent="0.2">
      <c r="A48" s="302"/>
      <c r="B48" s="55">
        <f t="shared" si="0"/>
        <v>4</v>
      </c>
      <c r="C48" s="55">
        <f t="shared" si="1"/>
        <v>4</v>
      </c>
      <c r="D48" s="55">
        <f t="shared" si="2"/>
        <v>3</v>
      </c>
      <c r="E48" s="55">
        <f t="shared" si="3"/>
        <v>4</v>
      </c>
      <c r="F48" s="55">
        <f t="shared" si="4"/>
        <v>3</v>
      </c>
      <c r="G48" s="55">
        <f t="shared" si="6"/>
        <v>6.5</v>
      </c>
      <c r="H48" s="55">
        <f>IF(AND(M48&gt;0,M48&lt;='Summary STATS'!$C$22),1,"")</f>
        <v>1</v>
      </c>
      <c r="I48" s="305"/>
      <c r="J48" s="26" t="s">
        <v>319</v>
      </c>
      <c r="K48" s="205">
        <v>44.193110369999999</v>
      </c>
      <c r="L48" s="205">
        <v>-88.472298640000005</v>
      </c>
      <c r="M48" s="302">
        <v>6.5</v>
      </c>
      <c r="N48" s="302" t="s">
        <v>284</v>
      </c>
      <c r="O48" s="302" t="s">
        <v>277</v>
      </c>
      <c r="P48" s="301"/>
      <c r="Q48" s="302">
        <v>1</v>
      </c>
      <c r="R48" s="15">
        <v>1</v>
      </c>
      <c r="S48" s="15"/>
      <c r="T48" s="302"/>
      <c r="U48" s="302"/>
      <c r="V48" s="302"/>
      <c r="W48" s="302"/>
      <c r="X48" s="302"/>
      <c r="Y48" s="302"/>
      <c r="Z48" s="302"/>
      <c r="AA48" s="302"/>
      <c r="AB48" s="302"/>
      <c r="AC48" s="302"/>
      <c r="AD48" s="302"/>
      <c r="AE48" s="302">
        <v>1</v>
      </c>
      <c r="AF48" s="302"/>
      <c r="AG48" s="302"/>
      <c r="AH48" s="302"/>
      <c r="AI48" s="302"/>
      <c r="AJ48" s="302"/>
      <c r="AK48" s="302"/>
      <c r="AL48" s="302"/>
      <c r="AM48" s="302"/>
      <c r="AN48" s="302"/>
      <c r="AO48" s="302"/>
      <c r="AP48" s="302"/>
      <c r="AQ48" s="302">
        <v>1</v>
      </c>
      <c r="AR48" s="302"/>
      <c r="AS48" s="302"/>
      <c r="AT48" s="302"/>
      <c r="AU48" s="302"/>
      <c r="AV48" s="302"/>
      <c r="AW48" s="302">
        <v>1</v>
      </c>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3"/>
      <c r="FA48" s="303"/>
      <c r="FB48" s="303"/>
      <c r="FC48" s="303"/>
      <c r="FD48" s="303"/>
      <c r="FE48" s="302"/>
      <c r="FF48" s="302"/>
      <c r="FG48" s="302"/>
      <c r="FH48" s="302"/>
      <c r="FI48" s="302"/>
    </row>
    <row r="49" spans="1:165" x14ac:dyDescent="0.2">
      <c r="A49" s="302"/>
      <c r="B49" s="55">
        <f t="shared" si="0"/>
        <v>0</v>
      </c>
      <c r="C49" s="55" t="str">
        <f t="shared" si="1"/>
        <v/>
      </c>
      <c r="D49" s="55" t="str">
        <f t="shared" si="2"/>
        <v/>
      </c>
      <c r="E49" s="55">
        <f t="shared" si="3"/>
        <v>0</v>
      </c>
      <c r="F49" s="55">
        <f t="shared" si="4"/>
        <v>0</v>
      </c>
      <c r="G49" s="55" t="str">
        <f t="shared" si="6"/>
        <v/>
      </c>
      <c r="H49" s="55">
        <f>IF(AND(M49&gt;0,M49&lt;='Summary STATS'!$C$22),1,"")</f>
        <v>1</v>
      </c>
      <c r="I49" s="305"/>
      <c r="J49" s="26" t="s">
        <v>320</v>
      </c>
      <c r="K49" s="205">
        <v>44.193095649999997</v>
      </c>
      <c r="L49" s="205">
        <v>-88.471197849999996</v>
      </c>
      <c r="M49" s="302">
        <v>6.5</v>
      </c>
      <c r="N49" s="302" t="s">
        <v>293</v>
      </c>
      <c r="O49" s="302" t="s">
        <v>277</v>
      </c>
      <c r="P49" s="301"/>
      <c r="Q49" s="302"/>
      <c r="R49" s="15" t="s">
        <v>278</v>
      </c>
      <c r="S49" s="15"/>
      <c r="T49" s="302"/>
      <c r="U49" s="302"/>
      <c r="V49" s="302"/>
      <c r="W49" s="302"/>
      <c r="X49" s="302"/>
      <c r="Y49" s="302"/>
      <c r="Z49" s="302"/>
      <c r="AA49" s="302"/>
      <c r="AB49" s="302"/>
      <c r="AC49" s="302"/>
      <c r="AD49" s="302"/>
      <c r="AE49" s="302" t="s">
        <v>278</v>
      </c>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02"/>
      <c r="EB49" s="302"/>
      <c r="EC49" s="302"/>
      <c r="ED49" s="302"/>
      <c r="EE49" s="302"/>
      <c r="EF49" s="302"/>
      <c r="EG49" s="302"/>
      <c r="EH49" s="302"/>
      <c r="EI49" s="302"/>
      <c r="EJ49" s="302"/>
      <c r="EK49" s="302"/>
      <c r="EL49" s="302"/>
      <c r="EM49" s="302"/>
      <c r="EN49" s="302"/>
      <c r="EO49" s="302"/>
      <c r="EP49" s="302"/>
      <c r="EQ49" s="302"/>
      <c r="ER49" s="302"/>
      <c r="ES49" s="302"/>
      <c r="ET49" s="302"/>
      <c r="EU49" s="302"/>
      <c r="EV49" s="302"/>
      <c r="EW49" s="302"/>
      <c r="EX49" s="302"/>
      <c r="EY49" s="302"/>
      <c r="EZ49" s="303"/>
      <c r="FA49" s="303"/>
      <c r="FB49" s="303"/>
      <c r="FC49" s="303"/>
      <c r="FD49" s="303"/>
      <c r="FE49" s="302"/>
      <c r="FF49" s="302"/>
      <c r="FG49" s="302"/>
      <c r="FH49" s="302"/>
      <c r="FI49" s="302"/>
    </row>
    <row r="50" spans="1:165" x14ac:dyDescent="0.2">
      <c r="A50" s="302"/>
      <c r="B50" s="55">
        <f t="shared" si="0"/>
        <v>4</v>
      </c>
      <c r="C50" s="55">
        <f t="shared" si="1"/>
        <v>4</v>
      </c>
      <c r="D50" s="55">
        <f t="shared" si="2"/>
        <v>3</v>
      </c>
      <c r="E50" s="55">
        <f t="shared" si="3"/>
        <v>4</v>
      </c>
      <c r="F50" s="55">
        <f t="shared" si="4"/>
        <v>3</v>
      </c>
      <c r="G50" s="55">
        <f t="shared" si="6"/>
        <v>6</v>
      </c>
      <c r="H50" s="55">
        <f>IF(AND(M50&gt;0,M50&lt;='Summary STATS'!$C$22),1,"")</f>
        <v>1</v>
      </c>
      <c r="I50" s="305"/>
      <c r="J50" s="26" t="s">
        <v>321</v>
      </c>
      <c r="K50" s="205">
        <v>44.193080909999999</v>
      </c>
      <c r="L50" s="205">
        <v>-88.470097050000007</v>
      </c>
      <c r="M50" s="302">
        <v>6</v>
      </c>
      <c r="N50" s="302" t="s">
        <v>293</v>
      </c>
      <c r="O50" s="302" t="s">
        <v>277</v>
      </c>
      <c r="P50" s="301"/>
      <c r="Q50" s="302">
        <v>3</v>
      </c>
      <c r="R50" s="15">
        <v>2</v>
      </c>
      <c r="S50" s="15"/>
      <c r="T50" s="302"/>
      <c r="U50" s="302"/>
      <c r="V50" s="302"/>
      <c r="W50" s="302"/>
      <c r="X50" s="302"/>
      <c r="Y50" s="302"/>
      <c r="Z50" s="302"/>
      <c r="AA50" s="302"/>
      <c r="AB50" s="302"/>
      <c r="AC50" s="302"/>
      <c r="AD50" s="302"/>
      <c r="AE50" s="302">
        <v>3</v>
      </c>
      <c r="AF50" s="302"/>
      <c r="AG50" s="302"/>
      <c r="AH50" s="302"/>
      <c r="AI50" s="302"/>
      <c r="AJ50" s="302"/>
      <c r="AK50" s="302"/>
      <c r="AL50" s="302"/>
      <c r="AM50" s="302"/>
      <c r="AN50" s="302"/>
      <c r="AO50" s="302"/>
      <c r="AP50" s="302"/>
      <c r="AQ50" s="302">
        <v>3</v>
      </c>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v>1</v>
      </c>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2"/>
      <c r="DL50" s="302"/>
      <c r="DM50" s="302"/>
      <c r="DN50" s="302"/>
      <c r="DO50" s="302"/>
      <c r="DP50" s="302"/>
      <c r="DQ50" s="302"/>
      <c r="DR50" s="302"/>
      <c r="DS50" s="302"/>
      <c r="DT50" s="302"/>
      <c r="DU50" s="302"/>
      <c r="DV50" s="302"/>
      <c r="DW50" s="302"/>
      <c r="DX50" s="302"/>
      <c r="DY50" s="302"/>
      <c r="DZ50" s="302"/>
      <c r="EA50" s="302"/>
      <c r="EB50" s="302"/>
      <c r="EC50" s="302"/>
      <c r="ED50" s="302"/>
      <c r="EE50" s="302"/>
      <c r="EF50" s="302"/>
      <c r="EG50" s="302"/>
      <c r="EH50" s="302"/>
      <c r="EI50" s="302"/>
      <c r="EJ50" s="302"/>
      <c r="EK50" s="302"/>
      <c r="EL50" s="302"/>
      <c r="EM50" s="302"/>
      <c r="EN50" s="302"/>
      <c r="EO50" s="302"/>
      <c r="EP50" s="302"/>
      <c r="EQ50" s="302"/>
      <c r="ER50" s="302"/>
      <c r="ES50" s="302"/>
      <c r="ET50" s="302"/>
      <c r="EU50" s="302"/>
      <c r="EV50" s="302"/>
      <c r="EW50" s="302"/>
      <c r="EX50" s="302"/>
      <c r="EY50" s="302"/>
      <c r="EZ50" s="303"/>
      <c r="FA50" s="303"/>
      <c r="FB50" s="303">
        <v>3</v>
      </c>
      <c r="FC50" s="303"/>
      <c r="FD50" s="303"/>
      <c r="FE50" s="302"/>
      <c r="FF50" s="302"/>
      <c r="FG50" s="302"/>
      <c r="FH50" s="302"/>
      <c r="FI50" s="302"/>
    </row>
    <row r="51" spans="1:165" x14ac:dyDescent="0.2">
      <c r="A51" s="302"/>
      <c r="B51" s="55">
        <f t="shared" si="0"/>
        <v>3</v>
      </c>
      <c r="C51" s="55">
        <f t="shared" si="1"/>
        <v>3</v>
      </c>
      <c r="D51" s="55">
        <f t="shared" si="2"/>
        <v>2</v>
      </c>
      <c r="E51" s="55">
        <f t="shared" si="3"/>
        <v>3</v>
      </c>
      <c r="F51" s="55">
        <f t="shared" si="4"/>
        <v>2</v>
      </c>
      <c r="G51" s="55">
        <f t="shared" si="6"/>
        <v>5.5</v>
      </c>
      <c r="H51" s="55">
        <f>IF(AND(M51&gt;0,M51&lt;='Summary STATS'!$C$22),1,"")</f>
        <v>1</v>
      </c>
      <c r="I51" s="305"/>
      <c r="J51" s="26" t="s">
        <v>322</v>
      </c>
      <c r="K51" s="205">
        <v>44.19306615</v>
      </c>
      <c r="L51" s="205">
        <v>-88.468996259999997</v>
      </c>
      <c r="M51" s="302">
        <v>5.5</v>
      </c>
      <c r="N51" s="302" t="s">
        <v>284</v>
      </c>
      <c r="O51" s="302" t="s">
        <v>277</v>
      </c>
      <c r="P51" s="301"/>
      <c r="Q51" s="302">
        <v>3</v>
      </c>
      <c r="R51" s="15">
        <v>1</v>
      </c>
      <c r="S51" s="15"/>
      <c r="T51" s="302"/>
      <c r="U51" s="302"/>
      <c r="V51" s="302"/>
      <c r="W51" s="302"/>
      <c r="X51" s="302"/>
      <c r="Y51" s="302"/>
      <c r="Z51" s="302"/>
      <c r="AA51" s="302"/>
      <c r="AB51" s="302"/>
      <c r="AC51" s="302"/>
      <c r="AD51" s="302"/>
      <c r="AE51" s="302">
        <v>3</v>
      </c>
      <c r="AF51" s="302"/>
      <c r="AG51" s="302"/>
      <c r="AH51" s="302"/>
      <c r="AI51" s="302"/>
      <c r="AJ51" s="302"/>
      <c r="AK51" s="302"/>
      <c r="AL51" s="302"/>
      <c r="AM51" s="302"/>
      <c r="AN51" s="302"/>
      <c r="AO51" s="302"/>
      <c r="AP51" s="302"/>
      <c r="AQ51" s="302">
        <v>1</v>
      </c>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2"/>
      <c r="DL51" s="302"/>
      <c r="DM51" s="302"/>
      <c r="DN51" s="302"/>
      <c r="DO51" s="302"/>
      <c r="DP51" s="302"/>
      <c r="DQ51" s="302"/>
      <c r="DR51" s="302"/>
      <c r="DS51" s="302"/>
      <c r="DT51" s="302"/>
      <c r="DU51" s="302"/>
      <c r="DV51" s="302"/>
      <c r="DW51" s="302"/>
      <c r="DX51" s="302"/>
      <c r="DY51" s="302"/>
      <c r="DZ51" s="302"/>
      <c r="EA51" s="302"/>
      <c r="EB51" s="302"/>
      <c r="EC51" s="302"/>
      <c r="ED51" s="302"/>
      <c r="EE51" s="302"/>
      <c r="EF51" s="302"/>
      <c r="EG51" s="302"/>
      <c r="EH51" s="302"/>
      <c r="EI51" s="302"/>
      <c r="EJ51" s="302"/>
      <c r="EK51" s="302"/>
      <c r="EL51" s="302"/>
      <c r="EM51" s="302"/>
      <c r="EN51" s="302"/>
      <c r="EO51" s="302"/>
      <c r="EP51" s="302"/>
      <c r="EQ51" s="302"/>
      <c r="ER51" s="302"/>
      <c r="ES51" s="302"/>
      <c r="ET51" s="302"/>
      <c r="EU51" s="302"/>
      <c r="EV51" s="302"/>
      <c r="EW51" s="302"/>
      <c r="EX51" s="302"/>
      <c r="EY51" s="302"/>
      <c r="EZ51" s="303"/>
      <c r="FA51" s="303"/>
      <c r="FB51" s="303">
        <v>1</v>
      </c>
      <c r="FC51" s="303"/>
      <c r="FD51" s="303"/>
      <c r="FE51" s="302"/>
      <c r="FF51" s="302"/>
      <c r="FG51" s="302"/>
      <c r="FH51" s="302"/>
      <c r="FI51" s="302"/>
    </row>
    <row r="52" spans="1:165" x14ac:dyDescent="0.2">
      <c r="A52" s="302"/>
      <c r="B52" s="55">
        <f t="shared" si="0"/>
        <v>3</v>
      </c>
      <c r="C52" s="55">
        <f t="shared" si="1"/>
        <v>3</v>
      </c>
      <c r="D52" s="55">
        <f t="shared" si="2"/>
        <v>2</v>
      </c>
      <c r="E52" s="55">
        <f t="shared" si="3"/>
        <v>3</v>
      </c>
      <c r="F52" s="55">
        <f t="shared" si="4"/>
        <v>2</v>
      </c>
      <c r="G52" s="55">
        <f t="shared" si="6"/>
        <v>5</v>
      </c>
      <c r="H52" s="55">
        <f>IF(AND(M52&gt;0,M52&lt;='Summary STATS'!$C$22),1,"")</f>
        <v>1</v>
      </c>
      <c r="I52" s="305"/>
      <c r="J52" s="26" t="s">
        <v>324</v>
      </c>
      <c r="K52" s="205">
        <v>44.193051390000001</v>
      </c>
      <c r="L52" s="205">
        <v>-88.467895459999994</v>
      </c>
      <c r="M52" s="302">
        <v>5</v>
      </c>
      <c r="N52" s="302" t="s">
        <v>284</v>
      </c>
      <c r="O52" s="302" t="s">
        <v>277</v>
      </c>
      <c r="P52" s="301"/>
      <c r="Q52" s="302">
        <v>3</v>
      </c>
      <c r="R52" s="15">
        <v>2</v>
      </c>
      <c r="S52" s="15" t="s">
        <v>278</v>
      </c>
      <c r="T52" s="302"/>
      <c r="U52" s="302"/>
      <c r="V52" s="302"/>
      <c r="W52" s="302"/>
      <c r="X52" s="302"/>
      <c r="Y52" s="302"/>
      <c r="Z52" s="302"/>
      <c r="AA52" s="302"/>
      <c r="AB52" s="302"/>
      <c r="AC52" s="302"/>
      <c r="AD52" s="302"/>
      <c r="AE52" s="302">
        <v>3</v>
      </c>
      <c r="AF52" s="302"/>
      <c r="AG52" s="302"/>
      <c r="AH52" s="302"/>
      <c r="AI52" s="302"/>
      <c r="AJ52" s="302"/>
      <c r="AK52" s="302"/>
      <c r="AL52" s="302"/>
      <c r="AM52" s="302"/>
      <c r="AN52" s="302"/>
      <c r="AO52" s="302"/>
      <c r="AP52" s="302"/>
      <c r="AQ52" s="302">
        <v>1</v>
      </c>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2"/>
      <c r="DL52" s="302"/>
      <c r="DM52" s="302"/>
      <c r="DN52" s="302"/>
      <c r="DO52" s="302"/>
      <c r="DP52" s="302"/>
      <c r="DQ52" s="302"/>
      <c r="DR52" s="302"/>
      <c r="DS52" s="302"/>
      <c r="DT52" s="302"/>
      <c r="DU52" s="302"/>
      <c r="DV52" s="302"/>
      <c r="DW52" s="302"/>
      <c r="DX52" s="302"/>
      <c r="DY52" s="302"/>
      <c r="DZ52" s="302"/>
      <c r="EA52" s="302"/>
      <c r="EB52" s="302"/>
      <c r="EC52" s="302"/>
      <c r="ED52" s="302"/>
      <c r="EE52" s="302"/>
      <c r="EF52" s="302"/>
      <c r="EG52" s="302"/>
      <c r="EH52" s="302"/>
      <c r="EI52" s="302"/>
      <c r="EJ52" s="302"/>
      <c r="EK52" s="302"/>
      <c r="EL52" s="302"/>
      <c r="EM52" s="302"/>
      <c r="EN52" s="302"/>
      <c r="EO52" s="302"/>
      <c r="EP52" s="302"/>
      <c r="EQ52" s="302"/>
      <c r="ER52" s="302"/>
      <c r="ES52" s="302"/>
      <c r="ET52" s="302"/>
      <c r="EU52" s="302"/>
      <c r="EV52" s="302"/>
      <c r="EW52" s="302"/>
      <c r="EX52" s="302"/>
      <c r="EY52" s="302"/>
      <c r="EZ52" s="303"/>
      <c r="FA52" s="303"/>
      <c r="FB52" s="303">
        <v>2</v>
      </c>
      <c r="FC52" s="303"/>
      <c r="FD52" s="303"/>
      <c r="FE52" s="302"/>
      <c r="FF52" s="302"/>
      <c r="FG52" s="302"/>
      <c r="FH52" s="302"/>
      <c r="FI52" s="302"/>
    </row>
    <row r="53" spans="1:165" x14ac:dyDescent="0.2">
      <c r="A53" s="302"/>
      <c r="B53" s="55">
        <f t="shared" si="0"/>
        <v>4</v>
      </c>
      <c r="C53" s="55">
        <f t="shared" si="1"/>
        <v>4</v>
      </c>
      <c r="D53" s="55">
        <f t="shared" si="2"/>
        <v>3</v>
      </c>
      <c r="E53" s="55">
        <f t="shared" si="3"/>
        <v>4</v>
      </c>
      <c r="F53" s="55">
        <f t="shared" si="4"/>
        <v>3</v>
      </c>
      <c r="G53" s="55">
        <f t="shared" si="6"/>
        <v>5.5</v>
      </c>
      <c r="H53" s="55">
        <f>IF(AND(M53&gt;0,M53&lt;='Summary STATS'!$C$22),1,"")</f>
        <v>1</v>
      </c>
      <c r="I53" s="305"/>
      <c r="J53" s="26" t="s">
        <v>325</v>
      </c>
      <c r="K53" s="205">
        <v>44.193036620000001</v>
      </c>
      <c r="L53" s="205">
        <v>-88.466794669999999</v>
      </c>
      <c r="M53" s="302">
        <v>5.5</v>
      </c>
      <c r="N53" s="302" t="s">
        <v>293</v>
      </c>
      <c r="O53" s="302" t="s">
        <v>277</v>
      </c>
      <c r="P53" s="301"/>
      <c r="Q53" s="302">
        <v>3</v>
      </c>
      <c r="R53" s="15">
        <v>3</v>
      </c>
      <c r="S53" s="15"/>
      <c r="T53" s="302"/>
      <c r="U53" s="302"/>
      <c r="V53" s="302"/>
      <c r="W53" s="302"/>
      <c r="X53" s="302"/>
      <c r="Y53" s="302"/>
      <c r="Z53" s="302"/>
      <c r="AA53" s="302"/>
      <c r="AB53" s="302"/>
      <c r="AC53" s="302"/>
      <c r="AD53" s="302"/>
      <c r="AE53" s="302">
        <v>3</v>
      </c>
      <c r="AF53" s="302"/>
      <c r="AG53" s="302"/>
      <c r="AH53" s="302"/>
      <c r="AI53" s="302"/>
      <c r="AJ53" s="302"/>
      <c r="AK53" s="302"/>
      <c r="AL53" s="302"/>
      <c r="AM53" s="302"/>
      <c r="AN53" s="302"/>
      <c r="AO53" s="302"/>
      <c r="AP53" s="302"/>
      <c r="AQ53" s="302">
        <v>1</v>
      </c>
      <c r="AR53" s="302"/>
      <c r="AS53" s="302"/>
      <c r="AT53" s="302"/>
      <c r="AU53" s="302"/>
      <c r="AV53" s="302"/>
      <c r="AW53" s="302">
        <v>1</v>
      </c>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2"/>
      <c r="DL53" s="302"/>
      <c r="DM53" s="302"/>
      <c r="DN53" s="302"/>
      <c r="DO53" s="302"/>
      <c r="DP53" s="302"/>
      <c r="DQ53" s="302"/>
      <c r="DR53" s="302"/>
      <c r="DS53" s="302"/>
      <c r="DT53" s="302"/>
      <c r="DU53" s="302"/>
      <c r="DV53" s="302"/>
      <c r="DW53" s="302"/>
      <c r="DX53" s="302"/>
      <c r="DY53" s="302"/>
      <c r="DZ53" s="302"/>
      <c r="EA53" s="302"/>
      <c r="EB53" s="302"/>
      <c r="EC53" s="302"/>
      <c r="ED53" s="302"/>
      <c r="EE53" s="302"/>
      <c r="EF53" s="302"/>
      <c r="EG53" s="302"/>
      <c r="EH53" s="302"/>
      <c r="EI53" s="302"/>
      <c r="EJ53" s="302"/>
      <c r="EK53" s="302"/>
      <c r="EL53" s="302"/>
      <c r="EM53" s="302"/>
      <c r="EN53" s="302"/>
      <c r="EO53" s="302"/>
      <c r="EP53" s="302"/>
      <c r="EQ53" s="302"/>
      <c r="ER53" s="302"/>
      <c r="ES53" s="302"/>
      <c r="ET53" s="302"/>
      <c r="EU53" s="302"/>
      <c r="EV53" s="302"/>
      <c r="EW53" s="302"/>
      <c r="EX53" s="302"/>
      <c r="EY53" s="302"/>
      <c r="EZ53" s="303"/>
      <c r="FA53" s="303"/>
      <c r="FB53" s="303"/>
      <c r="FC53" s="303"/>
      <c r="FD53" s="303"/>
      <c r="FE53" s="302"/>
      <c r="FF53" s="302"/>
      <c r="FG53" s="302"/>
      <c r="FH53" s="302"/>
      <c r="FI53" s="302"/>
    </row>
    <row r="54" spans="1:165" x14ac:dyDescent="0.2">
      <c r="A54" s="302"/>
      <c r="B54" s="55">
        <f t="shared" si="0"/>
        <v>1</v>
      </c>
      <c r="C54" s="55">
        <f t="shared" si="1"/>
        <v>1</v>
      </c>
      <c r="D54" s="55">
        <f t="shared" si="2"/>
        <v>1</v>
      </c>
      <c r="E54" s="55">
        <f t="shared" si="3"/>
        <v>1</v>
      </c>
      <c r="F54" s="55">
        <f t="shared" si="4"/>
        <v>1</v>
      </c>
      <c r="G54" s="55">
        <f t="shared" si="6"/>
        <v>6</v>
      </c>
      <c r="H54" s="55">
        <f>IF(AND(M54&gt;0,M54&lt;='Summary STATS'!$C$22),1,"")</f>
        <v>1</v>
      </c>
      <c r="I54" s="305"/>
      <c r="J54" s="26" t="s">
        <v>326</v>
      </c>
      <c r="K54" s="205">
        <v>44.19302184</v>
      </c>
      <c r="L54" s="205">
        <v>-88.465693880000003</v>
      </c>
      <c r="M54" s="302">
        <v>6</v>
      </c>
      <c r="N54" s="302" t="s">
        <v>293</v>
      </c>
      <c r="O54" s="302" t="s">
        <v>277</v>
      </c>
      <c r="P54" s="301"/>
      <c r="Q54" s="302">
        <v>1</v>
      </c>
      <c r="R54" s="15"/>
      <c r="S54" s="15"/>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v>1</v>
      </c>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t="s">
        <v>278</v>
      </c>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2"/>
      <c r="DL54" s="302"/>
      <c r="DM54" s="302"/>
      <c r="DN54" s="302"/>
      <c r="DO54" s="302"/>
      <c r="DP54" s="302"/>
      <c r="DQ54" s="302"/>
      <c r="DR54" s="302"/>
      <c r="DS54" s="302"/>
      <c r="DT54" s="302"/>
      <c r="DU54" s="302"/>
      <c r="DV54" s="302"/>
      <c r="DW54" s="302"/>
      <c r="DX54" s="302"/>
      <c r="DY54" s="302"/>
      <c r="DZ54" s="302"/>
      <c r="EA54" s="302"/>
      <c r="EB54" s="302"/>
      <c r="EC54" s="302"/>
      <c r="ED54" s="302"/>
      <c r="EE54" s="302"/>
      <c r="EF54" s="302"/>
      <c r="EG54" s="302"/>
      <c r="EH54" s="302"/>
      <c r="EI54" s="302"/>
      <c r="EJ54" s="302"/>
      <c r="EK54" s="302"/>
      <c r="EL54" s="302"/>
      <c r="EM54" s="302"/>
      <c r="EN54" s="302"/>
      <c r="EO54" s="302"/>
      <c r="EP54" s="302"/>
      <c r="EQ54" s="302"/>
      <c r="ER54" s="302"/>
      <c r="ES54" s="302" t="s">
        <v>278</v>
      </c>
      <c r="ET54" s="302"/>
      <c r="EU54" s="302"/>
      <c r="EV54" s="302"/>
      <c r="EW54" s="302"/>
      <c r="EX54" s="302"/>
      <c r="EY54" s="302"/>
      <c r="EZ54" s="303"/>
      <c r="FA54" s="303"/>
      <c r="FB54" s="303"/>
      <c r="FC54" s="303"/>
      <c r="FD54" s="303"/>
      <c r="FE54" s="302"/>
      <c r="FF54" s="302"/>
      <c r="FG54" s="302"/>
      <c r="FH54" s="302"/>
      <c r="FI54" s="302"/>
    </row>
    <row r="55" spans="1:165" x14ac:dyDescent="0.2">
      <c r="A55" s="302"/>
      <c r="B55" s="55">
        <f t="shared" si="0"/>
        <v>6</v>
      </c>
      <c r="C55" s="55">
        <f t="shared" si="1"/>
        <v>6</v>
      </c>
      <c r="D55" s="55">
        <f t="shared" si="2"/>
        <v>5</v>
      </c>
      <c r="E55" s="55">
        <f t="shared" si="3"/>
        <v>6</v>
      </c>
      <c r="F55" s="55">
        <f t="shared" si="4"/>
        <v>5</v>
      </c>
      <c r="G55" s="55">
        <f t="shared" si="6"/>
        <v>3.5</v>
      </c>
      <c r="H55" s="55">
        <f>IF(AND(M55&gt;0,M55&lt;='Summary STATS'!$C$22),1,"")</f>
        <v>1</v>
      </c>
      <c r="I55" s="305"/>
      <c r="J55" s="26" t="s">
        <v>327</v>
      </c>
      <c r="K55" s="205">
        <v>44.193007049999999</v>
      </c>
      <c r="L55" s="205">
        <v>-88.464593089999994</v>
      </c>
      <c r="M55" s="302">
        <v>3.5</v>
      </c>
      <c r="N55" s="302" t="s">
        <v>276</v>
      </c>
      <c r="O55" s="302" t="s">
        <v>277</v>
      </c>
      <c r="P55" s="301"/>
      <c r="Q55" s="302">
        <v>3</v>
      </c>
      <c r="R55" s="15">
        <v>1</v>
      </c>
      <c r="S55" s="15"/>
      <c r="T55" s="302"/>
      <c r="U55" s="302"/>
      <c r="V55" s="302"/>
      <c r="W55" s="302"/>
      <c r="X55" s="302"/>
      <c r="Y55" s="302"/>
      <c r="Z55" s="302"/>
      <c r="AA55" s="302"/>
      <c r="AB55" s="302"/>
      <c r="AC55" s="302"/>
      <c r="AD55" s="302"/>
      <c r="AE55" s="302">
        <v>3</v>
      </c>
      <c r="AF55" s="302"/>
      <c r="AG55" s="302"/>
      <c r="AH55" s="302"/>
      <c r="AI55" s="302"/>
      <c r="AJ55" s="302"/>
      <c r="AK55" s="302"/>
      <c r="AL55" s="302"/>
      <c r="AM55" s="302"/>
      <c r="AN55" s="302"/>
      <c r="AO55" s="302"/>
      <c r="AP55" s="302"/>
      <c r="AQ55" s="302">
        <v>3</v>
      </c>
      <c r="AR55" s="302"/>
      <c r="AS55" s="302"/>
      <c r="AT55" s="302"/>
      <c r="AU55" s="302"/>
      <c r="AV55" s="302"/>
      <c r="AW55" s="302">
        <v>1</v>
      </c>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v>1</v>
      </c>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2"/>
      <c r="DL55" s="302"/>
      <c r="DM55" s="302"/>
      <c r="DN55" s="302"/>
      <c r="DO55" s="302"/>
      <c r="DP55" s="302"/>
      <c r="DQ55" s="302"/>
      <c r="DR55" s="302"/>
      <c r="DS55" s="302"/>
      <c r="DT55" s="302"/>
      <c r="DU55" s="302"/>
      <c r="DV55" s="302"/>
      <c r="DW55" s="302"/>
      <c r="DX55" s="302"/>
      <c r="DY55" s="302"/>
      <c r="DZ55" s="302"/>
      <c r="EA55" s="302"/>
      <c r="EB55" s="302"/>
      <c r="EC55" s="302"/>
      <c r="ED55" s="302"/>
      <c r="EE55" s="302"/>
      <c r="EF55" s="302"/>
      <c r="EG55" s="302"/>
      <c r="EH55" s="302"/>
      <c r="EI55" s="302"/>
      <c r="EJ55" s="302"/>
      <c r="EK55" s="302"/>
      <c r="EL55" s="302"/>
      <c r="EM55" s="302"/>
      <c r="EN55" s="302"/>
      <c r="EO55" s="302"/>
      <c r="EP55" s="302"/>
      <c r="EQ55" s="302"/>
      <c r="ER55" s="302"/>
      <c r="ES55" s="302">
        <v>2</v>
      </c>
      <c r="ET55" s="302"/>
      <c r="EU55" s="302"/>
      <c r="EV55" s="302"/>
      <c r="EW55" s="302"/>
      <c r="EX55" s="302"/>
      <c r="EY55" s="302"/>
      <c r="EZ55" s="303"/>
      <c r="FA55" s="303"/>
      <c r="FB55" s="303"/>
      <c r="FC55" s="303"/>
      <c r="FD55" s="303"/>
      <c r="FE55" s="302"/>
      <c r="FF55" s="302"/>
      <c r="FG55" s="302"/>
      <c r="FH55" s="302"/>
      <c r="FI55" s="302"/>
    </row>
    <row r="56" spans="1:165" x14ac:dyDescent="0.2">
      <c r="A56" s="302"/>
      <c r="B56" s="55">
        <f t="shared" si="0"/>
        <v>0</v>
      </c>
      <c r="C56" s="55" t="str">
        <f t="shared" si="1"/>
        <v/>
      </c>
      <c r="D56" s="55" t="str">
        <f t="shared" si="2"/>
        <v/>
      </c>
      <c r="E56" s="55">
        <f t="shared" si="3"/>
        <v>0</v>
      </c>
      <c r="F56" s="55">
        <f t="shared" si="4"/>
        <v>0</v>
      </c>
      <c r="G56" s="55" t="str">
        <f t="shared" si="6"/>
        <v/>
      </c>
      <c r="H56" s="55">
        <f>IF(AND(M56&gt;0,M56&lt;='Summary STATS'!$C$22),1,"")</f>
        <v>1</v>
      </c>
      <c r="I56" s="305"/>
      <c r="J56" s="26" t="s">
        <v>328</v>
      </c>
      <c r="K56" s="205">
        <v>44.193902370000004</v>
      </c>
      <c r="L56" s="205">
        <v>-88.472278180000004</v>
      </c>
      <c r="M56" s="302">
        <v>6.5</v>
      </c>
      <c r="N56" s="302" t="s">
        <v>284</v>
      </c>
      <c r="O56" s="302" t="s">
        <v>277</v>
      </c>
      <c r="P56" s="301"/>
      <c r="Q56" s="302"/>
      <c r="R56" s="15"/>
      <c r="S56" s="15"/>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2"/>
      <c r="DL56" s="302"/>
      <c r="DM56" s="302"/>
      <c r="DN56" s="302"/>
      <c r="DO56" s="302"/>
      <c r="DP56" s="302"/>
      <c r="DQ56" s="302"/>
      <c r="DR56" s="302"/>
      <c r="DS56" s="302"/>
      <c r="DT56" s="302"/>
      <c r="DU56" s="302"/>
      <c r="DV56" s="302"/>
      <c r="DW56" s="302"/>
      <c r="DX56" s="302"/>
      <c r="DY56" s="302"/>
      <c r="DZ56" s="302"/>
      <c r="EA56" s="302"/>
      <c r="EB56" s="302"/>
      <c r="EC56" s="302"/>
      <c r="ED56" s="302"/>
      <c r="EE56" s="302"/>
      <c r="EF56" s="302"/>
      <c r="EG56" s="302"/>
      <c r="EH56" s="302"/>
      <c r="EI56" s="302"/>
      <c r="EJ56" s="302"/>
      <c r="EK56" s="302"/>
      <c r="EL56" s="302"/>
      <c r="EM56" s="302"/>
      <c r="EN56" s="302"/>
      <c r="EO56" s="302"/>
      <c r="EP56" s="302"/>
      <c r="EQ56" s="302"/>
      <c r="ER56" s="302"/>
      <c r="ES56" s="302"/>
      <c r="ET56" s="302"/>
      <c r="EU56" s="302"/>
      <c r="EV56" s="302"/>
      <c r="EW56" s="302"/>
      <c r="EX56" s="302"/>
      <c r="EY56" s="302"/>
      <c r="EZ56" s="303"/>
      <c r="FA56" s="303"/>
      <c r="FB56" s="303"/>
      <c r="FC56" s="303"/>
      <c r="FD56" s="303"/>
      <c r="FE56" s="302"/>
      <c r="FF56" s="302"/>
      <c r="FG56" s="302"/>
      <c r="FH56" s="302"/>
      <c r="FI56" s="302"/>
    </row>
    <row r="57" spans="1:165" x14ac:dyDescent="0.2">
      <c r="A57" s="302"/>
      <c r="B57" s="55">
        <f t="shared" si="0"/>
        <v>3</v>
      </c>
      <c r="C57" s="55">
        <f t="shared" si="1"/>
        <v>3</v>
      </c>
      <c r="D57" s="55">
        <f t="shared" si="2"/>
        <v>2</v>
      </c>
      <c r="E57" s="55">
        <f t="shared" si="3"/>
        <v>3</v>
      </c>
      <c r="F57" s="55">
        <f t="shared" si="4"/>
        <v>2</v>
      </c>
      <c r="G57" s="55">
        <f t="shared" si="6"/>
        <v>6.5</v>
      </c>
      <c r="H57" s="55">
        <f>IF(AND(M57&gt;0,M57&lt;='Summary STATS'!$C$22),1,"")</f>
        <v>1</v>
      </c>
      <c r="I57" s="305"/>
      <c r="J57" s="26" t="s">
        <v>329</v>
      </c>
      <c r="K57" s="205">
        <v>44.19388764</v>
      </c>
      <c r="L57" s="205">
        <v>-88.471177370000007</v>
      </c>
      <c r="M57" s="302">
        <v>6.5</v>
      </c>
      <c r="N57" s="302" t="s">
        <v>284</v>
      </c>
      <c r="O57" s="302" t="s">
        <v>277</v>
      </c>
      <c r="P57" s="301"/>
      <c r="Q57" s="302">
        <v>3</v>
      </c>
      <c r="R57" s="15">
        <v>1</v>
      </c>
      <c r="S57" s="15"/>
      <c r="T57" s="302"/>
      <c r="U57" s="302"/>
      <c r="V57" s="302"/>
      <c r="W57" s="302"/>
      <c r="X57" s="302"/>
      <c r="Y57" s="302"/>
      <c r="Z57" s="302"/>
      <c r="AA57" s="302"/>
      <c r="AB57" s="302"/>
      <c r="AC57" s="302"/>
      <c r="AD57" s="302"/>
      <c r="AE57" s="302">
        <v>3</v>
      </c>
      <c r="AF57" s="302"/>
      <c r="AG57" s="302"/>
      <c r="AH57" s="302"/>
      <c r="AI57" s="302"/>
      <c r="AJ57" s="302"/>
      <c r="AK57" s="302"/>
      <c r="AL57" s="302"/>
      <c r="AM57" s="302"/>
      <c r="AN57" s="302"/>
      <c r="AO57" s="302"/>
      <c r="AP57" s="302"/>
      <c r="AQ57" s="302">
        <v>3</v>
      </c>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2"/>
      <c r="EY57" s="302"/>
      <c r="EZ57" s="303"/>
      <c r="FA57" s="303"/>
      <c r="FB57" s="303"/>
      <c r="FC57" s="303"/>
      <c r="FD57" s="303"/>
      <c r="FE57" s="302"/>
      <c r="FF57" s="302"/>
      <c r="FG57" s="302"/>
      <c r="FH57" s="302"/>
      <c r="FI57" s="302"/>
    </row>
    <row r="58" spans="1:165" x14ac:dyDescent="0.2">
      <c r="A58" s="302"/>
      <c r="B58" s="55">
        <f t="shared" si="0"/>
        <v>6</v>
      </c>
      <c r="C58" s="55">
        <f t="shared" si="1"/>
        <v>6</v>
      </c>
      <c r="D58" s="55">
        <f t="shared" si="2"/>
        <v>5</v>
      </c>
      <c r="E58" s="55">
        <f t="shared" si="3"/>
        <v>6</v>
      </c>
      <c r="F58" s="55">
        <f t="shared" si="4"/>
        <v>5</v>
      </c>
      <c r="G58" s="55">
        <f t="shared" si="6"/>
        <v>5.5</v>
      </c>
      <c r="H58" s="55">
        <f>IF(AND(M58&gt;0,M58&lt;='Summary STATS'!$C$22),1,"")</f>
        <v>1</v>
      </c>
      <c r="I58" s="305"/>
      <c r="J58" s="26" t="s">
        <v>330</v>
      </c>
      <c r="K58" s="205">
        <v>44.193872900000002</v>
      </c>
      <c r="L58" s="205">
        <v>-88.470076559999995</v>
      </c>
      <c r="M58" s="302">
        <v>5.5</v>
      </c>
      <c r="N58" s="302" t="s">
        <v>284</v>
      </c>
      <c r="O58" s="302" t="s">
        <v>277</v>
      </c>
      <c r="P58" s="301"/>
      <c r="Q58" s="302">
        <v>3</v>
      </c>
      <c r="R58" s="15">
        <v>3</v>
      </c>
      <c r="S58" s="15"/>
      <c r="T58" s="302"/>
      <c r="U58" s="302"/>
      <c r="V58" s="302"/>
      <c r="W58" s="302"/>
      <c r="X58" s="302"/>
      <c r="Y58" s="302"/>
      <c r="Z58" s="302"/>
      <c r="AA58" s="302"/>
      <c r="AB58" s="302"/>
      <c r="AC58" s="302"/>
      <c r="AD58" s="302"/>
      <c r="AE58" s="302">
        <v>3</v>
      </c>
      <c r="AF58" s="302"/>
      <c r="AG58" s="302"/>
      <c r="AH58" s="302"/>
      <c r="AI58" s="302"/>
      <c r="AJ58" s="302"/>
      <c r="AK58" s="302"/>
      <c r="AL58" s="302"/>
      <c r="AM58" s="302"/>
      <c r="AN58" s="302"/>
      <c r="AO58" s="302"/>
      <c r="AP58" s="302"/>
      <c r="AQ58" s="302">
        <v>2</v>
      </c>
      <c r="AR58" s="302"/>
      <c r="AS58" s="302"/>
      <c r="AT58" s="302"/>
      <c r="AU58" s="302"/>
      <c r="AV58" s="302"/>
      <c r="AW58" s="302">
        <v>1</v>
      </c>
      <c r="AX58" s="302"/>
      <c r="AY58" s="302"/>
      <c r="AZ58" s="302"/>
      <c r="BA58" s="302"/>
      <c r="BB58" s="302"/>
      <c r="BC58" s="302"/>
      <c r="BD58" s="302"/>
      <c r="BE58" s="302"/>
      <c r="BF58" s="302"/>
      <c r="BG58" s="302"/>
      <c r="BH58" s="302"/>
      <c r="BI58" s="302"/>
      <c r="BJ58" s="302"/>
      <c r="BK58" s="302"/>
      <c r="BL58" s="302"/>
      <c r="BM58" s="302"/>
      <c r="BN58" s="302"/>
      <c r="BO58" s="302"/>
      <c r="BP58" s="302"/>
      <c r="BQ58" s="302"/>
      <c r="BR58" s="302">
        <v>1</v>
      </c>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v>2</v>
      </c>
      <c r="ET58" s="302"/>
      <c r="EU58" s="302"/>
      <c r="EV58" s="302"/>
      <c r="EW58" s="302"/>
      <c r="EX58" s="302"/>
      <c r="EY58" s="302"/>
      <c r="EZ58" s="303"/>
      <c r="FA58" s="303"/>
      <c r="FB58" s="303">
        <v>3</v>
      </c>
      <c r="FC58" s="303"/>
      <c r="FD58" s="303"/>
      <c r="FE58" s="302"/>
      <c r="FF58" s="302"/>
      <c r="FG58" s="302"/>
      <c r="FH58" s="302"/>
      <c r="FI58" s="302"/>
    </row>
    <row r="59" spans="1:165" x14ac:dyDescent="0.2">
      <c r="A59" s="302"/>
      <c r="B59" s="55">
        <f t="shared" si="0"/>
        <v>4</v>
      </c>
      <c r="C59" s="55">
        <f t="shared" si="1"/>
        <v>4</v>
      </c>
      <c r="D59" s="55">
        <f t="shared" si="2"/>
        <v>4</v>
      </c>
      <c r="E59" s="55">
        <f t="shared" si="3"/>
        <v>4</v>
      </c>
      <c r="F59" s="55">
        <f t="shared" si="4"/>
        <v>4</v>
      </c>
      <c r="G59" s="55">
        <f t="shared" si="6"/>
        <v>5</v>
      </c>
      <c r="H59" s="55">
        <f>IF(AND(M59&gt;0,M59&lt;='Summary STATS'!$C$22),1,"")</f>
        <v>1</v>
      </c>
      <c r="I59" s="305"/>
      <c r="J59" s="26" t="s">
        <v>331</v>
      </c>
      <c r="K59" s="205">
        <v>44.193858149999997</v>
      </c>
      <c r="L59" s="205">
        <v>-88.468975749999998</v>
      </c>
      <c r="M59" s="302">
        <v>5</v>
      </c>
      <c r="N59" s="302" t="s">
        <v>284</v>
      </c>
      <c r="O59" s="302" t="s">
        <v>277</v>
      </c>
      <c r="P59" s="301"/>
      <c r="Q59" s="302">
        <v>3</v>
      </c>
      <c r="R59" s="15" t="s">
        <v>278</v>
      </c>
      <c r="S59" s="15"/>
      <c r="T59" s="302"/>
      <c r="U59" s="302"/>
      <c r="V59" s="302"/>
      <c r="W59" s="302"/>
      <c r="X59" s="302"/>
      <c r="Y59" s="302"/>
      <c r="Z59" s="302"/>
      <c r="AA59" s="302"/>
      <c r="AB59" s="302"/>
      <c r="AC59" s="302"/>
      <c r="AD59" s="302"/>
      <c r="AE59" s="302">
        <v>3</v>
      </c>
      <c r="AF59" s="302"/>
      <c r="AG59" s="302"/>
      <c r="AH59" s="302"/>
      <c r="AI59" s="302"/>
      <c r="AJ59" s="302"/>
      <c r="AK59" s="302"/>
      <c r="AL59" s="302"/>
      <c r="AM59" s="302"/>
      <c r="AN59" s="302"/>
      <c r="AO59" s="302"/>
      <c r="AP59" s="302"/>
      <c r="AQ59" s="302">
        <v>1</v>
      </c>
      <c r="AR59" s="302"/>
      <c r="AS59" s="302"/>
      <c r="AT59" s="302"/>
      <c r="AU59" s="302"/>
      <c r="AV59" s="302"/>
      <c r="AW59" s="302">
        <v>1</v>
      </c>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v>1</v>
      </c>
      <c r="ET59" s="302"/>
      <c r="EU59" s="302"/>
      <c r="EV59" s="302"/>
      <c r="EW59" s="302"/>
      <c r="EX59" s="302"/>
      <c r="EY59" s="302"/>
      <c r="EZ59" s="303"/>
      <c r="FA59" s="303"/>
      <c r="FB59" s="303">
        <v>3</v>
      </c>
      <c r="FC59" s="303"/>
      <c r="FD59" s="303"/>
      <c r="FE59" s="302"/>
      <c r="FF59" s="302"/>
      <c r="FG59" s="302"/>
      <c r="FH59" s="302"/>
      <c r="FI59" s="302"/>
    </row>
    <row r="60" spans="1:165" x14ac:dyDescent="0.2">
      <c r="A60" s="302"/>
      <c r="B60" s="55">
        <f t="shared" si="0"/>
        <v>3</v>
      </c>
      <c r="C60" s="55">
        <f t="shared" si="1"/>
        <v>3</v>
      </c>
      <c r="D60" s="55">
        <f t="shared" si="2"/>
        <v>3</v>
      </c>
      <c r="E60" s="55">
        <f t="shared" si="3"/>
        <v>3</v>
      </c>
      <c r="F60" s="55">
        <f t="shared" si="4"/>
        <v>3</v>
      </c>
      <c r="G60" s="55">
        <f t="shared" si="6"/>
        <v>4.5</v>
      </c>
      <c r="H60" s="55">
        <f>IF(AND(M60&gt;0,M60&lt;='Summary STATS'!$C$22),1,"")</f>
        <v>1</v>
      </c>
      <c r="I60" s="305"/>
      <c r="J60" s="26" t="s">
        <v>332</v>
      </c>
      <c r="K60" s="205">
        <v>44.193843389999998</v>
      </c>
      <c r="L60" s="205">
        <v>-88.467874940000002</v>
      </c>
      <c r="M60" s="302">
        <v>4.5</v>
      </c>
      <c r="N60" s="302" t="s">
        <v>284</v>
      </c>
      <c r="O60" s="302" t="s">
        <v>277</v>
      </c>
      <c r="P60" s="301"/>
      <c r="Q60" s="302">
        <v>3</v>
      </c>
      <c r="R60" s="15"/>
      <c r="S60" s="15"/>
      <c r="T60" s="302"/>
      <c r="U60" s="302"/>
      <c r="V60" s="302"/>
      <c r="W60" s="302"/>
      <c r="X60" s="302"/>
      <c r="Y60" s="302"/>
      <c r="Z60" s="302"/>
      <c r="AA60" s="302"/>
      <c r="AB60" s="302"/>
      <c r="AC60" s="302"/>
      <c r="AD60" s="302"/>
      <c r="AE60" s="302">
        <v>3</v>
      </c>
      <c r="AF60" s="302"/>
      <c r="AG60" s="302"/>
      <c r="AH60" s="302"/>
      <c r="AI60" s="302"/>
      <c r="AJ60" s="302"/>
      <c r="AK60" s="302"/>
      <c r="AL60" s="302"/>
      <c r="AM60" s="302"/>
      <c r="AN60" s="302"/>
      <c r="AO60" s="302"/>
      <c r="AP60" s="302"/>
      <c r="AQ60" s="302">
        <v>2</v>
      </c>
      <c r="AR60" s="302"/>
      <c r="AS60" s="302"/>
      <c r="AT60" s="302"/>
      <c r="AU60" s="302"/>
      <c r="AV60" s="302"/>
      <c r="AW60" s="302">
        <v>1</v>
      </c>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2"/>
      <c r="EY60" s="302"/>
      <c r="EZ60" s="303"/>
      <c r="FA60" s="303"/>
      <c r="FB60" s="303">
        <v>3</v>
      </c>
      <c r="FC60" s="303"/>
      <c r="FD60" s="303"/>
      <c r="FE60" s="302"/>
      <c r="FF60" s="302"/>
      <c r="FG60" s="302"/>
      <c r="FH60" s="302"/>
      <c r="FI60" s="302"/>
    </row>
    <row r="61" spans="1:165" x14ac:dyDescent="0.2">
      <c r="A61" s="302"/>
      <c r="B61" s="55">
        <f t="shared" si="0"/>
        <v>4</v>
      </c>
      <c r="C61" s="55">
        <f t="shared" si="1"/>
        <v>4</v>
      </c>
      <c r="D61" s="55">
        <f t="shared" si="2"/>
        <v>3</v>
      </c>
      <c r="E61" s="55">
        <f t="shared" si="3"/>
        <v>4</v>
      </c>
      <c r="F61" s="55">
        <f t="shared" si="4"/>
        <v>3</v>
      </c>
      <c r="G61" s="55">
        <f t="shared" si="6"/>
        <v>5</v>
      </c>
      <c r="H61" s="55">
        <f>IF(AND(M61&gt;0,M61&lt;='Summary STATS'!$C$22),1,"")</f>
        <v>1</v>
      </c>
      <c r="I61" s="305"/>
      <c r="J61" s="26" t="s">
        <v>333</v>
      </c>
      <c r="K61" s="205">
        <v>44.193828619999998</v>
      </c>
      <c r="L61" s="205">
        <v>-88.466774130000005</v>
      </c>
      <c r="M61" s="302">
        <v>5</v>
      </c>
      <c r="N61" s="302" t="s">
        <v>284</v>
      </c>
      <c r="O61" s="302" t="s">
        <v>277</v>
      </c>
      <c r="P61" s="301"/>
      <c r="Q61" s="302">
        <v>3</v>
      </c>
      <c r="R61" s="15">
        <v>3</v>
      </c>
      <c r="S61" s="15"/>
      <c r="T61" s="302"/>
      <c r="U61" s="302"/>
      <c r="V61" s="302"/>
      <c r="W61" s="302"/>
      <c r="X61" s="302"/>
      <c r="Y61" s="302"/>
      <c r="Z61" s="302"/>
      <c r="AA61" s="302"/>
      <c r="AB61" s="302"/>
      <c r="AC61" s="302"/>
      <c r="AD61" s="302"/>
      <c r="AE61" s="302">
        <v>3</v>
      </c>
      <c r="AF61" s="302"/>
      <c r="AG61" s="302"/>
      <c r="AH61" s="302"/>
      <c r="AI61" s="302"/>
      <c r="AJ61" s="302"/>
      <c r="AK61" s="302"/>
      <c r="AL61" s="302"/>
      <c r="AM61" s="302"/>
      <c r="AN61" s="302"/>
      <c r="AO61" s="302"/>
      <c r="AP61" s="302"/>
      <c r="AQ61" s="302"/>
      <c r="AR61" s="302"/>
      <c r="AS61" s="302"/>
      <c r="AT61" s="302"/>
      <c r="AU61" s="302"/>
      <c r="AV61" s="302"/>
      <c r="AW61" s="302">
        <v>1</v>
      </c>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v>1</v>
      </c>
      <c r="ET61" s="302"/>
      <c r="EU61" s="302"/>
      <c r="EV61" s="302"/>
      <c r="EW61" s="302"/>
      <c r="EX61" s="302"/>
      <c r="EY61" s="302"/>
      <c r="EZ61" s="303"/>
      <c r="FA61" s="303"/>
      <c r="FB61" s="303">
        <v>3</v>
      </c>
      <c r="FC61" s="303"/>
      <c r="FD61" s="303"/>
      <c r="FE61" s="302"/>
      <c r="FF61" s="302"/>
      <c r="FG61" s="302"/>
      <c r="FH61" s="302"/>
      <c r="FI61" s="302"/>
    </row>
    <row r="62" spans="1:165" x14ac:dyDescent="0.2">
      <c r="A62" s="302"/>
      <c r="B62" s="55">
        <f t="shared" si="0"/>
        <v>3</v>
      </c>
      <c r="C62" s="55">
        <f t="shared" si="1"/>
        <v>3</v>
      </c>
      <c r="D62" s="55">
        <f t="shared" si="2"/>
        <v>3</v>
      </c>
      <c r="E62" s="55">
        <f t="shared" si="3"/>
        <v>3</v>
      </c>
      <c r="F62" s="55">
        <f t="shared" si="4"/>
        <v>3</v>
      </c>
      <c r="G62" s="55">
        <f t="shared" si="6"/>
        <v>5.5</v>
      </c>
      <c r="H62" s="55">
        <f>IF(AND(M62&gt;0,M62&lt;='Summary STATS'!$C$22),1,"")</f>
        <v>1</v>
      </c>
      <c r="I62" s="305"/>
      <c r="J62" s="26" t="s">
        <v>334</v>
      </c>
      <c r="K62" s="205">
        <v>44.193813839999997</v>
      </c>
      <c r="L62" s="205">
        <v>-88.465673319999993</v>
      </c>
      <c r="M62" s="302">
        <v>5.5</v>
      </c>
      <c r="N62" s="302" t="s">
        <v>293</v>
      </c>
      <c r="O62" s="302" t="s">
        <v>277</v>
      </c>
      <c r="P62" s="301"/>
      <c r="Q62" s="302">
        <v>1</v>
      </c>
      <c r="R62" s="15"/>
      <c r="S62" s="15"/>
      <c r="T62" s="302"/>
      <c r="U62" s="302"/>
      <c r="V62" s="302"/>
      <c r="W62" s="302"/>
      <c r="X62" s="302"/>
      <c r="Y62" s="302"/>
      <c r="Z62" s="302"/>
      <c r="AA62" s="302"/>
      <c r="AB62" s="302"/>
      <c r="AC62" s="302"/>
      <c r="AD62" s="302"/>
      <c r="AE62" s="302">
        <v>1</v>
      </c>
      <c r="AF62" s="302"/>
      <c r="AG62" s="302"/>
      <c r="AH62" s="302"/>
      <c r="AI62" s="302"/>
      <c r="AJ62" s="302"/>
      <c r="AK62" s="302"/>
      <c r="AL62" s="302"/>
      <c r="AM62" s="302"/>
      <c r="AN62" s="302"/>
      <c r="AO62" s="302"/>
      <c r="AP62" s="302"/>
      <c r="AQ62" s="302">
        <v>1</v>
      </c>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2"/>
      <c r="DL62" s="302"/>
      <c r="DM62" s="302"/>
      <c r="DN62" s="302"/>
      <c r="DO62" s="302"/>
      <c r="DP62" s="302"/>
      <c r="DQ62" s="302"/>
      <c r="DR62" s="302"/>
      <c r="DS62" s="302"/>
      <c r="DT62" s="302"/>
      <c r="DU62" s="302"/>
      <c r="DV62" s="302"/>
      <c r="DW62" s="302"/>
      <c r="DX62" s="302"/>
      <c r="DY62" s="302"/>
      <c r="DZ62" s="302"/>
      <c r="EA62" s="302"/>
      <c r="EB62" s="302"/>
      <c r="EC62" s="302"/>
      <c r="ED62" s="302"/>
      <c r="EE62" s="302"/>
      <c r="EF62" s="302"/>
      <c r="EG62" s="302"/>
      <c r="EH62" s="302"/>
      <c r="EI62" s="302"/>
      <c r="EJ62" s="302"/>
      <c r="EK62" s="302"/>
      <c r="EL62" s="302"/>
      <c r="EM62" s="302"/>
      <c r="EN62" s="302"/>
      <c r="EO62" s="302"/>
      <c r="EP62" s="302"/>
      <c r="EQ62" s="302"/>
      <c r="ER62" s="302"/>
      <c r="ES62" s="302">
        <v>1</v>
      </c>
      <c r="ET62" s="302"/>
      <c r="EU62" s="302"/>
      <c r="EV62" s="302"/>
      <c r="EW62" s="302"/>
      <c r="EX62" s="302"/>
      <c r="EY62" s="302"/>
      <c r="EZ62" s="303"/>
      <c r="FA62" s="303"/>
      <c r="FB62" s="303"/>
      <c r="FC62" s="303"/>
      <c r="FD62" s="303"/>
      <c r="FE62" s="302"/>
      <c r="FF62" s="302"/>
      <c r="FG62" s="302"/>
      <c r="FH62" s="302"/>
      <c r="FI62" s="302"/>
    </row>
    <row r="63" spans="1:165" x14ac:dyDescent="0.2">
      <c r="A63" s="302"/>
      <c r="B63" s="55">
        <f t="shared" si="0"/>
        <v>2</v>
      </c>
      <c r="C63" s="55">
        <f t="shared" si="1"/>
        <v>2</v>
      </c>
      <c r="D63" s="55">
        <f t="shared" si="2"/>
        <v>2</v>
      </c>
      <c r="E63" s="55">
        <f t="shared" si="3"/>
        <v>2</v>
      </c>
      <c r="F63" s="55">
        <f t="shared" si="4"/>
        <v>2</v>
      </c>
      <c r="G63" s="55">
        <f t="shared" si="6"/>
        <v>4</v>
      </c>
      <c r="H63" s="55">
        <f>IF(AND(M63&gt;0,M63&lt;='Summary STATS'!$C$22),1,"")</f>
        <v>1</v>
      </c>
      <c r="I63" s="305"/>
      <c r="J63" s="26" t="s">
        <v>335</v>
      </c>
      <c r="K63" s="205">
        <v>44.193799040000002</v>
      </c>
      <c r="L63" s="205">
        <v>-88.464572520000004</v>
      </c>
      <c r="M63" s="302">
        <v>4</v>
      </c>
      <c r="N63" s="302" t="s">
        <v>284</v>
      </c>
      <c r="O63" s="302" t="s">
        <v>277</v>
      </c>
      <c r="P63" s="301"/>
      <c r="Q63" s="302">
        <v>3</v>
      </c>
      <c r="R63" s="15"/>
      <c r="S63" s="15"/>
      <c r="T63" s="302"/>
      <c r="U63" s="302"/>
      <c r="V63" s="302"/>
      <c r="W63" s="302"/>
      <c r="X63" s="302"/>
      <c r="Y63" s="302"/>
      <c r="Z63" s="302"/>
      <c r="AA63" s="302"/>
      <c r="AB63" s="302"/>
      <c r="AC63" s="302"/>
      <c r="AD63" s="302"/>
      <c r="AE63" s="302">
        <v>3</v>
      </c>
      <c r="AF63" s="302"/>
      <c r="AG63" s="302"/>
      <c r="AH63" s="302"/>
      <c r="AI63" s="302"/>
      <c r="AJ63" s="302"/>
      <c r="AK63" s="302"/>
      <c r="AL63" s="302"/>
      <c r="AM63" s="302"/>
      <c r="AN63" s="302"/>
      <c r="AO63" s="302"/>
      <c r="AP63" s="302"/>
      <c r="AQ63" s="302">
        <v>3</v>
      </c>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2"/>
      <c r="DL63" s="302"/>
      <c r="DM63" s="302"/>
      <c r="DN63" s="302"/>
      <c r="DO63" s="302"/>
      <c r="DP63" s="302"/>
      <c r="DQ63" s="302"/>
      <c r="DR63" s="302"/>
      <c r="DS63" s="302"/>
      <c r="DT63" s="302"/>
      <c r="DU63" s="302"/>
      <c r="DV63" s="302"/>
      <c r="DW63" s="302"/>
      <c r="DX63" s="302"/>
      <c r="DY63" s="302"/>
      <c r="DZ63" s="302"/>
      <c r="EA63" s="302"/>
      <c r="EB63" s="302"/>
      <c r="EC63" s="302"/>
      <c r="ED63" s="302"/>
      <c r="EE63" s="302"/>
      <c r="EF63" s="302"/>
      <c r="EG63" s="302"/>
      <c r="EH63" s="302"/>
      <c r="EI63" s="302"/>
      <c r="EJ63" s="302"/>
      <c r="EK63" s="302"/>
      <c r="EL63" s="302"/>
      <c r="EM63" s="302"/>
      <c r="EN63" s="302"/>
      <c r="EO63" s="302"/>
      <c r="EP63" s="302"/>
      <c r="EQ63" s="302"/>
      <c r="ER63" s="302"/>
      <c r="ES63" s="302"/>
      <c r="ET63" s="302"/>
      <c r="EU63" s="302"/>
      <c r="EV63" s="302"/>
      <c r="EW63" s="302"/>
      <c r="EX63" s="302"/>
      <c r="EY63" s="302"/>
      <c r="EZ63" s="303"/>
      <c r="FA63" s="303"/>
      <c r="FB63" s="303"/>
      <c r="FC63" s="303"/>
      <c r="FD63" s="303"/>
      <c r="FE63" s="302"/>
      <c r="FF63" s="302"/>
      <c r="FG63" s="302"/>
      <c r="FH63" s="302"/>
      <c r="FI63" s="302"/>
    </row>
    <row r="64" spans="1:165" x14ac:dyDescent="0.2">
      <c r="A64" s="302"/>
      <c r="B64" s="55">
        <f t="shared" si="0"/>
        <v>4</v>
      </c>
      <c r="C64" s="55">
        <f t="shared" si="1"/>
        <v>4</v>
      </c>
      <c r="D64" s="55">
        <f t="shared" si="2"/>
        <v>3</v>
      </c>
      <c r="E64" s="55">
        <f t="shared" si="3"/>
        <v>4</v>
      </c>
      <c r="F64" s="55">
        <f t="shared" si="4"/>
        <v>3</v>
      </c>
      <c r="G64" s="55">
        <f t="shared" si="6"/>
        <v>4.75</v>
      </c>
      <c r="H64" s="55">
        <f>IF(AND(M64&gt;0,M64&lt;='Summary STATS'!$C$22),1,"")</f>
        <v>1</v>
      </c>
      <c r="I64" s="305"/>
      <c r="J64" s="26" t="s">
        <v>336</v>
      </c>
      <c r="K64" s="205">
        <v>44.194694370000001</v>
      </c>
      <c r="L64" s="205">
        <v>-88.472257709999994</v>
      </c>
      <c r="M64" s="302">
        <v>4.75</v>
      </c>
      <c r="N64" s="302" t="s">
        <v>284</v>
      </c>
      <c r="O64" s="302" t="s">
        <v>277</v>
      </c>
      <c r="P64" s="301"/>
      <c r="Q64" s="302">
        <v>2</v>
      </c>
      <c r="R64" s="15">
        <v>2</v>
      </c>
      <c r="S64" s="15"/>
      <c r="T64" s="302"/>
      <c r="U64" s="302"/>
      <c r="V64" s="302"/>
      <c r="W64" s="302"/>
      <c r="X64" s="302"/>
      <c r="Y64" s="302"/>
      <c r="Z64" s="302"/>
      <c r="AA64" s="302"/>
      <c r="AB64" s="302"/>
      <c r="AC64" s="302"/>
      <c r="AD64" s="302"/>
      <c r="AE64" s="302">
        <v>1</v>
      </c>
      <c r="AF64" s="302"/>
      <c r="AG64" s="302"/>
      <c r="AH64" s="302"/>
      <c r="AI64" s="302"/>
      <c r="AJ64" s="302"/>
      <c r="AK64" s="302"/>
      <c r="AL64" s="302"/>
      <c r="AM64" s="302"/>
      <c r="AN64" s="302"/>
      <c r="AO64" s="302"/>
      <c r="AP64" s="302"/>
      <c r="AQ64" s="302">
        <v>1</v>
      </c>
      <c r="AR64" s="302"/>
      <c r="AS64" s="302"/>
      <c r="AT64" s="302"/>
      <c r="AU64" s="302"/>
      <c r="AV64" s="302"/>
      <c r="AW64" s="302">
        <v>1</v>
      </c>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3"/>
      <c r="FA64" s="303"/>
      <c r="FB64" s="303"/>
      <c r="FC64" s="303"/>
      <c r="FD64" s="303"/>
      <c r="FE64" s="302"/>
      <c r="FF64" s="302"/>
      <c r="FG64" s="302"/>
      <c r="FH64" s="302"/>
      <c r="FI64" s="302"/>
    </row>
    <row r="65" spans="1:165" x14ac:dyDescent="0.2">
      <c r="A65" s="302"/>
      <c r="B65" s="55">
        <f t="shared" si="0"/>
        <v>3</v>
      </c>
      <c r="C65" s="55">
        <f t="shared" si="1"/>
        <v>3</v>
      </c>
      <c r="D65" s="55">
        <f t="shared" si="2"/>
        <v>2</v>
      </c>
      <c r="E65" s="55">
        <f t="shared" si="3"/>
        <v>3</v>
      </c>
      <c r="F65" s="55">
        <f t="shared" si="4"/>
        <v>2</v>
      </c>
      <c r="G65" s="55">
        <f t="shared" si="6"/>
        <v>6</v>
      </c>
      <c r="H65" s="55">
        <f>IF(AND(M65&gt;0,M65&lt;='Summary STATS'!$C$22),1,"")</f>
        <v>1</v>
      </c>
      <c r="I65" s="305"/>
      <c r="J65" s="26" t="s">
        <v>337</v>
      </c>
      <c r="K65" s="205">
        <v>44.194679639999997</v>
      </c>
      <c r="L65" s="205">
        <v>-88.471156890000003</v>
      </c>
      <c r="M65" s="302">
        <v>6</v>
      </c>
      <c r="N65" s="302" t="s">
        <v>284</v>
      </c>
      <c r="O65" s="302" t="s">
        <v>277</v>
      </c>
      <c r="P65" s="301"/>
      <c r="Q65" s="302">
        <v>2</v>
      </c>
      <c r="R65" s="15">
        <v>2</v>
      </c>
      <c r="S65" s="15"/>
      <c r="T65" s="302"/>
      <c r="U65" s="302"/>
      <c r="V65" s="302"/>
      <c r="W65" s="302"/>
      <c r="X65" s="302"/>
      <c r="Y65" s="302"/>
      <c r="Z65" s="302"/>
      <c r="AA65" s="302"/>
      <c r="AB65" s="302"/>
      <c r="AC65" s="302"/>
      <c r="AD65" s="302"/>
      <c r="AE65" s="302">
        <v>1</v>
      </c>
      <c r="AF65" s="302"/>
      <c r="AG65" s="302"/>
      <c r="AH65" s="302"/>
      <c r="AI65" s="302"/>
      <c r="AJ65" s="302"/>
      <c r="AK65" s="302"/>
      <c r="AL65" s="302"/>
      <c r="AM65" s="302"/>
      <c r="AN65" s="302"/>
      <c r="AO65" s="302"/>
      <c r="AP65" s="302"/>
      <c r="AQ65" s="302">
        <v>2</v>
      </c>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2"/>
      <c r="DL65" s="302"/>
      <c r="DM65" s="302"/>
      <c r="DN65" s="302"/>
      <c r="DO65" s="302"/>
      <c r="DP65" s="302"/>
      <c r="DQ65" s="302"/>
      <c r="DR65" s="302"/>
      <c r="DS65" s="302"/>
      <c r="DT65" s="302"/>
      <c r="DU65" s="302"/>
      <c r="DV65" s="302"/>
      <c r="DW65" s="302"/>
      <c r="DX65" s="302"/>
      <c r="DY65" s="302"/>
      <c r="DZ65" s="302"/>
      <c r="EA65" s="302"/>
      <c r="EB65" s="302"/>
      <c r="EC65" s="302"/>
      <c r="ED65" s="302"/>
      <c r="EE65" s="302"/>
      <c r="EF65" s="302"/>
      <c r="EG65" s="302"/>
      <c r="EH65" s="302"/>
      <c r="EI65" s="302"/>
      <c r="EJ65" s="302"/>
      <c r="EK65" s="302"/>
      <c r="EL65" s="302"/>
      <c r="EM65" s="302"/>
      <c r="EN65" s="302"/>
      <c r="EO65" s="302"/>
      <c r="EP65" s="302"/>
      <c r="EQ65" s="302"/>
      <c r="ER65" s="302"/>
      <c r="ES65" s="302"/>
      <c r="ET65" s="302"/>
      <c r="EU65" s="302"/>
      <c r="EV65" s="302"/>
      <c r="EW65" s="302"/>
      <c r="EX65" s="302"/>
      <c r="EY65" s="302"/>
      <c r="EZ65" s="303"/>
      <c r="FA65" s="303"/>
      <c r="FB65" s="303"/>
      <c r="FC65" s="303"/>
      <c r="FD65" s="303"/>
      <c r="FE65" s="302"/>
      <c r="FF65" s="302"/>
      <c r="FG65" s="302"/>
      <c r="FH65" s="302"/>
      <c r="FI65" s="302"/>
    </row>
    <row r="66" spans="1:165" x14ac:dyDescent="0.2">
      <c r="A66" s="302"/>
      <c r="B66" s="55">
        <f t="shared" ref="B66:B129" si="7">COUNT(R66:EY66,FE66:FM66)</f>
        <v>1</v>
      </c>
      <c r="C66" s="55">
        <f t="shared" ref="C66:C129" si="8">IF(COUNT(R66:EY66,FE66:FM66)&gt;0,COUNT(R66:EY66,FE66:FM66),"")</f>
        <v>1</v>
      </c>
      <c r="D66" s="55">
        <f t="shared" ref="D66:D129" si="9">IF(COUNT(T66:BJ66,BL66:BT66,BV66:CB66,CD66:EY66,FE66:FM66)&gt;0,COUNT(T66:BJ66,BL66:BT66,BV66:CB66,CD66:EY66,FE66:FM66),"")</f>
        <v>1</v>
      </c>
      <c r="E66" s="55">
        <f t="shared" ref="E66:E129" si="10">IF(H66=1,COUNT(R66:EY66,FE66:FM66),"")</f>
        <v>1</v>
      </c>
      <c r="F66" s="55">
        <f t="shared" ref="F66:F129" si="11">IF(H66=1,COUNT(T66:BJ66,BL66:BT66,BV66:CB66,CD66:EY66,FE66:FM66),"")</f>
        <v>1</v>
      </c>
      <c r="G66" s="55">
        <f t="shared" si="6"/>
        <v>6.25</v>
      </c>
      <c r="H66" s="55">
        <f>IF(AND(M66&gt;0,M66&lt;='Summary STATS'!$C$22),1,"")</f>
        <v>1</v>
      </c>
      <c r="I66" s="305"/>
      <c r="J66" s="26" t="s">
        <v>338</v>
      </c>
      <c r="K66" s="205">
        <v>44.194664899999999</v>
      </c>
      <c r="L66" s="205">
        <v>-88.470056060000005</v>
      </c>
      <c r="M66" s="302">
        <v>6.25</v>
      </c>
      <c r="N66" s="302" t="s">
        <v>284</v>
      </c>
      <c r="O66" s="302" t="s">
        <v>277</v>
      </c>
      <c r="P66" s="301"/>
      <c r="Q66" s="302">
        <v>1</v>
      </c>
      <c r="R66" s="15"/>
      <c r="S66" s="15"/>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v>1</v>
      </c>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2"/>
      <c r="DL66" s="302"/>
      <c r="DM66" s="302"/>
      <c r="DN66" s="302"/>
      <c r="DO66" s="302"/>
      <c r="DP66" s="302"/>
      <c r="DQ66" s="302"/>
      <c r="DR66" s="302"/>
      <c r="DS66" s="302"/>
      <c r="DT66" s="302"/>
      <c r="DU66" s="302"/>
      <c r="DV66" s="302"/>
      <c r="DW66" s="302"/>
      <c r="DX66" s="302"/>
      <c r="DY66" s="302"/>
      <c r="DZ66" s="302"/>
      <c r="EA66" s="302"/>
      <c r="EB66" s="302"/>
      <c r="EC66" s="302"/>
      <c r="ED66" s="302"/>
      <c r="EE66" s="302"/>
      <c r="EF66" s="302"/>
      <c r="EG66" s="302"/>
      <c r="EH66" s="302"/>
      <c r="EI66" s="302"/>
      <c r="EJ66" s="302"/>
      <c r="EK66" s="302"/>
      <c r="EL66" s="302"/>
      <c r="EM66" s="302"/>
      <c r="EN66" s="302"/>
      <c r="EO66" s="302"/>
      <c r="EP66" s="302"/>
      <c r="EQ66" s="302"/>
      <c r="ER66" s="302"/>
      <c r="ES66" s="302"/>
      <c r="ET66" s="302"/>
      <c r="EU66" s="302"/>
      <c r="EV66" s="302"/>
      <c r="EW66" s="302"/>
      <c r="EX66" s="302"/>
      <c r="EY66" s="302"/>
      <c r="EZ66" s="303"/>
      <c r="FA66" s="303"/>
      <c r="FB66" s="303">
        <v>1</v>
      </c>
      <c r="FC66" s="303"/>
      <c r="FD66" s="303"/>
      <c r="FE66" s="302"/>
      <c r="FF66" s="302"/>
      <c r="FG66" s="302"/>
      <c r="FH66" s="302"/>
      <c r="FI66" s="302"/>
    </row>
    <row r="67" spans="1:165" x14ac:dyDescent="0.2">
      <c r="A67" s="302"/>
      <c r="B67" s="55">
        <f t="shared" si="7"/>
        <v>4</v>
      </c>
      <c r="C67" s="55">
        <f t="shared" si="8"/>
        <v>4</v>
      </c>
      <c r="D67" s="55">
        <f t="shared" si="9"/>
        <v>3</v>
      </c>
      <c r="E67" s="55">
        <f t="shared" si="10"/>
        <v>4</v>
      </c>
      <c r="F67" s="55">
        <f t="shared" si="11"/>
        <v>3</v>
      </c>
      <c r="G67" s="55">
        <f t="shared" si="6"/>
        <v>5.5</v>
      </c>
      <c r="H67" s="55">
        <f>IF(AND(M67&gt;0,M67&lt;='Summary STATS'!$C$22),1,"")</f>
        <v>1</v>
      </c>
      <c r="I67" s="305"/>
      <c r="J67" s="26" t="s">
        <v>339</v>
      </c>
      <c r="K67" s="205">
        <v>44.194650150000001</v>
      </c>
      <c r="L67" s="205">
        <v>-88.46895524</v>
      </c>
      <c r="M67" s="302">
        <v>5.5</v>
      </c>
      <c r="N67" s="302" t="s">
        <v>284</v>
      </c>
      <c r="O67" s="302" t="s">
        <v>277</v>
      </c>
      <c r="P67" s="301"/>
      <c r="Q67" s="302">
        <v>3</v>
      </c>
      <c r="R67" s="15">
        <v>3</v>
      </c>
      <c r="S67" s="15"/>
      <c r="T67" s="302"/>
      <c r="U67" s="302"/>
      <c r="V67" s="302"/>
      <c r="W67" s="302"/>
      <c r="X67" s="302"/>
      <c r="Y67" s="302"/>
      <c r="Z67" s="302"/>
      <c r="AA67" s="302"/>
      <c r="AB67" s="302"/>
      <c r="AC67" s="302"/>
      <c r="AD67" s="302"/>
      <c r="AE67" s="302">
        <v>3</v>
      </c>
      <c r="AF67" s="302"/>
      <c r="AG67" s="302"/>
      <c r="AH67" s="302"/>
      <c r="AI67" s="302"/>
      <c r="AJ67" s="302"/>
      <c r="AK67" s="302"/>
      <c r="AL67" s="302"/>
      <c r="AM67" s="302"/>
      <c r="AN67" s="302"/>
      <c r="AO67" s="302"/>
      <c r="AP67" s="302"/>
      <c r="AQ67" s="302">
        <v>2</v>
      </c>
      <c r="AR67" s="302"/>
      <c r="AS67" s="302"/>
      <c r="AT67" s="302"/>
      <c r="AU67" s="302"/>
      <c r="AV67" s="302"/>
      <c r="AW67" s="302">
        <v>1</v>
      </c>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2"/>
      <c r="DL67" s="302"/>
      <c r="DM67" s="302"/>
      <c r="DN67" s="302"/>
      <c r="DO67" s="302"/>
      <c r="DP67" s="302"/>
      <c r="DQ67" s="302"/>
      <c r="DR67" s="302"/>
      <c r="DS67" s="302"/>
      <c r="DT67" s="302"/>
      <c r="DU67" s="302"/>
      <c r="DV67" s="302"/>
      <c r="DW67" s="302"/>
      <c r="DX67" s="302"/>
      <c r="DY67" s="302"/>
      <c r="DZ67" s="302"/>
      <c r="EA67" s="302"/>
      <c r="EB67" s="302"/>
      <c r="EC67" s="302"/>
      <c r="ED67" s="302"/>
      <c r="EE67" s="302"/>
      <c r="EF67" s="302"/>
      <c r="EG67" s="302"/>
      <c r="EH67" s="302"/>
      <c r="EI67" s="302"/>
      <c r="EJ67" s="302"/>
      <c r="EK67" s="302"/>
      <c r="EL67" s="302"/>
      <c r="EM67" s="302"/>
      <c r="EN67" s="302"/>
      <c r="EO67" s="302"/>
      <c r="EP67" s="302"/>
      <c r="EQ67" s="302"/>
      <c r="ER67" s="302"/>
      <c r="ES67" s="302"/>
      <c r="ET67" s="302"/>
      <c r="EU67" s="302"/>
      <c r="EV67" s="302"/>
      <c r="EW67" s="302"/>
      <c r="EX67" s="302"/>
      <c r="EY67" s="302"/>
      <c r="EZ67" s="303"/>
      <c r="FA67" s="303"/>
      <c r="FB67" s="303">
        <v>1</v>
      </c>
      <c r="FC67" s="303"/>
      <c r="FD67" s="303"/>
      <c r="FE67" s="302"/>
      <c r="FF67" s="302"/>
      <c r="FG67" s="302"/>
      <c r="FH67" s="302"/>
      <c r="FI67" s="302"/>
    </row>
    <row r="68" spans="1:165" x14ac:dyDescent="0.2">
      <c r="A68" s="302"/>
      <c r="B68" s="55">
        <f t="shared" si="7"/>
        <v>3</v>
      </c>
      <c r="C68" s="55">
        <f t="shared" si="8"/>
        <v>3</v>
      </c>
      <c r="D68" s="55">
        <f t="shared" si="9"/>
        <v>2</v>
      </c>
      <c r="E68" s="55">
        <f t="shared" si="10"/>
        <v>3</v>
      </c>
      <c r="F68" s="55">
        <f t="shared" si="11"/>
        <v>2</v>
      </c>
      <c r="G68" s="55">
        <f t="shared" si="6"/>
        <v>5</v>
      </c>
      <c r="H68" s="55">
        <f>IF(AND(M68&gt;0,M68&lt;='Summary STATS'!$C$22),1,"")</f>
        <v>1</v>
      </c>
      <c r="I68" s="305"/>
      <c r="J68" s="26" t="s">
        <v>340</v>
      </c>
      <c r="K68" s="205">
        <v>44.194635390000002</v>
      </c>
      <c r="L68" s="205">
        <v>-88.467854410000001</v>
      </c>
      <c r="M68" s="302">
        <v>5</v>
      </c>
      <c r="N68" s="302" t="s">
        <v>284</v>
      </c>
      <c r="O68" s="302" t="s">
        <v>277</v>
      </c>
      <c r="P68" s="301"/>
      <c r="Q68" s="302">
        <v>3</v>
      </c>
      <c r="R68" s="15">
        <v>1</v>
      </c>
      <c r="S68" s="15"/>
      <c r="T68" s="302"/>
      <c r="U68" s="302"/>
      <c r="V68" s="302"/>
      <c r="W68" s="302"/>
      <c r="X68" s="302"/>
      <c r="Y68" s="302"/>
      <c r="Z68" s="302"/>
      <c r="AA68" s="302"/>
      <c r="AB68" s="302"/>
      <c r="AC68" s="302"/>
      <c r="AD68" s="302"/>
      <c r="AE68" s="302">
        <v>3</v>
      </c>
      <c r="AF68" s="302"/>
      <c r="AG68" s="302"/>
      <c r="AH68" s="302"/>
      <c r="AI68" s="302"/>
      <c r="AJ68" s="302"/>
      <c r="AK68" s="302"/>
      <c r="AL68" s="302"/>
      <c r="AM68" s="302"/>
      <c r="AN68" s="302"/>
      <c r="AO68" s="302"/>
      <c r="AP68" s="302"/>
      <c r="AQ68" s="302">
        <v>1</v>
      </c>
      <c r="AR68" s="302"/>
      <c r="AS68" s="302"/>
      <c r="AT68" s="302"/>
      <c r="AU68" s="302"/>
      <c r="AV68" s="302"/>
      <c r="AW68" s="302" t="s">
        <v>278</v>
      </c>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2"/>
      <c r="DL68" s="302"/>
      <c r="DM68" s="302"/>
      <c r="DN68" s="302"/>
      <c r="DO68" s="302"/>
      <c r="DP68" s="302"/>
      <c r="DQ68" s="302"/>
      <c r="DR68" s="302"/>
      <c r="DS68" s="302"/>
      <c r="DT68" s="302"/>
      <c r="DU68" s="302"/>
      <c r="DV68" s="302"/>
      <c r="DW68" s="302"/>
      <c r="DX68" s="302"/>
      <c r="DY68" s="302"/>
      <c r="DZ68" s="302"/>
      <c r="EA68" s="302"/>
      <c r="EB68" s="302"/>
      <c r="EC68" s="302"/>
      <c r="ED68" s="302"/>
      <c r="EE68" s="302"/>
      <c r="EF68" s="302"/>
      <c r="EG68" s="302"/>
      <c r="EH68" s="302"/>
      <c r="EI68" s="302"/>
      <c r="EJ68" s="302"/>
      <c r="EK68" s="302"/>
      <c r="EL68" s="302"/>
      <c r="EM68" s="302"/>
      <c r="EN68" s="302"/>
      <c r="EO68" s="302"/>
      <c r="EP68" s="302"/>
      <c r="EQ68" s="302"/>
      <c r="ER68" s="302"/>
      <c r="ES68" s="302"/>
      <c r="ET68" s="302"/>
      <c r="EU68" s="302"/>
      <c r="EV68" s="302"/>
      <c r="EW68" s="302"/>
      <c r="EX68" s="302"/>
      <c r="EY68" s="302"/>
      <c r="EZ68" s="303"/>
      <c r="FA68" s="303"/>
      <c r="FB68" s="303">
        <v>3</v>
      </c>
      <c r="FC68" s="303"/>
      <c r="FD68" s="303"/>
      <c r="FE68" s="302"/>
      <c r="FF68" s="302"/>
      <c r="FG68" s="302"/>
      <c r="FH68" s="302"/>
      <c r="FI68" s="302"/>
    </row>
    <row r="69" spans="1:165" x14ac:dyDescent="0.2">
      <c r="A69" s="302"/>
      <c r="B69" s="55">
        <f t="shared" si="7"/>
        <v>5</v>
      </c>
      <c r="C69" s="55">
        <f t="shared" si="8"/>
        <v>5</v>
      </c>
      <c r="D69" s="55">
        <f t="shared" si="9"/>
        <v>4</v>
      </c>
      <c r="E69" s="55">
        <f t="shared" si="10"/>
        <v>5</v>
      </c>
      <c r="F69" s="55">
        <f t="shared" si="11"/>
        <v>4</v>
      </c>
      <c r="G69" s="55">
        <f t="shared" si="6"/>
        <v>5</v>
      </c>
      <c r="H69" s="55">
        <f>IF(AND(M69&gt;0,M69&lt;='Summary STATS'!$C$22),1,"")</f>
        <v>1</v>
      </c>
      <c r="I69" s="305"/>
      <c r="J69" s="26" t="s">
        <v>341</v>
      </c>
      <c r="K69" s="205">
        <v>44.194620620000002</v>
      </c>
      <c r="L69" s="205">
        <v>-88.466753589999996</v>
      </c>
      <c r="M69" s="302">
        <v>5</v>
      </c>
      <c r="N69" s="302" t="s">
        <v>276</v>
      </c>
      <c r="O69" s="302" t="s">
        <v>277</v>
      </c>
      <c r="P69" s="301"/>
      <c r="Q69" s="302">
        <v>3</v>
      </c>
      <c r="R69" s="15">
        <v>3</v>
      </c>
      <c r="S69" s="15"/>
      <c r="T69" s="302"/>
      <c r="U69" s="302"/>
      <c r="V69" s="302"/>
      <c r="W69" s="302"/>
      <c r="X69" s="302"/>
      <c r="Y69" s="302"/>
      <c r="Z69" s="302"/>
      <c r="AA69" s="302"/>
      <c r="AB69" s="302"/>
      <c r="AC69" s="302"/>
      <c r="AD69" s="302"/>
      <c r="AE69" s="302">
        <v>3</v>
      </c>
      <c r="AF69" s="302"/>
      <c r="AG69" s="302"/>
      <c r="AH69" s="302"/>
      <c r="AI69" s="302"/>
      <c r="AJ69" s="302"/>
      <c r="AK69" s="302"/>
      <c r="AL69" s="302"/>
      <c r="AM69" s="302"/>
      <c r="AN69" s="302"/>
      <c r="AO69" s="302"/>
      <c r="AP69" s="302"/>
      <c r="AQ69" s="302">
        <v>2</v>
      </c>
      <c r="AR69" s="302"/>
      <c r="AS69" s="302"/>
      <c r="AT69" s="302"/>
      <c r="AU69" s="302"/>
      <c r="AV69" s="302"/>
      <c r="AW69" s="302">
        <v>1</v>
      </c>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v>1</v>
      </c>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2"/>
      <c r="DL69" s="302"/>
      <c r="DM69" s="302"/>
      <c r="DN69" s="302"/>
      <c r="DO69" s="302"/>
      <c r="DP69" s="302"/>
      <c r="DQ69" s="302"/>
      <c r="DR69" s="302"/>
      <c r="DS69" s="302"/>
      <c r="DT69" s="302"/>
      <c r="DU69" s="302"/>
      <c r="DV69" s="302"/>
      <c r="DW69" s="302"/>
      <c r="DX69" s="302"/>
      <c r="DY69" s="302"/>
      <c r="DZ69" s="302"/>
      <c r="EA69" s="302"/>
      <c r="EB69" s="302"/>
      <c r="EC69" s="302"/>
      <c r="ED69" s="302"/>
      <c r="EE69" s="302"/>
      <c r="EF69" s="302"/>
      <c r="EG69" s="302"/>
      <c r="EH69" s="302"/>
      <c r="EI69" s="302"/>
      <c r="EJ69" s="302"/>
      <c r="EK69" s="302"/>
      <c r="EL69" s="302"/>
      <c r="EM69" s="302"/>
      <c r="EN69" s="302"/>
      <c r="EO69" s="302"/>
      <c r="EP69" s="302"/>
      <c r="EQ69" s="302"/>
      <c r="ER69" s="302"/>
      <c r="ES69" s="302"/>
      <c r="ET69" s="302"/>
      <c r="EU69" s="302"/>
      <c r="EV69" s="302"/>
      <c r="EW69" s="302"/>
      <c r="EX69" s="302"/>
      <c r="EY69" s="302"/>
      <c r="EZ69" s="303"/>
      <c r="FA69" s="303"/>
      <c r="FB69" s="303">
        <v>3</v>
      </c>
      <c r="FC69" s="303"/>
      <c r="FD69" s="303"/>
      <c r="FE69" s="302"/>
      <c r="FF69" s="302"/>
      <c r="FG69" s="302"/>
      <c r="FH69" s="302"/>
      <c r="FI69" s="302"/>
    </row>
    <row r="70" spans="1:165" x14ac:dyDescent="0.2">
      <c r="A70" s="302"/>
      <c r="B70" s="55">
        <f t="shared" si="7"/>
        <v>3</v>
      </c>
      <c r="C70" s="55">
        <f t="shared" si="8"/>
        <v>3</v>
      </c>
      <c r="D70" s="55">
        <f t="shared" si="9"/>
        <v>3</v>
      </c>
      <c r="E70" s="55">
        <f t="shared" si="10"/>
        <v>3</v>
      </c>
      <c r="F70" s="55">
        <f t="shared" si="11"/>
        <v>3</v>
      </c>
      <c r="G70" s="55">
        <f t="shared" si="6"/>
        <v>5</v>
      </c>
      <c r="H70" s="55">
        <f>IF(AND(M70&gt;0,M70&lt;='Summary STATS'!$C$22),1,"")</f>
        <v>1</v>
      </c>
      <c r="I70" s="305"/>
      <c r="J70" s="26" t="s">
        <v>342</v>
      </c>
      <c r="K70" s="205">
        <v>44.19460583</v>
      </c>
      <c r="L70" s="205">
        <v>-88.465652770000005</v>
      </c>
      <c r="M70" s="302">
        <v>5</v>
      </c>
      <c r="N70" s="302" t="s">
        <v>276</v>
      </c>
      <c r="O70" s="302" t="s">
        <v>277</v>
      </c>
      <c r="P70" s="301"/>
      <c r="Q70" s="302">
        <v>2</v>
      </c>
      <c r="R70" s="15"/>
      <c r="S70" s="15"/>
      <c r="T70" s="302"/>
      <c r="U70" s="302"/>
      <c r="V70" s="302"/>
      <c r="W70" s="302"/>
      <c r="X70" s="302"/>
      <c r="Y70" s="302"/>
      <c r="Z70" s="302"/>
      <c r="AA70" s="302"/>
      <c r="AB70" s="302"/>
      <c r="AC70" s="302"/>
      <c r="AD70" s="302"/>
      <c r="AE70" s="302">
        <v>2</v>
      </c>
      <c r="AF70" s="302"/>
      <c r="AG70" s="302"/>
      <c r="AH70" s="302"/>
      <c r="AI70" s="302"/>
      <c r="AJ70" s="302"/>
      <c r="AK70" s="302"/>
      <c r="AL70" s="302"/>
      <c r="AM70" s="302"/>
      <c r="AN70" s="302"/>
      <c r="AO70" s="302"/>
      <c r="AP70" s="302"/>
      <c r="AQ70" s="302">
        <v>1</v>
      </c>
      <c r="AR70" s="302"/>
      <c r="AS70" s="302"/>
      <c r="AT70" s="302"/>
      <c r="AU70" s="302"/>
      <c r="AV70" s="302"/>
      <c r="AW70" s="302">
        <v>1</v>
      </c>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2"/>
      <c r="DL70" s="302"/>
      <c r="DM70" s="302"/>
      <c r="DN70" s="302"/>
      <c r="DO70" s="302"/>
      <c r="DP70" s="302"/>
      <c r="DQ70" s="302"/>
      <c r="DR70" s="302"/>
      <c r="DS70" s="302"/>
      <c r="DT70" s="302"/>
      <c r="DU70" s="302"/>
      <c r="DV70" s="302"/>
      <c r="DW70" s="302"/>
      <c r="DX70" s="302"/>
      <c r="DY70" s="302"/>
      <c r="DZ70" s="302"/>
      <c r="EA70" s="302"/>
      <c r="EB70" s="302"/>
      <c r="EC70" s="302"/>
      <c r="ED70" s="302"/>
      <c r="EE70" s="302"/>
      <c r="EF70" s="302"/>
      <c r="EG70" s="302"/>
      <c r="EH70" s="302"/>
      <c r="EI70" s="302"/>
      <c r="EJ70" s="302"/>
      <c r="EK70" s="302"/>
      <c r="EL70" s="302"/>
      <c r="EM70" s="302"/>
      <c r="EN70" s="302"/>
      <c r="EO70" s="302"/>
      <c r="EP70" s="302"/>
      <c r="EQ70" s="302"/>
      <c r="ER70" s="302"/>
      <c r="ES70" s="302"/>
      <c r="ET70" s="302"/>
      <c r="EU70" s="302"/>
      <c r="EV70" s="302"/>
      <c r="EW70" s="302"/>
      <c r="EX70" s="302"/>
      <c r="EY70" s="302"/>
      <c r="EZ70" s="303"/>
      <c r="FA70" s="303"/>
      <c r="FB70" s="303"/>
      <c r="FC70" s="303"/>
      <c r="FD70" s="303"/>
      <c r="FE70" s="302"/>
      <c r="FF70" s="302"/>
      <c r="FG70" s="302"/>
      <c r="FH70" s="302"/>
      <c r="FI70" s="302"/>
    </row>
    <row r="71" spans="1:165" x14ac:dyDescent="0.2">
      <c r="A71" s="302"/>
      <c r="B71" s="55">
        <f t="shared" si="7"/>
        <v>4</v>
      </c>
      <c r="C71" s="55">
        <f t="shared" si="8"/>
        <v>4</v>
      </c>
      <c r="D71" s="55">
        <f t="shared" si="9"/>
        <v>4</v>
      </c>
      <c r="E71" s="55">
        <f t="shared" si="10"/>
        <v>4</v>
      </c>
      <c r="F71" s="55">
        <f t="shared" si="11"/>
        <v>4</v>
      </c>
      <c r="G71" s="55">
        <f t="shared" si="6"/>
        <v>4.5</v>
      </c>
      <c r="H71" s="55">
        <f>IF(AND(M71&gt;0,M71&lt;='Summary STATS'!$C$22),1,"")</f>
        <v>1</v>
      </c>
      <c r="I71" s="305"/>
      <c r="J71" s="26" t="s">
        <v>343</v>
      </c>
      <c r="K71" s="205">
        <v>44.194591039999999</v>
      </c>
      <c r="L71" s="205">
        <v>-88.464551950000001</v>
      </c>
      <c r="M71" s="302">
        <v>4.5</v>
      </c>
      <c r="N71" s="302" t="s">
        <v>284</v>
      </c>
      <c r="O71" s="302" t="s">
        <v>277</v>
      </c>
      <c r="P71" s="301"/>
      <c r="Q71" s="302">
        <v>3</v>
      </c>
      <c r="R71" s="15"/>
      <c r="S71" s="15"/>
      <c r="T71" s="302"/>
      <c r="U71" s="302"/>
      <c r="V71" s="302"/>
      <c r="W71" s="302"/>
      <c r="X71" s="302"/>
      <c r="Y71" s="302"/>
      <c r="Z71" s="302"/>
      <c r="AA71" s="302"/>
      <c r="AB71" s="302"/>
      <c r="AC71" s="302"/>
      <c r="AD71" s="302"/>
      <c r="AE71" s="302">
        <v>3</v>
      </c>
      <c r="AF71" s="302"/>
      <c r="AG71" s="302"/>
      <c r="AH71" s="302"/>
      <c r="AI71" s="302"/>
      <c r="AJ71" s="302"/>
      <c r="AK71" s="302"/>
      <c r="AL71" s="302"/>
      <c r="AM71" s="302"/>
      <c r="AN71" s="302"/>
      <c r="AO71" s="302"/>
      <c r="AP71" s="302"/>
      <c r="AQ71" s="302">
        <v>1</v>
      </c>
      <c r="AR71" s="302"/>
      <c r="AS71" s="302"/>
      <c r="AT71" s="302"/>
      <c r="AU71" s="302"/>
      <c r="AV71" s="302"/>
      <c r="AW71" s="302">
        <v>1</v>
      </c>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302"/>
      <c r="CJ71" s="302"/>
      <c r="CK71" s="302"/>
      <c r="CL71" s="302"/>
      <c r="CM71" s="302"/>
      <c r="CN71" s="302"/>
      <c r="CO71" s="302"/>
      <c r="CP71" s="302"/>
      <c r="CQ71" s="302"/>
      <c r="CR71" s="302"/>
      <c r="CS71" s="302"/>
      <c r="CT71" s="302"/>
      <c r="CU71" s="302"/>
      <c r="CV71" s="302"/>
      <c r="CW71" s="302"/>
      <c r="CX71" s="302"/>
      <c r="CY71" s="302"/>
      <c r="CZ71" s="302"/>
      <c r="DA71" s="302"/>
      <c r="DB71" s="302"/>
      <c r="DC71" s="302"/>
      <c r="DD71" s="302"/>
      <c r="DE71" s="302"/>
      <c r="DF71" s="302"/>
      <c r="DG71" s="302"/>
      <c r="DH71" s="302"/>
      <c r="DI71" s="302"/>
      <c r="DJ71" s="302"/>
      <c r="DK71" s="302"/>
      <c r="DL71" s="302"/>
      <c r="DM71" s="302"/>
      <c r="DN71" s="302"/>
      <c r="DO71" s="302"/>
      <c r="DP71" s="302"/>
      <c r="DQ71" s="302"/>
      <c r="DR71" s="302"/>
      <c r="DS71" s="302"/>
      <c r="DT71" s="302"/>
      <c r="DU71" s="302"/>
      <c r="DV71" s="302"/>
      <c r="DW71" s="302"/>
      <c r="DX71" s="302"/>
      <c r="DY71" s="302"/>
      <c r="DZ71" s="302"/>
      <c r="EA71" s="302"/>
      <c r="EB71" s="302"/>
      <c r="EC71" s="302"/>
      <c r="ED71" s="302"/>
      <c r="EE71" s="302"/>
      <c r="EF71" s="302"/>
      <c r="EG71" s="302"/>
      <c r="EH71" s="302"/>
      <c r="EI71" s="302"/>
      <c r="EJ71" s="302"/>
      <c r="EK71" s="302"/>
      <c r="EL71" s="302"/>
      <c r="EM71" s="302"/>
      <c r="EN71" s="302"/>
      <c r="EO71" s="302"/>
      <c r="EP71" s="302"/>
      <c r="EQ71" s="302"/>
      <c r="ER71" s="302"/>
      <c r="ES71" s="302">
        <v>1</v>
      </c>
      <c r="ET71" s="302"/>
      <c r="EU71" s="302"/>
      <c r="EV71" s="302"/>
      <c r="EW71" s="302"/>
      <c r="EX71" s="302"/>
      <c r="EY71" s="302"/>
      <c r="EZ71" s="303"/>
      <c r="FA71" s="303"/>
      <c r="FB71" s="303">
        <v>2</v>
      </c>
      <c r="FC71" s="303"/>
      <c r="FD71" s="303"/>
      <c r="FE71" s="302"/>
      <c r="FF71" s="302"/>
      <c r="FG71" s="302"/>
      <c r="FH71" s="302"/>
      <c r="FI71" s="302"/>
    </row>
    <row r="72" spans="1:165" x14ac:dyDescent="0.2">
      <c r="A72" s="302"/>
      <c r="B72" s="55">
        <f t="shared" si="7"/>
        <v>1</v>
      </c>
      <c r="C72" s="55">
        <f t="shared" si="8"/>
        <v>1</v>
      </c>
      <c r="D72" s="55">
        <f t="shared" si="9"/>
        <v>1</v>
      </c>
      <c r="E72" s="55">
        <f t="shared" si="10"/>
        <v>1</v>
      </c>
      <c r="F72" s="55">
        <f t="shared" si="11"/>
        <v>1</v>
      </c>
      <c r="G72" s="55">
        <f t="shared" si="6"/>
        <v>5</v>
      </c>
      <c r="H72" s="55">
        <f>IF(AND(M72&gt;0,M72&lt;='Summary STATS'!$C$22),1,"")</f>
        <v>1</v>
      </c>
      <c r="I72" s="305"/>
      <c r="J72" s="26" t="s">
        <v>344</v>
      </c>
      <c r="K72" s="205">
        <v>44.195486369999998</v>
      </c>
      <c r="L72" s="205">
        <v>-88.472237250000006</v>
      </c>
      <c r="M72" s="302">
        <v>5</v>
      </c>
      <c r="N72" s="302" t="s">
        <v>293</v>
      </c>
      <c r="O72" s="302" t="s">
        <v>277</v>
      </c>
      <c r="P72" s="301"/>
      <c r="Q72" s="302">
        <v>1</v>
      </c>
      <c r="R72" s="15"/>
      <c r="S72" s="15"/>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v>1</v>
      </c>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302"/>
      <c r="CJ72" s="302"/>
      <c r="CK72" s="302"/>
      <c r="CL72" s="302"/>
      <c r="CM72" s="302"/>
      <c r="CN72" s="302"/>
      <c r="CO72" s="302"/>
      <c r="CP72" s="302"/>
      <c r="CQ72" s="302"/>
      <c r="CR72" s="302"/>
      <c r="CS72" s="302"/>
      <c r="CT72" s="302"/>
      <c r="CU72" s="302"/>
      <c r="CV72" s="302"/>
      <c r="CW72" s="302"/>
      <c r="CX72" s="302"/>
      <c r="CY72" s="302"/>
      <c r="CZ72" s="302"/>
      <c r="DA72" s="302"/>
      <c r="DB72" s="302"/>
      <c r="DC72" s="302"/>
      <c r="DD72" s="302"/>
      <c r="DE72" s="302"/>
      <c r="DF72" s="302"/>
      <c r="DG72" s="302"/>
      <c r="DH72" s="302"/>
      <c r="DI72" s="302"/>
      <c r="DJ72" s="302"/>
      <c r="DK72" s="302"/>
      <c r="DL72" s="302"/>
      <c r="DM72" s="302"/>
      <c r="DN72" s="302"/>
      <c r="DO72" s="302"/>
      <c r="DP72" s="302"/>
      <c r="DQ72" s="302"/>
      <c r="DR72" s="302"/>
      <c r="DS72" s="302"/>
      <c r="DT72" s="302"/>
      <c r="DU72" s="302"/>
      <c r="DV72" s="302"/>
      <c r="DW72" s="302"/>
      <c r="DX72" s="302"/>
      <c r="DY72" s="302"/>
      <c r="DZ72" s="302"/>
      <c r="EA72" s="302"/>
      <c r="EB72" s="302"/>
      <c r="EC72" s="302"/>
      <c r="ED72" s="302"/>
      <c r="EE72" s="302"/>
      <c r="EF72" s="302"/>
      <c r="EG72" s="302"/>
      <c r="EH72" s="302"/>
      <c r="EI72" s="302"/>
      <c r="EJ72" s="302"/>
      <c r="EK72" s="302"/>
      <c r="EL72" s="302"/>
      <c r="EM72" s="302"/>
      <c r="EN72" s="302"/>
      <c r="EO72" s="302"/>
      <c r="EP72" s="302"/>
      <c r="EQ72" s="302"/>
      <c r="ER72" s="302"/>
      <c r="ES72" s="302"/>
      <c r="ET72" s="302"/>
      <c r="EU72" s="302"/>
      <c r="EV72" s="302"/>
      <c r="EW72" s="302"/>
      <c r="EX72" s="302"/>
      <c r="EY72" s="302"/>
      <c r="EZ72" s="303"/>
      <c r="FA72" s="303"/>
      <c r="FB72" s="303"/>
      <c r="FC72" s="303"/>
      <c r="FD72" s="303"/>
      <c r="FE72" s="302"/>
      <c r="FF72" s="302"/>
      <c r="FG72" s="302"/>
      <c r="FH72" s="302"/>
      <c r="FI72" s="302"/>
    </row>
    <row r="73" spans="1:165" x14ac:dyDescent="0.2">
      <c r="A73" s="302"/>
      <c r="B73" s="55">
        <f t="shared" si="7"/>
        <v>3</v>
      </c>
      <c r="C73" s="55">
        <f t="shared" si="8"/>
        <v>3</v>
      </c>
      <c r="D73" s="55">
        <f t="shared" si="9"/>
        <v>2</v>
      </c>
      <c r="E73" s="55">
        <f t="shared" si="10"/>
        <v>3</v>
      </c>
      <c r="F73" s="55">
        <f t="shared" si="11"/>
        <v>2</v>
      </c>
      <c r="G73" s="55">
        <f t="shared" si="6"/>
        <v>7</v>
      </c>
      <c r="H73" s="55">
        <f>IF(AND(M73&gt;0,M73&lt;='Summary STATS'!$C$22),1,"")</f>
        <v>1</v>
      </c>
      <c r="I73" s="305"/>
      <c r="J73" s="26" t="s">
        <v>345</v>
      </c>
      <c r="K73" s="205">
        <v>44.195471640000001</v>
      </c>
      <c r="L73" s="205">
        <v>-88.47113641</v>
      </c>
      <c r="M73" s="302">
        <v>7</v>
      </c>
      <c r="N73" s="302" t="s">
        <v>284</v>
      </c>
      <c r="O73" s="302" t="s">
        <v>277</v>
      </c>
      <c r="P73" s="301"/>
      <c r="Q73" s="302">
        <v>2</v>
      </c>
      <c r="R73" s="15">
        <v>2</v>
      </c>
      <c r="S73" s="15"/>
      <c r="T73" s="302"/>
      <c r="U73" s="302"/>
      <c r="V73" s="302"/>
      <c r="W73" s="302"/>
      <c r="X73" s="302"/>
      <c r="Y73" s="302"/>
      <c r="Z73" s="302"/>
      <c r="AA73" s="302"/>
      <c r="AB73" s="302"/>
      <c r="AC73" s="302"/>
      <c r="AD73" s="302"/>
      <c r="AE73" s="302">
        <v>1</v>
      </c>
      <c r="AF73" s="302"/>
      <c r="AG73" s="302"/>
      <c r="AH73" s="302"/>
      <c r="AI73" s="302"/>
      <c r="AJ73" s="302"/>
      <c r="AK73" s="302"/>
      <c r="AL73" s="302"/>
      <c r="AM73" s="302"/>
      <c r="AN73" s="302"/>
      <c r="AO73" s="302"/>
      <c r="AP73" s="302"/>
      <c r="AQ73" s="302">
        <v>2</v>
      </c>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302"/>
      <c r="CJ73" s="302"/>
      <c r="CK73" s="302"/>
      <c r="CL73" s="302"/>
      <c r="CM73" s="302"/>
      <c r="CN73" s="302"/>
      <c r="CO73" s="302"/>
      <c r="CP73" s="302"/>
      <c r="CQ73" s="302"/>
      <c r="CR73" s="302"/>
      <c r="CS73" s="302"/>
      <c r="CT73" s="302"/>
      <c r="CU73" s="302"/>
      <c r="CV73" s="302"/>
      <c r="CW73" s="302"/>
      <c r="CX73" s="302"/>
      <c r="CY73" s="302"/>
      <c r="CZ73" s="302"/>
      <c r="DA73" s="302"/>
      <c r="DB73" s="302"/>
      <c r="DC73" s="302"/>
      <c r="DD73" s="302"/>
      <c r="DE73" s="302"/>
      <c r="DF73" s="302"/>
      <c r="DG73" s="302"/>
      <c r="DH73" s="302"/>
      <c r="DI73" s="302"/>
      <c r="DJ73" s="302"/>
      <c r="DK73" s="302"/>
      <c r="DL73" s="302"/>
      <c r="DM73" s="302"/>
      <c r="DN73" s="302"/>
      <c r="DO73" s="302"/>
      <c r="DP73" s="302"/>
      <c r="DQ73" s="302"/>
      <c r="DR73" s="302"/>
      <c r="DS73" s="302"/>
      <c r="DT73" s="302"/>
      <c r="DU73" s="302"/>
      <c r="DV73" s="302"/>
      <c r="DW73" s="302"/>
      <c r="DX73" s="302"/>
      <c r="DY73" s="302"/>
      <c r="DZ73" s="302"/>
      <c r="EA73" s="302"/>
      <c r="EB73" s="302"/>
      <c r="EC73" s="302"/>
      <c r="ED73" s="302"/>
      <c r="EE73" s="302"/>
      <c r="EF73" s="302"/>
      <c r="EG73" s="302"/>
      <c r="EH73" s="302"/>
      <c r="EI73" s="302"/>
      <c r="EJ73" s="302"/>
      <c r="EK73" s="302"/>
      <c r="EL73" s="302"/>
      <c r="EM73" s="302"/>
      <c r="EN73" s="302"/>
      <c r="EO73" s="302"/>
      <c r="EP73" s="302"/>
      <c r="EQ73" s="302"/>
      <c r="ER73" s="302"/>
      <c r="ES73" s="302"/>
      <c r="ET73" s="302"/>
      <c r="EU73" s="302"/>
      <c r="EV73" s="302"/>
      <c r="EW73" s="302"/>
      <c r="EX73" s="302"/>
      <c r="EY73" s="302"/>
      <c r="EZ73" s="303"/>
      <c r="FA73" s="303"/>
      <c r="FB73" s="303"/>
      <c r="FC73" s="303"/>
      <c r="FD73" s="303"/>
      <c r="FE73" s="302"/>
      <c r="FF73" s="302"/>
      <c r="FG73" s="302"/>
      <c r="FH73" s="302"/>
      <c r="FI73" s="302"/>
    </row>
    <row r="74" spans="1:165" x14ac:dyDescent="0.2">
      <c r="A74" s="302"/>
      <c r="B74" s="55">
        <f t="shared" si="7"/>
        <v>4</v>
      </c>
      <c r="C74" s="55">
        <f t="shared" si="8"/>
        <v>4</v>
      </c>
      <c r="D74" s="55">
        <f t="shared" si="9"/>
        <v>4</v>
      </c>
      <c r="E74" s="55">
        <f t="shared" si="10"/>
        <v>4</v>
      </c>
      <c r="F74" s="55">
        <f t="shared" si="11"/>
        <v>4</v>
      </c>
      <c r="G74" s="55">
        <f t="shared" si="6"/>
        <v>6</v>
      </c>
      <c r="H74" s="55">
        <f>IF(AND(M74&gt;0,M74&lt;='Summary STATS'!$C$22),1,"")</f>
        <v>1</v>
      </c>
      <c r="I74" s="305"/>
      <c r="J74" s="26" t="s">
        <v>346</v>
      </c>
      <c r="K74" s="205">
        <v>44.195456900000003</v>
      </c>
      <c r="L74" s="205">
        <v>-88.470035569999993</v>
      </c>
      <c r="M74" s="302">
        <v>6</v>
      </c>
      <c r="N74" s="302" t="s">
        <v>284</v>
      </c>
      <c r="O74" s="302" t="s">
        <v>277</v>
      </c>
      <c r="P74" s="301"/>
      <c r="Q74" s="302">
        <v>3</v>
      </c>
      <c r="R74" s="15"/>
      <c r="S74" s="15"/>
      <c r="T74" s="302"/>
      <c r="U74" s="302"/>
      <c r="V74" s="302"/>
      <c r="W74" s="302"/>
      <c r="X74" s="302"/>
      <c r="Y74" s="302"/>
      <c r="Z74" s="302"/>
      <c r="AA74" s="302"/>
      <c r="AB74" s="302"/>
      <c r="AC74" s="302"/>
      <c r="AD74" s="302"/>
      <c r="AE74" s="302">
        <v>3</v>
      </c>
      <c r="AF74" s="302"/>
      <c r="AG74" s="302"/>
      <c r="AH74" s="302"/>
      <c r="AI74" s="302"/>
      <c r="AJ74" s="302"/>
      <c r="AK74" s="302"/>
      <c r="AL74" s="302"/>
      <c r="AM74" s="302"/>
      <c r="AN74" s="302"/>
      <c r="AO74" s="302"/>
      <c r="AP74" s="302"/>
      <c r="AQ74" s="302">
        <v>1</v>
      </c>
      <c r="AR74" s="302"/>
      <c r="AS74" s="302"/>
      <c r="AT74" s="302"/>
      <c r="AU74" s="302"/>
      <c r="AV74" s="302"/>
      <c r="AW74" s="302">
        <v>1</v>
      </c>
      <c r="AX74" s="302"/>
      <c r="AY74" s="302"/>
      <c r="AZ74" s="302"/>
      <c r="BA74" s="302"/>
      <c r="BB74" s="302"/>
      <c r="BC74" s="302"/>
      <c r="BD74" s="302"/>
      <c r="BE74" s="302"/>
      <c r="BF74" s="302"/>
      <c r="BG74" s="302"/>
      <c r="BH74" s="302"/>
      <c r="BI74" s="302"/>
      <c r="BJ74" s="302"/>
      <c r="BK74" s="302"/>
      <c r="BL74" s="302"/>
      <c r="BM74" s="302"/>
      <c r="BN74" s="302"/>
      <c r="BO74" s="302"/>
      <c r="BP74" s="302"/>
      <c r="BQ74" s="302"/>
      <c r="BR74" s="302">
        <v>1</v>
      </c>
      <c r="BS74" s="302"/>
      <c r="BT74" s="302"/>
      <c r="BU74" s="302"/>
      <c r="BV74" s="302"/>
      <c r="BW74" s="302"/>
      <c r="BX74" s="302"/>
      <c r="BY74" s="302"/>
      <c r="BZ74" s="302"/>
      <c r="CA74" s="302"/>
      <c r="CB74" s="302"/>
      <c r="CC74" s="302"/>
      <c r="CD74" s="302"/>
      <c r="CE74" s="302"/>
      <c r="CF74" s="302"/>
      <c r="CG74" s="302"/>
      <c r="CH74" s="302"/>
      <c r="CI74" s="302"/>
      <c r="CJ74" s="302"/>
      <c r="CK74" s="302"/>
      <c r="CL74" s="302"/>
      <c r="CM74" s="302"/>
      <c r="CN74" s="302"/>
      <c r="CO74" s="302"/>
      <c r="CP74" s="302"/>
      <c r="CQ74" s="302"/>
      <c r="CR74" s="302"/>
      <c r="CS74" s="302"/>
      <c r="CT74" s="302"/>
      <c r="CU74" s="302"/>
      <c r="CV74" s="302"/>
      <c r="CW74" s="302"/>
      <c r="CX74" s="302"/>
      <c r="CY74" s="302"/>
      <c r="CZ74" s="302"/>
      <c r="DA74" s="302"/>
      <c r="DB74" s="302"/>
      <c r="DC74" s="302"/>
      <c r="DD74" s="302"/>
      <c r="DE74" s="302"/>
      <c r="DF74" s="302"/>
      <c r="DG74" s="302"/>
      <c r="DH74" s="302"/>
      <c r="DI74" s="302"/>
      <c r="DJ74" s="302"/>
      <c r="DK74" s="302"/>
      <c r="DL74" s="302"/>
      <c r="DM74" s="302"/>
      <c r="DN74" s="302"/>
      <c r="DO74" s="302"/>
      <c r="DP74" s="302"/>
      <c r="DQ74" s="302"/>
      <c r="DR74" s="302"/>
      <c r="DS74" s="302"/>
      <c r="DT74" s="302"/>
      <c r="DU74" s="302"/>
      <c r="DV74" s="302"/>
      <c r="DW74" s="302"/>
      <c r="DX74" s="302"/>
      <c r="DY74" s="302"/>
      <c r="DZ74" s="302"/>
      <c r="EA74" s="302"/>
      <c r="EB74" s="302"/>
      <c r="EC74" s="302"/>
      <c r="ED74" s="302"/>
      <c r="EE74" s="302"/>
      <c r="EF74" s="302"/>
      <c r="EG74" s="302"/>
      <c r="EH74" s="302"/>
      <c r="EI74" s="302"/>
      <c r="EJ74" s="302"/>
      <c r="EK74" s="302"/>
      <c r="EL74" s="302"/>
      <c r="EM74" s="302"/>
      <c r="EN74" s="302"/>
      <c r="EO74" s="302"/>
      <c r="EP74" s="302"/>
      <c r="EQ74" s="302"/>
      <c r="ER74" s="302"/>
      <c r="ES74" s="302"/>
      <c r="ET74" s="302"/>
      <c r="EU74" s="302"/>
      <c r="EV74" s="302"/>
      <c r="EW74" s="302"/>
      <c r="EX74" s="302"/>
      <c r="EY74" s="302"/>
      <c r="EZ74" s="303"/>
      <c r="FA74" s="303"/>
      <c r="FB74" s="303"/>
      <c r="FC74" s="303"/>
      <c r="FD74" s="303"/>
      <c r="FE74" s="302"/>
      <c r="FF74" s="302"/>
      <c r="FG74" s="302"/>
      <c r="FH74" s="302"/>
      <c r="FI74" s="302"/>
    </row>
    <row r="75" spans="1:165" x14ac:dyDescent="0.2">
      <c r="A75" s="302"/>
      <c r="B75" s="55">
        <f t="shared" si="7"/>
        <v>3</v>
      </c>
      <c r="C75" s="55">
        <f t="shared" si="8"/>
        <v>3</v>
      </c>
      <c r="D75" s="55">
        <f t="shared" si="9"/>
        <v>2</v>
      </c>
      <c r="E75" s="55">
        <f t="shared" si="10"/>
        <v>3</v>
      </c>
      <c r="F75" s="55">
        <f t="shared" si="11"/>
        <v>2</v>
      </c>
      <c r="G75" s="55">
        <f t="shared" si="6"/>
        <v>6</v>
      </c>
      <c r="H75" s="55">
        <f>IF(AND(M75&gt;0,M75&lt;='Summary STATS'!$C$22),1,"")</f>
        <v>1</v>
      </c>
      <c r="I75" s="305"/>
      <c r="J75" s="26" t="s">
        <v>347</v>
      </c>
      <c r="K75" s="205">
        <v>44.195442149999998</v>
      </c>
      <c r="L75" s="205">
        <v>-88.468934730000001</v>
      </c>
      <c r="M75" s="302">
        <v>6</v>
      </c>
      <c r="N75" s="302" t="s">
        <v>284</v>
      </c>
      <c r="O75" s="302" t="s">
        <v>277</v>
      </c>
      <c r="P75" s="301"/>
      <c r="Q75" s="302">
        <v>3</v>
      </c>
      <c r="R75" s="15">
        <v>1</v>
      </c>
      <c r="S75" s="15"/>
      <c r="T75" s="302"/>
      <c r="U75" s="302"/>
      <c r="V75" s="302"/>
      <c r="W75" s="302"/>
      <c r="X75" s="302"/>
      <c r="Y75" s="302"/>
      <c r="Z75" s="302"/>
      <c r="AA75" s="302"/>
      <c r="AB75" s="302"/>
      <c r="AC75" s="302"/>
      <c r="AD75" s="302"/>
      <c r="AE75" s="302">
        <v>3</v>
      </c>
      <c r="AF75" s="302"/>
      <c r="AG75" s="302"/>
      <c r="AH75" s="302"/>
      <c r="AI75" s="302"/>
      <c r="AJ75" s="302"/>
      <c r="AK75" s="302"/>
      <c r="AL75" s="302"/>
      <c r="AM75" s="302"/>
      <c r="AN75" s="302"/>
      <c r="AO75" s="302"/>
      <c r="AP75" s="302"/>
      <c r="AQ75" s="302">
        <v>2</v>
      </c>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302"/>
      <c r="CJ75" s="302"/>
      <c r="CK75" s="302"/>
      <c r="CL75" s="302"/>
      <c r="CM75" s="302"/>
      <c r="CN75" s="302"/>
      <c r="CO75" s="302"/>
      <c r="CP75" s="302"/>
      <c r="CQ75" s="302"/>
      <c r="CR75" s="302"/>
      <c r="CS75" s="302"/>
      <c r="CT75" s="302"/>
      <c r="CU75" s="302"/>
      <c r="CV75" s="302"/>
      <c r="CW75" s="302"/>
      <c r="CX75" s="302"/>
      <c r="CY75" s="302"/>
      <c r="CZ75" s="302"/>
      <c r="DA75" s="302"/>
      <c r="DB75" s="302"/>
      <c r="DC75" s="302"/>
      <c r="DD75" s="302"/>
      <c r="DE75" s="302"/>
      <c r="DF75" s="302"/>
      <c r="DG75" s="302"/>
      <c r="DH75" s="302"/>
      <c r="DI75" s="302"/>
      <c r="DJ75" s="302"/>
      <c r="DK75" s="302"/>
      <c r="DL75" s="302"/>
      <c r="DM75" s="302"/>
      <c r="DN75" s="302"/>
      <c r="DO75" s="302"/>
      <c r="DP75" s="302"/>
      <c r="DQ75" s="302"/>
      <c r="DR75" s="302"/>
      <c r="DS75" s="302"/>
      <c r="DT75" s="302"/>
      <c r="DU75" s="302"/>
      <c r="DV75" s="302"/>
      <c r="DW75" s="302"/>
      <c r="DX75" s="302"/>
      <c r="DY75" s="302"/>
      <c r="DZ75" s="302"/>
      <c r="EA75" s="302"/>
      <c r="EB75" s="302"/>
      <c r="EC75" s="302"/>
      <c r="ED75" s="302"/>
      <c r="EE75" s="302"/>
      <c r="EF75" s="302"/>
      <c r="EG75" s="302"/>
      <c r="EH75" s="302"/>
      <c r="EI75" s="302"/>
      <c r="EJ75" s="302"/>
      <c r="EK75" s="302"/>
      <c r="EL75" s="302"/>
      <c r="EM75" s="302"/>
      <c r="EN75" s="302"/>
      <c r="EO75" s="302"/>
      <c r="EP75" s="302"/>
      <c r="EQ75" s="302"/>
      <c r="ER75" s="302"/>
      <c r="ES75" s="302"/>
      <c r="ET75" s="302"/>
      <c r="EU75" s="302"/>
      <c r="EV75" s="302"/>
      <c r="EW75" s="302"/>
      <c r="EX75" s="302"/>
      <c r="EY75" s="302"/>
      <c r="EZ75" s="303"/>
      <c r="FA75" s="303"/>
      <c r="FB75" s="303"/>
      <c r="FC75" s="303"/>
      <c r="FD75" s="303"/>
      <c r="FE75" s="302"/>
      <c r="FF75" s="302"/>
      <c r="FG75" s="302"/>
      <c r="FH75" s="302"/>
      <c r="FI75" s="302"/>
    </row>
    <row r="76" spans="1:165" x14ac:dyDescent="0.2">
      <c r="A76" s="302"/>
      <c r="B76" s="55">
        <f t="shared" si="7"/>
        <v>4</v>
      </c>
      <c r="C76" s="55">
        <f t="shared" si="8"/>
        <v>4</v>
      </c>
      <c r="D76" s="55">
        <f t="shared" si="9"/>
        <v>3</v>
      </c>
      <c r="E76" s="55">
        <f t="shared" si="10"/>
        <v>4</v>
      </c>
      <c r="F76" s="55">
        <f t="shared" si="11"/>
        <v>3</v>
      </c>
      <c r="G76" s="55">
        <f t="shared" si="6"/>
        <v>5.75</v>
      </c>
      <c r="H76" s="55">
        <f>IF(AND(M76&gt;0,M76&lt;='Summary STATS'!$C$22),1,"")</f>
        <v>1</v>
      </c>
      <c r="I76" s="305"/>
      <c r="J76" s="26" t="s">
        <v>348</v>
      </c>
      <c r="K76" s="205">
        <v>44.195427389999999</v>
      </c>
      <c r="L76" s="205">
        <v>-88.467833889999994</v>
      </c>
      <c r="M76" s="302">
        <v>5.75</v>
      </c>
      <c r="N76" s="302" t="s">
        <v>284</v>
      </c>
      <c r="O76" s="302" t="s">
        <v>277</v>
      </c>
      <c r="P76" s="301"/>
      <c r="Q76" s="302">
        <v>3</v>
      </c>
      <c r="R76" s="15">
        <v>2</v>
      </c>
      <c r="S76" s="15"/>
      <c r="T76" s="302"/>
      <c r="U76" s="302"/>
      <c r="V76" s="302"/>
      <c r="W76" s="302"/>
      <c r="X76" s="302"/>
      <c r="Y76" s="302"/>
      <c r="Z76" s="302"/>
      <c r="AA76" s="302"/>
      <c r="AB76" s="302"/>
      <c r="AC76" s="302"/>
      <c r="AD76" s="302"/>
      <c r="AE76" s="302">
        <v>3</v>
      </c>
      <c r="AF76" s="302"/>
      <c r="AG76" s="302"/>
      <c r="AH76" s="302"/>
      <c r="AI76" s="302"/>
      <c r="AJ76" s="302"/>
      <c r="AK76" s="302"/>
      <c r="AL76" s="302"/>
      <c r="AM76" s="302"/>
      <c r="AN76" s="302"/>
      <c r="AO76" s="302"/>
      <c r="AP76" s="302"/>
      <c r="AQ76" s="302">
        <v>2</v>
      </c>
      <c r="AR76" s="302"/>
      <c r="AS76" s="302"/>
      <c r="AT76" s="302"/>
      <c r="AU76" s="302"/>
      <c r="AV76" s="302"/>
      <c r="AW76" s="302">
        <v>1</v>
      </c>
      <c r="AX76" s="302"/>
      <c r="AY76" s="302"/>
      <c r="AZ76" s="302"/>
      <c r="BA76" s="302"/>
      <c r="BB76" s="302"/>
      <c r="BC76" s="302"/>
      <c r="BD76" s="302"/>
      <c r="BE76" s="302"/>
      <c r="BF76" s="302"/>
      <c r="BG76" s="302"/>
      <c r="BH76" s="302"/>
      <c r="BI76" s="302"/>
      <c r="BJ76" s="302"/>
      <c r="BK76" s="302"/>
      <c r="BL76" s="302"/>
      <c r="BM76" s="302"/>
      <c r="BN76" s="302"/>
      <c r="BO76" s="302"/>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2"/>
      <c r="DL76" s="302"/>
      <c r="DM76" s="302"/>
      <c r="DN76" s="302"/>
      <c r="DO76" s="302"/>
      <c r="DP76" s="302"/>
      <c r="DQ76" s="302"/>
      <c r="DR76" s="302"/>
      <c r="DS76" s="302"/>
      <c r="DT76" s="302"/>
      <c r="DU76" s="302"/>
      <c r="DV76" s="302"/>
      <c r="DW76" s="302"/>
      <c r="DX76" s="302"/>
      <c r="DY76" s="302"/>
      <c r="DZ76" s="302"/>
      <c r="EA76" s="302"/>
      <c r="EB76" s="302"/>
      <c r="EC76" s="302"/>
      <c r="ED76" s="302"/>
      <c r="EE76" s="302"/>
      <c r="EF76" s="302"/>
      <c r="EG76" s="302"/>
      <c r="EH76" s="302"/>
      <c r="EI76" s="302"/>
      <c r="EJ76" s="302"/>
      <c r="EK76" s="302"/>
      <c r="EL76" s="302"/>
      <c r="EM76" s="302"/>
      <c r="EN76" s="302"/>
      <c r="EO76" s="302"/>
      <c r="EP76" s="302"/>
      <c r="EQ76" s="302"/>
      <c r="ER76" s="302"/>
      <c r="ES76" s="302"/>
      <c r="ET76" s="302"/>
      <c r="EU76" s="302"/>
      <c r="EV76" s="302"/>
      <c r="EW76" s="302"/>
      <c r="EX76" s="302"/>
      <c r="EY76" s="302"/>
      <c r="EZ76" s="303"/>
      <c r="FA76" s="303"/>
      <c r="FB76" s="303">
        <v>3</v>
      </c>
      <c r="FC76" s="303"/>
      <c r="FD76" s="303"/>
      <c r="FE76" s="302"/>
      <c r="FF76" s="302"/>
      <c r="FG76" s="302"/>
      <c r="FH76" s="302"/>
      <c r="FI76" s="302"/>
    </row>
    <row r="77" spans="1:165" x14ac:dyDescent="0.2">
      <c r="A77" s="302"/>
      <c r="B77" s="55">
        <f t="shared" si="7"/>
        <v>3</v>
      </c>
      <c r="C77" s="55">
        <f t="shared" si="8"/>
        <v>3</v>
      </c>
      <c r="D77" s="55">
        <f t="shared" si="9"/>
        <v>2</v>
      </c>
      <c r="E77" s="55">
        <f t="shared" si="10"/>
        <v>3</v>
      </c>
      <c r="F77" s="55">
        <f t="shared" si="11"/>
        <v>2</v>
      </c>
      <c r="G77" s="55">
        <f t="shared" si="6"/>
        <v>5.5</v>
      </c>
      <c r="H77" s="55">
        <f>IF(AND(M77&gt;0,M77&lt;='Summary STATS'!$C$22),1,"")</f>
        <v>1</v>
      </c>
      <c r="I77" s="305"/>
      <c r="J77" s="26" t="s">
        <v>349</v>
      </c>
      <c r="K77" s="205">
        <v>44.195412609999998</v>
      </c>
      <c r="L77" s="205">
        <v>-88.466733050000002</v>
      </c>
      <c r="M77" s="302">
        <v>5.5</v>
      </c>
      <c r="N77" s="302" t="s">
        <v>284</v>
      </c>
      <c r="O77" s="302" t="s">
        <v>277</v>
      </c>
      <c r="P77" s="301"/>
      <c r="Q77" s="302">
        <v>3</v>
      </c>
      <c r="R77" s="15">
        <v>1</v>
      </c>
      <c r="S77" s="15"/>
      <c r="T77" s="302"/>
      <c r="U77" s="302"/>
      <c r="V77" s="302"/>
      <c r="W77" s="302"/>
      <c r="X77" s="302"/>
      <c r="Y77" s="302"/>
      <c r="Z77" s="302"/>
      <c r="AA77" s="302"/>
      <c r="AB77" s="302"/>
      <c r="AC77" s="302"/>
      <c r="AD77" s="302"/>
      <c r="AE77" s="302">
        <v>3</v>
      </c>
      <c r="AF77" s="302"/>
      <c r="AG77" s="302"/>
      <c r="AH77" s="302"/>
      <c r="AI77" s="302"/>
      <c r="AJ77" s="302"/>
      <c r="AK77" s="302"/>
      <c r="AL77" s="302"/>
      <c r="AM77" s="302"/>
      <c r="AN77" s="302"/>
      <c r="AO77" s="302"/>
      <c r="AP77" s="302"/>
      <c r="AQ77" s="302"/>
      <c r="AR77" s="302"/>
      <c r="AS77" s="302"/>
      <c r="AT77" s="302"/>
      <c r="AU77" s="302"/>
      <c r="AV77" s="302"/>
      <c r="AW77" s="302">
        <v>1</v>
      </c>
      <c r="AX77" s="302"/>
      <c r="AY77" s="302"/>
      <c r="AZ77" s="302"/>
      <c r="BA77" s="302"/>
      <c r="BB77" s="302"/>
      <c r="BC77" s="302"/>
      <c r="BD77" s="302"/>
      <c r="BE77" s="302"/>
      <c r="BF77" s="302"/>
      <c r="BG77" s="302"/>
      <c r="BH77" s="302"/>
      <c r="BI77" s="302"/>
      <c r="BJ77" s="302"/>
      <c r="BK77" s="302"/>
      <c r="BL77" s="302"/>
      <c r="BM77" s="302"/>
      <c r="BN77" s="302"/>
      <c r="BO77" s="302"/>
      <c r="BP77" s="302"/>
      <c r="BQ77" s="302"/>
      <c r="BR77" s="302"/>
      <c r="BS77" s="302"/>
      <c r="BT77" s="302"/>
      <c r="BU77" s="302"/>
      <c r="BV77" s="302"/>
      <c r="BW77" s="302"/>
      <c r="BX77" s="302"/>
      <c r="BY77" s="302"/>
      <c r="BZ77" s="302"/>
      <c r="CA77" s="302"/>
      <c r="CB77" s="302"/>
      <c r="CC77" s="302"/>
      <c r="CD77" s="302"/>
      <c r="CE77" s="302"/>
      <c r="CF77" s="302"/>
      <c r="CG77" s="302"/>
      <c r="CH77" s="302"/>
      <c r="CI77" s="302"/>
      <c r="CJ77" s="302"/>
      <c r="CK77" s="302"/>
      <c r="CL77" s="302"/>
      <c r="CM77" s="302"/>
      <c r="CN77" s="302"/>
      <c r="CO77" s="302"/>
      <c r="CP77" s="302"/>
      <c r="CQ77" s="302"/>
      <c r="CR77" s="302"/>
      <c r="CS77" s="302"/>
      <c r="CT77" s="302"/>
      <c r="CU77" s="302"/>
      <c r="CV77" s="302"/>
      <c r="CW77" s="302"/>
      <c r="CX77" s="302"/>
      <c r="CY77" s="302"/>
      <c r="CZ77" s="302"/>
      <c r="DA77" s="302"/>
      <c r="DB77" s="302"/>
      <c r="DC77" s="302"/>
      <c r="DD77" s="302"/>
      <c r="DE77" s="302"/>
      <c r="DF77" s="302"/>
      <c r="DG77" s="302"/>
      <c r="DH77" s="302"/>
      <c r="DI77" s="302"/>
      <c r="DJ77" s="302"/>
      <c r="DK77" s="302"/>
      <c r="DL77" s="302"/>
      <c r="DM77" s="302"/>
      <c r="DN77" s="302"/>
      <c r="DO77" s="302"/>
      <c r="DP77" s="302"/>
      <c r="DQ77" s="302"/>
      <c r="DR77" s="302"/>
      <c r="DS77" s="302"/>
      <c r="DT77" s="302"/>
      <c r="DU77" s="302"/>
      <c r="DV77" s="302"/>
      <c r="DW77" s="302"/>
      <c r="DX77" s="302"/>
      <c r="DY77" s="302"/>
      <c r="DZ77" s="302"/>
      <c r="EA77" s="302"/>
      <c r="EB77" s="302"/>
      <c r="EC77" s="302"/>
      <c r="ED77" s="302"/>
      <c r="EE77" s="302"/>
      <c r="EF77" s="302"/>
      <c r="EG77" s="302"/>
      <c r="EH77" s="302"/>
      <c r="EI77" s="302"/>
      <c r="EJ77" s="302"/>
      <c r="EK77" s="302"/>
      <c r="EL77" s="302"/>
      <c r="EM77" s="302"/>
      <c r="EN77" s="302"/>
      <c r="EO77" s="302"/>
      <c r="EP77" s="302"/>
      <c r="EQ77" s="302"/>
      <c r="ER77" s="302"/>
      <c r="ES77" s="302"/>
      <c r="ET77" s="302"/>
      <c r="EU77" s="302"/>
      <c r="EV77" s="302"/>
      <c r="EW77" s="302"/>
      <c r="EX77" s="302"/>
      <c r="EY77" s="302"/>
      <c r="EZ77" s="303"/>
      <c r="FA77" s="303"/>
      <c r="FB77" s="303">
        <v>1</v>
      </c>
      <c r="FC77" s="303"/>
      <c r="FD77" s="303"/>
      <c r="FE77" s="302"/>
      <c r="FF77" s="302"/>
      <c r="FG77" s="302"/>
      <c r="FH77" s="302"/>
      <c r="FI77" s="302"/>
    </row>
    <row r="78" spans="1:165" x14ac:dyDescent="0.2">
      <c r="A78" s="302"/>
      <c r="B78" s="55">
        <f t="shared" si="7"/>
        <v>3</v>
      </c>
      <c r="C78" s="55">
        <f t="shared" si="8"/>
        <v>3</v>
      </c>
      <c r="D78" s="55">
        <f t="shared" si="9"/>
        <v>3</v>
      </c>
      <c r="E78" s="55">
        <f t="shared" si="10"/>
        <v>3</v>
      </c>
      <c r="F78" s="55">
        <f t="shared" si="11"/>
        <v>3</v>
      </c>
      <c r="G78" s="55">
        <f t="shared" si="6"/>
        <v>5.5</v>
      </c>
      <c r="H78" s="55">
        <f>IF(AND(M78&gt;0,M78&lt;='Summary STATS'!$C$22),1,"")</f>
        <v>1</v>
      </c>
      <c r="I78" s="305"/>
      <c r="J78" s="26" t="s">
        <v>350</v>
      </c>
      <c r="K78" s="205">
        <v>44.195397829999997</v>
      </c>
      <c r="L78" s="205">
        <v>-88.465632209999995</v>
      </c>
      <c r="M78" s="302">
        <v>5.5</v>
      </c>
      <c r="N78" s="302" t="s">
        <v>293</v>
      </c>
      <c r="O78" s="302" t="s">
        <v>277</v>
      </c>
      <c r="P78" s="301"/>
      <c r="Q78" s="302">
        <v>1</v>
      </c>
      <c r="R78" s="15"/>
      <c r="S78" s="15"/>
      <c r="T78" s="302"/>
      <c r="U78" s="302"/>
      <c r="V78" s="302"/>
      <c r="W78" s="302"/>
      <c r="X78" s="302"/>
      <c r="Y78" s="302"/>
      <c r="Z78" s="302"/>
      <c r="AA78" s="302"/>
      <c r="AB78" s="302"/>
      <c r="AC78" s="302"/>
      <c r="AD78" s="302"/>
      <c r="AE78" s="302">
        <v>1</v>
      </c>
      <c r="AF78" s="302"/>
      <c r="AG78" s="302"/>
      <c r="AH78" s="302"/>
      <c r="AI78" s="302"/>
      <c r="AJ78" s="302"/>
      <c r="AK78" s="302"/>
      <c r="AL78" s="302"/>
      <c r="AM78" s="302"/>
      <c r="AN78" s="302"/>
      <c r="AO78" s="302"/>
      <c r="AP78" s="302"/>
      <c r="AQ78" s="302">
        <v>1</v>
      </c>
      <c r="AR78" s="302"/>
      <c r="AS78" s="302"/>
      <c r="AT78" s="302"/>
      <c r="AU78" s="302"/>
      <c r="AV78" s="302"/>
      <c r="AW78" s="302">
        <v>1</v>
      </c>
      <c r="AX78" s="302"/>
      <c r="AY78" s="302"/>
      <c r="AZ78" s="302"/>
      <c r="BA78" s="302"/>
      <c r="BB78" s="302"/>
      <c r="BC78" s="302"/>
      <c r="BD78" s="302"/>
      <c r="BE78" s="302"/>
      <c r="BF78" s="302"/>
      <c r="BG78" s="302"/>
      <c r="BH78" s="302"/>
      <c r="BI78" s="302"/>
      <c r="BJ78" s="302"/>
      <c r="BK78" s="302"/>
      <c r="BL78" s="302"/>
      <c r="BM78" s="302"/>
      <c r="BN78" s="302"/>
      <c r="BO78" s="302"/>
      <c r="BP78" s="302"/>
      <c r="BQ78" s="302"/>
      <c r="BR78" s="302"/>
      <c r="BS78" s="302"/>
      <c r="BT78" s="302"/>
      <c r="BU78" s="302"/>
      <c r="BV78" s="302"/>
      <c r="BW78" s="302"/>
      <c r="BX78" s="302"/>
      <c r="BY78" s="302"/>
      <c r="BZ78" s="302"/>
      <c r="CA78" s="302"/>
      <c r="CB78" s="302"/>
      <c r="CC78" s="302"/>
      <c r="CD78" s="302"/>
      <c r="CE78" s="302"/>
      <c r="CF78" s="302"/>
      <c r="CG78" s="302"/>
      <c r="CH78" s="302"/>
      <c r="CI78" s="302"/>
      <c r="CJ78" s="302"/>
      <c r="CK78" s="302"/>
      <c r="CL78" s="302"/>
      <c r="CM78" s="302"/>
      <c r="CN78" s="302"/>
      <c r="CO78" s="302"/>
      <c r="CP78" s="302"/>
      <c r="CQ78" s="302"/>
      <c r="CR78" s="302"/>
      <c r="CS78" s="302"/>
      <c r="CT78" s="302"/>
      <c r="CU78" s="302"/>
      <c r="CV78" s="302"/>
      <c r="CW78" s="302"/>
      <c r="CX78" s="302"/>
      <c r="CY78" s="302"/>
      <c r="CZ78" s="302"/>
      <c r="DA78" s="302"/>
      <c r="DB78" s="302"/>
      <c r="DC78" s="302"/>
      <c r="DD78" s="302"/>
      <c r="DE78" s="302"/>
      <c r="DF78" s="302"/>
      <c r="DG78" s="302"/>
      <c r="DH78" s="302"/>
      <c r="DI78" s="302"/>
      <c r="DJ78" s="302"/>
      <c r="DK78" s="302"/>
      <c r="DL78" s="302"/>
      <c r="DM78" s="302"/>
      <c r="DN78" s="302"/>
      <c r="DO78" s="302"/>
      <c r="DP78" s="302"/>
      <c r="DQ78" s="302"/>
      <c r="DR78" s="302"/>
      <c r="DS78" s="302"/>
      <c r="DT78" s="302"/>
      <c r="DU78" s="302"/>
      <c r="DV78" s="302"/>
      <c r="DW78" s="302"/>
      <c r="DX78" s="302"/>
      <c r="DY78" s="302"/>
      <c r="DZ78" s="302"/>
      <c r="EA78" s="302"/>
      <c r="EB78" s="302"/>
      <c r="EC78" s="302"/>
      <c r="ED78" s="302"/>
      <c r="EE78" s="302"/>
      <c r="EF78" s="302"/>
      <c r="EG78" s="302"/>
      <c r="EH78" s="302"/>
      <c r="EI78" s="302"/>
      <c r="EJ78" s="302"/>
      <c r="EK78" s="302"/>
      <c r="EL78" s="302"/>
      <c r="EM78" s="302"/>
      <c r="EN78" s="302"/>
      <c r="EO78" s="302"/>
      <c r="EP78" s="302"/>
      <c r="EQ78" s="302"/>
      <c r="ER78" s="302"/>
      <c r="ES78" s="302"/>
      <c r="ET78" s="302"/>
      <c r="EU78" s="302"/>
      <c r="EV78" s="302"/>
      <c r="EW78" s="302"/>
      <c r="EX78" s="302"/>
      <c r="EY78" s="302"/>
      <c r="EZ78" s="303"/>
      <c r="FA78" s="303"/>
      <c r="FB78" s="303"/>
      <c r="FC78" s="303"/>
      <c r="FD78" s="303"/>
      <c r="FE78" s="302"/>
      <c r="FF78" s="302"/>
      <c r="FG78" s="302"/>
      <c r="FH78" s="302"/>
      <c r="FI78" s="302"/>
    </row>
    <row r="79" spans="1:165" x14ac:dyDescent="0.2">
      <c r="A79" s="302"/>
      <c r="B79" s="55">
        <f t="shared" si="7"/>
        <v>2</v>
      </c>
      <c r="C79" s="55">
        <f t="shared" si="8"/>
        <v>2</v>
      </c>
      <c r="D79" s="55">
        <f t="shared" si="9"/>
        <v>2</v>
      </c>
      <c r="E79" s="55">
        <f t="shared" si="10"/>
        <v>2</v>
      </c>
      <c r="F79" s="55">
        <f t="shared" si="11"/>
        <v>2</v>
      </c>
      <c r="G79" s="55">
        <f t="shared" si="6"/>
        <v>5.5</v>
      </c>
      <c r="H79" s="55">
        <f>IF(AND(M79&gt;0,M79&lt;='Summary STATS'!$C$22),1,"")</f>
        <v>1</v>
      </c>
      <c r="I79" s="305"/>
      <c r="J79" s="26" t="s">
        <v>351</v>
      </c>
      <c r="K79" s="205">
        <v>44.195383040000003</v>
      </c>
      <c r="L79" s="205">
        <v>-88.464531379999997</v>
      </c>
      <c r="M79" s="302">
        <v>5.5</v>
      </c>
      <c r="N79" s="302" t="s">
        <v>284</v>
      </c>
      <c r="O79" s="302" t="s">
        <v>277</v>
      </c>
      <c r="P79" s="301"/>
      <c r="Q79" s="302">
        <v>3</v>
      </c>
      <c r="R79" s="15"/>
      <c r="S79" s="15"/>
      <c r="T79" s="302"/>
      <c r="U79" s="302"/>
      <c r="V79" s="302"/>
      <c r="W79" s="302"/>
      <c r="X79" s="302"/>
      <c r="Y79" s="302"/>
      <c r="Z79" s="302"/>
      <c r="AA79" s="302"/>
      <c r="AB79" s="302"/>
      <c r="AC79" s="302"/>
      <c r="AD79" s="302"/>
      <c r="AE79" s="302">
        <v>3</v>
      </c>
      <c r="AF79" s="302"/>
      <c r="AG79" s="302"/>
      <c r="AH79" s="302"/>
      <c r="AI79" s="302"/>
      <c r="AJ79" s="302"/>
      <c r="AK79" s="302"/>
      <c r="AL79" s="302"/>
      <c r="AM79" s="302"/>
      <c r="AN79" s="302"/>
      <c r="AO79" s="302"/>
      <c r="AP79" s="302"/>
      <c r="AQ79" s="302">
        <v>2</v>
      </c>
      <c r="AR79" s="302"/>
      <c r="AS79" s="302"/>
      <c r="AT79" s="302"/>
      <c r="AU79" s="302"/>
      <c r="AV79" s="302"/>
      <c r="AW79" s="302"/>
      <c r="AX79" s="302"/>
      <c r="AY79" s="302"/>
      <c r="AZ79" s="302"/>
      <c r="BA79" s="302"/>
      <c r="BB79" s="302"/>
      <c r="BC79" s="302"/>
      <c r="BD79" s="302"/>
      <c r="BE79" s="302"/>
      <c r="BF79" s="302"/>
      <c r="BG79" s="302"/>
      <c r="BH79" s="302"/>
      <c r="BI79" s="302"/>
      <c r="BJ79" s="302"/>
      <c r="BK79" s="302"/>
      <c r="BL79" s="302"/>
      <c r="BM79" s="302"/>
      <c r="BN79" s="302"/>
      <c r="BO79" s="302"/>
      <c r="BP79" s="302"/>
      <c r="BQ79" s="302"/>
      <c r="BR79" s="302"/>
      <c r="BS79" s="302"/>
      <c r="BT79" s="302"/>
      <c r="BU79" s="302"/>
      <c r="BV79" s="302"/>
      <c r="BW79" s="302"/>
      <c r="BX79" s="302"/>
      <c r="BY79" s="302"/>
      <c r="BZ79" s="302"/>
      <c r="CA79" s="302"/>
      <c r="CB79" s="302"/>
      <c r="CC79" s="302"/>
      <c r="CD79" s="302"/>
      <c r="CE79" s="302"/>
      <c r="CF79" s="302"/>
      <c r="CG79" s="302"/>
      <c r="CH79" s="302"/>
      <c r="CI79" s="302"/>
      <c r="CJ79" s="302"/>
      <c r="CK79" s="302"/>
      <c r="CL79" s="302"/>
      <c r="CM79" s="302"/>
      <c r="CN79" s="302"/>
      <c r="CO79" s="302"/>
      <c r="CP79" s="302"/>
      <c r="CQ79" s="302"/>
      <c r="CR79" s="302"/>
      <c r="CS79" s="302"/>
      <c r="CT79" s="302"/>
      <c r="CU79" s="302"/>
      <c r="CV79" s="302"/>
      <c r="CW79" s="302"/>
      <c r="CX79" s="302"/>
      <c r="CY79" s="302"/>
      <c r="CZ79" s="302"/>
      <c r="DA79" s="302"/>
      <c r="DB79" s="302"/>
      <c r="DC79" s="302"/>
      <c r="DD79" s="302"/>
      <c r="DE79" s="302"/>
      <c r="DF79" s="302"/>
      <c r="DG79" s="302"/>
      <c r="DH79" s="302"/>
      <c r="DI79" s="302"/>
      <c r="DJ79" s="302"/>
      <c r="DK79" s="302"/>
      <c r="DL79" s="302"/>
      <c r="DM79" s="302"/>
      <c r="DN79" s="302"/>
      <c r="DO79" s="302"/>
      <c r="DP79" s="302"/>
      <c r="DQ79" s="302"/>
      <c r="DR79" s="302"/>
      <c r="DS79" s="302"/>
      <c r="DT79" s="302"/>
      <c r="DU79" s="302"/>
      <c r="DV79" s="302"/>
      <c r="DW79" s="302"/>
      <c r="DX79" s="302"/>
      <c r="DY79" s="302"/>
      <c r="DZ79" s="302"/>
      <c r="EA79" s="302"/>
      <c r="EB79" s="302"/>
      <c r="EC79" s="302"/>
      <c r="ED79" s="302" t="s">
        <v>278</v>
      </c>
      <c r="EE79" s="302"/>
      <c r="EF79" s="302"/>
      <c r="EG79" s="302"/>
      <c r="EH79" s="302"/>
      <c r="EI79" s="302"/>
      <c r="EJ79" s="302"/>
      <c r="EK79" s="302"/>
      <c r="EL79" s="302"/>
      <c r="EM79" s="302"/>
      <c r="EN79" s="302"/>
      <c r="EO79" s="302"/>
      <c r="EP79" s="302"/>
      <c r="EQ79" s="302"/>
      <c r="ER79" s="302"/>
      <c r="ES79" s="302" t="s">
        <v>278</v>
      </c>
      <c r="ET79" s="302"/>
      <c r="EU79" s="302"/>
      <c r="EV79" s="302"/>
      <c r="EW79" s="302"/>
      <c r="EX79" s="302"/>
      <c r="EY79" s="302"/>
      <c r="EZ79" s="303"/>
      <c r="FA79" s="303"/>
      <c r="FB79" s="303">
        <v>1</v>
      </c>
      <c r="FC79" s="303"/>
      <c r="FD79" s="303"/>
      <c r="FE79" s="302"/>
      <c r="FF79" s="302"/>
      <c r="FG79" s="302"/>
      <c r="FH79" s="302"/>
      <c r="FI79" s="302"/>
    </row>
    <row r="80" spans="1:165" x14ac:dyDescent="0.2">
      <c r="A80" s="302"/>
      <c r="B80" s="55">
        <f t="shared" si="7"/>
        <v>2</v>
      </c>
      <c r="C80" s="55">
        <f t="shared" si="8"/>
        <v>2</v>
      </c>
      <c r="D80" s="55">
        <f t="shared" si="9"/>
        <v>1</v>
      </c>
      <c r="E80" s="55">
        <f t="shared" si="10"/>
        <v>2</v>
      </c>
      <c r="F80" s="55">
        <f t="shared" si="11"/>
        <v>1</v>
      </c>
      <c r="G80" s="55">
        <f t="shared" si="6"/>
        <v>5.5</v>
      </c>
      <c r="H80" s="55">
        <f>IF(AND(M80&gt;0,M80&lt;='Summary STATS'!$C$22),1,"")</f>
        <v>1</v>
      </c>
      <c r="I80" s="305"/>
      <c r="J80" s="26" t="s">
        <v>352</v>
      </c>
      <c r="K80" s="205">
        <v>44.196278370000002</v>
      </c>
      <c r="L80" s="205">
        <v>-88.472216779999997</v>
      </c>
      <c r="M80" s="302">
        <v>5.5</v>
      </c>
      <c r="N80" s="302" t="s">
        <v>276</v>
      </c>
      <c r="O80" s="302" t="s">
        <v>277</v>
      </c>
      <c r="P80" s="301"/>
      <c r="Q80" s="302">
        <v>1</v>
      </c>
      <c r="R80" s="15">
        <v>1</v>
      </c>
      <c r="S80" s="15"/>
      <c r="T80" s="302"/>
      <c r="U80" s="302"/>
      <c r="V80" s="302"/>
      <c r="W80" s="302"/>
      <c r="X80" s="302"/>
      <c r="Y80" s="302"/>
      <c r="Z80" s="302"/>
      <c r="AA80" s="302"/>
      <c r="AB80" s="302"/>
      <c r="AC80" s="302"/>
      <c r="AD80" s="302"/>
      <c r="AE80" s="302">
        <v>1</v>
      </c>
      <c r="AF80" s="302"/>
      <c r="AG80" s="302"/>
      <c r="AH80" s="302"/>
      <c r="AI80" s="302"/>
      <c r="AJ80" s="302"/>
      <c r="AK80" s="302"/>
      <c r="AL80" s="302"/>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2"/>
      <c r="BI80" s="302"/>
      <c r="BJ80" s="302"/>
      <c r="BK80" s="302"/>
      <c r="BL80" s="302"/>
      <c r="BM80" s="302"/>
      <c r="BN80" s="302"/>
      <c r="BO80" s="302"/>
      <c r="BP80" s="302"/>
      <c r="BQ80" s="302"/>
      <c r="BR80" s="302"/>
      <c r="BS80" s="302"/>
      <c r="BT80" s="302"/>
      <c r="BU80" s="302"/>
      <c r="BV80" s="302"/>
      <c r="BW80" s="302"/>
      <c r="BX80" s="302"/>
      <c r="BY80" s="302"/>
      <c r="BZ80" s="302"/>
      <c r="CA80" s="302"/>
      <c r="CB80" s="302"/>
      <c r="CC80" s="302"/>
      <c r="CD80" s="302"/>
      <c r="CE80" s="302"/>
      <c r="CF80" s="302"/>
      <c r="CG80" s="302"/>
      <c r="CH80" s="302"/>
      <c r="CI80" s="302"/>
      <c r="CJ80" s="302"/>
      <c r="CK80" s="302"/>
      <c r="CL80" s="302"/>
      <c r="CM80" s="302"/>
      <c r="CN80" s="302"/>
      <c r="CO80" s="302"/>
      <c r="CP80" s="302"/>
      <c r="CQ80" s="302"/>
      <c r="CR80" s="302"/>
      <c r="CS80" s="302"/>
      <c r="CT80" s="302"/>
      <c r="CU80" s="302"/>
      <c r="CV80" s="302"/>
      <c r="CW80" s="302"/>
      <c r="CX80" s="302"/>
      <c r="CY80" s="302"/>
      <c r="CZ80" s="302"/>
      <c r="DA80" s="302"/>
      <c r="DB80" s="302"/>
      <c r="DC80" s="302"/>
      <c r="DD80" s="302"/>
      <c r="DE80" s="302"/>
      <c r="DF80" s="302"/>
      <c r="DG80" s="302"/>
      <c r="DH80" s="302"/>
      <c r="DI80" s="302"/>
      <c r="DJ80" s="302"/>
      <c r="DK80" s="302"/>
      <c r="DL80" s="302"/>
      <c r="DM80" s="302"/>
      <c r="DN80" s="302"/>
      <c r="DO80" s="302"/>
      <c r="DP80" s="302"/>
      <c r="DQ80" s="302"/>
      <c r="DR80" s="302"/>
      <c r="DS80" s="302"/>
      <c r="DT80" s="302"/>
      <c r="DU80" s="302"/>
      <c r="DV80" s="302"/>
      <c r="DW80" s="302"/>
      <c r="DX80" s="302"/>
      <c r="DY80" s="302"/>
      <c r="DZ80" s="302"/>
      <c r="EA80" s="302"/>
      <c r="EB80" s="302"/>
      <c r="EC80" s="302"/>
      <c r="ED80" s="302"/>
      <c r="EE80" s="302"/>
      <c r="EF80" s="302"/>
      <c r="EG80" s="302"/>
      <c r="EH80" s="302"/>
      <c r="EI80" s="302"/>
      <c r="EJ80" s="302"/>
      <c r="EK80" s="302"/>
      <c r="EL80" s="302"/>
      <c r="EM80" s="302"/>
      <c r="EN80" s="302"/>
      <c r="EO80" s="302"/>
      <c r="EP80" s="302"/>
      <c r="EQ80" s="302"/>
      <c r="ER80" s="302"/>
      <c r="ES80" s="302"/>
      <c r="ET80" s="302"/>
      <c r="EU80" s="302"/>
      <c r="EV80" s="302"/>
      <c r="EW80" s="302"/>
      <c r="EX80" s="302"/>
      <c r="EY80" s="302"/>
      <c r="EZ80" s="303"/>
      <c r="FA80" s="303"/>
      <c r="FB80" s="303"/>
      <c r="FC80" s="303"/>
      <c r="FD80" s="303"/>
      <c r="FE80" s="302"/>
      <c r="FF80" s="302"/>
      <c r="FG80" s="302"/>
      <c r="FH80" s="302"/>
      <c r="FI80" s="302"/>
    </row>
    <row r="81" spans="1:165" x14ac:dyDescent="0.2">
      <c r="A81" s="302"/>
      <c r="B81" s="55">
        <f t="shared" si="7"/>
        <v>2</v>
      </c>
      <c r="C81" s="55">
        <f t="shared" si="8"/>
        <v>2</v>
      </c>
      <c r="D81" s="55">
        <f t="shared" si="9"/>
        <v>2</v>
      </c>
      <c r="E81" s="55">
        <f t="shared" si="10"/>
        <v>2</v>
      </c>
      <c r="F81" s="55">
        <f t="shared" si="11"/>
        <v>2</v>
      </c>
      <c r="G81" s="55">
        <f t="shared" si="6"/>
        <v>6.75</v>
      </c>
      <c r="H81" s="55">
        <f>IF(AND(M81&gt;0,M81&lt;='Summary STATS'!$C$22),1,"")</f>
        <v>1</v>
      </c>
      <c r="I81" s="305"/>
      <c r="J81" s="26" t="s">
        <v>353</v>
      </c>
      <c r="K81" s="205">
        <v>44.196263639999998</v>
      </c>
      <c r="L81" s="205">
        <v>-88.471115920000003</v>
      </c>
      <c r="M81" s="302">
        <v>6.75</v>
      </c>
      <c r="N81" s="302" t="s">
        <v>284</v>
      </c>
      <c r="O81" s="302" t="s">
        <v>277</v>
      </c>
      <c r="P81" s="301"/>
      <c r="Q81" s="302">
        <v>2</v>
      </c>
      <c r="R81" s="15"/>
      <c r="S81" s="15"/>
      <c r="T81" s="302"/>
      <c r="U81" s="302"/>
      <c r="V81" s="302"/>
      <c r="W81" s="302"/>
      <c r="X81" s="302"/>
      <c r="Y81" s="302"/>
      <c r="Z81" s="302"/>
      <c r="AA81" s="302"/>
      <c r="AB81" s="302"/>
      <c r="AC81" s="302"/>
      <c r="AD81" s="302"/>
      <c r="AE81" s="302">
        <v>2</v>
      </c>
      <c r="AF81" s="302"/>
      <c r="AG81" s="302"/>
      <c r="AH81" s="302"/>
      <c r="AI81" s="302"/>
      <c r="AJ81" s="302"/>
      <c r="AK81" s="302"/>
      <c r="AL81" s="302"/>
      <c r="AM81" s="302"/>
      <c r="AN81" s="302"/>
      <c r="AO81" s="302"/>
      <c r="AP81" s="302"/>
      <c r="AQ81" s="302">
        <v>1</v>
      </c>
      <c r="AR81" s="302"/>
      <c r="AS81" s="302"/>
      <c r="AT81" s="302"/>
      <c r="AU81" s="302"/>
      <c r="AV81" s="302"/>
      <c r="AW81" s="302"/>
      <c r="AX81" s="302"/>
      <c r="AY81" s="302"/>
      <c r="AZ81" s="302"/>
      <c r="BA81" s="302"/>
      <c r="BB81" s="302"/>
      <c r="BC81" s="302"/>
      <c r="BD81" s="302"/>
      <c r="BE81" s="302"/>
      <c r="BF81" s="302"/>
      <c r="BG81" s="302"/>
      <c r="BH81" s="302"/>
      <c r="BI81" s="302"/>
      <c r="BJ81" s="302"/>
      <c r="BK81" s="302"/>
      <c r="BL81" s="302"/>
      <c r="BM81" s="302"/>
      <c r="BN81" s="302"/>
      <c r="BO81" s="302"/>
      <c r="BP81" s="302"/>
      <c r="BQ81" s="302"/>
      <c r="BR81" s="302"/>
      <c r="BS81" s="302"/>
      <c r="BT81" s="302"/>
      <c r="BU81" s="302"/>
      <c r="BV81" s="302"/>
      <c r="BW81" s="302"/>
      <c r="BX81" s="302"/>
      <c r="BY81" s="302"/>
      <c r="BZ81" s="302"/>
      <c r="CA81" s="302"/>
      <c r="CB81" s="302"/>
      <c r="CC81" s="302"/>
      <c r="CD81" s="302"/>
      <c r="CE81" s="302"/>
      <c r="CF81" s="302"/>
      <c r="CG81" s="302"/>
      <c r="CH81" s="302"/>
      <c r="CI81" s="302"/>
      <c r="CJ81" s="302"/>
      <c r="CK81" s="302"/>
      <c r="CL81" s="302"/>
      <c r="CM81" s="302"/>
      <c r="CN81" s="302"/>
      <c r="CO81" s="302"/>
      <c r="CP81" s="302"/>
      <c r="CQ81" s="302"/>
      <c r="CR81" s="302"/>
      <c r="CS81" s="302"/>
      <c r="CT81" s="302"/>
      <c r="CU81" s="302"/>
      <c r="CV81" s="302"/>
      <c r="CW81" s="302"/>
      <c r="CX81" s="302"/>
      <c r="CY81" s="302"/>
      <c r="CZ81" s="302"/>
      <c r="DA81" s="302"/>
      <c r="DB81" s="302"/>
      <c r="DC81" s="302"/>
      <c r="DD81" s="302"/>
      <c r="DE81" s="302"/>
      <c r="DF81" s="302"/>
      <c r="DG81" s="302"/>
      <c r="DH81" s="302"/>
      <c r="DI81" s="302"/>
      <c r="DJ81" s="302"/>
      <c r="DK81" s="302"/>
      <c r="DL81" s="302"/>
      <c r="DM81" s="302"/>
      <c r="DN81" s="302"/>
      <c r="DO81" s="302"/>
      <c r="DP81" s="302"/>
      <c r="DQ81" s="302"/>
      <c r="DR81" s="302"/>
      <c r="DS81" s="302"/>
      <c r="DT81" s="302"/>
      <c r="DU81" s="302"/>
      <c r="DV81" s="302"/>
      <c r="DW81" s="302"/>
      <c r="DX81" s="302"/>
      <c r="DY81" s="302"/>
      <c r="DZ81" s="302"/>
      <c r="EA81" s="302"/>
      <c r="EB81" s="302"/>
      <c r="EC81" s="302"/>
      <c r="ED81" s="302"/>
      <c r="EE81" s="302"/>
      <c r="EF81" s="302"/>
      <c r="EG81" s="302"/>
      <c r="EH81" s="302"/>
      <c r="EI81" s="302"/>
      <c r="EJ81" s="302"/>
      <c r="EK81" s="302"/>
      <c r="EL81" s="302"/>
      <c r="EM81" s="302"/>
      <c r="EN81" s="302"/>
      <c r="EO81" s="302"/>
      <c r="EP81" s="302"/>
      <c r="EQ81" s="302"/>
      <c r="ER81" s="302"/>
      <c r="ES81" s="302"/>
      <c r="ET81" s="302"/>
      <c r="EU81" s="302"/>
      <c r="EV81" s="302"/>
      <c r="EW81" s="302"/>
      <c r="EX81" s="302"/>
      <c r="EY81" s="302"/>
      <c r="EZ81" s="303"/>
      <c r="FA81" s="303"/>
      <c r="FB81" s="303"/>
      <c r="FC81" s="303"/>
      <c r="FD81" s="303"/>
      <c r="FE81" s="302"/>
      <c r="FF81" s="302"/>
      <c r="FG81" s="302"/>
      <c r="FH81" s="302"/>
      <c r="FI81" s="302"/>
    </row>
    <row r="82" spans="1:165" x14ac:dyDescent="0.2">
      <c r="A82" s="302"/>
      <c r="B82" s="55">
        <f t="shared" si="7"/>
        <v>4</v>
      </c>
      <c r="C82" s="55">
        <f t="shared" si="8"/>
        <v>4</v>
      </c>
      <c r="D82" s="55">
        <f t="shared" si="9"/>
        <v>4</v>
      </c>
      <c r="E82" s="55">
        <f t="shared" si="10"/>
        <v>4</v>
      </c>
      <c r="F82" s="55">
        <f t="shared" si="11"/>
        <v>4</v>
      </c>
      <c r="G82" s="55">
        <f t="shared" si="6"/>
        <v>6.25</v>
      </c>
      <c r="H82" s="55">
        <f>IF(AND(M82&gt;0,M82&lt;='Summary STATS'!$C$22),1,"")</f>
        <v>1</v>
      </c>
      <c r="I82" s="305"/>
      <c r="J82" s="26" t="s">
        <v>354</v>
      </c>
      <c r="K82" s="205">
        <v>44.196248900000001</v>
      </c>
      <c r="L82" s="205">
        <v>-88.470015070000002</v>
      </c>
      <c r="M82" s="302">
        <v>6.25</v>
      </c>
      <c r="N82" s="302" t="s">
        <v>284</v>
      </c>
      <c r="O82" s="302" t="s">
        <v>277</v>
      </c>
      <c r="P82" s="301"/>
      <c r="Q82" s="302">
        <v>3</v>
      </c>
      <c r="R82" s="15"/>
      <c r="S82" s="15"/>
      <c r="T82" s="302"/>
      <c r="U82" s="302"/>
      <c r="V82" s="302"/>
      <c r="W82" s="302"/>
      <c r="X82" s="302"/>
      <c r="Y82" s="302"/>
      <c r="Z82" s="302"/>
      <c r="AA82" s="302"/>
      <c r="AB82" s="302"/>
      <c r="AC82" s="302"/>
      <c r="AD82" s="302"/>
      <c r="AE82" s="302">
        <v>3</v>
      </c>
      <c r="AF82" s="302"/>
      <c r="AG82" s="302"/>
      <c r="AH82" s="302"/>
      <c r="AI82" s="302"/>
      <c r="AJ82" s="302"/>
      <c r="AK82" s="302"/>
      <c r="AL82" s="302"/>
      <c r="AM82" s="302"/>
      <c r="AN82" s="302"/>
      <c r="AO82" s="302"/>
      <c r="AP82" s="302"/>
      <c r="AQ82" s="302">
        <v>1</v>
      </c>
      <c r="AR82" s="302"/>
      <c r="AS82" s="302"/>
      <c r="AT82" s="302"/>
      <c r="AU82" s="302"/>
      <c r="AV82" s="302"/>
      <c r="AW82" s="302">
        <v>1</v>
      </c>
      <c r="AX82" s="302"/>
      <c r="AY82" s="302"/>
      <c r="AZ82" s="302"/>
      <c r="BA82" s="302"/>
      <c r="BB82" s="302"/>
      <c r="BC82" s="302"/>
      <c r="BD82" s="302"/>
      <c r="BE82" s="302"/>
      <c r="BF82" s="302"/>
      <c r="BG82" s="302"/>
      <c r="BH82" s="302"/>
      <c r="BI82" s="302"/>
      <c r="BJ82" s="302"/>
      <c r="BK82" s="302"/>
      <c r="BL82" s="302"/>
      <c r="BM82" s="302"/>
      <c r="BN82" s="302"/>
      <c r="BO82" s="302"/>
      <c r="BP82" s="302"/>
      <c r="BQ82" s="302"/>
      <c r="BR82" s="302"/>
      <c r="BS82" s="302"/>
      <c r="BT82" s="302"/>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302"/>
      <c r="CZ82" s="302"/>
      <c r="DA82" s="302"/>
      <c r="DB82" s="302"/>
      <c r="DC82" s="302"/>
      <c r="DD82" s="302"/>
      <c r="DE82" s="302"/>
      <c r="DF82" s="302"/>
      <c r="DG82" s="302"/>
      <c r="DH82" s="302"/>
      <c r="DI82" s="302"/>
      <c r="DJ82" s="302"/>
      <c r="DK82" s="302"/>
      <c r="DL82" s="302"/>
      <c r="DM82" s="302"/>
      <c r="DN82" s="302"/>
      <c r="DO82" s="302"/>
      <c r="DP82" s="302"/>
      <c r="DQ82" s="302"/>
      <c r="DR82" s="302"/>
      <c r="DS82" s="302"/>
      <c r="DT82" s="302"/>
      <c r="DU82" s="302"/>
      <c r="DV82" s="302"/>
      <c r="DW82" s="302"/>
      <c r="DX82" s="302"/>
      <c r="DY82" s="302"/>
      <c r="DZ82" s="302"/>
      <c r="EA82" s="302"/>
      <c r="EB82" s="302"/>
      <c r="EC82" s="302"/>
      <c r="ED82" s="302"/>
      <c r="EE82" s="302"/>
      <c r="EF82" s="302"/>
      <c r="EG82" s="302"/>
      <c r="EH82" s="302"/>
      <c r="EI82" s="302"/>
      <c r="EJ82" s="302"/>
      <c r="EK82" s="302"/>
      <c r="EL82" s="302"/>
      <c r="EM82" s="302"/>
      <c r="EN82" s="302"/>
      <c r="EO82" s="302"/>
      <c r="EP82" s="302"/>
      <c r="EQ82" s="302"/>
      <c r="ER82" s="302"/>
      <c r="ES82" s="302">
        <v>2</v>
      </c>
      <c r="ET82" s="302"/>
      <c r="EU82" s="302"/>
      <c r="EV82" s="302"/>
      <c r="EW82" s="302"/>
      <c r="EX82" s="302"/>
      <c r="EY82" s="302"/>
      <c r="EZ82" s="303"/>
      <c r="FA82" s="303"/>
      <c r="FB82" s="303"/>
      <c r="FC82" s="303"/>
      <c r="FD82" s="303"/>
      <c r="FE82" s="302"/>
      <c r="FF82" s="302"/>
      <c r="FG82" s="302"/>
      <c r="FH82" s="302"/>
      <c r="FI82" s="302"/>
    </row>
    <row r="83" spans="1:165" x14ac:dyDescent="0.2">
      <c r="A83" s="302"/>
      <c r="B83" s="55">
        <f t="shared" si="7"/>
        <v>5</v>
      </c>
      <c r="C83" s="55">
        <f t="shared" si="8"/>
        <v>5</v>
      </c>
      <c r="D83" s="55">
        <f t="shared" si="9"/>
        <v>4</v>
      </c>
      <c r="E83" s="55">
        <f t="shared" si="10"/>
        <v>5</v>
      </c>
      <c r="F83" s="55">
        <f t="shared" si="11"/>
        <v>4</v>
      </c>
      <c r="G83" s="55">
        <f t="shared" si="6"/>
        <v>6</v>
      </c>
      <c r="H83" s="55">
        <f>IF(AND(M83&gt;0,M83&lt;='Summary STATS'!$C$22),1,"")</f>
        <v>1</v>
      </c>
      <c r="I83" s="305"/>
      <c r="J83" s="26" t="s">
        <v>355</v>
      </c>
      <c r="K83" s="205">
        <v>44.196234150000002</v>
      </c>
      <c r="L83" s="205">
        <v>-88.468914209999994</v>
      </c>
      <c r="M83" s="302">
        <v>6</v>
      </c>
      <c r="N83" s="302" t="s">
        <v>284</v>
      </c>
      <c r="O83" s="302" t="s">
        <v>277</v>
      </c>
      <c r="P83" s="301"/>
      <c r="Q83" s="302">
        <v>3</v>
      </c>
      <c r="R83" s="15">
        <v>1</v>
      </c>
      <c r="S83" s="15"/>
      <c r="T83" s="302"/>
      <c r="U83" s="302"/>
      <c r="V83" s="302"/>
      <c r="W83" s="302"/>
      <c r="X83" s="302"/>
      <c r="Y83" s="302"/>
      <c r="Z83" s="302"/>
      <c r="AA83" s="302"/>
      <c r="AB83" s="302"/>
      <c r="AC83" s="302"/>
      <c r="AD83" s="302"/>
      <c r="AE83" s="302">
        <v>3</v>
      </c>
      <c r="AF83" s="302"/>
      <c r="AG83" s="302"/>
      <c r="AH83" s="302"/>
      <c r="AI83" s="302"/>
      <c r="AJ83" s="302"/>
      <c r="AK83" s="302"/>
      <c r="AL83" s="302"/>
      <c r="AM83" s="302"/>
      <c r="AN83" s="302"/>
      <c r="AO83" s="302"/>
      <c r="AP83" s="302"/>
      <c r="AQ83" s="302">
        <v>3</v>
      </c>
      <c r="AR83" s="302"/>
      <c r="AS83" s="302"/>
      <c r="AT83" s="302"/>
      <c r="AU83" s="302"/>
      <c r="AV83" s="302"/>
      <c r="AW83" s="302">
        <v>1</v>
      </c>
      <c r="AX83" s="302"/>
      <c r="AY83" s="302"/>
      <c r="AZ83" s="302"/>
      <c r="BA83" s="302"/>
      <c r="BB83" s="302"/>
      <c r="BC83" s="302"/>
      <c r="BD83" s="302"/>
      <c r="BE83" s="302"/>
      <c r="BF83" s="302"/>
      <c r="BG83" s="302"/>
      <c r="BH83" s="302"/>
      <c r="BI83" s="302"/>
      <c r="BJ83" s="302"/>
      <c r="BK83" s="302"/>
      <c r="BL83" s="302"/>
      <c r="BM83" s="302"/>
      <c r="BN83" s="302"/>
      <c r="BO83" s="302"/>
      <c r="BP83" s="302"/>
      <c r="BQ83" s="302"/>
      <c r="BR83" s="302"/>
      <c r="BS83" s="302"/>
      <c r="BT83" s="302"/>
      <c r="BU83" s="302"/>
      <c r="BV83" s="302"/>
      <c r="BW83" s="302"/>
      <c r="BX83" s="302"/>
      <c r="BY83" s="302"/>
      <c r="BZ83" s="302"/>
      <c r="CA83" s="302"/>
      <c r="CB83" s="302"/>
      <c r="CC83" s="302"/>
      <c r="CD83" s="302"/>
      <c r="CE83" s="302"/>
      <c r="CF83" s="302"/>
      <c r="CG83" s="302"/>
      <c r="CH83" s="302"/>
      <c r="CI83" s="302"/>
      <c r="CJ83" s="302"/>
      <c r="CK83" s="302"/>
      <c r="CL83" s="302"/>
      <c r="CM83" s="302"/>
      <c r="CN83" s="302"/>
      <c r="CO83" s="302"/>
      <c r="CP83" s="302"/>
      <c r="CQ83" s="302"/>
      <c r="CR83" s="302"/>
      <c r="CS83" s="302"/>
      <c r="CT83" s="302"/>
      <c r="CU83" s="302"/>
      <c r="CV83" s="302"/>
      <c r="CW83" s="302"/>
      <c r="CX83" s="302"/>
      <c r="CY83" s="302"/>
      <c r="CZ83" s="302"/>
      <c r="DA83" s="302"/>
      <c r="DB83" s="302"/>
      <c r="DC83" s="302"/>
      <c r="DD83" s="302"/>
      <c r="DE83" s="302"/>
      <c r="DF83" s="302"/>
      <c r="DG83" s="302"/>
      <c r="DH83" s="302"/>
      <c r="DI83" s="302"/>
      <c r="DJ83" s="302"/>
      <c r="DK83" s="302"/>
      <c r="DL83" s="302"/>
      <c r="DM83" s="302"/>
      <c r="DN83" s="302"/>
      <c r="DO83" s="302"/>
      <c r="DP83" s="302"/>
      <c r="DQ83" s="302"/>
      <c r="DR83" s="302"/>
      <c r="DS83" s="302"/>
      <c r="DT83" s="302"/>
      <c r="DU83" s="302"/>
      <c r="DV83" s="302"/>
      <c r="DW83" s="302"/>
      <c r="DX83" s="302"/>
      <c r="DY83" s="302"/>
      <c r="DZ83" s="302"/>
      <c r="EA83" s="302"/>
      <c r="EB83" s="302"/>
      <c r="EC83" s="302"/>
      <c r="ED83" s="302"/>
      <c r="EE83" s="302"/>
      <c r="EF83" s="302"/>
      <c r="EG83" s="302"/>
      <c r="EH83" s="302"/>
      <c r="EI83" s="302"/>
      <c r="EJ83" s="302"/>
      <c r="EK83" s="302"/>
      <c r="EL83" s="302"/>
      <c r="EM83" s="302"/>
      <c r="EN83" s="302"/>
      <c r="EO83" s="302"/>
      <c r="EP83" s="302"/>
      <c r="EQ83" s="302"/>
      <c r="ER83" s="302"/>
      <c r="ES83" s="302">
        <v>2</v>
      </c>
      <c r="ET83" s="302"/>
      <c r="EU83" s="302"/>
      <c r="EV83" s="302"/>
      <c r="EW83" s="302"/>
      <c r="EX83" s="302"/>
      <c r="EY83" s="302"/>
      <c r="EZ83" s="303"/>
      <c r="FA83" s="303"/>
      <c r="FB83" s="303"/>
      <c r="FC83" s="303"/>
      <c r="FD83" s="303"/>
      <c r="FE83" s="302"/>
      <c r="FF83" s="302"/>
      <c r="FG83" s="302"/>
      <c r="FH83" s="302"/>
      <c r="FI83" s="302"/>
    </row>
    <row r="84" spans="1:165" x14ac:dyDescent="0.2">
      <c r="A84" s="302"/>
      <c r="B84" s="55">
        <f t="shared" si="7"/>
        <v>3</v>
      </c>
      <c r="C84" s="55">
        <f t="shared" si="8"/>
        <v>3</v>
      </c>
      <c r="D84" s="55">
        <f t="shared" si="9"/>
        <v>3</v>
      </c>
      <c r="E84" s="55">
        <f t="shared" si="10"/>
        <v>3</v>
      </c>
      <c r="F84" s="55">
        <f t="shared" si="11"/>
        <v>3</v>
      </c>
      <c r="G84" s="55">
        <f t="shared" si="6"/>
        <v>5.75</v>
      </c>
      <c r="H84" s="55">
        <f>IF(AND(M84&gt;0,M84&lt;='Summary STATS'!$C$22),1,"")</f>
        <v>1</v>
      </c>
      <c r="I84" s="305"/>
      <c r="J84" s="26" t="s">
        <v>356</v>
      </c>
      <c r="K84" s="205">
        <v>44.196219390000003</v>
      </c>
      <c r="L84" s="205">
        <v>-88.467813359999994</v>
      </c>
      <c r="M84" s="302">
        <v>5.75</v>
      </c>
      <c r="N84" s="302" t="s">
        <v>284</v>
      </c>
      <c r="O84" s="302" t="s">
        <v>277</v>
      </c>
      <c r="P84" s="301"/>
      <c r="Q84" s="302">
        <v>2</v>
      </c>
      <c r="R84" s="15"/>
      <c r="S84" s="15"/>
      <c r="T84" s="302"/>
      <c r="U84" s="302"/>
      <c r="V84" s="302"/>
      <c r="W84" s="302"/>
      <c r="X84" s="302"/>
      <c r="Y84" s="302"/>
      <c r="Z84" s="302"/>
      <c r="AA84" s="302"/>
      <c r="AB84" s="302"/>
      <c r="AC84" s="302"/>
      <c r="AD84" s="302"/>
      <c r="AE84" s="302">
        <v>2</v>
      </c>
      <c r="AF84" s="302"/>
      <c r="AG84" s="302"/>
      <c r="AH84" s="302"/>
      <c r="AI84" s="302"/>
      <c r="AJ84" s="302"/>
      <c r="AK84" s="302"/>
      <c r="AL84" s="302"/>
      <c r="AM84" s="302"/>
      <c r="AN84" s="302"/>
      <c r="AO84" s="302"/>
      <c r="AP84" s="302"/>
      <c r="AQ84" s="302">
        <v>1</v>
      </c>
      <c r="AR84" s="302"/>
      <c r="AS84" s="302"/>
      <c r="AT84" s="302"/>
      <c r="AU84" s="302"/>
      <c r="AV84" s="302"/>
      <c r="AW84" s="302"/>
      <c r="AX84" s="302"/>
      <c r="AY84" s="302"/>
      <c r="AZ84" s="302"/>
      <c r="BA84" s="302"/>
      <c r="BB84" s="302"/>
      <c r="BC84" s="302"/>
      <c r="BD84" s="302"/>
      <c r="BE84" s="302"/>
      <c r="BF84" s="302"/>
      <c r="BG84" s="302"/>
      <c r="BH84" s="302"/>
      <c r="BI84" s="302"/>
      <c r="BJ84" s="302"/>
      <c r="BK84" s="302"/>
      <c r="BL84" s="302"/>
      <c r="BM84" s="302"/>
      <c r="BN84" s="302"/>
      <c r="BO84" s="302"/>
      <c r="BP84" s="302"/>
      <c r="BQ84" s="302"/>
      <c r="BR84" s="302"/>
      <c r="BS84" s="302"/>
      <c r="BT84" s="302"/>
      <c r="BU84" s="302"/>
      <c r="BV84" s="302"/>
      <c r="BW84" s="302"/>
      <c r="BX84" s="302"/>
      <c r="BY84" s="302"/>
      <c r="BZ84" s="302"/>
      <c r="CA84" s="302"/>
      <c r="CB84" s="302"/>
      <c r="CC84" s="302"/>
      <c r="CD84" s="302"/>
      <c r="CE84" s="302"/>
      <c r="CF84" s="302"/>
      <c r="CG84" s="302"/>
      <c r="CH84" s="302"/>
      <c r="CI84" s="302"/>
      <c r="CJ84" s="302"/>
      <c r="CK84" s="302"/>
      <c r="CL84" s="302"/>
      <c r="CM84" s="302"/>
      <c r="CN84" s="302"/>
      <c r="CO84" s="302"/>
      <c r="CP84" s="302"/>
      <c r="CQ84" s="302"/>
      <c r="CR84" s="302"/>
      <c r="CS84" s="302"/>
      <c r="CT84" s="302"/>
      <c r="CU84" s="302"/>
      <c r="CV84" s="302"/>
      <c r="CW84" s="302"/>
      <c r="CX84" s="302"/>
      <c r="CY84" s="302"/>
      <c r="CZ84" s="302"/>
      <c r="DA84" s="302"/>
      <c r="DB84" s="302"/>
      <c r="DC84" s="302"/>
      <c r="DD84" s="302"/>
      <c r="DE84" s="302"/>
      <c r="DF84" s="302"/>
      <c r="DG84" s="302"/>
      <c r="DH84" s="302"/>
      <c r="DI84" s="302"/>
      <c r="DJ84" s="302"/>
      <c r="DK84" s="302"/>
      <c r="DL84" s="302"/>
      <c r="DM84" s="302"/>
      <c r="DN84" s="302"/>
      <c r="DO84" s="302"/>
      <c r="DP84" s="302"/>
      <c r="DQ84" s="302"/>
      <c r="DR84" s="302"/>
      <c r="DS84" s="302"/>
      <c r="DT84" s="302"/>
      <c r="DU84" s="302"/>
      <c r="DV84" s="302"/>
      <c r="DW84" s="302"/>
      <c r="DX84" s="302"/>
      <c r="DY84" s="302"/>
      <c r="DZ84" s="302"/>
      <c r="EA84" s="302"/>
      <c r="EB84" s="302"/>
      <c r="EC84" s="302"/>
      <c r="ED84" s="302"/>
      <c r="EE84" s="302"/>
      <c r="EF84" s="302"/>
      <c r="EG84" s="302"/>
      <c r="EH84" s="302"/>
      <c r="EI84" s="302"/>
      <c r="EJ84" s="302"/>
      <c r="EK84" s="302"/>
      <c r="EL84" s="302"/>
      <c r="EM84" s="302"/>
      <c r="EN84" s="302"/>
      <c r="EO84" s="302"/>
      <c r="EP84" s="302"/>
      <c r="EQ84" s="302"/>
      <c r="ER84" s="302"/>
      <c r="ES84" s="302">
        <v>2</v>
      </c>
      <c r="ET84" s="302"/>
      <c r="EU84" s="302"/>
      <c r="EV84" s="302"/>
      <c r="EW84" s="302"/>
      <c r="EX84" s="302"/>
      <c r="EY84" s="302"/>
      <c r="EZ84" s="303"/>
      <c r="FA84" s="303"/>
      <c r="FB84" s="303"/>
      <c r="FC84" s="303"/>
      <c r="FD84" s="303"/>
      <c r="FE84" s="302"/>
      <c r="FF84" s="302"/>
      <c r="FG84" s="302"/>
      <c r="FH84" s="302"/>
      <c r="FI84" s="302"/>
    </row>
    <row r="85" spans="1:165" x14ac:dyDescent="0.2">
      <c r="A85" s="302"/>
      <c r="B85" s="55">
        <f t="shared" si="7"/>
        <v>1</v>
      </c>
      <c r="C85" s="55">
        <f t="shared" si="8"/>
        <v>1</v>
      </c>
      <c r="D85" s="55">
        <f t="shared" si="9"/>
        <v>1</v>
      </c>
      <c r="E85" s="55">
        <f t="shared" si="10"/>
        <v>1</v>
      </c>
      <c r="F85" s="55">
        <f t="shared" si="11"/>
        <v>1</v>
      </c>
      <c r="G85" s="55">
        <f t="shared" si="6"/>
        <v>5.75</v>
      </c>
      <c r="H85" s="55">
        <f>IF(AND(M85&gt;0,M85&lt;='Summary STATS'!$C$22),1,"")</f>
        <v>1</v>
      </c>
      <c r="I85" s="305"/>
      <c r="J85" s="26" t="s">
        <v>357</v>
      </c>
      <c r="K85" s="205">
        <v>44.196204610000002</v>
      </c>
      <c r="L85" s="205">
        <v>-88.466712509999994</v>
      </c>
      <c r="M85" s="302">
        <v>5.75</v>
      </c>
      <c r="N85" s="302" t="s">
        <v>293</v>
      </c>
      <c r="O85" s="302" t="s">
        <v>277</v>
      </c>
      <c r="P85" s="301"/>
      <c r="Q85" s="302">
        <v>1</v>
      </c>
      <c r="R85" s="15"/>
      <c r="S85" s="15"/>
      <c r="T85" s="302"/>
      <c r="U85" s="302"/>
      <c r="V85" s="302"/>
      <c r="W85" s="302"/>
      <c r="X85" s="302"/>
      <c r="Y85" s="302"/>
      <c r="Z85" s="302"/>
      <c r="AA85" s="302"/>
      <c r="AB85" s="302"/>
      <c r="AC85" s="302"/>
      <c r="AD85" s="302"/>
      <c r="AE85" s="302">
        <v>1</v>
      </c>
      <c r="AF85" s="302"/>
      <c r="AG85" s="302"/>
      <c r="AH85" s="302"/>
      <c r="AI85" s="302"/>
      <c r="AJ85" s="302"/>
      <c r="AK85" s="302"/>
      <c r="AL85" s="302"/>
      <c r="AM85" s="302"/>
      <c r="AN85" s="302"/>
      <c r="AO85" s="302"/>
      <c r="AP85" s="302"/>
      <c r="AQ85" s="302"/>
      <c r="AR85" s="302"/>
      <c r="AS85" s="302"/>
      <c r="AT85" s="302"/>
      <c r="AU85" s="302"/>
      <c r="AV85" s="302"/>
      <c r="AW85" s="302"/>
      <c r="AX85" s="302"/>
      <c r="AY85" s="302"/>
      <c r="AZ85" s="302"/>
      <c r="BA85" s="302"/>
      <c r="BB85" s="302"/>
      <c r="BC85" s="302"/>
      <c r="BD85" s="302"/>
      <c r="BE85" s="302"/>
      <c r="BF85" s="302"/>
      <c r="BG85" s="302"/>
      <c r="BH85" s="302"/>
      <c r="BI85" s="302"/>
      <c r="BJ85" s="302"/>
      <c r="BK85" s="302"/>
      <c r="BL85" s="302"/>
      <c r="BM85" s="302"/>
      <c r="BN85" s="302"/>
      <c r="BO85" s="302"/>
      <c r="BP85" s="302"/>
      <c r="BQ85" s="302"/>
      <c r="BR85" s="302"/>
      <c r="BS85" s="302"/>
      <c r="BT85" s="302"/>
      <c r="BU85" s="302"/>
      <c r="BV85" s="302"/>
      <c r="BW85" s="302"/>
      <c r="BX85" s="302"/>
      <c r="BY85" s="302"/>
      <c r="BZ85" s="302"/>
      <c r="CA85" s="302"/>
      <c r="CB85" s="302"/>
      <c r="CC85" s="302"/>
      <c r="CD85" s="302"/>
      <c r="CE85" s="302"/>
      <c r="CF85" s="302"/>
      <c r="CG85" s="302"/>
      <c r="CH85" s="302"/>
      <c r="CI85" s="302"/>
      <c r="CJ85" s="302"/>
      <c r="CK85" s="302"/>
      <c r="CL85" s="302"/>
      <c r="CM85" s="302"/>
      <c r="CN85" s="302"/>
      <c r="CO85" s="302"/>
      <c r="CP85" s="302"/>
      <c r="CQ85" s="302"/>
      <c r="CR85" s="302"/>
      <c r="CS85" s="302"/>
      <c r="CT85" s="302"/>
      <c r="CU85" s="302"/>
      <c r="CV85" s="302"/>
      <c r="CW85" s="302"/>
      <c r="CX85" s="302"/>
      <c r="CY85" s="302"/>
      <c r="CZ85" s="302"/>
      <c r="DA85" s="302"/>
      <c r="DB85" s="302"/>
      <c r="DC85" s="302"/>
      <c r="DD85" s="302"/>
      <c r="DE85" s="302"/>
      <c r="DF85" s="302"/>
      <c r="DG85" s="302"/>
      <c r="DH85" s="302"/>
      <c r="DI85" s="302"/>
      <c r="DJ85" s="302"/>
      <c r="DK85" s="302"/>
      <c r="DL85" s="302"/>
      <c r="DM85" s="302"/>
      <c r="DN85" s="302"/>
      <c r="DO85" s="302"/>
      <c r="DP85" s="302"/>
      <c r="DQ85" s="302"/>
      <c r="DR85" s="302"/>
      <c r="DS85" s="302"/>
      <c r="DT85" s="302"/>
      <c r="DU85" s="302"/>
      <c r="DV85" s="302"/>
      <c r="DW85" s="302"/>
      <c r="DX85" s="302"/>
      <c r="DY85" s="302"/>
      <c r="DZ85" s="302"/>
      <c r="EA85" s="302"/>
      <c r="EB85" s="302"/>
      <c r="EC85" s="302"/>
      <c r="ED85" s="302"/>
      <c r="EE85" s="302"/>
      <c r="EF85" s="302"/>
      <c r="EG85" s="302"/>
      <c r="EH85" s="302"/>
      <c r="EI85" s="302"/>
      <c r="EJ85" s="302"/>
      <c r="EK85" s="302"/>
      <c r="EL85" s="302"/>
      <c r="EM85" s="302"/>
      <c r="EN85" s="302"/>
      <c r="EO85" s="302"/>
      <c r="EP85" s="302"/>
      <c r="EQ85" s="302"/>
      <c r="ER85" s="302"/>
      <c r="ES85" s="302"/>
      <c r="ET85" s="302"/>
      <c r="EU85" s="302"/>
      <c r="EV85" s="302"/>
      <c r="EW85" s="302"/>
      <c r="EX85" s="302"/>
      <c r="EY85" s="302"/>
      <c r="EZ85" s="303"/>
      <c r="FA85" s="303"/>
      <c r="FB85" s="303"/>
      <c r="FC85" s="303"/>
      <c r="FD85" s="303"/>
      <c r="FE85" s="302"/>
      <c r="FF85" s="302"/>
      <c r="FG85" s="302"/>
      <c r="FH85" s="302"/>
      <c r="FI85" s="302"/>
    </row>
    <row r="86" spans="1:165" x14ac:dyDescent="0.2">
      <c r="A86" s="302"/>
      <c r="B86" s="55">
        <f t="shared" si="7"/>
        <v>8</v>
      </c>
      <c r="C86" s="55">
        <f t="shared" si="8"/>
        <v>8</v>
      </c>
      <c r="D86" s="55">
        <f t="shared" si="9"/>
        <v>7</v>
      </c>
      <c r="E86" s="55">
        <f t="shared" si="10"/>
        <v>8</v>
      </c>
      <c r="F86" s="55">
        <f t="shared" si="11"/>
        <v>7</v>
      </c>
      <c r="G86" s="55">
        <f t="shared" si="6"/>
        <v>5</v>
      </c>
      <c r="H86" s="55">
        <f>IF(AND(M86&gt;0,M86&lt;='Summary STATS'!$C$22),1,"")</f>
        <v>1</v>
      </c>
      <c r="I86" s="305"/>
      <c r="J86" s="26" t="s">
        <v>358</v>
      </c>
      <c r="K86" s="205">
        <v>44.196189830000002</v>
      </c>
      <c r="L86" s="205">
        <v>-88.465611659999993</v>
      </c>
      <c r="M86" s="302">
        <v>5</v>
      </c>
      <c r="N86" s="302" t="s">
        <v>284</v>
      </c>
      <c r="O86" s="302" t="s">
        <v>277</v>
      </c>
      <c r="P86" s="301"/>
      <c r="Q86" s="302">
        <v>3</v>
      </c>
      <c r="R86" s="15">
        <v>1</v>
      </c>
      <c r="S86" s="15"/>
      <c r="T86" s="302"/>
      <c r="U86" s="302"/>
      <c r="V86" s="302"/>
      <c r="W86" s="302"/>
      <c r="X86" s="302"/>
      <c r="Y86" s="302"/>
      <c r="Z86" s="302"/>
      <c r="AA86" s="302"/>
      <c r="AB86" s="302"/>
      <c r="AC86" s="302"/>
      <c r="AD86" s="302"/>
      <c r="AE86" s="302">
        <v>3</v>
      </c>
      <c r="AF86" s="302"/>
      <c r="AG86" s="302"/>
      <c r="AH86" s="302"/>
      <c r="AI86" s="302"/>
      <c r="AJ86" s="302"/>
      <c r="AK86" s="302"/>
      <c r="AL86" s="302"/>
      <c r="AM86" s="302"/>
      <c r="AN86" s="302"/>
      <c r="AO86" s="302"/>
      <c r="AP86" s="302"/>
      <c r="AQ86" s="302">
        <v>2</v>
      </c>
      <c r="AR86" s="302"/>
      <c r="AS86" s="302"/>
      <c r="AT86" s="302"/>
      <c r="AU86" s="302"/>
      <c r="AV86" s="302"/>
      <c r="AW86" s="302">
        <v>1</v>
      </c>
      <c r="AX86" s="302"/>
      <c r="AY86" s="302"/>
      <c r="AZ86" s="302"/>
      <c r="BA86" s="302"/>
      <c r="BB86" s="302"/>
      <c r="BC86" s="302"/>
      <c r="BD86" s="302"/>
      <c r="BE86" s="302">
        <v>1</v>
      </c>
      <c r="BF86" s="302"/>
      <c r="BG86" s="302"/>
      <c r="BH86" s="302"/>
      <c r="BI86" s="302"/>
      <c r="BJ86" s="302"/>
      <c r="BK86" s="302"/>
      <c r="BL86" s="302"/>
      <c r="BM86" s="302"/>
      <c r="BN86" s="302"/>
      <c r="BO86" s="302"/>
      <c r="BP86" s="302"/>
      <c r="BQ86" s="302"/>
      <c r="BR86" s="302"/>
      <c r="BS86" s="302"/>
      <c r="BT86" s="302"/>
      <c r="BU86" s="302"/>
      <c r="BV86" s="302"/>
      <c r="BW86" s="302"/>
      <c r="BX86" s="302"/>
      <c r="BY86" s="302"/>
      <c r="BZ86" s="302"/>
      <c r="CA86" s="302"/>
      <c r="CB86" s="302"/>
      <c r="CC86" s="302"/>
      <c r="CD86" s="302"/>
      <c r="CE86" s="302"/>
      <c r="CF86" s="302"/>
      <c r="CG86" s="302"/>
      <c r="CH86" s="302"/>
      <c r="CI86" s="302"/>
      <c r="CJ86" s="302"/>
      <c r="CK86" s="302"/>
      <c r="CL86" s="302"/>
      <c r="CM86" s="302"/>
      <c r="CN86" s="302"/>
      <c r="CO86" s="302">
        <v>1</v>
      </c>
      <c r="CP86" s="302"/>
      <c r="CQ86" s="302"/>
      <c r="CR86" s="302"/>
      <c r="CS86" s="302"/>
      <c r="CT86" s="302"/>
      <c r="CU86" s="302"/>
      <c r="CV86" s="302"/>
      <c r="CW86" s="302"/>
      <c r="CX86" s="302"/>
      <c r="CY86" s="302"/>
      <c r="CZ86" s="302"/>
      <c r="DA86" s="302"/>
      <c r="DB86" s="302"/>
      <c r="DC86" s="302"/>
      <c r="DD86" s="302"/>
      <c r="DE86" s="302"/>
      <c r="DF86" s="302"/>
      <c r="DG86" s="302"/>
      <c r="DH86" s="302"/>
      <c r="DI86" s="302"/>
      <c r="DJ86" s="302"/>
      <c r="DK86" s="302"/>
      <c r="DL86" s="302"/>
      <c r="DM86" s="302"/>
      <c r="DN86" s="302"/>
      <c r="DO86" s="302"/>
      <c r="DP86" s="302"/>
      <c r="DQ86" s="302"/>
      <c r="DR86" s="302"/>
      <c r="DS86" s="302"/>
      <c r="DT86" s="302"/>
      <c r="DU86" s="302"/>
      <c r="DV86" s="302"/>
      <c r="DW86" s="302"/>
      <c r="DX86" s="302"/>
      <c r="DY86" s="302"/>
      <c r="DZ86" s="302"/>
      <c r="EA86" s="302"/>
      <c r="EB86" s="302"/>
      <c r="EC86" s="302"/>
      <c r="ED86" s="302">
        <v>1</v>
      </c>
      <c r="EE86" s="302"/>
      <c r="EF86" s="302"/>
      <c r="EG86" s="302"/>
      <c r="EH86" s="302"/>
      <c r="EI86" s="302"/>
      <c r="EJ86" s="302"/>
      <c r="EK86" s="302"/>
      <c r="EL86" s="302"/>
      <c r="EM86" s="302"/>
      <c r="EN86" s="302"/>
      <c r="EO86" s="302"/>
      <c r="EP86" s="302"/>
      <c r="EQ86" s="302"/>
      <c r="ER86" s="302"/>
      <c r="ES86" s="302">
        <v>2</v>
      </c>
      <c r="ET86" s="302"/>
      <c r="EU86" s="302"/>
      <c r="EV86" s="302"/>
      <c r="EW86" s="302"/>
      <c r="EX86" s="302"/>
      <c r="EY86" s="302"/>
      <c r="EZ86" s="303"/>
      <c r="FA86" s="303"/>
      <c r="FB86" s="303">
        <v>3</v>
      </c>
      <c r="FC86" s="303"/>
      <c r="FD86" s="303"/>
      <c r="FE86" s="302"/>
      <c r="FF86" s="302"/>
      <c r="FG86" s="302"/>
      <c r="FH86" s="302"/>
      <c r="FI86" s="302"/>
    </row>
    <row r="87" spans="1:165" x14ac:dyDescent="0.2">
      <c r="A87" s="302"/>
      <c r="B87" s="55">
        <f t="shared" si="7"/>
        <v>0</v>
      </c>
      <c r="C87" s="55" t="str">
        <f t="shared" si="8"/>
        <v/>
      </c>
      <c r="D87" s="55" t="str">
        <f t="shared" si="9"/>
        <v/>
      </c>
      <c r="E87" s="55">
        <f t="shared" si="10"/>
        <v>0</v>
      </c>
      <c r="F87" s="55">
        <f t="shared" si="11"/>
        <v>0</v>
      </c>
      <c r="G87" s="55" t="str">
        <f t="shared" si="6"/>
        <v/>
      </c>
      <c r="H87" s="55">
        <f>IF(AND(M87&gt;0,M87&lt;='Summary STATS'!$C$22),1,"")</f>
        <v>1</v>
      </c>
      <c r="I87" s="305"/>
      <c r="J87" s="26" t="s">
        <v>359</v>
      </c>
      <c r="K87" s="205">
        <v>44.196175029999999</v>
      </c>
      <c r="L87" s="205">
        <v>-88.464510809999993</v>
      </c>
      <c r="M87" s="302">
        <v>5.5</v>
      </c>
      <c r="N87" s="302" t="s">
        <v>293</v>
      </c>
      <c r="O87" s="302" t="s">
        <v>277</v>
      </c>
      <c r="P87" s="301"/>
      <c r="Q87" s="302"/>
      <c r="R87" s="15"/>
      <c r="S87" s="15"/>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2"/>
      <c r="BG87" s="302"/>
      <c r="BH87" s="302"/>
      <c r="BI87" s="302"/>
      <c r="BJ87" s="302"/>
      <c r="BK87" s="302"/>
      <c r="BL87" s="302"/>
      <c r="BM87" s="302"/>
      <c r="BN87" s="302"/>
      <c r="BO87" s="302"/>
      <c r="BP87" s="302"/>
      <c r="BQ87" s="302"/>
      <c r="BR87" s="302"/>
      <c r="BS87" s="302"/>
      <c r="BT87" s="302"/>
      <c r="BU87" s="302"/>
      <c r="BV87" s="302"/>
      <c r="BW87" s="302"/>
      <c r="BX87" s="302"/>
      <c r="BY87" s="302"/>
      <c r="BZ87" s="302"/>
      <c r="CA87" s="302"/>
      <c r="CB87" s="302"/>
      <c r="CC87" s="302"/>
      <c r="CD87" s="302"/>
      <c r="CE87" s="302"/>
      <c r="CF87" s="302"/>
      <c r="CG87" s="302"/>
      <c r="CH87" s="302"/>
      <c r="CI87" s="302"/>
      <c r="CJ87" s="302"/>
      <c r="CK87" s="302"/>
      <c r="CL87" s="302"/>
      <c r="CM87" s="302"/>
      <c r="CN87" s="302"/>
      <c r="CO87" s="302"/>
      <c r="CP87" s="302"/>
      <c r="CQ87" s="302"/>
      <c r="CR87" s="302"/>
      <c r="CS87" s="302"/>
      <c r="CT87" s="302"/>
      <c r="CU87" s="302"/>
      <c r="CV87" s="302"/>
      <c r="CW87" s="302"/>
      <c r="CX87" s="302"/>
      <c r="CY87" s="302"/>
      <c r="CZ87" s="302"/>
      <c r="DA87" s="302"/>
      <c r="DB87" s="302"/>
      <c r="DC87" s="302"/>
      <c r="DD87" s="302"/>
      <c r="DE87" s="302"/>
      <c r="DF87" s="302"/>
      <c r="DG87" s="302"/>
      <c r="DH87" s="302"/>
      <c r="DI87" s="302"/>
      <c r="DJ87" s="302"/>
      <c r="DK87" s="302"/>
      <c r="DL87" s="302"/>
      <c r="DM87" s="302"/>
      <c r="DN87" s="302"/>
      <c r="DO87" s="302"/>
      <c r="DP87" s="302"/>
      <c r="DQ87" s="302"/>
      <c r="DR87" s="302"/>
      <c r="DS87" s="302"/>
      <c r="DT87" s="302"/>
      <c r="DU87" s="302"/>
      <c r="DV87" s="302"/>
      <c r="DW87" s="302"/>
      <c r="DX87" s="302"/>
      <c r="DY87" s="302"/>
      <c r="DZ87" s="302"/>
      <c r="EA87" s="302"/>
      <c r="EB87" s="302"/>
      <c r="EC87" s="302"/>
      <c r="ED87" s="302"/>
      <c r="EE87" s="302"/>
      <c r="EF87" s="302"/>
      <c r="EG87" s="302"/>
      <c r="EH87" s="302"/>
      <c r="EI87" s="302"/>
      <c r="EJ87" s="302"/>
      <c r="EK87" s="302"/>
      <c r="EL87" s="302"/>
      <c r="EM87" s="302"/>
      <c r="EN87" s="302"/>
      <c r="EO87" s="302"/>
      <c r="EP87" s="302"/>
      <c r="EQ87" s="302"/>
      <c r="ER87" s="302"/>
      <c r="ES87" s="302"/>
      <c r="ET87" s="302"/>
      <c r="EU87" s="302"/>
      <c r="EV87" s="302"/>
      <c r="EW87" s="302"/>
      <c r="EX87" s="302"/>
      <c r="EY87" s="302"/>
      <c r="EZ87" s="303"/>
      <c r="FA87" s="303"/>
      <c r="FB87" s="303"/>
      <c r="FC87" s="303"/>
      <c r="FD87" s="303"/>
      <c r="FE87" s="302"/>
      <c r="FF87" s="302"/>
      <c r="FG87" s="302"/>
      <c r="FH87" s="302"/>
      <c r="FI87" s="302"/>
    </row>
    <row r="88" spans="1:165" x14ac:dyDescent="0.2">
      <c r="A88" s="302"/>
      <c r="B88" s="55">
        <f t="shared" si="7"/>
        <v>0</v>
      </c>
      <c r="C88" s="55" t="str">
        <f t="shared" si="8"/>
        <v/>
      </c>
      <c r="D88" s="55" t="str">
        <f t="shared" si="9"/>
        <v/>
      </c>
      <c r="E88" s="55">
        <f t="shared" si="10"/>
        <v>0</v>
      </c>
      <c r="F88" s="55">
        <f t="shared" si="11"/>
        <v>0</v>
      </c>
      <c r="G88" s="55" t="str">
        <f t="shared" si="6"/>
        <v/>
      </c>
      <c r="H88" s="55">
        <f>IF(AND(M88&gt;0,M88&lt;='Summary STATS'!$C$22),1,"")</f>
        <v>1</v>
      </c>
      <c r="I88" s="305"/>
      <c r="J88" s="26" t="s">
        <v>360</v>
      </c>
      <c r="K88" s="205">
        <v>44.197070369999999</v>
      </c>
      <c r="L88" s="205">
        <v>-88.472196310000001</v>
      </c>
      <c r="M88" s="302">
        <v>5</v>
      </c>
      <c r="N88" s="302" t="s">
        <v>276</v>
      </c>
      <c r="O88" s="302" t="s">
        <v>277</v>
      </c>
      <c r="P88" s="301"/>
      <c r="Q88" s="302"/>
      <c r="R88" s="15" t="s">
        <v>278</v>
      </c>
      <c r="S88" s="15"/>
      <c r="T88" s="302"/>
      <c r="U88" s="302"/>
      <c r="V88" s="302"/>
      <c r="W88" s="302"/>
      <c r="X88" s="302"/>
      <c r="Y88" s="302"/>
      <c r="Z88" s="302"/>
      <c r="AA88" s="302"/>
      <c r="AB88" s="302"/>
      <c r="AC88" s="302"/>
      <c r="AD88" s="302"/>
      <c r="AE88" s="302"/>
      <c r="AF88" s="302"/>
      <c r="AG88" s="302"/>
      <c r="AH88" s="302"/>
      <c r="AI88" s="302"/>
      <c r="AJ88" s="302"/>
      <c r="AK88" s="302"/>
      <c r="AL88" s="302"/>
      <c r="AM88" s="302"/>
      <c r="AN88" s="302"/>
      <c r="AO88" s="302"/>
      <c r="AP88" s="302"/>
      <c r="AQ88" s="302"/>
      <c r="AR88" s="302"/>
      <c r="AS88" s="302"/>
      <c r="AT88" s="302"/>
      <c r="AU88" s="302"/>
      <c r="AV88" s="302"/>
      <c r="AW88" s="302"/>
      <c r="AX88" s="302"/>
      <c r="AY88" s="302"/>
      <c r="AZ88" s="302"/>
      <c r="BA88" s="302"/>
      <c r="BB88" s="302"/>
      <c r="BC88" s="302"/>
      <c r="BD88" s="302"/>
      <c r="BE88" s="302" t="s">
        <v>278</v>
      </c>
      <c r="BF88" s="302"/>
      <c r="BG88" s="302"/>
      <c r="BH88" s="302"/>
      <c r="BI88" s="302"/>
      <c r="BJ88" s="302"/>
      <c r="BK88" s="302"/>
      <c r="BL88" s="302"/>
      <c r="BM88" s="302"/>
      <c r="BN88" s="302"/>
      <c r="BO88" s="302"/>
      <c r="BP88" s="302"/>
      <c r="BQ88" s="302"/>
      <c r="BR88" s="302"/>
      <c r="BS88" s="302"/>
      <c r="BT88" s="302"/>
      <c r="BU88" s="302"/>
      <c r="BV88" s="302"/>
      <c r="BW88" s="302"/>
      <c r="BX88" s="302"/>
      <c r="BY88" s="302"/>
      <c r="BZ88" s="302"/>
      <c r="CA88" s="302"/>
      <c r="CB88" s="302"/>
      <c r="CC88" s="302"/>
      <c r="CD88" s="302"/>
      <c r="CE88" s="302"/>
      <c r="CF88" s="302"/>
      <c r="CG88" s="302"/>
      <c r="CH88" s="302"/>
      <c r="CI88" s="302"/>
      <c r="CJ88" s="302"/>
      <c r="CK88" s="302"/>
      <c r="CL88" s="302"/>
      <c r="CM88" s="302"/>
      <c r="CN88" s="302"/>
      <c r="CO88" s="302"/>
      <c r="CP88" s="302"/>
      <c r="CQ88" s="302"/>
      <c r="CR88" s="302"/>
      <c r="CS88" s="302"/>
      <c r="CT88" s="302"/>
      <c r="CU88" s="302"/>
      <c r="CV88" s="302"/>
      <c r="CW88" s="302"/>
      <c r="CX88" s="302"/>
      <c r="CY88" s="302"/>
      <c r="CZ88" s="302"/>
      <c r="DA88" s="302"/>
      <c r="DB88" s="302"/>
      <c r="DC88" s="302"/>
      <c r="DD88" s="302"/>
      <c r="DE88" s="302"/>
      <c r="DF88" s="302"/>
      <c r="DG88" s="302"/>
      <c r="DH88" s="302"/>
      <c r="DI88" s="302"/>
      <c r="DJ88" s="302"/>
      <c r="DK88" s="302"/>
      <c r="DL88" s="302"/>
      <c r="DM88" s="302"/>
      <c r="DN88" s="302"/>
      <c r="DO88" s="302"/>
      <c r="DP88" s="302"/>
      <c r="DQ88" s="302"/>
      <c r="DR88" s="302"/>
      <c r="DS88" s="302"/>
      <c r="DT88" s="302"/>
      <c r="DU88" s="302"/>
      <c r="DV88" s="302"/>
      <c r="DW88" s="302"/>
      <c r="DX88" s="302"/>
      <c r="DY88" s="302"/>
      <c r="DZ88" s="302"/>
      <c r="EA88" s="302"/>
      <c r="EB88" s="302"/>
      <c r="EC88" s="302"/>
      <c r="ED88" s="302" t="s">
        <v>278</v>
      </c>
      <c r="EE88" s="302"/>
      <c r="EF88" s="302"/>
      <c r="EG88" s="302"/>
      <c r="EH88" s="302"/>
      <c r="EI88" s="302"/>
      <c r="EJ88" s="302"/>
      <c r="EK88" s="302"/>
      <c r="EL88" s="302"/>
      <c r="EM88" s="302"/>
      <c r="EN88" s="302"/>
      <c r="EO88" s="302"/>
      <c r="EP88" s="302"/>
      <c r="EQ88" s="302"/>
      <c r="ER88" s="302"/>
      <c r="ES88" s="302"/>
      <c r="ET88" s="302"/>
      <c r="EU88" s="302"/>
      <c r="EV88" s="302"/>
      <c r="EW88" s="302"/>
      <c r="EX88" s="302"/>
      <c r="EY88" s="302"/>
      <c r="EZ88" s="303"/>
      <c r="FA88" s="303"/>
      <c r="FB88" s="303"/>
      <c r="FC88" s="303"/>
      <c r="FD88" s="303"/>
      <c r="FE88" s="302"/>
      <c r="FF88" s="302"/>
      <c r="FG88" s="302"/>
      <c r="FH88" s="302"/>
      <c r="FI88" s="302"/>
    </row>
    <row r="89" spans="1:165" x14ac:dyDescent="0.2">
      <c r="A89" s="302"/>
      <c r="B89" s="55">
        <f t="shared" si="7"/>
        <v>2</v>
      </c>
      <c r="C89" s="55">
        <f t="shared" si="8"/>
        <v>2</v>
      </c>
      <c r="D89" s="55">
        <f t="shared" si="9"/>
        <v>2</v>
      </c>
      <c r="E89" s="55">
        <f t="shared" si="10"/>
        <v>2</v>
      </c>
      <c r="F89" s="55">
        <f t="shared" si="11"/>
        <v>2</v>
      </c>
      <c r="G89" s="55">
        <f t="shared" si="6"/>
        <v>5.5</v>
      </c>
      <c r="H89" s="55">
        <f>IF(AND(M89&gt;0,M89&lt;='Summary STATS'!$C$22),1,"")</f>
        <v>1</v>
      </c>
      <c r="I89" s="305"/>
      <c r="J89" s="26" t="s">
        <v>361</v>
      </c>
      <c r="K89" s="205">
        <v>44.197055640000002</v>
      </c>
      <c r="L89" s="205">
        <v>-88.471095439999999</v>
      </c>
      <c r="M89" s="302">
        <v>5.5</v>
      </c>
      <c r="N89" s="302" t="s">
        <v>284</v>
      </c>
      <c r="O89" s="302" t="s">
        <v>277</v>
      </c>
      <c r="P89" s="301"/>
      <c r="Q89" s="302">
        <v>1</v>
      </c>
      <c r="R89" s="15"/>
      <c r="S89" s="15"/>
      <c r="T89" s="302"/>
      <c r="U89" s="302"/>
      <c r="V89" s="302"/>
      <c r="W89" s="302"/>
      <c r="X89" s="302"/>
      <c r="Y89" s="302"/>
      <c r="Z89" s="302"/>
      <c r="AA89" s="302"/>
      <c r="AB89" s="302"/>
      <c r="AC89" s="302"/>
      <c r="AD89" s="302"/>
      <c r="AE89" s="302">
        <v>1</v>
      </c>
      <c r="AF89" s="302"/>
      <c r="AG89" s="302"/>
      <c r="AH89" s="302"/>
      <c r="AI89" s="302"/>
      <c r="AJ89" s="302"/>
      <c r="AK89" s="302"/>
      <c r="AL89" s="302"/>
      <c r="AM89" s="302"/>
      <c r="AN89" s="302"/>
      <c r="AO89" s="302"/>
      <c r="AP89" s="302"/>
      <c r="AQ89" s="302">
        <v>1</v>
      </c>
      <c r="AR89" s="302"/>
      <c r="AS89" s="302"/>
      <c r="AT89" s="302"/>
      <c r="AU89" s="302"/>
      <c r="AV89" s="302"/>
      <c r="AW89" s="302"/>
      <c r="AX89" s="302"/>
      <c r="AY89" s="302"/>
      <c r="AZ89" s="302"/>
      <c r="BA89" s="302"/>
      <c r="BB89" s="302"/>
      <c r="BC89" s="302"/>
      <c r="BD89" s="302"/>
      <c r="BE89" s="302"/>
      <c r="BF89" s="302"/>
      <c r="BG89" s="302"/>
      <c r="BH89" s="302"/>
      <c r="BI89" s="302"/>
      <c r="BJ89" s="302"/>
      <c r="BK89" s="302"/>
      <c r="BL89" s="302"/>
      <c r="BM89" s="302"/>
      <c r="BN89" s="302"/>
      <c r="BO89" s="302"/>
      <c r="BP89" s="302"/>
      <c r="BQ89" s="302"/>
      <c r="BR89" s="302"/>
      <c r="BS89" s="302"/>
      <c r="BT89" s="302"/>
      <c r="BU89" s="302"/>
      <c r="BV89" s="302"/>
      <c r="BW89" s="302"/>
      <c r="BX89" s="302"/>
      <c r="BY89" s="302"/>
      <c r="BZ89" s="302"/>
      <c r="CA89" s="302"/>
      <c r="CB89" s="302"/>
      <c r="CC89" s="302"/>
      <c r="CD89" s="302"/>
      <c r="CE89" s="302"/>
      <c r="CF89" s="302"/>
      <c r="CG89" s="302"/>
      <c r="CH89" s="302"/>
      <c r="CI89" s="302"/>
      <c r="CJ89" s="302"/>
      <c r="CK89" s="302"/>
      <c r="CL89" s="302"/>
      <c r="CM89" s="302"/>
      <c r="CN89" s="302"/>
      <c r="CO89" s="302"/>
      <c r="CP89" s="302"/>
      <c r="CQ89" s="302"/>
      <c r="CR89" s="302"/>
      <c r="CS89" s="302"/>
      <c r="CT89" s="302"/>
      <c r="CU89" s="302"/>
      <c r="CV89" s="302"/>
      <c r="CW89" s="302"/>
      <c r="CX89" s="302"/>
      <c r="CY89" s="302"/>
      <c r="CZ89" s="302"/>
      <c r="DA89" s="302"/>
      <c r="DB89" s="302"/>
      <c r="DC89" s="302"/>
      <c r="DD89" s="302"/>
      <c r="DE89" s="302"/>
      <c r="DF89" s="302"/>
      <c r="DG89" s="302"/>
      <c r="DH89" s="302"/>
      <c r="DI89" s="302"/>
      <c r="DJ89" s="302"/>
      <c r="DK89" s="302"/>
      <c r="DL89" s="302"/>
      <c r="DM89" s="302"/>
      <c r="DN89" s="302"/>
      <c r="DO89" s="302"/>
      <c r="DP89" s="302"/>
      <c r="DQ89" s="302"/>
      <c r="DR89" s="302"/>
      <c r="DS89" s="302"/>
      <c r="DT89" s="302"/>
      <c r="DU89" s="302"/>
      <c r="DV89" s="302"/>
      <c r="DW89" s="302"/>
      <c r="DX89" s="302"/>
      <c r="DY89" s="302"/>
      <c r="DZ89" s="302"/>
      <c r="EA89" s="302"/>
      <c r="EB89" s="302"/>
      <c r="EC89" s="302"/>
      <c r="ED89" s="302"/>
      <c r="EE89" s="302"/>
      <c r="EF89" s="302"/>
      <c r="EG89" s="302"/>
      <c r="EH89" s="302"/>
      <c r="EI89" s="302"/>
      <c r="EJ89" s="302"/>
      <c r="EK89" s="302"/>
      <c r="EL89" s="302"/>
      <c r="EM89" s="302"/>
      <c r="EN89" s="302"/>
      <c r="EO89" s="302"/>
      <c r="EP89" s="302"/>
      <c r="EQ89" s="302"/>
      <c r="ER89" s="302"/>
      <c r="ES89" s="302"/>
      <c r="ET89" s="302"/>
      <c r="EU89" s="302"/>
      <c r="EV89" s="302"/>
      <c r="EW89" s="302"/>
      <c r="EX89" s="302"/>
      <c r="EY89" s="302"/>
      <c r="EZ89" s="303"/>
      <c r="FA89" s="303"/>
      <c r="FB89" s="303"/>
      <c r="FC89" s="303"/>
      <c r="FD89" s="303"/>
      <c r="FE89" s="302"/>
      <c r="FF89" s="302"/>
      <c r="FG89" s="302"/>
      <c r="FH89" s="302"/>
      <c r="FI89" s="302"/>
    </row>
    <row r="90" spans="1:165" x14ac:dyDescent="0.2">
      <c r="A90" s="302"/>
      <c r="B90" s="55">
        <f t="shared" si="7"/>
        <v>2</v>
      </c>
      <c r="C90" s="55">
        <f t="shared" si="8"/>
        <v>2</v>
      </c>
      <c r="D90" s="55">
        <f t="shared" si="9"/>
        <v>2</v>
      </c>
      <c r="E90" s="55">
        <f t="shared" si="10"/>
        <v>2</v>
      </c>
      <c r="F90" s="55">
        <f t="shared" si="11"/>
        <v>2</v>
      </c>
      <c r="G90" s="55">
        <f t="shared" ref="G90:G153" si="12">IF($B90&gt;=1,$M90,"")</f>
        <v>6.5</v>
      </c>
      <c r="H90" s="55">
        <f>IF(AND(M90&gt;0,M90&lt;='Summary STATS'!$C$22),1,"")</f>
        <v>1</v>
      </c>
      <c r="I90" s="305"/>
      <c r="J90" s="26" t="s">
        <v>362</v>
      </c>
      <c r="K90" s="205">
        <v>44.197040899999998</v>
      </c>
      <c r="L90" s="205">
        <v>-88.469994569999997</v>
      </c>
      <c r="M90" s="302">
        <v>6.5</v>
      </c>
      <c r="N90" s="302" t="s">
        <v>284</v>
      </c>
      <c r="O90" s="302" t="s">
        <v>277</v>
      </c>
      <c r="P90" s="301"/>
      <c r="Q90" s="302">
        <v>3</v>
      </c>
      <c r="R90" s="15"/>
      <c r="S90" s="15"/>
      <c r="T90" s="302"/>
      <c r="U90" s="302"/>
      <c r="V90" s="302"/>
      <c r="W90" s="302"/>
      <c r="X90" s="302"/>
      <c r="Y90" s="302"/>
      <c r="Z90" s="302"/>
      <c r="AA90" s="302"/>
      <c r="AB90" s="302"/>
      <c r="AC90" s="302"/>
      <c r="AD90" s="302"/>
      <c r="AE90" s="302">
        <v>2</v>
      </c>
      <c r="AF90" s="302"/>
      <c r="AG90" s="302"/>
      <c r="AH90" s="302"/>
      <c r="AI90" s="302"/>
      <c r="AJ90" s="302"/>
      <c r="AK90" s="302"/>
      <c r="AL90" s="302"/>
      <c r="AM90" s="302"/>
      <c r="AN90" s="302"/>
      <c r="AO90" s="302"/>
      <c r="AP90" s="302"/>
      <c r="AQ90" s="302">
        <v>3</v>
      </c>
      <c r="AR90" s="302"/>
      <c r="AS90" s="302"/>
      <c r="AT90" s="302"/>
      <c r="AU90" s="302"/>
      <c r="AV90" s="302"/>
      <c r="AW90" s="302"/>
      <c r="AX90" s="302"/>
      <c r="AY90" s="302"/>
      <c r="AZ90" s="302"/>
      <c r="BA90" s="302"/>
      <c r="BB90" s="302"/>
      <c r="BC90" s="302"/>
      <c r="BD90" s="302"/>
      <c r="BE90" s="302"/>
      <c r="BF90" s="302"/>
      <c r="BG90" s="302"/>
      <c r="BH90" s="302"/>
      <c r="BI90" s="302"/>
      <c r="BJ90" s="302"/>
      <c r="BK90" s="302"/>
      <c r="BL90" s="302"/>
      <c r="BM90" s="302"/>
      <c r="BN90" s="302"/>
      <c r="BO90" s="302"/>
      <c r="BP90" s="302"/>
      <c r="BQ90" s="302"/>
      <c r="BR90" s="302"/>
      <c r="BS90" s="302"/>
      <c r="BT90" s="302"/>
      <c r="BU90" s="302"/>
      <c r="BV90" s="302"/>
      <c r="BW90" s="302"/>
      <c r="BX90" s="302"/>
      <c r="BY90" s="302"/>
      <c r="BZ90" s="302"/>
      <c r="CA90" s="302"/>
      <c r="CB90" s="302"/>
      <c r="CC90" s="302"/>
      <c r="CD90" s="302"/>
      <c r="CE90" s="302"/>
      <c r="CF90" s="302"/>
      <c r="CG90" s="302"/>
      <c r="CH90" s="302"/>
      <c r="CI90" s="302"/>
      <c r="CJ90" s="302"/>
      <c r="CK90" s="302"/>
      <c r="CL90" s="302"/>
      <c r="CM90" s="302"/>
      <c r="CN90" s="302"/>
      <c r="CO90" s="302"/>
      <c r="CP90" s="302"/>
      <c r="CQ90" s="302"/>
      <c r="CR90" s="302"/>
      <c r="CS90" s="302"/>
      <c r="CT90" s="302"/>
      <c r="CU90" s="302"/>
      <c r="CV90" s="302"/>
      <c r="CW90" s="302"/>
      <c r="CX90" s="302"/>
      <c r="CY90" s="302"/>
      <c r="CZ90" s="302"/>
      <c r="DA90" s="302"/>
      <c r="DB90" s="302"/>
      <c r="DC90" s="302"/>
      <c r="DD90" s="302"/>
      <c r="DE90" s="302"/>
      <c r="DF90" s="302"/>
      <c r="DG90" s="302"/>
      <c r="DH90" s="302"/>
      <c r="DI90" s="302"/>
      <c r="DJ90" s="302"/>
      <c r="DK90" s="302"/>
      <c r="DL90" s="302"/>
      <c r="DM90" s="302"/>
      <c r="DN90" s="302"/>
      <c r="DO90" s="302"/>
      <c r="DP90" s="302"/>
      <c r="DQ90" s="302"/>
      <c r="DR90" s="302"/>
      <c r="DS90" s="302"/>
      <c r="DT90" s="302"/>
      <c r="DU90" s="302"/>
      <c r="DV90" s="302"/>
      <c r="DW90" s="302"/>
      <c r="DX90" s="302"/>
      <c r="DY90" s="302"/>
      <c r="DZ90" s="302"/>
      <c r="EA90" s="302"/>
      <c r="EB90" s="302"/>
      <c r="EC90" s="302"/>
      <c r="ED90" s="302"/>
      <c r="EE90" s="302"/>
      <c r="EF90" s="302"/>
      <c r="EG90" s="302"/>
      <c r="EH90" s="302"/>
      <c r="EI90" s="302"/>
      <c r="EJ90" s="302"/>
      <c r="EK90" s="302"/>
      <c r="EL90" s="302"/>
      <c r="EM90" s="302"/>
      <c r="EN90" s="302"/>
      <c r="EO90" s="302"/>
      <c r="EP90" s="302"/>
      <c r="EQ90" s="302"/>
      <c r="ER90" s="302"/>
      <c r="ES90" s="302"/>
      <c r="ET90" s="302"/>
      <c r="EU90" s="302"/>
      <c r="EV90" s="302"/>
      <c r="EW90" s="302"/>
      <c r="EX90" s="302"/>
      <c r="EY90" s="302"/>
      <c r="EZ90" s="303"/>
      <c r="FA90" s="303"/>
      <c r="FB90" s="303"/>
      <c r="FC90" s="303"/>
      <c r="FD90" s="303"/>
      <c r="FE90" s="302"/>
      <c r="FF90" s="302"/>
      <c r="FG90" s="302"/>
      <c r="FH90" s="302"/>
      <c r="FI90" s="302"/>
    </row>
    <row r="91" spans="1:165" x14ac:dyDescent="0.2">
      <c r="A91" s="302"/>
      <c r="B91" s="55">
        <f t="shared" si="7"/>
        <v>2</v>
      </c>
      <c r="C91" s="55">
        <f t="shared" si="8"/>
        <v>2</v>
      </c>
      <c r="D91" s="55">
        <f t="shared" si="9"/>
        <v>2</v>
      </c>
      <c r="E91" s="55">
        <f t="shared" si="10"/>
        <v>2</v>
      </c>
      <c r="F91" s="55">
        <f t="shared" si="11"/>
        <v>2</v>
      </c>
      <c r="G91" s="55">
        <f t="shared" si="12"/>
        <v>6</v>
      </c>
      <c r="H91" s="55">
        <f>IF(AND(M91&gt;0,M91&lt;='Summary STATS'!$C$22),1,"")</f>
        <v>1</v>
      </c>
      <c r="I91" s="305"/>
      <c r="J91" s="26" t="s">
        <v>363</v>
      </c>
      <c r="K91" s="205">
        <v>44.197026149999999</v>
      </c>
      <c r="L91" s="205">
        <v>-88.468893699999995</v>
      </c>
      <c r="M91" s="302">
        <v>6</v>
      </c>
      <c r="N91" s="302" t="s">
        <v>284</v>
      </c>
      <c r="O91" s="302" t="s">
        <v>277</v>
      </c>
      <c r="P91" s="301"/>
      <c r="Q91" s="302">
        <v>3</v>
      </c>
      <c r="R91" s="15"/>
      <c r="S91" s="15"/>
      <c r="T91" s="302"/>
      <c r="U91" s="302"/>
      <c r="V91" s="302"/>
      <c r="W91" s="302"/>
      <c r="X91" s="302"/>
      <c r="Y91" s="302"/>
      <c r="Z91" s="302"/>
      <c r="AA91" s="302"/>
      <c r="AB91" s="302"/>
      <c r="AC91" s="302"/>
      <c r="AD91" s="302"/>
      <c r="AE91" s="302">
        <v>1</v>
      </c>
      <c r="AF91" s="302"/>
      <c r="AG91" s="302"/>
      <c r="AH91" s="302"/>
      <c r="AI91" s="302"/>
      <c r="AJ91" s="302"/>
      <c r="AK91" s="302"/>
      <c r="AL91" s="302"/>
      <c r="AM91" s="302"/>
      <c r="AN91" s="302"/>
      <c r="AO91" s="302"/>
      <c r="AP91" s="302"/>
      <c r="AQ91" s="302"/>
      <c r="AR91" s="302"/>
      <c r="AS91" s="302"/>
      <c r="AT91" s="302"/>
      <c r="AU91" s="302"/>
      <c r="AV91" s="302"/>
      <c r="AW91" s="302"/>
      <c r="AX91" s="302"/>
      <c r="AY91" s="302"/>
      <c r="AZ91" s="302"/>
      <c r="BA91" s="302"/>
      <c r="BB91" s="302"/>
      <c r="BC91" s="302"/>
      <c r="BD91" s="302"/>
      <c r="BE91" s="302"/>
      <c r="BF91" s="302"/>
      <c r="BG91" s="302"/>
      <c r="BH91" s="302"/>
      <c r="BI91" s="302"/>
      <c r="BJ91" s="302"/>
      <c r="BK91" s="302"/>
      <c r="BL91" s="302"/>
      <c r="BM91" s="302"/>
      <c r="BN91" s="302"/>
      <c r="BO91" s="302"/>
      <c r="BP91" s="302"/>
      <c r="BQ91" s="302"/>
      <c r="BR91" s="302"/>
      <c r="BS91" s="302"/>
      <c r="BT91" s="302"/>
      <c r="BU91" s="302"/>
      <c r="BV91" s="302"/>
      <c r="BW91" s="302"/>
      <c r="BX91" s="302"/>
      <c r="BY91" s="302"/>
      <c r="BZ91" s="302"/>
      <c r="CA91" s="302"/>
      <c r="CB91" s="302"/>
      <c r="CC91" s="302"/>
      <c r="CD91" s="302"/>
      <c r="CE91" s="302"/>
      <c r="CF91" s="302"/>
      <c r="CG91" s="302"/>
      <c r="CH91" s="302"/>
      <c r="CI91" s="302"/>
      <c r="CJ91" s="302"/>
      <c r="CK91" s="302"/>
      <c r="CL91" s="302"/>
      <c r="CM91" s="302"/>
      <c r="CN91" s="302"/>
      <c r="CO91" s="302"/>
      <c r="CP91" s="302"/>
      <c r="CQ91" s="302"/>
      <c r="CR91" s="302"/>
      <c r="CS91" s="302"/>
      <c r="CT91" s="302"/>
      <c r="CU91" s="302"/>
      <c r="CV91" s="302"/>
      <c r="CW91" s="302"/>
      <c r="CX91" s="302"/>
      <c r="CY91" s="302"/>
      <c r="CZ91" s="302"/>
      <c r="DA91" s="302"/>
      <c r="DB91" s="302"/>
      <c r="DC91" s="302"/>
      <c r="DD91" s="302"/>
      <c r="DE91" s="302"/>
      <c r="DF91" s="302"/>
      <c r="DG91" s="302"/>
      <c r="DH91" s="302"/>
      <c r="DI91" s="302"/>
      <c r="DJ91" s="302"/>
      <c r="DK91" s="302"/>
      <c r="DL91" s="302"/>
      <c r="DM91" s="302"/>
      <c r="DN91" s="302"/>
      <c r="DO91" s="302"/>
      <c r="DP91" s="302"/>
      <c r="DQ91" s="302"/>
      <c r="DR91" s="302"/>
      <c r="DS91" s="302"/>
      <c r="DT91" s="302"/>
      <c r="DU91" s="302"/>
      <c r="DV91" s="302"/>
      <c r="DW91" s="302"/>
      <c r="DX91" s="302"/>
      <c r="DY91" s="302"/>
      <c r="DZ91" s="302"/>
      <c r="EA91" s="302"/>
      <c r="EB91" s="302"/>
      <c r="EC91" s="302"/>
      <c r="ED91" s="302"/>
      <c r="EE91" s="302"/>
      <c r="EF91" s="302"/>
      <c r="EG91" s="302"/>
      <c r="EH91" s="302"/>
      <c r="EI91" s="302"/>
      <c r="EJ91" s="302"/>
      <c r="EK91" s="302"/>
      <c r="EL91" s="302"/>
      <c r="EM91" s="302"/>
      <c r="EN91" s="302"/>
      <c r="EO91" s="302"/>
      <c r="EP91" s="302"/>
      <c r="EQ91" s="302"/>
      <c r="ER91" s="302"/>
      <c r="ES91" s="302">
        <v>3</v>
      </c>
      <c r="ET91" s="302"/>
      <c r="EU91" s="302"/>
      <c r="EV91" s="302"/>
      <c r="EW91" s="302"/>
      <c r="EX91" s="302"/>
      <c r="EY91" s="302"/>
      <c r="EZ91" s="303"/>
      <c r="FA91" s="303"/>
      <c r="FB91" s="303"/>
      <c r="FC91" s="303"/>
      <c r="FD91" s="303"/>
      <c r="FE91" s="302"/>
      <c r="FF91" s="302"/>
      <c r="FG91" s="302"/>
      <c r="FH91" s="302"/>
      <c r="FI91" s="302"/>
    </row>
    <row r="92" spans="1:165" x14ac:dyDescent="0.2">
      <c r="A92" s="302"/>
      <c r="B92" s="55">
        <f t="shared" si="7"/>
        <v>1</v>
      </c>
      <c r="C92" s="55">
        <f t="shared" si="8"/>
        <v>1</v>
      </c>
      <c r="D92" s="55">
        <f t="shared" si="9"/>
        <v>1</v>
      </c>
      <c r="E92" s="55">
        <f t="shared" si="10"/>
        <v>1</v>
      </c>
      <c r="F92" s="55">
        <f t="shared" si="11"/>
        <v>1</v>
      </c>
      <c r="G92" s="55">
        <f t="shared" si="12"/>
        <v>6</v>
      </c>
      <c r="H92" s="55">
        <f>IF(AND(M92&gt;0,M92&lt;='Summary STATS'!$C$22),1,"")</f>
        <v>1</v>
      </c>
      <c r="I92" s="305"/>
      <c r="J92" s="26" t="s">
        <v>364</v>
      </c>
      <c r="K92" s="205">
        <v>44.197011379999999</v>
      </c>
      <c r="L92" s="205">
        <v>-88.467792829999993</v>
      </c>
      <c r="M92" s="302">
        <v>6</v>
      </c>
      <c r="N92" s="302" t="s">
        <v>284</v>
      </c>
      <c r="O92" s="302" t="s">
        <v>277</v>
      </c>
      <c r="P92" s="301"/>
      <c r="Q92" s="302">
        <v>1</v>
      </c>
      <c r="R92" s="15"/>
      <c r="S92" s="15"/>
      <c r="T92" s="302"/>
      <c r="U92" s="302"/>
      <c r="V92" s="302"/>
      <c r="W92" s="302"/>
      <c r="X92" s="302"/>
      <c r="Y92" s="302"/>
      <c r="Z92" s="302"/>
      <c r="AA92" s="302"/>
      <c r="AB92" s="302"/>
      <c r="AC92" s="302"/>
      <c r="AD92" s="302"/>
      <c r="AE92" s="302"/>
      <c r="AF92" s="302"/>
      <c r="AG92" s="302"/>
      <c r="AH92" s="302"/>
      <c r="AI92" s="302"/>
      <c r="AJ92" s="302"/>
      <c r="AK92" s="302"/>
      <c r="AL92" s="302"/>
      <c r="AM92" s="302"/>
      <c r="AN92" s="302"/>
      <c r="AO92" s="302"/>
      <c r="AP92" s="302"/>
      <c r="AQ92" s="302"/>
      <c r="AR92" s="302"/>
      <c r="AS92" s="302"/>
      <c r="AT92" s="302"/>
      <c r="AU92" s="302"/>
      <c r="AV92" s="302"/>
      <c r="AW92" s="302"/>
      <c r="AX92" s="302"/>
      <c r="AY92" s="302"/>
      <c r="AZ92" s="302"/>
      <c r="BA92" s="302"/>
      <c r="BB92" s="302"/>
      <c r="BC92" s="302"/>
      <c r="BD92" s="302"/>
      <c r="BE92" s="302"/>
      <c r="BF92" s="302"/>
      <c r="BG92" s="302"/>
      <c r="BH92" s="302"/>
      <c r="BI92" s="302"/>
      <c r="BJ92" s="302"/>
      <c r="BK92" s="302"/>
      <c r="BL92" s="302"/>
      <c r="BM92" s="302"/>
      <c r="BN92" s="302"/>
      <c r="BO92" s="302"/>
      <c r="BP92" s="302"/>
      <c r="BQ92" s="302"/>
      <c r="BR92" s="302"/>
      <c r="BS92" s="302"/>
      <c r="BT92" s="302"/>
      <c r="BU92" s="302"/>
      <c r="BV92" s="302"/>
      <c r="BW92" s="302"/>
      <c r="BX92" s="302"/>
      <c r="BY92" s="302"/>
      <c r="BZ92" s="302"/>
      <c r="CA92" s="302"/>
      <c r="CB92" s="302"/>
      <c r="CC92" s="302"/>
      <c r="CD92" s="302"/>
      <c r="CE92" s="302"/>
      <c r="CF92" s="302"/>
      <c r="CG92" s="302"/>
      <c r="CH92" s="302"/>
      <c r="CI92" s="302"/>
      <c r="CJ92" s="302"/>
      <c r="CK92" s="302"/>
      <c r="CL92" s="302"/>
      <c r="CM92" s="302"/>
      <c r="CN92" s="302"/>
      <c r="CO92" s="302"/>
      <c r="CP92" s="302"/>
      <c r="CQ92" s="302"/>
      <c r="CR92" s="302"/>
      <c r="CS92" s="302"/>
      <c r="CT92" s="302"/>
      <c r="CU92" s="302"/>
      <c r="CV92" s="302"/>
      <c r="CW92" s="302"/>
      <c r="CX92" s="302"/>
      <c r="CY92" s="302"/>
      <c r="CZ92" s="302"/>
      <c r="DA92" s="302"/>
      <c r="DB92" s="302"/>
      <c r="DC92" s="302"/>
      <c r="DD92" s="302"/>
      <c r="DE92" s="302"/>
      <c r="DF92" s="302"/>
      <c r="DG92" s="302"/>
      <c r="DH92" s="302"/>
      <c r="DI92" s="302"/>
      <c r="DJ92" s="302"/>
      <c r="DK92" s="302"/>
      <c r="DL92" s="302"/>
      <c r="DM92" s="302"/>
      <c r="DN92" s="302"/>
      <c r="DO92" s="302"/>
      <c r="DP92" s="302"/>
      <c r="DQ92" s="302"/>
      <c r="DR92" s="302"/>
      <c r="DS92" s="302"/>
      <c r="DT92" s="302"/>
      <c r="DU92" s="302"/>
      <c r="DV92" s="302"/>
      <c r="DW92" s="302"/>
      <c r="DX92" s="302"/>
      <c r="DY92" s="302"/>
      <c r="DZ92" s="302"/>
      <c r="EA92" s="302"/>
      <c r="EB92" s="302"/>
      <c r="EC92" s="302"/>
      <c r="ED92" s="302"/>
      <c r="EE92" s="302"/>
      <c r="EF92" s="302"/>
      <c r="EG92" s="302"/>
      <c r="EH92" s="302"/>
      <c r="EI92" s="302"/>
      <c r="EJ92" s="302"/>
      <c r="EK92" s="302"/>
      <c r="EL92" s="302"/>
      <c r="EM92" s="302"/>
      <c r="EN92" s="302"/>
      <c r="EO92" s="302"/>
      <c r="EP92" s="302"/>
      <c r="EQ92" s="302"/>
      <c r="ER92" s="302"/>
      <c r="ES92" s="302">
        <v>1</v>
      </c>
      <c r="ET92" s="302"/>
      <c r="EU92" s="302"/>
      <c r="EV92" s="302"/>
      <c r="EW92" s="302"/>
      <c r="EX92" s="302"/>
      <c r="EY92" s="302"/>
      <c r="EZ92" s="303"/>
      <c r="FA92" s="303"/>
      <c r="FB92" s="303"/>
      <c r="FC92" s="303"/>
      <c r="FD92" s="303"/>
      <c r="FE92" s="302"/>
      <c r="FF92" s="302"/>
      <c r="FG92" s="302"/>
      <c r="FH92" s="302"/>
      <c r="FI92" s="302"/>
    </row>
    <row r="93" spans="1:165" x14ac:dyDescent="0.2">
      <c r="A93" s="302"/>
      <c r="B93" s="55">
        <f t="shared" si="7"/>
        <v>1</v>
      </c>
      <c r="C93" s="55">
        <f t="shared" si="8"/>
        <v>1</v>
      </c>
      <c r="D93" s="55">
        <f t="shared" si="9"/>
        <v>1</v>
      </c>
      <c r="E93" s="55">
        <f t="shared" si="10"/>
        <v>1</v>
      </c>
      <c r="F93" s="55">
        <f t="shared" si="11"/>
        <v>1</v>
      </c>
      <c r="G93" s="55">
        <f t="shared" si="12"/>
        <v>6.25</v>
      </c>
      <c r="H93" s="55">
        <f>IF(AND(M93&gt;0,M93&lt;='Summary STATS'!$C$22),1,"")</f>
        <v>1</v>
      </c>
      <c r="I93" s="305"/>
      <c r="J93" s="26" t="s">
        <v>365</v>
      </c>
      <c r="K93" s="205">
        <v>44.196996609999999</v>
      </c>
      <c r="L93" s="205">
        <v>-88.466691969999999</v>
      </c>
      <c r="M93" s="302">
        <v>6.25</v>
      </c>
      <c r="N93" s="302" t="s">
        <v>276</v>
      </c>
      <c r="O93" s="302" t="s">
        <v>277</v>
      </c>
      <c r="P93" s="301"/>
      <c r="Q93" s="302">
        <v>1</v>
      </c>
      <c r="R93" s="15"/>
      <c r="S93" s="15"/>
      <c r="T93" s="302"/>
      <c r="U93" s="302"/>
      <c r="V93" s="302"/>
      <c r="W93" s="302"/>
      <c r="X93" s="302"/>
      <c r="Y93" s="302"/>
      <c r="Z93" s="302"/>
      <c r="AA93" s="302"/>
      <c r="AB93" s="302"/>
      <c r="AC93" s="302"/>
      <c r="AD93" s="302"/>
      <c r="AE93" s="302"/>
      <c r="AF93" s="302"/>
      <c r="AG93" s="302"/>
      <c r="AH93" s="302"/>
      <c r="AI93" s="302"/>
      <c r="AJ93" s="302"/>
      <c r="AK93" s="302"/>
      <c r="AL93" s="302"/>
      <c r="AM93" s="302"/>
      <c r="AN93" s="302"/>
      <c r="AO93" s="302"/>
      <c r="AP93" s="302"/>
      <c r="AQ93" s="302"/>
      <c r="AR93" s="302"/>
      <c r="AS93" s="302"/>
      <c r="AT93" s="302"/>
      <c r="AU93" s="302"/>
      <c r="AV93" s="302"/>
      <c r="AW93" s="302">
        <v>1</v>
      </c>
      <c r="AX93" s="302"/>
      <c r="AY93" s="302"/>
      <c r="AZ93" s="302"/>
      <c r="BA93" s="302"/>
      <c r="BB93" s="302"/>
      <c r="BC93" s="302"/>
      <c r="BD93" s="302"/>
      <c r="BE93" s="302"/>
      <c r="BF93" s="302"/>
      <c r="BG93" s="302"/>
      <c r="BH93" s="302"/>
      <c r="BI93" s="302"/>
      <c r="BJ93" s="302"/>
      <c r="BK93" s="302"/>
      <c r="BL93" s="302"/>
      <c r="BM93" s="302"/>
      <c r="BN93" s="302"/>
      <c r="BO93" s="302"/>
      <c r="BP93" s="302"/>
      <c r="BQ93" s="302"/>
      <c r="BR93" s="302"/>
      <c r="BS93" s="302"/>
      <c r="BT93" s="302"/>
      <c r="BU93" s="302"/>
      <c r="BV93" s="302"/>
      <c r="BW93" s="302"/>
      <c r="BX93" s="302"/>
      <c r="BY93" s="302"/>
      <c r="BZ93" s="302"/>
      <c r="CA93" s="302"/>
      <c r="CB93" s="302"/>
      <c r="CC93" s="302"/>
      <c r="CD93" s="302"/>
      <c r="CE93" s="302"/>
      <c r="CF93" s="302"/>
      <c r="CG93" s="302"/>
      <c r="CH93" s="302"/>
      <c r="CI93" s="302"/>
      <c r="CJ93" s="302"/>
      <c r="CK93" s="302"/>
      <c r="CL93" s="302"/>
      <c r="CM93" s="302"/>
      <c r="CN93" s="302"/>
      <c r="CO93" s="302"/>
      <c r="CP93" s="302"/>
      <c r="CQ93" s="302"/>
      <c r="CR93" s="302"/>
      <c r="CS93" s="302"/>
      <c r="CT93" s="302"/>
      <c r="CU93" s="302"/>
      <c r="CV93" s="302"/>
      <c r="CW93" s="302"/>
      <c r="CX93" s="302"/>
      <c r="CY93" s="302"/>
      <c r="CZ93" s="302"/>
      <c r="DA93" s="302"/>
      <c r="DB93" s="302"/>
      <c r="DC93" s="302"/>
      <c r="DD93" s="302"/>
      <c r="DE93" s="302"/>
      <c r="DF93" s="302"/>
      <c r="DG93" s="302"/>
      <c r="DH93" s="302"/>
      <c r="DI93" s="302"/>
      <c r="DJ93" s="302"/>
      <c r="DK93" s="302"/>
      <c r="DL93" s="302"/>
      <c r="DM93" s="302"/>
      <c r="DN93" s="302"/>
      <c r="DO93" s="302"/>
      <c r="DP93" s="302"/>
      <c r="DQ93" s="302"/>
      <c r="DR93" s="302"/>
      <c r="DS93" s="302"/>
      <c r="DT93" s="302"/>
      <c r="DU93" s="302"/>
      <c r="DV93" s="302"/>
      <c r="DW93" s="302"/>
      <c r="DX93" s="302"/>
      <c r="DY93" s="302"/>
      <c r="DZ93" s="302"/>
      <c r="EA93" s="302"/>
      <c r="EB93" s="302"/>
      <c r="EC93" s="302"/>
      <c r="ED93" s="302"/>
      <c r="EE93" s="302"/>
      <c r="EF93" s="302"/>
      <c r="EG93" s="302"/>
      <c r="EH93" s="302"/>
      <c r="EI93" s="302"/>
      <c r="EJ93" s="302"/>
      <c r="EK93" s="302"/>
      <c r="EL93" s="302"/>
      <c r="EM93" s="302"/>
      <c r="EN93" s="302"/>
      <c r="EO93" s="302"/>
      <c r="EP93" s="302"/>
      <c r="EQ93" s="302"/>
      <c r="ER93" s="302"/>
      <c r="ES93" s="302"/>
      <c r="ET93" s="302"/>
      <c r="EU93" s="302"/>
      <c r="EV93" s="302"/>
      <c r="EW93" s="302"/>
      <c r="EX93" s="302"/>
      <c r="EY93" s="302"/>
      <c r="EZ93" s="303"/>
      <c r="FA93" s="303"/>
      <c r="FB93" s="303"/>
      <c r="FC93" s="303"/>
      <c r="FD93" s="303"/>
      <c r="FE93" s="302"/>
      <c r="FF93" s="302"/>
      <c r="FG93" s="302"/>
      <c r="FH93" s="302"/>
      <c r="FI93" s="302"/>
    </row>
    <row r="94" spans="1:165" x14ac:dyDescent="0.2">
      <c r="A94" s="302"/>
      <c r="B94" s="55">
        <f t="shared" si="7"/>
        <v>2</v>
      </c>
      <c r="C94" s="55">
        <f t="shared" si="8"/>
        <v>2</v>
      </c>
      <c r="D94" s="55">
        <f t="shared" si="9"/>
        <v>1</v>
      </c>
      <c r="E94" s="55">
        <f t="shared" si="10"/>
        <v>2</v>
      </c>
      <c r="F94" s="55">
        <f t="shared" si="11"/>
        <v>1</v>
      </c>
      <c r="G94" s="55">
        <f t="shared" si="12"/>
        <v>6</v>
      </c>
      <c r="H94" s="55">
        <f>IF(AND(M94&gt;0,M94&lt;='Summary STATS'!$C$22),1,"")</f>
        <v>1</v>
      </c>
      <c r="I94" s="305"/>
      <c r="J94" s="26" t="s">
        <v>366</v>
      </c>
      <c r="K94" s="205">
        <v>44.196981829999999</v>
      </c>
      <c r="L94" s="205">
        <v>-88.465591099999997</v>
      </c>
      <c r="M94" s="302">
        <v>6</v>
      </c>
      <c r="N94" s="302" t="s">
        <v>293</v>
      </c>
      <c r="O94" s="302" t="s">
        <v>277</v>
      </c>
      <c r="P94" s="301"/>
      <c r="Q94" s="302">
        <v>1</v>
      </c>
      <c r="R94" s="15">
        <v>1</v>
      </c>
      <c r="S94" s="15"/>
      <c r="T94" s="302"/>
      <c r="U94" s="302"/>
      <c r="V94" s="302"/>
      <c r="W94" s="302"/>
      <c r="X94" s="302"/>
      <c r="Y94" s="302"/>
      <c r="Z94" s="302"/>
      <c r="AA94" s="302"/>
      <c r="AB94" s="302"/>
      <c r="AC94" s="302"/>
      <c r="AD94" s="302"/>
      <c r="AE94" s="302"/>
      <c r="AF94" s="302"/>
      <c r="AG94" s="302"/>
      <c r="AH94" s="302"/>
      <c r="AI94" s="302"/>
      <c r="AJ94" s="302"/>
      <c r="AK94" s="302"/>
      <c r="AL94" s="302"/>
      <c r="AM94" s="302"/>
      <c r="AN94" s="302"/>
      <c r="AO94" s="302"/>
      <c r="AP94" s="302"/>
      <c r="AQ94" s="302"/>
      <c r="AR94" s="302"/>
      <c r="AS94" s="302"/>
      <c r="AT94" s="302"/>
      <c r="AU94" s="302"/>
      <c r="AV94" s="302"/>
      <c r="AW94" s="302"/>
      <c r="AX94" s="302"/>
      <c r="AY94" s="302"/>
      <c r="AZ94" s="302"/>
      <c r="BA94" s="302"/>
      <c r="BB94" s="302"/>
      <c r="BC94" s="302"/>
      <c r="BD94" s="302"/>
      <c r="BE94" s="302">
        <v>1</v>
      </c>
      <c r="BF94" s="302"/>
      <c r="BG94" s="302"/>
      <c r="BH94" s="302"/>
      <c r="BI94" s="302"/>
      <c r="BJ94" s="302"/>
      <c r="BK94" s="302"/>
      <c r="BL94" s="302"/>
      <c r="BM94" s="302"/>
      <c r="BN94" s="302"/>
      <c r="BO94" s="302"/>
      <c r="BP94" s="302"/>
      <c r="BQ94" s="302"/>
      <c r="BR94" s="302"/>
      <c r="BS94" s="302"/>
      <c r="BT94" s="302"/>
      <c r="BU94" s="302"/>
      <c r="BV94" s="302"/>
      <c r="BW94" s="302"/>
      <c r="BX94" s="302"/>
      <c r="BY94" s="302"/>
      <c r="BZ94" s="302"/>
      <c r="CA94" s="302"/>
      <c r="CB94" s="302"/>
      <c r="CC94" s="302"/>
      <c r="CD94" s="302"/>
      <c r="CE94" s="302"/>
      <c r="CF94" s="302"/>
      <c r="CG94" s="302"/>
      <c r="CH94" s="302"/>
      <c r="CI94" s="302"/>
      <c r="CJ94" s="302"/>
      <c r="CK94" s="302"/>
      <c r="CL94" s="302"/>
      <c r="CM94" s="302"/>
      <c r="CN94" s="302"/>
      <c r="CO94" s="302"/>
      <c r="CP94" s="302"/>
      <c r="CQ94" s="302"/>
      <c r="CR94" s="302"/>
      <c r="CS94" s="302"/>
      <c r="CT94" s="302"/>
      <c r="CU94" s="302"/>
      <c r="CV94" s="302"/>
      <c r="CW94" s="302"/>
      <c r="CX94" s="302"/>
      <c r="CY94" s="302"/>
      <c r="CZ94" s="302"/>
      <c r="DA94" s="302"/>
      <c r="DB94" s="302"/>
      <c r="DC94" s="302"/>
      <c r="DD94" s="302"/>
      <c r="DE94" s="302"/>
      <c r="DF94" s="302"/>
      <c r="DG94" s="302"/>
      <c r="DH94" s="302"/>
      <c r="DI94" s="302"/>
      <c r="DJ94" s="302"/>
      <c r="DK94" s="302"/>
      <c r="DL94" s="302"/>
      <c r="DM94" s="302"/>
      <c r="DN94" s="302"/>
      <c r="DO94" s="302"/>
      <c r="DP94" s="302"/>
      <c r="DQ94" s="302"/>
      <c r="DR94" s="302"/>
      <c r="DS94" s="302"/>
      <c r="DT94" s="302"/>
      <c r="DU94" s="302"/>
      <c r="DV94" s="302"/>
      <c r="DW94" s="302"/>
      <c r="DX94" s="302"/>
      <c r="DY94" s="302"/>
      <c r="DZ94" s="302"/>
      <c r="EA94" s="302"/>
      <c r="EB94" s="302"/>
      <c r="EC94" s="302"/>
      <c r="ED94" s="302"/>
      <c r="EE94" s="302"/>
      <c r="EF94" s="302"/>
      <c r="EG94" s="302"/>
      <c r="EH94" s="302"/>
      <c r="EI94" s="302"/>
      <c r="EJ94" s="302"/>
      <c r="EK94" s="302"/>
      <c r="EL94" s="302"/>
      <c r="EM94" s="302"/>
      <c r="EN94" s="302"/>
      <c r="EO94" s="302"/>
      <c r="EP94" s="302"/>
      <c r="EQ94" s="302"/>
      <c r="ER94" s="302"/>
      <c r="ES94" s="302"/>
      <c r="ET94" s="302"/>
      <c r="EU94" s="302"/>
      <c r="EV94" s="302"/>
      <c r="EW94" s="302"/>
      <c r="EX94" s="302"/>
      <c r="EY94" s="302"/>
      <c r="EZ94" s="303"/>
      <c r="FA94" s="303"/>
      <c r="FB94" s="303">
        <v>1</v>
      </c>
      <c r="FC94" s="303"/>
      <c r="FD94" s="303"/>
      <c r="FE94" s="302"/>
      <c r="FF94" s="302"/>
      <c r="FG94" s="302"/>
      <c r="FH94" s="302"/>
      <c r="FI94" s="302"/>
    </row>
    <row r="95" spans="1:165" x14ac:dyDescent="0.2">
      <c r="A95" s="302"/>
      <c r="B95" s="55">
        <f t="shared" si="7"/>
        <v>4</v>
      </c>
      <c r="C95" s="55">
        <f t="shared" si="8"/>
        <v>4</v>
      </c>
      <c r="D95" s="55">
        <f t="shared" si="9"/>
        <v>3</v>
      </c>
      <c r="E95" s="55">
        <f t="shared" si="10"/>
        <v>4</v>
      </c>
      <c r="F95" s="55">
        <f t="shared" si="11"/>
        <v>3</v>
      </c>
      <c r="G95" s="55">
        <f t="shared" si="12"/>
        <v>4.5</v>
      </c>
      <c r="H95" s="55">
        <f>IF(AND(M95&gt;0,M95&lt;='Summary STATS'!$C$22),1,"")</f>
        <v>1</v>
      </c>
      <c r="I95" s="305"/>
      <c r="J95" s="26" t="s">
        <v>367</v>
      </c>
      <c r="K95" s="205">
        <v>44.196967030000003</v>
      </c>
      <c r="L95" s="205">
        <v>-88.464490240000003</v>
      </c>
      <c r="M95" s="302">
        <v>4.5</v>
      </c>
      <c r="N95" s="302" t="s">
        <v>284</v>
      </c>
      <c r="O95" s="302" t="s">
        <v>277</v>
      </c>
      <c r="P95" s="301"/>
      <c r="Q95" s="302">
        <v>3</v>
      </c>
      <c r="R95" s="15">
        <v>1</v>
      </c>
      <c r="S95" s="15"/>
      <c r="T95" s="302"/>
      <c r="U95" s="302"/>
      <c r="V95" s="302"/>
      <c r="W95" s="302"/>
      <c r="X95" s="302"/>
      <c r="Y95" s="302"/>
      <c r="Z95" s="302"/>
      <c r="AA95" s="302"/>
      <c r="AB95" s="302"/>
      <c r="AC95" s="302"/>
      <c r="AD95" s="302"/>
      <c r="AE95" s="302">
        <v>3</v>
      </c>
      <c r="AF95" s="302"/>
      <c r="AG95" s="302"/>
      <c r="AH95" s="302"/>
      <c r="AI95" s="302"/>
      <c r="AJ95" s="302"/>
      <c r="AK95" s="302"/>
      <c r="AL95" s="302"/>
      <c r="AM95" s="302"/>
      <c r="AN95" s="302"/>
      <c r="AO95" s="302"/>
      <c r="AP95" s="302"/>
      <c r="AQ95" s="302">
        <v>2</v>
      </c>
      <c r="AR95" s="302"/>
      <c r="AS95" s="302"/>
      <c r="AT95" s="302"/>
      <c r="AU95" s="302"/>
      <c r="AV95" s="302"/>
      <c r="AW95" s="302">
        <v>1</v>
      </c>
      <c r="AX95" s="302"/>
      <c r="AY95" s="302"/>
      <c r="AZ95" s="302"/>
      <c r="BA95" s="302"/>
      <c r="BB95" s="302"/>
      <c r="BC95" s="302"/>
      <c r="BD95" s="302"/>
      <c r="BE95" s="302" t="s">
        <v>278</v>
      </c>
      <c r="BF95" s="302"/>
      <c r="BG95" s="302"/>
      <c r="BH95" s="302"/>
      <c r="BI95" s="302"/>
      <c r="BJ95" s="302"/>
      <c r="BK95" s="302"/>
      <c r="BL95" s="302"/>
      <c r="BM95" s="302"/>
      <c r="BN95" s="302"/>
      <c r="BO95" s="302"/>
      <c r="BP95" s="302"/>
      <c r="BQ95" s="302"/>
      <c r="BR95" s="302"/>
      <c r="BS95" s="302"/>
      <c r="BT95" s="302"/>
      <c r="BU95" s="302"/>
      <c r="BV95" s="302"/>
      <c r="BW95" s="302"/>
      <c r="BX95" s="302"/>
      <c r="BY95" s="302"/>
      <c r="BZ95" s="302"/>
      <c r="CA95" s="302"/>
      <c r="CB95" s="302"/>
      <c r="CC95" s="302"/>
      <c r="CD95" s="302"/>
      <c r="CE95" s="302"/>
      <c r="CF95" s="302"/>
      <c r="CG95" s="302"/>
      <c r="CH95" s="302"/>
      <c r="CI95" s="302"/>
      <c r="CJ95" s="302"/>
      <c r="CK95" s="302"/>
      <c r="CL95" s="302"/>
      <c r="CM95" s="302"/>
      <c r="CN95" s="302"/>
      <c r="CO95" s="302"/>
      <c r="CP95" s="302"/>
      <c r="CQ95" s="302"/>
      <c r="CR95" s="302"/>
      <c r="CS95" s="302"/>
      <c r="CT95" s="302"/>
      <c r="CU95" s="302"/>
      <c r="CV95" s="302"/>
      <c r="CW95" s="302"/>
      <c r="CX95" s="302"/>
      <c r="CY95" s="302"/>
      <c r="CZ95" s="302"/>
      <c r="DA95" s="302"/>
      <c r="DB95" s="302"/>
      <c r="DC95" s="302"/>
      <c r="DD95" s="302"/>
      <c r="DE95" s="302"/>
      <c r="DF95" s="302"/>
      <c r="DG95" s="302"/>
      <c r="DH95" s="302"/>
      <c r="DI95" s="302"/>
      <c r="DJ95" s="302"/>
      <c r="DK95" s="302"/>
      <c r="DL95" s="302"/>
      <c r="DM95" s="302"/>
      <c r="DN95" s="302"/>
      <c r="DO95" s="302"/>
      <c r="DP95" s="302"/>
      <c r="DQ95" s="302"/>
      <c r="DR95" s="302"/>
      <c r="DS95" s="302"/>
      <c r="DT95" s="302"/>
      <c r="DU95" s="302"/>
      <c r="DV95" s="302"/>
      <c r="DW95" s="302"/>
      <c r="DX95" s="302"/>
      <c r="DY95" s="302"/>
      <c r="DZ95" s="302"/>
      <c r="EA95" s="302"/>
      <c r="EB95" s="302"/>
      <c r="EC95" s="302"/>
      <c r="ED95" s="302" t="s">
        <v>278</v>
      </c>
      <c r="EE95" s="302"/>
      <c r="EF95" s="302"/>
      <c r="EG95" s="302"/>
      <c r="EH95" s="302"/>
      <c r="EI95" s="302"/>
      <c r="EJ95" s="302"/>
      <c r="EK95" s="302"/>
      <c r="EL95" s="302"/>
      <c r="EM95" s="302"/>
      <c r="EN95" s="302"/>
      <c r="EO95" s="302"/>
      <c r="EP95" s="302"/>
      <c r="EQ95" s="302"/>
      <c r="ER95" s="302"/>
      <c r="ES95" s="302"/>
      <c r="ET95" s="302"/>
      <c r="EU95" s="302"/>
      <c r="EV95" s="302"/>
      <c r="EW95" s="302"/>
      <c r="EX95" s="302"/>
      <c r="EY95" s="302"/>
      <c r="EZ95" s="303"/>
      <c r="FA95" s="303"/>
      <c r="FB95" s="303"/>
      <c r="FC95" s="303"/>
      <c r="FD95" s="303"/>
      <c r="FE95" s="302"/>
      <c r="FF95" s="302"/>
      <c r="FG95" s="302"/>
      <c r="FH95" s="302"/>
      <c r="FI95" s="302"/>
    </row>
    <row r="96" spans="1:165" x14ac:dyDescent="0.2">
      <c r="A96" s="302"/>
      <c r="B96" s="55">
        <f t="shared" si="7"/>
        <v>0</v>
      </c>
      <c r="C96" s="55" t="str">
        <f t="shared" si="8"/>
        <v/>
      </c>
      <c r="D96" s="55" t="str">
        <f t="shared" si="9"/>
        <v/>
      </c>
      <c r="E96" s="55">
        <f t="shared" si="10"/>
        <v>0</v>
      </c>
      <c r="F96" s="55">
        <f t="shared" si="11"/>
        <v>0</v>
      </c>
      <c r="G96" s="55" t="str">
        <f t="shared" si="12"/>
        <v/>
      </c>
      <c r="H96" s="55">
        <f>IF(AND(M96&gt;0,M96&lt;='Summary STATS'!$C$22),1,"")</f>
        <v>1</v>
      </c>
      <c r="I96" s="305"/>
      <c r="J96" s="26" t="s">
        <v>368</v>
      </c>
      <c r="K96" s="205">
        <v>44.196833400000003</v>
      </c>
      <c r="L96" s="205">
        <v>-88.454582490000007</v>
      </c>
      <c r="M96" s="302">
        <v>2</v>
      </c>
      <c r="N96" s="302" t="s">
        <v>276</v>
      </c>
      <c r="O96" s="302" t="s">
        <v>277</v>
      </c>
      <c r="P96" s="301"/>
      <c r="Q96" s="302"/>
      <c r="R96" s="15"/>
      <c r="S96" s="15"/>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302"/>
      <c r="AU96" s="302"/>
      <c r="AV96" s="302"/>
      <c r="AW96" s="302"/>
      <c r="AX96" s="302"/>
      <c r="AY96" s="302"/>
      <c r="AZ96" s="302"/>
      <c r="BA96" s="302"/>
      <c r="BB96" s="302"/>
      <c r="BC96" s="302"/>
      <c r="BD96" s="302"/>
      <c r="BE96" s="302"/>
      <c r="BF96" s="302"/>
      <c r="BG96" s="302"/>
      <c r="BH96" s="302"/>
      <c r="BI96" s="302"/>
      <c r="BJ96" s="302"/>
      <c r="BK96" s="302"/>
      <c r="BL96" s="302"/>
      <c r="BM96" s="302"/>
      <c r="BN96" s="302"/>
      <c r="BO96" s="302"/>
      <c r="BP96" s="302"/>
      <c r="BQ96" s="302"/>
      <c r="BR96" s="302"/>
      <c r="BS96" s="302"/>
      <c r="BT96" s="302"/>
      <c r="BU96" s="302"/>
      <c r="BV96" s="302"/>
      <c r="BW96" s="302"/>
      <c r="BX96" s="302"/>
      <c r="BY96" s="302"/>
      <c r="BZ96" s="302"/>
      <c r="CA96" s="302"/>
      <c r="CB96" s="302"/>
      <c r="CC96" s="302"/>
      <c r="CD96" s="302"/>
      <c r="CE96" s="302"/>
      <c r="CF96" s="302"/>
      <c r="CG96" s="302"/>
      <c r="CH96" s="302"/>
      <c r="CI96" s="302"/>
      <c r="CJ96" s="302"/>
      <c r="CK96" s="302"/>
      <c r="CL96" s="302"/>
      <c r="CM96" s="302"/>
      <c r="CN96" s="302"/>
      <c r="CO96" s="302"/>
      <c r="CP96" s="302"/>
      <c r="CQ96" s="302"/>
      <c r="CR96" s="302"/>
      <c r="CS96" s="302"/>
      <c r="CT96" s="302"/>
      <c r="CU96" s="302"/>
      <c r="CV96" s="302"/>
      <c r="CW96" s="302"/>
      <c r="CX96" s="302"/>
      <c r="CY96" s="302"/>
      <c r="CZ96" s="302"/>
      <c r="DA96" s="302"/>
      <c r="DB96" s="302"/>
      <c r="DC96" s="302"/>
      <c r="DD96" s="302"/>
      <c r="DE96" s="302"/>
      <c r="DF96" s="302"/>
      <c r="DG96" s="302"/>
      <c r="DH96" s="302"/>
      <c r="DI96" s="302"/>
      <c r="DJ96" s="302"/>
      <c r="DK96" s="302"/>
      <c r="DL96" s="302"/>
      <c r="DM96" s="302"/>
      <c r="DN96" s="302"/>
      <c r="DO96" s="302"/>
      <c r="DP96" s="302"/>
      <c r="DQ96" s="302"/>
      <c r="DR96" s="302"/>
      <c r="DS96" s="302"/>
      <c r="DT96" s="302"/>
      <c r="DU96" s="302"/>
      <c r="DV96" s="302"/>
      <c r="DW96" s="302"/>
      <c r="DX96" s="302"/>
      <c r="DY96" s="302"/>
      <c r="DZ96" s="302"/>
      <c r="EA96" s="302"/>
      <c r="EB96" s="302"/>
      <c r="EC96" s="302"/>
      <c r="ED96" s="302"/>
      <c r="EE96" s="302"/>
      <c r="EF96" s="302"/>
      <c r="EG96" s="302"/>
      <c r="EH96" s="302"/>
      <c r="EI96" s="302"/>
      <c r="EJ96" s="302"/>
      <c r="EK96" s="302"/>
      <c r="EL96" s="302"/>
      <c r="EM96" s="302"/>
      <c r="EN96" s="302"/>
      <c r="EO96" s="302"/>
      <c r="EP96" s="302"/>
      <c r="EQ96" s="302"/>
      <c r="ER96" s="302"/>
      <c r="ES96" s="302"/>
      <c r="ET96" s="302"/>
      <c r="EU96" s="302"/>
      <c r="EV96" s="302"/>
      <c r="EW96" s="302"/>
      <c r="EX96" s="302"/>
      <c r="EY96" s="302"/>
      <c r="EZ96" s="303"/>
      <c r="FA96" s="303"/>
      <c r="FB96" s="303"/>
      <c r="FC96" s="303"/>
      <c r="FD96" s="303"/>
      <c r="FE96" s="302"/>
      <c r="FF96" s="302"/>
      <c r="FG96" s="302"/>
      <c r="FH96" s="302"/>
      <c r="FI96" s="302"/>
    </row>
    <row r="97" spans="1:165" x14ac:dyDescent="0.2">
      <c r="A97" s="302"/>
      <c r="B97" s="55">
        <f t="shared" si="7"/>
        <v>0</v>
      </c>
      <c r="C97" s="55" t="str">
        <f t="shared" si="8"/>
        <v/>
      </c>
      <c r="D97" s="55" t="str">
        <f t="shared" si="9"/>
        <v/>
      </c>
      <c r="E97" s="55">
        <f t="shared" si="10"/>
        <v>0</v>
      </c>
      <c r="F97" s="55">
        <f t="shared" si="11"/>
        <v>0</v>
      </c>
      <c r="G97" s="55" t="str">
        <f t="shared" si="12"/>
        <v/>
      </c>
      <c r="H97" s="55">
        <f>IF(AND(M97&gt;0,M97&lt;='Summary STATS'!$C$22),1,"")</f>
        <v>1</v>
      </c>
      <c r="I97" s="305"/>
      <c r="J97" s="26" t="s">
        <v>369</v>
      </c>
      <c r="K97" s="205">
        <v>44.196818499999999</v>
      </c>
      <c r="L97" s="205">
        <v>-88.453481629999999</v>
      </c>
      <c r="M97" s="308">
        <v>2</v>
      </c>
      <c r="N97" s="302" t="s">
        <v>276</v>
      </c>
      <c r="O97" s="302" t="s">
        <v>277</v>
      </c>
      <c r="P97" s="301"/>
      <c r="Q97" s="302"/>
      <c r="R97" s="15"/>
      <c r="S97" s="15"/>
      <c r="T97" s="302"/>
      <c r="U97" s="302"/>
      <c r="V97" s="302"/>
      <c r="W97" s="302"/>
      <c r="X97" s="302"/>
      <c r="Y97" s="302"/>
      <c r="Z97" s="302"/>
      <c r="AA97" s="302"/>
      <c r="AB97" s="302"/>
      <c r="AC97" s="302"/>
      <c r="AD97" s="302"/>
      <c r="AE97" s="302"/>
      <c r="AF97" s="302"/>
      <c r="AG97" s="302"/>
      <c r="AH97" s="302"/>
      <c r="AI97" s="302"/>
      <c r="AJ97" s="302"/>
      <c r="AK97" s="302"/>
      <c r="AL97" s="302"/>
      <c r="AM97" s="302"/>
      <c r="AN97" s="302"/>
      <c r="AO97" s="302"/>
      <c r="AP97" s="302"/>
      <c r="AQ97" s="302"/>
      <c r="AR97" s="302"/>
      <c r="AS97" s="302"/>
      <c r="AT97" s="302"/>
      <c r="AU97" s="302"/>
      <c r="AV97" s="302"/>
      <c r="AW97" s="302"/>
      <c r="AX97" s="302"/>
      <c r="AY97" s="302"/>
      <c r="AZ97" s="302"/>
      <c r="BA97" s="302"/>
      <c r="BB97" s="302"/>
      <c r="BC97" s="302"/>
      <c r="BD97" s="302"/>
      <c r="BE97" s="302"/>
      <c r="BF97" s="302"/>
      <c r="BG97" s="302"/>
      <c r="BH97" s="302"/>
      <c r="BI97" s="302"/>
      <c r="BJ97" s="302"/>
      <c r="BK97" s="302"/>
      <c r="BL97" s="302"/>
      <c r="BM97" s="302"/>
      <c r="BN97" s="302"/>
      <c r="BO97" s="302"/>
      <c r="BP97" s="302"/>
      <c r="BQ97" s="302"/>
      <c r="BR97" s="302"/>
      <c r="BS97" s="302"/>
      <c r="BT97" s="302"/>
      <c r="BU97" s="302"/>
      <c r="BV97" s="302"/>
      <c r="BW97" s="302"/>
      <c r="BX97" s="302"/>
      <c r="BY97" s="302"/>
      <c r="BZ97" s="302"/>
      <c r="CA97" s="302"/>
      <c r="CB97" s="302"/>
      <c r="CC97" s="302"/>
      <c r="CD97" s="302"/>
      <c r="CE97" s="302"/>
      <c r="CF97" s="302"/>
      <c r="CG97" s="302"/>
      <c r="CH97" s="302"/>
      <c r="CI97" s="302"/>
      <c r="CJ97" s="302"/>
      <c r="CK97" s="302"/>
      <c r="CL97" s="302"/>
      <c r="CM97" s="302"/>
      <c r="CN97" s="302"/>
      <c r="CO97" s="302"/>
      <c r="CP97" s="302"/>
      <c r="CQ97" s="302"/>
      <c r="CR97" s="302"/>
      <c r="CS97" s="302"/>
      <c r="CT97" s="302"/>
      <c r="CU97" s="302"/>
      <c r="CV97" s="302"/>
      <c r="CW97" s="302"/>
      <c r="CX97" s="302"/>
      <c r="CY97" s="302"/>
      <c r="CZ97" s="302"/>
      <c r="DA97" s="302"/>
      <c r="DB97" s="302"/>
      <c r="DC97" s="302"/>
      <c r="DD97" s="302"/>
      <c r="DE97" s="302"/>
      <c r="DF97" s="302"/>
      <c r="DG97" s="302"/>
      <c r="DH97" s="302"/>
      <c r="DI97" s="302"/>
      <c r="DJ97" s="302"/>
      <c r="DK97" s="302"/>
      <c r="DL97" s="302"/>
      <c r="DM97" s="302"/>
      <c r="DN97" s="302"/>
      <c r="DO97" s="302"/>
      <c r="DP97" s="302"/>
      <c r="DQ97" s="302"/>
      <c r="DR97" s="302"/>
      <c r="DS97" s="302"/>
      <c r="DT97" s="302"/>
      <c r="DU97" s="302"/>
      <c r="DV97" s="302"/>
      <c r="DW97" s="302"/>
      <c r="DX97" s="302"/>
      <c r="DY97" s="302"/>
      <c r="DZ97" s="302"/>
      <c r="EA97" s="302"/>
      <c r="EB97" s="302"/>
      <c r="EC97" s="302"/>
      <c r="ED97" s="302"/>
      <c r="EE97" s="302"/>
      <c r="EF97" s="302"/>
      <c r="EG97" s="302"/>
      <c r="EH97" s="302"/>
      <c r="EI97" s="302"/>
      <c r="EJ97" s="302"/>
      <c r="EK97" s="302"/>
      <c r="EL97" s="302"/>
      <c r="EM97" s="302"/>
      <c r="EN97" s="302"/>
      <c r="EO97" s="302"/>
      <c r="EP97" s="302"/>
      <c r="EQ97" s="302"/>
      <c r="ER97" s="302"/>
      <c r="ES97" s="302"/>
      <c r="ET97" s="302"/>
      <c r="EU97" s="302"/>
      <c r="EV97" s="302"/>
      <c r="EW97" s="302"/>
      <c r="EX97" s="302"/>
      <c r="EY97" s="302"/>
      <c r="EZ97" s="303"/>
      <c r="FA97" s="303"/>
      <c r="FB97" s="303"/>
      <c r="FC97" s="303"/>
      <c r="FD97" s="303"/>
      <c r="FE97" s="302"/>
      <c r="FF97" s="302"/>
      <c r="FG97" s="302"/>
      <c r="FH97" s="302"/>
      <c r="FI97" s="302"/>
    </row>
    <row r="98" spans="1:165" x14ac:dyDescent="0.2">
      <c r="A98" s="302"/>
      <c r="B98" s="55">
        <f t="shared" si="7"/>
        <v>0</v>
      </c>
      <c r="C98" s="55" t="str">
        <f t="shared" si="8"/>
        <v/>
      </c>
      <c r="D98" s="55" t="str">
        <f t="shared" si="9"/>
        <v/>
      </c>
      <c r="E98" s="55">
        <f t="shared" si="10"/>
        <v>0</v>
      </c>
      <c r="F98" s="55">
        <f t="shared" si="11"/>
        <v>0</v>
      </c>
      <c r="G98" s="55" t="str">
        <f t="shared" si="12"/>
        <v/>
      </c>
      <c r="H98" s="55">
        <f>IF(AND(M98&gt;0,M98&lt;='Summary STATS'!$C$22),1,"")</f>
        <v>1</v>
      </c>
      <c r="I98" s="305"/>
      <c r="J98" s="26" t="s">
        <v>370</v>
      </c>
      <c r="K98" s="205">
        <v>44.196803590000002</v>
      </c>
      <c r="L98" s="205">
        <v>-88.452380770000005</v>
      </c>
      <c r="M98" s="302">
        <v>3</v>
      </c>
      <c r="N98" s="302" t="s">
        <v>276</v>
      </c>
      <c r="O98" s="302" t="s">
        <v>277</v>
      </c>
      <c r="P98" s="301"/>
      <c r="Q98" s="302"/>
      <c r="R98" s="15"/>
      <c r="S98" s="15"/>
      <c r="T98" s="302"/>
      <c r="U98" s="302"/>
      <c r="V98" s="302"/>
      <c r="W98" s="302"/>
      <c r="X98" s="302"/>
      <c r="Y98" s="302"/>
      <c r="Z98" s="302"/>
      <c r="AA98" s="302"/>
      <c r="AB98" s="302"/>
      <c r="AC98" s="302"/>
      <c r="AD98" s="302"/>
      <c r="AE98" s="302"/>
      <c r="AF98" s="302"/>
      <c r="AG98" s="302"/>
      <c r="AH98" s="302"/>
      <c r="AI98" s="302"/>
      <c r="AJ98" s="302"/>
      <c r="AK98" s="302"/>
      <c r="AL98" s="302"/>
      <c r="AM98" s="302"/>
      <c r="AN98" s="302"/>
      <c r="AO98" s="302"/>
      <c r="AP98" s="302"/>
      <c r="AQ98" s="302"/>
      <c r="AR98" s="302"/>
      <c r="AS98" s="302"/>
      <c r="AT98" s="302"/>
      <c r="AU98" s="302"/>
      <c r="AV98" s="302"/>
      <c r="AW98" s="302"/>
      <c r="AX98" s="302"/>
      <c r="AY98" s="302"/>
      <c r="AZ98" s="302"/>
      <c r="BA98" s="302"/>
      <c r="BB98" s="302"/>
      <c r="BC98" s="302"/>
      <c r="BD98" s="302"/>
      <c r="BE98" s="302"/>
      <c r="BF98" s="302"/>
      <c r="BG98" s="302"/>
      <c r="BH98" s="302"/>
      <c r="BI98" s="302"/>
      <c r="BJ98" s="302"/>
      <c r="BK98" s="302"/>
      <c r="BL98" s="302"/>
      <c r="BM98" s="302"/>
      <c r="BN98" s="302"/>
      <c r="BO98" s="302"/>
      <c r="BP98" s="302"/>
      <c r="BQ98" s="302"/>
      <c r="BR98" s="302"/>
      <c r="BS98" s="302"/>
      <c r="BT98" s="302"/>
      <c r="BU98" s="302"/>
      <c r="BV98" s="302"/>
      <c r="BW98" s="302"/>
      <c r="BX98" s="302"/>
      <c r="BY98" s="302"/>
      <c r="BZ98" s="302"/>
      <c r="CA98" s="302"/>
      <c r="CB98" s="302"/>
      <c r="CC98" s="302"/>
      <c r="CD98" s="302"/>
      <c r="CE98" s="302"/>
      <c r="CF98" s="302"/>
      <c r="CG98" s="302"/>
      <c r="CH98" s="302"/>
      <c r="CI98" s="302"/>
      <c r="CJ98" s="302"/>
      <c r="CK98" s="302"/>
      <c r="CL98" s="302"/>
      <c r="CM98" s="302"/>
      <c r="CN98" s="302"/>
      <c r="CO98" s="302"/>
      <c r="CP98" s="302"/>
      <c r="CQ98" s="302"/>
      <c r="CR98" s="302"/>
      <c r="CS98" s="302"/>
      <c r="CT98" s="302"/>
      <c r="CU98" s="302"/>
      <c r="CV98" s="302"/>
      <c r="CW98" s="302"/>
      <c r="CX98" s="302"/>
      <c r="CY98" s="302"/>
      <c r="CZ98" s="302"/>
      <c r="DA98" s="302"/>
      <c r="DB98" s="302"/>
      <c r="DC98" s="302"/>
      <c r="DD98" s="302"/>
      <c r="DE98" s="302"/>
      <c r="DF98" s="302"/>
      <c r="DG98" s="302"/>
      <c r="DH98" s="302"/>
      <c r="DI98" s="302"/>
      <c r="DJ98" s="302"/>
      <c r="DK98" s="302"/>
      <c r="DL98" s="302"/>
      <c r="DM98" s="302"/>
      <c r="DN98" s="302"/>
      <c r="DO98" s="302"/>
      <c r="DP98" s="302"/>
      <c r="DQ98" s="302"/>
      <c r="DR98" s="302"/>
      <c r="DS98" s="302"/>
      <c r="DT98" s="302"/>
      <c r="DU98" s="302"/>
      <c r="DV98" s="302"/>
      <c r="DW98" s="302"/>
      <c r="DX98" s="302"/>
      <c r="DY98" s="302"/>
      <c r="DZ98" s="302"/>
      <c r="EA98" s="302"/>
      <c r="EB98" s="302"/>
      <c r="EC98" s="302"/>
      <c r="ED98" s="302"/>
      <c r="EE98" s="302"/>
      <c r="EF98" s="302"/>
      <c r="EG98" s="302"/>
      <c r="EH98" s="302"/>
      <c r="EI98" s="302"/>
      <c r="EJ98" s="302"/>
      <c r="EK98" s="302"/>
      <c r="EL98" s="302"/>
      <c r="EM98" s="302"/>
      <c r="EN98" s="302"/>
      <c r="EO98" s="302"/>
      <c r="EP98" s="302"/>
      <c r="EQ98" s="302"/>
      <c r="ER98" s="302"/>
      <c r="ES98" s="302"/>
      <c r="ET98" s="302"/>
      <c r="EU98" s="302"/>
      <c r="EV98" s="302"/>
      <c r="EW98" s="302"/>
      <c r="EX98" s="302"/>
      <c r="EY98" s="302"/>
      <c r="EZ98" s="303"/>
      <c r="FA98" s="303"/>
      <c r="FB98" s="303"/>
      <c r="FC98" s="303"/>
      <c r="FD98" s="303"/>
      <c r="FE98" s="302"/>
      <c r="FF98" s="302"/>
      <c r="FG98" s="302"/>
      <c r="FH98" s="302"/>
      <c r="FI98" s="302"/>
    </row>
    <row r="99" spans="1:165" x14ac:dyDescent="0.2">
      <c r="A99" s="302"/>
      <c r="B99" s="55">
        <f t="shared" si="7"/>
        <v>0</v>
      </c>
      <c r="C99" s="55" t="str">
        <f t="shared" si="8"/>
        <v/>
      </c>
      <c r="D99" s="55" t="str">
        <f t="shared" si="9"/>
        <v/>
      </c>
      <c r="E99" s="55">
        <f t="shared" si="10"/>
        <v>0</v>
      </c>
      <c r="F99" s="55">
        <f t="shared" si="11"/>
        <v>0</v>
      </c>
      <c r="G99" s="55" t="str">
        <f t="shared" si="12"/>
        <v/>
      </c>
      <c r="H99" s="55">
        <f>IF(AND(M99&gt;0,M99&lt;='Summary STATS'!$C$22),1,"")</f>
        <v>1</v>
      </c>
      <c r="I99" s="305"/>
      <c r="J99" s="26" t="s">
        <v>371</v>
      </c>
      <c r="K99" s="205">
        <v>44.196788660000003</v>
      </c>
      <c r="L99" s="205">
        <v>-88.451279920000005</v>
      </c>
      <c r="M99" s="302">
        <v>2.5</v>
      </c>
      <c r="N99" s="302" t="s">
        <v>276</v>
      </c>
      <c r="O99" s="302" t="s">
        <v>277</v>
      </c>
      <c r="P99" s="301"/>
      <c r="Q99" s="302"/>
      <c r="R99" s="15"/>
      <c r="S99" s="15"/>
      <c r="T99" s="302"/>
      <c r="U99" s="302"/>
      <c r="V99" s="302"/>
      <c r="W99" s="302"/>
      <c r="X99" s="302"/>
      <c r="Y99" s="302"/>
      <c r="Z99" s="302"/>
      <c r="AA99" s="302"/>
      <c r="AB99" s="302"/>
      <c r="AC99" s="302"/>
      <c r="AD99" s="302"/>
      <c r="AE99" s="302"/>
      <c r="AF99" s="302"/>
      <c r="AG99" s="302"/>
      <c r="AH99" s="302"/>
      <c r="AI99" s="302"/>
      <c r="AJ99" s="302"/>
      <c r="AK99" s="302"/>
      <c r="AL99" s="302"/>
      <c r="AM99" s="302"/>
      <c r="AN99" s="302"/>
      <c r="AO99" s="302"/>
      <c r="AP99" s="302"/>
      <c r="AQ99" s="302"/>
      <c r="AR99" s="302"/>
      <c r="AS99" s="302"/>
      <c r="AT99" s="302"/>
      <c r="AU99" s="302"/>
      <c r="AV99" s="302"/>
      <c r="AW99" s="302"/>
      <c r="AX99" s="302"/>
      <c r="AY99" s="302"/>
      <c r="AZ99" s="302"/>
      <c r="BA99" s="302"/>
      <c r="BB99" s="302"/>
      <c r="BC99" s="302"/>
      <c r="BD99" s="302"/>
      <c r="BE99" s="302"/>
      <c r="BF99" s="302"/>
      <c r="BG99" s="302"/>
      <c r="BH99" s="302"/>
      <c r="BI99" s="302"/>
      <c r="BJ99" s="302"/>
      <c r="BK99" s="302"/>
      <c r="BL99" s="302"/>
      <c r="BM99" s="302"/>
      <c r="BN99" s="302"/>
      <c r="BO99" s="302"/>
      <c r="BP99" s="302"/>
      <c r="BQ99" s="302"/>
      <c r="BR99" s="302"/>
      <c r="BS99" s="302"/>
      <c r="BT99" s="302"/>
      <c r="BU99" s="302"/>
      <c r="BV99" s="302"/>
      <c r="BW99" s="302"/>
      <c r="BX99" s="302"/>
      <c r="BY99" s="302"/>
      <c r="BZ99" s="302"/>
      <c r="CA99" s="302"/>
      <c r="CB99" s="302"/>
      <c r="CC99" s="302"/>
      <c r="CD99" s="302"/>
      <c r="CE99" s="302"/>
      <c r="CF99" s="302"/>
      <c r="CG99" s="302"/>
      <c r="CH99" s="302"/>
      <c r="CI99" s="302"/>
      <c r="CJ99" s="302"/>
      <c r="CK99" s="302"/>
      <c r="CL99" s="302"/>
      <c r="CM99" s="302"/>
      <c r="CN99" s="302"/>
      <c r="CO99" s="302"/>
      <c r="CP99" s="302"/>
      <c r="CQ99" s="302"/>
      <c r="CR99" s="302"/>
      <c r="CS99" s="302"/>
      <c r="CT99" s="302"/>
      <c r="CU99" s="302"/>
      <c r="CV99" s="302"/>
      <c r="CW99" s="302"/>
      <c r="CX99" s="302"/>
      <c r="CY99" s="302"/>
      <c r="CZ99" s="302"/>
      <c r="DA99" s="302"/>
      <c r="DB99" s="302"/>
      <c r="DC99" s="302"/>
      <c r="DD99" s="302"/>
      <c r="DE99" s="302"/>
      <c r="DF99" s="302"/>
      <c r="DG99" s="302"/>
      <c r="DH99" s="302"/>
      <c r="DI99" s="302"/>
      <c r="DJ99" s="302"/>
      <c r="DK99" s="302"/>
      <c r="DL99" s="302"/>
      <c r="DM99" s="302"/>
      <c r="DN99" s="302"/>
      <c r="DO99" s="302"/>
      <c r="DP99" s="302"/>
      <c r="DQ99" s="302"/>
      <c r="DR99" s="302"/>
      <c r="DS99" s="302"/>
      <c r="DT99" s="302"/>
      <c r="DU99" s="302"/>
      <c r="DV99" s="302"/>
      <c r="DW99" s="302"/>
      <c r="DX99" s="302"/>
      <c r="DY99" s="302"/>
      <c r="DZ99" s="302"/>
      <c r="EA99" s="302"/>
      <c r="EB99" s="302"/>
      <c r="EC99" s="302"/>
      <c r="ED99" s="302"/>
      <c r="EE99" s="302"/>
      <c r="EF99" s="302"/>
      <c r="EG99" s="302"/>
      <c r="EH99" s="302"/>
      <c r="EI99" s="302"/>
      <c r="EJ99" s="302"/>
      <c r="EK99" s="302"/>
      <c r="EL99" s="302"/>
      <c r="EM99" s="302"/>
      <c r="EN99" s="302"/>
      <c r="EO99" s="302"/>
      <c r="EP99" s="302"/>
      <c r="EQ99" s="302"/>
      <c r="ER99" s="302"/>
      <c r="ES99" s="302"/>
      <c r="ET99" s="302"/>
      <c r="EU99" s="302"/>
      <c r="EV99" s="302"/>
      <c r="EW99" s="302"/>
      <c r="EX99" s="302"/>
      <c r="EY99" s="302"/>
      <c r="EZ99" s="303"/>
      <c r="FA99" s="303"/>
      <c r="FB99" s="303"/>
      <c r="FC99" s="303"/>
      <c r="FD99" s="303"/>
      <c r="FE99" s="302"/>
      <c r="FF99" s="302"/>
      <c r="FG99" s="302"/>
      <c r="FH99" s="302"/>
      <c r="FI99" s="302"/>
    </row>
    <row r="100" spans="1:165" x14ac:dyDescent="0.2">
      <c r="A100" s="302"/>
      <c r="B100" s="55">
        <f t="shared" si="7"/>
        <v>4</v>
      </c>
      <c r="C100" s="55">
        <f t="shared" si="8"/>
        <v>4</v>
      </c>
      <c r="D100" s="55">
        <f t="shared" si="9"/>
        <v>4</v>
      </c>
      <c r="E100" s="55">
        <f t="shared" si="10"/>
        <v>4</v>
      </c>
      <c r="F100" s="55">
        <f t="shared" si="11"/>
        <v>4</v>
      </c>
      <c r="G100" s="55">
        <f t="shared" si="12"/>
        <v>2.5</v>
      </c>
      <c r="H100" s="55">
        <f>IF(AND(M100&gt;0,M100&lt;='Summary STATS'!$C$22),1,"")</f>
        <v>1</v>
      </c>
      <c r="I100" s="305"/>
      <c r="J100" s="26" t="s">
        <v>372</v>
      </c>
      <c r="K100" s="205">
        <v>44.196773729999997</v>
      </c>
      <c r="L100" s="205">
        <v>-88.450179059999996</v>
      </c>
      <c r="M100" s="302">
        <v>2.5</v>
      </c>
      <c r="N100" s="302" t="s">
        <v>276</v>
      </c>
      <c r="O100" s="302" t="s">
        <v>277</v>
      </c>
      <c r="P100" s="301"/>
      <c r="Q100" s="305">
        <v>3</v>
      </c>
      <c r="R100" s="15"/>
      <c r="S100" s="15"/>
      <c r="T100" s="302"/>
      <c r="U100" s="302"/>
      <c r="V100" s="302"/>
      <c r="W100" s="302"/>
      <c r="X100" s="302"/>
      <c r="Y100" s="302"/>
      <c r="Z100" s="302"/>
      <c r="AA100" s="302"/>
      <c r="AB100" s="302"/>
      <c r="AC100" s="302"/>
      <c r="AD100" s="302"/>
      <c r="AE100" s="302">
        <v>1</v>
      </c>
      <c r="AF100" s="302"/>
      <c r="AG100" s="302"/>
      <c r="AH100" s="302"/>
      <c r="AI100" s="302"/>
      <c r="AJ100" s="302"/>
      <c r="AK100" s="302"/>
      <c r="AL100" s="302"/>
      <c r="AM100" s="302"/>
      <c r="AN100" s="302"/>
      <c r="AO100" s="302"/>
      <c r="AP100" s="302"/>
      <c r="AQ100" s="302">
        <v>1</v>
      </c>
      <c r="AR100" s="302"/>
      <c r="AS100" s="302"/>
      <c r="AT100" s="302"/>
      <c r="AU100" s="302"/>
      <c r="AV100" s="302"/>
      <c r="AW100" s="302">
        <v>3</v>
      </c>
      <c r="AX100" s="302"/>
      <c r="AY100" s="302"/>
      <c r="AZ100" s="302"/>
      <c r="BA100" s="302"/>
      <c r="BB100" s="302"/>
      <c r="BC100" s="302"/>
      <c r="BD100" s="302"/>
      <c r="BE100" s="302"/>
      <c r="BF100" s="302"/>
      <c r="BG100" s="302"/>
      <c r="BH100" s="302"/>
      <c r="BI100" s="302"/>
      <c r="BJ100" s="302"/>
      <c r="BK100" s="302"/>
      <c r="BL100" s="302"/>
      <c r="BM100" s="302"/>
      <c r="BN100" s="302"/>
      <c r="BO100" s="302"/>
      <c r="BP100" s="302"/>
      <c r="BQ100" s="302"/>
      <c r="BR100" s="302"/>
      <c r="BS100" s="302"/>
      <c r="BT100" s="302"/>
      <c r="BU100" s="302"/>
      <c r="BV100" s="302"/>
      <c r="BW100" s="302"/>
      <c r="BX100" s="302"/>
      <c r="BY100" s="302"/>
      <c r="BZ100" s="302"/>
      <c r="CA100" s="302"/>
      <c r="CB100" s="302"/>
      <c r="CC100" s="302"/>
      <c r="CD100" s="302"/>
      <c r="CE100" s="302"/>
      <c r="CF100" s="302"/>
      <c r="CG100" s="302"/>
      <c r="CH100" s="302"/>
      <c r="CI100" s="302"/>
      <c r="CJ100" s="302"/>
      <c r="CK100" s="302"/>
      <c r="CL100" s="302"/>
      <c r="CM100" s="302"/>
      <c r="CN100" s="302"/>
      <c r="CO100" s="302"/>
      <c r="CP100" s="302"/>
      <c r="CQ100" s="302"/>
      <c r="CR100" s="302"/>
      <c r="CS100" s="302"/>
      <c r="CT100" s="302"/>
      <c r="CU100" s="302"/>
      <c r="CV100" s="302"/>
      <c r="CW100" s="302"/>
      <c r="CX100" s="302"/>
      <c r="CY100" s="302"/>
      <c r="CZ100" s="302"/>
      <c r="DA100" s="302"/>
      <c r="DB100" s="302"/>
      <c r="DC100" s="302"/>
      <c r="DD100" s="302"/>
      <c r="DE100" s="302"/>
      <c r="DF100" s="302"/>
      <c r="DG100" s="302"/>
      <c r="DH100" s="302"/>
      <c r="DI100" s="302"/>
      <c r="DJ100" s="302"/>
      <c r="DK100" s="302"/>
      <c r="DL100" s="302"/>
      <c r="DM100" s="302"/>
      <c r="DN100" s="302"/>
      <c r="DO100" s="302"/>
      <c r="DP100" s="302"/>
      <c r="DQ100" s="302"/>
      <c r="DR100" s="302"/>
      <c r="DS100" s="302"/>
      <c r="DT100" s="302"/>
      <c r="DU100" s="302"/>
      <c r="DV100" s="302"/>
      <c r="DW100" s="302"/>
      <c r="DX100" s="302"/>
      <c r="DY100" s="302"/>
      <c r="DZ100" s="302"/>
      <c r="EA100" s="302"/>
      <c r="EB100" s="302"/>
      <c r="EC100" s="302"/>
      <c r="ED100" s="302"/>
      <c r="EE100" s="302"/>
      <c r="EF100" s="302"/>
      <c r="EG100" s="302"/>
      <c r="EH100" s="302"/>
      <c r="EI100" s="302"/>
      <c r="EJ100" s="302"/>
      <c r="EK100" s="302"/>
      <c r="EL100" s="302"/>
      <c r="EM100" s="302"/>
      <c r="EN100" s="302"/>
      <c r="EO100" s="302"/>
      <c r="EP100" s="302"/>
      <c r="EQ100" s="302"/>
      <c r="ER100" s="302"/>
      <c r="ES100" s="302">
        <v>2</v>
      </c>
      <c r="ET100" s="302"/>
      <c r="EU100" s="302"/>
      <c r="EV100" s="302"/>
      <c r="EW100" s="302"/>
      <c r="EX100" s="302"/>
      <c r="EY100" s="302"/>
      <c r="EZ100" s="303"/>
      <c r="FA100" s="303"/>
      <c r="FB100" s="303"/>
      <c r="FC100" s="303"/>
      <c r="FD100" s="303"/>
      <c r="FE100" s="302"/>
      <c r="FF100" s="302"/>
      <c r="FG100" s="302"/>
      <c r="FH100" s="302"/>
      <c r="FI100" s="302"/>
    </row>
    <row r="101" spans="1:165" x14ac:dyDescent="0.2">
      <c r="A101" s="302"/>
      <c r="B101" s="55">
        <f t="shared" si="7"/>
        <v>0</v>
      </c>
      <c r="C101" s="55" t="str">
        <f t="shared" si="8"/>
        <v/>
      </c>
      <c r="D101" s="55" t="str">
        <f t="shared" si="9"/>
        <v/>
      </c>
      <c r="E101" s="55">
        <f t="shared" si="10"/>
        <v>0</v>
      </c>
      <c r="F101" s="55">
        <f t="shared" si="11"/>
        <v>0</v>
      </c>
      <c r="G101" s="55" t="str">
        <f t="shared" si="12"/>
        <v/>
      </c>
      <c r="H101" s="55">
        <f>IF(AND(M101&gt;0,M101&lt;='Summary STATS'!$C$22),1,"")</f>
        <v>1</v>
      </c>
      <c r="I101" s="305"/>
      <c r="J101" s="26" t="s">
        <v>373</v>
      </c>
      <c r="K101" s="205">
        <v>44.197847639999999</v>
      </c>
      <c r="L101" s="205">
        <v>-88.471074959999996</v>
      </c>
      <c r="M101" s="302">
        <v>7</v>
      </c>
      <c r="N101" s="302" t="s">
        <v>284</v>
      </c>
      <c r="O101" s="302" t="s">
        <v>277</v>
      </c>
      <c r="P101" s="301"/>
      <c r="Q101" s="302"/>
      <c r="R101" s="15"/>
      <c r="S101" s="15"/>
      <c r="T101" s="302"/>
      <c r="U101" s="302"/>
      <c r="V101" s="302"/>
      <c r="W101" s="302"/>
      <c r="X101" s="302"/>
      <c r="Y101" s="302"/>
      <c r="Z101" s="302"/>
      <c r="AA101" s="302"/>
      <c r="AB101" s="302"/>
      <c r="AC101" s="302"/>
      <c r="AD101" s="302"/>
      <c r="AE101" s="302"/>
      <c r="AF101" s="302"/>
      <c r="AG101" s="302"/>
      <c r="AH101" s="302"/>
      <c r="AI101" s="302"/>
      <c r="AJ101" s="302"/>
      <c r="AK101" s="302"/>
      <c r="AL101" s="302"/>
      <c r="AM101" s="302"/>
      <c r="AN101" s="302"/>
      <c r="AO101" s="302"/>
      <c r="AP101" s="302"/>
      <c r="AQ101" s="302"/>
      <c r="AR101" s="302"/>
      <c r="AS101" s="302"/>
      <c r="AT101" s="302"/>
      <c r="AU101" s="302"/>
      <c r="AV101" s="302"/>
      <c r="AW101" s="302"/>
      <c r="AX101" s="302"/>
      <c r="AY101" s="302"/>
      <c r="AZ101" s="302"/>
      <c r="BA101" s="302"/>
      <c r="BB101" s="302"/>
      <c r="BC101" s="302"/>
      <c r="BD101" s="302"/>
      <c r="BE101" s="302"/>
      <c r="BF101" s="302"/>
      <c r="BG101" s="302"/>
      <c r="BH101" s="302"/>
      <c r="BI101" s="302"/>
      <c r="BJ101" s="302"/>
      <c r="BK101" s="302"/>
      <c r="BL101" s="302"/>
      <c r="BM101" s="302"/>
      <c r="BN101" s="302"/>
      <c r="BO101" s="302"/>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302"/>
      <c r="CR101" s="302"/>
      <c r="CS101" s="302"/>
      <c r="CT101" s="302"/>
      <c r="CU101" s="302"/>
      <c r="CV101" s="302"/>
      <c r="CW101" s="302"/>
      <c r="CX101" s="302"/>
      <c r="CY101" s="302"/>
      <c r="CZ101" s="302"/>
      <c r="DA101" s="302"/>
      <c r="DB101" s="302"/>
      <c r="DC101" s="302"/>
      <c r="DD101" s="302"/>
      <c r="DE101" s="302"/>
      <c r="DF101" s="302"/>
      <c r="DG101" s="302"/>
      <c r="DH101" s="302"/>
      <c r="DI101" s="302"/>
      <c r="DJ101" s="302"/>
      <c r="DK101" s="302"/>
      <c r="DL101" s="302"/>
      <c r="DM101" s="302"/>
      <c r="DN101" s="302"/>
      <c r="DO101" s="302"/>
      <c r="DP101" s="302"/>
      <c r="DQ101" s="302"/>
      <c r="DR101" s="302"/>
      <c r="DS101" s="302"/>
      <c r="DT101" s="302"/>
      <c r="DU101" s="302"/>
      <c r="DV101" s="302"/>
      <c r="DW101" s="302"/>
      <c r="DX101" s="302"/>
      <c r="DY101" s="302"/>
      <c r="DZ101" s="302"/>
      <c r="EA101" s="302"/>
      <c r="EB101" s="302"/>
      <c r="EC101" s="302"/>
      <c r="ED101" s="302"/>
      <c r="EE101" s="302"/>
      <c r="EF101" s="302"/>
      <c r="EG101" s="302"/>
      <c r="EH101" s="302"/>
      <c r="EI101" s="302"/>
      <c r="EJ101" s="302"/>
      <c r="EK101" s="302"/>
      <c r="EL101" s="302"/>
      <c r="EM101" s="302"/>
      <c r="EN101" s="302"/>
      <c r="EO101" s="302"/>
      <c r="EP101" s="302"/>
      <c r="EQ101" s="302"/>
      <c r="ER101" s="302"/>
      <c r="ES101" s="302" t="s">
        <v>278</v>
      </c>
      <c r="ET101" s="302"/>
      <c r="EU101" s="302"/>
      <c r="EV101" s="302"/>
      <c r="EW101" s="302"/>
      <c r="EX101" s="302"/>
      <c r="EY101" s="302"/>
      <c r="EZ101" s="303"/>
      <c r="FA101" s="303"/>
      <c r="FB101" s="303"/>
      <c r="FC101" s="303"/>
      <c r="FD101" s="303"/>
      <c r="FE101" s="302"/>
      <c r="FF101" s="302"/>
      <c r="FG101" s="302"/>
      <c r="FH101" s="302"/>
      <c r="FI101" s="302"/>
    </row>
    <row r="102" spans="1:165" x14ac:dyDescent="0.2">
      <c r="A102" s="302"/>
      <c r="B102" s="55">
        <f t="shared" si="7"/>
        <v>0</v>
      </c>
      <c r="C102" s="55" t="str">
        <f t="shared" si="8"/>
        <v/>
      </c>
      <c r="D102" s="55" t="str">
        <f t="shared" si="9"/>
        <v/>
      </c>
      <c r="E102" s="55">
        <f t="shared" si="10"/>
        <v>0</v>
      </c>
      <c r="F102" s="55">
        <f t="shared" si="11"/>
        <v>0</v>
      </c>
      <c r="G102" s="55" t="str">
        <f t="shared" si="12"/>
        <v/>
      </c>
      <c r="H102" s="55">
        <f>IF(AND(M102&gt;0,M102&lt;='Summary STATS'!$C$22),1,"")</f>
        <v>1</v>
      </c>
      <c r="I102" s="305"/>
      <c r="J102" s="26" t="s">
        <v>374</v>
      </c>
      <c r="K102" s="205">
        <v>44.197832900000002</v>
      </c>
      <c r="L102" s="205">
        <v>-88.469974070000006</v>
      </c>
      <c r="M102" s="302">
        <v>5.5</v>
      </c>
      <c r="N102" s="302" t="s">
        <v>284</v>
      </c>
      <c r="O102" s="302" t="s">
        <v>277</v>
      </c>
      <c r="P102" s="301"/>
      <c r="Q102" s="302"/>
      <c r="R102" s="15"/>
      <c r="S102" s="15"/>
      <c r="T102" s="302"/>
      <c r="U102" s="302"/>
      <c r="V102" s="302"/>
      <c r="W102" s="302"/>
      <c r="X102" s="302"/>
      <c r="Y102" s="302"/>
      <c r="Z102" s="302"/>
      <c r="AA102" s="302"/>
      <c r="AB102" s="302"/>
      <c r="AC102" s="302"/>
      <c r="AD102" s="302"/>
      <c r="AE102" s="302"/>
      <c r="AF102" s="302"/>
      <c r="AG102" s="302"/>
      <c r="AH102" s="302"/>
      <c r="AI102" s="302"/>
      <c r="AJ102" s="302"/>
      <c r="AK102" s="302"/>
      <c r="AL102" s="302"/>
      <c r="AM102" s="302"/>
      <c r="AN102" s="302"/>
      <c r="AO102" s="302"/>
      <c r="AP102" s="302"/>
      <c r="AQ102" s="302"/>
      <c r="AR102" s="302"/>
      <c r="AS102" s="302"/>
      <c r="AT102" s="302"/>
      <c r="AU102" s="302"/>
      <c r="AV102" s="302"/>
      <c r="AW102" s="302"/>
      <c r="AX102" s="302"/>
      <c r="AY102" s="302"/>
      <c r="AZ102" s="302"/>
      <c r="BA102" s="302"/>
      <c r="BB102" s="302"/>
      <c r="BC102" s="302"/>
      <c r="BD102" s="302"/>
      <c r="BE102" s="302"/>
      <c r="BF102" s="302"/>
      <c r="BG102" s="302"/>
      <c r="BH102" s="302"/>
      <c r="BI102" s="302"/>
      <c r="BJ102" s="302"/>
      <c r="BK102" s="302"/>
      <c r="BL102" s="302"/>
      <c r="BM102" s="302"/>
      <c r="BN102" s="302"/>
      <c r="BO102" s="302"/>
      <c r="BP102" s="302"/>
      <c r="BQ102" s="302"/>
      <c r="BR102" s="302"/>
      <c r="BS102" s="302"/>
      <c r="BT102" s="302"/>
      <c r="BU102" s="302"/>
      <c r="BV102" s="302"/>
      <c r="BW102" s="302"/>
      <c r="BX102" s="302"/>
      <c r="BY102" s="302"/>
      <c r="BZ102" s="302"/>
      <c r="CA102" s="302"/>
      <c r="CB102" s="302"/>
      <c r="CC102" s="302"/>
      <c r="CD102" s="302"/>
      <c r="CE102" s="302"/>
      <c r="CF102" s="302"/>
      <c r="CG102" s="302"/>
      <c r="CH102" s="302"/>
      <c r="CI102" s="302"/>
      <c r="CJ102" s="302"/>
      <c r="CK102" s="302"/>
      <c r="CL102" s="302"/>
      <c r="CM102" s="302"/>
      <c r="CN102" s="302"/>
      <c r="CO102" s="302"/>
      <c r="CP102" s="302"/>
      <c r="CQ102" s="302"/>
      <c r="CR102" s="302"/>
      <c r="CS102" s="302"/>
      <c r="CT102" s="302"/>
      <c r="CU102" s="302"/>
      <c r="CV102" s="302"/>
      <c r="CW102" s="302"/>
      <c r="CX102" s="302"/>
      <c r="CY102" s="302"/>
      <c r="CZ102" s="302"/>
      <c r="DA102" s="302"/>
      <c r="DB102" s="302"/>
      <c r="DC102" s="302"/>
      <c r="DD102" s="302"/>
      <c r="DE102" s="302"/>
      <c r="DF102" s="302"/>
      <c r="DG102" s="302"/>
      <c r="DH102" s="302"/>
      <c r="DI102" s="302"/>
      <c r="DJ102" s="302"/>
      <c r="DK102" s="302"/>
      <c r="DL102" s="302"/>
      <c r="DM102" s="302"/>
      <c r="DN102" s="302"/>
      <c r="DO102" s="302"/>
      <c r="DP102" s="302"/>
      <c r="DQ102" s="302"/>
      <c r="DR102" s="302"/>
      <c r="DS102" s="302"/>
      <c r="DT102" s="302"/>
      <c r="DU102" s="302"/>
      <c r="DV102" s="302"/>
      <c r="DW102" s="302"/>
      <c r="DX102" s="302"/>
      <c r="DY102" s="302"/>
      <c r="DZ102" s="302"/>
      <c r="EA102" s="302"/>
      <c r="EB102" s="302"/>
      <c r="EC102" s="302"/>
      <c r="ED102" s="302"/>
      <c r="EE102" s="302"/>
      <c r="EF102" s="302"/>
      <c r="EG102" s="302"/>
      <c r="EH102" s="302"/>
      <c r="EI102" s="302"/>
      <c r="EJ102" s="302"/>
      <c r="EK102" s="302"/>
      <c r="EL102" s="302"/>
      <c r="EM102" s="302"/>
      <c r="EN102" s="302"/>
      <c r="EO102" s="302"/>
      <c r="EP102" s="302"/>
      <c r="EQ102" s="302"/>
      <c r="ER102" s="302"/>
      <c r="ES102" s="302"/>
      <c r="ET102" s="302"/>
      <c r="EU102" s="302"/>
      <c r="EV102" s="302"/>
      <c r="EW102" s="302"/>
      <c r="EX102" s="302"/>
      <c r="EY102" s="302"/>
      <c r="EZ102" s="303"/>
      <c r="FA102" s="303"/>
      <c r="FB102" s="303"/>
      <c r="FC102" s="303"/>
      <c r="FD102" s="303"/>
      <c r="FE102" s="302"/>
      <c r="FF102" s="302"/>
      <c r="FG102" s="302"/>
      <c r="FH102" s="302"/>
      <c r="FI102" s="302"/>
    </row>
    <row r="103" spans="1:165" x14ac:dyDescent="0.2">
      <c r="A103" s="302"/>
      <c r="B103" s="55">
        <f t="shared" si="7"/>
        <v>3</v>
      </c>
      <c r="C103" s="55">
        <f t="shared" si="8"/>
        <v>3</v>
      </c>
      <c r="D103" s="55">
        <f t="shared" si="9"/>
        <v>2</v>
      </c>
      <c r="E103" s="55">
        <f t="shared" si="10"/>
        <v>3</v>
      </c>
      <c r="F103" s="55">
        <f t="shared" si="11"/>
        <v>2</v>
      </c>
      <c r="G103" s="55">
        <f t="shared" si="12"/>
        <v>6</v>
      </c>
      <c r="H103" s="55">
        <f>IF(AND(M103&gt;0,M103&lt;='Summary STATS'!$C$22),1,"")</f>
        <v>1</v>
      </c>
      <c r="I103" s="305"/>
      <c r="J103" s="26" t="s">
        <v>375</v>
      </c>
      <c r="K103" s="205">
        <v>44.197818140000003</v>
      </c>
      <c r="L103" s="205">
        <v>-88.468873189999996</v>
      </c>
      <c r="M103" s="302">
        <v>6</v>
      </c>
      <c r="N103" s="302" t="s">
        <v>284</v>
      </c>
      <c r="O103" s="302" t="s">
        <v>277</v>
      </c>
      <c r="P103" s="301"/>
      <c r="Q103" s="302">
        <v>1</v>
      </c>
      <c r="R103" s="15">
        <v>1</v>
      </c>
      <c r="S103" s="15"/>
      <c r="T103" s="302"/>
      <c r="U103" s="302"/>
      <c r="V103" s="302"/>
      <c r="W103" s="302"/>
      <c r="X103" s="302"/>
      <c r="Y103" s="302"/>
      <c r="Z103" s="302"/>
      <c r="AA103" s="302"/>
      <c r="AB103" s="302"/>
      <c r="AC103" s="302"/>
      <c r="AD103" s="302"/>
      <c r="AE103" s="302"/>
      <c r="AF103" s="302"/>
      <c r="AG103" s="302"/>
      <c r="AH103" s="302"/>
      <c r="AI103" s="302"/>
      <c r="AJ103" s="302"/>
      <c r="AK103" s="302"/>
      <c r="AL103" s="302"/>
      <c r="AM103" s="302"/>
      <c r="AN103" s="302"/>
      <c r="AO103" s="302"/>
      <c r="AP103" s="302"/>
      <c r="AQ103" s="302">
        <v>1</v>
      </c>
      <c r="AR103" s="302"/>
      <c r="AS103" s="302"/>
      <c r="AT103" s="302"/>
      <c r="AU103" s="302"/>
      <c r="AV103" s="302"/>
      <c r="AW103" s="302"/>
      <c r="AX103" s="302"/>
      <c r="AY103" s="302"/>
      <c r="AZ103" s="302"/>
      <c r="BA103" s="302"/>
      <c r="BB103" s="302"/>
      <c r="BC103" s="302"/>
      <c r="BD103" s="302"/>
      <c r="BE103" s="302"/>
      <c r="BF103" s="302"/>
      <c r="BG103" s="302"/>
      <c r="BH103" s="302"/>
      <c r="BI103" s="302"/>
      <c r="BJ103" s="302"/>
      <c r="BK103" s="302"/>
      <c r="BL103" s="302"/>
      <c r="BM103" s="302"/>
      <c r="BN103" s="302"/>
      <c r="BO103" s="302"/>
      <c r="BP103" s="302"/>
      <c r="BQ103" s="302"/>
      <c r="BR103" s="302"/>
      <c r="BS103" s="302"/>
      <c r="BT103" s="302"/>
      <c r="BU103" s="302"/>
      <c r="BV103" s="302"/>
      <c r="BW103" s="302"/>
      <c r="BX103" s="302"/>
      <c r="BY103" s="302"/>
      <c r="BZ103" s="302"/>
      <c r="CA103" s="302"/>
      <c r="CB103" s="302"/>
      <c r="CC103" s="302"/>
      <c r="CD103" s="302"/>
      <c r="CE103" s="302"/>
      <c r="CF103" s="302"/>
      <c r="CG103" s="302"/>
      <c r="CH103" s="302"/>
      <c r="CI103" s="302"/>
      <c r="CJ103" s="302"/>
      <c r="CK103" s="302"/>
      <c r="CL103" s="302"/>
      <c r="CM103" s="302"/>
      <c r="CN103" s="302"/>
      <c r="CO103" s="302"/>
      <c r="CP103" s="302"/>
      <c r="CQ103" s="302"/>
      <c r="CR103" s="302"/>
      <c r="CS103" s="302"/>
      <c r="CT103" s="302"/>
      <c r="CU103" s="302"/>
      <c r="CV103" s="302"/>
      <c r="CW103" s="302"/>
      <c r="CX103" s="302"/>
      <c r="CY103" s="302"/>
      <c r="CZ103" s="302"/>
      <c r="DA103" s="302"/>
      <c r="DB103" s="302"/>
      <c r="DC103" s="302"/>
      <c r="DD103" s="302"/>
      <c r="DE103" s="302"/>
      <c r="DF103" s="302"/>
      <c r="DG103" s="302"/>
      <c r="DH103" s="302"/>
      <c r="DI103" s="302"/>
      <c r="DJ103" s="302"/>
      <c r="DK103" s="302"/>
      <c r="DL103" s="302"/>
      <c r="DM103" s="302"/>
      <c r="DN103" s="302"/>
      <c r="DO103" s="302"/>
      <c r="DP103" s="302"/>
      <c r="DQ103" s="302"/>
      <c r="DR103" s="302"/>
      <c r="DS103" s="302"/>
      <c r="DT103" s="302"/>
      <c r="DU103" s="302"/>
      <c r="DV103" s="302"/>
      <c r="DW103" s="302"/>
      <c r="DX103" s="302"/>
      <c r="DY103" s="302"/>
      <c r="DZ103" s="302"/>
      <c r="EA103" s="302"/>
      <c r="EB103" s="302"/>
      <c r="EC103" s="302"/>
      <c r="ED103" s="302"/>
      <c r="EE103" s="302"/>
      <c r="EF103" s="302"/>
      <c r="EG103" s="302"/>
      <c r="EH103" s="302"/>
      <c r="EI103" s="302"/>
      <c r="EJ103" s="302"/>
      <c r="EK103" s="302"/>
      <c r="EL103" s="302"/>
      <c r="EM103" s="302"/>
      <c r="EN103" s="302"/>
      <c r="EO103" s="302"/>
      <c r="EP103" s="302"/>
      <c r="EQ103" s="302"/>
      <c r="ER103" s="302"/>
      <c r="ES103" s="302">
        <v>1</v>
      </c>
      <c r="ET103" s="302"/>
      <c r="EU103" s="302"/>
      <c r="EV103" s="302"/>
      <c r="EW103" s="302"/>
      <c r="EX103" s="302"/>
      <c r="EY103" s="302"/>
      <c r="EZ103" s="303"/>
      <c r="FA103" s="303"/>
      <c r="FB103" s="303"/>
      <c r="FC103" s="303"/>
      <c r="FD103" s="303"/>
      <c r="FE103" s="302"/>
      <c r="FF103" s="302"/>
      <c r="FG103" s="302"/>
      <c r="FH103" s="302"/>
      <c r="FI103" s="302"/>
    </row>
    <row r="104" spans="1:165" x14ac:dyDescent="0.2">
      <c r="A104" s="302"/>
      <c r="B104" s="55">
        <f t="shared" si="7"/>
        <v>3</v>
      </c>
      <c r="C104" s="55">
        <f t="shared" si="8"/>
        <v>3</v>
      </c>
      <c r="D104" s="55">
        <f t="shared" si="9"/>
        <v>3</v>
      </c>
      <c r="E104" s="55">
        <f t="shared" si="10"/>
        <v>3</v>
      </c>
      <c r="F104" s="55">
        <f t="shared" si="11"/>
        <v>3</v>
      </c>
      <c r="G104" s="55">
        <f t="shared" si="12"/>
        <v>6</v>
      </c>
      <c r="H104" s="55">
        <f>IF(AND(M104&gt;0,M104&lt;='Summary STATS'!$C$22),1,"")</f>
        <v>1</v>
      </c>
      <c r="I104" s="305"/>
      <c r="J104" s="26" t="s">
        <v>376</v>
      </c>
      <c r="K104" s="205">
        <v>44.197803380000003</v>
      </c>
      <c r="L104" s="205">
        <v>-88.467772310000001</v>
      </c>
      <c r="M104" s="302">
        <v>6</v>
      </c>
      <c r="N104" s="302" t="s">
        <v>293</v>
      </c>
      <c r="O104" s="302" t="s">
        <v>277</v>
      </c>
      <c r="P104" s="301"/>
      <c r="Q104" s="302">
        <v>1</v>
      </c>
      <c r="R104" s="15"/>
      <c r="S104" s="15"/>
      <c r="T104" s="302"/>
      <c r="U104" s="302"/>
      <c r="V104" s="302"/>
      <c r="W104" s="302"/>
      <c r="X104" s="302"/>
      <c r="Y104" s="302"/>
      <c r="Z104" s="302"/>
      <c r="AA104" s="302"/>
      <c r="AB104" s="302"/>
      <c r="AC104" s="302"/>
      <c r="AD104" s="302"/>
      <c r="AE104" s="302">
        <v>1</v>
      </c>
      <c r="AF104" s="302"/>
      <c r="AG104" s="302"/>
      <c r="AH104" s="302"/>
      <c r="AI104" s="302"/>
      <c r="AJ104" s="302"/>
      <c r="AK104" s="302"/>
      <c r="AL104" s="302"/>
      <c r="AM104" s="302"/>
      <c r="AN104" s="302"/>
      <c r="AO104" s="302"/>
      <c r="AP104" s="302"/>
      <c r="AQ104" s="302">
        <v>1</v>
      </c>
      <c r="AR104" s="302"/>
      <c r="AS104" s="302"/>
      <c r="AT104" s="302"/>
      <c r="AU104" s="302"/>
      <c r="AV104" s="302"/>
      <c r="AW104" s="302">
        <v>1</v>
      </c>
      <c r="AX104" s="302"/>
      <c r="AY104" s="302"/>
      <c r="AZ104" s="302"/>
      <c r="BA104" s="302"/>
      <c r="BB104" s="302"/>
      <c r="BC104" s="302"/>
      <c r="BD104" s="302"/>
      <c r="BE104" s="302"/>
      <c r="BF104" s="302"/>
      <c r="BG104" s="302"/>
      <c r="BH104" s="302"/>
      <c r="BI104" s="302"/>
      <c r="BJ104" s="302"/>
      <c r="BK104" s="302"/>
      <c r="BL104" s="302"/>
      <c r="BM104" s="302"/>
      <c r="BN104" s="302"/>
      <c r="BO104" s="302"/>
      <c r="BP104" s="302"/>
      <c r="BQ104" s="302"/>
      <c r="BR104" s="302"/>
      <c r="BS104" s="302"/>
      <c r="BT104" s="302"/>
      <c r="BU104" s="302"/>
      <c r="BV104" s="302"/>
      <c r="BW104" s="302"/>
      <c r="BX104" s="302"/>
      <c r="BY104" s="302"/>
      <c r="BZ104" s="302"/>
      <c r="CA104" s="302"/>
      <c r="CB104" s="302"/>
      <c r="CC104" s="302"/>
      <c r="CD104" s="302"/>
      <c r="CE104" s="302"/>
      <c r="CF104" s="302"/>
      <c r="CG104" s="302"/>
      <c r="CH104" s="302"/>
      <c r="CI104" s="302"/>
      <c r="CJ104" s="302"/>
      <c r="CK104" s="302"/>
      <c r="CL104" s="302"/>
      <c r="CM104" s="302"/>
      <c r="CN104" s="302"/>
      <c r="CO104" s="302"/>
      <c r="CP104" s="302"/>
      <c r="CQ104" s="302"/>
      <c r="CR104" s="302"/>
      <c r="CS104" s="302"/>
      <c r="CT104" s="302"/>
      <c r="CU104" s="302"/>
      <c r="CV104" s="302"/>
      <c r="CW104" s="302"/>
      <c r="CX104" s="302"/>
      <c r="CY104" s="302"/>
      <c r="CZ104" s="302"/>
      <c r="DA104" s="302"/>
      <c r="DB104" s="302"/>
      <c r="DC104" s="302"/>
      <c r="DD104" s="302"/>
      <c r="DE104" s="302"/>
      <c r="DF104" s="302"/>
      <c r="DG104" s="302"/>
      <c r="DH104" s="302"/>
      <c r="DI104" s="302"/>
      <c r="DJ104" s="302"/>
      <c r="DK104" s="302"/>
      <c r="DL104" s="302"/>
      <c r="DM104" s="302"/>
      <c r="DN104" s="302"/>
      <c r="DO104" s="302"/>
      <c r="DP104" s="302"/>
      <c r="DQ104" s="302"/>
      <c r="DR104" s="302"/>
      <c r="DS104" s="302"/>
      <c r="DT104" s="302"/>
      <c r="DU104" s="302"/>
      <c r="DV104" s="302"/>
      <c r="DW104" s="302"/>
      <c r="DX104" s="302"/>
      <c r="DY104" s="302"/>
      <c r="DZ104" s="302"/>
      <c r="EA104" s="302"/>
      <c r="EB104" s="302"/>
      <c r="EC104" s="302"/>
      <c r="ED104" s="302"/>
      <c r="EE104" s="302"/>
      <c r="EF104" s="302"/>
      <c r="EG104" s="302"/>
      <c r="EH104" s="302"/>
      <c r="EI104" s="302"/>
      <c r="EJ104" s="302"/>
      <c r="EK104" s="302"/>
      <c r="EL104" s="302"/>
      <c r="EM104" s="302"/>
      <c r="EN104" s="302"/>
      <c r="EO104" s="302"/>
      <c r="EP104" s="302"/>
      <c r="EQ104" s="302"/>
      <c r="ER104" s="302"/>
      <c r="ES104" s="302"/>
      <c r="ET104" s="302"/>
      <c r="EU104" s="302"/>
      <c r="EV104" s="302"/>
      <c r="EW104" s="302"/>
      <c r="EX104" s="302"/>
      <c r="EY104" s="302"/>
      <c r="EZ104" s="303"/>
      <c r="FA104" s="303"/>
      <c r="FB104" s="303"/>
      <c r="FC104" s="303"/>
      <c r="FD104" s="303"/>
      <c r="FE104" s="302"/>
      <c r="FF104" s="302"/>
      <c r="FG104" s="302"/>
      <c r="FH104" s="302"/>
      <c r="FI104" s="302"/>
    </row>
    <row r="105" spans="1:165" x14ac:dyDescent="0.2">
      <c r="A105" s="302"/>
      <c r="B105" s="55">
        <f t="shared" si="7"/>
        <v>4</v>
      </c>
      <c r="C105" s="55">
        <f t="shared" si="8"/>
        <v>4</v>
      </c>
      <c r="D105" s="55">
        <f t="shared" si="9"/>
        <v>3</v>
      </c>
      <c r="E105" s="55">
        <f t="shared" si="10"/>
        <v>4</v>
      </c>
      <c r="F105" s="55">
        <f t="shared" si="11"/>
        <v>3</v>
      </c>
      <c r="G105" s="55">
        <f t="shared" si="12"/>
        <v>4.75</v>
      </c>
      <c r="H105" s="55">
        <f>IF(AND(M105&gt;0,M105&lt;='Summary STATS'!$C$22),1,"")</f>
        <v>1</v>
      </c>
      <c r="I105" s="305"/>
      <c r="J105" s="26" t="s">
        <v>377</v>
      </c>
      <c r="K105" s="205">
        <v>44.197788610000003</v>
      </c>
      <c r="L105" s="205">
        <v>-88.466671419999997</v>
      </c>
      <c r="M105" s="302">
        <v>4.75</v>
      </c>
      <c r="N105" s="302" t="s">
        <v>276</v>
      </c>
      <c r="O105" s="302" t="s">
        <v>277</v>
      </c>
      <c r="P105" s="301"/>
      <c r="Q105" s="302">
        <v>2</v>
      </c>
      <c r="R105" s="15">
        <v>2</v>
      </c>
      <c r="S105" s="15"/>
      <c r="T105" s="302"/>
      <c r="U105" s="302"/>
      <c r="V105" s="302"/>
      <c r="W105" s="302"/>
      <c r="X105" s="302"/>
      <c r="Y105" s="302"/>
      <c r="Z105" s="302"/>
      <c r="AA105" s="302"/>
      <c r="AB105" s="302"/>
      <c r="AC105" s="302"/>
      <c r="AD105" s="302"/>
      <c r="AE105" s="302">
        <v>1</v>
      </c>
      <c r="AF105" s="302"/>
      <c r="AG105" s="302"/>
      <c r="AH105" s="302"/>
      <c r="AI105" s="302"/>
      <c r="AJ105" s="302"/>
      <c r="AK105" s="302"/>
      <c r="AL105" s="302"/>
      <c r="AM105" s="302"/>
      <c r="AN105" s="302"/>
      <c r="AO105" s="302"/>
      <c r="AP105" s="302"/>
      <c r="AQ105" s="302"/>
      <c r="AR105" s="302"/>
      <c r="AS105" s="302"/>
      <c r="AT105" s="302"/>
      <c r="AU105" s="302"/>
      <c r="AV105" s="302"/>
      <c r="AW105" s="302">
        <v>1</v>
      </c>
      <c r="AX105" s="302"/>
      <c r="AY105" s="302"/>
      <c r="AZ105" s="302"/>
      <c r="BA105" s="302"/>
      <c r="BB105" s="302"/>
      <c r="BC105" s="302"/>
      <c r="BD105" s="302"/>
      <c r="BE105" s="302"/>
      <c r="BF105" s="302"/>
      <c r="BG105" s="302"/>
      <c r="BH105" s="302"/>
      <c r="BI105" s="302"/>
      <c r="BJ105" s="302"/>
      <c r="BK105" s="302"/>
      <c r="BL105" s="302"/>
      <c r="BM105" s="302"/>
      <c r="BN105" s="302"/>
      <c r="BO105" s="302"/>
      <c r="BP105" s="302"/>
      <c r="BQ105" s="302"/>
      <c r="BR105" s="302"/>
      <c r="BS105" s="302"/>
      <c r="BT105" s="302"/>
      <c r="BU105" s="302"/>
      <c r="BV105" s="302"/>
      <c r="BW105" s="302"/>
      <c r="BX105" s="302"/>
      <c r="BY105" s="302"/>
      <c r="BZ105" s="302"/>
      <c r="CA105" s="302"/>
      <c r="CB105" s="302"/>
      <c r="CC105" s="302"/>
      <c r="CD105" s="302"/>
      <c r="CE105" s="302"/>
      <c r="CF105" s="302"/>
      <c r="CG105" s="302"/>
      <c r="CH105" s="302"/>
      <c r="CI105" s="302"/>
      <c r="CJ105" s="302"/>
      <c r="CK105" s="302"/>
      <c r="CL105" s="302"/>
      <c r="CM105" s="302"/>
      <c r="CN105" s="302"/>
      <c r="CO105" s="302"/>
      <c r="CP105" s="302"/>
      <c r="CQ105" s="302"/>
      <c r="CR105" s="302"/>
      <c r="CS105" s="302"/>
      <c r="CT105" s="302"/>
      <c r="CU105" s="302"/>
      <c r="CV105" s="302"/>
      <c r="CW105" s="302"/>
      <c r="CX105" s="302"/>
      <c r="CY105" s="302"/>
      <c r="CZ105" s="302"/>
      <c r="DA105" s="302"/>
      <c r="DB105" s="302"/>
      <c r="DC105" s="302"/>
      <c r="DD105" s="302"/>
      <c r="DE105" s="302"/>
      <c r="DF105" s="302"/>
      <c r="DG105" s="302"/>
      <c r="DH105" s="302"/>
      <c r="DI105" s="302"/>
      <c r="DJ105" s="302"/>
      <c r="DK105" s="302"/>
      <c r="DL105" s="302"/>
      <c r="DM105" s="302"/>
      <c r="DN105" s="302"/>
      <c r="DO105" s="302"/>
      <c r="DP105" s="302"/>
      <c r="DQ105" s="302"/>
      <c r="DR105" s="302"/>
      <c r="DS105" s="302"/>
      <c r="DT105" s="302"/>
      <c r="DU105" s="302"/>
      <c r="DV105" s="302"/>
      <c r="DW105" s="302"/>
      <c r="DX105" s="302"/>
      <c r="DY105" s="302"/>
      <c r="DZ105" s="302"/>
      <c r="EA105" s="302"/>
      <c r="EB105" s="302"/>
      <c r="EC105" s="302"/>
      <c r="ED105" s="302"/>
      <c r="EE105" s="302"/>
      <c r="EF105" s="302"/>
      <c r="EG105" s="302"/>
      <c r="EH105" s="302"/>
      <c r="EI105" s="302"/>
      <c r="EJ105" s="302"/>
      <c r="EK105" s="302"/>
      <c r="EL105" s="302"/>
      <c r="EM105" s="302"/>
      <c r="EN105" s="302"/>
      <c r="EO105" s="302"/>
      <c r="EP105" s="302"/>
      <c r="EQ105" s="302"/>
      <c r="ER105" s="302"/>
      <c r="ES105" s="302">
        <v>1</v>
      </c>
      <c r="ET105" s="302"/>
      <c r="EU105" s="302"/>
      <c r="EV105" s="302"/>
      <c r="EW105" s="302"/>
      <c r="EX105" s="302"/>
      <c r="EY105" s="302"/>
      <c r="EZ105" s="303"/>
      <c r="FA105" s="303"/>
      <c r="FB105" s="303"/>
      <c r="FC105" s="303"/>
      <c r="FD105" s="303"/>
      <c r="FE105" s="302"/>
      <c r="FF105" s="302"/>
      <c r="FG105" s="302"/>
      <c r="FH105" s="302"/>
      <c r="FI105" s="302"/>
    </row>
    <row r="106" spans="1:165" x14ac:dyDescent="0.2">
      <c r="A106" s="302"/>
      <c r="B106" s="55">
        <f t="shared" si="7"/>
        <v>8</v>
      </c>
      <c r="C106" s="55">
        <f t="shared" si="8"/>
        <v>8</v>
      </c>
      <c r="D106" s="55">
        <f t="shared" si="9"/>
        <v>6</v>
      </c>
      <c r="E106" s="55">
        <f t="shared" si="10"/>
        <v>8</v>
      </c>
      <c r="F106" s="55">
        <f t="shared" si="11"/>
        <v>6</v>
      </c>
      <c r="G106" s="55">
        <f t="shared" si="12"/>
        <v>5</v>
      </c>
      <c r="H106" s="55">
        <f>IF(AND(M106&gt;0,M106&lt;='Summary STATS'!$C$22),1,"")</f>
        <v>1</v>
      </c>
      <c r="I106" s="305"/>
      <c r="J106" s="26" t="s">
        <v>378</v>
      </c>
      <c r="K106" s="205">
        <v>44.197773820000002</v>
      </c>
      <c r="L106" s="205">
        <v>-88.465570540000002</v>
      </c>
      <c r="M106" s="302">
        <v>5</v>
      </c>
      <c r="N106" s="302" t="s">
        <v>284</v>
      </c>
      <c r="O106" s="302" t="s">
        <v>277</v>
      </c>
      <c r="P106" s="301"/>
      <c r="Q106" s="302">
        <v>3</v>
      </c>
      <c r="R106" s="15">
        <v>1</v>
      </c>
      <c r="S106" s="15">
        <v>1</v>
      </c>
      <c r="T106" s="302"/>
      <c r="U106" s="302"/>
      <c r="V106" s="302"/>
      <c r="W106" s="302"/>
      <c r="X106" s="302"/>
      <c r="Y106" s="302"/>
      <c r="Z106" s="302"/>
      <c r="AA106" s="302"/>
      <c r="AB106" s="302"/>
      <c r="AC106" s="302"/>
      <c r="AD106" s="302"/>
      <c r="AE106" s="302">
        <v>2</v>
      </c>
      <c r="AF106" s="302"/>
      <c r="AG106" s="302"/>
      <c r="AH106" s="302"/>
      <c r="AI106" s="302"/>
      <c r="AJ106" s="302"/>
      <c r="AK106" s="302"/>
      <c r="AL106" s="302"/>
      <c r="AM106" s="302"/>
      <c r="AN106" s="302"/>
      <c r="AO106" s="302"/>
      <c r="AP106" s="302"/>
      <c r="AQ106" s="302">
        <v>1</v>
      </c>
      <c r="AR106" s="302"/>
      <c r="AS106" s="302"/>
      <c r="AT106" s="302"/>
      <c r="AU106" s="302"/>
      <c r="AV106" s="302"/>
      <c r="AW106" s="302">
        <v>2</v>
      </c>
      <c r="AX106" s="302"/>
      <c r="AY106" s="302"/>
      <c r="AZ106" s="302"/>
      <c r="BA106" s="302"/>
      <c r="BB106" s="302"/>
      <c r="BC106" s="302"/>
      <c r="BD106" s="302"/>
      <c r="BE106" s="302">
        <v>1</v>
      </c>
      <c r="BF106" s="302"/>
      <c r="BG106" s="302"/>
      <c r="BH106" s="302"/>
      <c r="BI106" s="302"/>
      <c r="BJ106" s="302"/>
      <c r="BK106" s="302"/>
      <c r="BL106" s="302"/>
      <c r="BM106" s="302"/>
      <c r="BN106" s="302"/>
      <c r="BO106" s="302"/>
      <c r="BP106" s="302"/>
      <c r="BQ106" s="302"/>
      <c r="BR106" s="302"/>
      <c r="BS106" s="302"/>
      <c r="BT106" s="302"/>
      <c r="BU106" s="302"/>
      <c r="BV106" s="302"/>
      <c r="BW106" s="302"/>
      <c r="BX106" s="302"/>
      <c r="BY106" s="302"/>
      <c r="BZ106" s="302"/>
      <c r="CA106" s="302"/>
      <c r="CB106" s="302"/>
      <c r="CC106" s="302"/>
      <c r="CD106" s="302"/>
      <c r="CE106" s="302"/>
      <c r="CF106" s="302"/>
      <c r="CG106" s="302"/>
      <c r="CH106" s="302"/>
      <c r="CI106" s="302"/>
      <c r="CJ106" s="302"/>
      <c r="CK106" s="302"/>
      <c r="CL106" s="302"/>
      <c r="CM106" s="302"/>
      <c r="CN106" s="302">
        <v>1</v>
      </c>
      <c r="CO106" s="302"/>
      <c r="CP106" s="302"/>
      <c r="CQ106" s="302"/>
      <c r="CR106" s="302"/>
      <c r="CS106" s="302"/>
      <c r="CT106" s="302"/>
      <c r="CU106" s="302"/>
      <c r="CV106" s="302"/>
      <c r="CW106" s="302"/>
      <c r="CX106" s="302"/>
      <c r="CY106" s="302"/>
      <c r="CZ106" s="302"/>
      <c r="DA106" s="302"/>
      <c r="DB106" s="302"/>
      <c r="DC106" s="302"/>
      <c r="DD106" s="302"/>
      <c r="DE106" s="302"/>
      <c r="DF106" s="302"/>
      <c r="DG106" s="302"/>
      <c r="DH106" s="302"/>
      <c r="DI106" s="302"/>
      <c r="DJ106" s="302"/>
      <c r="DK106" s="302"/>
      <c r="DL106" s="302"/>
      <c r="DM106" s="302"/>
      <c r="DN106" s="302"/>
      <c r="DO106" s="302"/>
      <c r="DP106" s="302"/>
      <c r="DQ106" s="302"/>
      <c r="DR106" s="302"/>
      <c r="DS106" s="302"/>
      <c r="DT106" s="302"/>
      <c r="DU106" s="302"/>
      <c r="DV106" s="302"/>
      <c r="DW106" s="302"/>
      <c r="DX106" s="302"/>
      <c r="DY106" s="302"/>
      <c r="DZ106" s="302"/>
      <c r="EA106" s="302"/>
      <c r="EB106" s="302"/>
      <c r="EC106" s="302"/>
      <c r="ED106" s="302"/>
      <c r="EE106" s="302"/>
      <c r="EF106" s="302"/>
      <c r="EG106" s="302"/>
      <c r="EH106" s="302"/>
      <c r="EI106" s="302"/>
      <c r="EJ106" s="302"/>
      <c r="EK106" s="302"/>
      <c r="EL106" s="302"/>
      <c r="EM106" s="302"/>
      <c r="EN106" s="302"/>
      <c r="EO106" s="302"/>
      <c r="EP106" s="302"/>
      <c r="EQ106" s="302"/>
      <c r="ER106" s="302"/>
      <c r="ES106" s="302">
        <v>2</v>
      </c>
      <c r="ET106" s="302"/>
      <c r="EU106" s="302"/>
      <c r="EV106" s="302"/>
      <c r="EW106" s="302"/>
      <c r="EX106" s="302"/>
      <c r="EY106" s="302"/>
      <c r="EZ106" s="303">
        <v>1</v>
      </c>
      <c r="FA106" s="303"/>
      <c r="FB106" s="303">
        <v>1</v>
      </c>
      <c r="FC106" s="303"/>
      <c r="FD106" s="303"/>
      <c r="FE106" s="302"/>
      <c r="FF106" s="302"/>
      <c r="FG106" s="302"/>
      <c r="FH106" s="302"/>
      <c r="FI106" s="302"/>
    </row>
    <row r="107" spans="1:165" x14ac:dyDescent="0.2">
      <c r="A107" s="302"/>
      <c r="B107" s="55">
        <f t="shared" si="7"/>
        <v>9</v>
      </c>
      <c r="C107" s="55">
        <f t="shared" si="8"/>
        <v>9</v>
      </c>
      <c r="D107" s="55">
        <f t="shared" si="9"/>
        <v>7</v>
      </c>
      <c r="E107" s="55">
        <f t="shared" si="10"/>
        <v>9</v>
      </c>
      <c r="F107" s="55">
        <f t="shared" si="11"/>
        <v>7</v>
      </c>
      <c r="G107" s="55">
        <f t="shared" si="12"/>
        <v>4</v>
      </c>
      <c r="H107" s="55">
        <f>IF(AND(M107&gt;0,M107&lt;='Summary STATS'!$C$22),1,"")</f>
        <v>1</v>
      </c>
      <c r="I107" s="305"/>
      <c r="J107" s="26" t="s">
        <v>379</v>
      </c>
      <c r="K107" s="209">
        <v>44.19775903</v>
      </c>
      <c r="L107" s="209">
        <v>-88.464469660000006</v>
      </c>
      <c r="M107" s="305">
        <v>4</v>
      </c>
      <c r="N107" s="302" t="s">
        <v>284</v>
      </c>
      <c r="O107" s="302" t="s">
        <v>277</v>
      </c>
      <c r="P107" s="309"/>
      <c r="Q107" s="302">
        <v>3</v>
      </c>
      <c r="R107" s="15">
        <v>2</v>
      </c>
      <c r="S107" s="15">
        <v>1</v>
      </c>
      <c r="T107" s="302"/>
      <c r="U107" s="302"/>
      <c r="V107" s="302"/>
      <c r="W107" s="302"/>
      <c r="X107" s="302"/>
      <c r="Y107" s="302"/>
      <c r="Z107" s="302"/>
      <c r="AA107" s="302"/>
      <c r="AB107" s="302"/>
      <c r="AC107" s="302"/>
      <c r="AD107" s="302"/>
      <c r="AE107" s="302">
        <v>2</v>
      </c>
      <c r="AF107" s="302"/>
      <c r="AG107" s="302"/>
      <c r="AH107" s="302"/>
      <c r="AI107" s="302"/>
      <c r="AJ107" s="302"/>
      <c r="AK107" s="302"/>
      <c r="AL107" s="302"/>
      <c r="AM107" s="302"/>
      <c r="AN107" s="302"/>
      <c r="AO107" s="302"/>
      <c r="AP107" s="302"/>
      <c r="AQ107" s="302">
        <v>1</v>
      </c>
      <c r="AR107" s="302"/>
      <c r="AS107" s="302"/>
      <c r="AT107" s="302"/>
      <c r="AU107" s="302"/>
      <c r="AV107" s="302"/>
      <c r="AW107" s="302">
        <v>1</v>
      </c>
      <c r="AX107" s="302"/>
      <c r="AY107" s="302"/>
      <c r="AZ107" s="302"/>
      <c r="BA107" s="302"/>
      <c r="BB107" s="302"/>
      <c r="BC107" s="302"/>
      <c r="BD107" s="302"/>
      <c r="BE107" s="302">
        <v>1</v>
      </c>
      <c r="BF107" s="302"/>
      <c r="BG107" s="302"/>
      <c r="BH107" s="302"/>
      <c r="BI107" s="302"/>
      <c r="BJ107" s="302"/>
      <c r="BK107" s="302"/>
      <c r="BL107" s="302"/>
      <c r="BM107" s="302"/>
      <c r="BN107" s="302"/>
      <c r="BO107" s="302">
        <v>1</v>
      </c>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302"/>
      <c r="CR107" s="302"/>
      <c r="CS107" s="302"/>
      <c r="CT107" s="302"/>
      <c r="CU107" s="302"/>
      <c r="CV107" s="302"/>
      <c r="CW107" s="302"/>
      <c r="CX107" s="302"/>
      <c r="CY107" s="302"/>
      <c r="CZ107" s="302"/>
      <c r="DA107" s="302"/>
      <c r="DB107" s="302"/>
      <c r="DC107" s="302"/>
      <c r="DD107" s="302"/>
      <c r="DE107" s="302"/>
      <c r="DF107" s="302"/>
      <c r="DG107" s="302"/>
      <c r="DH107" s="302"/>
      <c r="DI107" s="302"/>
      <c r="DJ107" s="302"/>
      <c r="DK107" s="302"/>
      <c r="DL107" s="302"/>
      <c r="DM107" s="302"/>
      <c r="DN107" s="302"/>
      <c r="DO107" s="302"/>
      <c r="DP107" s="302"/>
      <c r="DQ107" s="302"/>
      <c r="DR107" s="302"/>
      <c r="DS107" s="302"/>
      <c r="DT107" s="302"/>
      <c r="DU107" s="302"/>
      <c r="DV107" s="302"/>
      <c r="DW107" s="302"/>
      <c r="DX107" s="302"/>
      <c r="DY107" s="302"/>
      <c r="DZ107" s="302"/>
      <c r="EA107" s="302"/>
      <c r="EB107" s="302"/>
      <c r="EC107" s="302"/>
      <c r="ED107" s="302">
        <v>1</v>
      </c>
      <c r="EE107" s="302"/>
      <c r="EF107" s="302"/>
      <c r="EG107" s="302"/>
      <c r="EH107" s="302"/>
      <c r="EI107" s="302"/>
      <c r="EJ107" s="302"/>
      <c r="EK107" s="302"/>
      <c r="EL107" s="302"/>
      <c r="EM107" s="302"/>
      <c r="EN107" s="302"/>
      <c r="EO107" s="302"/>
      <c r="EP107" s="302"/>
      <c r="EQ107" s="302"/>
      <c r="ER107" s="302"/>
      <c r="ES107" s="302">
        <v>1</v>
      </c>
      <c r="ET107" s="302"/>
      <c r="EU107" s="302"/>
      <c r="EV107" s="302"/>
      <c r="EW107" s="302"/>
      <c r="EX107" s="302"/>
      <c r="EY107" s="302"/>
      <c r="EZ107" s="303"/>
      <c r="FA107" s="303"/>
      <c r="FB107" s="303">
        <v>3</v>
      </c>
      <c r="FC107" s="303"/>
      <c r="FD107" s="303"/>
      <c r="FE107" s="302"/>
      <c r="FF107" s="302"/>
      <c r="FG107" s="302"/>
      <c r="FH107" s="302"/>
      <c r="FI107" s="302"/>
    </row>
    <row r="108" spans="1:165" x14ac:dyDescent="0.2">
      <c r="A108" s="302"/>
      <c r="B108" s="55">
        <f t="shared" si="7"/>
        <v>0</v>
      </c>
      <c r="C108" s="55" t="str">
        <f t="shared" si="8"/>
        <v/>
      </c>
      <c r="D108" s="55" t="str">
        <f t="shared" si="9"/>
        <v/>
      </c>
      <c r="E108" s="55">
        <f t="shared" si="10"/>
        <v>0</v>
      </c>
      <c r="F108" s="55">
        <f t="shared" si="11"/>
        <v>0</v>
      </c>
      <c r="G108" s="55" t="str">
        <f t="shared" si="12"/>
        <v/>
      </c>
      <c r="H108" s="55">
        <f>IF(AND(M108&gt;0,M108&lt;='Summary STATS'!$C$22),1,"")</f>
        <v>1</v>
      </c>
      <c r="I108" s="305"/>
      <c r="J108" s="26" t="s">
        <v>381</v>
      </c>
      <c r="K108" s="205">
        <v>44.197670029999998</v>
      </c>
      <c r="L108" s="205">
        <v>-88.457864400000005</v>
      </c>
      <c r="M108" s="302">
        <v>3.5</v>
      </c>
      <c r="N108" s="302" t="s">
        <v>276</v>
      </c>
      <c r="O108" s="302" t="s">
        <v>277</v>
      </c>
      <c r="P108" s="301"/>
      <c r="Q108" s="302"/>
      <c r="R108" s="15"/>
      <c r="S108" s="15"/>
      <c r="T108" s="302"/>
      <c r="U108" s="302"/>
      <c r="V108" s="302"/>
      <c r="W108" s="302"/>
      <c r="X108" s="302"/>
      <c r="Y108" s="302"/>
      <c r="Z108" s="302"/>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2"/>
      <c r="BA108" s="302"/>
      <c r="BB108" s="302"/>
      <c r="BC108" s="302"/>
      <c r="BD108" s="302"/>
      <c r="BE108" s="302"/>
      <c r="BF108" s="302"/>
      <c r="BG108" s="302"/>
      <c r="BH108" s="302"/>
      <c r="BI108" s="302"/>
      <c r="BJ108" s="302"/>
      <c r="BK108" s="302"/>
      <c r="BL108" s="302"/>
      <c r="BM108" s="302"/>
      <c r="BN108" s="302"/>
      <c r="BO108" s="302"/>
      <c r="BP108" s="302"/>
      <c r="BQ108" s="302"/>
      <c r="BR108" s="302"/>
      <c r="BS108" s="302"/>
      <c r="BT108" s="302"/>
      <c r="BU108" s="302"/>
      <c r="BV108" s="302"/>
      <c r="BW108" s="302"/>
      <c r="BX108" s="302"/>
      <c r="BY108" s="302"/>
      <c r="BZ108" s="302"/>
      <c r="CA108" s="302"/>
      <c r="CB108" s="302"/>
      <c r="CC108" s="302"/>
      <c r="CD108" s="302"/>
      <c r="CE108" s="302"/>
      <c r="CF108" s="302"/>
      <c r="CG108" s="302"/>
      <c r="CH108" s="302"/>
      <c r="CI108" s="302"/>
      <c r="CJ108" s="302"/>
      <c r="CK108" s="302"/>
      <c r="CL108" s="302"/>
      <c r="CM108" s="302"/>
      <c r="CN108" s="302"/>
      <c r="CO108" s="302"/>
      <c r="CP108" s="302"/>
      <c r="CQ108" s="302"/>
      <c r="CR108" s="302"/>
      <c r="CS108" s="302"/>
      <c r="CT108" s="302"/>
      <c r="CU108" s="302"/>
      <c r="CV108" s="302"/>
      <c r="CW108" s="302"/>
      <c r="CX108" s="302"/>
      <c r="CY108" s="302"/>
      <c r="CZ108" s="302"/>
      <c r="DA108" s="302"/>
      <c r="DB108" s="302"/>
      <c r="DC108" s="302"/>
      <c r="DD108" s="302"/>
      <c r="DE108" s="302"/>
      <c r="DF108" s="302"/>
      <c r="DG108" s="302"/>
      <c r="DH108" s="302"/>
      <c r="DI108" s="302"/>
      <c r="DJ108" s="302"/>
      <c r="DK108" s="302"/>
      <c r="DL108" s="302"/>
      <c r="DM108" s="302"/>
      <c r="DN108" s="302"/>
      <c r="DO108" s="302"/>
      <c r="DP108" s="302"/>
      <c r="DQ108" s="302"/>
      <c r="DR108" s="302"/>
      <c r="DS108" s="302"/>
      <c r="DT108" s="302"/>
      <c r="DU108" s="302"/>
      <c r="DV108" s="302"/>
      <c r="DW108" s="302"/>
      <c r="DX108" s="302"/>
      <c r="DY108" s="302"/>
      <c r="DZ108" s="302"/>
      <c r="EA108" s="302"/>
      <c r="EB108" s="302"/>
      <c r="EC108" s="302"/>
      <c r="ED108" s="302"/>
      <c r="EE108" s="302"/>
      <c r="EF108" s="302"/>
      <c r="EG108" s="302"/>
      <c r="EH108" s="302"/>
      <c r="EI108" s="302"/>
      <c r="EJ108" s="302"/>
      <c r="EK108" s="302"/>
      <c r="EL108" s="302"/>
      <c r="EM108" s="302"/>
      <c r="EN108" s="302"/>
      <c r="EO108" s="302"/>
      <c r="EP108" s="302"/>
      <c r="EQ108" s="302"/>
      <c r="ER108" s="302"/>
      <c r="ES108" s="302"/>
      <c r="ET108" s="302"/>
      <c r="EU108" s="302"/>
      <c r="EV108" s="302"/>
      <c r="EW108" s="302"/>
      <c r="EX108" s="302"/>
      <c r="EY108" s="302"/>
      <c r="EZ108" s="303"/>
      <c r="FA108" s="303"/>
      <c r="FB108" s="303"/>
      <c r="FC108" s="303"/>
      <c r="FD108" s="303"/>
      <c r="FE108" s="302"/>
      <c r="FF108" s="302"/>
      <c r="FG108" s="302"/>
      <c r="FH108" s="302"/>
      <c r="FI108" s="302"/>
    </row>
    <row r="109" spans="1:165" x14ac:dyDescent="0.2">
      <c r="A109" s="302"/>
      <c r="B109" s="55">
        <f t="shared" si="7"/>
        <v>0</v>
      </c>
      <c r="C109" s="55" t="str">
        <f t="shared" si="8"/>
        <v/>
      </c>
      <c r="D109" s="55" t="str">
        <f t="shared" si="9"/>
        <v/>
      </c>
      <c r="E109" s="55">
        <f t="shared" si="10"/>
        <v>0</v>
      </c>
      <c r="F109" s="55">
        <f t="shared" si="11"/>
        <v>0</v>
      </c>
      <c r="G109" s="55" t="str">
        <f t="shared" si="12"/>
        <v/>
      </c>
      <c r="H109" s="55">
        <f>IF(AND(M109&gt;0,M109&lt;='Summary STATS'!$C$22),1,"")</f>
        <v>1</v>
      </c>
      <c r="I109" s="305"/>
      <c r="J109" s="26" t="s">
        <v>382</v>
      </c>
      <c r="K109" s="205">
        <v>44.197655159999996</v>
      </c>
      <c r="L109" s="205">
        <v>-88.456763530000003</v>
      </c>
      <c r="M109" s="302">
        <v>3</v>
      </c>
      <c r="N109" s="302" t="s">
        <v>276</v>
      </c>
      <c r="O109" s="302" t="s">
        <v>277</v>
      </c>
      <c r="P109" s="301"/>
      <c r="Q109" s="302"/>
      <c r="R109" s="15"/>
      <c r="S109" s="15"/>
      <c r="T109" s="302"/>
      <c r="U109" s="302"/>
      <c r="V109" s="302"/>
      <c r="W109" s="302"/>
      <c r="X109" s="302"/>
      <c r="Y109" s="302"/>
      <c r="Z109" s="302"/>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2"/>
      <c r="BA109" s="302"/>
      <c r="BB109" s="302"/>
      <c r="BC109" s="302"/>
      <c r="BD109" s="302"/>
      <c r="BE109" s="302"/>
      <c r="BF109" s="302"/>
      <c r="BG109" s="302"/>
      <c r="BH109" s="302"/>
      <c r="BI109" s="302"/>
      <c r="BJ109" s="302"/>
      <c r="BK109" s="302"/>
      <c r="BL109" s="302"/>
      <c r="BM109" s="302"/>
      <c r="BN109" s="302"/>
      <c r="BO109" s="302"/>
      <c r="BP109" s="302"/>
      <c r="BQ109" s="302"/>
      <c r="BR109" s="302"/>
      <c r="BS109" s="302"/>
      <c r="BT109" s="302"/>
      <c r="BU109" s="302"/>
      <c r="BV109" s="302"/>
      <c r="BW109" s="302"/>
      <c r="BX109" s="302"/>
      <c r="BY109" s="302"/>
      <c r="BZ109" s="302"/>
      <c r="CA109" s="302"/>
      <c r="CB109" s="302"/>
      <c r="CC109" s="302"/>
      <c r="CD109" s="302"/>
      <c r="CE109" s="302"/>
      <c r="CF109" s="302"/>
      <c r="CG109" s="302"/>
      <c r="CH109" s="302"/>
      <c r="CI109" s="302"/>
      <c r="CJ109" s="302"/>
      <c r="CK109" s="302"/>
      <c r="CL109" s="302"/>
      <c r="CM109" s="302"/>
      <c r="CN109" s="302"/>
      <c r="CO109" s="302"/>
      <c r="CP109" s="302"/>
      <c r="CQ109" s="302"/>
      <c r="CR109" s="302"/>
      <c r="CS109" s="302"/>
      <c r="CT109" s="302"/>
      <c r="CU109" s="302"/>
      <c r="CV109" s="302"/>
      <c r="CW109" s="302"/>
      <c r="CX109" s="302"/>
      <c r="CY109" s="302"/>
      <c r="CZ109" s="302"/>
      <c r="DA109" s="302"/>
      <c r="DB109" s="302"/>
      <c r="DC109" s="302"/>
      <c r="DD109" s="302"/>
      <c r="DE109" s="302"/>
      <c r="DF109" s="302"/>
      <c r="DG109" s="302"/>
      <c r="DH109" s="302"/>
      <c r="DI109" s="302"/>
      <c r="DJ109" s="302"/>
      <c r="DK109" s="302"/>
      <c r="DL109" s="302"/>
      <c r="DM109" s="302"/>
      <c r="DN109" s="302"/>
      <c r="DO109" s="302"/>
      <c r="DP109" s="302"/>
      <c r="DQ109" s="302"/>
      <c r="DR109" s="302"/>
      <c r="DS109" s="302"/>
      <c r="DT109" s="302"/>
      <c r="DU109" s="302"/>
      <c r="DV109" s="302"/>
      <c r="DW109" s="302"/>
      <c r="DX109" s="302"/>
      <c r="DY109" s="302"/>
      <c r="DZ109" s="302"/>
      <c r="EA109" s="302"/>
      <c r="EB109" s="302"/>
      <c r="EC109" s="302"/>
      <c r="ED109" s="302"/>
      <c r="EE109" s="302"/>
      <c r="EF109" s="302"/>
      <c r="EG109" s="302"/>
      <c r="EH109" s="302"/>
      <c r="EI109" s="302"/>
      <c r="EJ109" s="302"/>
      <c r="EK109" s="302"/>
      <c r="EL109" s="302"/>
      <c r="EM109" s="302"/>
      <c r="EN109" s="302"/>
      <c r="EO109" s="302"/>
      <c r="EP109" s="302"/>
      <c r="EQ109" s="302"/>
      <c r="ER109" s="302"/>
      <c r="ES109" s="302"/>
      <c r="ET109" s="302"/>
      <c r="EU109" s="302"/>
      <c r="EV109" s="302"/>
      <c r="EW109" s="302"/>
      <c r="EX109" s="302"/>
      <c r="EY109" s="302"/>
      <c r="EZ109" s="303"/>
      <c r="FA109" s="303"/>
      <c r="FB109" s="303"/>
      <c r="FC109" s="303"/>
      <c r="FD109" s="303"/>
      <c r="FE109" s="302"/>
      <c r="FF109" s="302"/>
      <c r="FG109" s="302"/>
      <c r="FH109" s="302"/>
      <c r="FI109" s="302"/>
    </row>
    <row r="110" spans="1:165" x14ac:dyDescent="0.2">
      <c r="A110" s="302"/>
      <c r="B110" s="55">
        <f t="shared" si="7"/>
        <v>0</v>
      </c>
      <c r="C110" s="55" t="str">
        <f t="shared" si="8"/>
        <v/>
      </c>
      <c r="D110" s="55" t="str">
        <f t="shared" si="9"/>
        <v/>
      </c>
      <c r="E110" s="55">
        <f t="shared" si="10"/>
        <v>0</v>
      </c>
      <c r="F110" s="55">
        <f t="shared" si="11"/>
        <v>0</v>
      </c>
      <c r="G110" s="55" t="str">
        <f t="shared" si="12"/>
        <v/>
      </c>
      <c r="H110" s="55">
        <f>IF(AND(M110&gt;0,M110&lt;='Summary STATS'!$C$22),1,"")</f>
        <v>1</v>
      </c>
      <c r="I110" s="305"/>
      <c r="J110" s="26" t="s">
        <v>383</v>
      </c>
      <c r="K110" s="205">
        <v>44.197640280000002</v>
      </c>
      <c r="L110" s="205">
        <v>-88.455662649999994</v>
      </c>
      <c r="M110" s="302">
        <v>4</v>
      </c>
      <c r="N110" s="302" t="s">
        <v>276</v>
      </c>
      <c r="O110" s="302" t="s">
        <v>277</v>
      </c>
      <c r="P110" s="301"/>
      <c r="Q110" s="302"/>
      <c r="R110" s="15"/>
      <c r="S110" s="15"/>
      <c r="T110" s="302"/>
      <c r="U110" s="302"/>
      <c r="V110" s="302"/>
      <c r="W110" s="302"/>
      <c r="X110" s="302"/>
      <c r="Y110" s="302"/>
      <c r="Z110" s="302"/>
      <c r="AA110" s="302"/>
      <c r="AB110" s="302"/>
      <c r="AC110" s="302"/>
      <c r="AD110" s="302"/>
      <c r="AE110" s="302"/>
      <c r="AF110" s="302"/>
      <c r="AG110" s="302"/>
      <c r="AH110" s="302"/>
      <c r="AI110" s="302"/>
      <c r="AJ110" s="302"/>
      <c r="AK110" s="302"/>
      <c r="AL110" s="302"/>
      <c r="AM110" s="302"/>
      <c r="AN110" s="302"/>
      <c r="AO110" s="302"/>
      <c r="AP110" s="302"/>
      <c r="AQ110" s="302"/>
      <c r="AR110" s="302"/>
      <c r="AS110" s="302"/>
      <c r="AT110" s="302"/>
      <c r="AU110" s="302"/>
      <c r="AV110" s="302"/>
      <c r="AW110" s="302"/>
      <c r="AX110" s="302"/>
      <c r="AY110" s="302"/>
      <c r="AZ110" s="302"/>
      <c r="BA110" s="302"/>
      <c r="BB110" s="302"/>
      <c r="BC110" s="302"/>
      <c r="BD110" s="302"/>
      <c r="BE110" s="302"/>
      <c r="BF110" s="302"/>
      <c r="BG110" s="302"/>
      <c r="BH110" s="302"/>
      <c r="BI110" s="302"/>
      <c r="BJ110" s="302"/>
      <c r="BK110" s="302"/>
      <c r="BL110" s="302"/>
      <c r="BM110" s="302"/>
      <c r="BN110" s="302"/>
      <c r="BO110" s="302"/>
      <c r="BP110" s="302"/>
      <c r="BQ110" s="302"/>
      <c r="BR110" s="302"/>
      <c r="BS110" s="302"/>
      <c r="BT110" s="302"/>
      <c r="BU110" s="302"/>
      <c r="BV110" s="302"/>
      <c r="BW110" s="302"/>
      <c r="BX110" s="302"/>
      <c r="BY110" s="302"/>
      <c r="BZ110" s="302"/>
      <c r="CA110" s="302"/>
      <c r="CB110" s="302"/>
      <c r="CC110" s="302"/>
      <c r="CD110" s="302"/>
      <c r="CE110" s="302"/>
      <c r="CF110" s="302"/>
      <c r="CG110" s="302"/>
      <c r="CH110" s="302"/>
      <c r="CI110" s="302"/>
      <c r="CJ110" s="302"/>
      <c r="CK110" s="302"/>
      <c r="CL110" s="302"/>
      <c r="CM110" s="302"/>
      <c r="CN110" s="302"/>
      <c r="CO110" s="302"/>
      <c r="CP110" s="302"/>
      <c r="CQ110" s="302"/>
      <c r="CR110" s="302"/>
      <c r="CS110" s="302"/>
      <c r="CT110" s="302"/>
      <c r="CU110" s="302"/>
      <c r="CV110" s="302"/>
      <c r="CW110" s="302"/>
      <c r="CX110" s="302"/>
      <c r="CY110" s="302"/>
      <c r="CZ110" s="302"/>
      <c r="DA110" s="302"/>
      <c r="DB110" s="302"/>
      <c r="DC110" s="302"/>
      <c r="DD110" s="302"/>
      <c r="DE110" s="302"/>
      <c r="DF110" s="302"/>
      <c r="DG110" s="302"/>
      <c r="DH110" s="302"/>
      <c r="DI110" s="302"/>
      <c r="DJ110" s="302"/>
      <c r="DK110" s="302"/>
      <c r="DL110" s="302"/>
      <c r="DM110" s="302"/>
      <c r="DN110" s="302"/>
      <c r="DO110" s="302"/>
      <c r="DP110" s="302"/>
      <c r="DQ110" s="302"/>
      <c r="DR110" s="302"/>
      <c r="DS110" s="302"/>
      <c r="DT110" s="302"/>
      <c r="DU110" s="302"/>
      <c r="DV110" s="302"/>
      <c r="DW110" s="302"/>
      <c r="DX110" s="302"/>
      <c r="DY110" s="302"/>
      <c r="DZ110" s="302"/>
      <c r="EA110" s="302"/>
      <c r="EB110" s="302"/>
      <c r="EC110" s="302"/>
      <c r="ED110" s="302"/>
      <c r="EE110" s="302"/>
      <c r="EF110" s="302"/>
      <c r="EG110" s="302"/>
      <c r="EH110" s="302"/>
      <c r="EI110" s="302"/>
      <c r="EJ110" s="302"/>
      <c r="EK110" s="302"/>
      <c r="EL110" s="302"/>
      <c r="EM110" s="302"/>
      <c r="EN110" s="302"/>
      <c r="EO110" s="302"/>
      <c r="EP110" s="302"/>
      <c r="EQ110" s="302"/>
      <c r="ER110" s="302"/>
      <c r="ES110" s="302"/>
      <c r="ET110" s="302"/>
      <c r="EU110" s="302"/>
      <c r="EV110" s="302"/>
      <c r="EW110" s="302"/>
      <c r="EX110" s="302"/>
      <c r="EY110" s="302"/>
      <c r="EZ110" s="303"/>
      <c r="FA110" s="303"/>
      <c r="FB110" s="303"/>
      <c r="FC110" s="303"/>
      <c r="FD110" s="303"/>
      <c r="FE110" s="302"/>
      <c r="FF110" s="302"/>
      <c r="FG110" s="302"/>
      <c r="FH110" s="302"/>
      <c r="FI110" s="302"/>
    </row>
    <row r="111" spans="1:165" x14ac:dyDescent="0.2">
      <c r="A111" s="302"/>
      <c r="B111" s="55">
        <f t="shared" si="7"/>
        <v>0</v>
      </c>
      <c r="C111" s="55" t="str">
        <f t="shared" si="8"/>
        <v/>
      </c>
      <c r="D111" s="55" t="str">
        <f t="shared" si="9"/>
        <v/>
      </c>
      <c r="E111" s="55">
        <f t="shared" si="10"/>
        <v>0</v>
      </c>
      <c r="F111" s="55">
        <f t="shared" si="11"/>
        <v>0</v>
      </c>
      <c r="G111" s="55" t="str">
        <f t="shared" si="12"/>
        <v/>
      </c>
      <c r="H111" s="55">
        <f>IF(AND(M111&gt;0,M111&lt;='Summary STATS'!$C$22),1,"")</f>
        <v>1</v>
      </c>
      <c r="I111" s="305"/>
      <c r="J111" s="26" t="s">
        <v>384</v>
      </c>
      <c r="K111" s="205">
        <v>44.19756572</v>
      </c>
      <c r="L111" s="205">
        <v>-88.450158299999998</v>
      </c>
      <c r="M111" s="302">
        <v>2</v>
      </c>
      <c r="N111" s="302" t="s">
        <v>276</v>
      </c>
      <c r="O111" s="302" t="s">
        <v>277</v>
      </c>
      <c r="P111" s="301"/>
      <c r="Q111" s="302"/>
      <c r="R111" s="15"/>
      <c r="S111" s="15"/>
      <c r="T111" s="302"/>
      <c r="U111" s="302"/>
      <c r="V111" s="302"/>
      <c r="W111" s="302"/>
      <c r="X111" s="302"/>
      <c r="Y111" s="302"/>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c r="AY111" s="302"/>
      <c r="AZ111" s="302"/>
      <c r="BA111" s="302"/>
      <c r="BB111" s="302"/>
      <c r="BC111" s="302"/>
      <c r="BD111" s="302"/>
      <c r="BE111" s="302"/>
      <c r="BF111" s="302"/>
      <c r="BG111" s="302"/>
      <c r="BH111" s="302"/>
      <c r="BI111" s="302"/>
      <c r="BJ111" s="302"/>
      <c r="BK111" s="302"/>
      <c r="BL111" s="302"/>
      <c r="BM111" s="302"/>
      <c r="BN111" s="302"/>
      <c r="BO111" s="302"/>
      <c r="BP111" s="302"/>
      <c r="BQ111" s="302"/>
      <c r="BR111" s="302"/>
      <c r="BS111" s="302"/>
      <c r="BT111" s="302"/>
      <c r="BU111" s="302"/>
      <c r="BV111" s="302"/>
      <c r="BW111" s="302"/>
      <c r="BX111" s="302"/>
      <c r="BY111" s="302"/>
      <c r="BZ111" s="302"/>
      <c r="CA111" s="302"/>
      <c r="CB111" s="302"/>
      <c r="CC111" s="302"/>
      <c r="CD111" s="302"/>
      <c r="CE111" s="302"/>
      <c r="CF111" s="302"/>
      <c r="CG111" s="302"/>
      <c r="CH111" s="302"/>
      <c r="CI111" s="302"/>
      <c r="CJ111" s="302"/>
      <c r="CK111" s="302"/>
      <c r="CL111" s="302"/>
      <c r="CM111" s="302"/>
      <c r="CN111" s="302"/>
      <c r="CO111" s="302"/>
      <c r="CP111" s="302"/>
      <c r="CQ111" s="302"/>
      <c r="CR111" s="302"/>
      <c r="CS111" s="302"/>
      <c r="CT111" s="302"/>
      <c r="CU111" s="302"/>
      <c r="CV111" s="302"/>
      <c r="CW111" s="302"/>
      <c r="CX111" s="302"/>
      <c r="CY111" s="302"/>
      <c r="CZ111" s="302"/>
      <c r="DA111" s="302"/>
      <c r="DB111" s="302"/>
      <c r="DC111" s="302"/>
      <c r="DD111" s="302"/>
      <c r="DE111" s="302"/>
      <c r="DF111" s="302"/>
      <c r="DG111" s="302"/>
      <c r="DH111" s="302"/>
      <c r="DI111" s="302"/>
      <c r="DJ111" s="302"/>
      <c r="DK111" s="302"/>
      <c r="DL111" s="302"/>
      <c r="DM111" s="302"/>
      <c r="DN111" s="302"/>
      <c r="DO111" s="302"/>
      <c r="DP111" s="302"/>
      <c r="DQ111" s="302"/>
      <c r="DR111" s="302"/>
      <c r="DS111" s="302"/>
      <c r="DT111" s="302"/>
      <c r="DU111" s="302"/>
      <c r="DV111" s="302"/>
      <c r="DW111" s="302"/>
      <c r="DX111" s="302"/>
      <c r="DY111" s="302"/>
      <c r="DZ111" s="302"/>
      <c r="EA111" s="302"/>
      <c r="EB111" s="302"/>
      <c r="EC111" s="302"/>
      <c r="ED111" s="302"/>
      <c r="EE111" s="302"/>
      <c r="EF111" s="302"/>
      <c r="EG111" s="302"/>
      <c r="EH111" s="302"/>
      <c r="EI111" s="302"/>
      <c r="EJ111" s="302"/>
      <c r="EK111" s="302"/>
      <c r="EL111" s="302"/>
      <c r="EM111" s="302"/>
      <c r="EN111" s="302"/>
      <c r="EO111" s="302"/>
      <c r="EP111" s="302"/>
      <c r="EQ111" s="302"/>
      <c r="ER111" s="302"/>
      <c r="ES111" s="302"/>
      <c r="ET111" s="302"/>
      <c r="EU111" s="302"/>
      <c r="EV111" s="302"/>
      <c r="EW111" s="302"/>
      <c r="EX111" s="302"/>
      <c r="EY111" s="302"/>
      <c r="EZ111" s="303"/>
      <c r="FA111" s="303"/>
      <c r="FB111" s="303"/>
      <c r="FC111" s="303"/>
      <c r="FD111" s="303"/>
      <c r="FE111" s="302"/>
      <c r="FF111" s="302"/>
      <c r="FG111" s="302"/>
      <c r="FH111" s="302"/>
      <c r="FI111" s="302"/>
    </row>
    <row r="112" spans="1:165" x14ac:dyDescent="0.2">
      <c r="A112" s="302"/>
      <c r="B112" s="55">
        <f t="shared" si="7"/>
        <v>0</v>
      </c>
      <c r="C112" s="55" t="str">
        <f t="shared" si="8"/>
        <v/>
      </c>
      <c r="D112" s="55" t="str">
        <f t="shared" si="9"/>
        <v/>
      </c>
      <c r="E112" s="55">
        <f t="shared" si="10"/>
        <v>0</v>
      </c>
      <c r="F112" s="55">
        <f t="shared" si="11"/>
        <v>0</v>
      </c>
      <c r="G112" s="55" t="str">
        <f t="shared" si="12"/>
        <v/>
      </c>
      <c r="H112" s="55">
        <f>IF(AND(M112&gt;0,M112&lt;='Summary STATS'!$C$22),1,"")</f>
        <v>1</v>
      </c>
      <c r="I112" s="305"/>
      <c r="J112" s="26" t="s">
        <v>385</v>
      </c>
      <c r="K112" s="205">
        <v>44.19755078</v>
      </c>
      <c r="L112" s="205">
        <v>-88.449057429999996</v>
      </c>
      <c r="M112" s="302">
        <v>1.5</v>
      </c>
      <c r="N112" s="302" t="s">
        <v>276</v>
      </c>
      <c r="O112" s="302" t="s">
        <v>277</v>
      </c>
      <c r="P112" s="301"/>
      <c r="Q112" s="305"/>
      <c r="R112" s="15" t="s">
        <v>278</v>
      </c>
      <c r="S112" s="15"/>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t="s">
        <v>278</v>
      </c>
      <c r="AX112" s="302"/>
      <c r="AY112" s="302"/>
      <c r="AZ112" s="302"/>
      <c r="BA112" s="302"/>
      <c r="BB112" s="302"/>
      <c r="BC112" s="302"/>
      <c r="BD112" s="302"/>
      <c r="BE112" s="302"/>
      <c r="BF112" s="302"/>
      <c r="BG112" s="302"/>
      <c r="BH112" s="302"/>
      <c r="BI112" s="302"/>
      <c r="BJ112" s="302"/>
      <c r="BK112" s="302"/>
      <c r="BL112" s="302"/>
      <c r="BM112" s="302"/>
      <c r="BN112" s="302"/>
      <c r="BO112" s="302"/>
      <c r="BP112" s="302"/>
      <c r="BQ112" s="302"/>
      <c r="BR112" s="302"/>
      <c r="BS112" s="302"/>
      <c r="BT112" s="302"/>
      <c r="BU112" s="302"/>
      <c r="BV112" s="302"/>
      <c r="BW112" s="302"/>
      <c r="BX112" s="302"/>
      <c r="BY112" s="302"/>
      <c r="BZ112" s="302"/>
      <c r="CA112" s="302"/>
      <c r="CB112" s="302"/>
      <c r="CC112" s="302"/>
      <c r="CD112" s="302"/>
      <c r="CE112" s="302"/>
      <c r="CF112" s="302"/>
      <c r="CG112" s="302"/>
      <c r="CH112" s="302"/>
      <c r="CI112" s="302"/>
      <c r="CJ112" s="302"/>
      <c r="CK112" s="302"/>
      <c r="CL112" s="302"/>
      <c r="CM112" s="302"/>
      <c r="CN112" s="302"/>
      <c r="CO112" s="302"/>
      <c r="CP112" s="302"/>
      <c r="CQ112" s="302"/>
      <c r="CR112" s="302"/>
      <c r="CS112" s="302"/>
      <c r="CT112" s="302"/>
      <c r="CU112" s="302"/>
      <c r="CV112" s="302"/>
      <c r="CW112" s="302"/>
      <c r="CX112" s="302"/>
      <c r="CY112" s="302"/>
      <c r="CZ112" s="302"/>
      <c r="DA112" s="302"/>
      <c r="DB112" s="302"/>
      <c r="DC112" s="302"/>
      <c r="DD112" s="302"/>
      <c r="DE112" s="302"/>
      <c r="DF112" s="302"/>
      <c r="DG112" s="302"/>
      <c r="DH112" s="302"/>
      <c r="DI112" s="302"/>
      <c r="DJ112" s="302"/>
      <c r="DK112" s="302"/>
      <c r="DL112" s="302"/>
      <c r="DM112" s="302"/>
      <c r="DN112" s="302"/>
      <c r="DO112" s="302"/>
      <c r="DP112" s="302"/>
      <c r="DQ112" s="302"/>
      <c r="DR112" s="302"/>
      <c r="DS112" s="302"/>
      <c r="DT112" s="302"/>
      <c r="DU112" s="302"/>
      <c r="DV112" s="302"/>
      <c r="DW112" s="302"/>
      <c r="DX112" s="302"/>
      <c r="DY112" s="302"/>
      <c r="DZ112" s="302"/>
      <c r="EA112" s="302"/>
      <c r="EB112" s="302"/>
      <c r="EC112" s="302"/>
      <c r="ED112" s="302"/>
      <c r="EE112" s="302"/>
      <c r="EF112" s="302"/>
      <c r="EG112" s="302"/>
      <c r="EH112" s="302"/>
      <c r="EI112" s="302"/>
      <c r="EJ112" s="302"/>
      <c r="EK112" s="302"/>
      <c r="EL112" s="302"/>
      <c r="EM112" s="302"/>
      <c r="EN112" s="302"/>
      <c r="EO112" s="302"/>
      <c r="EP112" s="302"/>
      <c r="EQ112" s="302"/>
      <c r="ER112" s="302"/>
      <c r="ES112" s="302"/>
      <c r="ET112" s="302"/>
      <c r="EU112" s="302"/>
      <c r="EV112" s="302"/>
      <c r="EW112" s="302"/>
      <c r="EX112" s="302"/>
      <c r="EY112" s="302"/>
      <c r="EZ112" s="303"/>
      <c r="FA112" s="303"/>
      <c r="FB112" s="303"/>
      <c r="FC112" s="303"/>
      <c r="FD112" s="303"/>
      <c r="FE112" s="302"/>
      <c r="FF112" s="302"/>
      <c r="FG112" s="302"/>
      <c r="FH112" s="302"/>
      <c r="FI112" s="302"/>
    </row>
    <row r="113" spans="1:165" x14ac:dyDescent="0.2">
      <c r="A113" s="302"/>
      <c r="B113" s="55">
        <f t="shared" si="7"/>
        <v>2</v>
      </c>
      <c r="C113" s="55">
        <f t="shared" si="8"/>
        <v>2</v>
      </c>
      <c r="D113" s="55">
        <f t="shared" si="9"/>
        <v>2</v>
      </c>
      <c r="E113" s="55">
        <f t="shared" si="10"/>
        <v>2</v>
      </c>
      <c r="F113" s="55">
        <f t="shared" si="11"/>
        <v>2</v>
      </c>
      <c r="G113" s="55">
        <f t="shared" si="12"/>
        <v>8</v>
      </c>
      <c r="H113" s="55">
        <f>IF(AND(M113&gt;0,M113&lt;='Summary STATS'!$C$22),1,"")</f>
        <v>1</v>
      </c>
      <c r="I113" s="305"/>
      <c r="J113" s="26" t="s">
        <v>386</v>
      </c>
      <c r="K113" s="205">
        <v>44.198639640000003</v>
      </c>
      <c r="L113" s="205">
        <v>-88.471054469999999</v>
      </c>
      <c r="M113" s="302">
        <v>8</v>
      </c>
      <c r="N113" s="302" t="s">
        <v>284</v>
      </c>
      <c r="O113" s="302" t="s">
        <v>277</v>
      </c>
      <c r="P113" s="301"/>
      <c r="Q113" s="305">
        <v>1</v>
      </c>
      <c r="R113" s="15"/>
      <c r="S113" s="15"/>
      <c r="T113" s="302"/>
      <c r="U113" s="302"/>
      <c r="V113" s="302"/>
      <c r="W113" s="302"/>
      <c r="X113" s="302"/>
      <c r="Y113" s="302"/>
      <c r="Z113" s="302"/>
      <c r="AA113" s="302"/>
      <c r="AB113" s="302"/>
      <c r="AC113" s="302"/>
      <c r="AD113" s="302"/>
      <c r="AE113" s="302"/>
      <c r="AF113" s="302"/>
      <c r="AG113" s="302"/>
      <c r="AH113" s="302"/>
      <c r="AI113" s="302"/>
      <c r="AJ113" s="302"/>
      <c r="AK113" s="302"/>
      <c r="AL113" s="302"/>
      <c r="AM113" s="302"/>
      <c r="AN113" s="302"/>
      <c r="AO113" s="302"/>
      <c r="AP113" s="302"/>
      <c r="AQ113" s="302"/>
      <c r="AR113" s="302"/>
      <c r="AS113" s="302"/>
      <c r="AT113" s="302"/>
      <c r="AU113" s="302"/>
      <c r="AV113" s="302"/>
      <c r="AW113" s="302">
        <v>1</v>
      </c>
      <c r="AX113" s="302"/>
      <c r="AY113" s="302"/>
      <c r="AZ113" s="302"/>
      <c r="BA113" s="302"/>
      <c r="BB113" s="302"/>
      <c r="BC113" s="302"/>
      <c r="BD113" s="302"/>
      <c r="BE113" s="302"/>
      <c r="BF113" s="302"/>
      <c r="BG113" s="302"/>
      <c r="BH113" s="302"/>
      <c r="BI113" s="302"/>
      <c r="BJ113" s="302"/>
      <c r="BK113" s="302"/>
      <c r="BL113" s="302"/>
      <c r="BM113" s="302"/>
      <c r="BN113" s="302"/>
      <c r="BO113" s="302"/>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302"/>
      <c r="CR113" s="302"/>
      <c r="CS113" s="302"/>
      <c r="CT113" s="302"/>
      <c r="CU113" s="302"/>
      <c r="CV113" s="302"/>
      <c r="CW113" s="302"/>
      <c r="CX113" s="302"/>
      <c r="CY113" s="302"/>
      <c r="CZ113" s="302"/>
      <c r="DA113" s="302"/>
      <c r="DB113" s="302"/>
      <c r="DC113" s="302"/>
      <c r="DD113" s="302"/>
      <c r="DE113" s="302"/>
      <c r="DF113" s="302"/>
      <c r="DG113" s="302"/>
      <c r="DH113" s="302"/>
      <c r="DI113" s="302"/>
      <c r="DJ113" s="302"/>
      <c r="DK113" s="302"/>
      <c r="DL113" s="302"/>
      <c r="DM113" s="302"/>
      <c r="DN113" s="302"/>
      <c r="DO113" s="302"/>
      <c r="DP113" s="302"/>
      <c r="DQ113" s="302"/>
      <c r="DR113" s="302"/>
      <c r="DS113" s="302"/>
      <c r="DT113" s="302"/>
      <c r="DU113" s="302"/>
      <c r="DV113" s="302"/>
      <c r="DW113" s="302"/>
      <c r="DX113" s="302"/>
      <c r="DY113" s="302"/>
      <c r="DZ113" s="302"/>
      <c r="EA113" s="302"/>
      <c r="EB113" s="302"/>
      <c r="EC113" s="302"/>
      <c r="ED113" s="302"/>
      <c r="EE113" s="302"/>
      <c r="EF113" s="302"/>
      <c r="EG113" s="302"/>
      <c r="EH113" s="302"/>
      <c r="EI113" s="302"/>
      <c r="EJ113" s="302"/>
      <c r="EK113" s="302"/>
      <c r="EL113" s="302"/>
      <c r="EM113" s="302"/>
      <c r="EN113" s="302"/>
      <c r="EO113" s="302"/>
      <c r="EP113" s="302"/>
      <c r="EQ113" s="302"/>
      <c r="ER113" s="302"/>
      <c r="ES113" s="302">
        <v>1</v>
      </c>
      <c r="ET113" s="302"/>
      <c r="EU113" s="302"/>
      <c r="EV113" s="302"/>
      <c r="EW113" s="302"/>
      <c r="EX113" s="302"/>
      <c r="EY113" s="302"/>
      <c r="EZ113" s="303"/>
      <c r="FA113" s="303"/>
      <c r="FB113" s="303"/>
      <c r="FC113" s="303"/>
      <c r="FD113" s="303"/>
      <c r="FE113" s="302"/>
      <c r="FF113" s="302"/>
      <c r="FG113" s="302"/>
      <c r="FH113" s="302"/>
      <c r="FI113" s="302"/>
    </row>
    <row r="114" spans="1:165" x14ac:dyDescent="0.2">
      <c r="A114" s="302"/>
      <c r="B114" s="55">
        <f t="shared" si="7"/>
        <v>4</v>
      </c>
      <c r="C114" s="55">
        <f t="shared" si="8"/>
        <v>4</v>
      </c>
      <c r="D114" s="55">
        <f t="shared" si="9"/>
        <v>4</v>
      </c>
      <c r="E114" s="55">
        <f t="shared" si="10"/>
        <v>4</v>
      </c>
      <c r="F114" s="55">
        <f t="shared" si="11"/>
        <v>4</v>
      </c>
      <c r="G114" s="55">
        <f t="shared" si="12"/>
        <v>6</v>
      </c>
      <c r="H114" s="55">
        <f>IF(AND(M114&gt;0,M114&lt;='Summary STATS'!$C$22),1,"")</f>
        <v>1</v>
      </c>
      <c r="I114" s="305"/>
      <c r="J114" s="26" t="s">
        <v>387</v>
      </c>
      <c r="K114" s="205">
        <v>44.198624899999999</v>
      </c>
      <c r="L114" s="205">
        <v>-88.469953570000001</v>
      </c>
      <c r="M114" s="302">
        <v>6</v>
      </c>
      <c r="N114" s="302" t="s">
        <v>284</v>
      </c>
      <c r="O114" s="302" t="s">
        <v>277</v>
      </c>
      <c r="P114" s="301"/>
      <c r="Q114" s="305">
        <v>3</v>
      </c>
      <c r="R114" s="15"/>
      <c r="S114" s="15"/>
      <c r="T114" s="302"/>
      <c r="U114" s="302"/>
      <c r="V114" s="302"/>
      <c r="W114" s="302"/>
      <c r="X114" s="302"/>
      <c r="Y114" s="302"/>
      <c r="Z114" s="302"/>
      <c r="AA114" s="302"/>
      <c r="AB114" s="302"/>
      <c r="AC114" s="302"/>
      <c r="AD114" s="302"/>
      <c r="AE114" s="302">
        <v>3</v>
      </c>
      <c r="AF114" s="302"/>
      <c r="AG114" s="302"/>
      <c r="AH114" s="302"/>
      <c r="AI114" s="302"/>
      <c r="AJ114" s="302"/>
      <c r="AK114" s="302"/>
      <c r="AL114" s="302"/>
      <c r="AM114" s="302"/>
      <c r="AN114" s="302"/>
      <c r="AO114" s="302"/>
      <c r="AP114" s="302"/>
      <c r="AQ114" s="302">
        <v>1</v>
      </c>
      <c r="AR114" s="302"/>
      <c r="AS114" s="302"/>
      <c r="AT114" s="302"/>
      <c r="AU114" s="302"/>
      <c r="AV114" s="302"/>
      <c r="AW114" s="302">
        <v>1</v>
      </c>
      <c r="AX114" s="302"/>
      <c r="AY114" s="302"/>
      <c r="AZ114" s="302"/>
      <c r="BA114" s="302"/>
      <c r="BB114" s="302"/>
      <c r="BC114" s="302"/>
      <c r="BD114" s="302"/>
      <c r="BE114" s="302"/>
      <c r="BF114" s="302"/>
      <c r="BG114" s="302"/>
      <c r="BH114" s="302"/>
      <c r="BI114" s="302"/>
      <c r="BJ114" s="302"/>
      <c r="BK114" s="302"/>
      <c r="BL114" s="302"/>
      <c r="BM114" s="302"/>
      <c r="BN114" s="302"/>
      <c r="BO114" s="302"/>
      <c r="BP114" s="302"/>
      <c r="BQ114" s="302"/>
      <c r="BR114" s="302"/>
      <c r="BS114" s="302"/>
      <c r="BT114" s="302"/>
      <c r="BU114" s="302"/>
      <c r="BV114" s="302"/>
      <c r="BW114" s="302"/>
      <c r="BX114" s="302"/>
      <c r="BY114" s="302"/>
      <c r="BZ114" s="302"/>
      <c r="CA114" s="302"/>
      <c r="CB114" s="302"/>
      <c r="CC114" s="302"/>
      <c r="CD114" s="302"/>
      <c r="CE114" s="302"/>
      <c r="CF114" s="302"/>
      <c r="CG114" s="302"/>
      <c r="CH114" s="302"/>
      <c r="CI114" s="302"/>
      <c r="CJ114" s="302"/>
      <c r="CK114" s="302"/>
      <c r="CL114" s="302"/>
      <c r="CM114" s="302"/>
      <c r="CN114" s="302"/>
      <c r="CO114" s="302"/>
      <c r="CP114" s="302"/>
      <c r="CQ114" s="302"/>
      <c r="CR114" s="302"/>
      <c r="CS114" s="302"/>
      <c r="CT114" s="302"/>
      <c r="CU114" s="302"/>
      <c r="CV114" s="302"/>
      <c r="CW114" s="302"/>
      <c r="CX114" s="302"/>
      <c r="CY114" s="302"/>
      <c r="CZ114" s="302"/>
      <c r="DA114" s="302"/>
      <c r="DB114" s="302"/>
      <c r="DC114" s="302"/>
      <c r="DD114" s="302"/>
      <c r="DE114" s="302"/>
      <c r="DF114" s="302"/>
      <c r="DG114" s="302"/>
      <c r="DH114" s="302"/>
      <c r="DI114" s="302"/>
      <c r="DJ114" s="302"/>
      <c r="DK114" s="302"/>
      <c r="DL114" s="302"/>
      <c r="DM114" s="302"/>
      <c r="DN114" s="302"/>
      <c r="DO114" s="302"/>
      <c r="DP114" s="302"/>
      <c r="DQ114" s="302"/>
      <c r="DR114" s="302"/>
      <c r="DS114" s="302"/>
      <c r="DT114" s="302"/>
      <c r="DU114" s="302"/>
      <c r="DV114" s="302"/>
      <c r="DW114" s="302"/>
      <c r="DX114" s="302"/>
      <c r="DY114" s="302"/>
      <c r="DZ114" s="302"/>
      <c r="EA114" s="302"/>
      <c r="EB114" s="302"/>
      <c r="EC114" s="302"/>
      <c r="ED114" s="302"/>
      <c r="EE114" s="302"/>
      <c r="EF114" s="302"/>
      <c r="EG114" s="302"/>
      <c r="EH114" s="302"/>
      <c r="EI114" s="302"/>
      <c r="EJ114" s="302"/>
      <c r="EK114" s="302"/>
      <c r="EL114" s="302"/>
      <c r="EM114" s="302"/>
      <c r="EN114" s="302"/>
      <c r="EO114" s="302"/>
      <c r="EP114" s="302"/>
      <c r="EQ114" s="302"/>
      <c r="ER114" s="302"/>
      <c r="ES114" s="302">
        <v>3</v>
      </c>
      <c r="ET114" s="302"/>
      <c r="EU114" s="302"/>
      <c r="EV114" s="302"/>
      <c r="EW114" s="302"/>
      <c r="EX114" s="302"/>
      <c r="EY114" s="302"/>
      <c r="EZ114" s="303"/>
      <c r="FA114" s="303"/>
      <c r="FB114" s="303"/>
      <c r="FC114" s="303"/>
      <c r="FD114" s="303"/>
      <c r="FE114" s="302"/>
      <c r="FF114" s="302"/>
      <c r="FG114" s="302"/>
      <c r="FH114" s="302"/>
      <c r="FI114" s="302"/>
    </row>
    <row r="115" spans="1:165" x14ac:dyDescent="0.2">
      <c r="A115" s="302"/>
      <c r="B115" s="55">
        <f t="shared" si="7"/>
        <v>0</v>
      </c>
      <c r="C115" s="55" t="str">
        <f t="shared" si="8"/>
        <v/>
      </c>
      <c r="D115" s="55" t="str">
        <f t="shared" si="9"/>
        <v/>
      </c>
      <c r="E115" s="55">
        <f t="shared" si="10"/>
        <v>0</v>
      </c>
      <c r="F115" s="55">
        <f t="shared" si="11"/>
        <v>0</v>
      </c>
      <c r="G115" s="55" t="str">
        <f t="shared" si="12"/>
        <v/>
      </c>
      <c r="H115" s="55">
        <f>IF(AND(M115&gt;0,M115&lt;='Summary STATS'!$C$22),1,"")</f>
        <v>1</v>
      </c>
      <c r="I115" s="305"/>
      <c r="J115" s="26" t="s">
        <v>388</v>
      </c>
      <c r="K115" s="205">
        <v>44.19861014</v>
      </c>
      <c r="L115" s="205">
        <v>-88.468852670000004</v>
      </c>
      <c r="M115" s="302">
        <v>8.25</v>
      </c>
      <c r="N115" s="302" t="s">
        <v>293</v>
      </c>
      <c r="O115" s="302" t="s">
        <v>277</v>
      </c>
      <c r="P115" s="301"/>
      <c r="Q115" s="305"/>
      <c r="R115" s="15"/>
      <c r="S115" s="15"/>
      <c r="T115" s="302"/>
      <c r="U115" s="302"/>
      <c r="V115" s="302"/>
      <c r="W115" s="302"/>
      <c r="X115" s="302"/>
      <c r="Y115" s="302"/>
      <c r="Z115" s="302"/>
      <c r="AA115" s="302"/>
      <c r="AB115" s="302"/>
      <c r="AC115" s="302"/>
      <c r="AD115" s="302"/>
      <c r="AE115" s="302"/>
      <c r="AF115" s="302"/>
      <c r="AG115" s="302"/>
      <c r="AH115" s="302"/>
      <c r="AI115" s="302"/>
      <c r="AJ115" s="302"/>
      <c r="AK115" s="302"/>
      <c r="AL115" s="302"/>
      <c r="AM115" s="302"/>
      <c r="AN115" s="302"/>
      <c r="AO115" s="302"/>
      <c r="AP115" s="302"/>
      <c r="AQ115" s="302"/>
      <c r="AR115" s="302"/>
      <c r="AS115" s="302"/>
      <c r="AT115" s="302"/>
      <c r="AU115" s="302"/>
      <c r="AV115" s="302"/>
      <c r="AW115" s="302"/>
      <c r="AX115" s="302"/>
      <c r="AY115" s="302"/>
      <c r="AZ115" s="302"/>
      <c r="BA115" s="302"/>
      <c r="BB115" s="302"/>
      <c r="BC115" s="302"/>
      <c r="BD115" s="302"/>
      <c r="BE115" s="302"/>
      <c r="BF115" s="302"/>
      <c r="BG115" s="302"/>
      <c r="BH115" s="302"/>
      <c r="BI115" s="302"/>
      <c r="BJ115" s="302"/>
      <c r="BK115" s="302"/>
      <c r="BL115" s="302"/>
      <c r="BM115" s="302"/>
      <c r="BN115" s="302"/>
      <c r="BO115" s="302"/>
      <c r="BP115" s="302"/>
      <c r="BQ115" s="302"/>
      <c r="BR115" s="302"/>
      <c r="BS115" s="302"/>
      <c r="BT115" s="302"/>
      <c r="BU115" s="302"/>
      <c r="BV115" s="302"/>
      <c r="BW115" s="302"/>
      <c r="BX115" s="302"/>
      <c r="BY115" s="302"/>
      <c r="BZ115" s="302"/>
      <c r="CA115" s="302"/>
      <c r="CB115" s="302"/>
      <c r="CC115" s="302"/>
      <c r="CD115" s="302"/>
      <c r="CE115" s="302"/>
      <c r="CF115" s="302"/>
      <c r="CG115" s="302"/>
      <c r="CH115" s="302"/>
      <c r="CI115" s="302"/>
      <c r="CJ115" s="302"/>
      <c r="CK115" s="302"/>
      <c r="CL115" s="302"/>
      <c r="CM115" s="302"/>
      <c r="CN115" s="302"/>
      <c r="CO115" s="302"/>
      <c r="CP115" s="302"/>
      <c r="CQ115" s="302"/>
      <c r="CR115" s="302"/>
      <c r="CS115" s="302"/>
      <c r="CT115" s="302"/>
      <c r="CU115" s="302"/>
      <c r="CV115" s="302"/>
      <c r="CW115" s="302"/>
      <c r="CX115" s="302"/>
      <c r="CY115" s="302"/>
      <c r="CZ115" s="302"/>
      <c r="DA115" s="302"/>
      <c r="DB115" s="302"/>
      <c r="DC115" s="302"/>
      <c r="DD115" s="302"/>
      <c r="DE115" s="302"/>
      <c r="DF115" s="302"/>
      <c r="DG115" s="302"/>
      <c r="DH115" s="302"/>
      <c r="DI115" s="302"/>
      <c r="DJ115" s="302"/>
      <c r="DK115" s="302"/>
      <c r="DL115" s="302"/>
      <c r="DM115" s="302"/>
      <c r="DN115" s="302"/>
      <c r="DO115" s="302"/>
      <c r="DP115" s="302"/>
      <c r="DQ115" s="302"/>
      <c r="DR115" s="302"/>
      <c r="DS115" s="302"/>
      <c r="DT115" s="302"/>
      <c r="DU115" s="302"/>
      <c r="DV115" s="302"/>
      <c r="DW115" s="302"/>
      <c r="DX115" s="302"/>
      <c r="DY115" s="302"/>
      <c r="DZ115" s="302"/>
      <c r="EA115" s="302"/>
      <c r="EB115" s="302"/>
      <c r="EC115" s="302"/>
      <c r="ED115" s="302"/>
      <c r="EE115" s="302"/>
      <c r="EF115" s="302"/>
      <c r="EG115" s="302"/>
      <c r="EH115" s="302"/>
      <c r="EI115" s="302"/>
      <c r="EJ115" s="302"/>
      <c r="EK115" s="302"/>
      <c r="EL115" s="302"/>
      <c r="EM115" s="302"/>
      <c r="EN115" s="302"/>
      <c r="EO115" s="302"/>
      <c r="EP115" s="302"/>
      <c r="EQ115" s="302"/>
      <c r="ER115" s="302"/>
      <c r="ES115" s="302"/>
      <c r="ET115" s="302"/>
      <c r="EU115" s="302"/>
      <c r="EV115" s="302"/>
      <c r="EW115" s="302"/>
      <c r="EX115" s="302"/>
      <c r="EY115" s="302"/>
      <c r="EZ115" s="303"/>
      <c r="FA115" s="303"/>
      <c r="FB115" s="303"/>
      <c r="FC115" s="303"/>
      <c r="FD115" s="303"/>
      <c r="FE115" s="302"/>
      <c r="FF115" s="302"/>
      <c r="FG115" s="302"/>
      <c r="FH115" s="302"/>
      <c r="FI115" s="302"/>
    </row>
    <row r="116" spans="1:165" x14ac:dyDescent="0.2">
      <c r="A116" s="302"/>
      <c r="B116" s="55">
        <f t="shared" si="7"/>
        <v>4</v>
      </c>
      <c r="C116" s="55">
        <f t="shared" si="8"/>
        <v>4</v>
      </c>
      <c r="D116" s="55">
        <f t="shared" si="9"/>
        <v>3</v>
      </c>
      <c r="E116" s="55">
        <f t="shared" si="10"/>
        <v>4</v>
      </c>
      <c r="F116" s="55">
        <f t="shared" si="11"/>
        <v>3</v>
      </c>
      <c r="G116" s="55">
        <f t="shared" si="12"/>
        <v>5.5</v>
      </c>
      <c r="H116" s="55">
        <f>IF(AND(M116&gt;0,M116&lt;='Summary STATS'!$C$22),1,"")</f>
        <v>1</v>
      </c>
      <c r="I116" s="305"/>
      <c r="J116" s="26" t="s">
        <v>389</v>
      </c>
      <c r="K116" s="205">
        <v>44.19859538</v>
      </c>
      <c r="L116" s="205">
        <v>-88.46775178</v>
      </c>
      <c r="M116" s="302">
        <v>5.5</v>
      </c>
      <c r="N116" s="302" t="s">
        <v>284</v>
      </c>
      <c r="O116" s="302" t="s">
        <v>277</v>
      </c>
      <c r="P116" s="301"/>
      <c r="Q116" s="305">
        <v>2</v>
      </c>
      <c r="R116" s="15">
        <v>1</v>
      </c>
      <c r="S116" s="15"/>
      <c r="T116" s="302"/>
      <c r="U116" s="302"/>
      <c r="V116" s="302"/>
      <c r="W116" s="302"/>
      <c r="X116" s="302"/>
      <c r="Y116" s="302"/>
      <c r="Z116" s="302"/>
      <c r="AA116" s="302"/>
      <c r="AB116" s="302"/>
      <c r="AC116" s="302"/>
      <c r="AD116" s="302"/>
      <c r="AE116" s="302">
        <v>1</v>
      </c>
      <c r="AF116" s="302"/>
      <c r="AG116" s="302"/>
      <c r="AH116" s="302"/>
      <c r="AI116" s="302"/>
      <c r="AJ116" s="302"/>
      <c r="AK116" s="302"/>
      <c r="AL116" s="302"/>
      <c r="AM116" s="302"/>
      <c r="AN116" s="302"/>
      <c r="AO116" s="302"/>
      <c r="AP116" s="302"/>
      <c r="AQ116" s="302"/>
      <c r="AR116" s="302"/>
      <c r="AS116" s="302"/>
      <c r="AT116" s="302"/>
      <c r="AU116" s="302"/>
      <c r="AV116" s="302"/>
      <c r="AW116" s="302">
        <v>1</v>
      </c>
      <c r="AX116" s="302"/>
      <c r="AY116" s="302"/>
      <c r="AZ116" s="302"/>
      <c r="BA116" s="302"/>
      <c r="BB116" s="302"/>
      <c r="BC116" s="302"/>
      <c r="BD116" s="302"/>
      <c r="BE116" s="302"/>
      <c r="BF116" s="302"/>
      <c r="BG116" s="302"/>
      <c r="BH116" s="302"/>
      <c r="BI116" s="302"/>
      <c r="BJ116" s="302"/>
      <c r="BK116" s="302"/>
      <c r="BL116" s="302"/>
      <c r="BM116" s="302"/>
      <c r="BN116" s="302"/>
      <c r="BO116" s="302"/>
      <c r="BP116" s="302"/>
      <c r="BQ116" s="302"/>
      <c r="BR116" s="302"/>
      <c r="BS116" s="302"/>
      <c r="BT116" s="302"/>
      <c r="BU116" s="302"/>
      <c r="BV116" s="302"/>
      <c r="BW116" s="302"/>
      <c r="BX116" s="302"/>
      <c r="BY116" s="302"/>
      <c r="BZ116" s="302"/>
      <c r="CA116" s="302"/>
      <c r="CB116" s="302"/>
      <c r="CC116" s="302"/>
      <c r="CD116" s="302"/>
      <c r="CE116" s="302"/>
      <c r="CF116" s="302"/>
      <c r="CG116" s="302"/>
      <c r="CH116" s="302"/>
      <c r="CI116" s="302"/>
      <c r="CJ116" s="302"/>
      <c r="CK116" s="302"/>
      <c r="CL116" s="302"/>
      <c r="CM116" s="302"/>
      <c r="CN116" s="302"/>
      <c r="CO116" s="302"/>
      <c r="CP116" s="302"/>
      <c r="CQ116" s="302"/>
      <c r="CR116" s="302"/>
      <c r="CS116" s="302"/>
      <c r="CT116" s="302"/>
      <c r="CU116" s="302"/>
      <c r="CV116" s="302"/>
      <c r="CW116" s="302"/>
      <c r="CX116" s="302"/>
      <c r="CY116" s="302"/>
      <c r="CZ116" s="302"/>
      <c r="DA116" s="302"/>
      <c r="DB116" s="302"/>
      <c r="DC116" s="302"/>
      <c r="DD116" s="302"/>
      <c r="DE116" s="302"/>
      <c r="DF116" s="302"/>
      <c r="DG116" s="302"/>
      <c r="DH116" s="302"/>
      <c r="DI116" s="302"/>
      <c r="DJ116" s="302"/>
      <c r="DK116" s="302"/>
      <c r="DL116" s="302"/>
      <c r="DM116" s="302"/>
      <c r="DN116" s="302"/>
      <c r="DO116" s="302"/>
      <c r="DP116" s="302"/>
      <c r="DQ116" s="302"/>
      <c r="DR116" s="302"/>
      <c r="DS116" s="302"/>
      <c r="DT116" s="302"/>
      <c r="DU116" s="302"/>
      <c r="DV116" s="302"/>
      <c r="DW116" s="302"/>
      <c r="DX116" s="302"/>
      <c r="DY116" s="302"/>
      <c r="DZ116" s="302"/>
      <c r="EA116" s="302"/>
      <c r="EB116" s="302"/>
      <c r="EC116" s="302"/>
      <c r="ED116" s="302"/>
      <c r="EE116" s="302"/>
      <c r="EF116" s="302"/>
      <c r="EG116" s="302"/>
      <c r="EH116" s="302"/>
      <c r="EI116" s="302"/>
      <c r="EJ116" s="302"/>
      <c r="EK116" s="302"/>
      <c r="EL116" s="302"/>
      <c r="EM116" s="302"/>
      <c r="EN116" s="302"/>
      <c r="EO116" s="302"/>
      <c r="EP116" s="302"/>
      <c r="EQ116" s="302"/>
      <c r="ER116" s="302"/>
      <c r="ES116" s="302">
        <v>2</v>
      </c>
      <c r="ET116" s="302"/>
      <c r="EU116" s="302"/>
      <c r="EV116" s="302"/>
      <c r="EW116" s="302"/>
      <c r="EX116" s="302"/>
      <c r="EY116" s="302"/>
      <c r="EZ116" s="303"/>
      <c r="FA116" s="303"/>
      <c r="FB116" s="303"/>
      <c r="FC116" s="303"/>
      <c r="FD116" s="303"/>
      <c r="FE116" s="302"/>
      <c r="FF116" s="302"/>
      <c r="FG116" s="302"/>
      <c r="FH116" s="302"/>
      <c r="FI116" s="302"/>
    </row>
    <row r="117" spans="1:165" x14ac:dyDescent="0.2">
      <c r="A117" s="302"/>
      <c r="B117" s="55">
        <f t="shared" si="7"/>
        <v>1</v>
      </c>
      <c r="C117" s="55">
        <f t="shared" si="8"/>
        <v>1</v>
      </c>
      <c r="D117" s="55">
        <f t="shared" si="9"/>
        <v>1</v>
      </c>
      <c r="E117" s="55">
        <f t="shared" si="10"/>
        <v>1</v>
      </c>
      <c r="F117" s="55">
        <f t="shared" si="11"/>
        <v>1</v>
      </c>
      <c r="G117" s="55">
        <f t="shared" si="12"/>
        <v>4.25</v>
      </c>
      <c r="H117" s="55">
        <f>IF(AND(M117&gt;0,M117&lt;='Summary STATS'!$C$22),1,"")</f>
        <v>1</v>
      </c>
      <c r="I117" s="305"/>
      <c r="J117" s="26" t="s">
        <v>390</v>
      </c>
      <c r="K117" s="205">
        <v>44.1985806</v>
      </c>
      <c r="L117" s="205">
        <v>-88.466650880000003</v>
      </c>
      <c r="M117" s="302">
        <v>4.25</v>
      </c>
      <c r="N117" s="302" t="s">
        <v>293</v>
      </c>
      <c r="O117" s="302" t="s">
        <v>277</v>
      </c>
      <c r="P117" s="301"/>
      <c r="Q117" s="305">
        <v>2</v>
      </c>
      <c r="R117" s="15"/>
      <c r="S117" s="15"/>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2"/>
      <c r="AO117" s="302"/>
      <c r="AP117" s="302"/>
      <c r="AQ117" s="302"/>
      <c r="AR117" s="302"/>
      <c r="AS117" s="302"/>
      <c r="AT117" s="302"/>
      <c r="AU117" s="302"/>
      <c r="AV117" s="302"/>
      <c r="AW117" s="302"/>
      <c r="AX117" s="302"/>
      <c r="AY117" s="302"/>
      <c r="AZ117" s="302"/>
      <c r="BA117" s="302"/>
      <c r="BB117" s="302"/>
      <c r="BC117" s="302"/>
      <c r="BD117" s="302"/>
      <c r="BE117" s="302"/>
      <c r="BF117" s="302"/>
      <c r="BG117" s="302"/>
      <c r="BH117" s="302"/>
      <c r="BI117" s="302"/>
      <c r="BJ117" s="302"/>
      <c r="BK117" s="302"/>
      <c r="BL117" s="302"/>
      <c r="BM117" s="302"/>
      <c r="BN117" s="302"/>
      <c r="BO117" s="302"/>
      <c r="BP117" s="302"/>
      <c r="BQ117" s="302"/>
      <c r="BR117" s="302"/>
      <c r="BS117" s="302"/>
      <c r="BT117" s="302"/>
      <c r="BU117" s="302"/>
      <c r="BV117" s="302"/>
      <c r="BW117" s="302"/>
      <c r="BX117" s="302"/>
      <c r="BY117" s="302"/>
      <c r="BZ117" s="302"/>
      <c r="CA117" s="302"/>
      <c r="CB117" s="302"/>
      <c r="CC117" s="302"/>
      <c r="CD117" s="302"/>
      <c r="CE117" s="302"/>
      <c r="CF117" s="302"/>
      <c r="CG117" s="302"/>
      <c r="CH117" s="302"/>
      <c r="CI117" s="302"/>
      <c r="CJ117" s="302"/>
      <c r="CK117" s="302"/>
      <c r="CL117" s="302"/>
      <c r="CM117" s="302"/>
      <c r="CN117" s="302"/>
      <c r="CO117" s="302"/>
      <c r="CP117" s="302"/>
      <c r="CQ117" s="302"/>
      <c r="CR117" s="302"/>
      <c r="CS117" s="302"/>
      <c r="CT117" s="302"/>
      <c r="CU117" s="302"/>
      <c r="CV117" s="302"/>
      <c r="CW117" s="302"/>
      <c r="CX117" s="302"/>
      <c r="CY117" s="302"/>
      <c r="CZ117" s="302"/>
      <c r="DA117" s="302"/>
      <c r="DB117" s="302"/>
      <c r="DC117" s="302"/>
      <c r="DD117" s="302"/>
      <c r="DE117" s="302"/>
      <c r="DF117" s="302"/>
      <c r="DG117" s="302"/>
      <c r="DH117" s="302"/>
      <c r="DI117" s="302"/>
      <c r="DJ117" s="302"/>
      <c r="DK117" s="302"/>
      <c r="DL117" s="302"/>
      <c r="DM117" s="302"/>
      <c r="DN117" s="302"/>
      <c r="DO117" s="302"/>
      <c r="DP117" s="302"/>
      <c r="DQ117" s="302"/>
      <c r="DR117" s="302"/>
      <c r="DS117" s="302"/>
      <c r="DT117" s="302"/>
      <c r="DU117" s="302"/>
      <c r="DV117" s="302"/>
      <c r="DW117" s="302"/>
      <c r="DX117" s="302"/>
      <c r="DY117" s="302"/>
      <c r="DZ117" s="302"/>
      <c r="EA117" s="302"/>
      <c r="EB117" s="302"/>
      <c r="EC117" s="302"/>
      <c r="ED117" s="302"/>
      <c r="EE117" s="302"/>
      <c r="EF117" s="302"/>
      <c r="EG117" s="302"/>
      <c r="EH117" s="302"/>
      <c r="EI117" s="302"/>
      <c r="EJ117" s="302"/>
      <c r="EK117" s="302"/>
      <c r="EL117" s="302"/>
      <c r="EM117" s="302"/>
      <c r="EN117" s="302"/>
      <c r="EO117" s="302"/>
      <c r="EP117" s="302"/>
      <c r="EQ117" s="302"/>
      <c r="ER117" s="302"/>
      <c r="ES117" s="302">
        <v>2</v>
      </c>
      <c r="ET117" s="302"/>
      <c r="EU117" s="302"/>
      <c r="EV117" s="302"/>
      <c r="EW117" s="302"/>
      <c r="EX117" s="302"/>
      <c r="EY117" s="302"/>
      <c r="EZ117" s="303"/>
      <c r="FA117" s="303"/>
      <c r="FB117" s="303"/>
      <c r="FC117" s="303"/>
      <c r="FD117" s="303"/>
      <c r="FE117" s="302"/>
      <c r="FF117" s="302"/>
      <c r="FG117" s="302"/>
      <c r="FH117" s="302"/>
      <c r="FI117" s="302"/>
    </row>
    <row r="118" spans="1:165" x14ac:dyDescent="0.2">
      <c r="A118" s="302"/>
      <c r="B118" s="55">
        <f t="shared" si="7"/>
        <v>1</v>
      </c>
      <c r="C118" s="55">
        <f t="shared" si="8"/>
        <v>1</v>
      </c>
      <c r="D118" s="55">
        <f t="shared" si="9"/>
        <v>1</v>
      </c>
      <c r="E118" s="55">
        <f t="shared" si="10"/>
        <v>1</v>
      </c>
      <c r="F118" s="55">
        <f t="shared" si="11"/>
        <v>1</v>
      </c>
      <c r="G118" s="55">
        <f t="shared" si="12"/>
        <v>4</v>
      </c>
      <c r="H118" s="55">
        <f>IF(AND(M118&gt;0,M118&lt;='Summary STATS'!$C$22),1,"")</f>
        <v>1</v>
      </c>
      <c r="I118" s="305"/>
      <c r="J118" s="26" t="s">
        <v>391</v>
      </c>
      <c r="K118" s="205">
        <v>44.198565819999999</v>
      </c>
      <c r="L118" s="205">
        <v>-88.465549980000006</v>
      </c>
      <c r="M118" s="302">
        <v>4</v>
      </c>
      <c r="N118" s="302" t="s">
        <v>284</v>
      </c>
      <c r="O118" s="302" t="s">
        <v>277</v>
      </c>
      <c r="P118" s="301"/>
      <c r="Q118" s="305">
        <v>2</v>
      </c>
      <c r="R118" s="15"/>
      <c r="S118" s="15"/>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2"/>
      <c r="AO118" s="302"/>
      <c r="AP118" s="302"/>
      <c r="AQ118" s="302"/>
      <c r="AR118" s="302"/>
      <c r="AS118" s="302"/>
      <c r="AT118" s="302"/>
      <c r="AU118" s="302"/>
      <c r="AV118" s="302"/>
      <c r="AW118" s="302"/>
      <c r="AX118" s="302"/>
      <c r="AY118" s="302"/>
      <c r="AZ118" s="302"/>
      <c r="BA118" s="302"/>
      <c r="BB118" s="302"/>
      <c r="BC118" s="302"/>
      <c r="BD118" s="302"/>
      <c r="BE118" s="302"/>
      <c r="BF118" s="302"/>
      <c r="BG118" s="302"/>
      <c r="BH118" s="302"/>
      <c r="BI118" s="302"/>
      <c r="BJ118" s="302"/>
      <c r="BK118" s="302"/>
      <c r="BL118" s="302"/>
      <c r="BM118" s="302"/>
      <c r="BN118" s="302"/>
      <c r="BO118" s="302"/>
      <c r="BP118" s="302"/>
      <c r="BQ118" s="302"/>
      <c r="BR118" s="302"/>
      <c r="BS118" s="302"/>
      <c r="BT118" s="302"/>
      <c r="BU118" s="302"/>
      <c r="BV118" s="302"/>
      <c r="BW118" s="302"/>
      <c r="BX118" s="302"/>
      <c r="BY118" s="302"/>
      <c r="BZ118" s="302"/>
      <c r="CA118" s="302"/>
      <c r="CB118" s="302"/>
      <c r="CC118" s="302"/>
      <c r="CD118" s="302"/>
      <c r="CE118" s="302"/>
      <c r="CF118" s="302"/>
      <c r="CG118" s="302"/>
      <c r="CH118" s="302"/>
      <c r="CI118" s="302"/>
      <c r="CJ118" s="302"/>
      <c r="CK118" s="302"/>
      <c r="CL118" s="302"/>
      <c r="CM118" s="302"/>
      <c r="CN118" s="302"/>
      <c r="CO118" s="302"/>
      <c r="CP118" s="302"/>
      <c r="CQ118" s="302"/>
      <c r="CR118" s="302"/>
      <c r="CS118" s="302"/>
      <c r="CT118" s="302"/>
      <c r="CU118" s="302"/>
      <c r="CV118" s="302"/>
      <c r="CW118" s="302"/>
      <c r="CX118" s="302"/>
      <c r="CY118" s="302"/>
      <c r="CZ118" s="302"/>
      <c r="DA118" s="302"/>
      <c r="DB118" s="302"/>
      <c r="DC118" s="302"/>
      <c r="DD118" s="302"/>
      <c r="DE118" s="302"/>
      <c r="DF118" s="302"/>
      <c r="DG118" s="302"/>
      <c r="DH118" s="302"/>
      <c r="DI118" s="302"/>
      <c r="DJ118" s="302"/>
      <c r="DK118" s="302"/>
      <c r="DL118" s="302"/>
      <c r="DM118" s="302"/>
      <c r="DN118" s="302"/>
      <c r="DO118" s="302"/>
      <c r="DP118" s="302"/>
      <c r="DQ118" s="302"/>
      <c r="DR118" s="302"/>
      <c r="DS118" s="302"/>
      <c r="DT118" s="302"/>
      <c r="DU118" s="302"/>
      <c r="DV118" s="302"/>
      <c r="DW118" s="302"/>
      <c r="DX118" s="302"/>
      <c r="DY118" s="302"/>
      <c r="DZ118" s="302"/>
      <c r="EA118" s="302"/>
      <c r="EB118" s="302"/>
      <c r="EC118" s="302"/>
      <c r="ED118" s="302"/>
      <c r="EE118" s="302"/>
      <c r="EF118" s="302"/>
      <c r="EG118" s="302"/>
      <c r="EH118" s="302"/>
      <c r="EI118" s="302"/>
      <c r="EJ118" s="302"/>
      <c r="EK118" s="302"/>
      <c r="EL118" s="302"/>
      <c r="EM118" s="302"/>
      <c r="EN118" s="302"/>
      <c r="EO118" s="302"/>
      <c r="EP118" s="302"/>
      <c r="EQ118" s="302"/>
      <c r="ER118" s="302"/>
      <c r="ES118" s="302">
        <v>2</v>
      </c>
      <c r="ET118" s="302"/>
      <c r="EU118" s="302"/>
      <c r="EV118" s="302"/>
      <c r="EW118" s="302"/>
      <c r="EX118" s="302"/>
      <c r="EY118" s="302"/>
      <c r="EZ118" s="303"/>
      <c r="FA118" s="303"/>
      <c r="FB118" s="303"/>
      <c r="FC118" s="303"/>
      <c r="FD118" s="303"/>
      <c r="FE118" s="302"/>
      <c r="FF118" s="302"/>
      <c r="FG118" s="302"/>
      <c r="FH118" s="302"/>
      <c r="FI118" s="302"/>
    </row>
    <row r="119" spans="1:165" x14ac:dyDescent="0.2">
      <c r="A119" s="302"/>
      <c r="B119" s="55">
        <f t="shared" si="7"/>
        <v>1</v>
      </c>
      <c r="C119" s="55">
        <f t="shared" si="8"/>
        <v>1</v>
      </c>
      <c r="D119" s="55">
        <f t="shared" si="9"/>
        <v>1</v>
      </c>
      <c r="E119" s="55">
        <f t="shared" si="10"/>
        <v>1</v>
      </c>
      <c r="F119" s="55">
        <f t="shared" si="11"/>
        <v>1</v>
      </c>
      <c r="G119" s="55">
        <f t="shared" si="12"/>
        <v>5.5</v>
      </c>
      <c r="H119" s="55">
        <f>IF(AND(M119&gt;0,M119&lt;='Summary STATS'!$C$22),1,"")</f>
        <v>1</v>
      </c>
      <c r="I119" s="305"/>
      <c r="J119" s="26" t="s">
        <v>392</v>
      </c>
      <c r="K119" s="205">
        <v>44.198551019999996</v>
      </c>
      <c r="L119" s="205">
        <v>-88.464449090000002</v>
      </c>
      <c r="M119" s="302">
        <v>5.5</v>
      </c>
      <c r="N119" s="302" t="s">
        <v>276</v>
      </c>
      <c r="O119" s="302" t="s">
        <v>277</v>
      </c>
      <c r="P119" s="301"/>
      <c r="Q119" s="305">
        <v>1</v>
      </c>
      <c r="R119" s="15"/>
      <c r="S119" s="15"/>
      <c r="T119" s="302"/>
      <c r="U119" s="302"/>
      <c r="V119" s="302"/>
      <c r="W119" s="302"/>
      <c r="X119" s="302"/>
      <c r="Y119" s="302"/>
      <c r="Z119" s="302"/>
      <c r="AA119" s="302"/>
      <c r="AB119" s="302"/>
      <c r="AC119" s="302"/>
      <c r="AD119" s="302"/>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302"/>
      <c r="BD119" s="302"/>
      <c r="BE119" s="302"/>
      <c r="BF119" s="302"/>
      <c r="BG119" s="302"/>
      <c r="BH119" s="302"/>
      <c r="BI119" s="302"/>
      <c r="BJ119" s="302"/>
      <c r="BK119" s="302"/>
      <c r="BL119" s="302"/>
      <c r="BM119" s="302"/>
      <c r="BN119" s="302"/>
      <c r="BO119" s="302"/>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302"/>
      <c r="CR119" s="302"/>
      <c r="CS119" s="302"/>
      <c r="CT119" s="302"/>
      <c r="CU119" s="302"/>
      <c r="CV119" s="302"/>
      <c r="CW119" s="302"/>
      <c r="CX119" s="302"/>
      <c r="CY119" s="302"/>
      <c r="CZ119" s="302"/>
      <c r="DA119" s="302"/>
      <c r="DB119" s="302"/>
      <c r="DC119" s="302"/>
      <c r="DD119" s="302"/>
      <c r="DE119" s="302"/>
      <c r="DF119" s="302"/>
      <c r="DG119" s="302"/>
      <c r="DH119" s="302"/>
      <c r="DI119" s="302"/>
      <c r="DJ119" s="302"/>
      <c r="DK119" s="302"/>
      <c r="DL119" s="302"/>
      <c r="DM119" s="302"/>
      <c r="DN119" s="302"/>
      <c r="DO119" s="302"/>
      <c r="DP119" s="302"/>
      <c r="DQ119" s="302"/>
      <c r="DR119" s="302"/>
      <c r="DS119" s="302"/>
      <c r="DT119" s="302"/>
      <c r="DU119" s="302"/>
      <c r="DV119" s="302"/>
      <c r="DW119" s="302"/>
      <c r="DX119" s="302"/>
      <c r="DY119" s="302"/>
      <c r="DZ119" s="302"/>
      <c r="EA119" s="302"/>
      <c r="EB119" s="302"/>
      <c r="EC119" s="302"/>
      <c r="ED119" s="302"/>
      <c r="EE119" s="302"/>
      <c r="EF119" s="302"/>
      <c r="EG119" s="302"/>
      <c r="EH119" s="302"/>
      <c r="EI119" s="302"/>
      <c r="EJ119" s="302"/>
      <c r="EK119" s="302"/>
      <c r="EL119" s="302"/>
      <c r="EM119" s="302"/>
      <c r="EN119" s="302"/>
      <c r="EO119" s="302"/>
      <c r="EP119" s="302"/>
      <c r="EQ119" s="302"/>
      <c r="ER119" s="302"/>
      <c r="ES119" s="302">
        <v>1</v>
      </c>
      <c r="ET119" s="302"/>
      <c r="EU119" s="302"/>
      <c r="EV119" s="302"/>
      <c r="EW119" s="302"/>
      <c r="EX119" s="302"/>
      <c r="EY119" s="302"/>
      <c r="EZ119" s="303"/>
      <c r="FA119" s="303"/>
      <c r="FB119" s="303"/>
      <c r="FC119" s="303"/>
      <c r="FD119" s="303"/>
      <c r="FE119" s="302"/>
      <c r="FF119" s="302"/>
      <c r="FG119" s="302"/>
      <c r="FH119" s="302"/>
      <c r="FI119" s="302"/>
    </row>
    <row r="120" spans="1:165" x14ac:dyDescent="0.2">
      <c r="A120" s="302"/>
      <c r="B120" s="55">
        <f t="shared" si="7"/>
        <v>4</v>
      </c>
      <c r="C120" s="55">
        <f t="shared" si="8"/>
        <v>4</v>
      </c>
      <c r="D120" s="55">
        <f t="shared" si="9"/>
        <v>4</v>
      </c>
      <c r="E120" s="55">
        <f t="shared" si="10"/>
        <v>4</v>
      </c>
      <c r="F120" s="55">
        <f t="shared" si="11"/>
        <v>4</v>
      </c>
      <c r="G120" s="55">
        <f t="shared" si="12"/>
        <v>5</v>
      </c>
      <c r="H120" s="55">
        <f>IF(AND(M120&gt;0,M120&lt;='Summary STATS'!$C$22),1,"")</f>
        <v>1</v>
      </c>
      <c r="I120" s="305"/>
      <c r="J120" s="26" t="s">
        <v>393</v>
      </c>
      <c r="K120" s="205">
        <v>44.198536220000001</v>
      </c>
      <c r="L120" s="205">
        <v>-88.463348199999999</v>
      </c>
      <c r="M120" s="302">
        <v>5</v>
      </c>
      <c r="N120" s="302" t="s">
        <v>276</v>
      </c>
      <c r="O120" s="302" t="s">
        <v>277</v>
      </c>
      <c r="P120" s="301"/>
      <c r="Q120" s="305">
        <v>2</v>
      </c>
      <c r="R120" s="15"/>
      <c r="S120" s="15"/>
      <c r="T120" s="302"/>
      <c r="U120" s="302"/>
      <c r="V120" s="302"/>
      <c r="W120" s="302"/>
      <c r="X120" s="302"/>
      <c r="Y120" s="302"/>
      <c r="Z120" s="302"/>
      <c r="AA120" s="302"/>
      <c r="AB120" s="302"/>
      <c r="AC120" s="302"/>
      <c r="AD120" s="302"/>
      <c r="AE120" s="302">
        <v>1</v>
      </c>
      <c r="AF120" s="302"/>
      <c r="AG120" s="302"/>
      <c r="AH120" s="302"/>
      <c r="AI120" s="302"/>
      <c r="AJ120" s="302"/>
      <c r="AK120" s="302"/>
      <c r="AL120" s="302"/>
      <c r="AM120" s="302"/>
      <c r="AN120" s="302"/>
      <c r="AO120" s="302"/>
      <c r="AP120" s="302"/>
      <c r="AQ120" s="302">
        <v>1</v>
      </c>
      <c r="AR120" s="302"/>
      <c r="AS120" s="302"/>
      <c r="AT120" s="302"/>
      <c r="AU120" s="302"/>
      <c r="AV120" s="302"/>
      <c r="AW120" s="302"/>
      <c r="AX120" s="302"/>
      <c r="AY120" s="302"/>
      <c r="AZ120" s="302"/>
      <c r="BA120" s="302"/>
      <c r="BB120" s="302"/>
      <c r="BC120" s="302"/>
      <c r="BD120" s="302"/>
      <c r="BE120" s="302"/>
      <c r="BF120" s="302"/>
      <c r="BG120" s="302"/>
      <c r="BH120" s="302"/>
      <c r="BI120" s="302"/>
      <c r="BJ120" s="302"/>
      <c r="BK120" s="302"/>
      <c r="BL120" s="302"/>
      <c r="BM120" s="302"/>
      <c r="BN120" s="302"/>
      <c r="BO120" s="302"/>
      <c r="BP120" s="302"/>
      <c r="BQ120" s="302"/>
      <c r="BR120" s="302"/>
      <c r="BS120" s="302"/>
      <c r="BT120" s="302"/>
      <c r="BU120" s="302"/>
      <c r="BV120" s="302"/>
      <c r="BW120" s="302"/>
      <c r="BX120" s="302"/>
      <c r="BY120" s="302"/>
      <c r="BZ120" s="302"/>
      <c r="CA120" s="302"/>
      <c r="CB120" s="302"/>
      <c r="CC120" s="302"/>
      <c r="CD120" s="302"/>
      <c r="CE120" s="302"/>
      <c r="CF120" s="302"/>
      <c r="CG120" s="302"/>
      <c r="CH120" s="302"/>
      <c r="CI120" s="302"/>
      <c r="CJ120" s="302"/>
      <c r="CK120" s="302"/>
      <c r="CL120" s="302"/>
      <c r="CM120" s="302"/>
      <c r="CN120" s="302"/>
      <c r="CO120" s="302"/>
      <c r="CP120" s="302"/>
      <c r="CQ120" s="302"/>
      <c r="CR120" s="302"/>
      <c r="CS120" s="302"/>
      <c r="CT120" s="302"/>
      <c r="CU120" s="302"/>
      <c r="CV120" s="302"/>
      <c r="CW120" s="302"/>
      <c r="CX120" s="302"/>
      <c r="CY120" s="302"/>
      <c r="CZ120" s="302"/>
      <c r="DA120" s="302"/>
      <c r="DB120" s="302"/>
      <c r="DC120" s="302"/>
      <c r="DD120" s="302"/>
      <c r="DE120" s="302"/>
      <c r="DF120" s="302"/>
      <c r="DG120" s="302"/>
      <c r="DH120" s="302"/>
      <c r="DI120" s="302"/>
      <c r="DJ120" s="302"/>
      <c r="DK120" s="302"/>
      <c r="DL120" s="302"/>
      <c r="DM120" s="302"/>
      <c r="DN120" s="302"/>
      <c r="DO120" s="302"/>
      <c r="DP120" s="302"/>
      <c r="DQ120" s="302"/>
      <c r="DR120" s="302"/>
      <c r="DS120" s="302"/>
      <c r="DT120" s="302"/>
      <c r="DU120" s="302"/>
      <c r="DV120" s="302"/>
      <c r="DW120" s="302"/>
      <c r="DX120" s="302"/>
      <c r="DY120" s="302"/>
      <c r="DZ120" s="302"/>
      <c r="EA120" s="302"/>
      <c r="EB120" s="302"/>
      <c r="EC120" s="302"/>
      <c r="ED120" s="302"/>
      <c r="EE120" s="302"/>
      <c r="EF120" s="302">
        <v>1</v>
      </c>
      <c r="EG120" s="302"/>
      <c r="EH120" s="302"/>
      <c r="EI120" s="302"/>
      <c r="EJ120" s="302"/>
      <c r="EK120" s="302"/>
      <c r="EL120" s="302"/>
      <c r="EM120" s="302"/>
      <c r="EN120" s="302"/>
      <c r="EO120" s="302"/>
      <c r="EP120" s="302"/>
      <c r="EQ120" s="302"/>
      <c r="ER120" s="302"/>
      <c r="ES120" s="302">
        <v>1</v>
      </c>
      <c r="ET120" s="302"/>
      <c r="EU120" s="302"/>
      <c r="EV120" s="302"/>
      <c r="EW120" s="302"/>
      <c r="EX120" s="302"/>
      <c r="EY120" s="302"/>
      <c r="EZ120" s="303"/>
      <c r="FA120" s="303"/>
      <c r="FB120" s="303"/>
      <c r="FC120" s="303"/>
      <c r="FD120" s="303"/>
      <c r="FE120" s="302"/>
      <c r="FF120" s="302"/>
      <c r="FG120" s="302"/>
      <c r="FH120" s="302"/>
      <c r="FI120" s="302"/>
    </row>
    <row r="121" spans="1:165" x14ac:dyDescent="0.2">
      <c r="A121" s="302"/>
      <c r="B121" s="55">
        <f t="shared" si="7"/>
        <v>1</v>
      </c>
      <c r="C121" s="55">
        <f t="shared" si="8"/>
        <v>1</v>
      </c>
      <c r="D121" s="55">
        <f t="shared" si="9"/>
        <v>1</v>
      </c>
      <c r="E121" s="55">
        <f t="shared" si="10"/>
        <v>1</v>
      </c>
      <c r="F121" s="55">
        <f t="shared" si="11"/>
        <v>1</v>
      </c>
      <c r="G121" s="55">
        <f t="shared" si="12"/>
        <v>2.5</v>
      </c>
      <c r="H121" s="55">
        <f>IF(AND(M121&gt;0,M121&lt;='Summary STATS'!$C$22),1,"")</f>
        <v>1</v>
      </c>
      <c r="I121" s="305"/>
      <c r="J121" s="26" t="s">
        <v>395</v>
      </c>
      <c r="K121" s="205">
        <v>44.198476880000001</v>
      </c>
      <c r="L121" s="205">
        <v>-88.458944630000005</v>
      </c>
      <c r="M121" s="302">
        <v>2.5</v>
      </c>
      <c r="N121" s="302" t="s">
        <v>276</v>
      </c>
      <c r="O121" s="302" t="s">
        <v>277</v>
      </c>
      <c r="P121" s="301"/>
      <c r="Q121" s="305">
        <v>1</v>
      </c>
      <c r="R121" s="15"/>
      <c r="S121" s="15"/>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c r="BG121" s="302"/>
      <c r="BH121" s="302"/>
      <c r="BI121" s="302"/>
      <c r="BJ121" s="302"/>
      <c r="BK121" s="302"/>
      <c r="BL121" s="302"/>
      <c r="BM121" s="302"/>
      <c r="BN121" s="302"/>
      <c r="BO121" s="302"/>
      <c r="BP121" s="302"/>
      <c r="BQ121" s="302"/>
      <c r="BR121" s="302"/>
      <c r="BS121" s="302"/>
      <c r="BT121" s="302"/>
      <c r="BU121" s="302"/>
      <c r="BV121" s="302"/>
      <c r="BW121" s="302"/>
      <c r="BX121" s="302"/>
      <c r="BY121" s="302"/>
      <c r="BZ121" s="302"/>
      <c r="CA121" s="302"/>
      <c r="CB121" s="302"/>
      <c r="CC121" s="302"/>
      <c r="CD121" s="302"/>
      <c r="CE121" s="302"/>
      <c r="CF121" s="302"/>
      <c r="CG121" s="302"/>
      <c r="CH121" s="302"/>
      <c r="CI121" s="302"/>
      <c r="CJ121" s="302"/>
      <c r="CK121" s="302"/>
      <c r="CL121" s="302"/>
      <c r="CM121" s="302"/>
      <c r="CN121" s="302"/>
      <c r="CO121" s="302"/>
      <c r="CP121" s="302"/>
      <c r="CQ121" s="302"/>
      <c r="CR121" s="302"/>
      <c r="CS121" s="302"/>
      <c r="CT121" s="302"/>
      <c r="CU121" s="302"/>
      <c r="CV121" s="302"/>
      <c r="CW121" s="302"/>
      <c r="CX121" s="302"/>
      <c r="CY121" s="302"/>
      <c r="CZ121" s="302"/>
      <c r="DA121" s="302"/>
      <c r="DB121" s="302"/>
      <c r="DC121" s="302"/>
      <c r="DD121" s="302"/>
      <c r="DE121" s="302"/>
      <c r="DF121" s="302"/>
      <c r="DG121" s="302"/>
      <c r="DH121" s="302"/>
      <c r="DI121" s="302"/>
      <c r="DJ121" s="302"/>
      <c r="DK121" s="302"/>
      <c r="DL121" s="302"/>
      <c r="DM121" s="302"/>
      <c r="DN121" s="302"/>
      <c r="DO121" s="302"/>
      <c r="DP121" s="302"/>
      <c r="DQ121" s="302"/>
      <c r="DR121" s="302"/>
      <c r="DS121" s="302"/>
      <c r="DT121" s="302"/>
      <c r="DU121" s="302"/>
      <c r="DV121" s="302"/>
      <c r="DW121" s="302"/>
      <c r="DX121" s="302"/>
      <c r="DY121" s="302"/>
      <c r="DZ121" s="302"/>
      <c r="EA121" s="302"/>
      <c r="EB121" s="302"/>
      <c r="EC121" s="302"/>
      <c r="ED121" s="302"/>
      <c r="EE121" s="302"/>
      <c r="EF121" s="302">
        <v>1</v>
      </c>
      <c r="EG121" s="302"/>
      <c r="EH121" s="302"/>
      <c r="EI121" s="302"/>
      <c r="EJ121" s="302"/>
      <c r="EK121" s="302"/>
      <c r="EL121" s="302"/>
      <c r="EM121" s="302"/>
      <c r="EN121" s="302"/>
      <c r="EO121" s="302"/>
      <c r="EP121" s="302"/>
      <c r="EQ121" s="302"/>
      <c r="ER121" s="302"/>
      <c r="ES121" s="302"/>
      <c r="ET121" s="302"/>
      <c r="EU121" s="302"/>
      <c r="EV121" s="302"/>
      <c r="EW121" s="302"/>
      <c r="EX121" s="302"/>
      <c r="EY121" s="302"/>
      <c r="EZ121" s="303"/>
      <c r="FA121" s="303"/>
      <c r="FB121" s="303"/>
      <c r="FC121" s="303"/>
      <c r="FD121" s="303"/>
      <c r="FE121" s="302"/>
      <c r="FF121" s="302"/>
      <c r="FG121" s="302"/>
      <c r="FH121" s="302"/>
      <c r="FI121" s="302"/>
    </row>
    <row r="122" spans="1:165" x14ac:dyDescent="0.2">
      <c r="A122" s="302"/>
      <c r="B122" s="55">
        <f t="shared" si="7"/>
        <v>0</v>
      </c>
      <c r="C122" s="55" t="str">
        <f t="shared" si="8"/>
        <v/>
      </c>
      <c r="D122" s="55" t="str">
        <f t="shared" si="9"/>
        <v/>
      </c>
      <c r="E122" s="55" t="str">
        <f t="shared" si="10"/>
        <v/>
      </c>
      <c r="F122" s="55" t="str">
        <f t="shared" si="11"/>
        <v/>
      </c>
      <c r="G122" s="55" t="str">
        <f t="shared" si="12"/>
        <v/>
      </c>
      <c r="H122" s="55" t="str">
        <f>IF(AND(M122&gt;0,M122&lt;='Summary STATS'!$C$22),1,"")</f>
        <v/>
      </c>
      <c r="I122" s="305"/>
      <c r="J122" s="26" t="s">
        <v>396</v>
      </c>
      <c r="K122" s="205">
        <v>44.198342769999996</v>
      </c>
      <c r="L122" s="205">
        <v>-88.449036649999996</v>
      </c>
      <c r="M122" s="300"/>
      <c r="N122" s="300"/>
      <c r="O122" s="300"/>
      <c r="P122" s="301" t="s">
        <v>258</v>
      </c>
      <c r="Q122" s="305"/>
      <c r="R122" s="15"/>
      <c r="S122" s="15"/>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c r="BG122" s="302"/>
      <c r="BH122" s="302"/>
      <c r="BI122" s="302"/>
      <c r="BJ122" s="302"/>
      <c r="BK122" s="302"/>
      <c r="BL122" s="302"/>
      <c r="BM122" s="302"/>
      <c r="BN122" s="302"/>
      <c r="BO122" s="302"/>
      <c r="BP122" s="302"/>
      <c r="BQ122" s="302"/>
      <c r="BR122" s="302"/>
      <c r="BS122" s="302"/>
      <c r="BT122" s="302"/>
      <c r="BU122" s="302"/>
      <c r="BV122" s="302"/>
      <c r="BW122" s="302"/>
      <c r="BX122" s="302"/>
      <c r="BY122" s="302"/>
      <c r="BZ122" s="302"/>
      <c r="CA122" s="302"/>
      <c r="CB122" s="302"/>
      <c r="CC122" s="302"/>
      <c r="CD122" s="302"/>
      <c r="CE122" s="302"/>
      <c r="CF122" s="302"/>
      <c r="CG122" s="302"/>
      <c r="CH122" s="302"/>
      <c r="CI122" s="302"/>
      <c r="CJ122" s="302"/>
      <c r="CK122" s="302"/>
      <c r="CL122" s="302"/>
      <c r="CM122" s="302"/>
      <c r="CN122" s="302"/>
      <c r="CO122" s="302"/>
      <c r="CP122" s="302"/>
      <c r="CQ122" s="302"/>
      <c r="CR122" s="302"/>
      <c r="CS122" s="302"/>
      <c r="CT122" s="302"/>
      <c r="CU122" s="302"/>
      <c r="CV122" s="302"/>
      <c r="CW122" s="302"/>
      <c r="CX122" s="302"/>
      <c r="CY122" s="302"/>
      <c r="CZ122" s="302"/>
      <c r="DA122" s="302"/>
      <c r="DB122" s="302"/>
      <c r="DC122" s="302"/>
      <c r="DD122" s="302"/>
      <c r="DE122" s="302"/>
      <c r="DF122" s="302"/>
      <c r="DG122" s="302"/>
      <c r="DH122" s="302"/>
      <c r="DI122" s="302"/>
      <c r="DJ122" s="302"/>
      <c r="DK122" s="302"/>
      <c r="DL122" s="302"/>
      <c r="DM122" s="302"/>
      <c r="DN122" s="302"/>
      <c r="DO122" s="302"/>
      <c r="DP122" s="302"/>
      <c r="DQ122" s="302"/>
      <c r="DR122" s="302"/>
      <c r="DS122" s="302"/>
      <c r="DT122" s="302"/>
      <c r="DU122" s="302"/>
      <c r="DV122" s="302"/>
      <c r="DW122" s="302"/>
      <c r="DX122" s="302"/>
      <c r="DY122" s="302"/>
      <c r="DZ122" s="302"/>
      <c r="EA122" s="302"/>
      <c r="EB122" s="302"/>
      <c r="EC122" s="302"/>
      <c r="ED122" s="302"/>
      <c r="EE122" s="302"/>
      <c r="EF122" s="302"/>
      <c r="EG122" s="302"/>
      <c r="EH122" s="302"/>
      <c r="EI122" s="302"/>
      <c r="EJ122" s="302"/>
      <c r="EK122" s="302"/>
      <c r="EL122" s="302"/>
      <c r="EM122" s="302"/>
      <c r="EN122" s="302"/>
      <c r="EO122" s="302"/>
      <c r="EP122" s="302"/>
      <c r="EQ122" s="302"/>
      <c r="ER122" s="302"/>
      <c r="ES122" s="302"/>
      <c r="ET122" s="302"/>
      <c r="EU122" s="302"/>
      <c r="EV122" s="302"/>
      <c r="EW122" s="302"/>
      <c r="EX122" s="302"/>
      <c r="EY122" s="302"/>
      <c r="EZ122" s="303"/>
      <c r="FA122" s="303"/>
      <c r="FB122" s="303"/>
      <c r="FC122" s="303"/>
      <c r="FD122" s="303"/>
      <c r="FE122" s="302"/>
      <c r="FF122" s="302"/>
      <c r="FG122" s="302"/>
      <c r="FH122" s="302"/>
      <c r="FI122" s="302"/>
    </row>
    <row r="123" spans="1:165" x14ac:dyDescent="0.2">
      <c r="A123" s="302"/>
      <c r="B123" s="55">
        <f t="shared" si="7"/>
        <v>0</v>
      </c>
      <c r="C123" s="55" t="str">
        <f t="shared" si="8"/>
        <v/>
      </c>
      <c r="D123" s="55" t="str">
        <f t="shared" si="9"/>
        <v/>
      </c>
      <c r="E123" s="55" t="str">
        <f t="shared" si="10"/>
        <v/>
      </c>
      <c r="F123" s="55" t="str">
        <f t="shared" si="11"/>
        <v/>
      </c>
      <c r="G123" s="55" t="str">
        <f t="shared" si="12"/>
        <v/>
      </c>
      <c r="H123" s="55" t="str">
        <f>IF(AND(M123&gt;0,M123&lt;='Summary STATS'!$C$22),1,"")</f>
        <v/>
      </c>
      <c r="I123" s="305"/>
      <c r="J123" s="26" t="s">
        <v>397</v>
      </c>
      <c r="K123" s="205">
        <v>44.198327810000002</v>
      </c>
      <c r="L123" s="205">
        <v>-88.447935770000001</v>
      </c>
      <c r="M123" s="300"/>
      <c r="N123" s="300"/>
      <c r="O123" s="300"/>
      <c r="P123" s="301" t="s">
        <v>258</v>
      </c>
      <c r="Q123" s="305"/>
      <c r="R123" s="15"/>
      <c r="S123" s="15"/>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c r="BG123" s="302"/>
      <c r="BH123" s="302"/>
      <c r="BI123" s="302"/>
      <c r="BJ123" s="302"/>
      <c r="BK123" s="302"/>
      <c r="BL123" s="302"/>
      <c r="BM123" s="302"/>
      <c r="BN123" s="302"/>
      <c r="BO123" s="302"/>
      <c r="BP123" s="302"/>
      <c r="BQ123" s="302"/>
      <c r="BR123" s="302"/>
      <c r="BS123" s="302"/>
      <c r="BT123" s="302"/>
      <c r="BU123" s="302"/>
      <c r="BV123" s="302"/>
      <c r="BW123" s="302"/>
      <c r="BX123" s="302"/>
      <c r="BY123" s="302"/>
      <c r="BZ123" s="302"/>
      <c r="CA123" s="302"/>
      <c r="CB123" s="302"/>
      <c r="CC123" s="302"/>
      <c r="CD123" s="302"/>
      <c r="CE123" s="302"/>
      <c r="CF123" s="302"/>
      <c r="CG123" s="302"/>
      <c r="CH123" s="302"/>
      <c r="CI123" s="302"/>
      <c r="CJ123" s="302"/>
      <c r="CK123" s="302"/>
      <c r="CL123" s="302"/>
      <c r="CM123" s="302"/>
      <c r="CN123" s="302"/>
      <c r="CO123" s="302"/>
      <c r="CP123" s="302"/>
      <c r="CQ123" s="302"/>
      <c r="CR123" s="302"/>
      <c r="CS123" s="302"/>
      <c r="CT123" s="302"/>
      <c r="CU123" s="302"/>
      <c r="CV123" s="302"/>
      <c r="CW123" s="302"/>
      <c r="CX123" s="302"/>
      <c r="CY123" s="302"/>
      <c r="CZ123" s="302"/>
      <c r="DA123" s="302"/>
      <c r="DB123" s="302"/>
      <c r="DC123" s="302"/>
      <c r="DD123" s="302"/>
      <c r="DE123" s="302"/>
      <c r="DF123" s="302"/>
      <c r="DG123" s="302"/>
      <c r="DH123" s="302"/>
      <c r="DI123" s="302"/>
      <c r="DJ123" s="302"/>
      <c r="DK123" s="302"/>
      <c r="DL123" s="302"/>
      <c r="DM123" s="302"/>
      <c r="DN123" s="302"/>
      <c r="DO123" s="302"/>
      <c r="DP123" s="302"/>
      <c r="DQ123" s="302"/>
      <c r="DR123" s="302"/>
      <c r="DS123" s="302"/>
      <c r="DT123" s="302"/>
      <c r="DU123" s="302"/>
      <c r="DV123" s="302"/>
      <c r="DW123" s="302"/>
      <c r="DX123" s="302"/>
      <c r="DY123" s="302"/>
      <c r="DZ123" s="302"/>
      <c r="EA123" s="302"/>
      <c r="EB123" s="302"/>
      <c r="EC123" s="302"/>
      <c r="ED123" s="302"/>
      <c r="EE123" s="302"/>
      <c r="EF123" s="302"/>
      <c r="EG123" s="302"/>
      <c r="EH123" s="302"/>
      <c r="EI123" s="302"/>
      <c r="EJ123" s="302"/>
      <c r="EK123" s="302"/>
      <c r="EL123" s="302"/>
      <c r="EM123" s="302"/>
      <c r="EN123" s="302"/>
      <c r="EO123" s="302"/>
      <c r="EP123" s="302"/>
      <c r="EQ123" s="302"/>
      <c r="ER123" s="302"/>
      <c r="ES123" s="302"/>
      <c r="ET123" s="302"/>
      <c r="EU123" s="302"/>
      <c r="EV123" s="302"/>
      <c r="EW123" s="302"/>
      <c r="EX123" s="302"/>
      <c r="EY123" s="302"/>
      <c r="EZ123" s="303"/>
      <c r="FA123" s="303"/>
      <c r="FB123" s="303"/>
      <c r="FC123" s="303"/>
      <c r="FD123" s="303"/>
      <c r="FE123" s="302"/>
      <c r="FF123" s="302"/>
      <c r="FG123" s="302"/>
      <c r="FH123" s="302"/>
      <c r="FI123" s="302"/>
    </row>
    <row r="124" spans="1:165" x14ac:dyDescent="0.2">
      <c r="A124" s="302"/>
      <c r="B124" s="55">
        <f t="shared" si="7"/>
        <v>0</v>
      </c>
      <c r="C124" s="55" t="str">
        <f t="shared" si="8"/>
        <v/>
      </c>
      <c r="D124" s="55" t="str">
        <f t="shared" si="9"/>
        <v/>
      </c>
      <c r="E124" s="55">
        <f t="shared" si="10"/>
        <v>0</v>
      </c>
      <c r="F124" s="55">
        <f t="shared" si="11"/>
        <v>0</v>
      </c>
      <c r="G124" s="55" t="str">
        <f t="shared" si="12"/>
        <v/>
      </c>
      <c r="H124" s="55">
        <f>IF(AND(M124&gt;0,M124&lt;='Summary STATS'!$C$22),1,"")</f>
        <v>1</v>
      </c>
      <c r="I124" s="305"/>
      <c r="J124" s="26" t="s">
        <v>398</v>
      </c>
      <c r="K124" s="205">
        <v>44.19943164</v>
      </c>
      <c r="L124" s="205">
        <v>-88.471033980000001</v>
      </c>
      <c r="M124" s="302">
        <v>10.5</v>
      </c>
      <c r="N124" s="302" t="s">
        <v>284</v>
      </c>
      <c r="O124" s="302" t="s">
        <v>277</v>
      </c>
      <c r="P124" s="301"/>
      <c r="Q124" s="305"/>
      <c r="R124" s="15"/>
      <c r="S124" s="15"/>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302"/>
      <c r="BZ124" s="302"/>
      <c r="CA124" s="302"/>
      <c r="CB124" s="302"/>
      <c r="CC124" s="302"/>
      <c r="CD124" s="302"/>
      <c r="CE124" s="302"/>
      <c r="CF124" s="302"/>
      <c r="CG124" s="302"/>
      <c r="CH124" s="302"/>
      <c r="CI124" s="302"/>
      <c r="CJ124" s="302"/>
      <c r="CK124" s="302"/>
      <c r="CL124" s="302"/>
      <c r="CM124" s="302"/>
      <c r="CN124" s="302"/>
      <c r="CO124" s="302"/>
      <c r="CP124" s="302"/>
      <c r="CQ124" s="302"/>
      <c r="CR124" s="302"/>
      <c r="CS124" s="302"/>
      <c r="CT124" s="302"/>
      <c r="CU124" s="302"/>
      <c r="CV124" s="302"/>
      <c r="CW124" s="302"/>
      <c r="CX124" s="302"/>
      <c r="CY124" s="302"/>
      <c r="CZ124" s="302"/>
      <c r="DA124" s="302"/>
      <c r="DB124" s="302"/>
      <c r="DC124" s="302"/>
      <c r="DD124" s="302"/>
      <c r="DE124" s="302"/>
      <c r="DF124" s="302"/>
      <c r="DG124" s="302"/>
      <c r="DH124" s="302"/>
      <c r="DI124" s="302"/>
      <c r="DJ124" s="302"/>
      <c r="DK124" s="302"/>
      <c r="DL124" s="302"/>
      <c r="DM124" s="302"/>
      <c r="DN124" s="302"/>
      <c r="DO124" s="302"/>
      <c r="DP124" s="302"/>
      <c r="DQ124" s="302"/>
      <c r="DR124" s="302"/>
      <c r="DS124" s="302"/>
      <c r="DT124" s="302"/>
      <c r="DU124" s="302"/>
      <c r="DV124" s="302"/>
      <c r="DW124" s="302"/>
      <c r="DX124" s="302"/>
      <c r="DY124" s="302"/>
      <c r="DZ124" s="302"/>
      <c r="EA124" s="302"/>
      <c r="EB124" s="302"/>
      <c r="EC124" s="302"/>
      <c r="ED124" s="302"/>
      <c r="EE124" s="302"/>
      <c r="EF124" s="302"/>
      <c r="EG124" s="302"/>
      <c r="EH124" s="302"/>
      <c r="EI124" s="302"/>
      <c r="EJ124" s="302"/>
      <c r="EK124" s="302"/>
      <c r="EL124" s="302"/>
      <c r="EM124" s="302"/>
      <c r="EN124" s="302"/>
      <c r="EO124" s="302"/>
      <c r="EP124" s="302"/>
      <c r="EQ124" s="302"/>
      <c r="ER124" s="302"/>
      <c r="ES124" s="302"/>
      <c r="ET124" s="302"/>
      <c r="EU124" s="302"/>
      <c r="EV124" s="302"/>
      <c r="EW124" s="302"/>
      <c r="EX124" s="302"/>
      <c r="EY124" s="302"/>
      <c r="EZ124" s="303"/>
      <c r="FA124" s="303"/>
      <c r="FB124" s="303"/>
      <c r="FC124" s="303"/>
      <c r="FD124" s="303"/>
      <c r="FE124" s="302"/>
      <c r="FF124" s="302"/>
      <c r="FG124" s="302"/>
      <c r="FH124" s="302"/>
      <c r="FI124" s="302"/>
    </row>
    <row r="125" spans="1:165" x14ac:dyDescent="0.2">
      <c r="A125" s="302"/>
      <c r="B125" s="55">
        <f t="shared" si="7"/>
        <v>2</v>
      </c>
      <c r="C125" s="55">
        <f t="shared" si="8"/>
        <v>2</v>
      </c>
      <c r="D125" s="55">
        <f t="shared" si="9"/>
        <v>2</v>
      </c>
      <c r="E125" s="55">
        <f t="shared" si="10"/>
        <v>2</v>
      </c>
      <c r="F125" s="55">
        <f t="shared" si="11"/>
        <v>2</v>
      </c>
      <c r="G125" s="55">
        <f t="shared" si="12"/>
        <v>6</v>
      </c>
      <c r="H125" s="55">
        <f>IF(AND(M125&gt;0,M125&lt;='Summary STATS'!$C$22),1,"")</f>
        <v>1</v>
      </c>
      <c r="I125" s="305"/>
      <c r="J125" s="26" t="s">
        <v>399</v>
      </c>
      <c r="K125" s="205">
        <v>44.199416890000002</v>
      </c>
      <c r="L125" s="205">
        <v>-88.469933069999996</v>
      </c>
      <c r="M125" s="302">
        <v>6</v>
      </c>
      <c r="N125" s="302" t="s">
        <v>284</v>
      </c>
      <c r="O125" s="302" t="s">
        <v>277</v>
      </c>
      <c r="P125" s="301"/>
      <c r="Q125" s="305">
        <v>2</v>
      </c>
      <c r="R125" s="15"/>
      <c r="S125" s="15"/>
      <c r="T125" s="302"/>
      <c r="U125" s="302"/>
      <c r="V125" s="302"/>
      <c r="W125" s="302"/>
      <c r="X125" s="302"/>
      <c r="Y125" s="302"/>
      <c r="Z125" s="302"/>
      <c r="AA125" s="302"/>
      <c r="AB125" s="302"/>
      <c r="AC125" s="302"/>
      <c r="AD125" s="302"/>
      <c r="AE125" s="302">
        <v>2</v>
      </c>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c r="BG125" s="302"/>
      <c r="BH125" s="302"/>
      <c r="BI125" s="302"/>
      <c r="BJ125" s="302"/>
      <c r="BK125" s="302"/>
      <c r="BL125" s="302"/>
      <c r="BM125" s="302"/>
      <c r="BN125" s="302"/>
      <c r="BO125" s="302"/>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302"/>
      <c r="CR125" s="302"/>
      <c r="CS125" s="302"/>
      <c r="CT125" s="302"/>
      <c r="CU125" s="302"/>
      <c r="CV125" s="302"/>
      <c r="CW125" s="302"/>
      <c r="CX125" s="302"/>
      <c r="CY125" s="302"/>
      <c r="CZ125" s="302"/>
      <c r="DA125" s="302"/>
      <c r="DB125" s="302"/>
      <c r="DC125" s="302"/>
      <c r="DD125" s="302"/>
      <c r="DE125" s="302"/>
      <c r="DF125" s="302"/>
      <c r="DG125" s="302"/>
      <c r="DH125" s="302"/>
      <c r="DI125" s="302"/>
      <c r="DJ125" s="302"/>
      <c r="DK125" s="302"/>
      <c r="DL125" s="302"/>
      <c r="DM125" s="302"/>
      <c r="DN125" s="302"/>
      <c r="DO125" s="302"/>
      <c r="DP125" s="302"/>
      <c r="DQ125" s="302"/>
      <c r="DR125" s="302"/>
      <c r="DS125" s="302"/>
      <c r="DT125" s="302"/>
      <c r="DU125" s="302"/>
      <c r="DV125" s="302"/>
      <c r="DW125" s="302"/>
      <c r="DX125" s="302"/>
      <c r="DY125" s="302"/>
      <c r="DZ125" s="302"/>
      <c r="EA125" s="302"/>
      <c r="EB125" s="302"/>
      <c r="EC125" s="302"/>
      <c r="ED125" s="302"/>
      <c r="EE125" s="302"/>
      <c r="EF125" s="302"/>
      <c r="EG125" s="302"/>
      <c r="EH125" s="302"/>
      <c r="EI125" s="302"/>
      <c r="EJ125" s="302"/>
      <c r="EK125" s="302"/>
      <c r="EL125" s="302"/>
      <c r="EM125" s="302"/>
      <c r="EN125" s="302"/>
      <c r="EO125" s="302"/>
      <c r="EP125" s="302"/>
      <c r="EQ125" s="302"/>
      <c r="ER125" s="302"/>
      <c r="ES125" s="302">
        <v>2</v>
      </c>
      <c r="ET125" s="302"/>
      <c r="EU125" s="302"/>
      <c r="EV125" s="302"/>
      <c r="EW125" s="302"/>
      <c r="EX125" s="302"/>
      <c r="EY125" s="302"/>
      <c r="EZ125" s="303"/>
      <c r="FA125" s="303"/>
      <c r="FB125" s="303"/>
      <c r="FC125" s="303"/>
      <c r="FD125" s="303"/>
      <c r="FE125" s="302"/>
      <c r="FF125" s="302"/>
      <c r="FG125" s="302"/>
      <c r="FH125" s="302"/>
      <c r="FI125" s="302"/>
    </row>
    <row r="126" spans="1:165" x14ac:dyDescent="0.2">
      <c r="A126" s="302"/>
      <c r="B126" s="55">
        <f t="shared" si="7"/>
        <v>1</v>
      </c>
      <c r="C126" s="55">
        <f t="shared" si="8"/>
        <v>1</v>
      </c>
      <c r="D126" s="55">
        <f t="shared" si="9"/>
        <v>1</v>
      </c>
      <c r="E126" s="55">
        <f t="shared" si="10"/>
        <v>1</v>
      </c>
      <c r="F126" s="55">
        <f t="shared" si="11"/>
        <v>1</v>
      </c>
      <c r="G126" s="55">
        <f t="shared" si="12"/>
        <v>8</v>
      </c>
      <c r="H126" s="55">
        <f>IF(AND(M126&gt;0,M126&lt;='Summary STATS'!$C$22),1,"")</f>
        <v>1</v>
      </c>
      <c r="I126" s="305"/>
      <c r="J126" s="26" t="s">
        <v>400</v>
      </c>
      <c r="K126" s="205">
        <v>44.199402139999997</v>
      </c>
      <c r="L126" s="205">
        <v>-88.468832160000005</v>
      </c>
      <c r="M126" s="302">
        <v>8</v>
      </c>
      <c r="N126" s="302" t="s">
        <v>284</v>
      </c>
      <c r="O126" s="302" t="s">
        <v>277</v>
      </c>
      <c r="P126" s="301"/>
      <c r="Q126" s="305">
        <v>1</v>
      </c>
      <c r="R126" s="15"/>
      <c r="S126" s="15"/>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v>1</v>
      </c>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302"/>
      <c r="CG126" s="302"/>
      <c r="CH126" s="302"/>
      <c r="CI126" s="302"/>
      <c r="CJ126" s="302"/>
      <c r="CK126" s="302"/>
      <c r="CL126" s="302"/>
      <c r="CM126" s="302"/>
      <c r="CN126" s="302"/>
      <c r="CO126" s="302"/>
      <c r="CP126" s="302"/>
      <c r="CQ126" s="302"/>
      <c r="CR126" s="302"/>
      <c r="CS126" s="302"/>
      <c r="CT126" s="302"/>
      <c r="CU126" s="302"/>
      <c r="CV126" s="302"/>
      <c r="CW126" s="302"/>
      <c r="CX126" s="302"/>
      <c r="CY126" s="302"/>
      <c r="CZ126" s="302"/>
      <c r="DA126" s="302"/>
      <c r="DB126" s="302"/>
      <c r="DC126" s="302"/>
      <c r="DD126" s="302"/>
      <c r="DE126" s="302"/>
      <c r="DF126" s="302"/>
      <c r="DG126" s="302"/>
      <c r="DH126" s="302"/>
      <c r="DI126" s="302"/>
      <c r="DJ126" s="302"/>
      <c r="DK126" s="302"/>
      <c r="DL126" s="302"/>
      <c r="DM126" s="302"/>
      <c r="DN126" s="302"/>
      <c r="DO126" s="302"/>
      <c r="DP126" s="302"/>
      <c r="DQ126" s="302"/>
      <c r="DR126" s="302"/>
      <c r="DS126" s="302"/>
      <c r="DT126" s="302"/>
      <c r="DU126" s="302"/>
      <c r="DV126" s="302"/>
      <c r="DW126" s="302"/>
      <c r="DX126" s="302"/>
      <c r="DY126" s="302"/>
      <c r="DZ126" s="302"/>
      <c r="EA126" s="302"/>
      <c r="EB126" s="302"/>
      <c r="EC126" s="302"/>
      <c r="ED126" s="302"/>
      <c r="EE126" s="302"/>
      <c r="EF126" s="302"/>
      <c r="EG126" s="302"/>
      <c r="EH126" s="302"/>
      <c r="EI126" s="302"/>
      <c r="EJ126" s="302"/>
      <c r="EK126" s="302"/>
      <c r="EL126" s="302"/>
      <c r="EM126" s="302"/>
      <c r="EN126" s="302"/>
      <c r="EO126" s="302"/>
      <c r="EP126" s="302"/>
      <c r="EQ126" s="302"/>
      <c r="ER126" s="302"/>
      <c r="ES126" s="302"/>
      <c r="ET126" s="302"/>
      <c r="EU126" s="302"/>
      <c r="EV126" s="302"/>
      <c r="EW126" s="302"/>
      <c r="EX126" s="302"/>
      <c r="EY126" s="302"/>
      <c r="EZ126" s="303"/>
      <c r="FA126" s="303"/>
      <c r="FB126" s="303"/>
      <c r="FC126" s="303"/>
      <c r="FD126" s="303"/>
      <c r="FE126" s="302"/>
      <c r="FF126" s="302"/>
      <c r="FG126" s="302"/>
      <c r="FH126" s="302"/>
      <c r="FI126" s="302"/>
    </row>
    <row r="127" spans="1:165" x14ac:dyDescent="0.2">
      <c r="A127" s="302"/>
      <c r="B127" s="55">
        <f t="shared" si="7"/>
        <v>2</v>
      </c>
      <c r="C127" s="55">
        <f t="shared" si="8"/>
        <v>2</v>
      </c>
      <c r="D127" s="55">
        <f t="shared" si="9"/>
        <v>2</v>
      </c>
      <c r="E127" s="55">
        <f t="shared" si="10"/>
        <v>2</v>
      </c>
      <c r="F127" s="55">
        <f t="shared" si="11"/>
        <v>2</v>
      </c>
      <c r="G127" s="55">
        <f t="shared" si="12"/>
        <v>5.5</v>
      </c>
      <c r="H127" s="55">
        <f>IF(AND(M127&gt;0,M127&lt;='Summary STATS'!$C$22),1,"")</f>
        <v>1</v>
      </c>
      <c r="I127" s="305"/>
      <c r="J127" s="26" t="s">
        <v>401</v>
      </c>
      <c r="K127" s="205">
        <v>44.199387379999997</v>
      </c>
      <c r="L127" s="205">
        <v>-88.46773125</v>
      </c>
      <c r="M127" s="302">
        <v>5.5</v>
      </c>
      <c r="N127" s="302" t="s">
        <v>284</v>
      </c>
      <c r="O127" s="302" t="s">
        <v>277</v>
      </c>
      <c r="P127" s="301"/>
      <c r="Q127" s="305">
        <v>3</v>
      </c>
      <c r="R127" s="15"/>
      <c r="S127" s="15"/>
      <c r="T127" s="302"/>
      <c r="U127" s="302"/>
      <c r="V127" s="302"/>
      <c r="W127" s="302"/>
      <c r="X127" s="302"/>
      <c r="Y127" s="302"/>
      <c r="Z127" s="302"/>
      <c r="AA127" s="302"/>
      <c r="AB127" s="302"/>
      <c r="AC127" s="302"/>
      <c r="AD127" s="302"/>
      <c r="AE127" s="302">
        <v>1</v>
      </c>
      <c r="AF127" s="302"/>
      <c r="AG127" s="302"/>
      <c r="AH127" s="302"/>
      <c r="AI127" s="302"/>
      <c r="AJ127" s="302"/>
      <c r="AK127" s="302"/>
      <c r="AL127" s="302"/>
      <c r="AM127" s="302"/>
      <c r="AN127" s="302"/>
      <c r="AO127" s="302"/>
      <c r="AP127" s="302"/>
      <c r="AQ127" s="302"/>
      <c r="AR127" s="302"/>
      <c r="AS127" s="302"/>
      <c r="AT127" s="302"/>
      <c r="AU127" s="302"/>
      <c r="AV127" s="302"/>
      <c r="AW127" s="302">
        <v>3</v>
      </c>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302"/>
      <c r="CG127" s="302"/>
      <c r="CH127" s="302"/>
      <c r="CI127" s="302"/>
      <c r="CJ127" s="302"/>
      <c r="CK127" s="302"/>
      <c r="CL127" s="302"/>
      <c r="CM127" s="302"/>
      <c r="CN127" s="302"/>
      <c r="CO127" s="302"/>
      <c r="CP127" s="302"/>
      <c r="CQ127" s="302"/>
      <c r="CR127" s="302"/>
      <c r="CS127" s="302"/>
      <c r="CT127" s="302"/>
      <c r="CU127" s="302"/>
      <c r="CV127" s="302"/>
      <c r="CW127" s="302"/>
      <c r="CX127" s="302"/>
      <c r="CY127" s="302"/>
      <c r="CZ127" s="302"/>
      <c r="DA127" s="302"/>
      <c r="DB127" s="302"/>
      <c r="DC127" s="302"/>
      <c r="DD127" s="302"/>
      <c r="DE127" s="302"/>
      <c r="DF127" s="302"/>
      <c r="DG127" s="302"/>
      <c r="DH127" s="302"/>
      <c r="DI127" s="302"/>
      <c r="DJ127" s="302"/>
      <c r="DK127" s="302"/>
      <c r="DL127" s="302"/>
      <c r="DM127" s="302"/>
      <c r="DN127" s="302"/>
      <c r="DO127" s="302"/>
      <c r="DP127" s="302"/>
      <c r="DQ127" s="302"/>
      <c r="DR127" s="302"/>
      <c r="DS127" s="302"/>
      <c r="DT127" s="302"/>
      <c r="DU127" s="302"/>
      <c r="DV127" s="302"/>
      <c r="DW127" s="302"/>
      <c r="DX127" s="302"/>
      <c r="DY127" s="302"/>
      <c r="DZ127" s="302"/>
      <c r="EA127" s="302"/>
      <c r="EB127" s="302"/>
      <c r="EC127" s="302"/>
      <c r="ED127" s="302"/>
      <c r="EE127" s="302"/>
      <c r="EF127" s="302"/>
      <c r="EG127" s="302"/>
      <c r="EH127" s="302"/>
      <c r="EI127" s="302"/>
      <c r="EJ127" s="302"/>
      <c r="EK127" s="302"/>
      <c r="EL127" s="302"/>
      <c r="EM127" s="302"/>
      <c r="EN127" s="302"/>
      <c r="EO127" s="302"/>
      <c r="EP127" s="302"/>
      <c r="EQ127" s="302"/>
      <c r="ER127" s="302"/>
      <c r="ES127" s="302"/>
      <c r="ET127" s="302"/>
      <c r="EU127" s="302"/>
      <c r="EV127" s="302"/>
      <c r="EW127" s="302"/>
      <c r="EX127" s="302"/>
      <c r="EY127" s="302"/>
      <c r="EZ127" s="303"/>
      <c r="FA127" s="303"/>
      <c r="FB127" s="303">
        <v>1</v>
      </c>
      <c r="FC127" s="303"/>
      <c r="FD127" s="303"/>
      <c r="FE127" s="302"/>
      <c r="FF127" s="302"/>
      <c r="FG127" s="302"/>
      <c r="FH127" s="302"/>
      <c r="FI127" s="302"/>
    </row>
    <row r="128" spans="1:165" x14ac:dyDescent="0.2">
      <c r="A128" s="302"/>
      <c r="B128" s="55">
        <f t="shared" si="7"/>
        <v>3</v>
      </c>
      <c r="C128" s="55">
        <f t="shared" si="8"/>
        <v>3</v>
      </c>
      <c r="D128" s="55">
        <f t="shared" si="9"/>
        <v>2</v>
      </c>
      <c r="E128" s="55">
        <f t="shared" si="10"/>
        <v>3</v>
      </c>
      <c r="F128" s="55">
        <f t="shared" si="11"/>
        <v>2</v>
      </c>
      <c r="G128" s="55">
        <f t="shared" si="12"/>
        <v>4.5</v>
      </c>
      <c r="H128" s="55">
        <f>IF(AND(M128&gt;0,M128&lt;='Summary STATS'!$C$22),1,"")</f>
        <v>1</v>
      </c>
      <c r="I128" s="305"/>
      <c r="J128" s="26" t="s">
        <v>402</v>
      </c>
      <c r="K128" s="205">
        <v>44.199372599999997</v>
      </c>
      <c r="L128" s="205">
        <v>-88.466630330000001</v>
      </c>
      <c r="M128" s="302">
        <v>4.5</v>
      </c>
      <c r="N128" s="302" t="s">
        <v>276</v>
      </c>
      <c r="O128" s="302" t="s">
        <v>277</v>
      </c>
      <c r="P128" s="301"/>
      <c r="Q128" s="305">
        <v>2</v>
      </c>
      <c r="R128" s="15"/>
      <c r="S128" s="15">
        <v>1</v>
      </c>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v>1</v>
      </c>
      <c r="AX128" s="302"/>
      <c r="AY128" s="302"/>
      <c r="AZ128" s="302"/>
      <c r="BA128" s="302"/>
      <c r="BB128" s="302"/>
      <c r="BC128" s="302"/>
      <c r="BD128" s="302"/>
      <c r="BE128" s="302"/>
      <c r="BF128" s="302"/>
      <c r="BG128" s="302"/>
      <c r="BH128" s="302"/>
      <c r="BI128" s="302"/>
      <c r="BJ128" s="302"/>
      <c r="BK128" s="302"/>
      <c r="BL128" s="302"/>
      <c r="BM128" s="302"/>
      <c r="BN128" s="302"/>
      <c r="BO128" s="302"/>
      <c r="BP128" s="302"/>
      <c r="BQ128" s="302"/>
      <c r="BR128" s="302"/>
      <c r="BS128" s="302"/>
      <c r="BT128" s="302"/>
      <c r="BU128" s="302"/>
      <c r="BV128" s="302"/>
      <c r="BW128" s="302"/>
      <c r="BX128" s="302"/>
      <c r="BY128" s="302"/>
      <c r="BZ128" s="302"/>
      <c r="CA128" s="302"/>
      <c r="CB128" s="302"/>
      <c r="CC128" s="302"/>
      <c r="CD128" s="302"/>
      <c r="CE128" s="302"/>
      <c r="CF128" s="302"/>
      <c r="CG128" s="302"/>
      <c r="CH128" s="302"/>
      <c r="CI128" s="302"/>
      <c r="CJ128" s="302"/>
      <c r="CK128" s="302"/>
      <c r="CL128" s="302"/>
      <c r="CM128" s="302"/>
      <c r="CN128" s="302"/>
      <c r="CO128" s="302"/>
      <c r="CP128" s="302"/>
      <c r="CQ128" s="302"/>
      <c r="CR128" s="302"/>
      <c r="CS128" s="302"/>
      <c r="CT128" s="302"/>
      <c r="CU128" s="302"/>
      <c r="CV128" s="302"/>
      <c r="CW128" s="302"/>
      <c r="CX128" s="302"/>
      <c r="CY128" s="302"/>
      <c r="CZ128" s="302"/>
      <c r="DA128" s="302"/>
      <c r="DB128" s="302"/>
      <c r="DC128" s="302"/>
      <c r="DD128" s="302"/>
      <c r="DE128" s="302"/>
      <c r="DF128" s="302"/>
      <c r="DG128" s="302"/>
      <c r="DH128" s="302"/>
      <c r="DI128" s="302"/>
      <c r="DJ128" s="302"/>
      <c r="DK128" s="302"/>
      <c r="DL128" s="302"/>
      <c r="DM128" s="302"/>
      <c r="DN128" s="302"/>
      <c r="DO128" s="302"/>
      <c r="DP128" s="302"/>
      <c r="DQ128" s="302"/>
      <c r="DR128" s="302"/>
      <c r="DS128" s="302"/>
      <c r="DT128" s="302"/>
      <c r="DU128" s="302"/>
      <c r="DV128" s="302"/>
      <c r="DW128" s="302"/>
      <c r="DX128" s="302"/>
      <c r="DY128" s="302"/>
      <c r="DZ128" s="302"/>
      <c r="EA128" s="302"/>
      <c r="EB128" s="302"/>
      <c r="EC128" s="302"/>
      <c r="ED128" s="302"/>
      <c r="EE128" s="302"/>
      <c r="EF128" s="302"/>
      <c r="EG128" s="302"/>
      <c r="EH128" s="302"/>
      <c r="EI128" s="302"/>
      <c r="EJ128" s="302"/>
      <c r="EK128" s="302"/>
      <c r="EL128" s="302"/>
      <c r="EM128" s="302"/>
      <c r="EN128" s="302"/>
      <c r="EO128" s="302"/>
      <c r="EP128" s="302"/>
      <c r="EQ128" s="302"/>
      <c r="ER128" s="302"/>
      <c r="ES128" s="302">
        <v>2</v>
      </c>
      <c r="ET128" s="302"/>
      <c r="EU128" s="302"/>
      <c r="EV128" s="302"/>
      <c r="EW128" s="302"/>
      <c r="EX128" s="302"/>
      <c r="EY128" s="302"/>
      <c r="EZ128" s="303"/>
      <c r="FA128" s="303"/>
      <c r="FB128" s="303"/>
      <c r="FC128" s="303"/>
      <c r="FD128" s="303"/>
      <c r="FE128" s="302"/>
      <c r="FF128" s="302"/>
      <c r="FG128" s="302"/>
      <c r="FH128" s="302"/>
      <c r="FI128" s="302"/>
    </row>
    <row r="129" spans="1:165" x14ac:dyDescent="0.2">
      <c r="A129" s="302"/>
      <c r="B129" s="55">
        <f t="shared" si="7"/>
        <v>4</v>
      </c>
      <c r="C129" s="55">
        <f t="shared" si="8"/>
        <v>4</v>
      </c>
      <c r="D129" s="55">
        <f t="shared" si="9"/>
        <v>3</v>
      </c>
      <c r="E129" s="55">
        <f t="shared" si="10"/>
        <v>4</v>
      </c>
      <c r="F129" s="55">
        <f t="shared" si="11"/>
        <v>3</v>
      </c>
      <c r="G129" s="55">
        <f t="shared" si="12"/>
        <v>3.5</v>
      </c>
      <c r="H129" s="55">
        <f>IF(AND(M129&gt;0,M129&lt;='Summary STATS'!$C$22),1,"")</f>
        <v>1</v>
      </c>
      <c r="I129" s="305"/>
      <c r="J129" s="26" t="s">
        <v>403</v>
      </c>
      <c r="K129" s="205">
        <v>44.199357820000003</v>
      </c>
      <c r="L129" s="205">
        <v>-88.465529419999996</v>
      </c>
      <c r="M129" s="302">
        <v>3.5</v>
      </c>
      <c r="N129" s="302" t="s">
        <v>276</v>
      </c>
      <c r="O129" s="302" t="s">
        <v>277</v>
      </c>
      <c r="P129" s="301"/>
      <c r="Q129" s="305">
        <v>2</v>
      </c>
      <c r="R129" s="15"/>
      <c r="S129" s="15">
        <v>1</v>
      </c>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v>1</v>
      </c>
      <c r="AX129" s="302"/>
      <c r="AY129" s="302"/>
      <c r="AZ129" s="302"/>
      <c r="BA129" s="302"/>
      <c r="BB129" s="302"/>
      <c r="BC129" s="302"/>
      <c r="BD129" s="302"/>
      <c r="BE129" s="302"/>
      <c r="BF129" s="302"/>
      <c r="BG129" s="302"/>
      <c r="BH129" s="302"/>
      <c r="BI129" s="302"/>
      <c r="BJ129" s="302"/>
      <c r="BK129" s="302"/>
      <c r="BL129" s="302"/>
      <c r="BM129" s="302"/>
      <c r="BN129" s="302"/>
      <c r="BO129" s="302"/>
      <c r="BP129" s="302"/>
      <c r="BQ129" s="302"/>
      <c r="BR129" s="302"/>
      <c r="BS129" s="302"/>
      <c r="BT129" s="302"/>
      <c r="BU129" s="302"/>
      <c r="BV129" s="302"/>
      <c r="BW129" s="302"/>
      <c r="BX129" s="302"/>
      <c r="BY129" s="302"/>
      <c r="BZ129" s="302"/>
      <c r="CA129" s="302"/>
      <c r="CB129" s="302"/>
      <c r="CC129" s="302"/>
      <c r="CD129" s="302"/>
      <c r="CE129" s="302"/>
      <c r="CF129" s="302"/>
      <c r="CG129" s="302"/>
      <c r="CH129" s="302"/>
      <c r="CI129" s="302"/>
      <c r="CJ129" s="302"/>
      <c r="CK129" s="302"/>
      <c r="CL129" s="302"/>
      <c r="CM129" s="302"/>
      <c r="CN129" s="302"/>
      <c r="CO129" s="302"/>
      <c r="CP129" s="302"/>
      <c r="CQ129" s="302"/>
      <c r="CR129" s="302"/>
      <c r="CS129" s="302"/>
      <c r="CT129" s="302"/>
      <c r="CU129" s="302"/>
      <c r="CV129" s="302"/>
      <c r="CW129" s="302"/>
      <c r="CX129" s="302"/>
      <c r="CY129" s="302"/>
      <c r="CZ129" s="302"/>
      <c r="DA129" s="302"/>
      <c r="DB129" s="302"/>
      <c r="DC129" s="302"/>
      <c r="DD129" s="302"/>
      <c r="DE129" s="302"/>
      <c r="DF129" s="302"/>
      <c r="DG129" s="302"/>
      <c r="DH129" s="302"/>
      <c r="DI129" s="302"/>
      <c r="DJ129" s="302"/>
      <c r="DK129" s="302"/>
      <c r="DL129" s="302"/>
      <c r="DM129" s="302"/>
      <c r="DN129" s="302"/>
      <c r="DO129" s="302"/>
      <c r="DP129" s="302"/>
      <c r="DQ129" s="302"/>
      <c r="DR129" s="302"/>
      <c r="DS129" s="302"/>
      <c r="DT129" s="302"/>
      <c r="DU129" s="302"/>
      <c r="DV129" s="302"/>
      <c r="DW129" s="302"/>
      <c r="DX129" s="302"/>
      <c r="DY129" s="302"/>
      <c r="DZ129" s="302"/>
      <c r="EA129" s="302"/>
      <c r="EB129" s="302"/>
      <c r="EC129" s="302"/>
      <c r="ED129" s="302"/>
      <c r="EE129" s="302"/>
      <c r="EF129" s="302">
        <v>1</v>
      </c>
      <c r="EG129" s="302"/>
      <c r="EH129" s="302"/>
      <c r="EI129" s="302"/>
      <c r="EJ129" s="302"/>
      <c r="EK129" s="302"/>
      <c r="EL129" s="302"/>
      <c r="EM129" s="302"/>
      <c r="EN129" s="302"/>
      <c r="EO129" s="302"/>
      <c r="EP129" s="302"/>
      <c r="EQ129" s="302"/>
      <c r="ER129" s="302"/>
      <c r="ES129" s="302">
        <v>2</v>
      </c>
      <c r="ET129" s="302"/>
      <c r="EU129" s="302"/>
      <c r="EV129" s="302"/>
      <c r="EW129" s="302"/>
      <c r="EX129" s="302"/>
      <c r="EY129" s="302"/>
      <c r="EZ129" s="303"/>
      <c r="FA129" s="303"/>
      <c r="FB129" s="303"/>
      <c r="FC129" s="303"/>
      <c r="FD129" s="303"/>
      <c r="FE129" s="302"/>
      <c r="FF129" s="302"/>
      <c r="FG129" s="302"/>
      <c r="FH129" s="302"/>
      <c r="FI129" s="302"/>
    </row>
    <row r="130" spans="1:165" x14ac:dyDescent="0.2">
      <c r="A130" s="302"/>
      <c r="B130" s="55">
        <f t="shared" ref="B130:B193" si="13">COUNT(R130:EY130,FE130:FM130)</f>
        <v>3</v>
      </c>
      <c r="C130" s="55">
        <f t="shared" ref="C130:C193" si="14">IF(COUNT(R130:EY130,FE130:FM130)&gt;0,COUNT(R130:EY130,FE130:FM130),"")</f>
        <v>3</v>
      </c>
      <c r="D130" s="55">
        <f t="shared" ref="D130:D193" si="15">IF(COUNT(T130:BJ130,BL130:BT130,BV130:CB130,CD130:EY130,FE130:FM130)&gt;0,COUNT(T130:BJ130,BL130:BT130,BV130:CB130,CD130:EY130,FE130:FM130),"")</f>
        <v>2</v>
      </c>
      <c r="E130" s="55">
        <f t="shared" ref="E130:E193" si="16">IF(H130=1,COUNT(R130:EY130,FE130:FM130),"")</f>
        <v>3</v>
      </c>
      <c r="F130" s="55">
        <f t="shared" ref="F130:F193" si="17">IF(H130=1,COUNT(T130:BJ130,BL130:BT130,BV130:CB130,CD130:EY130,FE130:FM130),"")</f>
        <v>2</v>
      </c>
      <c r="G130" s="55">
        <f t="shared" si="12"/>
        <v>2.25</v>
      </c>
      <c r="H130" s="55">
        <f>IF(AND(M130&gt;0,M130&lt;='Summary STATS'!$C$22),1,"")</f>
        <v>1</v>
      </c>
      <c r="I130" s="305"/>
      <c r="J130" s="26" t="s">
        <v>404</v>
      </c>
      <c r="K130" s="205">
        <v>44.199343020000001</v>
      </c>
      <c r="L130" s="205">
        <v>-88.464428519999998</v>
      </c>
      <c r="M130" s="302">
        <v>2.25</v>
      </c>
      <c r="N130" s="302" t="s">
        <v>276</v>
      </c>
      <c r="O130" s="302" t="s">
        <v>277</v>
      </c>
      <c r="P130" s="301"/>
      <c r="Q130" s="305">
        <v>2</v>
      </c>
      <c r="R130" s="15"/>
      <c r="S130" s="15">
        <v>1</v>
      </c>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c r="BG130" s="302"/>
      <c r="BH130" s="302"/>
      <c r="BI130" s="302"/>
      <c r="BJ130" s="302"/>
      <c r="BK130" s="302"/>
      <c r="BL130" s="302"/>
      <c r="BM130" s="302"/>
      <c r="BN130" s="302"/>
      <c r="BO130" s="302"/>
      <c r="BP130" s="302"/>
      <c r="BQ130" s="302"/>
      <c r="BR130" s="302"/>
      <c r="BS130" s="302"/>
      <c r="BT130" s="302"/>
      <c r="BU130" s="302"/>
      <c r="BV130" s="302"/>
      <c r="BW130" s="302"/>
      <c r="BX130" s="302"/>
      <c r="BY130" s="302"/>
      <c r="BZ130" s="302"/>
      <c r="CA130" s="302"/>
      <c r="CB130" s="302"/>
      <c r="CC130" s="302"/>
      <c r="CD130" s="302"/>
      <c r="CE130" s="302"/>
      <c r="CF130" s="302"/>
      <c r="CG130" s="302"/>
      <c r="CH130" s="302"/>
      <c r="CI130" s="302"/>
      <c r="CJ130" s="302"/>
      <c r="CK130" s="302"/>
      <c r="CL130" s="302"/>
      <c r="CM130" s="302"/>
      <c r="CN130" s="302"/>
      <c r="CO130" s="302"/>
      <c r="CP130" s="302"/>
      <c r="CQ130" s="302"/>
      <c r="CR130" s="302"/>
      <c r="CS130" s="302"/>
      <c r="CT130" s="302"/>
      <c r="CU130" s="302"/>
      <c r="CV130" s="302"/>
      <c r="CW130" s="302"/>
      <c r="CX130" s="302"/>
      <c r="CY130" s="302"/>
      <c r="CZ130" s="302"/>
      <c r="DA130" s="302"/>
      <c r="DB130" s="302"/>
      <c r="DC130" s="302"/>
      <c r="DD130" s="302"/>
      <c r="DE130" s="302"/>
      <c r="DF130" s="302"/>
      <c r="DG130" s="302"/>
      <c r="DH130" s="302"/>
      <c r="DI130" s="302"/>
      <c r="DJ130" s="302"/>
      <c r="DK130" s="302"/>
      <c r="DL130" s="302"/>
      <c r="DM130" s="302"/>
      <c r="DN130" s="302"/>
      <c r="DO130" s="302"/>
      <c r="DP130" s="302"/>
      <c r="DQ130" s="302"/>
      <c r="DR130" s="302"/>
      <c r="DS130" s="302"/>
      <c r="DT130" s="302"/>
      <c r="DU130" s="302"/>
      <c r="DV130" s="302"/>
      <c r="DW130" s="302"/>
      <c r="DX130" s="302"/>
      <c r="DY130" s="302"/>
      <c r="DZ130" s="302"/>
      <c r="EA130" s="302"/>
      <c r="EB130" s="302"/>
      <c r="EC130" s="302"/>
      <c r="ED130" s="302"/>
      <c r="EE130" s="302"/>
      <c r="EF130" s="302">
        <v>2</v>
      </c>
      <c r="EG130" s="302"/>
      <c r="EH130" s="302"/>
      <c r="EI130" s="302"/>
      <c r="EJ130" s="302"/>
      <c r="EK130" s="302"/>
      <c r="EL130" s="302"/>
      <c r="EM130" s="302"/>
      <c r="EN130" s="302"/>
      <c r="EO130" s="302"/>
      <c r="EP130" s="302"/>
      <c r="EQ130" s="302"/>
      <c r="ER130" s="302"/>
      <c r="ES130" s="302">
        <v>1</v>
      </c>
      <c r="ET130" s="302"/>
      <c r="EU130" s="302"/>
      <c r="EV130" s="302"/>
      <c r="EW130" s="302"/>
      <c r="EX130" s="302"/>
      <c r="EY130" s="302"/>
      <c r="EZ130" s="303"/>
      <c r="FA130" s="303"/>
      <c r="FB130" s="303"/>
      <c r="FC130" s="303"/>
      <c r="FD130" s="303"/>
      <c r="FE130" s="302"/>
      <c r="FF130" s="302"/>
      <c r="FG130" s="302"/>
      <c r="FH130" s="302"/>
      <c r="FI130" s="302"/>
    </row>
    <row r="131" spans="1:165" x14ac:dyDescent="0.2">
      <c r="A131" s="302"/>
      <c r="B131" s="55">
        <f t="shared" si="13"/>
        <v>1</v>
      </c>
      <c r="C131" s="55">
        <f t="shared" si="14"/>
        <v>1</v>
      </c>
      <c r="D131" s="55">
        <f t="shared" si="15"/>
        <v>1</v>
      </c>
      <c r="E131" s="55">
        <f t="shared" si="16"/>
        <v>1</v>
      </c>
      <c r="F131" s="55">
        <f t="shared" si="17"/>
        <v>1</v>
      </c>
      <c r="G131" s="55">
        <f t="shared" si="12"/>
        <v>2.5</v>
      </c>
      <c r="H131" s="55">
        <f>IF(AND(M131&gt;0,M131&lt;='Summary STATS'!$C$22),1,"")</f>
        <v>1</v>
      </c>
      <c r="I131" s="305"/>
      <c r="J131" s="26" t="s">
        <v>405</v>
      </c>
      <c r="K131" s="205">
        <v>44.199328209999997</v>
      </c>
      <c r="L131" s="205">
        <v>-88.463327609999993</v>
      </c>
      <c r="M131" s="302">
        <v>2.5</v>
      </c>
      <c r="N131" s="302" t="s">
        <v>276</v>
      </c>
      <c r="O131" s="302" t="s">
        <v>277</v>
      </c>
      <c r="P131" s="301"/>
      <c r="Q131" s="305">
        <v>1</v>
      </c>
      <c r="R131" s="15"/>
      <c r="S131" s="15"/>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c r="BG131" s="302"/>
      <c r="BH131" s="302"/>
      <c r="BI131" s="302"/>
      <c r="BJ131" s="302"/>
      <c r="BK131" s="302"/>
      <c r="BL131" s="302"/>
      <c r="BM131" s="302"/>
      <c r="BN131" s="302"/>
      <c r="BO131" s="302"/>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302"/>
      <c r="CR131" s="302"/>
      <c r="CS131" s="302"/>
      <c r="CT131" s="302"/>
      <c r="CU131" s="302"/>
      <c r="CV131" s="302"/>
      <c r="CW131" s="302"/>
      <c r="CX131" s="302"/>
      <c r="CY131" s="302"/>
      <c r="CZ131" s="302"/>
      <c r="DA131" s="302"/>
      <c r="DB131" s="302"/>
      <c r="DC131" s="302"/>
      <c r="DD131" s="302"/>
      <c r="DE131" s="302"/>
      <c r="DF131" s="302"/>
      <c r="DG131" s="302"/>
      <c r="DH131" s="302"/>
      <c r="DI131" s="302"/>
      <c r="DJ131" s="302"/>
      <c r="DK131" s="302"/>
      <c r="DL131" s="302"/>
      <c r="DM131" s="302"/>
      <c r="DN131" s="302"/>
      <c r="DO131" s="302"/>
      <c r="DP131" s="302"/>
      <c r="DQ131" s="302"/>
      <c r="DR131" s="302"/>
      <c r="DS131" s="302"/>
      <c r="DT131" s="302"/>
      <c r="DU131" s="302"/>
      <c r="DV131" s="302"/>
      <c r="DW131" s="302"/>
      <c r="DX131" s="302"/>
      <c r="DY131" s="302"/>
      <c r="DZ131" s="302"/>
      <c r="EA131" s="302"/>
      <c r="EB131" s="302"/>
      <c r="EC131" s="302"/>
      <c r="ED131" s="302"/>
      <c r="EE131" s="302"/>
      <c r="EF131" s="302"/>
      <c r="EG131" s="302"/>
      <c r="EH131" s="302"/>
      <c r="EI131" s="302"/>
      <c r="EJ131" s="302"/>
      <c r="EK131" s="302"/>
      <c r="EL131" s="302"/>
      <c r="EM131" s="302"/>
      <c r="EN131" s="302"/>
      <c r="EO131" s="302"/>
      <c r="EP131" s="302"/>
      <c r="EQ131" s="302"/>
      <c r="ER131" s="302"/>
      <c r="ES131" s="302">
        <v>1</v>
      </c>
      <c r="ET131" s="302"/>
      <c r="EU131" s="302"/>
      <c r="EV131" s="302"/>
      <c r="EW131" s="302"/>
      <c r="EX131" s="302"/>
      <c r="EY131" s="302"/>
      <c r="EZ131" s="303"/>
      <c r="FA131" s="303"/>
      <c r="FB131" s="303"/>
      <c r="FC131" s="303"/>
      <c r="FD131" s="303"/>
      <c r="FE131" s="302"/>
      <c r="FF131" s="302"/>
      <c r="FG131" s="302"/>
      <c r="FH131" s="302"/>
      <c r="FI131" s="302"/>
    </row>
    <row r="132" spans="1:165" x14ac:dyDescent="0.2">
      <c r="A132" s="302"/>
      <c r="B132" s="55">
        <f t="shared" si="13"/>
        <v>0</v>
      </c>
      <c r="C132" s="55" t="str">
        <f t="shared" si="14"/>
        <v/>
      </c>
      <c r="D132" s="55" t="str">
        <f t="shared" si="15"/>
        <v/>
      </c>
      <c r="E132" s="55">
        <f t="shared" si="16"/>
        <v>0</v>
      </c>
      <c r="F132" s="55">
        <f t="shared" si="17"/>
        <v>0</v>
      </c>
      <c r="G132" s="55" t="str">
        <f t="shared" si="12"/>
        <v/>
      </c>
      <c r="H132" s="55">
        <f>IF(AND(M132&gt;0,M132&lt;='Summary STATS'!$C$22),1,"")</f>
        <v>1</v>
      </c>
      <c r="I132" s="305"/>
      <c r="J132" s="26" t="s">
        <v>406</v>
      </c>
      <c r="K132" s="205">
        <v>44.19931339</v>
      </c>
      <c r="L132" s="205">
        <v>-88.462226700000002</v>
      </c>
      <c r="M132" s="302">
        <v>3.5</v>
      </c>
      <c r="N132" s="302" t="s">
        <v>276</v>
      </c>
      <c r="O132" s="302" t="s">
        <v>277</v>
      </c>
      <c r="P132" s="301"/>
      <c r="Q132" s="305"/>
      <c r="R132" s="15"/>
      <c r="S132" s="15"/>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02"/>
      <c r="AO132" s="302"/>
      <c r="AP132" s="302"/>
      <c r="AQ132" s="302"/>
      <c r="AR132" s="302"/>
      <c r="AS132" s="302"/>
      <c r="AT132" s="302"/>
      <c r="AU132" s="302"/>
      <c r="AV132" s="302"/>
      <c r="AW132" s="302"/>
      <c r="AX132" s="302"/>
      <c r="AY132" s="302"/>
      <c r="AZ132" s="302"/>
      <c r="BA132" s="302"/>
      <c r="BB132" s="302"/>
      <c r="BC132" s="302"/>
      <c r="BD132" s="302"/>
      <c r="BE132" s="302"/>
      <c r="BF132" s="302"/>
      <c r="BG132" s="302"/>
      <c r="BH132" s="302"/>
      <c r="BI132" s="302"/>
      <c r="BJ132" s="302"/>
      <c r="BK132" s="302"/>
      <c r="BL132" s="302"/>
      <c r="BM132" s="302"/>
      <c r="BN132" s="302"/>
      <c r="BO132" s="302"/>
      <c r="BP132" s="302"/>
      <c r="BQ132" s="302"/>
      <c r="BR132" s="302"/>
      <c r="BS132" s="302"/>
      <c r="BT132" s="302"/>
      <c r="BU132" s="302"/>
      <c r="BV132" s="302"/>
      <c r="BW132" s="302"/>
      <c r="BX132" s="302"/>
      <c r="BY132" s="302"/>
      <c r="BZ132" s="302"/>
      <c r="CA132" s="302"/>
      <c r="CB132" s="302"/>
      <c r="CC132" s="302"/>
      <c r="CD132" s="302"/>
      <c r="CE132" s="302"/>
      <c r="CF132" s="302"/>
      <c r="CG132" s="302"/>
      <c r="CH132" s="302"/>
      <c r="CI132" s="302"/>
      <c r="CJ132" s="302"/>
      <c r="CK132" s="302"/>
      <c r="CL132" s="302"/>
      <c r="CM132" s="302"/>
      <c r="CN132" s="302"/>
      <c r="CO132" s="302"/>
      <c r="CP132" s="302"/>
      <c r="CQ132" s="302"/>
      <c r="CR132" s="302"/>
      <c r="CS132" s="302"/>
      <c r="CT132" s="302"/>
      <c r="CU132" s="302"/>
      <c r="CV132" s="302"/>
      <c r="CW132" s="302"/>
      <c r="CX132" s="302"/>
      <c r="CY132" s="302"/>
      <c r="CZ132" s="302"/>
      <c r="DA132" s="302"/>
      <c r="DB132" s="302"/>
      <c r="DC132" s="302"/>
      <c r="DD132" s="302"/>
      <c r="DE132" s="302"/>
      <c r="DF132" s="302"/>
      <c r="DG132" s="302"/>
      <c r="DH132" s="302"/>
      <c r="DI132" s="302"/>
      <c r="DJ132" s="302"/>
      <c r="DK132" s="302"/>
      <c r="DL132" s="302"/>
      <c r="DM132" s="302"/>
      <c r="DN132" s="302"/>
      <c r="DO132" s="302"/>
      <c r="DP132" s="302"/>
      <c r="DQ132" s="302"/>
      <c r="DR132" s="302"/>
      <c r="DS132" s="302"/>
      <c r="DT132" s="302"/>
      <c r="DU132" s="302"/>
      <c r="DV132" s="302"/>
      <c r="DW132" s="302"/>
      <c r="DX132" s="302"/>
      <c r="DY132" s="302"/>
      <c r="DZ132" s="302"/>
      <c r="EA132" s="302"/>
      <c r="EB132" s="302"/>
      <c r="EC132" s="302"/>
      <c r="ED132" s="302"/>
      <c r="EE132" s="302"/>
      <c r="EF132" s="302"/>
      <c r="EG132" s="302"/>
      <c r="EH132" s="302"/>
      <c r="EI132" s="302"/>
      <c r="EJ132" s="302"/>
      <c r="EK132" s="302"/>
      <c r="EL132" s="302"/>
      <c r="EM132" s="302"/>
      <c r="EN132" s="302"/>
      <c r="EO132" s="302"/>
      <c r="EP132" s="302"/>
      <c r="EQ132" s="302"/>
      <c r="ER132" s="302"/>
      <c r="ES132" s="302"/>
      <c r="ET132" s="302"/>
      <c r="EU132" s="302"/>
      <c r="EV132" s="302"/>
      <c r="EW132" s="302"/>
      <c r="EX132" s="302"/>
      <c r="EY132" s="302"/>
      <c r="EZ132" s="303"/>
      <c r="FA132" s="303"/>
      <c r="FB132" s="303"/>
      <c r="FC132" s="303"/>
      <c r="FD132" s="303"/>
      <c r="FE132" s="302"/>
      <c r="FF132" s="302"/>
      <c r="FG132" s="302"/>
      <c r="FH132" s="302"/>
      <c r="FI132" s="302"/>
    </row>
    <row r="133" spans="1:165" x14ac:dyDescent="0.2">
      <c r="A133" s="302"/>
      <c r="B133" s="55">
        <f t="shared" si="13"/>
        <v>0</v>
      </c>
      <c r="C133" s="55" t="str">
        <f t="shared" si="14"/>
        <v/>
      </c>
      <c r="D133" s="55" t="str">
        <f t="shared" si="15"/>
        <v/>
      </c>
      <c r="E133" s="55">
        <f t="shared" si="16"/>
        <v>0</v>
      </c>
      <c r="F133" s="55">
        <f t="shared" si="17"/>
        <v>0</v>
      </c>
      <c r="G133" s="55" t="str">
        <f t="shared" si="12"/>
        <v/>
      </c>
      <c r="H133" s="55">
        <f>IF(AND(M133&gt;0,M133&lt;='Summary STATS'!$C$22),1,"")</f>
        <v>1</v>
      </c>
      <c r="I133" s="305"/>
      <c r="J133" s="26" t="s">
        <v>407</v>
      </c>
      <c r="K133" s="205">
        <v>44.199298570000003</v>
      </c>
      <c r="L133" s="205">
        <v>-88.461125789999997</v>
      </c>
      <c r="M133" s="302">
        <v>4.5</v>
      </c>
      <c r="N133" s="302" t="s">
        <v>276</v>
      </c>
      <c r="O133" s="302" t="s">
        <v>277</v>
      </c>
      <c r="P133" s="301"/>
      <c r="Q133" s="302"/>
      <c r="R133" s="15"/>
      <c r="S133" s="15"/>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02"/>
      <c r="AO133" s="302"/>
      <c r="AP133" s="302"/>
      <c r="AQ133" s="302"/>
      <c r="AR133" s="302"/>
      <c r="AS133" s="302"/>
      <c r="AT133" s="302"/>
      <c r="AU133" s="302"/>
      <c r="AV133" s="302"/>
      <c r="AW133" s="302"/>
      <c r="AX133" s="302"/>
      <c r="AY133" s="302"/>
      <c r="AZ133" s="302"/>
      <c r="BA133" s="302"/>
      <c r="BB133" s="302"/>
      <c r="BC133" s="302"/>
      <c r="BD133" s="302"/>
      <c r="BE133" s="302"/>
      <c r="BF133" s="302"/>
      <c r="BG133" s="302"/>
      <c r="BH133" s="302"/>
      <c r="BI133" s="302"/>
      <c r="BJ133" s="302"/>
      <c r="BK133" s="302"/>
      <c r="BL133" s="302"/>
      <c r="BM133" s="302"/>
      <c r="BN133" s="302"/>
      <c r="BO133" s="302"/>
      <c r="BP133" s="302"/>
      <c r="BQ133" s="302"/>
      <c r="BR133" s="302"/>
      <c r="BS133" s="302"/>
      <c r="BT133" s="302"/>
      <c r="BU133" s="302"/>
      <c r="BV133" s="302"/>
      <c r="BW133" s="302"/>
      <c r="BX133" s="302"/>
      <c r="BY133" s="302"/>
      <c r="BZ133" s="302"/>
      <c r="CA133" s="302"/>
      <c r="CB133" s="302"/>
      <c r="CC133" s="302"/>
      <c r="CD133" s="302"/>
      <c r="CE133" s="302"/>
      <c r="CF133" s="302"/>
      <c r="CG133" s="302"/>
      <c r="CH133" s="302"/>
      <c r="CI133" s="302"/>
      <c r="CJ133" s="302"/>
      <c r="CK133" s="302"/>
      <c r="CL133" s="302"/>
      <c r="CM133" s="302"/>
      <c r="CN133" s="302"/>
      <c r="CO133" s="302"/>
      <c r="CP133" s="302"/>
      <c r="CQ133" s="302"/>
      <c r="CR133" s="302"/>
      <c r="CS133" s="302"/>
      <c r="CT133" s="302"/>
      <c r="CU133" s="302"/>
      <c r="CV133" s="302"/>
      <c r="CW133" s="302"/>
      <c r="CX133" s="302"/>
      <c r="CY133" s="302"/>
      <c r="CZ133" s="302"/>
      <c r="DA133" s="302"/>
      <c r="DB133" s="302"/>
      <c r="DC133" s="302"/>
      <c r="DD133" s="302"/>
      <c r="DE133" s="302"/>
      <c r="DF133" s="302"/>
      <c r="DG133" s="302"/>
      <c r="DH133" s="302"/>
      <c r="DI133" s="302"/>
      <c r="DJ133" s="302"/>
      <c r="DK133" s="302"/>
      <c r="DL133" s="302"/>
      <c r="DM133" s="302"/>
      <c r="DN133" s="302"/>
      <c r="DO133" s="302"/>
      <c r="DP133" s="302"/>
      <c r="DQ133" s="302"/>
      <c r="DR133" s="302"/>
      <c r="DS133" s="302"/>
      <c r="DT133" s="302"/>
      <c r="DU133" s="302"/>
      <c r="DV133" s="302"/>
      <c r="DW133" s="302"/>
      <c r="DX133" s="302"/>
      <c r="DY133" s="302"/>
      <c r="DZ133" s="302"/>
      <c r="EA133" s="302"/>
      <c r="EB133" s="302"/>
      <c r="EC133" s="302"/>
      <c r="ED133" s="302"/>
      <c r="EE133" s="302"/>
      <c r="EF133" s="302"/>
      <c r="EG133" s="302"/>
      <c r="EH133" s="302"/>
      <c r="EI133" s="302"/>
      <c r="EJ133" s="302"/>
      <c r="EK133" s="302"/>
      <c r="EL133" s="302"/>
      <c r="EM133" s="302"/>
      <c r="EN133" s="302"/>
      <c r="EO133" s="302"/>
      <c r="EP133" s="302"/>
      <c r="EQ133" s="302"/>
      <c r="ER133" s="302"/>
      <c r="ES133" s="302"/>
      <c r="ET133" s="302"/>
      <c r="EU133" s="302"/>
      <c r="EV133" s="302"/>
      <c r="EW133" s="302"/>
      <c r="EX133" s="302"/>
      <c r="EY133" s="302"/>
      <c r="EZ133" s="303"/>
      <c r="FA133" s="303"/>
      <c r="FB133" s="303"/>
      <c r="FC133" s="303"/>
      <c r="FD133" s="303"/>
      <c r="FE133" s="302"/>
      <c r="FF133" s="302"/>
      <c r="FG133" s="302"/>
      <c r="FH133" s="302"/>
      <c r="FI133" s="302"/>
    </row>
    <row r="134" spans="1:165" x14ac:dyDescent="0.2">
      <c r="A134" s="302"/>
      <c r="B134" s="55">
        <f t="shared" si="13"/>
        <v>0</v>
      </c>
      <c r="C134" s="55" t="str">
        <f t="shared" si="14"/>
        <v/>
      </c>
      <c r="D134" s="55" t="str">
        <f t="shared" si="15"/>
        <v/>
      </c>
      <c r="E134" s="55">
        <f t="shared" si="16"/>
        <v>0</v>
      </c>
      <c r="F134" s="55">
        <f t="shared" si="17"/>
        <v>0</v>
      </c>
      <c r="G134" s="55" t="str">
        <f t="shared" si="12"/>
        <v/>
      </c>
      <c r="H134" s="55">
        <f>IF(AND(M134&gt;0,M134&lt;='Summary STATS'!$C$22),1,"")</f>
        <v>1</v>
      </c>
      <c r="I134" s="305"/>
      <c r="J134" s="26" t="s">
        <v>408</v>
      </c>
      <c r="K134" s="205">
        <v>44.199283729999998</v>
      </c>
      <c r="L134" s="205">
        <v>-88.46002489</v>
      </c>
      <c r="M134" s="302">
        <v>3</v>
      </c>
      <c r="N134" s="302" t="s">
        <v>276</v>
      </c>
      <c r="O134" s="302" t="s">
        <v>277</v>
      </c>
      <c r="P134" s="301"/>
      <c r="Q134" s="302"/>
      <c r="R134" s="15"/>
      <c r="S134" s="15"/>
      <c r="T134" s="302"/>
      <c r="U134" s="302"/>
      <c r="V134" s="302"/>
      <c r="W134" s="302"/>
      <c r="X134" s="302"/>
      <c r="Y134" s="302"/>
      <c r="Z134" s="302"/>
      <c r="AA134" s="302"/>
      <c r="AB134" s="302"/>
      <c r="AC134" s="302"/>
      <c r="AD134" s="302"/>
      <c r="AE134" s="302"/>
      <c r="AF134" s="302"/>
      <c r="AG134" s="302"/>
      <c r="AH134" s="302"/>
      <c r="AI134" s="302"/>
      <c r="AJ134" s="302"/>
      <c r="AK134" s="302"/>
      <c r="AL134" s="302"/>
      <c r="AM134" s="302"/>
      <c r="AN134" s="302"/>
      <c r="AO134" s="302"/>
      <c r="AP134" s="302"/>
      <c r="AQ134" s="302"/>
      <c r="AR134" s="302"/>
      <c r="AS134" s="302"/>
      <c r="AT134" s="302"/>
      <c r="AU134" s="302"/>
      <c r="AV134" s="302"/>
      <c r="AW134" s="302"/>
      <c r="AX134" s="302"/>
      <c r="AY134" s="302"/>
      <c r="AZ134" s="302"/>
      <c r="BA134" s="302"/>
      <c r="BB134" s="302"/>
      <c r="BC134" s="302"/>
      <c r="BD134" s="302"/>
      <c r="BE134" s="302"/>
      <c r="BF134" s="302"/>
      <c r="BG134" s="302"/>
      <c r="BH134" s="302"/>
      <c r="BI134" s="302"/>
      <c r="BJ134" s="302"/>
      <c r="BK134" s="302"/>
      <c r="BL134" s="302"/>
      <c r="BM134" s="302"/>
      <c r="BN134" s="302"/>
      <c r="BO134" s="302"/>
      <c r="BP134" s="302"/>
      <c r="BQ134" s="302"/>
      <c r="BR134" s="302"/>
      <c r="BS134" s="302"/>
      <c r="BT134" s="302"/>
      <c r="BU134" s="302"/>
      <c r="BV134" s="302"/>
      <c r="BW134" s="302"/>
      <c r="BX134" s="302"/>
      <c r="BY134" s="302"/>
      <c r="BZ134" s="302"/>
      <c r="CA134" s="302"/>
      <c r="CB134" s="302"/>
      <c r="CC134" s="302"/>
      <c r="CD134" s="302"/>
      <c r="CE134" s="302"/>
      <c r="CF134" s="302"/>
      <c r="CG134" s="302"/>
      <c r="CH134" s="302"/>
      <c r="CI134" s="302"/>
      <c r="CJ134" s="302"/>
      <c r="CK134" s="302"/>
      <c r="CL134" s="302"/>
      <c r="CM134" s="302"/>
      <c r="CN134" s="302"/>
      <c r="CO134" s="302"/>
      <c r="CP134" s="302"/>
      <c r="CQ134" s="302"/>
      <c r="CR134" s="302"/>
      <c r="CS134" s="302"/>
      <c r="CT134" s="302"/>
      <c r="CU134" s="302"/>
      <c r="CV134" s="302"/>
      <c r="CW134" s="302"/>
      <c r="CX134" s="302"/>
      <c r="CY134" s="302"/>
      <c r="CZ134" s="302"/>
      <c r="DA134" s="302"/>
      <c r="DB134" s="302"/>
      <c r="DC134" s="302"/>
      <c r="DD134" s="302"/>
      <c r="DE134" s="302"/>
      <c r="DF134" s="302"/>
      <c r="DG134" s="302"/>
      <c r="DH134" s="302"/>
      <c r="DI134" s="302"/>
      <c r="DJ134" s="302"/>
      <c r="DK134" s="302"/>
      <c r="DL134" s="302"/>
      <c r="DM134" s="302"/>
      <c r="DN134" s="302"/>
      <c r="DO134" s="302"/>
      <c r="DP134" s="302"/>
      <c r="DQ134" s="302"/>
      <c r="DR134" s="302"/>
      <c r="DS134" s="302"/>
      <c r="DT134" s="302"/>
      <c r="DU134" s="302"/>
      <c r="DV134" s="302"/>
      <c r="DW134" s="302"/>
      <c r="DX134" s="302"/>
      <c r="DY134" s="302"/>
      <c r="DZ134" s="302"/>
      <c r="EA134" s="302"/>
      <c r="EB134" s="302"/>
      <c r="EC134" s="302"/>
      <c r="ED134" s="302"/>
      <c r="EE134" s="302"/>
      <c r="EF134" s="302"/>
      <c r="EG134" s="302"/>
      <c r="EH134" s="302"/>
      <c r="EI134" s="302"/>
      <c r="EJ134" s="302"/>
      <c r="EK134" s="302"/>
      <c r="EL134" s="302"/>
      <c r="EM134" s="302"/>
      <c r="EN134" s="302"/>
      <c r="EO134" s="302"/>
      <c r="EP134" s="302"/>
      <c r="EQ134" s="302"/>
      <c r="ER134" s="302"/>
      <c r="ES134" s="302"/>
      <c r="ET134" s="302"/>
      <c r="EU134" s="302"/>
      <c r="EV134" s="302"/>
      <c r="EW134" s="302"/>
      <c r="EX134" s="302"/>
      <c r="EY134" s="302"/>
      <c r="EZ134" s="303"/>
      <c r="FA134" s="303"/>
      <c r="FB134" s="303"/>
      <c r="FC134" s="303"/>
      <c r="FD134" s="303"/>
      <c r="FE134" s="302"/>
      <c r="FF134" s="302"/>
      <c r="FG134" s="302"/>
      <c r="FH134" s="302"/>
      <c r="FI134" s="302"/>
    </row>
    <row r="135" spans="1:165" x14ac:dyDescent="0.2">
      <c r="A135" s="302"/>
      <c r="B135" s="55">
        <f t="shared" si="13"/>
        <v>0</v>
      </c>
      <c r="C135" s="55" t="str">
        <f t="shared" si="14"/>
        <v/>
      </c>
      <c r="D135" s="55" t="str">
        <f t="shared" si="15"/>
        <v/>
      </c>
      <c r="E135" s="55" t="str">
        <f t="shared" si="16"/>
        <v/>
      </c>
      <c r="F135" s="55" t="str">
        <f t="shared" si="17"/>
        <v/>
      </c>
      <c r="G135" s="55" t="str">
        <f t="shared" si="12"/>
        <v/>
      </c>
      <c r="H135" s="55" t="str">
        <f>IF(AND(M135&gt;0,M135&lt;='Summary STATS'!$C$22),1,"")</f>
        <v/>
      </c>
      <c r="I135" s="305"/>
      <c r="J135" s="26" t="s">
        <v>409</v>
      </c>
      <c r="K135" s="205">
        <v>44.199104839999997</v>
      </c>
      <c r="L135" s="205">
        <v>-88.446814079999996</v>
      </c>
      <c r="M135" s="300"/>
      <c r="N135" s="300"/>
      <c r="O135" s="300"/>
      <c r="P135" s="301" t="s">
        <v>258</v>
      </c>
      <c r="Q135" s="302"/>
      <c r="R135" s="15"/>
      <c r="S135" s="15"/>
      <c r="T135" s="302"/>
      <c r="U135" s="302"/>
      <c r="V135" s="302"/>
      <c r="W135" s="302"/>
      <c r="X135" s="302"/>
      <c r="Y135" s="302"/>
      <c r="Z135" s="302"/>
      <c r="AA135" s="302"/>
      <c r="AB135" s="302"/>
      <c r="AC135" s="302"/>
      <c r="AD135" s="302"/>
      <c r="AE135" s="302"/>
      <c r="AF135" s="302"/>
      <c r="AG135" s="302"/>
      <c r="AH135" s="302"/>
      <c r="AI135" s="302"/>
      <c r="AJ135" s="302"/>
      <c r="AK135" s="302"/>
      <c r="AL135" s="302"/>
      <c r="AM135" s="302"/>
      <c r="AN135" s="302"/>
      <c r="AO135" s="302"/>
      <c r="AP135" s="302"/>
      <c r="AQ135" s="302"/>
      <c r="AR135" s="302"/>
      <c r="AS135" s="302"/>
      <c r="AT135" s="302"/>
      <c r="AU135" s="302"/>
      <c r="AV135" s="302"/>
      <c r="AW135" s="302"/>
      <c r="AX135" s="302"/>
      <c r="AY135" s="302"/>
      <c r="AZ135" s="302"/>
      <c r="BA135" s="302"/>
      <c r="BB135" s="302"/>
      <c r="BC135" s="302"/>
      <c r="BD135" s="302"/>
      <c r="BE135" s="302"/>
      <c r="BF135" s="302"/>
      <c r="BG135" s="302"/>
      <c r="BH135" s="302"/>
      <c r="BI135" s="302"/>
      <c r="BJ135" s="302"/>
      <c r="BK135" s="302"/>
      <c r="BL135" s="302"/>
      <c r="BM135" s="302"/>
      <c r="BN135" s="302"/>
      <c r="BO135" s="302"/>
      <c r="BP135" s="302"/>
      <c r="BQ135" s="302"/>
      <c r="BR135" s="302"/>
      <c r="BS135" s="302"/>
      <c r="BT135" s="302"/>
      <c r="BU135" s="302"/>
      <c r="BV135" s="302"/>
      <c r="BW135" s="302"/>
      <c r="BX135" s="302"/>
      <c r="BY135" s="302"/>
      <c r="BZ135" s="302"/>
      <c r="CA135" s="302"/>
      <c r="CB135" s="302"/>
      <c r="CC135" s="302"/>
      <c r="CD135" s="302"/>
      <c r="CE135" s="302"/>
      <c r="CF135" s="302"/>
      <c r="CG135" s="302"/>
      <c r="CH135" s="302"/>
      <c r="CI135" s="302"/>
      <c r="CJ135" s="302"/>
      <c r="CK135" s="302"/>
      <c r="CL135" s="302"/>
      <c r="CM135" s="302"/>
      <c r="CN135" s="302"/>
      <c r="CO135" s="302"/>
      <c r="CP135" s="302"/>
      <c r="CQ135" s="302"/>
      <c r="CR135" s="302"/>
      <c r="CS135" s="302"/>
      <c r="CT135" s="302"/>
      <c r="CU135" s="302"/>
      <c r="CV135" s="302"/>
      <c r="CW135" s="302"/>
      <c r="CX135" s="302"/>
      <c r="CY135" s="302"/>
      <c r="CZ135" s="302"/>
      <c r="DA135" s="302"/>
      <c r="DB135" s="302"/>
      <c r="DC135" s="302"/>
      <c r="DD135" s="302"/>
      <c r="DE135" s="302"/>
      <c r="DF135" s="302"/>
      <c r="DG135" s="302"/>
      <c r="DH135" s="302"/>
      <c r="DI135" s="302"/>
      <c r="DJ135" s="302"/>
      <c r="DK135" s="302"/>
      <c r="DL135" s="302"/>
      <c r="DM135" s="302"/>
      <c r="DN135" s="302"/>
      <c r="DO135" s="302"/>
      <c r="DP135" s="302"/>
      <c r="DQ135" s="302"/>
      <c r="DR135" s="302"/>
      <c r="DS135" s="302"/>
      <c r="DT135" s="302"/>
      <c r="DU135" s="302"/>
      <c r="DV135" s="302"/>
      <c r="DW135" s="302"/>
      <c r="DX135" s="302"/>
      <c r="DY135" s="302"/>
      <c r="DZ135" s="302"/>
      <c r="EA135" s="302"/>
      <c r="EB135" s="302"/>
      <c r="EC135" s="302"/>
      <c r="ED135" s="302"/>
      <c r="EE135" s="302"/>
      <c r="EF135" s="302"/>
      <c r="EG135" s="302"/>
      <c r="EH135" s="302"/>
      <c r="EI135" s="302"/>
      <c r="EJ135" s="302"/>
      <c r="EK135" s="302"/>
      <c r="EL135" s="302"/>
      <c r="EM135" s="302"/>
      <c r="EN135" s="302"/>
      <c r="EO135" s="302"/>
      <c r="EP135" s="302"/>
      <c r="EQ135" s="302"/>
      <c r="ER135" s="302"/>
      <c r="ES135" s="302"/>
      <c r="ET135" s="302"/>
      <c r="EU135" s="302"/>
      <c r="EV135" s="302"/>
      <c r="EW135" s="302"/>
      <c r="EX135" s="302"/>
      <c r="EY135" s="302"/>
      <c r="EZ135" s="303"/>
      <c r="FA135" s="303"/>
      <c r="FB135" s="303"/>
      <c r="FC135" s="303"/>
      <c r="FD135" s="303"/>
      <c r="FE135" s="302"/>
      <c r="FF135" s="302"/>
      <c r="FG135" s="302"/>
      <c r="FH135" s="302"/>
      <c r="FI135" s="302"/>
    </row>
    <row r="136" spans="1:165" x14ac:dyDescent="0.2">
      <c r="A136" s="302"/>
      <c r="B136" s="55">
        <f t="shared" si="13"/>
        <v>3</v>
      </c>
      <c r="C136" s="55">
        <f t="shared" si="14"/>
        <v>3</v>
      </c>
      <c r="D136" s="55">
        <f t="shared" si="15"/>
        <v>2</v>
      </c>
      <c r="E136" s="55">
        <f t="shared" si="16"/>
        <v>3</v>
      </c>
      <c r="F136" s="55">
        <f t="shared" si="17"/>
        <v>2</v>
      </c>
      <c r="G136" s="55">
        <f t="shared" si="12"/>
        <v>2</v>
      </c>
      <c r="H136" s="55">
        <f>IF(AND(M136&gt;0,M136&lt;='Summary STATS'!$C$22),1,"")</f>
        <v>1</v>
      </c>
      <c r="I136" s="305"/>
      <c r="J136" s="26" t="s">
        <v>410</v>
      </c>
      <c r="K136" s="205">
        <v>44.200267799999999</v>
      </c>
      <c r="L136" s="205">
        <v>-88.474316290000004</v>
      </c>
      <c r="M136" s="302">
        <v>2</v>
      </c>
      <c r="N136" s="302" t="s">
        <v>284</v>
      </c>
      <c r="O136" s="302" t="s">
        <v>277</v>
      </c>
      <c r="P136" s="301"/>
      <c r="Q136" s="302">
        <v>1</v>
      </c>
      <c r="R136" s="15" t="s">
        <v>411</v>
      </c>
      <c r="S136" s="15">
        <v>1</v>
      </c>
      <c r="T136" s="302"/>
      <c r="U136" s="302"/>
      <c r="V136" s="302"/>
      <c r="W136" s="302"/>
      <c r="X136" s="302"/>
      <c r="Y136" s="302"/>
      <c r="Z136" s="302"/>
      <c r="AA136" s="302"/>
      <c r="AB136" s="302"/>
      <c r="AC136" s="302"/>
      <c r="AD136" s="302"/>
      <c r="AE136" s="302">
        <v>1</v>
      </c>
      <c r="AF136" s="302"/>
      <c r="AG136" s="302"/>
      <c r="AH136" s="302"/>
      <c r="AI136" s="302"/>
      <c r="AJ136" s="302"/>
      <c r="AK136" s="302"/>
      <c r="AL136" s="302"/>
      <c r="AM136" s="302"/>
      <c r="AN136" s="302"/>
      <c r="AO136" s="302"/>
      <c r="AP136" s="302"/>
      <c r="AQ136" s="302">
        <v>1</v>
      </c>
      <c r="AR136" s="302"/>
      <c r="AS136" s="302"/>
      <c r="AT136" s="302"/>
      <c r="AU136" s="302"/>
      <c r="AV136" s="302"/>
      <c r="AW136" s="302"/>
      <c r="AX136" s="302"/>
      <c r="AY136" s="302"/>
      <c r="AZ136" s="302"/>
      <c r="BA136" s="302"/>
      <c r="BB136" s="302"/>
      <c r="BC136" s="302"/>
      <c r="BD136" s="302"/>
      <c r="BE136" s="302" t="s">
        <v>278</v>
      </c>
      <c r="BF136" s="302"/>
      <c r="BG136" s="302"/>
      <c r="BH136" s="302"/>
      <c r="BI136" s="302"/>
      <c r="BJ136" s="302"/>
      <c r="BK136" s="302"/>
      <c r="BL136" s="302"/>
      <c r="BM136" s="302"/>
      <c r="BN136" s="302"/>
      <c r="BO136" s="302"/>
      <c r="BP136" s="302"/>
      <c r="BQ136" s="302"/>
      <c r="BR136" s="302"/>
      <c r="BS136" s="302"/>
      <c r="BT136" s="302"/>
      <c r="BU136" s="302"/>
      <c r="BV136" s="302"/>
      <c r="BW136" s="302"/>
      <c r="BX136" s="302"/>
      <c r="BY136" s="302"/>
      <c r="BZ136" s="302"/>
      <c r="CA136" s="302"/>
      <c r="CB136" s="302" t="s">
        <v>278</v>
      </c>
      <c r="CC136" s="302"/>
      <c r="CD136" s="302"/>
      <c r="CE136" s="302"/>
      <c r="CF136" s="302"/>
      <c r="CG136" s="302"/>
      <c r="CH136" s="302"/>
      <c r="CI136" s="302"/>
      <c r="CJ136" s="302"/>
      <c r="CK136" s="302"/>
      <c r="CL136" s="302"/>
      <c r="CM136" s="302"/>
      <c r="CN136" s="302"/>
      <c r="CO136" s="302"/>
      <c r="CP136" s="302"/>
      <c r="CQ136" s="302"/>
      <c r="CR136" s="302"/>
      <c r="CS136" s="302"/>
      <c r="CT136" s="302"/>
      <c r="CU136" s="302"/>
      <c r="CV136" s="302"/>
      <c r="CW136" s="302"/>
      <c r="CX136" s="302"/>
      <c r="CY136" s="302"/>
      <c r="CZ136" s="302"/>
      <c r="DA136" s="302"/>
      <c r="DB136" s="302"/>
      <c r="DC136" s="302"/>
      <c r="DD136" s="302"/>
      <c r="DE136" s="302"/>
      <c r="DF136" s="302"/>
      <c r="DG136" s="302"/>
      <c r="DH136" s="302"/>
      <c r="DI136" s="302"/>
      <c r="DJ136" s="302"/>
      <c r="DK136" s="302"/>
      <c r="DL136" s="302"/>
      <c r="DM136" s="302"/>
      <c r="DN136" s="302"/>
      <c r="DO136" s="302"/>
      <c r="DP136" s="302"/>
      <c r="DQ136" s="302"/>
      <c r="DR136" s="302"/>
      <c r="DS136" s="302"/>
      <c r="DT136" s="302"/>
      <c r="DU136" s="302"/>
      <c r="DV136" s="302"/>
      <c r="DW136" s="302"/>
      <c r="DX136" s="302"/>
      <c r="DY136" s="302"/>
      <c r="DZ136" s="302"/>
      <c r="EA136" s="302"/>
      <c r="EB136" s="302"/>
      <c r="EC136" s="302"/>
      <c r="ED136" s="302" t="s">
        <v>278</v>
      </c>
      <c r="EE136" s="302"/>
      <c r="EF136" s="302"/>
      <c r="EG136" s="302"/>
      <c r="EH136" s="302"/>
      <c r="EI136" s="302"/>
      <c r="EJ136" s="302"/>
      <c r="EK136" s="302"/>
      <c r="EL136" s="302"/>
      <c r="EM136" s="302"/>
      <c r="EN136" s="302"/>
      <c r="EO136" s="302"/>
      <c r="EP136" s="302"/>
      <c r="EQ136" s="302"/>
      <c r="ER136" s="302"/>
      <c r="ES136" s="302"/>
      <c r="ET136" s="302"/>
      <c r="EU136" s="302"/>
      <c r="EV136" s="302"/>
      <c r="EW136" s="302"/>
      <c r="EX136" s="302"/>
      <c r="EY136" s="302"/>
      <c r="EZ136" s="303"/>
      <c r="FA136" s="303"/>
      <c r="FB136" s="303"/>
      <c r="FC136" s="303"/>
      <c r="FD136" s="303"/>
      <c r="FE136" s="302"/>
      <c r="FF136" s="302"/>
      <c r="FG136" s="302"/>
      <c r="FH136" s="302"/>
      <c r="FI136" s="302"/>
    </row>
    <row r="137" spans="1:165" x14ac:dyDescent="0.2">
      <c r="A137" s="302"/>
      <c r="B137" s="55">
        <f t="shared" si="13"/>
        <v>3</v>
      </c>
      <c r="C137" s="55">
        <f t="shared" si="14"/>
        <v>3</v>
      </c>
      <c r="D137" s="55">
        <f t="shared" si="15"/>
        <v>2</v>
      </c>
      <c r="E137" s="55">
        <f t="shared" si="16"/>
        <v>3</v>
      </c>
      <c r="F137" s="55">
        <f t="shared" si="17"/>
        <v>2</v>
      </c>
      <c r="G137" s="55">
        <f t="shared" si="12"/>
        <v>4</v>
      </c>
      <c r="H137" s="55">
        <f>IF(AND(M137&gt;0,M137&lt;='Summary STATS'!$C$22),1,"")</f>
        <v>1</v>
      </c>
      <c r="I137" s="305"/>
      <c r="J137" s="26" t="s">
        <v>412</v>
      </c>
      <c r="K137" s="205">
        <v>44.200253089999997</v>
      </c>
      <c r="L137" s="205">
        <v>-88.473215359999998</v>
      </c>
      <c r="M137" s="302">
        <v>4</v>
      </c>
      <c r="N137" s="302" t="s">
        <v>284</v>
      </c>
      <c r="O137" s="302" t="s">
        <v>277</v>
      </c>
      <c r="P137" s="301"/>
      <c r="Q137" s="302">
        <v>3</v>
      </c>
      <c r="R137" s="15"/>
      <c r="S137" s="15">
        <v>1</v>
      </c>
      <c r="T137" s="302"/>
      <c r="U137" s="302"/>
      <c r="V137" s="302"/>
      <c r="W137" s="302"/>
      <c r="X137" s="302" t="s">
        <v>278</v>
      </c>
      <c r="Y137" s="302"/>
      <c r="Z137" s="302"/>
      <c r="AA137" s="302"/>
      <c r="AB137" s="302"/>
      <c r="AC137" s="302"/>
      <c r="AD137" s="302"/>
      <c r="AE137" s="302">
        <v>3</v>
      </c>
      <c r="AF137" s="302"/>
      <c r="AG137" s="302"/>
      <c r="AH137" s="302"/>
      <c r="AI137" s="302"/>
      <c r="AJ137" s="302"/>
      <c r="AK137" s="302"/>
      <c r="AL137" s="302"/>
      <c r="AM137" s="302"/>
      <c r="AN137" s="302"/>
      <c r="AO137" s="302"/>
      <c r="AP137" s="302"/>
      <c r="AQ137" s="302">
        <v>3</v>
      </c>
      <c r="AR137" s="302"/>
      <c r="AS137" s="302"/>
      <c r="AT137" s="302"/>
      <c r="AU137" s="302"/>
      <c r="AV137" s="302"/>
      <c r="AW137" s="302"/>
      <c r="AX137" s="302"/>
      <c r="AY137" s="302"/>
      <c r="AZ137" s="302"/>
      <c r="BA137" s="302"/>
      <c r="BB137" s="302"/>
      <c r="BC137" s="302"/>
      <c r="BD137" s="302"/>
      <c r="BE137" s="302" t="s">
        <v>278</v>
      </c>
      <c r="BF137" s="302"/>
      <c r="BG137" s="302"/>
      <c r="BH137" s="302"/>
      <c r="BI137" s="302"/>
      <c r="BJ137" s="302"/>
      <c r="BK137" s="302"/>
      <c r="BL137" s="302"/>
      <c r="BM137" s="302"/>
      <c r="BN137" s="302"/>
      <c r="BO137" s="302"/>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302"/>
      <c r="CR137" s="302"/>
      <c r="CS137" s="302"/>
      <c r="CT137" s="302"/>
      <c r="CU137" s="302"/>
      <c r="CV137" s="302"/>
      <c r="CW137" s="302"/>
      <c r="CX137" s="302"/>
      <c r="CY137" s="302"/>
      <c r="CZ137" s="302"/>
      <c r="DA137" s="302"/>
      <c r="DB137" s="302"/>
      <c r="DC137" s="302"/>
      <c r="DD137" s="302"/>
      <c r="DE137" s="302"/>
      <c r="DF137" s="302"/>
      <c r="DG137" s="302"/>
      <c r="DH137" s="302"/>
      <c r="DI137" s="302"/>
      <c r="DJ137" s="302"/>
      <c r="DK137" s="302"/>
      <c r="DL137" s="302"/>
      <c r="DM137" s="302"/>
      <c r="DN137" s="302"/>
      <c r="DO137" s="302"/>
      <c r="DP137" s="302"/>
      <c r="DQ137" s="302"/>
      <c r="DR137" s="302"/>
      <c r="DS137" s="302"/>
      <c r="DT137" s="302"/>
      <c r="DU137" s="302"/>
      <c r="DV137" s="302"/>
      <c r="DW137" s="302"/>
      <c r="DX137" s="302"/>
      <c r="DY137" s="302"/>
      <c r="DZ137" s="302"/>
      <c r="EA137" s="302"/>
      <c r="EB137" s="302"/>
      <c r="EC137" s="302"/>
      <c r="ED137" s="302" t="s">
        <v>278</v>
      </c>
      <c r="EE137" s="302"/>
      <c r="EF137" s="302"/>
      <c r="EG137" s="302"/>
      <c r="EH137" s="302"/>
      <c r="EI137" s="302"/>
      <c r="EJ137" s="302"/>
      <c r="EK137" s="302"/>
      <c r="EL137" s="302"/>
      <c r="EM137" s="302"/>
      <c r="EN137" s="302"/>
      <c r="EO137" s="302"/>
      <c r="EP137" s="302"/>
      <c r="EQ137" s="302"/>
      <c r="ER137" s="302"/>
      <c r="ES137" s="302"/>
      <c r="ET137" s="302"/>
      <c r="EU137" s="302"/>
      <c r="EV137" s="302"/>
      <c r="EW137" s="302"/>
      <c r="EX137" s="302"/>
      <c r="EY137" s="302"/>
      <c r="EZ137" s="303"/>
      <c r="FA137" s="303"/>
      <c r="FB137" s="303"/>
      <c r="FC137" s="303"/>
      <c r="FD137" s="303"/>
      <c r="FE137" s="302"/>
      <c r="FF137" s="302"/>
      <c r="FG137" s="302"/>
      <c r="FH137" s="302"/>
      <c r="FI137" s="302"/>
    </row>
    <row r="138" spans="1:165" x14ac:dyDescent="0.2">
      <c r="A138" s="302"/>
      <c r="B138" s="55">
        <f t="shared" si="13"/>
        <v>2</v>
      </c>
      <c r="C138" s="55">
        <f t="shared" si="14"/>
        <v>2</v>
      </c>
      <c r="D138" s="55">
        <f t="shared" si="15"/>
        <v>2</v>
      </c>
      <c r="E138" s="55">
        <f t="shared" si="16"/>
        <v>2</v>
      </c>
      <c r="F138" s="55">
        <f t="shared" si="17"/>
        <v>2</v>
      </c>
      <c r="G138" s="55">
        <f t="shared" si="12"/>
        <v>5</v>
      </c>
      <c r="H138" s="55">
        <f>IF(AND(M138&gt;0,M138&lt;='Summary STATS'!$C$22),1,"")</f>
        <v>1</v>
      </c>
      <c r="I138" s="305"/>
      <c r="J138" s="26" t="s">
        <v>413</v>
      </c>
      <c r="K138" s="205">
        <v>44.200238370000001</v>
      </c>
      <c r="L138" s="205">
        <v>-88.472114430000005</v>
      </c>
      <c r="M138" s="302">
        <v>5</v>
      </c>
      <c r="N138" s="302" t="s">
        <v>284</v>
      </c>
      <c r="O138" s="302" t="s">
        <v>277</v>
      </c>
      <c r="P138" s="301"/>
      <c r="Q138" s="302">
        <v>3</v>
      </c>
      <c r="R138" s="15"/>
      <c r="S138" s="15"/>
      <c r="T138" s="302"/>
      <c r="U138" s="302"/>
      <c r="V138" s="302"/>
      <c r="W138" s="302"/>
      <c r="X138" s="302"/>
      <c r="Y138" s="302"/>
      <c r="Z138" s="302"/>
      <c r="AA138" s="302"/>
      <c r="AB138" s="302"/>
      <c r="AC138" s="302"/>
      <c r="AD138" s="302"/>
      <c r="AE138" s="302">
        <v>3</v>
      </c>
      <c r="AF138" s="302"/>
      <c r="AG138" s="302"/>
      <c r="AH138" s="302"/>
      <c r="AI138" s="302"/>
      <c r="AJ138" s="302"/>
      <c r="AK138" s="302"/>
      <c r="AL138" s="302"/>
      <c r="AM138" s="302"/>
      <c r="AN138" s="302"/>
      <c r="AO138" s="302"/>
      <c r="AP138" s="302"/>
      <c r="AQ138" s="302">
        <v>3</v>
      </c>
      <c r="AR138" s="302"/>
      <c r="AS138" s="302"/>
      <c r="AT138" s="302"/>
      <c r="AU138" s="302"/>
      <c r="AV138" s="302"/>
      <c r="AW138" s="302"/>
      <c r="AX138" s="302"/>
      <c r="AY138" s="302"/>
      <c r="AZ138" s="302"/>
      <c r="BA138" s="302"/>
      <c r="BB138" s="302"/>
      <c r="BC138" s="302"/>
      <c r="BD138" s="302"/>
      <c r="BE138" s="302"/>
      <c r="BF138" s="302"/>
      <c r="BG138" s="302"/>
      <c r="BH138" s="302"/>
      <c r="BI138" s="302"/>
      <c r="BJ138" s="302"/>
      <c r="BK138" s="302"/>
      <c r="BL138" s="302"/>
      <c r="BM138" s="302"/>
      <c r="BN138" s="302"/>
      <c r="BO138" s="302"/>
      <c r="BP138" s="302"/>
      <c r="BQ138" s="302"/>
      <c r="BR138" s="302"/>
      <c r="BS138" s="302"/>
      <c r="BT138" s="302"/>
      <c r="BU138" s="302"/>
      <c r="BV138" s="302"/>
      <c r="BW138" s="302"/>
      <c r="BX138" s="302"/>
      <c r="BY138" s="302"/>
      <c r="BZ138" s="302"/>
      <c r="CA138" s="302"/>
      <c r="CB138" s="302"/>
      <c r="CC138" s="302"/>
      <c r="CD138" s="302"/>
      <c r="CE138" s="302"/>
      <c r="CF138" s="302"/>
      <c r="CG138" s="302"/>
      <c r="CH138" s="302"/>
      <c r="CI138" s="302"/>
      <c r="CJ138" s="302"/>
      <c r="CK138" s="302"/>
      <c r="CL138" s="302"/>
      <c r="CM138" s="302"/>
      <c r="CN138" s="302"/>
      <c r="CO138" s="302"/>
      <c r="CP138" s="302"/>
      <c r="CQ138" s="302"/>
      <c r="CR138" s="302"/>
      <c r="CS138" s="302"/>
      <c r="CT138" s="302"/>
      <c r="CU138" s="302"/>
      <c r="CV138" s="302"/>
      <c r="CW138" s="302"/>
      <c r="CX138" s="302"/>
      <c r="CY138" s="302"/>
      <c r="CZ138" s="302"/>
      <c r="DA138" s="302"/>
      <c r="DB138" s="302"/>
      <c r="DC138" s="302"/>
      <c r="DD138" s="302"/>
      <c r="DE138" s="302"/>
      <c r="DF138" s="302"/>
      <c r="DG138" s="302"/>
      <c r="DH138" s="302"/>
      <c r="DI138" s="302"/>
      <c r="DJ138" s="302"/>
      <c r="DK138" s="302"/>
      <c r="DL138" s="302"/>
      <c r="DM138" s="302"/>
      <c r="DN138" s="302"/>
      <c r="DO138" s="302"/>
      <c r="DP138" s="302"/>
      <c r="DQ138" s="302"/>
      <c r="DR138" s="302"/>
      <c r="DS138" s="302"/>
      <c r="DT138" s="302"/>
      <c r="DU138" s="302"/>
      <c r="DV138" s="302"/>
      <c r="DW138" s="302"/>
      <c r="DX138" s="302"/>
      <c r="DY138" s="302"/>
      <c r="DZ138" s="302"/>
      <c r="EA138" s="302"/>
      <c r="EB138" s="302"/>
      <c r="EC138" s="302"/>
      <c r="ED138" s="302"/>
      <c r="EE138" s="302"/>
      <c r="EF138" s="302"/>
      <c r="EG138" s="302"/>
      <c r="EH138" s="302"/>
      <c r="EI138" s="302"/>
      <c r="EJ138" s="302"/>
      <c r="EK138" s="302"/>
      <c r="EL138" s="302"/>
      <c r="EM138" s="302"/>
      <c r="EN138" s="302"/>
      <c r="EO138" s="302"/>
      <c r="EP138" s="302"/>
      <c r="EQ138" s="302"/>
      <c r="ER138" s="302"/>
      <c r="ES138" s="302"/>
      <c r="ET138" s="302"/>
      <c r="EU138" s="302"/>
      <c r="EV138" s="302"/>
      <c r="EW138" s="302"/>
      <c r="EX138" s="302"/>
      <c r="EY138" s="302"/>
      <c r="EZ138" s="303"/>
      <c r="FA138" s="303"/>
      <c r="FB138" s="303"/>
      <c r="FC138" s="303"/>
      <c r="FD138" s="303"/>
      <c r="FE138" s="302"/>
      <c r="FF138" s="302"/>
      <c r="FG138" s="302"/>
      <c r="FH138" s="302"/>
      <c r="FI138" s="302"/>
    </row>
    <row r="139" spans="1:165" x14ac:dyDescent="0.2">
      <c r="A139" s="302"/>
      <c r="B139" s="55">
        <f t="shared" si="13"/>
        <v>0</v>
      </c>
      <c r="C139" s="55" t="str">
        <f t="shared" si="14"/>
        <v/>
      </c>
      <c r="D139" s="55" t="str">
        <f t="shared" si="15"/>
        <v/>
      </c>
      <c r="E139" s="55">
        <f t="shared" si="16"/>
        <v>0</v>
      </c>
      <c r="F139" s="55">
        <f t="shared" si="17"/>
        <v>0</v>
      </c>
      <c r="G139" s="55" t="str">
        <f t="shared" si="12"/>
        <v/>
      </c>
      <c r="H139" s="55">
        <f>IF(AND(M139&gt;0,M139&lt;='Summary STATS'!$C$22),1,"")</f>
        <v>1</v>
      </c>
      <c r="I139" s="305"/>
      <c r="J139" s="26" t="s">
        <v>414</v>
      </c>
      <c r="K139" s="205">
        <v>44.200223639999997</v>
      </c>
      <c r="L139" s="205">
        <v>-88.471013499999998</v>
      </c>
      <c r="M139" s="302">
        <v>9.5</v>
      </c>
      <c r="N139" s="302" t="s">
        <v>284</v>
      </c>
      <c r="O139" s="302" t="s">
        <v>277</v>
      </c>
      <c r="P139" s="301"/>
      <c r="Q139" s="302"/>
      <c r="R139" s="15"/>
      <c r="S139" s="15"/>
      <c r="T139" s="302"/>
      <c r="U139" s="302"/>
      <c r="V139" s="302"/>
      <c r="W139" s="302"/>
      <c r="X139" s="302"/>
      <c r="Y139" s="302"/>
      <c r="Z139" s="302"/>
      <c r="AA139" s="302"/>
      <c r="AB139" s="302"/>
      <c r="AC139" s="302"/>
      <c r="AD139" s="302"/>
      <c r="AE139" s="302"/>
      <c r="AF139" s="302"/>
      <c r="AG139" s="302"/>
      <c r="AH139" s="302"/>
      <c r="AI139" s="302"/>
      <c r="AJ139" s="302"/>
      <c r="AK139" s="302"/>
      <c r="AL139" s="302"/>
      <c r="AM139" s="302"/>
      <c r="AN139" s="302"/>
      <c r="AO139" s="302"/>
      <c r="AP139" s="302"/>
      <c r="AQ139" s="302"/>
      <c r="AR139" s="302"/>
      <c r="AS139" s="302"/>
      <c r="AT139" s="302"/>
      <c r="AU139" s="302"/>
      <c r="AV139" s="302"/>
      <c r="AW139" s="302"/>
      <c r="AX139" s="302"/>
      <c r="AY139" s="302"/>
      <c r="AZ139" s="302"/>
      <c r="BA139" s="302"/>
      <c r="BB139" s="302"/>
      <c r="BC139" s="302"/>
      <c r="BD139" s="302"/>
      <c r="BE139" s="302"/>
      <c r="BF139" s="302"/>
      <c r="BG139" s="302"/>
      <c r="BH139" s="302"/>
      <c r="BI139" s="302"/>
      <c r="BJ139" s="302"/>
      <c r="BK139" s="302"/>
      <c r="BL139" s="302"/>
      <c r="BM139" s="302"/>
      <c r="BN139" s="302"/>
      <c r="BO139" s="302"/>
      <c r="BP139" s="302"/>
      <c r="BQ139" s="302"/>
      <c r="BR139" s="302"/>
      <c r="BS139" s="302"/>
      <c r="BT139" s="302"/>
      <c r="BU139" s="302"/>
      <c r="BV139" s="302"/>
      <c r="BW139" s="302"/>
      <c r="BX139" s="302"/>
      <c r="BY139" s="302"/>
      <c r="BZ139" s="302"/>
      <c r="CA139" s="302"/>
      <c r="CB139" s="302"/>
      <c r="CC139" s="302"/>
      <c r="CD139" s="302"/>
      <c r="CE139" s="302"/>
      <c r="CF139" s="302"/>
      <c r="CG139" s="302"/>
      <c r="CH139" s="302"/>
      <c r="CI139" s="302"/>
      <c r="CJ139" s="302"/>
      <c r="CK139" s="302"/>
      <c r="CL139" s="302"/>
      <c r="CM139" s="302"/>
      <c r="CN139" s="302"/>
      <c r="CO139" s="302"/>
      <c r="CP139" s="302"/>
      <c r="CQ139" s="302"/>
      <c r="CR139" s="302"/>
      <c r="CS139" s="302"/>
      <c r="CT139" s="302"/>
      <c r="CU139" s="302"/>
      <c r="CV139" s="302"/>
      <c r="CW139" s="302"/>
      <c r="CX139" s="302"/>
      <c r="CY139" s="302"/>
      <c r="CZ139" s="302"/>
      <c r="DA139" s="302"/>
      <c r="DB139" s="302"/>
      <c r="DC139" s="302"/>
      <c r="DD139" s="302"/>
      <c r="DE139" s="302"/>
      <c r="DF139" s="302"/>
      <c r="DG139" s="302"/>
      <c r="DH139" s="302"/>
      <c r="DI139" s="302"/>
      <c r="DJ139" s="302"/>
      <c r="DK139" s="302"/>
      <c r="DL139" s="302"/>
      <c r="DM139" s="302"/>
      <c r="DN139" s="302"/>
      <c r="DO139" s="302"/>
      <c r="DP139" s="302"/>
      <c r="DQ139" s="302"/>
      <c r="DR139" s="302"/>
      <c r="DS139" s="302"/>
      <c r="DT139" s="302"/>
      <c r="DU139" s="302"/>
      <c r="DV139" s="302"/>
      <c r="DW139" s="302"/>
      <c r="DX139" s="302"/>
      <c r="DY139" s="302"/>
      <c r="DZ139" s="302"/>
      <c r="EA139" s="302"/>
      <c r="EB139" s="302"/>
      <c r="EC139" s="302"/>
      <c r="ED139" s="302"/>
      <c r="EE139" s="302"/>
      <c r="EF139" s="302"/>
      <c r="EG139" s="302"/>
      <c r="EH139" s="302"/>
      <c r="EI139" s="302"/>
      <c r="EJ139" s="302"/>
      <c r="EK139" s="302"/>
      <c r="EL139" s="302"/>
      <c r="EM139" s="302"/>
      <c r="EN139" s="302"/>
      <c r="EO139" s="302"/>
      <c r="EP139" s="302"/>
      <c r="EQ139" s="302"/>
      <c r="ER139" s="302"/>
      <c r="ES139" s="302" t="s">
        <v>411</v>
      </c>
      <c r="ET139" s="302"/>
      <c r="EU139" s="302"/>
      <c r="EV139" s="302"/>
      <c r="EW139" s="302"/>
      <c r="EX139" s="302"/>
      <c r="EY139" s="302"/>
      <c r="EZ139" s="303"/>
      <c r="FA139" s="303"/>
      <c r="FB139" s="303"/>
      <c r="FC139" s="303"/>
      <c r="FD139" s="303"/>
      <c r="FE139" s="302"/>
      <c r="FF139" s="302"/>
      <c r="FG139" s="302"/>
      <c r="FH139" s="302"/>
      <c r="FI139" s="302"/>
    </row>
    <row r="140" spans="1:165" x14ac:dyDescent="0.2">
      <c r="A140" s="302"/>
      <c r="B140" s="55">
        <f t="shared" si="13"/>
        <v>0</v>
      </c>
      <c r="C140" s="55" t="str">
        <f t="shared" si="14"/>
        <v/>
      </c>
      <c r="D140" s="55" t="str">
        <f t="shared" si="15"/>
        <v/>
      </c>
      <c r="E140" s="55">
        <f t="shared" si="16"/>
        <v>0</v>
      </c>
      <c r="F140" s="55">
        <f t="shared" si="17"/>
        <v>0</v>
      </c>
      <c r="G140" s="55" t="str">
        <f t="shared" si="12"/>
        <v/>
      </c>
      <c r="H140" s="55">
        <f>IF(AND(M140&gt;0,M140&lt;='Summary STATS'!$C$22),1,"")</f>
        <v>1</v>
      </c>
      <c r="I140" s="305"/>
      <c r="J140" s="26" t="s">
        <v>415</v>
      </c>
      <c r="K140" s="205">
        <v>44.200208889999999</v>
      </c>
      <c r="L140" s="205">
        <v>-88.469912570000005</v>
      </c>
      <c r="M140" s="302">
        <v>6.25</v>
      </c>
      <c r="N140" s="302" t="s">
        <v>284</v>
      </c>
      <c r="O140" s="302" t="s">
        <v>277</v>
      </c>
      <c r="P140" s="301"/>
      <c r="Q140" s="302"/>
      <c r="R140" s="15"/>
      <c r="S140" s="15"/>
      <c r="T140" s="302"/>
      <c r="U140" s="302"/>
      <c r="V140" s="302"/>
      <c r="W140" s="302"/>
      <c r="X140" s="302"/>
      <c r="Y140" s="302"/>
      <c r="Z140" s="302"/>
      <c r="AA140" s="302"/>
      <c r="AB140" s="302"/>
      <c r="AC140" s="302"/>
      <c r="AD140" s="302"/>
      <c r="AE140" s="302"/>
      <c r="AF140" s="302"/>
      <c r="AG140" s="302"/>
      <c r="AH140" s="302"/>
      <c r="AI140" s="302"/>
      <c r="AJ140" s="302"/>
      <c r="AK140" s="302"/>
      <c r="AL140" s="302"/>
      <c r="AM140" s="302"/>
      <c r="AN140" s="302"/>
      <c r="AO140" s="302"/>
      <c r="AP140" s="302"/>
      <c r="AQ140" s="302"/>
      <c r="AR140" s="302"/>
      <c r="AS140" s="302"/>
      <c r="AT140" s="302"/>
      <c r="AU140" s="302"/>
      <c r="AV140" s="302"/>
      <c r="AW140" s="302"/>
      <c r="AX140" s="302"/>
      <c r="AY140" s="302"/>
      <c r="AZ140" s="302"/>
      <c r="BA140" s="302"/>
      <c r="BB140" s="302"/>
      <c r="BC140" s="302"/>
      <c r="BD140" s="302"/>
      <c r="BE140" s="302"/>
      <c r="BF140" s="302"/>
      <c r="BG140" s="302"/>
      <c r="BH140" s="302"/>
      <c r="BI140" s="302"/>
      <c r="BJ140" s="302"/>
      <c r="BK140" s="302"/>
      <c r="BL140" s="302"/>
      <c r="BM140" s="302"/>
      <c r="BN140" s="302"/>
      <c r="BO140" s="302"/>
      <c r="BP140" s="302"/>
      <c r="BQ140" s="302"/>
      <c r="BR140" s="302"/>
      <c r="BS140" s="302"/>
      <c r="BT140" s="302"/>
      <c r="BU140" s="302"/>
      <c r="BV140" s="302"/>
      <c r="BW140" s="302"/>
      <c r="BX140" s="302"/>
      <c r="BY140" s="302"/>
      <c r="BZ140" s="302"/>
      <c r="CA140" s="302"/>
      <c r="CB140" s="302"/>
      <c r="CC140" s="302"/>
      <c r="CD140" s="302"/>
      <c r="CE140" s="302"/>
      <c r="CF140" s="302"/>
      <c r="CG140" s="302"/>
      <c r="CH140" s="302"/>
      <c r="CI140" s="302"/>
      <c r="CJ140" s="302"/>
      <c r="CK140" s="302"/>
      <c r="CL140" s="302"/>
      <c r="CM140" s="302"/>
      <c r="CN140" s="302"/>
      <c r="CO140" s="302"/>
      <c r="CP140" s="302"/>
      <c r="CQ140" s="302"/>
      <c r="CR140" s="302"/>
      <c r="CS140" s="302"/>
      <c r="CT140" s="302"/>
      <c r="CU140" s="302"/>
      <c r="CV140" s="302"/>
      <c r="CW140" s="302"/>
      <c r="CX140" s="302"/>
      <c r="CY140" s="302"/>
      <c r="CZ140" s="302"/>
      <c r="DA140" s="302"/>
      <c r="DB140" s="302"/>
      <c r="DC140" s="302"/>
      <c r="DD140" s="302"/>
      <c r="DE140" s="302"/>
      <c r="DF140" s="302"/>
      <c r="DG140" s="302"/>
      <c r="DH140" s="302"/>
      <c r="DI140" s="302"/>
      <c r="DJ140" s="302"/>
      <c r="DK140" s="302"/>
      <c r="DL140" s="302"/>
      <c r="DM140" s="302"/>
      <c r="DN140" s="302"/>
      <c r="DO140" s="302"/>
      <c r="DP140" s="302"/>
      <c r="DQ140" s="302"/>
      <c r="DR140" s="302"/>
      <c r="DS140" s="302"/>
      <c r="DT140" s="302"/>
      <c r="DU140" s="302"/>
      <c r="DV140" s="302"/>
      <c r="DW140" s="302"/>
      <c r="DX140" s="302"/>
      <c r="DY140" s="302"/>
      <c r="DZ140" s="302"/>
      <c r="EA140" s="302"/>
      <c r="EB140" s="302"/>
      <c r="EC140" s="302"/>
      <c r="ED140" s="302"/>
      <c r="EE140" s="302"/>
      <c r="EF140" s="302"/>
      <c r="EG140" s="302"/>
      <c r="EH140" s="302"/>
      <c r="EI140" s="302"/>
      <c r="EJ140" s="302"/>
      <c r="EK140" s="302"/>
      <c r="EL140" s="302"/>
      <c r="EM140" s="302"/>
      <c r="EN140" s="302"/>
      <c r="EO140" s="302"/>
      <c r="EP140" s="302"/>
      <c r="EQ140" s="302"/>
      <c r="ER140" s="302"/>
      <c r="ES140" s="302"/>
      <c r="ET140" s="302"/>
      <c r="EU140" s="302"/>
      <c r="EV140" s="302"/>
      <c r="EW140" s="302"/>
      <c r="EX140" s="302"/>
      <c r="EY140" s="302"/>
      <c r="EZ140" s="303"/>
      <c r="FA140" s="303"/>
      <c r="FB140" s="303"/>
      <c r="FC140" s="303"/>
      <c r="FD140" s="303"/>
      <c r="FE140" s="302"/>
      <c r="FF140" s="302"/>
      <c r="FG140" s="302"/>
      <c r="FH140" s="302"/>
      <c r="FI140" s="302"/>
    </row>
    <row r="141" spans="1:165" x14ac:dyDescent="0.2">
      <c r="A141" s="302"/>
      <c r="B141" s="55">
        <f t="shared" si="13"/>
        <v>0</v>
      </c>
      <c r="C141" s="55" t="str">
        <f t="shared" si="14"/>
        <v/>
      </c>
      <c r="D141" s="55" t="str">
        <f t="shared" si="15"/>
        <v/>
      </c>
      <c r="E141" s="55">
        <f t="shared" si="16"/>
        <v>0</v>
      </c>
      <c r="F141" s="55">
        <f t="shared" si="17"/>
        <v>0</v>
      </c>
      <c r="G141" s="55" t="str">
        <f t="shared" si="12"/>
        <v/>
      </c>
      <c r="H141" s="55">
        <f>IF(AND(M141&gt;0,M141&lt;='Summary STATS'!$C$22),1,"")</f>
        <v>1</v>
      </c>
      <c r="I141" s="305"/>
      <c r="J141" s="26" t="s">
        <v>416</v>
      </c>
      <c r="K141" s="205">
        <v>44.200194140000001</v>
      </c>
      <c r="L141" s="205">
        <v>-88.468811639999998</v>
      </c>
      <c r="M141" s="302">
        <v>8.5</v>
      </c>
      <c r="N141" s="302" t="s">
        <v>293</v>
      </c>
      <c r="O141" s="302" t="s">
        <v>277</v>
      </c>
      <c r="P141" s="301"/>
      <c r="Q141" s="302"/>
      <c r="R141" s="15"/>
      <c r="S141" s="15"/>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02"/>
      <c r="AO141" s="302"/>
      <c r="AP141" s="302"/>
      <c r="AQ141" s="302"/>
      <c r="AR141" s="302"/>
      <c r="AS141" s="302"/>
      <c r="AT141" s="302"/>
      <c r="AU141" s="302"/>
      <c r="AV141" s="302"/>
      <c r="AW141" s="302" t="s">
        <v>278</v>
      </c>
      <c r="AX141" s="302"/>
      <c r="AY141" s="302"/>
      <c r="AZ141" s="302"/>
      <c r="BA141" s="302"/>
      <c r="BB141" s="302"/>
      <c r="BC141" s="302"/>
      <c r="BD141" s="302"/>
      <c r="BE141" s="302"/>
      <c r="BF141" s="302"/>
      <c r="BG141" s="302"/>
      <c r="BH141" s="302"/>
      <c r="BI141" s="302"/>
      <c r="BJ141" s="302"/>
      <c r="BK141" s="302"/>
      <c r="BL141" s="302"/>
      <c r="BM141" s="302"/>
      <c r="BN141" s="302"/>
      <c r="BO141" s="302"/>
      <c r="BP141" s="302"/>
      <c r="BQ141" s="302"/>
      <c r="BR141" s="302"/>
      <c r="BS141" s="302"/>
      <c r="BT141" s="302"/>
      <c r="BU141" s="302"/>
      <c r="BV141" s="302"/>
      <c r="BW141" s="302"/>
      <c r="BX141" s="302"/>
      <c r="BY141" s="302"/>
      <c r="BZ141" s="302"/>
      <c r="CA141" s="302"/>
      <c r="CB141" s="302"/>
      <c r="CC141" s="302"/>
      <c r="CD141" s="302"/>
      <c r="CE141" s="302"/>
      <c r="CF141" s="302"/>
      <c r="CG141" s="302"/>
      <c r="CH141" s="302"/>
      <c r="CI141" s="302"/>
      <c r="CJ141" s="302"/>
      <c r="CK141" s="302"/>
      <c r="CL141" s="302"/>
      <c r="CM141" s="302"/>
      <c r="CN141" s="302"/>
      <c r="CO141" s="302"/>
      <c r="CP141" s="302"/>
      <c r="CQ141" s="302"/>
      <c r="CR141" s="302"/>
      <c r="CS141" s="302"/>
      <c r="CT141" s="302"/>
      <c r="CU141" s="302"/>
      <c r="CV141" s="302"/>
      <c r="CW141" s="302"/>
      <c r="CX141" s="302"/>
      <c r="CY141" s="302"/>
      <c r="CZ141" s="302"/>
      <c r="DA141" s="302"/>
      <c r="DB141" s="302"/>
      <c r="DC141" s="302"/>
      <c r="DD141" s="302"/>
      <c r="DE141" s="302"/>
      <c r="DF141" s="302"/>
      <c r="DG141" s="302"/>
      <c r="DH141" s="302"/>
      <c r="DI141" s="302"/>
      <c r="DJ141" s="302"/>
      <c r="DK141" s="302"/>
      <c r="DL141" s="302"/>
      <c r="DM141" s="302"/>
      <c r="DN141" s="302"/>
      <c r="DO141" s="302"/>
      <c r="DP141" s="302"/>
      <c r="DQ141" s="302"/>
      <c r="DR141" s="302"/>
      <c r="DS141" s="302"/>
      <c r="DT141" s="302"/>
      <c r="DU141" s="302"/>
      <c r="DV141" s="302"/>
      <c r="DW141" s="302"/>
      <c r="DX141" s="302"/>
      <c r="DY141" s="302"/>
      <c r="DZ141" s="302"/>
      <c r="EA141" s="302"/>
      <c r="EB141" s="302"/>
      <c r="EC141" s="302"/>
      <c r="ED141" s="302"/>
      <c r="EE141" s="302"/>
      <c r="EF141" s="302"/>
      <c r="EG141" s="302"/>
      <c r="EH141" s="302"/>
      <c r="EI141" s="302"/>
      <c r="EJ141" s="302"/>
      <c r="EK141" s="302"/>
      <c r="EL141" s="302"/>
      <c r="EM141" s="302"/>
      <c r="EN141" s="302"/>
      <c r="EO141" s="302"/>
      <c r="EP141" s="302"/>
      <c r="EQ141" s="302"/>
      <c r="ER141" s="302"/>
      <c r="ES141" s="302"/>
      <c r="ET141" s="302"/>
      <c r="EU141" s="302"/>
      <c r="EV141" s="302"/>
      <c r="EW141" s="302"/>
      <c r="EX141" s="302"/>
      <c r="EY141" s="302"/>
      <c r="EZ141" s="303"/>
      <c r="FA141" s="303"/>
      <c r="FB141" s="303"/>
      <c r="FC141" s="303"/>
      <c r="FD141" s="303"/>
      <c r="FE141" s="302"/>
      <c r="FF141" s="302"/>
      <c r="FG141" s="302"/>
      <c r="FH141" s="302"/>
      <c r="FI141" s="302"/>
    </row>
    <row r="142" spans="1:165" x14ac:dyDescent="0.2">
      <c r="A142" s="302"/>
      <c r="B142" s="55">
        <f t="shared" si="13"/>
        <v>1</v>
      </c>
      <c r="C142" s="55">
        <f t="shared" si="14"/>
        <v>1</v>
      </c>
      <c r="D142" s="55">
        <f t="shared" si="15"/>
        <v>1</v>
      </c>
      <c r="E142" s="55">
        <f t="shared" si="16"/>
        <v>1</v>
      </c>
      <c r="F142" s="55">
        <f t="shared" si="17"/>
        <v>1</v>
      </c>
      <c r="G142" s="55">
        <f t="shared" si="12"/>
        <v>5.75</v>
      </c>
      <c r="H142" s="55">
        <f>IF(AND(M142&gt;0,M142&lt;='Summary STATS'!$C$22),1,"")</f>
        <v>1</v>
      </c>
      <c r="I142" s="305"/>
      <c r="J142" s="26" t="s">
        <v>417</v>
      </c>
      <c r="K142" s="205">
        <v>44.200179370000001</v>
      </c>
      <c r="L142" s="205">
        <v>-88.467710719999999</v>
      </c>
      <c r="M142" s="302">
        <v>5.75</v>
      </c>
      <c r="N142" s="302" t="s">
        <v>284</v>
      </c>
      <c r="O142" s="302" t="s">
        <v>277</v>
      </c>
      <c r="P142" s="301"/>
      <c r="Q142" s="302">
        <v>1</v>
      </c>
      <c r="R142" s="15"/>
      <c r="S142" s="15"/>
      <c r="T142" s="302"/>
      <c r="U142" s="302"/>
      <c r="V142" s="302"/>
      <c r="W142" s="302"/>
      <c r="X142" s="302"/>
      <c r="Y142" s="302"/>
      <c r="Z142" s="302"/>
      <c r="AA142" s="302"/>
      <c r="AB142" s="302"/>
      <c r="AC142" s="302"/>
      <c r="AD142" s="302"/>
      <c r="AE142" s="302">
        <v>1</v>
      </c>
      <c r="AF142" s="302"/>
      <c r="AG142" s="302"/>
      <c r="AH142" s="302"/>
      <c r="AI142" s="302"/>
      <c r="AJ142" s="302"/>
      <c r="AK142" s="302"/>
      <c r="AL142" s="302"/>
      <c r="AM142" s="302"/>
      <c r="AN142" s="302"/>
      <c r="AO142" s="302"/>
      <c r="AP142" s="302"/>
      <c r="AQ142" s="302"/>
      <c r="AR142" s="302"/>
      <c r="AS142" s="302"/>
      <c r="AT142" s="302"/>
      <c r="AU142" s="302"/>
      <c r="AV142" s="302"/>
      <c r="AW142" s="302"/>
      <c r="AX142" s="302"/>
      <c r="AY142" s="302"/>
      <c r="AZ142" s="302"/>
      <c r="BA142" s="302"/>
      <c r="BB142" s="302"/>
      <c r="BC142" s="302"/>
      <c r="BD142" s="302"/>
      <c r="BE142" s="302"/>
      <c r="BF142" s="302"/>
      <c r="BG142" s="302"/>
      <c r="BH142" s="302"/>
      <c r="BI142" s="302"/>
      <c r="BJ142" s="302"/>
      <c r="BK142" s="302"/>
      <c r="BL142" s="302"/>
      <c r="BM142" s="302"/>
      <c r="BN142" s="302"/>
      <c r="BO142" s="302"/>
      <c r="BP142" s="302"/>
      <c r="BQ142" s="302"/>
      <c r="BR142" s="302"/>
      <c r="BS142" s="302"/>
      <c r="BT142" s="302"/>
      <c r="BU142" s="302"/>
      <c r="BV142" s="302"/>
      <c r="BW142" s="302"/>
      <c r="BX142" s="302"/>
      <c r="BY142" s="302"/>
      <c r="BZ142" s="302"/>
      <c r="CA142" s="302"/>
      <c r="CB142" s="302"/>
      <c r="CC142" s="302"/>
      <c r="CD142" s="302"/>
      <c r="CE142" s="302"/>
      <c r="CF142" s="302"/>
      <c r="CG142" s="302"/>
      <c r="CH142" s="302"/>
      <c r="CI142" s="302"/>
      <c r="CJ142" s="302"/>
      <c r="CK142" s="302"/>
      <c r="CL142" s="302"/>
      <c r="CM142" s="302"/>
      <c r="CN142" s="302"/>
      <c r="CO142" s="302"/>
      <c r="CP142" s="302"/>
      <c r="CQ142" s="302"/>
      <c r="CR142" s="302"/>
      <c r="CS142" s="302"/>
      <c r="CT142" s="302"/>
      <c r="CU142" s="302"/>
      <c r="CV142" s="302"/>
      <c r="CW142" s="302"/>
      <c r="CX142" s="302"/>
      <c r="CY142" s="302"/>
      <c r="CZ142" s="302"/>
      <c r="DA142" s="302"/>
      <c r="DB142" s="302"/>
      <c r="DC142" s="302"/>
      <c r="DD142" s="302"/>
      <c r="DE142" s="302"/>
      <c r="DF142" s="302"/>
      <c r="DG142" s="302"/>
      <c r="DH142" s="302"/>
      <c r="DI142" s="302"/>
      <c r="DJ142" s="302"/>
      <c r="DK142" s="302"/>
      <c r="DL142" s="302"/>
      <c r="DM142" s="302"/>
      <c r="DN142" s="302"/>
      <c r="DO142" s="302"/>
      <c r="DP142" s="302"/>
      <c r="DQ142" s="302"/>
      <c r="DR142" s="302"/>
      <c r="DS142" s="302"/>
      <c r="DT142" s="302"/>
      <c r="DU142" s="302"/>
      <c r="DV142" s="302"/>
      <c r="DW142" s="302"/>
      <c r="DX142" s="302"/>
      <c r="DY142" s="302"/>
      <c r="DZ142" s="302"/>
      <c r="EA142" s="302"/>
      <c r="EB142" s="302"/>
      <c r="EC142" s="302"/>
      <c r="ED142" s="302"/>
      <c r="EE142" s="302"/>
      <c r="EF142" s="302"/>
      <c r="EG142" s="302"/>
      <c r="EH142" s="302"/>
      <c r="EI142" s="302"/>
      <c r="EJ142" s="302"/>
      <c r="EK142" s="302"/>
      <c r="EL142" s="302"/>
      <c r="EM142" s="302"/>
      <c r="EN142" s="302"/>
      <c r="EO142" s="302"/>
      <c r="EP142" s="302"/>
      <c r="EQ142" s="302"/>
      <c r="ER142" s="302"/>
      <c r="ES142" s="302"/>
      <c r="ET142" s="302"/>
      <c r="EU142" s="302"/>
      <c r="EV142" s="302"/>
      <c r="EW142" s="302"/>
      <c r="EX142" s="302"/>
      <c r="EY142" s="302"/>
      <c r="EZ142" s="303"/>
      <c r="FA142" s="303"/>
      <c r="FB142" s="303">
        <v>1</v>
      </c>
      <c r="FC142" s="303"/>
      <c r="FD142" s="303"/>
      <c r="FE142" s="302"/>
      <c r="FF142" s="302"/>
      <c r="FG142" s="302"/>
      <c r="FH142" s="302"/>
      <c r="FI142" s="302"/>
    </row>
    <row r="143" spans="1:165" x14ac:dyDescent="0.2">
      <c r="A143" s="302"/>
      <c r="B143" s="55">
        <f t="shared" si="13"/>
        <v>3</v>
      </c>
      <c r="C143" s="55">
        <f t="shared" si="14"/>
        <v>3</v>
      </c>
      <c r="D143" s="55">
        <f t="shared" si="15"/>
        <v>3</v>
      </c>
      <c r="E143" s="55">
        <f t="shared" si="16"/>
        <v>3</v>
      </c>
      <c r="F143" s="55">
        <f t="shared" si="17"/>
        <v>3</v>
      </c>
      <c r="G143" s="55">
        <f t="shared" si="12"/>
        <v>4.75</v>
      </c>
      <c r="H143" s="55">
        <f>IF(AND(M143&gt;0,M143&lt;='Summary STATS'!$C$22),1,"")</f>
        <v>1</v>
      </c>
      <c r="I143" s="305"/>
      <c r="J143" s="26" t="s">
        <v>418</v>
      </c>
      <c r="K143" s="205">
        <v>44.200164600000001</v>
      </c>
      <c r="L143" s="205">
        <v>-88.466609790000007</v>
      </c>
      <c r="M143" s="302">
        <v>4.75</v>
      </c>
      <c r="N143" s="302" t="s">
        <v>276</v>
      </c>
      <c r="O143" s="302" t="s">
        <v>277</v>
      </c>
      <c r="P143" s="301"/>
      <c r="Q143" s="302">
        <v>1</v>
      </c>
      <c r="R143" s="15"/>
      <c r="S143" s="15"/>
      <c r="T143" s="302"/>
      <c r="U143" s="302"/>
      <c r="V143" s="302"/>
      <c r="W143" s="302"/>
      <c r="X143" s="302"/>
      <c r="Y143" s="302"/>
      <c r="Z143" s="302"/>
      <c r="AA143" s="302"/>
      <c r="AB143" s="302"/>
      <c r="AC143" s="302"/>
      <c r="AD143" s="302"/>
      <c r="AE143" s="302">
        <v>1</v>
      </c>
      <c r="AF143" s="302"/>
      <c r="AG143" s="302"/>
      <c r="AH143" s="302"/>
      <c r="AI143" s="302"/>
      <c r="AJ143" s="302"/>
      <c r="AK143" s="302"/>
      <c r="AL143" s="302"/>
      <c r="AM143" s="302"/>
      <c r="AN143" s="302"/>
      <c r="AO143" s="302"/>
      <c r="AP143" s="302"/>
      <c r="AQ143" s="302"/>
      <c r="AR143" s="302"/>
      <c r="AS143" s="302"/>
      <c r="AT143" s="302"/>
      <c r="AU143" s="302"/>
      <c r="AV143" s="302"/>
      <c r="AW143" s="302">
        <v>1</v>
      </c>
      <c r="AX143" s="302"/>
      <c r="AY143" s="302"/>
      <c r="AZ143" s="302"/>
      <c r="BA143" s="302"/>
      <c r="BB143" s="302"/>
      <c r="BC143" s="302"/>
      <c r="BD143" s="302"/>
      <c r="BE143" s="302"/>
      <c r="BF143" s="302"/>
      <c r="BG143" s="302"/>
      <c r="BH143" s="302"/>
      <c r="BI143" s="302"/>
      <c r="BJ143" s="302"/>
      <c r="BK143" s="302"/>
      <c r="BL143" s="302"/>
      <c r="BM143" s="302"/>
      <c r="BN143" s="302"/>
      <c r="BO143" s="302"/>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302"/>
      <c r="CR143" s="302"/>
      <c r="CS143" s="302"/>
      <c r="CT143" s="302"/>
      <c r="CU143" s="302"/>
      <c r="CV143" s="302"/>
      <c r="CW143" s="302"/>
      <c r="CX143" s="302"/>
      <c r="CY143" s="302"/>
      <c r="CZ143" s="302"/>
      <c r="DA143" s="302"/>
      <c r="DB143" s="302"/>
      <c r="DC143" s="302"/>
      <c r="DD143" s="302"/>
      <c r="DE143" s="302"/>
      <c r="DF143" s="302"/>
      <c r="DG143" s="302"/>
      <c r="DH143" s="302"/>
      <c r="DI143" s="302"/>
      <c r="DJ143" s="302"/>
      <c r="DK143" s="302"/>
      <c r="DL143" s="302"/>
      <c r="DM143" s="302"/>
      <c r="DN143" s="302"/>
      <c r="DO143" s="302"/>
      <c r="DP143" s="302"/>
      <c r="DQ143" s="302"/>
      <c r="DR143" s="302"/>
      <c r="DS143" s="302"/>
      <c r="DT143" s="302"/>
      <c r="DU143" s="302"/>
      <c r="DV143" s="302"/>
      <c r="DW143" s="302"/>
      <c r="DX143" s="302"/>
      <c r="DY143" s="302"/>
      <c r="DZ143" s="302"/>
      <c r="EA143" s="302"/>
      <c r="EB143" s="302"/>
      <c r="EC143" s="302"/>
      <c r="ED143" s="302"/>
      <c r="EE143" s="302"/>
      <c r="EF143" s="302"/>
      <c r="EG143" s="302"/>
      <c r="EH143" s="302"/>
      <c r="EI143" s="302"/>
      <c r="EJ143" s="302"/>
      <c r="EK143" s="302"/>
      <c r="EL143" s="302"/>
      <c r="EM143" s="302"/>
      <c r="EN143" s="302"/>
      <c r="EO143" s="302"/>
      <c r="EP143" s="302"/>
      <c r="EQ143" s="302"/>
      <c r="ER143" s="302"/>
      <c r="ES143" s="302">
        <v>1</v>
      </c>
      <c r="ET143" s="302"/>
      <c r="EU143" s="302"/>
      <c r="EV143" s="302"/>
      <c r="EW143" s="302"/>
      <c r="EX143" s="302"/>
      <c r="EY143" s="302"/>
      <c r="EZ143" s="303"/>
      <c r="FA143" s="303"/>
      <c r="FB143" s="303">
        <v>1</v>
      </c>
      <c r="FC143" s="303"/>
      <c r="FD143" s="303"/>
      <c r="FE143" s="302"/>
      <c r="FF143" s="302"/>
      <c r="FG143" s="302"/>
      <c r="FH143" s="302"/>
      <c r="FI143" s="302"/>
    </row>
    <row r="144" spans="1:165" x14ac:dyDescent="0.2">
      <c r="A144" s="302"/>
      <c r="B144" s="55">
        <f t="shared" si="13"/>
        <v>5</v>
      </c>
      <c r="C144" s="55">
        <f t="shared" si="14"/>
        <v>5</v>
      </c>
      <c r="D144" s="55">
        <f t="shared" si="15"/>
        <v>4</v>
      </c>
      <c r="E144" s="55">
        <f t="shared" si="16"/>
        <v>5</v>
      </c>
      <c r="F144" s="55">
        <f t="shared" si="17"/>
        <v>4</v>
      </c>
      <c r="G144" s="55">
        <f t="shared" si="12"/>
        <v>3.75</v>
      </c>
      <c r="H144" s="55">
        <f>IF(AND(M144&gt;0,M144&lt;='Summary STATS'!$C$22),1,"")</f>
        <v>1</v>
      </c>
      <c r="I144" s="305"/>
      <c r="J144" s="26" t="s">
        <v>419</v>
      </c>
      <c r="K144" s="205">
        <v>44.200149809999999</v>
      </c>
      <c r="L144" s="205">
        <v>-88.46550886</v>
      </c>
      <c r="M144" s="302">
        <v>3.75</v>
      </c>
      <c r="N144" s="302" t="s">
        <v>276</v>
      </c>
      <c r="O144" s="302" t="s">
        <v>277</v>
      </c>
      <c r="P144" s="301"/>
      <c r="Q144" s="302">
        <v>3</v>
      </c>
      <c r="R144" s="15">
        <v>3</v>
      </c>
      <c r="S144" s="15"/>
      <c r="T144" s="302"/>
      <c r="U144" s="302"/>
      <c r="V144" s="302"/>
      <c r="W144" s="302"/>
      <c r="X144" s="302"/>
      <c r="Y144" s="302"/>
      <c r="Z144" s="302"/>
      <c r="AA144" s="302"/>
      <c r="AB144" s="302"/>
      <c r="AC144" s="302"/>
      <c r="AD144" s="302"/>
      <c r="AE144" s="302">
        <v>3</v>
      </c>
      <c r="AF144" s="302"/>
      <c r="AG144" s="302"/>
      <c r="AH144" s="302"/>
      <c r="AI144" s="302"/>
      <c r="AJ144" s="302"/>
      <c r="AK144" s="302"/>
      <c r="AL144" s="302"/>
      <c r="AM144" s="302"/>
      <c r="AN144" s="302"/>
      <c r="AO144" s="302"/>
      <c r="AP144" s="302"/>
      <c r="AQ144" s="302">
        <v>2</v>
      </c>
      <c r="AR144" s="302"/>
      <c r="AS144" s="302"/>
      <c r="AT144" s="302"/>
      <c r="AU144" s="302"/>
      <c r="AV144" s="302"/>
      <c r="AW144" s="302">
        <v>1</v>
      </c>
      <c r="AX144" s="302"/>
      <c r="AY144" s="302"/>
      <c r="AZ144" s="302"/>
      <c r="BA144" s="302"/>
      <c r="BB144" s="302"/>
      <c r="BC144" s="302"/>
      <c r="BD144" s="302"/>
      <c r="BE144" s="302"/>
      <c r="BF144" s="302"/>
      <c r="BG144" s="302"/>
      <c r="BH144" s="302"/>
      <c r="BI144" s="302"/>
      <c r="BJ144" s="302"/>
      <c r="BK144" s="302"/>
      <c r="BL144" s="302"/>
      <c r="BM144" s="302"/>
      <c r="BN144" s="302"/>
      <c r="BO144" s="302"/>
      <c r="BP144" s="302"/>
      <c r="BQ144" s="302"/>
      <c r="BR144" s="302"/>
      <c r="BS144" s="302"/>
      <c r="BT144" s="302"/>
      <c r="BU144" s="302"/>
      <c r="BV144" s="302"/>
      <c r="BW144" s="302"/>
      <c r="BX144" s="302"/>
      <c r="BY144" s="302"/>
      <c r="BZ144" s="302"/>
      <c r="CA144" s="302"/>
      <c r="CB144" s="302"/>
      <c r="CC144" s="302"/>
      <c r="CD144" s="302"/>
      <c r="CE144" s="302"/>
      <c r="CF144" s="302"/>
      <c r="CG144" s="302"/>
      <c r="CH144" s="302"/>
      <c r="CI144" s="302"/>
      <c r="CJ144" s="302"/>
      <c r="CK144" s="302"/>
      <c r="CL144" s="302"/>
      <c r="CM144" s="302"/>
      <c r="CN144" s="302"/>
      <c r="CO144" s="302"/>
      <c r="CP144" s="302"/>
      <c r="CQ144" s="302"/>
      <c r="CR144" s="302"/>
      <c r="CS144" s="302"/>
      <c r="CT144" s="302"/>
      <c r="CU144" s="302"/>
      <c r="CV144" s="302"/>
      <c r="CW144" s="302"/>
      <c r="CX144" s="302"/>
      <c r="CY144" s="302"/>
      <c r="CZ144" s="302"/>
      <c r="DA144" s="302"/>
      <c r="DB144" s="302"/>
      <c r="DC144" s="302"/>
      <c r="DD144" s="302"/>
      <c r="DE144" s="302"/>
      <c r="DF144" s="302"/>
      <c r="DG144" s="302"/>
      <c r="DH144" s="302"/>
      <c r="DI144" s="302"/>
      <c r="DJ144" s="302"/>
      <c r="DK144" s="302"/>
      <c r="DL144" s="302"/>
      <c r="DM144" s="302"/>
      <c r="DN144" s="302"/>
      <c r="DO144" s="302"/>
      <c r="DP144" s="302"/>
      <c r="DQ144" s="302"/>
      <c r="DR144" s="302"/>
      <c r="DS144" s="302"/>
      <c r="DT144" s="302"/>
      <c r="DU144" s="302"/>
      <c r="DV144" s="302"/>
      <c r="DW144" s="302"/>
      <c r="DX144" s="302"/>
      <c r="DY144" s="302"/>
      <c r="DZ144" s="302"/>
      <c r="EA144" s="302"/>
      <c r="EB144" s="302"/>
      <c r="EC144" s="302"/>
      <c r="ED144" s="302"/>
      <c r="EE144" s="302"/>
      <c r="EF144" s="302"/>
      <c r="EG144" s="302"/>
      <c r="EH144" s="302"/>
      <c r="EI144" s="302"/>
      <c r="EJ144" s="302"/>
      <c r="EK144" s="302"/>
      <c r="EL144" s="302"/>
      <c r="EM144" s="302"/>
      <c r="EN144" s="302"/>
      <c r="EO144" s="302"/>
      <c r="EP144" s="302"/>
      <c r="EQ144" s="302"/>
      <c r="ER144" s="302"/>
      <c r="ES144" s="302">
        <v>1</v>
      </c>
      <c r="ET144" s="302"/>
      <c r="EU144" s="302"/>
      <c r="EV144" s="302"/>
      <c r="EW144" s="302"/>
      <c r="EX144" s="302"/>
      <c r="EY144" s="302"/>
      <c r="EZ144" s="303"/>
      <c r="FA144" s="303"/>
      <c r="FB144" s="303">
        <v>2</v>
      </c>
      <c r="FC144" s="303"/>
      <c r="FD144" s="303"/>
      <c r="FE144" s="302"/>
      <c r="FF144" s="302"/>
      <c r="FG144" s="302"/>
      <c r="FH144" s="302"/>
      <c r="FI144" s="302"/>
    </row>
    <row r="145" spans="1:165" x14ac:dyDescent="0.2">
      <c r="A145" s="302"/>
      <c r="B145" s="55">
        <f t="shared" si="13"/>
        <v>4</v>
      </c>
      <c r="C145" s="55">
        <f t="shared" si="14"/>
        <v>4</v>
      </c>
      <c r="D145" s="55">
        <f t="shared" si="15"/>
        <v>3</v>
      </c>
      <c r="E145" s="55">
        <f t="shared" si="16"/>
        <v>4</v>
      </c>
      <c r="F145" s="55">
        <f t="shared" si="17"/>
        <v>3</v>
      </c>
      <c r="G145" s="55">
        <f t="shared" si="12"/>
        <v>2</v>
      </c>
      <c r="H145" s="55">
        <f>IF(AND(M145&gt;0,M145&lt;='Summary STATS'!$C$22),1,"")</f>
        <v>1</v>
      </c>
      <c r="I145" s="305"/>
      <c r="J145" s="26" t="s">
        <v>420</v>
      </c>
      <c r="K145" s="205">
        <v>44.200135009999997</v>
      </c>
      <c r="L145" s="205">
        <v>-88.464407940000001</v>
      </c>
      <c r="M145" s="302">
        <v>2</v>
      </c>
      <c r="N145" s="302" t="s">
        <v>284</v>
      </c>
      <c r="O145" s="302" t="s">
        <v>277</v>
      </c>
      <c r="P145" s="301"/>
      <c r="Q145" s="302">
        <v>2</v>
      </c>
      <c r="R145" s="15">
        <v>1</v>
      </c>
      <c r="S145" s="15"/>
      <c r="T145" s="302"/>
      <c r="U145" s="302"/>
      <c r="V145" s="302"/>
      <c r="W145" s="302"/>
      <c r="X145" s="302"/>
      <c r="Y145" s="302"/>
      <c r="Z145" s="302"/>
      <c r="AA145" s="302"/>
      <c r="AB145" s="302"/>
      <c r="AC145" s="302"/>
      <c r="AD145" s="302"/>
      <c r="AE145" s="302"/>
      <c r="AF145" s="302"/>
      <c r="AG145" s="302"/>
      <c r="AH145" s="302"/>
      <c r="AI145" s="302"/>
      <c r="AJ145" s="302"/>
      <c r="AK145" s="302"/>
      <c r="AL145" s="302"/>
      <c r="AM145" s="302"/>
      <c r="AN145" s="302"/>
      <c r="AO145" s="302"/>
      <c r="AP145" s="302"/>
      <c r="AQ145" s="302">
        <v>1</v>
      </c>
      <c r="AR145" s="302"/>
      <c r="AS145" s="302"/>
      <c r="AT145" s="302"/>
      <c r="AU145" s="302"/>
      <c r="AV145" s="302"/>
      <c r="AW145" s="302"/>
      <c r="AX145" s="302"/>
      <c r="AY145" s="302"/>
      <c r="AZ145" s="302"/>
      <c r="BA145" s="302"/>
      <c r="BB145" s="302"/>
      <c r="BC145" s="302"/>
      <c r="BD145" s="302"/>
      <c r="BE145" s="302"/>
      <c r="BF145" s="302"/>
      <c r="BG145" s="302"/>
      <c r="BH145" s="302"/>
      <c r="BI145" s="302"/>
      <c r="BJ145" s="302"/>
      <c r="BK145" s="302"/>
      <c r="BL145" s="302"/>
      <c r="BM145" s="302"/>
      <c r="BN145" s="302"/>
      <c r="BO145" s="302"/>
      <c r="BP145" s="302"/>
      <c r="BQ145" s="302"/>
      <c r="BR145" s="302"/>
      <c r="BS145" s="302"/>
      <c r="BT145" s="302"/>
      <c r="BU145" s="302"/>
      <c r="BV145" s="302"/>
      <c r="BW145" s="302"/>
      <c r="BX145" s="302"/>
      <c r="BY145" s="302"/>
      <c r="BZ145" s="302"/>
      <c r="CA145" s="302"/>
      <c r="CB145" s="302"/>
      <c r="CC145" s="302"/>
      <c r="CD145" s="302"/>
      <c r="CE145" s="302"/>
      <c r="CF145" s="302"/>
      <c r="CG145" s="302"/>
      <c r="CH145" s="302"/>
      <c r="CI145" s="302"/>
      <c r="CJ145" s="302"/>
      <c r="CK145" s="302"/>
      <c r="CL145" s="302"/>
      <c r="CM145" s="302"/>
      <c r="CN145" s="302"/>
      <c r="CO145" s="302"/>
      <c r="CP145" s="302"/>
      <c r="CQ145" s="302"/>
      <c r="CR145" s="302"/>
      <c r="CS145" s="302"/>
      <c r="CT145" s="302"/>
      <c r="CU145" s="302"/>
      <c r="CV145" s="302"/>
      <c r="CW145" s="302"/>
      <c r="CX145" s="302"/>
      <c r="CY145" s="302"/>
      <c r="CZ145" s="302"/>
      <c r="DA145" s="302"/>
      <c r="DB145" s="302"/>
      <c r="DC145" s="302"/>
      <c r="DD145" s="302"/>
      <c r="DE145" s="302"/>
      <c r="DF145" s="302"/>
      <c r="DG145" s="302"/>
      <c r="DH145" s="302"/>
      <c r="DI145" s="302"/>
      <c r="DJ145" s="302"/>
      <c r="DK145" s="302"/>
      <c r="DL145" s="302"/>
      <c r="DM145" s="302"/>
      <c r="DN145" s="302"/>
      <c r="DO145" s="302"/>
      <c r="DP145" s="302"/>
      <c r="DQ145" s="302"/>
      <c r="DR145" s="302"/>
      <c r="DS145" s="302"/>
      <c r="DT145" s="302"/>
      <c r="DU145" s="302"/>
      <c r="DV145" s="302"/>
      <c r="DW145" s="302"/>
      <c r="DX145" s="302"/>
      <c r="DY145" s="302"/>
      <c r="DZ145" s="302"/>
      <c r="EA145" s="302"/>
      <c r="EB145" s="302"/>
      <c r="EC145" s="302"/>
      <c r="ED145" s="302"/>
      <c r="EE145" s="302"/>
      <c r="EF145" s="302">
        <v>2</v>
      </c>
      <c r="EG145" s="302"/>
      <c r="EH145" s="302"/>
      <c r="EI145" s="302"/>
      <c r="EJ145" s="302"/>
      <c r="EK145" s="302"/>
      <c r="EL145" s="302"/>
      <c r="EM145" s="302"/>
      <c r="EN145" s="302"/>
      <c r="EO145" s="302"/>
      <c r="EP145" s="302"/>
      <c r="EQ145" s="302"/>
      <c r="ER145" s="302"/>
      <c r="ES145" s="302">
        <v>1</v>
      </c>
      <c r="ET145" s="302"/>
      <c r="EU145" s="302"/>
      <c r="EV145" s="302"/>
      <c r="EW145" s="302"/>
      <c r="EX145" s="302"/>
      <c r="EY145" s="302"/>
      <c r="EZ145" s="303"/>
      <c r="FA145" s="303"/>
      <c r="FB145" s="303"/>
      <c r="FC145" s="303"/>
      <c r="FD145" s="303"/>
      <c r="FE145" s="302"/>
      <c r="FF145" s="302"/>
      <c r="FG145" s="302"/>
      <c r="FH145" s="302"/>
      <c r="FI145" s="302"/>
    </row>
    <row r="146" spans="1:165" x14ac:dyDescent="0.2">
      <c r="A146" s="302"/>
      <c r="B146" s="55">
        <f t="shared" si="13"/>
        <v>3</v>
      </c>
      <c r="C146" s="55">
        <f t="shared" si="14"/>
        <v>3</v>
      </c>
      <c r="D146" s="55">
        <f t="shared" si="15"/>
        <v>3</v>
      </c>
      <c r="E146" s="55">
        <f t="shared" si="16"/>
        <v>3</v>
      </c>
      <c r="F146" s="55">
        <f t="shared" si="17"/>
        <v>3</v>
      </c>
      <c r="G146" s="55">
        <f t="shared" si="12"/>
        <v>2.5</v>
      </c>
      <c r="H146" s="55">
        <f>IF(AND(M146&gt;0,M146&lt;='Summary STATS'!$C$22),1,"")</f>
        <v>1</v>
      </c>
      <c r="I146" s="305"/>
      <c r="J146" s="26" t="s">
        <v>421</v>
      </c>
      <c r="K146" s="205">
        <v>44.200120210000001</v>
      </c>
      <c r="L146" s="205">
        <v>-88.463307020000002</v>
      </c>
      <c r="M146" s="302">
        <v>2.5</v>
      </c>
      <c r="N146" s="302" t="s">
        <v>276</v>
      </c>
      <c r="O146" s="302" t="s">
        <v>277</v>
      </c>
      <c r="P146" s="301"/>
      <c r="Q146" s="302">
        <v>1</v>
      </c>
      <c r="R146" s="15"/>
      <c r="S146" s="15"/>
      <c r="T146" s="302"/>
      <c r="U146" s="302"/>
      <c r="V146" s="302"/>
      <c r="W146" s="302"/>
      <c r="X146" s="302"/>
      <c r="Y146" s="302"/>
      <c r="Z146" s="302"/>
      <c r="AA146" s="302"/>
      <c r="AB146" s="302"/>
      <c r="AC146" s="302"/>
      <c r="AD146" s="302"/>
      <c r="AE146" s="302"/>
      <c r="AF146" s="302"/>
      <c r="AG146" s="302"/>
      <c r="AH146" s="302"/>
      <c r="AI146" s="302"/>
      <c r="AJ146" s="302"/>
      <c r="AK146" s="302"/>
      <c r="AL146" s="302"/>
      <c r="AM146" s="302"/>
      <c r="AN146" s="302"/>
      <c r="AO146" s="302"/>
      <c r="AP146" s="302"/>
      <c r="AQ146" s="302">
        <v>1</v>
      </c>
      <c r="AR146" s="302"/>
      <c r="AS146" s="302"/>
      <c r="AT146" s="302"/>
      <c r="AU146" s="302"/>
      <c r="AV146" s="302"/>
      <c r="AW146" s="302"/>
      <c r="AX146" s="302"/>
      <c r="AY146" s="302"/>
      <c r="AZ146" s="302"/>
      <c r="BA146" s="302"/>
      <c r="BB146" s="302"/>
      <c r="BC146" s="302"/>
      <c r="BD146" s="302"/>
      <c r="BE146" s="302"/>
      <c r="BF146" s="302"/>
      <c r="BG146" s="302"/>
      <c r="BH146" s="302"/>
      <c r="BI146" s="302"/>
      <c r="BJ146" s="302"/>
      <c r="BK146" s="302"/>
      <c r="BL146" s="302"/>
      <c r="BM146" s="302"/>
      <c r="BN146" s="302"/>
      <c r="BO146" s="302"/>
      <c r="BP146" s="302"/>
      <c r="BQ146" s="302"/>
      <c r="BR146" s="302"/>
      <c r="BS146" s="302"/>
      <c r="BT146" s="302"/>
      <c r="BU146" s="302"/>
      <c r="BV146" s="302"/>
      <c r="BW146" s="302"/>
      <c r="BX146" s="302"/>
      <c r="BY146" s="302"/>
      <c r="BZ146" s="302"/>
      <c r="CA146" s="302"/>
      <c r="CB146" s="302"/>
      <c r="CC146" s="302"/>
      <c r="CD146" s="302"/>
      <c r="CE146" s="302"/>
      <c r="CF146" s="302"/>
      <c r="CG146" s="302"/>
      <c r="CH146" s="302"/>
      <c r="CI146" s="302"/>
      <c r="CJ146" s="302"/>
      <c r="CK146" s="302"/>
      <c r="CL146" s="302"/>
      <c r="CM146" s="302"/>
      <c r="CN146" s="302"/>
      <c r="CO146" s="302"/>
      <c r="CP146" s="302"/>
      <c r="CQ146" s="302"/>
      <c r="CR146" s="302"/>
      <c r="CS146" s="302"/>
      <c r="CT146" s="302"/>
      <c r="CU146" s="302"/>
      <c r="CV146" s="302"/>
      <c r="CW146" s="302"/>
      <c r="CX146" s="302"/>
      <c r="CY146" s="302"/>
      <c r="CZ146" s="302"/>
      <c r="DA146" s="302"/>
      <c r="DB146" s="302"/>
      <c r="DC146" s="302"/>
      <c r="DD146" s="302"/>
      <c r="DE146" s="302"/>
      <c r="DF146" s="302"/>
      <c r="DG146" s="302"/>
      <c r="DH146" s="302"/>
      <c r="DI146" s="302"/>
      <c r="DJ146" s="302"/>
      <c r="DK146" s="302"/>
      <c r="DL146" s="302"/>
      <c r="DM146" s="302"/>
      <c r="DN146" s="302"/>
      <c r="DO146" s="302"/>
      <c r="DP146" s="302"/>
      <c r="DQ146" s="302"/>
      <c r="DR146" s="302"/>
      <c r="DS146" s="302"/>
      <c r="DT146" s="302"/>
      <c r="DU146" s="302"/>
      <c r="DV146" s="302"/>
      <c r="DW146" s="302"/>
      <c r="DX146" s="302"/>
      <c r="DY146" s="302"/>
      <c r="DZ146" s="302"/>
      <c r="EA146" s="302"/>
      <c r="EB146" s="302"/>
      <c r="EC146" s="302"/>
      <c r="ED146" s="302"/>
      <c r="EE146" s="302"/>
      <c r="EF146" s="302">
        <v>1</v>
      </c>
      <c r="EG146" s="302"/>
      <c r="EH146" s="302"/>
      <c r="EI146" s="302"/>
      <c r="EJ146" s="302"/>
      <c r="EK146" s="302"/>
      <c r="EL146" s="302"/>
      <c r="EM146" s="302"/>
      <c r="EN146" s="302"/>
      <c r="EO146" s="302"/>
      <c r="EP146" s="302"/>
      <c r="EQ146" s="302"/>
      <c r="ER146" s="302"/>
      <c r="ES146" s="302">
        <v>1</v>
      </c>
      <c r="ET146" s="302"/>
      <c r="EU146" s="302"/>
      <c r="EV146" s="302"/>
      <c r="EW146" s="302"/>
      <c r="EX146" s="302"/>
      <c r="EY146" s="302"/>
      <c r="EZ146" s="303"/>
      <c r="FA146" s="303"/>
      <c r="FB146" s="303"/>
      <c r="FC146" s="303"/>
      <c r="FD146" s="303"/>
      <c r="FE146" s="302"/>
      <c r="FF146" s="302"/>
      <c r="FG146" s="302"/>
      <c r="FH146" s="302"/>
      <c r="FI146" s="302"/>
    </row>
    <row r="147" spans="1:165" x14ac:dyDescent="0.2">
      <c r="A147" s="302"/>
      <c r="B147" s="55">
        <f t="shared" si="13"/>
        <v>0</v>
      </c>
      <c r="C147" s="55" t="str">
        <f t="shared" si="14"/>
        <v/>
      </c>
      <c r="D147" s="55" t="str">
        <f t="shared" si="15"/>
        <v/>
      </c>
      <c r="E147" s="55">
        <f t="shared" si="16"/>
        <v>0</v>
      </c>
      <c r="F147" s="55">
        <f t="shared" si="17"/>
        <v>0</v>
      </c>
      <c r="G147" s="55" t="str">
        <f t="shared" si="12"/>
        <v/>
      </c>
      <c r="H147" s="55">
        <f>IF(AND(M147&gt;0,M147&lt;='Summary STATS'!$C$22),1,"")</f>
        <v>1</v>
      </c>
      <c r="I147" s="305"/>
      <c r="J147" s="26" t="s">
        <v>422</v>
      </c>
      <c r="K147" s="205">
        <v>44.200105389999997</v>
      </c>
      <c r="L147" s="205">
        <v>-88.462206089999995</v>
      </c>
      <c r="M147" s="302">
        <v>4</v>
      </c>
      <c r="N147" s="302" t="s">
        <v>276</v>
      </c>
      <c r="O147" s="302" t="s">
        <v>277</v>
      </c>
      <c r="P147" s="301"/>
      <c r="Q147" s="302"/>
      <c r="R147" s="15"/>
      <c r="S147" s="15"/>
      <c r="T147" s="302"/>
      <c r="U147" s="302"/>
      <c r="V147" s="302"/>
      <c r="W147" s="302"/>
      <c r="X147" s="302"/>
      <c r="Y147" s="302"/>
      <c r="Z147" s="302"/>
      <c r="AA147" s="302"/>
      <c r="AB147" s="302"/>
      <c r="AC147" s="302"/>
      <c r="AD147" s="302"/>
      <c r="AE147" s="302"/>
      <c r="AF147" s="302"/>
      <c r="AG147" s="302"/>
      <c r="AH147" s="302"/>
      <c r="AI147" s="302"/>
      <c r="AJ147" s="302"/>
      <c r="AK147" s="302"/>
      <c r="AL147" s="302"/>
      <c r="AM147" s="302"/>
      <c r="AN147" s="302"/>
      <c r="AO147" s="302"/>
      <c r="AP147" s="302"/>
      <c r="AQ147" s="302"/>
      <c r="AR147" s="302"/>
      <c r="AS147" s="302"/>
      <c r="AT147" s="302"/>
      <c r="AU147" s="302"/>
      <c r="AV147" s="302"/>
      <c r="AW147" s="302"/>
      <c r="AX147" s="302"/>
      <c r="AY147" s="302"/>
      <c r="AZ147" s="302"/>
      <c r="BA147" s="302"/>
      <c r="BB147" s="302"/>
      <c r="BC147" s="302"/>
      <c r="BD147" s="302"/>
      <c r="BE147" s="302"/>
      <c r="BF147" s="302"/>
      <c r="BG147" s="302"/>
      <c r="BH147" s="302"/>
      <c r="BI147" s="302"/>
      <c r="BJ147" s="302"/>
      <c r="BK147" s="302"/>
      <c r="BL147" s="302"/>
      <c r="BM147" s="302"/>
      <c r="BN147" s="302"/>
      <c r="BO147" s="302"/>
      <c r="BP147" s="302"/>
      <c r="BQ147" s="302"/>
      <c r="BR147" s="302"/>
      <c r="BS147" s="302"/>
      <c r="BT147" s="302"/>
      <c r="BU147" s="302"/>
      <c r="BV147" s="302"/>
      <c r="BW147" s="302"/>
      <c r="BX147" s="302"/>
      <c r="BY147" s="302"/>
      <c r="BZ147" s="302"/>
      <c r="CA147" s="302"/>
      <c r="CB147" s="302"/>
      <c r="CC147" s="302"/>
      <c r="CD147" s="302"/>
      <c r="CE147" s="302"/>
      <c r="CF147" s="302"/>
      <c r="CG147" s="302"/>
      <c r="CH147" s="302"/>
      <c r="CI147" s="302"/>
      <c r="CJ147" s="302"/>
      <c r="CK147" s="302"/>
      <c r="CL147" s="302"/>
      <c r="CM147" s="302"/>
      <c r="CN147" s="302"/>
      <c r="CO147" s="302"/>
      <c r="CP147" s="302"/>
      <c r="CQ147" s="302"/>
      <c r="CR147" s="302"/>
      <c r="CS147" s="302"/>
      <c r="CT147" s="302"/>
      <c r="CU147" s="302"/>
      <c r="CV147" s="302"/>
      <c r="CW147" s="302"/>
      <c r="CX147" s="302"/>
      <c r="CY147" s="302"/>
      <c r="CZ147" s="302"/>
      <c r="DA147" s="302"/>
      <c r="DB147" s="302"/>
      <c r="DC147" s="302"/>
      <c r="DD147" s="302"/>
      <c r="DE147" s="302"/>
      <c r="DF147" s="302"/>
      <c r="DG147" s="302"/>
      <c r="DH147" s="302"/>
      <c r="DI147" s="302"/>
      <c r="DJ147" s="302"/>
      <c r="DK147" s="302"/>
      <c r="DL147" s="302"/>
      <c r="DM147" s="302"/>
      <c r="DN147" s="302"/>
      <c r="DO147" s="302"/>
      <c r="DP147" s="302"/>
      <c r="DQ147" s="302"/>
      <c r="DR147" s="302"/>
      <c r="DS147" s="302"/>
      <c r="DT147" s="302"/>
      <c r="DU147" s="302"/>
      <c r="DV147" s="302"/>
      <c r="DW147" s="302"/>
      <c r="DX147" s="302"/>
      <c r="DY147" s="302"/>
      <c r="DZ147" s="302"/>
      <c r="EA147" s="302"/>
      <c r="EB147" s="302"/>
      <c r="EC147" s="302"/>
      <c r="ED147" s="302"/>
      <c r="EE147" s="302"/>
      <c r="EF147" s="302"/>
      <c r="EG147" s="302"/>
      <c r="EH147" s="302"/>
      <c r="EI147" s="302"/>
      <c r="EJ147" s="302"/>
      <c r="EK147" s="302"/>
      <c r="EL147" s="302"/>
      <c r="EM147" s="302"/>
      <c r="EN147" s="302"/>
      <c r="EO147" s="302"/>
      <c r="EP147" s="302"/>
      <c r="EQ147" s="302"/>
      <c r="ER147" s="302"/>
      <c r="ES147" s="302"/>
      <c r="ET147" s="302"/>
      <c r="EU147" s="302"/>
      <c r="EV147" s="302"/>
      <c r="EW147" s="302"/>
      <c r="EX147" s="302"/>
      <c r="EY147" s="302"/>
      <c r="EZ147" s="303"/>
      <c r="FA147" s="303"/>
      <c r="FB147" s="303"/>
      <c r="FC147" s="303"/>
      <c r="FD147" s="303"/>
      <c r="FE147" s="302"/>
      <c r="FF147" s="302"/>
      <c r="FG147" s="302"/>
      <c r="FH147" s="302"/>
      <c r="FI147" s="302"/>
    </row>
    <row r="148" spans="1:165" x14ac:dyDescent="0.2">
      <c r="A148" s="302"/>
      <c r="B148" s="55">
        <f t="shared" si="13"/>
        <v>5</v>
      </c>
      <c r="C148" s="55">
        <f t="shared" si="14"/>
        <v>5</v>
      </c>
      <c r="D148" s="55">
        <f t="shared" si="15"/>
        <v>5</v>
      </c>
      <c r="E148" s="55">
        <f t="shared" si="16"/>
        <v>5</v>
      </c>
      <c r="F148" s="55">
        <f t="shared" si="17"/>
        <v>5</v>
      </c>
      <c r="G148" s="55">
        <f t="shared" si="12"/>
        <v>3.75</v>
      </c>
      <c r="H148" s="55">
        <f>IF(AND(M148&gt;0,M148&lt;='Summary STATS'!$C$22),1,"")</f>
        <v>1</v>
      </c>
      <c r="I148" s="305"/>
      <c r="J148" s="26" t="s">
        <v>423</v>
      </c>
      <c r="K148" s="205">
        <v>44.201059800000003</v>
      </c>
      <c r="L148" s="205">
        <v>-88.474295839999996</v>
      </c>
      <c r="M148" s="302">
        <v>3.75</v>
      </c>
      <c r="N148" s="302" t="s">
        <v>284</v>
      </c>
      <c r="O148" s="302" t="s">
        <v>277</v>
      </c>
      <c r="P148" s="301"/>
      <c r="Q148" s="302">
        <v>3</v>
      </c>
      <c r="R148" s="15"/>
      <c r="S148" s="15"/>
      <c r="T148" s="302"/>
      <c r="U148" s="302"/>
      <c r="V148" s="302"/>
      <c r="W148" s="302"/>
      <c r="X148" s="302"/>
      <c r="Y148" s="302"/>
      <c r="Z148" s="302"/>
      <c r="AA148" s="302"/>
      <c r="AB148" s="302"/>
      <c r="AC148" s="302"/>
      <c r="AD148" s="302"/>
      <c r="AE148" s="302">
        <v>3</v>
      </c>
      <c r="AF148" s="302"/>
      <c r="AG148" s="302"/>
      <c r="AH148" s="302"/>
      <c r="AI148" s="302"/>
      <c r="AJ148" s="302"/>
      <c r="AK148" s="302"/>
      <c r="AL148" s="302"/>
      <c r="AM148" s="302"/>
      <c r="AN148" s="302"/>
      <c r="AO148" s="302"/>
      <c r="AP148" s="302"/>
      <c r="AQ148" s="302">
        <v>3</v>
      </c>
      <c r="AR148" s="302"/>
      <c r="AS148" s="302"/>
      <c r="AT148" s="302"/>
      <c r="AU148" s="302"/>
      <c r="AV148" s="302"/>
      <c r="AW148" s="302"/>
      <c r="AX148" s="302"/>
      <c r="AY148" s="302"/>
      <c r="AZ148" s="302"/>
      <c r="BA148" s="302"/>
      <c r="BB148" s="302"/>
      <c r="BC148" s="302"/>
      <c r="BD148" s="302"/>
      <c r="BE148" s="302">
        <v>2</v>
      </c>
      <c r="BF148" s="302"/>
      <c r="BG148" s="302"/>
      <c r="BH148" s="302"/>
      <c r="BI148" s="302"/>
      <c r="BJ148" s="302"/>
      <c r="BK148" s="302"/>
      <c r="BL148" s="302"/>
      <c r="BM148" s="302"/>
      <c r="BN148" s="302"/>
      <c r="BO148" s="302"/>
      <c r="BP148" s="302"/>
      <c r="BQ148" s="302"/>
      <c r="BR148" s="302"/>
      <c r="BS148" s="302"/>
      <c r="BT148" s="302"/>
      <c r="BU148" s="302"/>
      <c r="BV148" s="302"/>
      <c r="BW148" s="302"/>
      <c r="BX148" s="302"/>
      <c r="BY148" s="302"/>
      <c r="BZ148" s="302"/>
      <c r="CA148" s="302"/>
      <c r="CB148" s="302" t="s">
        <v>278</v>
      </c>
      <c r="CC148" s="302"/>
      <c r="CD148" s="302"/>
      <c r="CE148" s="302"/>
      <c r="CF148" s="302"/>
      <c r="CG148" s="302"/>
      <c r="CH148" s="302"/>
      <c r="CI148" s="302"/>
      <c r="CJ148" s="302"/>
      <c r="CK148" s="302"/>
      <c r="CL148" s="302"/>
      <c r="CM148" s="302"/>
      <c r="CN148" s="302"/>
      <c r="CO148" s="302"/>
      <c r="CP148" s="302"/>
      <c r="CQ148" s="302"/>
      <c r="CR148" s="302"/>
      <c r="CS148" s="302"/>
      <c r="CT148" s="302"/>
      <c r="CU148" s="302"/>
      <c r="CV148" s="302"/>
      <c r="CW148" s="302"/>
      <c r="CX148" s="302"/>
      <c r="CY148" s="302"/>
      <c r="CZ148" s="302"/>
      <c r="DA148" s="302"/>
      <c r="DB148" s="302"/>
      <c r="DC148" s="302"/>
      <c r="DD148" s="302"/>
      <c r="DE148" s="302"/>
      <c r="DF148" s="302"/>
      <c r="DG148" s="302"/>
      <c r="DH148" s="302"/>
      <c r="DI148" s="302"/>
      <c r="DJ148" s="302"/>
      <c r="DK148" s="302"/>
      <c r="DL148" s="302"/>
      <c r="DM148" s="302"/>
      <c r="DN148" s="302"/>
      <c r="DO148" s="302"/>
      <c r="DP148" s="302"/>
      <c r="DQ148" s="302"/>
      <c r="DR148" s="302"/>
      <c r="DS148" s="302"/>
      <c r="DT148" s="302"/>
      <c r="DU148" s="302"/>
      <c r="DV148" s="302"/>
      <c r="DW148" s="302"/>
      <c r="DX148" s="302"/>
      <c r="DY148" s="302"/>
      <c r="DZ148" s="302"/>
      <c r="EA148" s="302"/>
      <c r="EB148" s="302"/>
      <c r="EC148" s="302"/>
      <c r="ED148" s="302">
        <v>2</v>
      </c>
      <c r="EE148" s="302"/>
      <c r="EF148" s="302"/>
      <c r="EG148" s="302"/>
      <c r="EH148" s="302"/>
      <c r="EI148" s="302"/>
      <c r="EJ148" s="302"/>
      <c r="EK148" s="302"/>
      <c r="EL148" s="302"/>
      <c r="EM148" s="302"/>
      <c r="EN148" s="302"/>
      <c r="EO148" s="302"/>
      <c r="EP148" s="302"/>
      <c r="EQ148" s="302"/>
      <c r="ER148" s="302"/>
      <c r="ES148" s="302"/>
      <c r="ET148" s="302"/>
      <c r="EU148" s="302">
        <v>1</v>
      </c>
      <c r="EV148" s="302"/>
      <c r="EW148" s="302"/>
      <c r="EX148" s="302"/>
      <c r="EY148" s="302"/>
      <c r="EZ148" s="303"/>
      <c r="FA148" s="303"/>
      <c r="FB148" s="303"/>
      <c r="FC148" s="303"/>
      <c r="FD148" s="303"/>
      <c r="FE148" s="302"/>
      <c r="FF148" s="302"/>
      <c r="FG148" s="302"/>
      <c r="FH148" s="302"/>
      <c r="FI148" s="302"/>
    </row>
    <row r="149" spans="1:165" x14ac:dyDescent="0.2">
      <c r="A149" s="302"/>
      <c r="B149" s="55">
        <f t="shared" si="13"/>
        <v>6</v>
      </c>
      <c r="C149" s="55">
        <f t="shared" si="14"/>
        <v>6</v>
      </c>
      <c r="D149" s="55">
        <f t="shared" si="15"/>
        <v>4</v>
      </c>
      <c r="E149" s="55">
        <f t="shared" si="16"/>
        <v>6</v>
      </c>
      <c r="F149" s="55">
        <f t="shared" si="17"/>
        <v>4</v>
      </c>
      <c r="G149" s="55">
        <f t="shared" si="12"/>
        <v>5</v>
      </c>
      <c r="H149" s="55">
        <f>IF(AND(M149&gt;0,M149&lt;='Summary STATS'!$C$22),1,"")</f>
        <v>1</v>
      </c>
      <c r="I149" s="305"/>
      <c r="J149" s="26" t="s">
        <v>424</v>
      </c>
      <c r="K149" s="205">
        <v>44.201045090000001</v>
      </c>
      <c r="L149" s="205">
        <v>-88.473194899999996</v>
      </c>
      <c r="M149" s="302">
        <v>5</v>
      </c>
      <c r="N149" s="302" t="s">
        <v>284</v>
      </c>
      <c r="O149" s="302" t="s">
        <v>277</v>
      </c>
      <c r="P149" s="301"/>
      <c r="Q149" s="302">
        <v>3</v>
      </c>
      <c r="R149" s="15">
        <v>1</v>
      </c>
      <c r="S149" s="15">
        <v>1</v>
      </c>
      <c r="T149" s="302"/>
      <c r="U149" s="302"/>
      <c r="V149" s="302"/>
      <c r="W149" s="302"/>
      <c r="X149" s="302"/>
      <c r="Y149" s="302"/>
      <c r="Z149" s="302"/>
      <c r="AA149" s="302"/>
      <c r="AB149" s="302"/>
      <c r="AC149" s="302"/>
      <c r="AD149" s="302"/>
      <c r="AE149" s="302">
        <v>3</v>
      </c>
      <c r="AF149" s="302"/>
      <c r="AG149" s="302"/>
      <c r="AH149" s="302"/>
      <c r="AI149" s="302"/>
      <c r="AJ149" s="302"/>
      <c r="AK149" s="302"/>
      <c r="AL149" s="302"/>
      <c r="AM149" s="302"/>
      <c r="AN149" s="302"/>
      <c r="AO149" s="302"/>
      <c r="AP149" s="302"/>
      <c r="AQ149" s="302">
        <v>3</v>
      </c>
      <c r="AR149" s="302"/>
      <c r="AS149" s="302"/>
      <c r="AT149" s="302"/>
      <c r="AU149" s="302"/>
      <c r="AV149" s="302"/>
      <c r="AW149" s="302">
        <v>1</v>
      </c>
      <c r="AX149" s="302"/>
      <c r="AY149" s="302"/>
      <c r="AZ149" s="302"/>
      <c r="BA149" s="302"/>
      <c r="BB149" s="302"/>
      <c r="BC149" s="302"/>
      <c r="BD149" s="302"/>
      <c r="BE149" s="302">
        <v>1</v>
      </c>
      <c r="BF149" s="302"/>
      <c r="BG149" s="302"/>
      <c r="BH149" s="302"/>
      <c r="BI149" s="302"/>
      <c r="BJ149" s="302"/>
      <c r="BK149" s="302"/>
      <c r="BL149" s="302"/>
      <c r="BM149" s="302"/>
      <c r="BN149" s="302"/>
      <c r="BO149" s="302"/>
      <c r="BP149" s="302"/>
      <c r="BQ149" s="302"/>
      <c r="BR149" s="302"/>
      <c r="BS149" s="302"/>
      <c r="BT149" s="302"/>
      <c r="BU149" s="302"/>
      <c r="BV149" s="302"/>
      <c r="BW149" s="302"/>
      <c r="BX149" s="302"/>
      <c r="BY149" s="302"/>
      <c r="BZ149" s="302"/>
      <c r="CA149" s="302"/>
      <c r="CB149" s="302" t="s">
        <v>278</v>
      </c>
      <c r="CC149" s="302"/>
      <c r="CD149" s="302"/>
      <c r="CE149" s="302"/>
      <c r="CF149" s="302"/>
      <c r="CG149" s="302"/>
      <c r="CH149" s="302"/>
      <c r="CI149" s="302"/>
      <c r="CJ149" s="302"/>
      <c r="CK149" s="302"/>
      <c r="CL149" s="302"/>
      <c r="CM149" s="302"/>
      <c r="CN149" s="302"/>
      <c r="CO149" s="302"/>
      <c r="CP149" s="302"/>
      <c r="CQ149" s="302"/>
      <c r="CR149" s="302"/>
      <c r="CS149" s="302"/>
      <c r="CT149" s="302"/>
      <c r="CU149" s="302"/>
      <c r="CV149" s="302"/>
      <c r="CW149" s="302"/>
      <c r="CX149" s="302"/>
      <c r="CY149" s="302"/>
      <c r="CZ149" s="302"/>
      <c r="DA149" s="302"/>
      <c r="DB149" s="302"/>
      <c r="DC149" s="302"/>
      <c r="DD149" s="302"/>
      <c r="DE149" s="302"/>
      <c r="DF149" s="302"/>
      <c r="DG149" s="302"/>
      <c r="DH149" s="302"/>
      <c r="DI149" s="302"/>
      <c r="DJ149" s="302"/>
      <c r="DK149" s="302"/>
      <c r="DL149" s="302"/>
      <c r="DM149" s="302"/>
      <c r="DN149" s="302"/>
      <c r="DO149" s="302"/>
      <c r="DP149" s="302"/>
      <c r="DQ149" s="302"/>
      <c r="DR149" s="302"/>
      <c r="DS149" s="302"/>
      <c r="DT149" s="302"/>
      <c r="DU149" s="302"/>
      <c r="DV149" s="302"/>
      <c r="DW149" s="302"/>
      <c r="DX149" s="302"/>
      <c r="DY149" s="302"/>
      <c r="DZ149" s="302"/>
      <c r="EA149" s="302"/>
      <c r="EB149" s="302"/>
      <c r="EC149" s="302"/>
      <c r="ED149" s="302" t="s">
        <v>278</v>
      </c>
      <c r="EE149" s="302"/>
      <c r="EF149" s="302"/>
      <c r="EG149" s="302"/>
      <c r="EH149" s="302"/>
      <c r="EI149" s="302"/>
      <c r="EJ149" s="302"/>
      <c r="EK149" s="302"/>
      <c r="EL149" s="302"/>
      <c r="EM149" s="302"/>
      <c r="EN149" s="302"/>
      <c r="EO149" s="302"/>
      <c r="EP149" s="302"/>
      <c r="EQ149" s="302"/>
      <c r="ER149" s="302"/>
      <c r="ES149" s="302"/>
      <c r="ET149" s="302"/>
      <c r="EU149" s="302" t="s">
        <v>278</v>
      </c>
      <c r="EV149" s="302"/>
      <c r="EW149" s="302"/>
      <c r="EX149" s="302"/>
      <c r="EY149" s="302"/>
      <c r="EZ149" s="303"/>
      <c r="FA149" s="303"/>
      <c r="FB149" s="303">
        <v>1</v>
      </c>
      <c r="FC149" s="303"/>
      <c r="FD149" s="303"/>
      <c r="FE149" s="302"/>
      <c r="FF149" s="302"/>
      <c r="FG149" s="302"/>
      <c r="FH149" s="302"/>
      <c r="FI149" s="302"/>
    </row>
    <row r="150" spans="1:165" x14ac:dyDescent="0.2">
      <c r="A150" s="302"/>
      <c r="B150" s="55">
        <f t="shared" si="13"/>
        <v>0</v>
      </c>
      <c r="C150" s="55" t="str">
        <f t="shared" si="14"/>
        <v/>
      </c>
      <c r="D150" s="55" t="str">
        <f t="shared" si="15"/>
        <v/>
      </c>
      <c r="E150" s="55">
        <f t="shared" si="16"/>
        <v>0</v>
      </c>
      <c r="F150" s="55">
        <f t="shared" si="17"/>
        <v>0</v>
      </c>
      <c r="G150" s="55" t="str">
        <f t="shared" si="12"/>
        <v/>
      </c>
      <c r="H150" s="55">
        <f>IF(AND(M150&gt;0,M150&lt;='Summary STATS'!$C$22),1,"")</f>
        <v>1</v>
      </c>
      <c r="I150" s="305"/>
      <c r="J150" s="26" t="s">
        <v>425</v>
      </c>
      <c r="K150" s="205">
        <v>44.201030369999998</v>
      </c>
      <c r="L150" s="205">
        <v>-88.472093950000001</v>
      </c>
      <c r="M150" s="302">
        <v>7</v>
      </c>
      <c r="N150" s="302" t="s">
        <v>284</v>
      </c>
      <c r="O150" s="302" t="s">
        <v>277</v>
      </c>
      <c r="P150" s="301"/>
      <c r="Q150" s="302"/>
      <c r="R150" s="15"/>
      <c r="S150" s="15"/>
      <c r="T150" s="302"/>
      <c r="U150" s="302"/>
      <c r="V150" s="302"/>
      <c r="W150" s="302"/>
      <c r="X150" s="302"/>
      <c r="Y150" s="302"/>
      <c r="Z150" s="302"/>
      <c r="AA150" s="302"/>
      <c r="AB150" s="302"/>
      <c r="AC150" s="302"/>
      <c r="AD150" s="302"/>
      <c r="AE150" s="302"/>
      <c r="AF150" s="302"/>
      <c r="AG150" s="302"/>
      <c r="AH150" s="302"/>
      <c r="AI150" s="302"/>
      <c r="AJ150" s="302"/>
      <c r="AK150" s="302"/>
      <c r="AL150" s="302"/>
      <c r="AM150" s="302"/>
      <c r="AN150" s="302"/>
      <c r="AO150" s="302"/>
      <c r="AP150" s="302"/>
      <c r="AQ150" s="302"/>
      <c r="AR150" s="302"/>
      <c r="AS150" s="302"/>
      <c r="AT150" s="302"/>
      <c r="AU150" s="302"/>
      <c r="AV150" s="302"/>
      <c r="AW150" s="302"/>
      <c r="AX150" s="302"/>
      <c r="AY150" s="302"/>
      <c r="AZ150" s="302"/>
      <c r="BA150" s="302"/>
      <c r="BB150" s="302"/>
      <c r="BC150" s="302"/>
      <c r="BD150" s="302"/>
      <c r="BE150" s="302"/>
      <c r="BF150" s="302"/>
      <c r="BG150" s="302"/>
      <c r="BH150" s="302"/>
      <c r="BI150" s="302"/>
      <c r="BJ150" s="302"/>
      <c r="BK150" s="302"/>
      <c r="BL150" s="302"/>
      <c r="BM150" s="302"/>
      <c r="BN150" s="302"/>
      <c r="BO150" s="302"/>
      <c r="BP150" s="302"/>
      <c r="BQ150" s="302"/>
      <c r="BR150" s="302"/>
      <c r="BS150" s="302"/>
      <c r="BT150" s="302"/>
      <c r="BU150" s="302"/>
      <c r="BV150" s="302"/>
      <c r="BW150" s="302"/>
      <c r="BX150" s="302"/>
      <c r="BY150" s="302"/>
      <c r="BZ150" s="302"/>
      <c r="CA150" s="302"/>
      <c r="CB150" s="302"/>
      <c r="CC150" s="302"/>
      <c r="CD150" s="302"/>
      <c r="CE150" s="302"/>
      <c r="CF150" s="302"/>
      <c r="CG150" s="302"/>
      <c r="CH150" s="302"/>
      <c r="CI150" s="302"/>
      <c r="CJ150" s="302"/>
      <c r="CK150" s="302"/>
      <c r="CL150" s="302"/>
      <c r="CM150" s="302"/>
      <c r="CN150" s="302"/>
      <c r="CO150" s="302"/>
      <c r="CP150" s="302"/>
      <c r="CQ150" s="302"/>
      <c r="CR150" s="302"/>
      <c r="CS150" s="302"/>
      <c r="CT150" s="302"/>
      <c r="CU150" s="302"/>
      <c r="CV150" s="302"/>
      <c r="CW150" s="302"/>
      <c r="CX150" s="302"/>
      <c r="CY150" s="302"/>
      <c r="CZ150" s="302"/>
      <c r="DA150" s="302"/>
      <c r="DB150" s="302"/>
      <c r="DC150" s="302"/>
      <c r="DD150" s="302"/>
      <c r="DE150" s="302"/>
      <c r="DF150" s="302"/>
      <c r="DG150" s="302"/>
      <c r="DH150" s="302"/>
      <c r="DI150" s="302"/>
      <c r="DJ150" s="302"/>
      <c r="DK150" s="302"/>
      <c r="DL150" s="302"/>
      <c r="DM150" s="302"/>
      <c r="DN150" s="302"/>
      <c r="DO150" s="302"/>
      <c r="DP150" s="302"/>
      <c r="DQ150" s="302"/>
      <c r="DR150" s="302"/>
      <c r="DS150" s="302"/>
      <c r="DT150" s="302"/>
      <c r="DU150" s="302"/>
      <c r="DV150" s="302"/>
      <c r="DW150" s="302"/>
      <c r="DX150" s="302"/>
      <c r="DY150" s="302"/>
      <c r="DZ150" s="302"/>
      <c r="EA150" s="302"/>
      <c r="EB150" s="302"/>
      <c r="EC150" s="302"/>
      <c r="ED150" s="302"/>
      <c r="EE150" s="302"/>
      <c r="EF150" s="302"/>
      <c r="EG150" s="302"/>
      <c r="EH150" s="302"/>
      <c r="EI150" s="302"/>
      <c r="EJ150" s="302"/>
      <c r="EK150" s="302"/>
      <c r="EL150" s="302"/>
      <c r="EM150" s="302"/>
      <c r="EN150" s="302"/>
      <c r="EO150" s="302"/>
      <c r="EP150" s="302"/>
      <c r="EQ150" s="302"/>
      <c r="ER150" s="302"/>
      <c r="ES150" s="302"/>
      <c r="ET150" s="302"/>
      <c r="EU150" s="302"/>
      <c r="EV150" s="302"/>
      <c r="EW150" s="302"/>
      <c r="EX150" s="302"/>
      <c r="EY150" s="302"/>
      <c r="EZ150" s="303"/>
      <c r="FA150" s="303"/>
      <c r="FB150" s="303"/>
      <c r="FC150" s="303"/>
      <c r="FD150" s="303"/>
      <c r="FE150" s="302"/>
      <c r="FF150" s="302"/>
      <c r="FG150" s="302"/>
      <c r="FH150" s="302"/>
      <c r="FI150" s="302"/>
    </row>
    <row r="151" spans="1:165" x14ac:dyDescent="0.2">
      <c r="A151" s="302"/>
      <c r="B151" s="55">
        <f t="shared" si="13"/>
        <v>0</v>
      </c>
      <c r="C151" s="55" t="str">
        <f t="shared" si="14"/>
        <v/>
      </c>
      <c r="D151" s="55" t="str">
        <f t="shared" si="15"/>
        <v/>
      </c>
      <c r="E151" s="55">
        <f t="shared" si="16"/>
        <v>0</v>
      </c>
      <c r="F151" s="55">
        <f t="shared" si="17"/>
        <v>0</v>
      </c>
      <c r="G151" s="55" t="str">
        <f t="shared" si="12"/>
        <v/>
      </c>
      <c r="H151" s="55">
        <f>IF(AND(M151&gt;0,M151&lt;='Summary STATS'!$C$22),1,"")</f>
        <v>1</v>
      </c>
      <c r="I151" s="305"/>
      <c r="J151" s="26" t="s">
        <v>426</v>
      </c>
      <c r="K151" s="205">
        <v>44.201015630000001</v>
      </c>
      <c r="L151" s="205">
        <v>-88.470993010000001</v>
      </c>
      <c r="M151" s="302">
        <v>9.5</v>
      </c>
      <c r="N151" s="302" t="s">
        <v>284</v>
      </c>
      <c r="O151" s="302" t="s">
        <v>277</v>
      </c>
      <c r="P151" s="301"/>
      <c r="Q151" s="302"/>
      <c r="R151" s="15"/>
      <c r="S151" s="15"/>
      <c r="T151" s="302"/>
      <c r="U151" s="302"/>
      <c r="V151" s="302"/>
      <c r="W151" s="302"/>
      <c r="X151" s="302"/>
      <c r="Y151" s="302"/>
      <c r="Z151" s="302"/>
      <c r="AA151" s="302"/>
      <c r="AB151" s="302"/>
      <c r="AC151" s="302"/>
      <c r="AD151" s="302"/>
      <c r="AE151" s="302"/>
      <c r="AF151" s="302"/>
      <c r="AG151" s="302"/>
      <c r="AH151" s="302"/>
      <c r="AI151" s="302"/>
      <c r="AJ151" s="302"/>
      <c r="AK151" s="302"/>
      <c r="AL151" s="302"/>
      <c r="AM151" s="302"/>
      <c r="AN151" s="302"/>
      <c r="AO151" s="302"/>
      <c r="AP151" s="302"/>
      <c r="AQ151" s="302"/>
      <c r="AR151" s="302"/>
      <c r="AS151" s="302"/>
      <c r="AT151" s="302"/>
      <c r="AU151" s="302"/>
      <c r="AV151" s="302"/>
      <c r="AW151" s="302"/>
      <c r="AX151" s="302"/>
      <c r="AY151" s="302"/>
      <c r="AZ151" s="302"/>
      <c r="BA151" s="302"/>
      <c r="BB151" s="302"/>
      <c r="BC151" s="302"/>
      <c r="BD151" s="302"/>
      <c r="BE151" s="302"/>
      <c r="BF151" s="302"/>
      <c r="BG151" s="302"/>
      <c r="BH151" s="302"/>
      <c r="BI151" s="302"/>
      <c r="BJ151" s="302"/>
      <c r="BK151" s="302"/>
      <c r="BL151" s="302"/>
      <c r="BM151" s="302"/>
      <c r="BN151" s="302"/>
      <c r="BO151" s="302"/>
      <c r="BP151" s="302"/>
      <c r="BQ151" s="302"/>
      <c r="BR151" s="302"/>
      <c r="BS151" s="302"/>
      <c r="BT151" s="302"/>
      <c r="BU151" s="302"/>
      <c r="BV151" s="302"/>
      <c r="BW151" s="302"/>
      <c r="BX151" s="302"/>
      <c r="BY151" s="302"/>
      <c r="BZ151" s="302"/>
      <c r="CA151" s="302"/>
      <c r="CB151" s="302"/>
      <c r="CC151" s="302"/>
      <c r="CD151" s="302"/>
      <c r="CE151" s="302"/>
      <c r="CF151" s="302"/>
      <c r="CG151" s="302"/>
      <c r="CH151" s="302"/>
      <c r="CI151" s="302"/>
      <c r="CJ151" s="302"/>
      <c r="CK151" s="302"/>
      <c r="CL151" s="302"/>
      <c r="CM151" s="302"/>
      <c r="CN151" s="302"/>
      <c r="CO151" s="302"/>
      <c r="CP151" s="302"/>
      <c r="CQ151" s="302"/>
      <c r="CR151" s="302"/>
      <c r="CS151" s="302"/>
      <c r="CT151" s="302"/>
      <c r="CU151" s="302"/>
      <c r="CV151" s="302"/>
      <c r="CW151" s="302"/>
      <c r="CX151" s="302"/>
      <c r="CY151" s="302"/>
      <c r="CZ151" s="302"/>
      <c r="DA151" s="302"/>
      <c r="DB151" s="302"/>
      <c r="DC151" s="302"/>
      <c r="DD151" s="302"/>
      <c r="DE151" s="302"/>
      <c r="DF151" s="302"/>
      <c r="DG151" s="302"/>
      <c r="DH151" s="302"/>
      <c r="DI151" s="302"/>
      <c r="DJ151" s="302"/>
      <c r="DK151" s="302"/>
      <c r="DL151" s="302"/>
      <c r="DM151" s="302"/>
      <c r="DN151" s="302"/>
      <c r="DO151" s="302"/>
      <c r="DP151" s="302"/>
      <c r="DQ151" s="302"/>
      <c r="DR151" s="302"/>
      <c r="DS151" s="302"/>
      <c r="DT151" s="302"/>
      <c r="DU151" s="302"/>
      <c r="DV151" s="302"/>
      <c r="DW151" s="302"/>
      <c r="DX151" s="302"/>
      <c r="DY151" s="302"/>
      <c r="DZ151" s="302"/>
      <c r="EA151" s="302"/>
      <c r="EB151" s="302"/>
      <c r="EC151" s="302"/>
      <c r="ED151" s="302"/>
      <c r="EE151" s="302"/>
      <c r="EF151" s="302"/>
      <c r="EG151" s="302"/>
      <c r="EH151" s="302"/>
      <c r="EI151" s="302"/>
      <c r="EJ151" s="302"/>
      <c r="EK151" s="302"/>
      <c r="EL151" s="302"/>
      <c r="EM151" s="302"/>
      <c r="EN151" s="302"/>
      <c r="EO151" s="302"/>
      <c r="EP151" s="302"/>
      <c r="EQ151" s="302"/>
      <c r="ER151" s="302"/>
      <c r="ES151" s="302"/>
      <c r="ET151" s="302"/>
      <c r="EU151" s="302"/>
      <c r="EV151" s="302"/>
      <c r="EW151" s="302"/>
      <c r="EX151" s="302"/>
      <c r="EY151" s="302"/>
      <c r="EZ151" s="303"/>
      <c r="FA151" s="303"/>
      <c r="FB151" s="303"/>
      <c r="FC151" s="303"/>
      <c r="FD151" s="303"/>
      <c r="FE151" s="302"/>
      <c r="FF151" s="302"/>
      <c r="FG151" s="302"/>
      <c r="FH151" s="302"/>
      <c r="FI151" s="302"/>
    </row>
    <row r="152" spans="1:165" x14ac:dyDescent="0.2">
      <c r="A152" s="302"/>
      <c r="B152" s="55">
        <f t="shared" si="13"/>
        <v>0</v>
      </c>
      <c r="C152" s="55" t="str">
        <f t="shared" si="14"/>
        <v/>
      </c>
      <c r="D152" s="55" t="str">
        <f t="shared" si="15"/>
        <v/>
      </c>
      <c r="E152" s="55">
        <f t="shared" si="16"/>
        <v>0</v>
      </c>
      <c r="F152" s="55">
        <f t="shared" si="17"/>
        <v>0</v>
      </c>
      <c r="G152" s="55" t="str">
        <f t="shared" si="12"/>
        <v/>
      </c>
      <c r="H152" s="55">
        <f>IF(AND(M152&gt;0,M152&lt;='Summary STATS'!$C$22),1,"")</f>
        <v>1</v>
      </c>
      <c r="I152" s="305"/>
      <c r="J152" s="26" t="s">
        <v>427</v>
      </c>
      <c r="K152" s="205">
        <v>44.201000890000003</v>
      </c>
      <c r="L152" s="205">
        <v>-88.46989207</v>
      </c>
      <c r="M152" s="302">
        <v>6.75</v>
      </c>
      <c r="N152" s="302" t="s">
        <v>284</v>
      </c>
      <c r="O152" s="302" t="s">
        <v>277</v>
      </c>
      <c r="P152" s="301"/>
      <c r="Q152" s="302"/>
      <c r="R152" s="15"/>
      <c r="S152" s="15"/>
      <c r="T152" s="302"/>
      <c r="U152" s="302"/>
      <c r="V152" s="302"/>
      <c r="W152" s="302"/>
      <c r="X152" s="302"/>
      <c r="Y152" s="302"/>
      <c r="Z152" s="302"/>
      <c r="AA152" s="302"/>
      <c r="AB152" s="302"/>
      <c r="AC152" s="302"/>
      <c r="AD152" s="302"/>
      <c r="AE152" s="302"/>
      <c r="AF152" s="302"/>
      <c r="AG152" s="302"/>
      <c r="AH152" s="302"/>
      <c r="AI152" s="302"/>
      <c r="AJ152" s="302"/>
      <c r="AK152" s="302"/>
      <c r="AL152" s="302"/>
      <c r="AM152" s="302"/>
      <c r="AN152" s="302"/>
      <c r="AO152" s="302"/>
      <c r="AP152" s="302"/>
      <c r="AQ152" s="302"/>
      <c r="AR152" s="302"/>
      <c r="AS152" s="302"/>
      <c r="AT152" s="302"/>
      <c r="AU152" s="302"/>
      <c r="AV152" s="302"/>
      <c r="AW152" s="302"/>
      <c r="AX152" s="302"/>
      <c r="AY152" s="302"/>
      <c r="AZ152" s="302"/>
      <c r="BA152" s="302"/>
      <c r="BB152" s="302"/>
      <c r="BC152" s="302"/>
      <c r="BD152" s="302"/>
      <c r="BE152" s="302"/>
      <c r="BF152" s="302"/>
      <c r="BG152" s="302"/>
      <c r="BH152" s="302"/>
      <c r="BI152" s="302"/>
      <c r="BJ152" s="302"/>
      <c r="BK152" s="302"/>
      <c r="BL152" s="302"/>
      <c r="BM152" s="302"/>
      <c r="BN152" s="302"/>
      <c r="BO152" s="302"/>
      <c r="BP152" s="302"/>
      <c r="BQ152" s="302"/>
      <c r="BR152" s="302"/>
      <c r="BS152" s="302"/>
      <c r="BT152" s="302"/>
      <c r="BU152" s="302"/>
      <c r="BV152" s="302"/>
      <c r="BW152" s="302"/>
      <c r="BX152" s="302"/>
      <c r="BY152" s="302"/>
      <c r="BZ152" s="302"/>
      <c r="CA152" s="302"/>
      <c r="CB152" s="302"/>
      <c r="CC152" s="302"/>
      <c r="CD152" s="302"/>
      <c r="CE152" s="302"/>
      <c r="CF152" s="302"/>
      <c r="CG152" s="302"/>
      <c r="CH152" s="302"/>
      <c r="CI152" s="302"/>
      <c r="CJ152" s="302"/>
      <c r="CK152" s="302"/>
      <c r="CL152" s="302"/>
      <c r="CM152" s="302"/>
      <c r="CN152" s="302"/>
      <c r="CO152" s="302"/>
      <c r="CP152" s="302"/>
      <c r="CQ152" s="302"/>
      <c r="CR152" s="302"/>
      <c r="CS152" s="302"/>
      <c r="CT152" s="302"/>
      <c r="CU152" s="302"/>
      <c r="CV152" s="302"/>
      <c r="CW152" s="302"/>
      <c r="CX152" s="302"/>
      <c r="CY152" s="302"/>
      <c r="CZ152" s="302"/>
      <c r="DA152" s="302"/>
      <c r="DB152" s="302"/>
      <c r="DC152" s="302"/>
      <c r="DD152" s="302"/>
      <c r="DE152" s="302"/>
      <c r="DF152" s="302"/>
      <c r="DG152" s="302"/>
      <c r="DH152" s="302"/>
      <c r="DI152" s="302"/>
      <c r="DJ152" s="302"/>
      <c r="DK152" s="302"/>
      <c r="DL152" s="302"/>
      <c r="DM152" s="302"/>
      <c r="DN152" s="302"/>
      <c r="DO152" s="302"/>
      <c r="DP152" s="302"/>
      <c r="DQ152" s="302"/>
      <c r="DR152" s="302"/>
      <c r="DS152" s="302"/>
      <c r="DT152" s="302"/>
      <c r="DU152" s="302"/>
      <c r="DV152" s="302"/>
      <c r="DW152" s="302"/>
      <c r="DX152" s="302"/>
      <c r="DY152" s="302"/>
      <c r="DZ152" s="302"/>
      <c r="EA152" s="302"/>
      <c r="EB152" s="302"/>
      <c r="EC152" s="302"/>
      <c r="ED152" s="302"/>
      <c r="EE152" s="302"/>
      <c r="EF152" s="302"/>
      <c r="EG152" s="302"/>
      <c r="EH152" s="302"/>
      <c r="EI152" s="302"/>
      <c r="EJ152" s="302"/>
      <c r="EK152" s="302"/>
      <c r="EL152" s="302"/>
      <c r="EM152" s="302"/>
      <c r="EN152" s="302"/>
      <c r="EO152" s="302"/>
      <c r="EP152" s="302"/>
      <c r="EQ152" s="302"/>
      <c r="ER152" s="302"/>
      <c r="ES152" s="302"/>
      <c r="ET152" s="302"/>
      <c r="EU152" s="302"/>
      <c r="EV152" s="302"/>
      <c r="EW152" s="302"/>
      <c r="EX152" s="302"/>
      <c r="EY152" s="302"/>
      <c r="EZ152" s="303"/>
      <c r="FA152" s="303"/>
      <c r="FB152" s="303"/>
      <c r="FC152" s="303"/>
      <c r="FD152" s="303"/>
      <c r="FE152" s="302"/>
      <c r="FF152" s="302"/>
      <c r="FG152" s="302"/>
      <c r="FH152" s="302"/>
      <c r="FI152" s="302"/>
    </row>
    <row r="153" spans="1:165" x14ac:dyDescent="0.2">
      <c r="A153" s="302"/>
      <c r="B153" s="55">
        <f t="shared" si="13"/>
        <v>0</v>
      </c>
      <c r="C153" s="55" t="str">
        <f t="shared" si="14"/>
        <v/>
      </c>
      <c r="D153" s="55" t="str">
        <f t="shared" si="15"/>
        <v/>
      </c>
      <c r="E153" s="55">
        <f t="shared" si="16"/>
        <v>0</v>
      </c>
      <c r="F153" s="55">
        <f t="shared" si="17"/>
        <v>0</v>
      </c>
      <c r="G153" s="55" t="str">
        <f t="shared" si="12"/>
        <v/>
      </c>
      <c r="H153" s="55">
        <f>IF(AND(M153&gt;0,M153&lt;='Summary STATS'!$C$22),1,"")</f>
        <v>1</v>
      </c>
      <c r="I153" s="305"/>
      <c r="J153" s="26" t="s">
        <v>428</v>
      </c>
      <c r="K153" s="205">
        <v>44.200986139999998</v>
      </c>
      <c r="L153" s="205">
        <v>-88.468791120000006</v>
      </c>
      <c r="M153" s="302">
        <v>8</v>
      </c>
      <c r="N153" s="302" t="s">
        <v>284</v>
      </c>
      <c r="O153" s="302" t="s">
        <v>277</v>
      </c>
      <c r="P153" s="301"/>
      <c r="Q153" s="302"/>
      <c r="R153" s="15"/>
      <c r="S153" s="15"/>
      <c r="T153" s="302"/>
      <c r="U153" s="302"/>
      <c r="V153" s="302"/>
      <c r="W153" s="302"/>
      <c r="X153" s="302"/>
      <c r="Y153" s="302"/>
      <c r="Z153" s="302"/>
      <c r="AA153" s="302"/>
      <c r="AB153" s="302"/>
      <c r="AC153" s="302"/>
      <c r="AD153" s="302"/>
      <c r="AE153" s="302"/>
      <c r="AF153" s="302"/>
      <c r="AG153" s="302"/>
      <c r="AH153" s="302"/>
      <c r="AI153" s="302"/>
      <c r="AJ153" s="302"/>
      <c r="AK153" s="302"/>
      <c r="AL153" s="302"/>
      <c r="AM153" s="302"/>
      <c r="AN153" s="302"/>
      <c r="AO153" s="302"/>
      <c r="AP153" s="302"/>
      <c r="AQ153" s="302"/>
      <c r="AR153" s="302"/>
      <c r="AS153" s="302"/>
      <c r="AT153" s="302"/>
      <c r="AU153" s="302"/>
      <c r="AV153" s="302"/>
      <c r="AW153" s="302"/>
      <c r="AX153" s="302"/>
      <c r="AY153" s="302"/>
      <c r="AZ153" s="302"/>
      <c r="BA153" s="302"/>
      <c r="BB153" s="302"/>
      <c r="BC153" s="302"/>
      <c r="BD153" s="302"/>
      <c r="BE153" s="302"/>
      <c r="BF153" s="302"/>
      <c r="BG153" s="302"/>
      <c r="BH153" s="302"/>
      <c r="BI153" s="302"/>
      <c r="BJ153" s="302"/>
      <c r="BK153" s="302"/>
      <c r="BL153" s="302"/>
      <c r="BM153" s="302"/>
      <c r="BN153" s="302"/>
      <c r="BO153" s="302"/>
      <c r="BP153" s="302"/>
      <c r="BQ153" s="302"/>
      <c r="BR153" s="302"/>
      <c r="BS153" s="302"/>
      <c r="BT153" s="302"/>
      <c r="BU153" s="302"/>
      <c r="BV153" s="302"/>
      <c r="BW153" s="302"/>
      <c r="BX153" s="302"/>
      <c r="BY153" s="302"/>
      <c r="BZ153" s="302"/>
      <c r="CA153" s="302"/>
      <c r="CB153" s="302"/>
      <c r="CC153" s="302"/>
      <c r="CD153" s="302"/>
      <c r="CE153" s="302"/>
      <c r="CF153" s="302"/>
      <c r="CG153" s="302"/>
      <c r="CH153" s="302"/>
      <c r="CI153" s="302"/>
      <c r="CJ153" s="302"/>
      <c r="CK153" s="302"/>
      <c r="CL153" s="302"/>
      <c r="CM153" s="302"/>
      <c r="CN153" s="302"/>
      <c r="CO153" s="302"/>
      <c r="CP153" s="302"/>
      <c r="CQ153" s="302"/>
      <c r="CR153" s="302"/>
      <c r="CS153" s="302"/>
      <c r="CT153" s="302"/>
      <c r="CU153" s="302"/>
      <c r="CV153" s="302"/>
      <c r="CW153" s="302"/>
      <c r="CX153" s="302"/>
      <c r="CY153" s="302"/>
      <c r="CZ153" s="302"/>
      <c r="DA153" s="302"/>
      <c r="DB153" s="302"/>
      <c r="DC153" s="302"/>
      <c r="DD153" s="302"/>
      <c r="DE153" s="302"/>
      <c r="DF153" s="302"/>
      <c r="DG153" s="302"/>
      <c r="DH153" s="302"/>
      <c r="DI153" s="302"/>
      <c r="DJ153" s="302"/>
      <c r="DK153" s="302"/>
      <c r="DL153" s="302"/>
      <c r="DM153" s="302"/>
      <c r="DN153" s="302"/>
      <c r="DO153" s="302"/>
      <c r="DP153" s="302"/>
      <c r="DQ153" s="302"/>
      <c r="DR153" s="302"/>
      <c r="DS153" s="302"/>
      <c r="DT153" s="302"/>
      <c r="DU153" s="302"/>
      <c r="DV153" s="302"/>
      <c r="DW153" s="302"/>
      <c r="DX153" s="302"/>
      <c r="DY153" s="302"/>
      <c r="DZ153" s="302"/>
      <c r="EA153" s="302"/>
      <c r="EB153" s="302"/>
      <c r="EC153" s="302"/>
      <c r="ED153" s="302"/>
      <c r="EE153" s="302"/>
      <c r="EF153" s="302"/>
      <c r="EG153" s="302"/>
      <c r="EH153" s="302"/>
      <c r="EI153" s="302"/>
      <c r="EJ153" s="302"/>
      <c r="EK153" s="302"/>
      <c r="EL153" s="302"/>
      <c r="EM153" s="302"/>
      <c r="EN153" s="302"/>
      <c r="EO153" s="302"/>
      <c r="EP153" s="302"/>
      <c r="EQ153" s="302"/>
      <c r="ER153" s="302"/>
      <c r="ES153" s="302"/>
      <c r="ET153" s="302"/>
      <c r="EU153" s="302"/>
      <c r="EV153" s="302"/>
      <c r="EW153" s="302"/>
      <c r="EX153" s="302"/>
      <c r="EY153" s="302"/>
      <c r="EZ153" s="303"/>
      <c r="FA153" s="303"/>
      <c r="FB153" s="303"/>
      <c r="FC153" s="303"/>
      <c r="FD153" s="303"/>
      <c r="FE153" s="302"/>
      <c r="FF153" s="302"/>
      <c r="FG153" s="302"/>
      <c r="FH153" s="302"/>
      <c r="FI153" s="302"/>
    </row>
    <row r="154" spans="1:165" x14ac:dyDescent="0.2">
      <c r="A154" s="302"/>
      <c r="B154" s="55">
        <f t="shared" si="13"/>
        <v>1</v>
      </c>
      <c r="C154" s="55">
        <f t="shared" si="14"/>
        <v>1</v>
      </c>
      <c r="D154" s="55">
        <f t="shared" si="15"/>
        <v>1</v>
      </c>
      <c r="E154" s="55">
        <f t="shared" si="16"/>
        <v>1</v>
      </c>
      <c r="F154" s="55">
        <f t="shared" si="17"/>
        <v>1</v>
      </c>
      <c r="G154" s="55">
        <f t="shared" ref="G154:G217" si="18">IF($B154&gt;=1,$M154,"")</f>
        <v>6</v>
      </c>
      <c r="H154" s="55">
        <f>IF(AND(M154&gt;0,M154&lt;='Summary STATS'!$C$22),1,"")</f>
        <v>1</v>
      </c>
      <c r="I154" s="305"/>
      <c r="J154" s="26" t="s">
        <v>429</v>
      </c>
      <c r="K154" s="205">
        <v>44.200971369999998</v>
      </c>
      <c r="L154" s="205">
        <v>-88.467690180000005</v>
      </c>
      <c r="M154" s="302">
        <v>6</v>
      </c>
      <c r="N154" s="302" t="s">
        <v>284</v>
      </c>
      <c r="O154" s="302" t="s">
        <v>277</v>
      </c>
      <c r="P154" s="301"/>
      <c r="Q154" s="302">
        <v>2</v>
      </c>
      <c r="R154" s="15"/>
      <c r="S154" s="15"/>
      <c r="T154" s="302"/>
      <c r="U154" s="302"/>
      <c r="V154" s="302"/>
      <c r="W154" s="302"/>
      <c r="X154" s="302"/>
      <c r="Y154" s="302"/>
      <c r="Z154" s="302"/>
      <c r="AA154" s="302"/>
      <c r="AB154" s="302"/>
      <c r="AC154" s="302"/>
      <c r="AD154" s="302"/>
      <c r="AE154" s="305"/>
      <c r="AF154" s="302"/>
      <c r="AG154" s="302"/>
      <c r="AH154" s="302"/>
      <c r="AI154" s="302"/>
      <c r="AJ154" s="302"/>
      <c r="AK154" s="302"/>
      <c r="AL154" s="302"/>
      <c r="AM154" s="302"/>
      <c r="AN154" s="302"/>
      <c r="AO154" s="302"/>
      <c r="AP154" s="302"/>
      <c r="AQ154" s="302"/>
      <c r="AR154" s="302"/>
      <c r="AS154" s="302"/>
      <c r="AT154" s="302"/>
      <c r="AU154" s="302"/>
      <c r="AV154" s="302"/>
      <c r="AW154" s="302">
        <v>2</v>
      </c>
      <c r="AX154" s="302"/>
      <c r="AY154" s="302"/>
      <c r="AZ154" s="302"/>
      <c r="BA154" s="302"/>
      <c r="BB154" s="302"/>
      <c r="BC154" s="302"/>
      <c r="BD154" s="302"/>
      <c r="BE154" s="302"/>
      <c r="BF154" s="302"/>
      <c r="BG154" s="302"/>
      <c r="BH154" s="302"/>
      <c r="BI154" s="302"/>
      <c r="BJ154" s="302"/>
      <c r="BK154" s="302"/>
      <c r="BL154" s="302"/>
      <c r="BM154" s="302"/>
      <c r="BN154" s="302"/>
      <c r="BO154" s="302"/>
      <c r="BP154" s="302"/>
      <c r="BQ154" s="302"/>
      <c r="BR154" s="302"/>
      <c r="BS154" s="302"/>
      <c r="BT154" s="302"/>
      <c r="BU154" s="302"/>
      <c r="BV154" s="302"/>
      <c r="BW154" s="302"/>
      <c r="BX154" s="302"/>
      <c r="BY154" s="302"/>
      <c r="BZ154" s="302"/>
      <c r="CA154" s="302"/>
      <c r="CB154" s="302"/>
      <c r="CC154" s="302"/>
      <c r="CD154" s="302"/>
      <c r="CE154" s="302"/>
      <c r="CF154" s="302"/>
      <c r="CG154" s="302"/>
      <c r="CH154" s="302"/>
      <c r="CI154" s="302"/>
      <c r="CJ154" s="302"/>
      <c r="CK154" s="302"/>
      <c r="CL154" s="302"/>
      <c r="CM154" s="302"/>
      <c r="CN154" s="302"/>
      <c r="CO154" s="302"/>
      <c r="CP154" s="302"/>
      <c r="CQ154" s="302"/>
      <c r="CR154" s="302"/>
      <c r="CS154" s="302"/>
      <c r="CT154" s="302"/>
      <c r="CU154" s="302"/>
      <c r="CV154" s="302"/>
      <c r="CW154" s="302"/>
      <c r="CX154" s="302"/>
      <c r="CY154" s="302"/>
      <c r="CZ154" s="302"/>
      <c r="DA154" s="302"/>
      <c r="DB154" s="302"/>
      <c r="DC154" s="302"/>
      <c r="DD154" s="302"/>
      <c r="DE154" s="302"/>
      <c r="DF154" s="302"/>
      <c r="DG154" s="302"/>
      <c r="DH154" s="302"/>
      <c r="DI154" s="302"/>
      <c r="DJ154" s="302"/>
      <c r="DK154" s="302"/>
      <c r="DL154" s="302"/>
      <c r="DM154" s="302"/>
      <c r="DN154" s="302"/>
      <c r="DO154" s="302"/>
      <c r="DP154" s="302"/>
      <c r="DQ154" s="302"/>
      <c r="DR154" s="302"/>
      <c r="DS154" s="302"/>
      <c r="DT154" s="302"/>
      <c r="DU154" s="302"/>
      <c r="DV154" s="302"/>
      <c r="DW154" s="302"/>
      <c r="DX154" s="302"/>
      <c r="DY154" s="302"/>
      <c r="DZ154" s="302"/>
      <c r="EA154" s="302"/>
      <c r="EB154" s="302"/>
      <c r="EC154" s="302"/>
      <c r="ED154" s="302"/>
      <c r="EE154" s="302"/>
      <c r="EF154" s="302"/>
      <c r="EG154" s="302"/>
      <c r="EH154" s="302"/>
      <c r="EI154" s="302"/>
      <c r="EJ154" s="302"/>
      <c r="EK154" s="302"/>
      <c r="EL154" s="302"/>
      <c r="EM154" s="302"/>
      <c r="EN154" s="302"/>
      <c r="EO154" s="302"/>
      <c r="EP154" s="302"/>
      <c r="EQ154" s="302"/>
      <c r="ER154" s="302"/>
      <c r="ES154" s="302"/>
      <c r="ET154" s="302"/>
      <c r="EU154" s="302"/>
      <c r="EV154" s="302"/>
      <c r="EW154" s="302"/>
      <c r="EX154" s="302"/>
      <c r="EY154" s="302"/>
      <c r="EZ154" s="303"/>
      <c r="FA154" s="303"/>
      <c r="FB154" s="303"/>
      <c r="FC154" s="303"/>
      <c r="FD154" s="303"/>
      <c r="FE154" s="302"/>
      <c r="FF154" s="302"/>
      <c r="FG154" s="302"/>
      <c r="FH154" s="302"/>
      <c r="FI154" s="302"/>
    </row>
    <row r="155" spans="1:165" x14ac:dyDescent="0.2">
      <c r="A155" s="302"/>
      <c r="B155" s="55">
        <f t="shared" si="13"/>
        <v>4</v>
      </c>
      <c r="C155" s="55">
        <f t="shared" si="14"/>
        <v>4</v>
      </c>
      <c r="D155" s="55">
        <f t="shared" si="15"/>
        <v>3</v>
      </c>
      <c r="E155" s="55">
        <f t="shared" si="16"/>
        <v>4</v>
      </c>
      <c r="F155" s="55">
        <f t="shared" si="17"/>
        <v>3</v>
      </c>
      <c r="G155" s="55">
        <f t="shared" si="18"/>
        <v>5</v>
      </c>
      <c r="H155" s="55">
        <f>IF(AND(M155&gt;0,M155&lt;='Summary STATS'!$C$22),1,"")</f>
        <v>1</v>
      </c>
      <c r="I155" s="305"/>
      <c r="J155" s="26" t="s">
        <v>430</v>
      </c>
      <c r="K155" s="205">
        <v>44.200956589999997</v>
      </c>
      <c r="L155" s="205">
        <v>-88.466589240000005</v>
      </c>
      <c r="M155" s="302">
        <v>5</v>
      </c>
      <c r="N155" s="302" t="s">
        <v>276</v>
      </c>
      <c r="O155" s="302" t="s">
        <v>277</v>
      </c>
      <c r="P155" s="301"/>
      <c r="Q155" s="302">
        <v>3</v>
      </c>
      <c r="R155" s="15">
        <v>1</v>
      </c>
      <c r="S155" s="15"/>
      <c r="T155" s="302"/>
      <c r="U155" s="302"/>
      <c r="V155" s="302"/>
      <c r="W155" s="302"/>
      <c r="X155" s="302"/>
      <c r="Y155" s="302"/>
      <c r="Z155" s="302"/>
      <c r="AA155" s="302"/>
      <c r="AB155" s="302"/>
      <c r="AC155" s="302"/>
      <c r="AD155" s="302"/>
      <c r="AE155" s="220">
        <v>3</v>
      </c>
      <c r="AF155" s="302"/>
      <c r="AG155" s="302"/>
      <c r="AH155" s="302"/>
      <c r="AI155" s="302"/>
      <c r="AJ155" s="302"/>
      <c r="AK155" s="302"/>
      <c r="AL155" s="302"/>
      <c r="AM155" s="302"/>
      <c r="AN155" s="302"/>
      <c r="AO155" s="302"/>
      <c r="AP155" s="302"/>
      <c r="AQ155" s="302">
        <v>1</v>
      </c>
      <c r="AR155" s="302"/>
      <c r="AS155" s="302"/>
      <c r="AT155" s="302"/>
      <c r="AU155" s="302"/>
      <c r="AV155" s="302"/>
      <c r="AW155" s="302">
        <v>3</v>
      </c>
      <c r="AX155" s="302"/>
      <c r="AY155" s="302"/>
      <c r="AZ155" s="302"/>
      <c r="BA155" s="302"/>
      <c r="BB155" s="302"/>
      <c r="BC155" s="302"/>
      <c r="BD155" s="302"/>
      <c r="BE155" s="302" t="s">
        <v>278</v>
      </c>
      <c r="BF155" s="302"/>
      <c r="BG155" s="302"/>
      <c r="BH155" s="302"/>
      <c r="BI155" s="302"/>
      <c r="BJ155" s="302"/>
      <c r="BK155" s="302"/>
      <c r="BL155" s="302"/>
      <c r="BM155" s="302"/>
      <c r="BN155" s="302"/>
      <c r="BO155" s="302"/>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302"/>
      <c r="CR155" s="302"/>
      <c r="CS155" s="302"/>
      <c r="CT155" s="302"/>
      <c r="CU155" s="302"/>
      <c r="CV155" s="302"/>
      <c r="CW155" s="302"/>
      <c r="CX155" s="302"/>
      <c r="CY155" s="302"/>
      <c r="CZ155" s="302"/>
      <c r="DA155" s="302"/>
      <c r="DB155" s="302"/>
      <c r="DC155" s="302"/>
      <c r="DD155" s="302"/>
      <c r="DE155" s="302"/>
      <c r="DF155" s="302"/>
      <c r="DG155" s="302"/>
      <c r="DH155" s="302"/>
      <c r="DI155" s="302"/>
      <c r="DJ155" s="302"/>
      <c r="DK155" s="302"/>
      <c r="DL155" s="302"/>
      <c r="DM155" s="302"/>
      <c r="DN155" s="302"/>
      <c r="DO155" s="302"/>
      <c r="DP155" s="302"/>
      <c r="DQ155" s="302"/>
      <c r="DR155" s="302"/>
      <c r="DS155" s="302"/>
      <c r="DT155" s="302"/>
      <c r="DU155" s="302"/>
      <c r="DV155" s="302"/>
      <c r="DW155" s="302"/>
      <c r="DX155" s="302"/>
      <c r="DY155" s="302"/>
      <c r="DZ155" s="302"/>
      <c r="EA155" s="302"/>
      <c r="EB155" s="302"/>
      <c r="EC155" s="302"/>
      <c r="ED155" s="302" t="s">
        <v>278</v>
      </c>
      <c r="EE155" s="302"/>
      <c r="EF155" s="302"/>
      <c r="EG155" s="302"/>
      <c r="EH155" s="302"/>
      <c r="EI155" s="302"/>
      <c r="EJ155" s="302"/>
      <c r="EK155" s="302"/>
      <c r="EL155" s="302"/>
      <c r="EM155" s="302"/>
      <c r="EN155" s="302"/>
      <c r="EO155" s="302"/>
      <c r="EP155" s="302"/>
      <c r="EQ155" s="302"/>
      <c r="ER155" s="302"/>
      <c r="ES155" s="302"/>
      <c r="ET155" s="302"/>
      <c r="EU155" s="302"/>
      <c r="EV155" s="302"/>
      <c r="EW155" s="302"/>
      <c r="EX155" s="302"/>
      <c r="EY155" s="302"/>
      <c r="EZ155" s="303"/>
      <c r="FA155" s="303"/>
      <c r="FB155" s="303"/>
      <c r="FC155" s="303"/>
      <c r="FD155" s="303"/>
      <c r="FE155" s="302"/>
      <c r="FF155" s="302"/>
      <c r="FG155" s="302"/>
      <c r="FH155" s="302"/>
      <c r="FI155" s="302"/>
    </row>
    <row r="156" spans="1:165" x14ac:dyDescent="0.2">
      <c r="A156" s="302"/>
      <c r="B156" s="55">
        <f t="shared" si="13"/>
        <v>5</v>
      </c>
      <c r="C156" s="55">
        <f t="shared" si="14"/>
        <v>5</v>
      </c>
      <c r="D156" s="55">
        <f t="shared" si="15"/>
        <v>4</v>
      </c>
      <c r="E156" s="55">
        <f t="shared" si="16"/>
        <v>5</v>
      </c>
      <c r="F156" s="55">
        <f t="shared" si="17"/>
        <v>4</v>
      </c>
      <c r="G156" s="55">
        <f t="shared" si="18"/>
        <v>4.5</v>
      </c>
      <c r="H156" s="55">
        <f>IF(AND(M156&gt;0,M156&lt;='Summary STATS'!$C$22),1,"")</f>
        <v>1</v>
      </c>
      <c r="I156" s="305"/>
      <c r="J156" s="26" t="s">
        <v>431</v>
      </c>
      <c r="K156" s="205">
        <v>44.200941810000003</v>
      </c>
      <c r="L156" s="205">
        <v>-88.465488300000004</v>
      </c>
      <c r="M156" s="302">
        <v>4.5</v>
      </c>
      <c r="N156" s="302" t="s">
        <v>276</v>
      </c>
      <c r="O156" s="302" t="s">
        <v>277</v>
      </c>
      <c r="P156" s="301"/>
      <c r="Q156" s="302">
        <v>3</v>
      </c>
      <c r="R156" s="15">
        <v>2</v>
      </c>
      <c r="S156" s="15"/>
      <c r="T156" s="302"/>
      <c r="U156" s="302"/>
      <c r="V156" s="302"/>
      <c r="W156" s="302"/>
      <c r="X156" s="302"/>
      <c r="Y156" s="302"/>
      <c r="Z156" s="302"/>
      <c r="AA156" s="302"/>
      <c r="AB156" s="302"/>
      <c r="AC156" s="302"/>
      <c r="AD156" s="302"/>
      <c r="AE156" s="220">
        <v>3</v>
      </c>
      <c r="AF156" s="302"/>
      <c r="AG156" s="302"/>
      <c r="AH156" s="302"/>
      <c r="AI156" s="302"/>
      <c r="AJ156" s="302"/>
      <c r="AK156" s="302"/>
      <c r="AL156" s="302"/>
      <c r="AM156" s="302"/>
      <c r="AN156" s="302"/>
      <c r="AO156" s="302"/>
      <c r="AP156" s="302"/>
      <c r="AQ156" s="302">
        <v>2</v>
      </c>
      <c r="AR156" s="302"/>
      <c r="AS156" s="302"/>
      <c r="AT156" s="302"/>
      <c r="AU156" s="302"/>
      <c r="AV156" s="302"/>
      <c r="AW156" s="302"/>
      <c r="AX156" s="302"/>
      <c r="AY156" s="302"/>
      <c r="AZ156" s="302"/>
      <c r="BA156" s="302"/>
      <c r="BB156" s="302"/>
      <c r="BC156" s="302"/>
      <c r="BD156" s="302"/>
      <c r="BE156" s="302"/>
      <c r="BF156" s="302"/>
      <c r="BG156" s="302"/>
      <c r="BH156" s="302"/>
      <c r="BI156" s="302"/>
      <c r="BJ156" s="302"/>
      <c r="BK156" s="302"/>
      <c r="BL156" s="302"/>
      <c r="BM156" s="302"/>
      <c r="BN156" s="302"/>
      <c r="BO156" s="302"/>
      <c r="BP156" s="302"/>
      <c r="BQ156" s="302"/>
      <c r="BR156" s="302"/>
      <c r="BS156" s="302"/>
      <c r="BT156" s="302"/>
      <c r="BU156" s="302"/>
      <c r="BV156" s="302"/>
      <c r="BW156" s="302"/>
      <c r="BX156" s="302"/>
      <c r="BY156" s="302"/>
      <c r="BZ156" s="302"/>
      <c r="CA156" s="302"/>
      <c r="CB156" s="302"/>
      <c r="CC156" s="302"/>
      <c r="CD156" s="302"/>
      <c r="CE156" s="302"/>
      <c r="CF156" s="302"/>
      <c r="CG156" s="302"/>
      <c r="CH156" s="302"/>
      <c r="CI156" s="302"/>
      <c r="CJ156" s="302"/>
      <c r="CK156" s="302"/>
      <c r="CL156" s="302"/>
      <c r="CM156" s="302"/>
      <c r="CN156" s="302"/>
      <c r="CO156" s="302"/>
      <c r="CP156" s="302"/>
      <c r="CQ156" s="302"/>
      <c r="CR156" s="302"/>
      <c r="CS156" s="302"/>
      <c r="CT156" s="302"/>
      <c r="CU156" s="302"/>
      <c r="CV156" s="302"/>
      <c r="CW156" s="302"/>
      <c r="CX156" s="302"/>
      <c r="CY156" s="302"/>
      <c r="CZ156" s="302"/>
      <c r="DA156" s="302"/>
      <c r="DB156" s="302"/>
      <c r="DC156" s="302"/>
      <c r="DD156" s="302"/>
      <c r="DE156" s="302"/>
      <c r="DF156" s="302"/>
      <c r="DG156" s="302"/>
      <c r="DH156" s="302"/>
      <c r="DI156" s="302"/>
      <c r="DJ156" s="302"/>
      <c r="DK156" s="302"/>
      <c r="DL156" s="302"/>
      <c r="DM156" s="302"/>
      <c r="DN156" s="302"/>
      <c r="DO156" s="302"/>
      <c r="DP156" s="302"/>
      <c r="DQ156" s="302"/>
      <c r="DR156" s="302"/>
      <c r="DS156" s="302"/>
      <c r="DT156" s="302"/>
      <c r="DU156" s="302"/>
      <c r="DV156" s="302"/>
      <c r="DW156" s="302"/>
      <c r="DX156" s="302"/>
      <c r="DY156" s="302"/>
      <c r="DZ156" s="302"/>
      <c r="EA156" s="302"/>
      <c r="EB156" s="302"/>
      <c r="EC156" s="302"/>
      <c r="ED156" s="302"/>
      <c r="EE156" s="302"/>
      <c r="EF156" s="302">
        <v>1</v>
      </c>
      <c r="EG156" s="302"/>
      <c r="EH156" s="302"/>
      <c r="EI156" s="302"/>
      <c r="EJ156" s="302"/>
      <c r="EK156" s="302"/>
      <c r="EL156" s="302"/>
      <c r="EM156" s="302"/>
      <c r="EN156" s="302"/>
      <c r="EO156" s="302"/>
      <c r="EP156" s="302"/>
      <c r="EQ156" s="302"/>
      <c r="ER156" s="302"/>
      <c r="ES156" s="302">
        <v>2</v>
      </c>
      <c r="ET156" s="302"/>
      <c r="EU156" s="302"/>
      <c r="EV156" s="302"/>
      <c r="EW156" s="302"/>
      <c r="EX156" s="302"/>
      <c r="EY156" s="302"/>
      <c r="EZ156" s="303"/>
      <c r="FA156" s="303"/>
      <c r="FB156" s="303"/>
      <c r="FC156" s="303"/>
      <c r="FD156" s="303"/>
      <c r="FE156" s="302"/>
      <c r="FF156" s="302"/>
      <c r="FG156" s="302"/>
      <c r="FH156" s="302"/>
      <c r="FI156" s="302"/>
    </row>
    <row r="157" spans="1:165" x14ac:dyDescent="0.2">
      <c r="A157" s="302"/>
      <c r="B157" s="55">
        <f t="shared" si="13"/>
        <v>4</v>
      </c>
      <c r="C157" s="55">
        <f t="shared" si="14"/>
        <v>4</v>
      </c>
      <c r="D157" s="55">
        <f t="shared" si="15"/>
        <v>4</v>
      </c>
      <c r="E157" s="55">
        <f t="shared" si="16"/>
        <v>4</v>
      </c>
      <c r="F157" s="55">
        <f t="shared" si="17"/>
        <v>4</v>
      </c>
      <c r="G157" s="55">
        <f t="shared" si="18"/>
        <v>2.5</v>
      </c>
      <c r="H157" s="55">
        <f>IF(AND(M157&gt;0,M157&lt;='Summary STATS'!$C$22),1,"")</f>
        <v>1</v>
      </c>
      <c r="I157" s="305"/>
      <c r="J157" s="26" t="s">
        <v>432</v>
      </c>
      <c r="K157" s="205">
        <v>44.200927010000001</v>
      </c>
      <c r="L157" s="205">
        <v>-88.464387360000003</v>
      </c>
      <c r="M157" s="302">
        <v>2.5</v>
      </c>
      <c r="N157" s="302" t="s">
        <v>276</v>
      </c>
      <c r="O157" s="302" t="s">
        <v>277</v>
      </c>
      <c r="P157" s="301"/>
      <c r="Q157" s="302">
        <v>3</v>
      </c>
      <c r="R157" s="15"/>
      <c r="S157" s="15"/>
      <c r="T157" s="302"/>
      <c r="U157" s="302"/>
      <c r="V157" s="302"/>
      <c r="W157" s="302"/>
      <c r="X157" s="302"/>
      <c r="Y157" s="302"/>
      <c r="Z157" s="302"/>
      <c r="AA157" s="302"/>
      <c r="AB157" s="302"/>
      <c r="AC157" s="302"/>
      <c r="AD157" s="302"/>
      <c r="AE157" s="216"/>
      <c r="AF157" s="302"/>
      <c r="AG157" s="302"/>
      <c r="AH157" s="302"/>
      <c r="AI157" s="302"/>
      <c r="AJ157" s="302"/>
      <c r="AK157" s="302"/>
      <c r="AL157" s="302"/>
      <c r="AM157" s="302"/>
      <c r="AN157" s="302"/>
      <c r="AO157" s="302"/>
      <c r="AP157" s="302"/>
      <c r="AQ157" s="302">
        <v>3</v>
      </c>
      <c r="AR157" s="302"/>
      <c r="AS157" s="302"/>
      <c r="AT157" s="302"/>
      <c r="AU157" s="302"/>
      <c r="AV157" s="302"/>
      <c r="AW157" s="302"/>
      <c r="AX157" s="302"/>
      <c r="AY157" s="302"/>
      <c r="AZ157" s="302"/>
      <c r="BA157" s="302"/>
      <c r="BB157" s="302"/>
      <c r="BC157" s="302"/>
      <c r="BD157" s="302"/>
      <c r="BE157" s="302"/>
      <c r="BF157" s="302"/>
      <c r="BG157" s="302"/>
      <c r="BH157" s="302"/>
      <c r="BI157" s="302"/>
      <c r="BJ157" s="302"/>
      <c r="BK157" s="302"/>
      <c r="BL157" s="302"/>
      <c r="BM157" s="302"/>
      <c r="BN157" s="302"/>
      <c r="BO157" s="302"/>
      <c r="BP157" s="302"/>
      <c r="BQ157" s="302"/>
      <c r="BR157" s="302"/>
      <c r="BS157" s="302"/>
      <c r="BT157" s="302"/>
      <c r="BU157" s="302"/>
      <c r="BV157" s="302"/>
      <c r="BW157" s="302"/>
      <c r="BX157" s="302"/>
      <c r="BY157" s="302"/>
      <c r="BZ157" s="302"/>
      <c r="CA157" s="302"/>
      <c r="CB157" s="302"/>
      <c r="CC157" s="302"/>
      <c r="CD157" s="302"/>
      <c r="CE157" s="302"/>
      <c r="CF157" s="302"/>
      <c r="CG157" s="302"/>
      <c r="CH157" s="302"/>
      <c r="CI157" s="302"/>
      <c r="CJ157" s="302"/>
      <c r="CK157" s="302"/>
      <c r="CL157" s="302"/>
      <c r="CM157" s="302"/>
      <c r="CN157" s="302"/>
      <c r="CO157" s="302"/>
      <c r="CP157" s="302"/>
      <c r="CQ157" s="302"/>
      <c r="CR157" s="302"/>
      <c r="CS157" s="302"/>
      <c r="CT157" s="302"/>
      <c r="CU157" s="302"/>
      <c r="CV157" s="302"/>
      <c r="CW157" s="302">
        <v>1</v>
      </c>
      <c r="CX157" s="302"/>
      <c r="CY157" s="302"/>
      <c r="CZ157" s="302"/>
      <c r="DA157" s="302"/>
      <c r="DB157" s="302"/>
      <c r="DC157" s="302"/>
      <c r="DD157" s="302"/>
      <c r="DE157" s="302"/>
      <c r="DF157" s="302"/>
      <c r="DG157" s="302"/>
      <c r="DH157" s="302"/>
      <c r="DI157" s="302"/>
      <c r="DJ157" s="302"/>
      <c r="DK157" s="302"/>
      <c r="DL157" s="302"/>
      <c r="DM157" s="302"/>
      <c r="DN157" s="302"/>
      <c r="DO157" s="302"/>
      <c r="DP157" s="302"/>
      <c r="DQ157" s="302"/>
      <c r="DR157" s="302"/>
      <c r="DS157" s="302"/>
      <c r="DT157" s="302"/>
      <c r="DU157" s="302"/>
      <c r="DV157" s="302"/>
      <c r="DW157" s="302"/>
      <c r="DX157" s="302"/>
      <c r="DY157" s="302"/>
      <c r="DZ157" s="302"/>
      <c r="EA157" s="302"/>
      <c r="EB157" s="302"/>
      <c r="EC157" s="302"/>
      <c r="ED157" s="302"/>
      <c r="EE157" s="302"/>
      <c r="EF157" s="302">
        <v>2</v>
      </c>
      <c r="EG157" s="302"/>
      <c r="EH157" s="302"/>
      <c r="EI157" s="302"/>
      <c r="EJ157" s="302"/>
      <c r="EK157" s="302"/>
      <c r="EL157" s="302"/>
      <c r="EM157" s="302"/>
      <c r="EN157" s="302"/>
      <c r="EO157" s="302"/>
      <c r="EP157" s="302"/>
      <c r="EQ157" s="302"/>
      <c r="ER157" s="302"/>
      <c r="ES157" s="302">
        <v>1</v>
      </c>
      <c r="ET157" s="302"/>
      <c r="EU157" s="302"/>
      <c r="EV157" s="302"/>
      <c r="EW157" s="302"/>
      <c r="EX157" s="302"/>
      <c r="EY157" s="302"/>
      <c r="EZ157" s="303"/>
      <c r="FA157" s="303"/>
      <c r="FB157" s="303">
        <v>2</v>
      </c>
      <c r="FC157" s="303"/>
      <c r="FD157" s="303"/>
      <c r="FE157" s="302"/>
      <c r="FF157" s="302"/>
      <c r="FG157" s="302"/>
      <c r="FH157" s="302"/>
      <c r="FI157" s="302"/>
    </row>
    <row r="158" spans="1:165" x14ac:dyDescent="0.2">
      <c r="A158" s="302"/>
      <c r="B158" s="55">
        <f t="shared" si="13"/>
        <v>4</v>
      </c>
      <c r="C158" s="55">
        <f t="shared" si="14"/>
        <v>4</v>
      </c>
      <c r="D158" s="55">
        <f t="shared" si="15"/>
        <v>3</v>
      </c>
      <c r="E158" s="55">
        <f t="shared" si="16"/>
        <v>4</v>
      </c>
      <c r="F158" s="55">
        <f t="shared" si="17"/>
        <v>3</v>
      </c>
      <c r="G158" s="55">
        <f t="shared" si="18"/>
        <v>3</v>
      </c>
      <c r="H158" s="55">
        <f>IF(AND(M158&gt;0,M158&lt;='Summary STATS'!$C$22),1,"")</f>
        <v>1</v>
      </c>
      <c r="I158" s="305"/>
      <c r="J158" s="26" t="s">
        <v>433</v>
      </c>
      <c r="K158" s="205">
        <v>44.200912199999998</v>
      </c>
      <c r="L158" s="205">
        <v>-88.463286429999997</v>
      </c>
      <c r="M158" s="302">
        <v>3</v>
      </c>
      <c r="N158" s="302" t="s">
        <v>276</v>
      </c>
      <c r="O158" s="302" t="s">
        <v>277</v>
      </c>
      <c r="P158" s="301"/>
      <c r="Q158" s="302">
        <v>1</v>
      </c>
      <c r="R158" s="15"/>
      <c r="S158" s="15">
        <v>1</v>
      </c>
      <c r="T158" s="302"/>
      <c r="U158" s="302"/>
      <c r="V158" s="302"/>
      <c r="W158" s="302"/>
      <c r="X158" s="302"/>
      <c r="Y158" s="302"/>
      <c r="Z158" s="302"/>
      <c r="AA158" s="302"/>
      <c r="AB158" s="302"/>
      <c r="AC158" s="302"/>
      <c r="AD158" s="302"/>
      <c r="AE158" s="302"/>
      <c r="AF158" s="302"/>
      <c r="AG158" s="302"/>
      <c r="AH158" s="302"/>
      <c r="AI158" s="302"/>
      <c r="AJ158" s="302"/>
      <c r="AK158" s="302"/>
      <c r="AL158" s="302"/>
      <c r="AM158" s="302"/>
      <c r="AN158" s="302"/>
      <c r="AO158" s="302"/>
      <c r="AP158" s="302"/>
      <c r="AQ158" s="302">
        <v>1</v>
      </c>
      <c r="AR158" s="302"/>
      <c r="AS158" s="302"/>
      <c r="AT158" s="302"/>
      <c r="AU158" s="302"/>
      <c r="AV158" s="302"/>
      <c r="AW158" s="302"/>
      <c r="AX158" s="302"/>
      <c r="AY158" s="302"/>
      <c r="AZ158" s="302"/>
      <c r="BA158" s="302"/>
      <c r="BB158" s="302"/>
      <c r="BC158" s="302"/>
      <c r="BD158" s="302"/>
      <c r="BE158" s="302"/>
      <c r="BF158" s="302"/>
      <c r="BG158" s="302"/>
      <c r="BH158" s="302"/>
      <c r="BI158" s="302"/>
      <c r="BJ158" s="302"/>
      <c r="BK158" s="302"/>
      <c r="BL158" s="302"/>
      <c r="BM158" s="302"/>
      <c r="BN158" s="302"/>
      <c r="BO158" s="302"/>
      <c r="BP158" s="302"/>
      <c r="BQ158" s="302"/>
      <c r="BR158" s="302"/>
      <c r="BS158" s="302"/>
      <c r="BT158" s="302"/>
      <c r="BU158" s="302"/>
      <c r="BV158" s="302"/>
      <c r="BW158" s="302"/>
      <c r="BX158" s="302"/>
      <c r="BY158" s="302"/>
      <c r="BZ158" s="302"/>
      <c r="CA158" s="302"/>
      <c r="CB158" s="302"/>
      <c r="CC158" s="302"/>
      <c r="CD158" s="302"/>
      <c r="CE158" s="302"/>
      <c r="CF158" s="302"/>
      <c r="CG158" s="302"/>
      <c r="CH158" s="302"/>
      <c r="CI158" s="302"/>
      <c r="CJ158" s="302"/>
      <c r="CK158" s="302"/>
      <c r="CL158" s="302"/>
      <c r="CM158" s="302"/>
      <c r="CN158" s="302"/>
      <c r="CO158" s="302">
        <v>1</v>
      </c>
      <c r="CP158" s="302"/>
      <c r="CQ158" s="302"/>
      <c r="CR158" s="302"/>
      <c r="CS158" s="302"/>
      <c r="CT158" s="302"/>
      <c r="CU158" s="302"/>
      <c r="CV158" s="302"/>
      <c r="CW158" s="302"/>
      <c r="CX158" s="302"/>
      <c r="CY158" s="302"/>
      <c r="CZ158" s="302"/>
      <c r="DA158" s="302"/>
      <c r="DB158" s="302"/>
      <c r="DC158" s="302"/>
      <c r="DD158" s="302"/>
      <c r="DE158" s="302">
        <v>1</v>
      </c>
      <c r="DF158" s="302"/>
      <c r="DG158" s="302"/>
      <c r="DH158" s="302"/>
      <c r="DI158" s="302"/>
      <c r="DJ158" s="302"/>
      <c r="DK158" s="302"/>
      <c r="DL158" s="302"/>
      <c r="DM158" s="302"/>
      <c r="DN158" s="302"/>
      <c r="DO158" s="302"/>
      <c r="DP158" s="302"/>
      <c r="DQ158" s="302"/>
      <c r="DR158" s="302"/>
      <c r="DS158" s="302"/>
      <c r="DT158" s="302"/>
      <c r="DU158" s="302"/>
      <c r="DV158" s="302"/>
      <c r="DW158" s="302"/>
      <c r="DX158" s="302"/>
      <c r="DY158" s="302"/>
      <c r="DZ158" s="302"/>
      <c r="EA158" s="302"/>
      <c r="EB158" s="302"/>
      <c r="EC158" s="302"/>
      <c r="ED158" s="302"/>
      <c r="EE158" s="302"/>
      <c r="EF158" s="302"/>
      <c r="EG158" s="302"/>
      <c r="EH158" s="302"/>
      <c r="EI158" s="302"/>
      <c r="EJ158" s="302"/>
      <c r="EK158" s="302"/>
      <c r="EL158" s="302"/>
      <c r="EM158" s="302"/>
      <c r="EN158" s="302"/>
      <c r="EO158" s="302"/>
      <c r="EP158" s="302"/>
      <c r="EQ158" s="302"/>
      <c r="ER158" s="302"/>
      <c r="ES158" s="302"/>
      <c r="ET158" s="302"/>
      <c r="EU158" s="302"/>
      <c r="EV158" s="302"/>
      <c r="EW158" s="302"/>
      <c r="EX158" s="302"/>
      <c r="EY158" s="302"/>
      <c r="EZ158" s="303"/>
      <c r="FA158" s="303"/>
      <c r="FB158" s="303"/>
      <c r="FC158" s="303"/>
      <c r="FD158" s="303"/>
      <c r="FE158" s="302"/>
      <c r="FF158" s="302"/>
      <c r="FG158" s="302"/>
      <c r="FH158" s="302"/>
      <c r="FI158" s="302"/>
    </row>
    <row r="159" spans="1:165" x14ac:dyDescent="0.2">
      <c r="A159" s="302"/>
      <c r="B159" s="55">
        <f t="shared" si="13"/>
        <v>4</v>
      </c>
      <c r="C159" s="55">
        <f t="shared" si="14"/>
        <v>4</v>
      </c>
      <c r="D159" s="55">
        <f t="shared" si="15"/>
        <v>3</v>
      </c>
      <c r="E159" s="55">
        <f t="shared" si="16"/>
        <v>4</v>
      </c>
      <c r="F159" s="55">
        <f t="shared" si="17"/>
        <v>3</v>
      </c>
      <c r="G159" s="55">
        <f t="shared" si="18"/>
        <v>4.5</v>
      </c>
      <c r="H159" s="55">
        <f>IF(AND(M159&gt;0,M159&lt;='Summary STATS'!$C$22),1,"")</f>
        <v>1</v>
      </c>
      <c r="I159" s="305"/>
      <c r="J159" s="26" t="s">
        <v>434</v>
      </c>
      <c r="K159" s="205">
        <v>44.200897380000001</v>
      </c>
      <c r="L159" s="205">
        <v>-88.462185489999996</v>
      </c>
      <c r="M159" s="302">
        <v>4.5</v>
      </c>
      <c r="N159" s="302" t="s">
        <v>276</v>
      </c>
      <c r="O159" s="302" t="s">
        <v>277</v>
      </c>
      <c r="P159" s="301"/>
      <c r="Q159" s="302">
        <v>3</v>
      </c>
      <c r="R159" s="15">
        <v>1</v>
      </c>
      <c r="S159" s="15"/>
      <c r="T159" s="302"/>
      <c r="U159" s="302"/>
      <c r="V159" s="302"/>
      <c r="W159" s="302"/>
      <c r="X159" s="302"/>
      <c r="Y159" s="302"/>
      <c r="Z159" s="302"/>
      <c r="AA159" s="302"/>
      <c r="AB159" s="302"/>
      <c r="AC159" s="302"/>
      <c r="AD159" s="302"/>
      <c r="AE159" s="302">
        <v>1</v>
      </c>
      <c r="AF159" s="302"/>
      <c r="AG159" s="302"/>
      <c r="AH159" s="302"/>
      <c r="AI159" s="302"/>
      <c r="AJ159" s="302"/>
      <c r="AK159" s="302"/>
      <c r="AL159" s="302"/>
      <c r="AM159" s="302"/>
      <c r="AN159" s="302"/>
      <c r="AO159" s="302"/>
      <c r="AP159" s="302"/>
      <c r="AQ159" s="302">
        <v>1</v>
      </c>
      <c r="AR159" s="302"/>
      <c r="AS159" s="302"/>
      <c r="AT159" s="302"/>
      <c r="AU159" s="302"/>
      <c r="AV159" s="302"/>
      <c r="AW159" s="302">
        <v>3</v>
      </c>
      <c r="AX159" s="302"/>
      <c r="AY159" s="302"/>
      <c r="AZ159" s="302"/>
      <c r="BA159" s="302"/>
      <c r="BB159" s="302"/>
      <c r="BC159" s="302"/>
      <c r="BD159" s="302"/>
      <c r="BE159" s="302"/>
      <c r="BF159" s="302"/>
      <c r="BG159" s="302"/>
      <c r="BH159" s="302"/>
      <c r="BI159" s="302"/>
      <c r="BJ159" s="302"/>
      <c r="BK159" s="302"/>
      <c r="BL159" s="302"/>
      <c r="BM159" s="302"/>
      <c r="BN159" s="302"/>
      <c r="BO159" s="302"/>
      <c r="BP159" s="302"/>
      <c r="BQ159" s="302"/>
      <c r="BR159" s="302"/>
      <c r="BS159" s="302"/>
      <c r="BT159" s="302"/>
      <c r="BU159" s="302"/>
      <c r="BV159" s="302"/>
      <c r="BW159" s="302"/>
      <c r="BX159" s="302"/>
      <c r="BY159" s="302"/>
      <c r="BZ159" s="302"/>
      <c r="CA159" s="302"/>
      <c r="CB159" s="302" t="s">
        <v>278</v>
      </c>
      <c r="CC159" s="302"/>
      <c r="CD159" s="302"/>
      <c r="CE159" s="302"/>
      <c r="CF159" s="302"/>
      <c r="CG159" s="302"/>
      <c r="CH159" s="302"/>
      <c r="CI159" s="302"/>
      <c r="CJ159" s="302"/>
      <c r="CK159" s="302"/>
      <c r="CL159" s="302"/>
      <c r="CM159" s="302"/>
      <c r="CN159" s="302"/>
      <c r="CO159" s="302"/>
      <c r="CP159" s="302"/>
      <c r="CQ159" s="302"/>
      <c r="CR159" s="302"/>
      <c r="CS159" s="302"/>
      <c r="CT159" s="302"/>
      <c r="CU159" s="302"/>
      <c r="CV159" s="302"/>
      <c r="CW159" s="302"/>
      <c r="CX159" s="302"/>
      <c r="CY159" s="302"/>
      <c r="CZ159" s="302"/>
      <c r="DA159" s="302"/>
      <c r="DB159" s="302"/>
      <c r="DC159" s="302"/>
      <c r="DD159" s="302"/>
      <c r="DE159" s="302"/>
      <c r="DF159" s="302"/>
      <c r="DG159" s="302"/>
      <c r="DH159" s="302"/>
      <c r="DI159" s="302"/>
      <c r="DJ159" s="302"/>
      <c r="DK159" s="302"/>
      <c r="DL159" s="302"/>
      <c r="DM159" s="302"/>
      <c r="DN159" s="302"/>
      <c r="DO159" s="302"/>
      <c r="DP159" s="302"/>
      <c r="DQ159" s="302"/>
      <c r="DR159" s="302"/>
      <c r="DS159" s="302"/>
      <c r="DT159" s="302"/>
      <c r="DU159" s="302"/>
      <c r="DV159" s="302"/>
      <c r="DW159" s="302"/>
      <c r="DX159" s="302"/>
      <c r="DY159" s="302"/>
      <c r="DZ159" s="302"/>
      <c r="EA159" s="302"/>
      <c r="EB159" s="302"/>
      <c r="EC159" s="302"/>
      <c r="ED159" s="302"/>
      <c r="EE159" s="302"/>
      <c r="EF159" s="302"/>
      <c r="EG159" s="302"/>
      <c r="EH159" s="302"/>
      <c r="EI159" s="302"/>
      <c r="EJ159" s="302"/>
      <c r="EK159" s="302"/>
      <c r="EL159" s="302"/>
      <c r="EM159" s="302"/>
      <c r="EN159" s="302"/>
      <c r="EO159" s="302"/>
      <c r="EP159" s="302"/>
      <c r="EQ159" s="302"/>
      <c r="ER159" s="302"/>
      <c r="ES159" s="302"/>
      <c r="ET159" s="302"/>
      <c r="EU159" s="302"/>
      <c r="EV159" s="302"/>
      <c r="EW159" s="302"/>
      <c r="EX159" s="302"/>
      <c r="EY159" s="302"/>
      <c r="EZ159" s="303"/>
      <c r="FA159" s="303"/>
      <c r="FB159" s="303"/>
      <c r="FC159" s="303"/>
      <c r="FD159" s="303"/>
      <c r="FE159" s="302"/>
      <c r="FF159" s="302"/>
      <c r="FG159" s="302"/>
      <c r="FH159" s="302"/>
      <c r="FI159" s="302"/>
    </row>
    <row r="160" spans="1:165" x14ac:dyDescent="0.2">
      <c r="A160" s="302"/>
      <c r="B160" s="55">
        <f t="shared" si="13"/>
        <v>7</v>
      </c>
      <c r="C160" s="55">
        <f t="shared" si="14"/>
        <v>7</v>
      </c>
      <c r="D160" s="55">
        <f t="shared" si="15"/>
        <v>6</v>
      </c>
      <c r="E160" s="55">
        <f t="shared" si="16"/>
        <v>7</v>
      </c>
      <c r="F160" s="55">
        <f t="shared" si="17"/>
        <v>6</v>
      </c>
      <c r="G160" s="55">
        <f t="shared" si="18"/>
        <v>4</v>
      </c>
      <c r="H160" s="55">
        <f>IF(AND(M160&gt;0,M160&lt;='Summary STATS'!$C$22),1,"")</f>
        <v>1</v>
      </c>
      <c r="I160" s="305"/>
      <c r="J160" s="26" t="s">
        <v>436</v>
      </c>
      <c r="K160" s="205">
        <v>44.2018518</v>
      </c>
      <c r="L160" s="205">
        <v>-88.474275399999996</v>
      </c>
      <c r="M160" s="302">
        <v>4</v>
      </c>
      <c r="N160" s="302" t="s">
        <v>284</v>
      </c>
      <c r="O160" s="302" t="s">
        <v>277</v>
      </c>
      <c r="P160" s="301"/>
      <c r="Q160" s="302">
        <v>3</v>
      </c>
      <c r="R160" s="15">
        <v>2</v>
      </c>
      <c r="S160" s="15"/>
      <c r="T160" s="302"/>
      <c r="U160" s="302"/>
      <c r="V160" s="302"/>
      <c r="W160" s="302"/>
      <c r="X160" s="302"/>
      <c r="Y160" s="302"/>
      <c r="Z160" s="302"/>
      <c r="AA160" s="302"/>
      <c r="AB160" s="302"/>
      <c r="AC160" s="302"/>
      <c r="AD160" s="302"/>
      <c r="AE160" s="302">
        <v>3</v>
      </c>
      <c r="AF160" s="302"/>
      <c r="AG160" s="302"/>
      <c r="AH160" s="302"/>
      <c r="AI160" s="302"/>
      <c r="AJ160" s="302"/>
      <c r="AK160" s="302"/>
      <c r="AL160" s="302"/>
      <c r="AM160" s="302"/>
      <c r="AN160" s="302"/>
      <c r="AO160" s="302"/>
      <c r="AP160" s="302"/>
      <c r="AQ160" s="302">
        <v>3</v>
      </c>
      <c r="AR160" s="302"/>
      <c r="AS160" s="302"/>
      <c r="AT160" s="302"/>
      <c r="AU160" s="302"/>
      <c r="AV160" s="302"/>
      <c r="AW160" s="302">
        <v>1</v>
      </c>
      <c r="AX160" s="302"/>
      <c r="AY160" s="302"/>
      <c r="AZ160" s="302"/>
      <c r="BA160" s="302"/>
      <c r="BB160" s="302"/>
      <c r="BC160" s="302"/>
      <c r="BD160" s="302"/>
      <c r="BE160" s="302">
        <v>1</v>
      </c>
      <c r="BF160" s="302"/>
      <c r="BG160" s="302"/>
      <c r="BH160" s="302"/>
      <c r="BI160" s="302"/>
      <c r="BJ160" s="302"/>
      <c r="BK160" s="302"/>
      <c r="BL160" s="302"/>
      <c r="BM160" s="302"/>
      <c r="BN160" s="302"/>
      <c r="BO160" s="302"/>
      <c r="BP160" s="302"/>
      <c r="BQ160" s="302"/>
      <c r="BR160" s="302"/>
      <c r="BS160" s="302"/>
      <c r="BT160" s="302"/>
      <c r="BU160" s="302"/>
      <c r="BV160" s="302"/>
      <c r="BW160" s="302"/>
      <c r="BX160" s="302"/>
      <c r="BY160" s="302"/>
      <c r="BZ160" s="302"/>
      <c r="CA160" s="302"/>
      <c r="CB160" s="302"/>
      <c r="CC160" s="302"/>
      <c r="CD160" s="302"/>
      <c r="CE160" s="302"/>
      <c r="CF160" s="302"/>
      <c r="CG160" s="302"/>
      <c r="CH160" s="302"/>
      <c r="CI160" s="302"/>
      <c r="CJ160" s="302"/>
      <c r="CK160" s="302"/>
      <c r="CL160" s="302"/>
      <c r="CM160" s="302"/>
      <c r="CN160" s="302"/>
      <c r="CO160" s="302"/>
      <c r="CP160" s="302"/>
      <c r="CQ160" s="302"/>
      <c r="CR160" s="302"/>
      <c r="CS160" s="302"/>
      <c r="CT160" s="302"/>
      <c r="CU160" s="302"/>
      <c r="CV160" s="302"/>
      <c r="CW160" s="302"/>
      <c r="CX160" s="302"/>
      <c r="CY160" s="302"/>
      <c r="CZ160" s="302"/>
      <c r="DA160" s="302"/>
      <c r="DB160" s="302"/>
      <c r="DC160" s="302"/>
      <c r="DD160" s="302"/>
      <c r="DE160" s="302"/>
      <c r="DF160" s="302"/>
      <c r="DG160" s="302"/>
      <c r="DH160" s="302"/>
      <c r="DI160" s="302"/>
      <c r="DJ160" s="302"/>
      <c r="DK160" s="302"/>
      <c r="DL160" s="302"/>
      <c r="DM160" s="302"/>
      <c r="DN160" s="302"/>
      <c r="DO160" s="302"/>
      <c r="DP160" s="302"/>
      <c r="DQ160" s="302"/>
      <c r="DR160" s="302"/>
      <c r="DS160" s="302"/>
      <c r="DT160" s="302"/>
      <c r="DU160" s="302"/>
      <c r="DV160" s="302"/>
      <c r="DW160" s="302"/>
      <c r="DX160" s="302"/>
      <c r="DY160" s="302"/>
      <c r="DZ160" s="302"/>
      <c r="EA160" s="302"/>
      <c r="EB160" s="302"/>
      <c r="EC160" s="302"/>
      <c r="ED160" s="302">
        <v>1</v>
      </c>
      <c r="EE160" s="302"/>
      <c r="EF160" s="302"/>
      <c r="EG160" s="302"/>
      <c r="EH160" s="302"/>
      <c r="EI160" s="302"/>
      <c r="EJ160" s="302"/>
      <c r="EK160" s="302"/>
      <c r="EL160" s="302"/>
      <c r="EM160" s="302"/>
      <c r="EN160" s="302"/>
      <c r="EO160" s="302"/>
      <c r="EP160" s="302"/>
      <c r="EQ160" s="302"/>
      <c r="ER160" s="302"/>
      <c r="ES160" s="302"/>
      <c r="ET160" s="302"/>
      <c r="EU160" s="302">
        <v>1</v>
      </c>
      <c r="EV160" s="302"/>
      <c r="EW160" s="302"/>
      <c r="EX160" s="302"/>
      <c r="EY160" s="302"/>
      <c r="EZ160" s="303"/>
      <c r="FA160" s="303"/>
      <c r="FB160" s="303">
        <v>3</v>
      </c>
      <c r="FC160" s="303"/>
      <c r="FD160" s="303"/>
      <c r="FE160" s="302"/>
      <c r="FF160" s="302"/>
      <c r="FG160" s="302"/>
      <c r="FH160" s="302"/>
      <c r="FI160" s="302"/>
    </row>
    <row r="161" spans="1:165" x14ac:dyDescent="0.2">
      <c r="A161" s="302"/>
      <c r="B161" s="55">
        <f t="shared" si="13"/>
        <v>0</v>
      </c>
      <c r="C161" s="55" t="str">
        <f t="shared" si="14"/>
        <v/>
      </c>
      <c r="D161" s="55" t="str">
        <f t="shared" si="15"/>
        <v/>
      </c>
      <c r="E161" s="55">
        <f t="shared" si="16"/>
        <v>0</v>
      </c>
      <c r="F161" s="55">
        <f t="shared" si="17"/>
        <v>0</v>
      </c>
      <c r="G161" s="55" t="str">
        <f t="shared" si="18"/>
        <v/>
      </c>
      <c r="H161" s="55">
        <f>IF(AND(M161&gt;0,M161&lt;='Summary STATS'!$C$22),1,"")</f>
        <v>1</v>
      </c>
      <c r="I161" s="305"/>
      <c r="J161" s="26" t="s">
        <v>437</v>
      </c>
      <c r="K161" s="205">
        <v>44.201837089999998</v>
      </c>
      <c r="L161" s="205">
        <v>-88.473174439999994</v>
      </c>
      <c r="M161" s="302">
        <v>5.5</v>
      </c>
      <c r="N161" s="302" t="s">
        <v>284</v>
      </c>
      <c r="O161" s="302" t="s">
        <v>277</v>
      </c>
      <c r="P161" s="301"/>
      <c r="Q161" s="302"/>
      <c r="R161" s="15"/>
      <c r="S161" s="15"/>
      <c r="T161" s="302"/>
      <c r="U161" s="302"/>
      <c r="V161" s="302"/>
      <c r="W161" s="302"/>
      <c r="X161" s="302"/>
      <c r="Y161" s="302"/>
      <c r="Z161" s="302"/>
      <c r="AA161" s="302"/>
      <c r="AB161" s="302"/>
      <c r="AC161" s="302"/>
      <c r="AD161" s="302"/>
      <c r="AE161" s="302"/>
      <c r="AF161" s="302"/>
      <c r="AG161" s="302"/>
      <c r="AH161" s="302"/>
      <c r="AI161" s="302"/>
      <c r="AJ161" s="302"/>
      <c r="AK161" s="302"/>
      <c r="AL161" s="302"/>
      <c r="AM161" s="302"/>
      <c r="AN161" s="302"/>
      <c r="AO161" s="302"/>
      <c r="AP161" s="302"/>
      <c r="AQ161" s="302"/>
      <c r="AR161" s="302"/>
      <c r="AS161" s="302"/>
      <c r="AT161" s="302"/>
      <c r="AU161" s="302"/>
      <c r="AV161" s="302"/>
      <c r="AW161" s="302"/>
      <c r="AX161" s="302"/>
      <c r="AY161" s="302"/>
      <c r="AZ161" s="302"/>
      <c r="BA161" s="302"/>
      <c r="BB161" s="302"/>
      <c r="BC161" s="302"/>
      <c r="BD161" s="302"/>
      <c r="BE161" s="302"/>
      <c r="BF161" s="302"/>
      <c r="BG161" s="302"/>
      <c r="BH161" s="302"/>
      <c r="BI161" s="302"/>
      <c r="BJ161" s="302"/>
      <c r="BK161" s="302"/>
      <c r="BL161" s="302"/>
      <c r="BM161" s="302"/>
      <c r="BN161" s="302"/>
      <c r="BO161" s="302"/>
      <c r="BP161" s="302"/>
      <c r="BQ161" s="302"/>
      <c r="BR161" s="302"/>
      <c r="BS161" s="302"/>
      <c r="BT161" s="302"/>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302"/>
      <c r="CZ161" s="302"/>
      <c r="DA161" s="302"/>
      <c r="DB161" s="302"/>
      <c r="DC161" s="302"/>
      <c r="DD161" s="302"/>
      <c r="DE161" s="302"/>
      <c r="DF161" s="302"/>
      <c r="DG161" s="302"/>
      <c r="DH161" s="302"/>
      <c r="DI161" s="302"/>
      <c r="DJ161" s="302"/>
      <c r="DK161" s="302"/>
      <c r="DL161" s="302"/>
      <c r="DM161" s="302"/>
      <c r="DN161" s="302"/>
      <c r="DO161" s="302"/>
      <c r="DP161" s="302"/>
      <c r="DQ161" s="302"/>
      <c r="DR161" s="302"/>
      <c r="DS161" s="302"/>
      <c r="DT161" s="302"/>
      <c r="DU161" s="302"/>
      <c r="DV161" s="302"/>
      <c r="DW161" s="302"/>
      <c r="DX161" s="302"/>
      <c r="DY161" s="302"/>
      <c r="DZ161" s="302"/>
      <c r="EA161" s="302"/>
      <c r="EB161" s="302"/>
      <c r="EC161" s="302"/>
      <c r="ED161" s="302"/>
      <c r="EE161" s="302"/>
      <c r="EF161" s="302"/>
      <c r="EG161" s="302"/>
      <c r="EH161" s="302"/>
      <c r="EI161" s="302"/>
      <c r="EJ161" s="302"/>
      <c r="EK161" s="302"/>
      <c r="EL161" s="302"/>
      <c r="EM161" s="302"/>
      <c r="EN161" s="302"/>
      <c r="EO161" s="302"/>
      <c r="EP161" s="302"/>
      <c r="EQ161" s="302"/>
      <c r="ER161" s="302"/>
      <c r="ES161" s="302"/>
      <c r="ET161" s="302"/>
      <c r="EU161" s="302"/>
      <c r="EV161" s="302"/>
      <c r="EW161" s="302"/>
      <c r="EX161" s="302"/>
      <c r="EY161" s="302"/>
      <c r="EZ161" s="303"/>
      <c r="FA161" s="303"/>
      <c r="FB161" s="303"/>
      <c r="FC161" s="303"/>
      <c r="FD161" s="303"/>
      <c r="FE161" s="302"/>
      <c r="FF161" s="302"/>
      <c r="FG161" s="302"/>
      <c r="FH161" s="302"/>
      <c r="FI161" s="302"/>
    </row>
    <row r="162" spans="1:165" x14ac:dyDescent="0.2">
      <c r="A162" s="302"/>
      <c r="B162" s="55">
        <f t="shared" si="13"/>
        <v>2</v>
      </c>
      <c r="C162" s="55">
        <f t="shared" si="14"/>
        <v>2</v>
      </c>
      <c r="D162" s="55">
        <f t="shared" si="15"/>
        <v>2</v>
      </c>
      <c r="E162" s="55">
        <f t="shared" si="16"/>
        <v>2</v>
      </c>
      <c r="F162" s="55">
        <f t="shared" si="17"/>
        <v>2</v>
      </c>
      <c r="G162" s="55">
        <f t="shared" si="18"/>
        <v>7</v>
      </c>
      <c r="H162" s="55">
        <f>IF(AND(M162&gt;0,M162&lt;='Summary STATS'!$C$22),1,"")</f>
        <v>1</v>
      </c>
      <c r="I162" s="305"/>
      <c r="J162" s="26" t="s">
        <v>438</v>
      </c>
      <c r="K162" s="205">
        <v>44.201822370000002</v>
      </c>
      <c r="L162" s="205">
        <v>-88.472073480000006</v>
      </c>
      <c r="M162" s="302">
        <v>7</v>
      </c>
      <c r="N162" s="302" t="s">
        <v>284</v>
      </c>
      <c r="O162" s="302" t="s">
        <v>277</v>
      </c>
      <c r="P162" s="301"/>
      <c r="Q162" s="302">
        <v>1</v>
      </c>
      <c r="R162" s="15"/>
      <c r="S162" s="15"/>
      <c r="T162" s="302"/>
      <c r="U162" s="302"/>
      <c r="V162" s="302"/>
      <c r="W162" s="302"/>
      <c r="X162" s="302"/>
      <c r="Y162" s="302"/>
      <c r="Z162" s="302"/>
      <c r="AA162" s="302"/>
      <c r="AB162" s="302"/>
      <c r="AC162" s="302"/>
      <c r="AD162" s="302"/>
      <c r="AE162" s="302">
        <v>1</v>
      </c>
      <c r="AF162" s="302"/>
      <c r="AG162" s="302"/>
      <c r="AH162" s="302"/>
      <c r="AI162" s="302"/>
      <c r="AJ162" s="302"/>
      <c r="AK162" s="302"/>
      <c r="AL162" s="302"/>
      <c r="AM162" s="302"/>
      <c r="AN162" s="302"/>
      <c r="AO162" s="302"/>
      <c r="AP162" s="302"/>
      <c r="AQ162" s="302">
        <v>1</v>
      </c>
      <c r="AR162" s="302"/>
      <c r="AS162" s="302"/>
      <c r="AT162" s="302"/>
      <c r="AU162" s="302"/>
      <c r="AV162" s="302"/>
      <c r="AW162" s="302"/>
      <c r="AX162" s="302"/>
      <c r="AY162" s="302"/>
      <c r="AZ162" s="302"/>
      <c r="BA162" s="302"/>
      <c r="BB162" s="302"/>
      <c r="BC162" s="302"/>
      <c r="BD162" s="302"/>
      <c r="BE162" s="302"/>
      <c r="BF162" s="302"/>
      <c r="BG162" s="302"/>
      <c r="BH162" s="302"/>
      <c r="BI162" s="302"/>
      <c r="BJ162" s="302"/>
      <c r="BK162" s="302"/>
      <c r="BL162" s="302"/>
      <c r="BM162" s="302"/>
      <c r="BN162" s="302"/>
      <c r="BO162" s="302"/>
      <c r="BP162" s="302"/>
      <c r="BQ162" s="302"/>
      <c r="BR162" s="302"/>
      <c r="BS162" s="302"/>
      <c r="BT162" s="302"/>
      <c r="BU162" s="302"/>
      <c r="BV162" s="302"/>
      <c r="BW162" s="302"/>
      <c r="BX162" s="302"/>
      <c r="BY162" s="302"/>
      <c r="BZ162" s="302"/>
      <c r="CA162" s="302"/>
      <c r="CB162" s="302"/>
      <c r="CC162" s="302"/>
      <c r="CD162" s="302"/>
      <c r="CE162" s="302"/>
      <c r="CF162" s="302"/>
      <c r="CG162" s="302"/>
      <c r="CH162" s="302"/>
      <c r="CI162" s="302"/>
      <c r="CJ162" s="302"/>
      <c r="CK162" s="302"/>
      <c r="CL162" s="302"/>
      <c r="CM162" s="302"/>
      <c r="CN162" s="302"/>
      <c r="CO162" s="302"/>
      <c r="CP162" s="302"/>
      <c r="CQ162" s="302"/>
      <c r="CR162" s="302"/>
      <c r="CS162" s="302"/>
      <c r="CT162" s="302"/>
      <c r="CU162" s="302"/>
      <c r="CV162" s="302"/>
      <c r="CW162" s="302"/>
      <c r="CX162" s="302"/>
      <c r="CY162" s="302"/>
      <c r="CZ162" s="302"/>
      <c r="DA162" s="302"/>
      <c r="DB162" s="302"/>
      <c r="DC162" s="302"/>
      <c r="DD162" s="302"/>
      <c r="DE162" s="302"/>
      <c r="DF162" s="302"/>
      <c r="DG162" s="302"/>
      <c r="DH162" s="302"/>
      <c r="DI162" s="302"/>
      <c r="DJ162" s="302"/>
      <c r="DK162" s="302"/>
      <c r="DL162" s="302"/>
      <c r="DM162" s="302"/>
      <c r="DN162" s="302"/>
      <c r="DO162" s="302"/>
      <c r="DP162" s="302"/>
      <c r="DQ162" s="302"/>
      <c r="DR162" s="302"/>
      <c r="DS162" s="302"/>
      <c r="DT162" s="302"/>
      <c r="DU162" s="302"/>
      <c r="DV162" s="302"/>
      <c r="DW162" s="302"/>
      <c r="DX162" s="302"/>
      <c r="DY162" s="302"/>
      <c r="DZ162" s="302"/>
      <c r="EA162" s="302"/>
      <c r="EB162" s="302"/>
      <c r="EC162" s="302"/>
      <c r="ED162" s="302"/>
      <c r="EE162" s="302"/>
      <c r="EF162" s="302"/>
      <c r="EG162" s="302"/>
      <c r="EH162" s="302"/>
      <c r="EI162" s="302"/>
      <c r="EJ162" s="302"/>
      <c r="EK162" s="302"/>
      <c r="EL162" s="302"/>
      <c r="EM162" s="302"/>
      <c r="EN162" s="302"/>
      <c r="EO162" s="302"/>
      <c r="EP162" s="302"/>
      <c r="EQ162" s="302"/>
      <c r="ER162" s="302"/>
      <c r="ES162" s="302"/>
      <c r="ET162" s="302"/>
      <c r="EU162" s="302"/>
      <c r="EV162" s="302"/>
      <c r="EW162" s="302"/>
      <c r="EX162" s="302"/>
      <c r="EY162" s="302"/>
      <c r="EZ162" s="303"/>
      <c r="FA162" s="303"/>
      <c r="FB162" s="303"/>
      <c r="FC162" s="303"/>
      <c r="FD162" s="303"/>
      <c r="FE162" s="302"/>
      <c r="FF162" s="302"/>
      <c r="FG162" s="302"/>
      <c r="FH162" s="302"/>
      <c r="FI162" s="302"/>
    </row>
    <row r="163" spans="1:165" x14ac:dyDescent="0.2">
      <c r="A163" s="302"/>
      <c r="B163" s="55">
        <f t="shared" si="13"/>
        <v>0</v>
      </c>
      <c r="C163" s="55" t="str">
        <f t="shared" si="14"/>
        <v/>
      </c>
      <c r="D163" s="55" t="str">
        <f t="shared" si="15"/>
        <v/>
      </c>
      <c r="E163" s="55">
        <f t="shared" si="16"/>
        <v>0</v>
      </c>
      <c r="F163" s="55">
        <f t="shared" si="17"/>
        <v>0</v>
      </c>
      <c r="G163" s="55" t="str">
        <f t="shared" si="18"/>
        <v/>
      </c>
      <c r="H163" s="55">
        <f>IF(AND(M163&gt;0,M163&lt;='Summary STATS'!$C$22),1,"")</f>
        <v>1</v>
      </c>
      <c r="I163" s="305"/>
      <c r="J163" s="26" t="s">
        <v>439</v>
      </c>
      <c r="K163" s="205">
        <v>44.201807629999998</v>
      </c>
      <c r="L163" s="205">
        <v>-88.470972520000004</v>
      </c>
      <c r="M163" s="302">
        <v>9.5</v>
      </c>
      <c r="N163" s="302" t="s">
        <v>284</v>
      </c>
      <c r="O163" s="302" t="s">
        <v>277</v>
      </c>
      <c r="P163" s="301"/>
      <c r="Q163" s="302"/>
      <c r="R163" s="15"/>
      <c r="S163" s="15"/>
      <c r="T163" s="302"/>
      <c r="U163" s="302"/>
      <c r="V163" s="302"/>
      <c r="W163" s="302"/>
      <c r="X163" s="302"/>
      <c r="Y163" s="302"/>
      <c r="Z163" s="302"/>
      <c r="AA163" s="302"/>
      <c r="AB163" s="302"/>
      <c r="AC163" s="302"/>
      <c r="AD163" s="302"/>
      <c r="AE163" s="302"/>
      <c r="AF163" s="302"/>
      <c r="AG163" s="302"/>
      <c r="AH163" s="302"/>
      <c r="AI163" s="302"/>
      <c r="AJ163" s="302"/>
      <c r="AK163" s="302"/>
      <c r="AL163" s="302"/>
      <c r="AM163" s="302"/>
      <c r="AN163" s="302"/>
      <c r="AO163" s="302"/>
      <c r="AP163" s="302"/>
      <c r="AQ163" s="302"/>
      <c r="AR163" s="302"/>
      <c r="AS163" s="302"/>
      <c r="AT163" s="302"/>
      <c r="AU163" s="302"/>
      <c r="AV163" s="302"/>
      <c r="AW163" s="302"/>
      <c r="AX163" s="302"/>
      <c r="AY163" s="302"/>
      <c r="AZ163" s="302"/>
      <c r="BA163" s="302"/>
      <c r="BB163" s="302"/>
      <c r="BC163" s="302"/>
      <c r="BD163" s="302"/>
      <c r="BE163" s="302"/>
      <c r="BF163" s="302"/>
      <c r="BG163" s="302"/>
      <c r="BH163" s="302"/>
      <c r="BI163" s="302"/>
      <c r="BJ163" s="302"/>
      <c r="BK163" s="302"/>
      <c r="BL163" s="302"/>
      <c r="BM163" s="302"/>
      <c r="BN163" s="302"/>
      <c r="BO163" s="302"/>
      <c r="BP163" s="302"/>
      <c r="BQ163" s="302"/>
      <c r="BR163" s="302"/>
      <c r="BS163" s="302"/>
      <c r="BT163" s="302"/>
      <c r="BU163" s="302"/>
      <c r="BV163" s="302"/>
      <c r="BW163" s="302"/>
      <c r="BX163" s="302"/>
      <c r="BY163" s="302"/>
      <c r="BZ163" s="302"/>
      <c r="CA163" s="302"/>
      <c r="CB163" s="302"/>
      <c r="CC163" s="302"/>
      <c r="CD163" s="302"/>
      <c r="CE163" s="302"/>
      <c r="CF163" s="302"/>
      <c r="CG163" s="302"/>
      <c r="CH163" s="302"/>
      <c r="CI163" s="302"/>
      <c r="CJ163" s="302"/>
      <c r="CK163" s="302"/>
      <c r="CL163" s="302"/>
      <c r="CM163" s="302"/>
      <c r="CN163" s="302"/>
      <c r="CO163" s="302"/>
      <c r="CP163" s="302"/>
      <c r="CQ163" s="302"/>
      <c r="CR163" s="302"/>
      <c r="CS163" s="302"/>
      <c r="CT163" s="302"/>
      <c r="CU163" s="302"/>
      <c r="CV163" s="302"/>
      <c r="CW163" s="302"/>
      <c r="CX163" s="302"/>
      <c r="CY163" s="302"/>
      <c r="CZ163" s="302"/>
      <c r="DA163" s="302"/>
      <c r="DB163" s="302"/>
      <c r="DC163" s="302"/>
      <c r="DD163" s="302"/>
      <c r="DE163" s="302"/>
      <c r="DF163" s="302"/>
      <c r="DG163" s="302"/>
      <c r="DH163" s="302"/>
      <c r="DI163" s="302"/>
      <c r="DJ163" s="302"/>
      <c r="DK163" s="302"/>
      <c r="DL163" s="302"/>
      <c r="DM163" s="302"/>
      <c r="DN163" s="302"/>
      <c r="DO163" s="302"/>
      <c r="DP163" s="302"/>
      <c r="DQ163" s="302"/>
      <c r="DR163" s="302"/>
      <c r="DS163" s="302"/>
      <c r="DT163" s="302"/>
      <c r="DU163" s="302"/>
      <c r="DV163" s="302"/>
      <c r="DW163" s="302"/>
      <c r="DX163" s="302"/>
      <c r="DY163" s="302"/>
      <c r="DZ163" s="302"/>
      <c r="EA163" s="302"/>
      <c r="EB163" s="302"/>
      <c r="EC163" s="302"/>
      <c r="ED163" s="302"/>
      <c r="EE163" s="302"/>
      <c r="EF163" s="302"/>
      <c r="EG163" s="302"/>
      <c r="EH163" s="302"/>
      <c r="EI163" s="302"/>
      <c r="EJ163" s="302"/>
      <c r="EK163" s="302"/>
      <c r="EL163" s="302"/>
      <c r="EM163" s="302"/>
      <c r="EN163" s="302"/>
      <c r="EO163" s="302"/>
      <c r="EP163" s="302"/>
      <c r="EQ163" s="302"/>
      <c r="ER163" s="302"/>
      <c r="ES163" s="302"/>
      <c r="ET163" s="302"/>
      <c r="EU163" s="302"/>
      <c r="EV163" s="302"/>
      <c r="EW163" s="302"/>
      <c r="EX163" s="302"/>
      <c r="EY163" s="302"/>
      <c r="EZ163" s="303"/>
      <c r="FA163" s="303"/>
      <c r="FB163" s="303"/>
      <c r="FC163" s="303"/>
      <c r="FD163" s="303"/>
      <c r="FE163" s="302"/>
      <c r="FF163" s="302"/>
      <c r="FG163" s="302"/>
      <c r="FH163" s="302"/>
      <c r="FI163" s="302"/>
    </row>
    <row r="164" spans="1:165" x14ac:dyDescent="0.2">
      <c r="A164" s="302"/>
      <c r="B164" s="55">
        <f t="shared" si="13"/>
        <v>0</v>
      </c>
      <c r="C164" s="55" t="str">
        <f t="shared" si="14"/>
        <v/>
      </c>
      <c r="D164" s="55" t="str">
        <f t="shared" si="15"/>
        <v/>
      </c>
      <c r="E164" s="55">
        <f t="shared" si="16"/>
        <v>0</v>
      </c>
      <c r="F164" s="55">
        <f t="shared" si="17"/>
        <v>0</v>
      </c>
      <c r="G164" s="55" t="str">
        <f t="shared" si="18"/>
        <v/>
      </c>
      <c r="H164" s="55">
        <f>IF(AND(M164&gt;0,M164&lt;='Summary STATS'!$C$22),1,"")</f>
        <v>1</v>
      </c>
      <c r="I164" s="305"/>
      <c r="J164" s="26" t="s">
        <v>440</v>
      </c>
      <c r="K164" s="205">
        <v>44.20179289</v>
      </c>
      <c r="L164" s="205">
        <v>-88.469871560000001</v>
      </c>
      <c r="M164" s="302">
        <v>6.75</v>
      </c>
      <c r="N164" s="302" t="s">
        <v>284</v>
      </c>
      <c r="O164" s="302" t="s">
        <v>277</v>
      </c>
      <c r="P164" s="301"/>
      <c r="Q164" s="302"/>
      <c r="R164" s="15"/>
      <c r="S164" s="15"/>
      <c r="T164" s="302"/>
      <c r="U164" s="302"/>
      <c r="V164" s="302"/>
      <c r="W164" s="302"/>
      <c r="X164" s="302"/>
      <c r="Y164" s="302"/>
      <c r="Z164" s="302"/>
      <c r="AA164" s="302"/>
      <c r="AB164" s="302"/>
      <c r="AC164" s="302"/>
      <c r="AD164" s="302"/>
      <c r="AE164" s="302"/>
      <c r="AF164" s="302"/>
      <c r="AG164" s="302"/>
      <c r="AH164" s="302"/>
      <c r="AI164" s="302"/>
      <c r="AJ164" s="302"/>
      <c r="AK164" s="302"/>
      <c r="AL164" s="302"/>
      <c r="AM164" s="302"/>
      <c r="AN164" s="302"/>
      <c r="AO164" s="302"/>
      <c r="AP164" s="302"/>
      <c r="AQ164" s="302"/>
      <c r="AR164" s="302"/>
      <c r="AS164" s="302"/>
      <c r="AT164" s="302"/>
      <c r="AU164" s="302"/>
      <c r="AV164" s="302"/>
      <c r="AW164" s="302"/>
      <c r="AX164" s="302"/>
      <c r="AY164" s="302"/>
      <c r="AZ164" s="302"/>
      <c r="BA164" s="302"/>
      <c r="BB164" s="302"/>
      <c r="BC164" s="302"/>
      <c r="BD164" s="302"/>
      <c r="BE164" s="302"/>
      <c r="BF164" s="302"/>
      <c r="BG164" s="302"/>
      <c r="BH164" s="302"/>
      <c r="BI164" s="302"/>
      <c r="BJ164" s="302"/>
      <c r="BK164" s="302"/>
      <c r="BL164" s="302"/>
      <c r="BM164" s="302"/>
      <c r="BN164" s="302"/>
      <c r="BO164" s="302"/>
      <c r="BP164" s="302"/>
      <c r="BQ164" s="302"/>
      <c r="BR164" s="302"/>
      <c r="BS164" s="302"/>
      <c r="BT164" s="302"/>
      <c r="BU164" s="302"/>
      <c r="BV164" s="302"/>
      <c r="BW164" s="302"/>
      <c r="BX164" s="302"/>
      <c r="BY164" s="302"/>
      <c r="BZ164" s="302"/>
      <c r="CA164" s="302"/>
      <c r="CB164" s="302"/>
      <c r="CC164" s="302"/>
      <c r="CD164" s="302"/>
      <c r="CE164" s="302"/>
      <c r="CF164" s="302"/>
      <c r="CG164" s="302"/>
      <c r="CH164" s="302"/>
      <c r="CI164" s="302"/>
      <c r="CJ164" s="302"/>
      <c r="CK164" s="302"/>
      <c r="CL164" s="302"/>
      <c r="CM164" s="302"/>
      <c r="CN164" s="302"/>
      <c r="CO164" s="302"/>
      <c r="CP164" s="302"/>
      <c r="CQ164" s="302"/>
      <c r="CR164" s="302"/>
      <c r="CS164" s="302"/>
      <c r="CT164" s="302"/>
      <c r="CU164" s="302"/>
      <c r="CV164" s="302"/>
      <c r="CW164" s="302"/>
      <c r="CX164" s="302"/>
      <c r="CY164" s="302"/>
      <c r="CZ164" s="302"/>
      <c r="DA164" s="302"/>
      <c r="DB164" s="302"/>
      <c r="DC164" s="302"/>
      <c r="DD164" s="302"/>
      <c r="DE164" s="302"/>
      <c r="DF164" s="302"/>
      <c r="DG164" s="302"/>
      <c r="DH164" s="302"/>
      <c r="DI164" s="302"/>
      <c r="DJ164" s="302"/>
      <c r="DK164" s="302"/>
      <c r="DL164" s="302"/>
      <c r="DM164" s="302"/>
      <c r="DN164" s="302"/>
      <c r="DO164" s="302"/>
      <c r="DP164" s="302"/>
      <c r="DQ164" s="302"/>
      <c r="DR164" s="302"/>
      <c r="DS164" s="302"/>
      <c r="DT164" s="302"/>
      <c r="DU164" s="302"/>
      <c r="DV164" s="302"/>
      <c r="DW164" s="302"/>
      <c r="DX164" s="302"/>
      <c r="DY164" s="302"/>
      <c r="DZ164" s="302"/>
      <c r="EA164" s="302"/>
      <c r="EB164" s="302"/>
      <c r="EC164" s="302"/>
      <c r="ED164" s="302"/>
      <c r="EE164" s="302"/>
      <c r="EF164" s="302"/>
      <c r="EG164" s="302"/>
      <c r="EH164" s="302"/>
      <c r="EI164" s="302"/>
      <c r="EJ164" s="302"/>
      <c r="EK164" s="302"/>
      <c r="EL164" s="302"/>
      <c r="EM164" s="302"/>
      <c r="EN164" s="302"/>
      <c r="EO164" s="302"/>
      <c r="EP164" s="302"/>
      <c r="EQ164" s="302"/>
      <c r="ER164" s="302"/>
      <c r="ES164" s="302"/>
      <c r="ET164" s="302"/>
      <c r="EU164" s="302"/>
      <c r="EV164" s="302"/>
      <c r="EW164" s="302"/>
      <c r="EX164" s="302"/>
      <c r="EY164" s="302"/>
      <c r="EZ164" s="303"/>
      <c r="FA164" s="303"/>
      <c r="FB164" s="303"/>
      <c r="FC164" s="303"/>
      <c r="FD164" s="303"/>
      <c r="FE164" s="302"/>
      <c r="FF164" s="302"/>
      <c r="FG164" s="302"/>
      <c r="FH164" s="302"/>
      <c r="FI164" s="302"/>
    </row>
    <row r="165" spans="1:165" x14ac:dyDescent="0.2">
      <c r="A165" s="302"/>
      <c r="B165" s="55">
        <f t="shared" si="13"/>
        <v>0</v>
      </c>
      <c r="C165" s="55" t="str">
        <f t="shared" si="14"/>
        <v/>
      </c>
      <c r="D165" s="55" t="str">
        <f t="shared" si="15"/>
        <v/>
      </c>
      <c r="E165" s="55">
        <f t="shared" si="16"/>
        <v>0</v>
      </c>
      <c r="F165" s="55">
        <f t="shared" si="17"/>
        <v>0</v>
      </c>
      <c r="G165" s="55" t="str">
        <f t="shared" si="18"/>
        <v/>
      </c>
      <c r="H165" s="55">
        <f>IF(AND(M165&gt;0,M165&lt;='Summary STATS'!$C$22),1,"")</f>
        <v>1</v>
      </c>
      <c r="I165" s="305"/>
      <c r="J165" s="26" t="s">
        <v>441</v>
      </c>
      <c r="K165" s="205">
        <v>44.201778130000001</v>
      </c>
      <c r="L165" s="205">
        <v>-88.468770610000007</v>
      </c>
      <c r="M165" s="302">
        <v>7.5</v>
      </c>
      <c r="N165" s="302" t="s">
        <v>293</v>
      </c>
      <c r="O165" s="302" t="s">
        <v>277</v>
      </c>
      <c r="P165" s="301"/>
      <c r="Q165" s="302"/>
      <c r="R165" s="15"/>
      <c r="S165" s="15"/>
      <c r="T165" s="302"/>
      <c r="U165" s="302"/>
      <c r="V165" s="302"/>
      <c r="W165" s="302"/>
      <c r="X165" s="302"/>
      <c r="Y165" s="302"/>
      <c r="Z165" s="302"/>
      <c r="AA165" s="302"/>
      <c r="AB165" s="302"/>
      <c r="AC165" s="302"/>
      <c r="AD165" s="302"/>
      <c r="AE165" s="302"/>
      <c r="AF165" s="302"/>
      <c r="AG165" s="302"/>
      <c r="AH165" s="302"/>
      <c r="AI165" s="302"/>
      <c r="AJ165" s="302"/>
      <c r="AK165" s="302"/>
      <c r="AL165" s="302"/>
      <c r="AM165" s="302"/>
      <c r="AN165" s="302"/>
      <c r="AO165" s="302"/>
      <c r="AP165" s="302"/>
      <c r="AQ165" s="302"/>
      <c r="AR165" s="302"/>
      <c r="AS165" s="302"/>
      <c r="AT165" s="302"/>
      <c r="AU165" s="302"/>
      <c r="AV165" s="302"/>
      <c r="AW165" s="302"/>
      <c r="AX165" s="302"/>
      <c r="AY165" s="302"/>
      <c r="AZ165" s="302"/>
      <c r="BA165" s="302"/>
      <c r="BB165" s="302"/>
      <c r="BC165" s="302"/>
      <c r="BD165" s="302"/>
      <c r="BE165" s="302"/>
      <c r="BF165" s="302"/>
      <c r="BG165" s="302"/>
      <c r="BH165" s="302"/>
      <c r="BI165" s="302"/>
      <c r="BJ165" s="302"/>
      <c r="BK165" s="302"/>
      <c r="BL165" s="302"/>
      <c r="BM165" s="302"/>
      <c r="BN165" s="302"/>
      <c r="BO165" s="302"/>
      <c r="BP165" s="302"/>
      <c r="BQ165" s="302"/>
      <c r="BR165" s="302"/>
      <c r="BS165" s="302"/>
      <c r="BT165" s="302"/>
      <c r="BU165" s="302"/>
      <c r="BV165" s="302"/>
      <c r="BW165" s="302"/>
      <c r="BX165" s="302"/>
      <c r="BY165" s="302"/>
      <c r="BZ165" s="302"/>
      <c r="CA165" s="302"/>
      <c r="CB165" s="302"/>
      <c r="CC165" s="302"/>
      <c r="CD165" s="302"/>
      <c r="CE165" s="302"/>
      <c r="CF165" s="302"/>
      <c r="CG165" s="302"/>
      <c r="CH165" s="302"/>
      <c r="CI165" s="302"/>
      <c r="CJ165" s="302"/>
      <c r="CK165" s="302"/>
      <c r="CL165" s="302"/>
      <c r="CM165" s="302"/>
      <c r="CN165" s="302"/>
      <c r="CO165" s="302"/>
      <c r="CP165" s="302"/>
      <c r="CQ165" s="302"/>
      <c r="CR165" s="302"/>
      <c r="CS165" s="302"/>
      <c r="CT165" s="302"/>
      <c r="CU165" s="302"/>
      <c r="CV165" s="302"/>
      <c r="CW165" s="302"/>
      <c r="CX165" s="302"/>
      <c r="CY165" s="302"/>
      <c r="CZ165" s="302"/>
      <c r="DA165" s="302"/>
      <c r="DB165" s="302"/>
      <c r="DC165" s="302"/>
      <c r="DD165" s="302"/>
      <c r="DE165" s="302"/>
      <c r="DF165" s="302"/>
      <c r="DG165" s="302"/>
      <c r="DH165" s="302"/>
      <c r="DI165" s="302"/>
      <c r="DJ165" s="302"/>
      <c r="DK165" s="302"/>
      <c r="DL165" s="302"/>
      <c r="DM165" s="302"/>
      <c r="DN165" s="302"/>
      <c r="DO165" s="302"/>
      <c r="DP165" s="302"/>
      <c r="DQ165" s="302"/>
      <c r="DR165" s="302"/>
      <c r="DS165" s="302"/>
      <c r="DT165" s="302"/>
      <c r="DU165" s="302"/>
      <c r="DV165" s="302"/>
      <c r="DW165" s="302"/>
      <c r="DX165" s="302"/>
      <c r="DY165" s="302"/>
      <c r="DZ165" s="302"/>
      <c r="EA165" s="302"/>
      <c r="EB165" s="302"/>
      <c r="EC165" s="302"/>
      <c r="ED165" s="302"/>
      <c r="EE165" s="302"/>
      <c r="EF165" s="302"/>
      <c r="EG165" s="302"/>
      <c r="EH165" s="302"/>
      <c r="EI165" s="302"/>
      <c r="EJ165" s="302"/>
      <c r="EK165" s="302"/>
      <c r="EL165" s="302"/>
      <c r="EM165" s="302"/>
      <c r="EN165" s="302"/>
      <c r="EO165" s="302"/>
      <c r="EP165" s="302"/>
      <c r="EQ165" s="302"/>
      <c r="ER165" s="302"/>
      <c r="ES165" s="302"/>
      <c r="ET165" s="302"/>
      <c r="EU165" s="302"/>
      <c r="EV165" s="302"/>
      <c r="EW165" s="302"/>
      <c r="EX165" s="302"/>
      <c r="EY165" s="302"/>
      <c r="EZ165" s="303"/>
      <c r="FA165" s="303"/>
      <c r="FB165" s="303"/>
      <c r="FC165" s="303"/>
      <c r="FD165" s="303"/>
      <c r="FE165" s="302"/>
      <c r="FF165" s="302"/>
      <c r="FG165" s="302"/>
      <c r="FH165" s="302"/>
      <c r="FI165" s="302"/>
    </row>
    <row r="166" spans="1:165" x14ac:dyDescent="0.2">
      <c r="A166" s="302"/>
      <c r="B166" s="55">
        <f t="shared" si="13"/>
        <v>3</v>
      </c>
      <c r="C166" s="55">
        <f t="shared" si="14"/>
        <v>3</v>
      </c>
      <c r="D166" s="55">
        <f t="shared" si="15"/>
        <v>3</v>
      </c>
      <c r="E166" s="55">
        <f t="shared" si="16"/>
        <v>3</v>
      </c>
      <c r="F166" s="55">
        <f t="shared" si="17"/>
        <v>3</v>
      </c>
      <c r="G166" s="55">
        <f t="shared" si="18"/>
        <v>5.5</v>
      </c>
      <c r="H166" s="55">
        <f>IF(AND(M166&gt;0,M166&lt;='Summary STATS'!$C$22),1,"")</f>
        <v>1</v>
      </c>
      <c r="I166" s="305"/>
      <c r="J166" s="26" t="s">
        <v>442</v>
      </c>
      <c r="K166" s="205">
        <v>44.201763370000002</v>
      </c>
      <c r="L166" s="205">
        <v>-88.467669650000005</v>
      </c>
      <c r="M166" s="302">
        <v>5.5</v>
      </c>
      <c r="N166" s="302" t="s">
        <v>293</v>
      </c>
      <c r="O166" s="302" t="s">
        <v>277</v>
      </c>
      <c r="P166" s="301"/>
      <c r="Q166" s="302">
        <v>1</v>
      </c>
      <c r="R166" s="15"/>
      <c r="S166" s="15"/>
      <c r="T166" s="302"/>
      <c r="U166" s="302"/>
      <c r="V166" s="302"/>
      <c r="W166" s="302"/>
      <c r="X166" s="302"/>
      <c r="Y166" s="302"/>
      <c r="Z166" s="302"/>
      <c r="AA166" s="302"/>
      <c r="AB166" s="302"/>
      <c r="AC166" s="302"/>
      <c r="AD166" s="302"/>
      <c r="AE166" s="302">
        <v>1</v>
      </c>
      <c r="AF166" s="302"/>
      <c r="AG166" s="302"/>
      <c r="AH166" s="302"/>
      <c r="AI166" s="302"/>
      <c r="AJ166" s="302"/>
      <c r="AK166" s="302"/>
      <c r="AL166" s="302"/>
      <c r="AM166" s="302"/>
      <c r="AN166" s="302"/>
      <c r="AO166" s="302"/>
      <c r="AP166" s="302"/>
      <c r="AQ166" s="302">
        <v>1</v>
      </c>
      <c r="AR166" s="302"/>
      <c r="AS166" s="302"/>
      <c r="AT166" s="302"/>
      <c r="AU166" s="302"/>
      <c r="AV166" s="302"/>
      <c r="AW166" s="302">
        <v>1</v>
      </c>
      <c r="AX166" s="302"/>
      <c r="AY166" s="302"/>
      <c r="AZ166" s="302"/>
      <c r="BA166" s="302"/>
      <c r="BB166" s="302"/>
      <c r="BC166" s="302"/>
      <c r="BD166" s="302"/>
      <c r="BE166" s="302"/>
      <c r="BF166" s="302"/>
      <c r="BG166" s="302"/>
      <c r="BH166" s="302"/>
      <c r="BI166" s="302"/>
      <c r="BJ166" s="302"/>
      <c r="BK166" s="302"/>
      <c r="BL166" s="302"/>
      <c r="BM166" s="302"/>
      <c r="BN166" s="302"/>
      <c r="BO166" s="302"/>
      <c r="BP166" s="302"/>
      <c r="BQ166" s="302"/>
      <c r="BR166" s="302"/>
      <c r="BS166" s="302"/>
      <c r="BT166" s="302"/>
      <c r="BU166" s="302"/>
      <c r="BV166" s="302"/>
      <c r="BW166" s="302"/>
      <c r="BX166" s="302"/>
      <c r="BY166" s="302"/>
      <c r="BZ166" s="302"/>
      <c r="CA166" s="302"/>
      <c r="CB166" s="302"/>
      <c r="CC166" s="302"/>
      <c r="CD166" s="302"/>
      <c r="CE166" s="302"/>
      <c r="CF166" s="302"/>
      <c r="CG166" s="302"/>
      <c r="CH166" s="302"/>
      <c r="CI166" s="302"/>
      <c r="CJ166" s="302"/>
      <c r="CK166" s="302"/>
      <c r="CL166" s="302"/>
      <c r="CM166" s="302"/>
      <c r="CN166" s="302"/>
      <c r="CO166" s="302"/>
      <c r="CP166" s="302"/>
      <c r="CQ166" s="302"/>
      <c r="CR166" s="302"/>
      <c r="CS166" s="302"/>
      <c r="CT166" s="302"/>
      <c r="CU166" s="302"/>
      <c r="CV166" s="302"/>
      <c r="CW166" s="302"/>
      <c r="CX166" s="302"/>
      <c r="CY166" s="302"/>
      <c r="CZ166" s="302"/>
      <c r="DA166" s="302"/>
      <c r="DB166" s="302"/>
      <c r="DC166" s="302"/>
      <c r="DD166" s="302"/>
      <c r="DE166" s="302"/>
      <c r="DF166" s="302"/>
      <c r="DG166" s="302"/>
      <c r="DH166" s="302"/>
      <c r="DI166" s="302"/>
      <c r="DJ166" s="302"/>
      <c r="DK166" s="302"/>
      <c r="DL166" s="302"/>
      <c r="DM166" s="302"/>
      <c r="DN166" s="302"/>
      <c r="DO166" s="302"/>
      <c r="DP166" s="302"/>
      <c r="DQ166" s="302"/>
      <c r="DR166" s="302"/>
      <c r="DS166" s="302"/>
      <c r="DT166" s="302"/>
      <c r="DU166" s="302"/>
      <c r="DV166" s="302"/>
      <c r="DW166" s="302"/>
      <c r="DX166" s="302"/>
      <c r="DY166" s="302"/>
      <c r="DZ166" s="302"/>
      <c r="EA166" s="302"/>
      <c r="EB166" s="302"/>
      <c r="EC166" s="302"/>
      <c r="ED166" s="302"/>
      <c r="EE166" s="302"/>
      <c r="EF166" s="302"/>
      <c r="EG166" s="302"/>
      <c r="EH166" s="302"/>
      <c r="EI166" s="302"/>
      <c r="EJ166" s="302"/>
      <c r="EK166" s="302"/>
      <c r="EL166" s="302"/>
      <c r="EM166" s="302"/>
      <c r="EN166" s="302"/>
      <c r="EO166" s="302"/>
      <c r="EP166" s="302"/>
      <c r="EQ166" s="302"/>
      <c r="ER166" s="302"/>
      <c r="ES166" s="302"/>
      <c r="ET166" s="302"/>
      <c r="EU166" s="302"/>
      <c r="EV166" s="302"/>
      <c r="EW166" s="302"/>
      <c r="EX166" s="302"/>
      <c r="EY166" s="302"/>
      <c r="EZ166" s="303"/>
      <c r="FA166" s="303"/>
      <c r="FB166" s="303"/>
      <c r="FC166" s="303"/>
      <c r="FD166" s="303"/>
      <c r="FE166" s="302"/>
      <c r="FF166" s="302"/>
      <c r="FG166" s="302"/>
      <c r="FH166" s="302"/>
      <c r="FI166" s="302"/>
    </row>
    <row r="167" spans="1:165" x14ac:dyDescent="0.2">
      <c r="A167" s="302"/>
      <c r="B167" s="55">
        <f t="shared" si="13"/>
        <v>3</v>
      </c>
      <c r="C167" s="55">
        <f t="shared" si="14"/>
        <v>3</v>
      </c>
      <c r="D167" s="55">
        <f t="shared" si="15"/>
        <v>3</v>
      </c>
      <c r="E167" s="55">
        <f t="shared" si="16"/>
        <v>3</v>
      </c>
      <c r="F167" s="55">
        <f t="shared" si="17"/>
        <v>3</v>
      </c>
      <c r="G167" s="55">
        <f t="shared" si="18"/>
        <v>4.75</v>
      </c>
      <c r="H167" s="55">
        <f>IF(AND(M167&gt;0,M167&lt;='Summary STATS'!$C$22),1,"")</f>
        <v>1</v>
      </c>
      <c r="I167" s="305"/>
      <c r="J167" s="26" t="s">
        <v>443</v>
      </c>
      <c r="K167" s="205">
        <v>44.201748590000001</v>
      </c>
      <c r="L167" s="205">
        <v>-88.466568699999996</v>
      </c>
      <c r="M167" s="302">
        <v>4.75</v>
      </c>
      <c r="N167" s="302" t="s">
        <v>276</v>
      </c>
      <c r="O167" s="302" t="s">
        <v>277</v>
      </c>
      <c r="P167" s="301"/>
      <c r="Q167" s="302">
        <v>1</v>
      </c>
      <c r="R167" s="15"/>
      <c r="S167" s="15"/>
      <c r="T167" s="302"/>
      <c r="U167" s="302"/>
      <c r="V167" s="302"/>
      <c r="W167" s="302"/>
      <c r="X167" s="302"/>
      <c r="Y167" s="302"/>
      <c r="Z167" s="302"/>
      <c r="AA167" s="302"/>
      <c r="AB167" s="302"/>
      <c r="AC167" s="302"/>
      <c r="AD167" s="302"/>
      <c r="AE167" s="302">
        <v>1</v>
      </c>
      <c r="AF167" s="302"/>
      <c r="AG167" s="302"/>
      <c r="AH167" s="302"/>
      <c r="AI167" s="302"/>
      <c r="AJ167" s="302"/>
      <c r="AK167" s="302"/>
      <c r="AL167" s="302"/>
      <c r="AM167" s="302"/>
      <c r="AN167" s="302"/>
      <c r="AO167" s="302"/>
      <c r="AP167" s="302"/>
      <c r="AQ167" s="302">
        <v>1</v>
      </c>
      <c r="AR167" s="302"/>
      <c r="AS167" s="302"/>
      <c r="AT167" s="302"/>
      <c r="AU167" s="302"/>
      <c r="AV167" s="302"/>
      <c r="AW167" s="302"/>
      <c r="AX167" s="302"/>
      <c r="AY167" s="302"/>
      <c r="AZ167" s="302"/>
      <c r="BA167" s="302"/>
      <c r="BB167" s="302"/>
      <c r="BC167" s="302"/>
      <c r="BD167" s="302"/>
      <c r="BE167" s="302"/>
      <c r="BF167" s="302"/>
      <c r="BG167" s="302"/>
      <c r="BH167" s="302"/>
      <c r="BI167" s="302"/>
      <c r="BJ167" s="302"/>
      <c r="BK167" s="302"/>
      <c r="BL167" s="302"/>
      <c r="BM167" s="302"/>
      <c r="BN167" s="302"/>
      <c r="BO167" s="302"/>
      <c r="BP167" s="302"/>
      <c r="BQ167" s="302"/>
      <c r="BR167" s="302"/>
      <c r="BS167" s="302"/>
      <c r="BT167" s="302"/>
      <c r="BU167" s="302"/>
      <c r="BV167" s="302"/>
      <c r="BW167" s="302"/>
      <c r="BX167" s="302"/>
      <c r="BY167" s="302"/>
      <c r="BZ167" s="302"/>
      <c r="CA167" s="302"/>
      <c r="CB167" s="302"/>
      <c r="CC167" s="302"/>
      <c r="CD167" s="302"/>
      <c r="CE167" s="302"/>
      <c r="CF167" s="302"/>
      <c r="CG167" s="302"/>
      <c r="CH167" s="302"/>
      <c r="CI167" s="302"/>
      <c r="CJ167" s="302"/>
      <c r="CK167" s="302"/>
      <c r="CL167" s="302"/>
      <c r="CM167" s="302"/>
      <c r="CN167" s="302"/>
      <c r="CO167" s="302"/>
      <c r="CP167" s="302"/>
      <c r="CQ167" s="302"/>
      <c r="CR167" s="302"/>
      <c r="CS167" s="302"/>
      <c r="CT167" s="302"/>
      <c r="CU167" s="302"/>
      <c r="CV167" s="302"/>
      <c r="CW167" s="302"/>
      <c r="CX167" s="302"/>
      <c r="CY167" s="302"/>
      <c r="CZ167" s="302"/>
      <c r="DA167" s="302"/>
      <c r="DB167" s="302"/>
      <c r="DC167" s="302"/>
      <c r="DD167" s="302"/>
      <c r="DE167" s="302"/>
      <c r="DF167" s="302"/>
      <c r="DG167" s="302"/>
      <c r="DH167" s="302"/>
      <c r="DI167" s="302"/>
      <c r="DJ167" s="302"/>
      <c r="DK167" s="302"/>
      <c r="DL167" s="302"/>
      <c r="DM167" s="302"/>
      <c r="DN167" s="302"/>
      <c r="DO167" s="302"/>
      <c r="DP167" s="302"/>
      <c r="DQ167" s="302"/>
      <c r="DR167" s="302"/>
      <c r="DS167" s="302"/>
      <c r="DT167" s="302"/>
      <c r="DU167" s="302"/>
      <c r="DV167" s="302"/>
      <c r="DW167" s="302"/>
      <c r="DX167" s="302"/>
      <c r="DY167" s="302"/>
      <c r="DZ167" s="302"/>
      <c r="EA167" s="302"/>
      <c r="EB167" s="302"/>
      <c r="EC167" s="302"/>
      <c r="ED167" s="302"/>
      <c r="EE167" s="302"/>
      <c r="EF167" s="302"/>
      <c r="EG167" s="302"/>
      <c r="EH167" s="302"/>
      <c r="EI167" s="302"/>
      <c r="EJ167" s="302"/>
      <c r="EK167" s="302"/>
      <c r="EL167" s="302"/>
      <c r="EM167" s="302"/>
      <c r="EN167" s="302"/>
      <c r="EO167" s="302"/>
      <c r="EP167" s="302"/>
      <c r="EQ167" s="302"/>
      <c r="ER167" s="302"/>
      <c r="ES167" s="302">
        <v>1</v>
      </c>
      <c r="ET167" s="302"/>
      <c r="EU167" s="302"/>
      <c r="EV167" s="302"/>
      <c r="EW167" s="302"/>
      <c r="EX167" s="302"/>
      <c r="EY167" s="302"/>
      <c r="EZ167" s="303"/>
      <c r="FA167" s="303"/>
      <c r="FB167" s="303">
        <v>1</v>
      </c>
      <c r="FC167" s="303"/>
      <c r="FD167" s="303"/>
      <c r="FE167" s="302"/>
      <c r="FF167" s="302"/>
      <c r="FG167" s="302"/>
      <c r="FH167" s="302"/>
      <c r="FI167" s="302"/>
    </row>
    <row r="168" spans="1:165" x14ac:dyDescent="0.2">
      <c r="A168" s="302"/>
      <c r="B168" s="55">
        <f t="shared" si="13"/>
        <v>3</v>
      </c>
      <c r="C168" s="55">
        <f t="shared" si="14"/>
        <v>3</v>
      </c>
      <c r="D168" s="55">
        <f t="shared" si="15"/>
        <v>2</v>
      </c>
      <c r="E168" s="55">
        <f t="shared" si="16"/>
        <v>3</v>
      </c>
      <c r="F168" s="55">
        <f t="shared" si="17"/>
        <v>2</v>
      </c>
      <c r="G168" s="55">
        <f t="shared" si="18"/>
        <v>5</v>
      </c>
      <c r="H168" s="55">
        <f>IF(AND(M168&gt;0,M168&lt;='Summary STATS'!$C$22),1,"")</f>
        <v>1</v>
      </c>
      <c r="I168" s="305"/>
      <c r="J168" s="26" t="s">
        <v>444</v>
      </c>
      <c r="K168" s="205">
        <v>44.2017338</v>
      </c>
      <c r="L168" s="205">
        <v>-88.465467739999994</v>
      </c>
      <c r="M168" s="302">
        <v>5</v>
      </c>
      <c r="N168" s="302" t="s">
        <v>293</v>
      </c>
      <c r="O168" s="302" t="s">
        <v>277</v>
      </c>
      <c r="P168" s="301"/>
      <c r="Q168" s="302">
        <v>1</v>
      </c>
      <c r="R168" s="15">
        <v>1</v>
      </c>
      <c r="S168" s="15"/>
      <c r="T168" s="302"/>
      <c r="U168" s="302"/>
      <c r="V168" s="302"/>
      <c r="W168" s="302"/>
      <c r="X168" s="302"/>
      <c r="Y168" s="302"/>
      <c r="Z168" s="302"/>
      <c r="AA168" s="302"/>
      <c r="AB168" s="302"/>
      <c r="AC168" s="302"/>
      <c r="AD168" s="302"/>
      <c r="AE168" s="302">
        <v>1</v>
      </c>
      <c r="AF168" s="302"/>
      <c r="AG168" s="302"/>
      <c r="AH168" s="302"/>
      <c r="AI168" s="302"/>
      <c r="AJ168" s="302"/>
      <c r="AK168" s="302"/>
      <c r="AL168" s="302"/>
      <c r="AM168" s="302"/>
      <c r="AN168" s="302"/>
      <c r="AO168" s="302"/>
      <c r="AP168" s="302"/>
      <c r="AQ168" s="302"/>
      <c r="AR168" s="302"/>
      <c r="AS168" s="302"/>
      <c r="AT168" s="302"/>
      <c r="AU168" s="302"/>
      <c r="AV168" s="302"/>
      <c r="AW168" s="302"/>
      <c r="AX168" s="302"/>
      <c r="AY168" s="302"/>
      <c r="AZ168" s="302"/>
      <c r="BA168" s="302"/>
      <c r="BB168" s="302"/>
      <c r="BC168" s="302"/>
      <c r="BD168" s="302"/>
      <c r="BE168" s="302"/>
      <c r="BF168" s="302"/>
      <c r="BG168" s="302"/>
      <c r="BH168" s="302"/>
      <c r="BI168" s="302"/>
      <c r="BJ168" s="302"/>
      <c r="BK168" s="302"/>
      <c r="BL168" s="302"/>
      <c r="BM168" s="302"/>
      <c r="BN168" s="302"/>
      <c r="BO168" s="302"/>
      <c r="BP168" s="302"/>
      <c r="BQ168" s="302"/>
      <c r="BR168" s="302"/>
      <c r="BS168" s="302"/>
      <c r="BT168" s="302"/>
      <c r="BU168" s="302"/>
      <c r="BV168" s="302"/>
      <c r="BW168" s="302"/>
      <c r="BX168" s="302"/>
      <c r="BY168" s="302"/>
      <c r="BZ168" s="302"/>
      <c r="CA168" s="302"/>
      <c r="CB168" s="302"/>
      <c r="CC168" s="302"/>
      <c r="CD168" s="302"/>
      <c r="CE168" s="302"/>
      <c r="CF168" s="302"/>
      <c r="CG168" s="302"/>
      <c r="CH168" s="302"/>
      <c r="CI168" s="302"/>
      <c r="CJ168" s="302"/>
      <c r="CK168" s="302"/>
      <c r="CL168" s="302"/>
      <c r="CM168" s="302"/>
      <c r="CN168" s="302"/>
      <c r="CO168" s="302"/>
      <c r="CP168" s="302"/>
      <c r="CQ168" s="302"/>
      <c r="CR168" s="302"/>
      <c r="CS168" s="302"/>
      <c r="CT168" s="302"/>
      <c r="CU168" s="302"/>
      <c r="CV168" s="302"/>
      <c r="CW168" s="302" t="s">
        <v>278</v>
      </c>
      <c r="CX168" s="302"/>
      <c r="CY168" s="302"/>
      <c r="CZ168" s="302"/>
      <c r="DA168" s="302"/>
      <c r="DB168" s="302"/>
      <c r="DC168" s="302"/>
      <c r="DD168" s="302"/>
      <c r="DE168" s="302"/>
      <c r="DF168" s="302"/>
      <c r="DG168" s="302"/>
      <c r="DH168" s="302"/>
      <c r="DI168" s="302"/>
      <c r="DJ168" s="302"/>
      <c r="DK168" s="302"/>
      <c r="DL168" s="302"/>
      <c r="DM168" s="302"/>
      <c r="DN168" s="302"/>
      <c r="DO168" s="302"/>
      <c r="DP168" s="302"/>
      <c r="DQ168" s="302"/>
      <c r="DR168" s="302"/>
      <c r="DS168" s="302"/>
      <c r="DT168" s="302"/>
      <c r="DU168" s="302"/>
      <c r="DV168" s="302"/>
      <c r="DW168" s="302"/>
      <c r="DX168" s="302"/>
      <c r="DY168" s="302"/>
      <c r="DZ168" s="302"/>
      <c r="EA168" s="302"/>
      <c r="EB168" s="302"/>
      <c r="EC168" s="302"/>
      <c r="ED168" s="302"/>
      <c r="EE168" s="302"/>
      <c r="EF168" s="302"/>
      <c r="EG168" s="302"/>
      <c r="EH168" s="302"/>
      <c r="EI168" s="302"/>
      <c r="EJ168" s="302"/>
      <c r="EK168" s="302"/>
      <c r="EL168" s="302"/>
      <c r="EM168" s="302"/>
      <c r="EN168" s="302"/>
      <c r="EO168" s="302"/>
      <c r="EP168" s="302"/>
      <c r="EQ168" s="302"/>
      <c r="ER168" s="302"/>
      <c r="ES168" s="302">
        <v>1</v>
      </c>
      <c r="ET168" s="302"/>
      <c r="EU168" s="302"/>
      <c r="EV168" s="302"/>
      <c r="EW168" s="302"/>
      <c r="EX168" s="302"/>
      <c r="EY168" s="302"/>
      <c r="EZ168" s="303"/>
      <c r="FA168" s="303"/>
      <c r="FB168" s="303"/>
      <c r="FC168" s="303"/>
      <c r="FD168" s="303"/>
      <c r="FE168" s="302"/>
      <c r="FF168" s="302"/>
      <c r="FG168" s="302"/>
      <c r="FH168" s="302"/>
      <c r="FI168" s="302"/>
    </row>
    <row r="169" spans="1:165" x14ac:dyDescent="0.2">
      <c r="A169" s="302"/>
      <c r="B169" s="55">
        <f t="shared" si="13"/>
        <v>3</v>
      </c>
      <c r="C169" s="55">
        <f t="shared" si="14"/>
        <v>3</v>
      </c>
      <c r="D169" s="55">
        <f t="shared" si="15"/>
        <v>2</v>
      </c>
      <c r="E169" s="55">
        <f t="shared" si="16"/>
        <v>3</v>
      </c>
      <c r="F169" s="55">
        <f t="shared" si="17"/>
        <v>2</v>
      </c>
      <c r="G169" s="55">
        <f t="shared" si="18"/>
        <v>5</v>
      </c>
      <c r="H169" s="55">
        <f>IF(AND(M169&gt;0,M169&lt;='Summary STATS'!$C$22),1,"")</f>
        <v>1</v>
      </c>
      <c r="I169" s="305"/>
      <c r="J169" s="26" t="s">
        <v>445</v>
      </c>
      <c r="K169" s="205">
        <v>44.201719009999998</v>
      </c>
      <c r="L169" s="205">
        <v>-88.46436679</v>
      </c>
      <c r="M169" s="302">
        <v>5</v>
      </c>
      <c r="N169" s="302" t="s">
        <v>293</v>
      </c>
      <c r="O169" s="302" t="s">
        <v>277</v>
      </c>
      <c r="P169" s="301"/>
      <c r="Q169" s="302">
        <v>1</v>
      </c>
      <c r="R169" s="15"/>
      <c r="S169" s="15">
        <v>1</v>
      </c>
      <c r="T169" s="302"/>
      <c r="U169" s="302"/>
      <c r="V169" s="302"/>
      <c r="W169" s="302"/>
      <c r="X169" s="302"/>
      <c r="Y169" s="302"/>
      <c r="Z169" s="302"/>
      <c r="AA169" s="302"/>
      <c r="AB169" s="302"/>
      <c r="AC169" s="302"/>
      <c r="AD169" s="302"/>
      <c r="AE169" s="302"/>
      <c r="AF169" s="302"/>
      <c r="AG169" s="302"/>
      <c r="AH169" s="302"/>
      <c r="AI169" s="302"/>
      <c r="AJ169" s="302"/>
      <c r="AK169" s="302"/>
      <c r="AL169" s="302"/>
      <c r="AM169" s="302"/>
      <c r="AN169" s="302"/>
      <c r="AO169" s="302"/>
      <c r="AP169" s="302"/>
      <c r="AQ169" s="302"/>
      <c r="AR169" s="302"/>
      <c r="AS169" s="302"/>
      <c r="AT169" s="302"/>
      <c r="AU169" s="302"/>
      <c r="AV169" s="302"/>
      <c r="AW169" s="302">
        <v>1</v>
      </c>
      <c r="AX169" s="302"/>
      <c r="AY169" s="302"/>
      <c r="AZ169" s="302"/>
      <c r="BA169" s="302"/>
      <c r="BB169" s="302"/>
      <c r="BC169" s="302"/>
      <c r="BD169" s="302"/>
      <c r="BE169" s="302"/>
      <c r="BF169" s="302"/>
      <c r="BG169" s="302"/>
      <c r="BH169" s="302"/>
      <c r="BI169" s="302"/>
      <c r="BJ169" s="302"/>
      <c r="BK169" s="302"/>
      <c r="BL169" s="302"/>
      <c r="BM169" s="302"/>
      <c r="BN169" s="302"/>
      <c r="BO169" s="302"/>
      <c r="BP169" s="302"/>
      <c r="BQ169" s="302"/>
      <c r="BR169" s="302"/>
      <c r="BS169" s="302"/>
      <c r="BT169" s="302"/>
      <c r="BU169" s="302"/>
      <c r="BV169" s="302"/>
      <c r="BW169" s="302"/>
      <c r="BX169" s="302"/>
      <c r="BY169" s="302"/>
      <c r="BZ169" s="302"/>
      <c r="CA169" s="302"/>
      <c r="CB169" s="302"/>
      <c r="CC169" s="302"/>
      <c r="CD169" s="302"/>
      <c r="CE169" s="302"/>
      <c r="CF169" s="302"/>
      <c r="CG169" s="302"/>
      <c r="CH169" s="302"/>
      <c r="CI169" s="302"/>
      <c r="CJ169" s="302"/>
      <c r="CK169" s="302"/>
      <c r="CL169" s="302"/>
      <c r="CM169" s="302"/>
      <c r="CN169" s="302"/>
      <c r="CO169" s="302"/>
      <c r="CP169" s="302"/>
      <c r="CQ169" s="302"/>
      <c r="CR169" s="302"/>
      <c r="CS169" s="302"/>
      <c r="CT169" s="302"/>
      <c r="CU169" s="302"/>
      <c r="CV169" s="302"/>
      <c r="CW169" s="302"/>
      <c r="CX169" s="302"/>
      <c r="CY169" s="302"/>
      <c r="CZ169" s="302"/>
      <c r="DA169" s="302"/>
      <c r="DB169" s="302"/>
      <c r="DC169" s="302"/>
      <c r="DD169" s="302"/>
      <c r="DE169" s="302"/>
      <c r="DF169" s="302"/>
      <c r="DG169" s="302"/>
      <c r="DH169" s="302"/>
      <c r="DI169" s="302"/>
      <c r="DJ169" s="302"/>
      <c r="DK169" s="302"/>
      <c r="DL169" s="302"/>
      <c r="DM169" s="302"/>
      <c r="DN169" s="302"/>
      <c r="DO169" s="302"/>
      <c r="DP169" s="302"/>
      <c r="DQ169" s="302"/>
      <c r="DR169" s="302"/>
      <c r="DS169" s="302"/>
      <c r="DT169" s="302"/>
      <c r="DU169" s="302"/>
      <c r="DV169" s="302"/>
      <c r="DW169" s="302"/>
      <c r="DX169" s="302"/>
      <c r="DY169" s="302"/>
      <c r="DZ169" s="302"/>
      <c r="EA169" s="302"/>
      <c r="EB169" s="302"/>
      <c r="EC169" s="302"/>
      <c r="ED169" s="302"/>
      <c r="EE169" s="302"/>
      <c r="EF169" s="302"/>
      <c r="EG169" s="302"/>
      <c r="EH169" s="302"/>
      <c r="EI169" s="302"/>
      <c r="EJ169" s="302"/>
      <c r="EK169" s="302"/>
      <c r="EL169" s="302"/>
      <c r="EM169" s="302"/>
      <c r="EN169" s="302"/>
      <c r="EO169" s="302"/>
      <c r="EP169" s="302"/>
      <c r="EQ169" s="302"/>
      <c r="ER169" s="302"/>
      <c r="ES169" s="302">
        <v>1</v>
      </c>
      <c r="ET169" s="302"/>
      <c r="EU169" s="302"/>
      <c r="EV169" s="302"/>
      <c r="EW169" s="302"/>
      <c r="EX169" s="302"/>
      <c r="EY169" s="302"/>
      <c r="EZ169" s="303"/>
      <c r="FA169" s="303"/>
      <c r="FB169" s="303"/>
      <c r="FC169" s="303"/>
      <c r="FD169" s="303"/>
      <c r="FE169" s="302"/>
      <c r="FF169" s="302"/>
      <c r="FG169" s="302"/>
      <c r="FH169" s="302"/>
      <c r="FI169" s="302"/>
    </row>
    <row r="170" spans="1:165" x14ac:dyDescent="0.2">
      <c r="A170" s="302"/>
      <c r="B170" s="55">
        <f t="shared" si="13"/>
        <v>2</v>
      </c>
      <c r="C170" s="55">
        <f t="shared" si="14"/>
        <v>2</v>
      </c>
      <c r="D170" s="55">
        <f t="shared" si="15"/>
        <v>2</v>
      </c>
      <c r="E170" s="55">
        <f t="shared" si="16"/>
        <v>2</v>
      </c>
      <c r="F170" s="55">
        <f t="shared" si="17"/>
        <v>2</v>
      </c>
      <c r="G170" s="55">
        <f t="shared" si="18"/>
        <v>3.5</v>
      </c>
      <c r="H170" s="55">
        <f>IF(AND(M170&gt;0,M170&lt;='Summary STATS'!$C$22),1,"")</f>
        <v>1</v>
      </c>
      <c r="I170" s="305"/>
      <c r="J170" s="26" t="s">
        <v>446</v>
      </c>
      <c r="K170" s="205">
        <v>44.201689379999998</v>
      </c>
      <c r="L170" s="205">
        <v>-88.462164880000003</v>
      </c>
      <c r="M170" s="302">
        <v>3.5</v>
      </c>
      <c r="N170" s="302" t="s">
        <v>284</v>
      </c>
      <c r="O170" s="302" t="s">
        <v>277</v>
      </c>
      <c r="P170" s="301"/>
      <c r="Q170" s="302">
        <v>3</v>
      </c>
      <c r="R170" s="15"/>
      <c r="S170" s="15"/>
      <c r="T170" s="302"/>
      <c r="U170" s="302"/>
      <c r="V170" s="302"/>
      <c r="W170" s="302"/>
      <c r="X170" s="302"/>
      <c r="Y170" s="302"/>
      <c r="Z170" s="302"/>
      <c r="AA170" s="302"/>
      <c r="AB170" s="302"/>
      <c r="AC170" s="302"/>
      <c r="AD170" s="302"/>
      <c r="AE170" s="302">
        <v>1</v>
      </c>
      <c r="AF170" s="302"/>
      <c r="AG170" s="302"/>
      <c r="AH170" s="302"/>
      <c r="AI170" s="302"/>
      <c r="AJ170" s="302"/>
      <c r="AK170" s="302"/>
      <c r="AL170" s="302"/>
      <c r="AM170" s="302"/>
      <c r="AN170" s="302"/>
      <c r="AO170" s="302"/>
      <c r="AP170" s="302"/>
      <c r="AQ170" s="302"/>
      <c r="AR170" s="302"/>
      <c r="AS170" s="302"/>
      <c r="AT170" s="302"/>
      <c r="AU170" s="302"/>
      <c r="AV170" s="302"/>
      <c r="AW170" s="302"/>
      <c r="AX170" s="302"/>
      <c r="AY170" s="302"/>
      <c r="AZ170" s="302"/>
      <c r="BA170" s="302"/>
      <c r="BB170" s="302"/>
      <c r="BC170" s="302"/>
      <c r="BD170" s="302"/>
      <c r="BE170" s="302"/>
      <c r="BF170" s="302"/>
      <c r="BG170" s="302"/>
      <c r="BH170" s="302"/>
      <c r="BI170" s="302"/>
      <c r="BJ170" s="302"/>
      <c r="BK170" s="302"/>
      <c r="BL170" s="302"/>
      <c r="BM170" s="302"/>
      <c r="BN170" s="302"/>
      <c r="BO170" s="302"/>
      <c r="BP170" s="302"/>
      <c r="BQ170" s="302"/>
      <c r="BR170" s="302"/>
      <c r="BS170" s="302"/>
      <c r="BT170" s="302"/>
      <c r="BU170" s="302"/>
      <c r="BV170" s="302"/>
      <c r="BW170" s="302"/>
      <c r="BX170" s="302"/>
      <c r="BY170" s="302"/>
      <c r="BZ170" s="302"/>
      <c r="CA170" s="302"/>
      <c r="CB170" s="302">
        <v>2</v>
      </c>
      <c r="CC170" s="302"/>
      <c r="CD170" s="302"/>
      <c r="CE170" s="302"/>
      <c r="CF170" s="302"/>
      <c r="CG170" s="302"/>
      <c r="CH170" s="302"/>
      <c r="CI170" s="302"/>
      <c r="CJ170" s="302"/>
      <c r="CK170" s="302"/>
      <c r="CL170" s="302"/>
      <c r="CM170" s="302"/>
      <c r="CN170" s="302"/>
      <c r="CO170" s="302"/>
      <c r="CP170" s="302"/>
      <c r="CQ170" s="302"/>
      <c r="CR170" s="302"/>
      <c r="CS170" s="302"/>
      <c r="CT170" s="302"/>
      <c r="CU170" s="302"/>
      <c r="CV170" s="302"/>
      <c r="CW170" s="302"/>
      <c r="CX170" s="302"/>
      <c r="CY170" s="302"/>
      <c r="CZ170" s="302"/>
      <c r="DA170" s="302"/>
      <c r="DB170" s="302"/>
      <c r="DC170" s="302"/>
      <c r="DD170" s="302"/>
      <c r="DE170" s="302"/>
      <c r="DF170" s="302"/>
      <c r="DG170" s="302"/>
      <c r="DH170" s="302"/>
      <c r="DI170" s="302"/>
      <c r="DJ170" s="302"/>
      <c r="DK170" s="302"/>
      <c r="DL170" s="302"/>
      <c r="DM170" s="302"/>
      <c r="DN170" s="302"/>
      <c r="DO170" s="302"/>
      <c r="DP170" s="302"/>
      <c r="DQ170" s="302"/>
      <c r="DR170" s="302"/>
      <c r="DS170" s="302"/>
      <c r="DT170" s="302"/>
      <c r="DU170" s="302"/>
      <c r="DV170" s="302"/>
      <c r="DW170" s="302"/>
      <c r="DX170" s="302"/>
      <c r="DY170" s="302"/>
      <c r="DZ170" s="302"/>
      <c r="EA170" s="302"/>
      <c r="EB170" s="302"/>
      <c r="EC170" s="302"/>
      <c r="ED170" s="302"/>
      <c r="EE170" s="302"/>
      <c r="EF170" s="302"/>
      <c r="EG170" s="302"/>
      <c r="EH170" s="302"/>
      <c r="EI170" s="302"/>
      <c r="EJ170" s="302"/>
      <c r="EK170" s="302"/>
      <c r="EL170" s="302"/>
      <c r="EM170" s="302"/>
      <c r="EN170" s="302"/>
      <c r="EO170" s="302"/>
      <c r="EP170" s="302"/>
      <c r="EQ170" s="302"/>
      <c r="ER170" s="302"/>
      <c r="ES170" s="302"/>
      <c r="ET170" s="302"/>
      <c r="EU170" s="302"/>
      <c r="EV170" s="302"/>
      <c r="EW170" s="302"/>
      <c r="EX170" s="302"/>
      <c r="EY170" s="302"/>
      <c r="EZ170" s="303"/>
      <c r="FA170" s="303"/>
      <c r="FB170" s="303"/>
      <c r="FC170" s="303"/>
      <c r="FD170" s="303"/>
      <c r="FE170" s="302"/>
      <c r="FF170" s="302"/>
      <c r="FG170" s="302"/>
      <c r="FH170" s="302"/>
      <c r="FI170" s="302"/>
    </row>
    <row r="171" spans="1:165" x14ac:dyDescent="0.2">
      <c r="A171" s="302"/>
      <c r="B171" s="55">
        <f t="shared" si="13"/>
        <v>2</v>
      </c>
      <c r="C171" s="55">
        <f t="shared" si="14"/>
        <v>2</v>
      </c>
      <c r="D171" s="55">
        <f t="shared" si="15"/>
        <v>2</v>
      </c>
      <c r="E171" s="55">
        <f t="shared" si="16"/>
        <v>2</v>
      </c>
      <c r="F171" s="55">
        <f t="shared" si="17"/>
        <v>2</v>
      </c>
      <c r="G171" s="55">
        <f t="shared" si="18"/>
        <v>5</v>
      </c>
      <c r="H171" s="55">
        <f>IF(AND(M171&gt;0,M171&lt;='Summary STATS'!$C$22),1,"")</f>
        <v>1</v>
      </c>
      <c r="I171" s="305"/>
      <c r="J171" s="26" t="s">
        <v>447</v>
      </c>
      <c r="K171" s="205">
        <v>44.202629090000002</v>
      </c>
      <c r="L171" s="205">
        <v>-88.473153980000006</v>
      </c>
      <c r="M171" s="302">
        <v>5</v>
      </c>
      <c r="N171" s="302" t="s">
        <v>284</v>
      </c>
      <c r="O171" s="302" t="s">
        <v>277</v>
      </c>
      <c r="P171" s="301"/>
      <c r="Q171" s="302">
        <v>1</v>
      </c>
      <c r="R171" s="15"/>
      <c r="S171" s="15"/>
      <c r="T171" s="302"/>
      <c r="U171" s="302"/>
      <c r="V171" s="302"/>
      <c r="W171" s="302"/>
      <c r="X171" s="302"/>
      <c r="Y171" s="302"/>
      <c r="Z171" s="302"/>
      <c r="AA171" s="302"/>
      <c r="AB171" s="302"/>
      <c r="AC171" s="302"/>
      <c r="AD171" s="302"/>
      <c r="AE171" s="302">
        <v>1</v>
      </c>
      <c r="AF171" s="302"/>
      <c r="AG171" s="302"/>
      <c r="AH171" s="302"/>
      <c r="AI171" s="302"/>
      <c r="AJ171" s="302"/>
      <c r="AK171" s="302"/>
      <c r="AL171" s="302"/>
      <c r="AM171" s="302"/>
      <c r="AN171" s="302"/>
      <c r="AO171" s="302"/>
      <c r="AP171" s="302"/>
      <c r="AQ171" s="302">
        <v>1</v>
      </c>
      <c r="AR171" s="302"/>
      <c r="AS171" s="302"/>
      <c r="AT171" s="302"/>
      <c r="AU171" s="302"/>
      <c r="AV171" s="302"/>
      <c r="AW171" s="302"/>
      <c r="AX171" s="302"/>
      <c r="AY171" s="302"/>
      <c r="AZ171" s="302"/>
      <c r="BA171" s="302"/>
      <c r="BB171" s="302"/>
      <c r="BC171" s="302"/>
      <c r="BD171" s="302"/>
      <c r="BE171" s="302"/>
      <c r="BF171" s="302"/>
      <c r="BG171" s="302"/>
      <c r="BH171" s="302"/>
      <c r="BI171" s="302"/>
      <c r="BJ171" s="302"/>
      <c r="BK171" s="302"/>
      <c r="BL171" s="302"/>
      <c r="BM171" s="302"/>
      <c r="BN171" s="302"/>
      <c r="BO171" s="302"/>
      <c r="BP171" s="302"/>
      <c r="BQ171" s="302"/>
      <c r="BR171" s="302"/>
      <c r="BS171" s="302"/>
      <c r="BT171" s="302"/>
      <c r="BU171" s="302"/>
      <c r="BV171" s="302"/>
      <c r="BW171" s="302"/>
      <c r="BX171" s="302"/>
      <c r="BY171" s="302"/>
      <c r="BZ171" s="302"/>
      <c r="CA171" s="302"/>
      <c r="CB171" s="302"/>
      <c r="CC171" s="302"/>
      <c r="CD171" s="302"/>
      <c r="CE171" s="302"/>
      <c r="CF171" s="302"/>
      <c r="CG171" s="302"/>
      <c r="CH171" s="302"/>
      <c r="CI171" s="302"/>
      <c r="CJ171" s="302"/>
      <c r="CK171" s="302"/>
      <c r="CL171" s="302"/>
      <c r="CM171" s="302"/>
      <c r="CN171" s="302"/>
      <c r="CO171" s="302"/>
      <c r="CP171" s="302"/>
      <c r="CQ171" s="302"/>
      <c r="CR171" s="302"/>
      <c r="CS171" s="302"/>
      <c r="CT171" s="302"/>
      <c r="CU171" s="302"/>
      <c r="CV171" s="302"/>
      <c r="CW171" s="302"/>
      <c r="CX171" s="302"/>
      <c r="CY171" s="302"/>
      <c r="CZ171" s="302"/>
      <c r="DA171" s="302"/>
      <c r="DB171" s="302"/>
      <c r="DC171" s="302"/>
      <c r="DD171" s="302"/>
      <c r="DE171" s="302"/>
      <c r="DF171" s="302"/>
      <c r="DG171" s="302"/>
      <c r="DH171" s="302"/>
      <c r="DI171" s="302"/>
      <c r="DJ171" s="302"/>
      <c r="DK171" s="302"/>
      <c r="DL171" s="302"/>
      <c r="DM171" s="302"/>
      <c r="DN171" s="302"/>
      <c r="DO171" s="302"/>
      <c r="DP171" s="302"/>
      <c r="DQ171" s="302"/>
      <c r="DR171" s="302"/>
      <c r="DS171" s="302"/>
      <c r="DT171" s="302"/>
      <c r="DU171" s="302"/>
      <c r="DV171" s="302"/>
      <c r="DW171" s="302"/>
      <c r="DX171" s="302"/>
      <c r="DY171" s="302"/>
      <c r="DZ171" s="302"/>
      <c r="EA171" s="302"/>
      <c r="EB171" s="302"/>
      <c r="EC171" s="302"/>
      <c r="ED171" s="302"/>
      <c r="EE171" s="302"/>
      <c r="EF171" s="302"/>
      <c r="EG171" s="302"/>
      <c r="EH171" s="302"/>
      <c r="EI171" s="302"/>
      <c r="EJ171" s="302"/>
      <c r="EK171" s="302"/>
      <c r="EL171" s="302"/>
      <c r="EM171" s="302"/>
      <c r="EN171" s="302"/>
      <c r="EO171" s="302"/>
      <c r="EP171" s="302"/>
      <c r="EQ171" s="302"/>
      <c r="ER171" s="302"/>
      <c r="ES171" s="302"/>
      <c r="ET171" s="302"/>
      <c r="EU171" s="302"/>
      <c r="EV171" s="302"/>
      <c r="EW171" s="302"/>
      <c r="EX171" s="302"/>
      <c r="EY171" s="302"/>
      <c r="EZ171" s="303"/>
      <c r="FA171" s="303"/>
      <c r="FB171" s="303"/>
      <c r="FC171" s="303"/>
      <c r="FD171" s="303"/>
      <c r="FE171" s="302"/>
      <c r="FF171" s="302"/>
      <c r="FG171" s="302"/>
      <c r="FH171" s="302"/>
      <c r="FI171" s="302"/>
    </row>
    <row r="172" spans="1:165" x14ac:dyDescent="0.2">
      <c r="A172" s="302"/>
      <c r="B172" s="55">
        <f t="shared" si="13"/>
        <v>1</v>
      </c>
      <c r="C172" s="55">
        <f t="shared" si="14"/>
        <v>1</v>
      </c>
      <c r="D172" s="55" t="str">
        <f t="shared" si="15"/>
        <v/>
      </c>
      <c r="E172" s="55">
        <f t="shared" si="16"/>
        <v>1</v>
      </c>
      <c r="F172" s="55">
        <f t="shared" si="17"/>
        <v>0</v>
      </c>
      <c r="G172" s="55">
        <f t="shared" si="18"/>
        <v>7.25</v>
      </c>
      <c r="H172" s="55">
        <f>IF(AND(M172&gt;0,M172&lt;='Summary STATS'!$C$22),1,"")</f>
        <v>1</v>
      </c>
      <c r="I172" s="305"/>
      <c r="J172" s="26" t="s">
        <v>448</v>
      </c>
      <c r="K172" s="205">
        <v>44.202614359999998</v>
      </c>
      <c r="L172" s="205">
        <v>-88.472053009999996</v>
      </c>
      <c r="M172" s="302">
        <v>7.25</v>
      </c>
      <c r="N172" s="302" t="s">
        <v>284</v>
      </c>
      <c r="O172" s="302" t="s">
        <v>277</v>
      </c>
      <c r="P172" s="301"/>
      <c r="Q172" s="302">
        <v>1</v>
      </c>
      <c r="R172" s="15"/>
      <c r="S172" s="15">
        <v>1</v>
      </c>
      <c r="T172" s="302"/>
      <c r="U172" s="302"/>
      <c r="V172" s="302"/>
      <c r="W172" s="302"/>
      <c r="X172" s="302"/>
      <c r="Y172" s="302"/>
      <c r="Z172" s="302"/>
      <c r="AA172" s="302"/>
      <c r="AB172" s="302"/>
      <c r="AC172" s="302"/>
      <c r="AD172" s="302"/>
      <c r="AE172" s="302"/>
      <c r="AF172" s="302"/>
      <c r="AG172" s="302"/>
      <c r="AH172" s="302"/>
      <c r="AI172" s="302"/>
      <c r="AJ172" s="302"/>
      <c r="AK172" s="302"/>
      <c r="AL172" s="302"/>
      <c r="AM172" s="302"/>
      <c r="AN172" s="302"/>
      <c r="AO172" s="302"/>
      <c r="AP172" s="302"/>
      <c r="AQ172" s="302"/>
      <c r="AR172" s="302"/>
      <c r="AS172" s="302"/>
      <c r="AT172" s="302"/>
      <c r="AU172" s="302"/>
      <c r="AV172" s="302"/>
      <c r="AW172" s="302"/>
      <c r="AX172" s="302"/>
      <c r="AY172" s="302"/>
      <c r="AZ172" s="302"/>
      <c r="BA172" s="302"/>
      <c r="BB172" s="302"/>
      <c r="BC172" s="302"/>
      <c r="BD172" s="302"/>
      <c r="BE172" s="302"/>
      <c r="BF172" s="302"/>
      <c r="BG172" s="302"/>
      <c r="BH172" s="302"/>
      <c r="BI172" s="302"/>
      <c r="BJ172" s="302"/>
      <c r="BK172" s="302"/>
      <c r="BL172" s="302"/>
      <c r="BM172" s="302"/>
      <c r="BN172" s="302"/>
      <c r="BO172" s="302"/>
      <c r="BP172" s="302"/>
      <c r="BQ172" s="302"/>
      <c r="BR172" s="302"/>
      <c r="BS172" s="302"/>
      <c r="BT172" s="302"/>
      <c r="BU172" s="302"/>
      <c r="BV172" s="302"/>
      <c r="BW172" s="302"/>
      <c r="BX172" s="302"/>
      <c r="BY172" s="302"/>
      <c r="BZ172" s="302"/>
      <c r="CA172" s="302"/>
      <c r="CB172" s="302"/>
      <c r="CC172" s="302"/>
      <c r="CD172" s="302"/>
      <c r="CE172" s="302"/>
      <c r="CF172" s="302"/>
      <c r="CG172" s="302"/>
      <c r="CH172" s="302"/>
      <c r="CI172" s="302"/>
      <c r="CJ172" s="302"/>
      <c r="CK172" s="302"/>
      <c r="CL172" s="302"/>
      <c r="CM172" s="302"/>
      <c r="CN172" s="302"/>
      <c r="CO172" s="302"/>
      <c r="CP172" s="302"/>
      <c r="CQ172" s="302"/>
      <c r="CR172" s="302"/>
      <c r="CS172" s="302"/>
      <c r="CT172" s="302"/>
      <c r="CU172" s="302"/>
      <c r="CV172" s="302"/>
      <c r="CW172" s="302"/>
      <c r="CX172" s="302"/>
      <c r="CY172" s="302"/>
      <c r="CZ172" s="302"/>
      <c r="DA172" s="302"/>
      <c r="DB172" s="302"/>
      <c r="DC172" s="302"/>
      <c r="DD172" s="302"/>
      <c r="DE172" s="302"/>
      <c r="DF172" s="302"/>
      <c r="DG172" s="302"/>
      <c r="DH172" s="302"/>
      <c r="DI172" s="302"/>
      <c r="DJ172" s="302"/>
      <c r="DK172" s="302"/>
      <c r="DL172" s="302"/>
      <c r="DM172" s="302"/>
      <c r="DN172" s="302"/>
      <c r="DO172" s="302"/>
      <c r="DP172" s="302"/>
      <c r="DQ172" s="302"/>
      <c r="DR172" s="302"/>
      <c r="DS172" s="302"/>
      <c r="DT172" s="302"/>
      <c r="DU172" s="302"/>
      <c r="DV172" s="302"/>
      <c r="DW172" s="302"/>
      <c r="DX172" s="302"/>
      <c r="DY172" s="302"/>
      <c r="DZ172" s="302"/>
      <c r="EA172" s="302"/>
      <c r="EB172" s="302"/>
      <c r="EC172" s="302"/>
      <c r="ED172" s="302"/>
      <c r="EE172" s="302"/>
      <c r="EF172" s="302"/>
      <c r="EG172" s="302"/>
      <c r="EH172" s="302"/>
      <c r="EI172" s="302"/>
      <c r="EJ172" s="302"/>
      <c r="EK172" s="302"/>
      <c r="EL172" s="302"/>
      <c r="EM172" s="302"/>
      <c r="EN172" s="302"/>
      <c r="EO172" s="302"/>
      <c r="EP172" s="302"/>
      <c r="EQ172" s="302"/>
      <c r="ER172" s="302"/>
      <c r="ES172" s="302"/>
      <c r="ET172" s="302"/>
      <c r="EU172" s="302"/>
      <c r="EV172" s="302"/>
      <c r="EW172" s="302"/>
      <c r="EX172" s="302"/>
      <c r="EY172" s="302"/>
      <c r="EZ172" s="303"/>
      <c r="FA172" s="303"/>
      <c r="FB172" s="303"/>
      <c r="FC172" s="303"/>
      <c r="FD172" s="303"/>
      <c r="FE172" s="302"/>
      <c r="FF172" s="302"/>
      <c r="FG172" s="302"/>
      <c r="FH172" s="302"/>
      <c r="FI172" s="302"/>
    </row>
    <row r="173" spans="1:165" x14ac:dyDescent="0.2">
      <c r="A173" s="302"/>
      <c r="B173" s="55">
        <f t="shared" si="13"/>
        <v>0</v>
      </c>
      <c r="C173" s="55" t="str">
        <f t="shared" si="14"/>
        <v/>
      </c>
      <c r="D173" s="55" t="str">
        <f t="shared" si="15"/>
        <v/>
      </c>
      <c r="E173" s="55">
        <f t="shared" si="16"/>
        <v>0</v>
      </c>
      <c r="F173" s="55">
        <f t="shared" si="17"/>
        <v>0</v>
      </c>
      <c r="G173" s="55" t="str">
        <f t="shared" si="18"/>
        <v/>
      </c>
      <c r="H173" s="55">
        <f>IF(AND(M173&gt;0,M173&lt;='Summary STATS'!$C$22),1,"")</f>
        <v>1</v>
      </c>
      <c r="I173" s="305"/>
      <c r="J173" s="26" t="s">
        <v>449</v>
      </c>
      <c r="K173" s="205">
        <v>44.202599630000002</v>
      </c>
      <c r="L173" s="205">
        <v>-88.470952030000007</v>
      </c>
      <c r="M173" s="302">
        <v>9</v>
      </c>
      <c r="N173" s="302" t="s">
        <v>284</v>
      </c>
      <c r="O173" s="302" t="s">
        <v>277</v>
      </c>
      <c r="P173" s="301"/>
      <c r="Q173" s="302"/>
      <c r="R173" s="15"/>
      <c r="S173" s="15"/>
      <c r="T173" s="302"/>
      <c r="U173" s="302"/>
      <c r="V173" s="302"/>
      <c r="W173" s="302"/>
      <c r="X173" s="302"/>
      <c r="Y173" s="302"/>
      <c r="Z173" s="302"/>
      <c r="AA173" s="302"/>
      <c r="AB173" s="302"/>
      <c r="AC173" s="302"/>
      <c r="AD173" s="302"/>
      <c r="AE173" s="302"/>
      <c r="AF173" s="302"/>
      <c r="AG173" s="302"/>
      <c r="AH173" s="302"/>
      <c r="AI173" s="302"/>
      <c r="AJ173" s="302"/>
      <c r="AK173" s="302"/>
      <c r="AL173" s="302"/>
      <c r="AM173" s="302"/>
      <c r="AN173" s="302"/>
      <c r="AO173" s="302"/>
      <c r="AP173" s="302"/>
      <c r="AQ173" s="302"/>
      <c r="AR173" s="302"/>
      <c r="AS173" s="302"/>
      <c r="AT173" s="302"/>
      <c r="AU173" s="302"/>
      <c r="AV173" s="302"/>
      <c r="AW173" s="302"/>
      <c r="AX173" s="302"/>
      <c r="AY173" s="302"/>
      <c r="AZ173" s="302"/>
      <c r="BA173" s="302"/>
      <c r="BB173" s="302"/>
      <c r="BC173" s="302"/>
      <c r="BD173" s="302"/>
      <c r="BE173" s="302"/>
      <c r="BF173" s="302"/>
      <c r="BG173" s="302"/>
      <c r="BH173" s="302"/>
      <c r="BI173" s="302"/>
      <c r="BJ173" s="302"/>
      <c r="BK173" s="302"/>
      <c r="BL173" s="302"/>
      <c r="BM173" s="302"/>
      <c r="BN173" s="302"/>
      <c r="BO173" s="302"/>
      <c r="BP173" s="302"/>
      <c r="BQ173" s="302"/>
      <c r="BR173" s="302"/>
      <c r="BS173" s="302"/>
      <c r="BT173" s="302"/>
      <c r="BU173" s="302"/>
      <c r="BV173" s="302"/>
      <c r="BW173" s="302"/>
      <c r="BX173" s="302"/>
      <c r="BY173" s="302"/>
      <c r="BZ173" s="302"/>
      <c r="CA173" s="302"/>
      <c r="CB173" s="302"/>
      <c r="CC173" s="302"/>
      <c r="CD173" s="302"/>
      <c r="CE173" s="302"/>
      <c r="CF173" s="302"/>
      <c r="CG173" s="302"/>
      <c r="CH173" s="302"/>
      <c r="CI173" s="302"/>
      <c r="CJ173" s="302"/>
      <c r="CK173" s="302"/>
      <c r="CL173" s="302"/>
      <c r="CM173" s="302"/>
      <c r="CN173" s="302"/>
      <c r="CO173" s="302"/>
      <c r="CP173" s="302"/>
      <c r="CQ173" s="302"/>
      <c r="CR173" s="302"/>
      <c r="CS173" s="302"/>
      <c r="CT173" s="302"/>
      <c r="CU173" s="302"/>
      <c r="CV173" s="302"/>
      <c r="CW173" s="302"/>
      <c r="CX173" s="302"/>
      <c r="CY173" s="302"/>
      <c r="CZ173" s="302"/>
      <c r="DA173" s="302"/>
      <c r="DB173" s="302"/>
      <c r="DC173" s="302"/>
      <c r="DD173" s="302"/>
      <c r="DE173" s="302"/>
      <c r="DF173" s="302"/>
      <c r="DG173" s="302"/>
      <c r="DH173" s="302"/>
      <c r="DI173" s="302"/>
      <c r="DJ173" s="302"/>
      <c r="DK173" s="302"/>
      <c r="DL173" s="302"/>
      <c r="DM173" s="302"/>
      <c r="DN173" s="302"/>
      <c r="DO173" s="302"/>
      <c r="DP173" s="302"/>
      <c r="DQ173" s="302"/>
      <c r="DR173" s="302"/>
      <c r="DS173" s="302"/>
      <c r="DT173" s="302"/>
      <c r="DU173" s="302"/>
      <c r="DV173" s="302"/>
      <c r="DW173" s="302"/>
      <c r="DX173" s="302"/>
      <c r="DY173" s="302"/>
      <c r="DZ173" s="302"/>
      <c r="EA173" s="302"/>
      <c r="EB173" s="302"/>
      <c r="EC173" s="302"/>
      <c r="ED173" s="302"/>
      <c r="EE173" s="302"/>
      <c r="EF173" s="302"/>
      <c r="EG173" s="302"/>
      <c r="EH173" s="302"/>
      <c r="EI173" s="302"/>
      <c r="EJ173" s="302"/>
      <c r="EK173" s="302"/>
      <c r="EL173" s="302"/>
      <c r="EM173" s="302"/>
      <c r="EN173" s="302"/>
      <c r="EO173" s="302"/>
      <c r="EP173" s="302"/>
      <c r="EQ173" s="302"/>
      <c r="ER173" s="302"/>
      <c r="ES173" s="302"/>
      <c r="ET173" s="302"/>
      <c r="EU173" s="302"/>
      <c r="EV173" s="302"/>
      <c r="EW173" s="302"/>
      <c r="EX173" s="302"/>
      <c r="EY173" s="302"/>
      <c r="EZ173" s="303"/>
      <c r="FA173" s="303"/>
      <c r="FB173" s="303"/>
      <c r="FC173" s="303"/>
      <c r="FD173" s="303"/>
      <c r="FE173" s="302"/>
      <c r="FF173" s="302"/>
      <c r="FG173" s="302"/>
      <c r="FH173" s="302"/>
      <c r="FI173" s="302"/>
    </row>
    <row r="174" spans="1:165" x14ac:dyDescent="0.2">
      <c r="A174" s="302"/>
      <c r="B174" s="55">
        <f t="shared" si="13"/>
        <v>2</v>
      </c>
      <c r="C174" s="55">
        <f t="shared" si="14"/>
        <v>2</v>
      </c>
      <c r="D174" s="55">
        <f t="shared" si="15"/>
        <v>2</v>
      </c>
      <c r="E174" s="55">
        <f t="shared" si="16"/>
        <v>2</v>
      </c>
      <c r="F174" s="55">
        <f t="shared" si="17"/>
        <v>2</v>
      </c>
      <c r="G174" s="55">
        <f t="shared" si="18"/>
        <v>8.75</v>
      </c>
      <c r="H174" s="55">
        <f>IF(AND(M174&gt;0,M174&lt;='Summary STATS'!$C$22),1,"")</f>
        <v>1</v>
      </c>
      <c r="I174" s="305"/>
      <c r="J174" s="26" t="s">
        <v>450</v>
      </c>
      <c r="K174" s="205">
        <v>44.202584889999997</v>
      </c>
      <c r="L174" s="205">
        <v>-88.469851059999996</v>
      </c>
      <c r="M174" s="302">
        <v>8.75</v>
      </c>
      <c r="N174" s="302" t="s">
        <v>284</v>
      </c>
      <c r="O174" s="302" t="s">
        <v>277</v>
      </c>
      <c r="P174" s="301"/>
      <c r="Q174" s="302">
        <v>1</v>
      </c>
      <c r="R174" s="15"/>
      <c r="S174" s="15"/>
      <c r="T174" s="302"/>
      <c r="U174" s="302"/>
      <c r="V174" s="302"/>
      <c r="W174" s="302"/>
      <c r="X174" s="302"/>
      <c r="Y174" s="302"/>
      <c r="Z174" s="302"/>
      <c r="AA174" s="302"/>
      <c r="AB174" s="302"/>
      <c r="AC174" s="302"/>
      <c r="AD174" s="302"/>
      <c r="AE174" s="302"/>
      <c r="AF174" s="302"/>
      <c r="AG174" s="302"/>
      <c r="AH174" s="302"/>
      <c r="AI174" s="302"/>
      <c r="AJ174" s="302"/>
      <c r="AK174" s="302"/>
      <c r="AL174" s="302"/>
      <c r="AM174" s="302"/>
      <c r="AN174" s="302"/>
      <c r="AO174" s="302"/>
      <c r="AP174" s="302"/>
      <c r="AQ174" s="302"/>
      <c r="AR174" s="302"/>
      <c r="AS174" s="302"/>
      <c r="AT174" s="302"/>
      <c r="AU174" s="302"/>
      <c r="AV174" s="302"/>
      <c r="AW174" s="302"/>
      <c r="AX174" s="302"/>
      <c r="AY174" s="302"/>
      <c r="AZ174" s="302"/>
      <c r="BA174" s="302"/>
      <c r="BB174" s="302"/>
      <c r="BC174" s="302"/>
      <c r="BD174" s="302"/>
      <c r="BE174" s="302"/>
      <c r="BF174" s="302"/>
      <c r="BG174" s="302"/>
      <c r="BH174" s="302"/>
      <c r="BI174" s="302"/>
      <c r="BJ174" s="302"/>
      <c r="BK174" s="302"/>
      <c r="BL174" s="302"/>
      <c r="BM174" s="302"/>
      <c r="BN174" s="302"/>
      <c r="BO174" s="302"/>
      <c r="BP174" s="302"/>
      <c r="BQ174" s="302"/>
      <c r="BR174" s="302"/>
      <c r="BS174" s="302"/>
      <c r="BT174" s="302"/>
      <c r="BU174" s="302"/>
      <c r="BV174" s="302"/>
      <c r="BW174" s="302"/>
      <c r="BX174" s="302"/>
      <c r="BY174" s="302"/>
      <c r="BZ174" s="302"/>
      <c r="CA174" s="302"/>
      <c r="CB174" s="302"/>
      <c r="CC174" s="302"/>
      <c r="CD174" s="302"/>
      <c r="CE174" s="302"/>
      <c r="CF174" s="302"/>
      <c r="CG174" s="302"/>
      <c r="CH174" s="302"/>
      <c r="CI174" s="302"/>
      <c r="CJ174" s="302"/>
      <c r="CK174" s="302"/>
      <c r="CL174" s="302"/>
      <c r="CM174" s="302"/>
      <c r="CN174" s="302"/>
      <c r="CO174" s="302"/>
      <c r="CP174" s="302"/>
      <c r="CQ174" s="302"/>
      <c r="CR174" s="302"/>
      <c r="CS174" s="302"/>
      <c r="CT174" s="302"/>
      <c r="CU174" s="302"/>
      <c r="CV174" s="302"/>
      <c r="CW174" s="302"/>
      <c r="CX174" s="302"/>
      <c r="CY174" s="302"/>
      <c r="CZ174" s="302"/>
      <c r="DA174" s="302"/>
      <c r="DB174" s="302"/>
      <c r="DC174" s="302"/>
      <c r="DD174" s="302"/>
      <c r="DE174" s="302"/>
      <c r="DF174" s="302"/>
      <c r="DG174" s="302"/>
      <c r="DH174" s="302"/>
      <c r="DI174" s="302"/>
      <c r="DJ174" s="302"/>
      <c r="DK174" s="302"/>
      <c r="DL174" s="302"/>
      <c r="DM174" s="302"/>
      <c r="DN174" s="302"/>
      <c r="DO174" s="302"/>
      <c r="DP174" s="302"/>
      <c r="DQ174" s="302"/>
      <c r="DR174" s="302"/>
      <c r="DS174" s="302"/>
      <c r="DT174" s="302"/>
      <c r="DU174" s="302"/>
      <c r="DV174" s="302"/>
      <c r="DW174" s="302"/>
      <c r="DX174" s="302"/>
      <c r="DY174" s="302"/>
      <c r="DZ174" s="302"/>
      <c r="EA174" s="302"/>
      <c r="EB174" s="302"/>
      <c r="EC174" s="302"/>
      <c r="ED174" s="302">
        <v>1</v>
      </c>
      <c r="EE174" s="302"/>
      <c r="EF174" s="302"/>
      <c r="EG174" s="302"/>
      <c r="EH174" s="302"/>
      <c r="EI174" s="302"/>
      <c r="EJ174" s="302"/>
      <c r="EK174" s="302"/>
      <c r="EL174" s="302"/>
      <c r="EM174" s="302"/>
      <c r="EN174" s="302"/>
      <c r="EO174" s="302"/>
      <c r="EP174" s="302"/>
      <c r="EQ174" s="302"/>
      <c r="ER174" s="302"/>
      <c r="ES174" s="302">
        <v>1</v>
      </c>
      <c r="ET174" s="302"/>
      <c r="EU174" s="302"/>
      <c r="EV174" s="302"/>
      <c r="EW174" s="302"/>
      <c r="EX174" s="302"/>
      <c r="EY174" s="302"/>
      <c r="EZ174" s="303"/>
      <c r="FA174" s="303"/>
      <c r="FB174" s="303"/>
      <c r="FC174" s="303"/>
      <c r="FD174" s="303"/>
      <c r="FE174" s="302"/>
      <c r="FF174" s="302"/>
      <c r="FG174" s="302"/>
      <c r="FH174" s="302"/>
      <c r="FI174" s="302"/>
    </row>
    <row r="175" spans="1:165" x14ac:dyDescent="0.2">
      <c r="A175" s="302"/>
      <c r="B175" s="55">
        <f t="shared" si="13"/>
        <v>0</v>
      </c>
      <c r="C175" s="55" t="str">
        <f t="shared" si="14"/>
        <v/>
      </c>
      <c r="D175" s="55" t="str">
        <f t="shared" si="15"/>
        <v/>
      </c>
      <c r="E175" s="55">
        <f t="shared" si="16"/>
        <v>0</v>
      </c>
      <c r="F175" s="55">
        <f t="shared" si="17"/>
        <v>0</v>
      </c>
      <c r="G175" s="55" t="str">
        <f t="shared" si="18"/>
        <v/>
      </c>
      <c r="H175" s="55">
        <f>IF(AND(M175&gt;0,M175&lt;='Summary STATS'!$C$22),1,"")</f>
        <v>1</v>
      </c>
      <c r="I175" s="305"/>
      <c r="J175" s="26" t="s">
        <v>451</v>
      </c>
      <c r="K175" s="205">
        <v>44.202570129999998</v>
      </c>
      <c r="L175" s="205">
        <v>-88.46875009</v>
      </c>
      <c r="M175" s="302">
        <v>7.5</v>
      </c>
      <c r="N175" s="302" t="s">
        <v>284</v>
      </c>
      <c r="O175" s="302" t="s">
        <v>277</v>
      </c>
      <c r="P175" s="301"/>
      <c r="Q175" s="302"/>
      <c r="R175" s="15"/>
      <c r="S175" s="15"/>
      <c r="T175" s="302"/>
      <c r="U175" s="302"/>
      <c r="V175" s="302"/>
      <c r="W175" s="302"/>
      <c r="X175" s="302"/>
      <c r="Y175" s="302"/>
      <c r="Z175" s="302"/>
      <c r="AA175" s="302"/>
      <c r="AB175" s="302"/>
      <c r="AC175" s="302"/>
      <c r="AD175" s="302"/>
      <c r="AE175" s="302"/>
      <c r="AF175" s="302"/>
      <c r="AG175" s="302"/>
      <c r="AH175" s="302"/>
      <c r="AI175" s="302"/>
      <c r="AJ175" s="302"/>
      <c r="AK175" s="302"/>
      <c r="AL175" s="302"/>
      <c r="AM175" s="302"/>
      <c r="AN175" s="302"/>
      <c r="AO175" s="302"/>
      <c r="AP175" s="302"/>
      <c r="AQ175" s="302"/>
      <c r="AR175" s="302"/>
      <c r="AS175" s="302"/>
      <c r="AT175" s="302"/>
      <c r="AU175" s="302"/>
      <c r="AV175" s="302"/>
      <c r="AW175" s="302"/>
      <c r="AX175" s="302"/>
      <c r="AY175" s="302"/>
      <c r="AZ175" s="302"/>
      <c r="BA175" s="302"/>
      <c r="BB175" s="302"/>
      <c r="BC175" s="302"/>
      <c r="BD175" s="302"/>
      <c r="BE175" s="302"/>
      <c r="BF175" s="302"/>
      <c r="BG175" s="302"/>
      <c r="BH175" s="302"/>
      <c r="BI175" s="302"/>
      <c r="BJ175" s="302"/>
      <c r="BK175" s="302"/>
      <c r="BL175" s="302"/>
      <c r="BM175" s="302"/>
      <c r="BN175" s="302"/>
      <c r="BO175" s="302"/>
      <c r="BP175" s="302"/>
      <c r="BQ175" s="302"/>
      <c r="BR175" s="302"/>
      <c r="BS175" s="302"/>
      <c r="BT175" s="302"/>
      <c r="BU175" s="302"/>
      <c r="BV175" s="302"/>
      <c r="BW175" s="302"/>
      <c r="BX175" s="302"/>
      <c r="BY175" s="302"/>
      <c r="BZ175" s="302"/>
      <c r="CA175" s="302"/>
      <c r="CB175" s="302"/>
      <c r="CC175" s="302"/>
      <c r="CD175" s="302"/>
      <c r="CE175" s="302"/>
      <c r="CF175" s="302"/>
      <c r="CG175" s="302"/>
      <c r="CH175" s="302"/>
      <c r="CI175" s="302"/>
      <c r="CJ175" s="302"/>
      <c r="CK175" s="302"/>
      <c r="CL175" s="302"/>
      <c r="CM175" s="302"/>
      <c r="CN175" s="302"/>
      <c r="CO175" s="302"/>
      <c r="CP175" s="302"/>
      <c r="CQ175" s="302"/>
      <c r="CR175" s="302"/>
      <c r="CS175" s="302"/>
      <c r="CT175" s="302"/>
      <c r="CU175" s="302"/>
      <c r="CV175" s="302"/>
      <c r="CW175" s="302"/>
      <c r="CX175" s="302"/>
      <c r="CY175" s="302"/>
      <c r="CZ175" s="302"/>
      <c r="DA175" s="302"/>
      <c r="DB175" s="302"/>
      <c r="DC175" s="302"/>
      <c r="DD175" s="302"/>
      <c r="DE175" s="302"/>
      <c r="DF175" s="302"/>
      <c r="DG175" s="302"/>
      <c r="DH175" s="302"/>
      <c r="DI175" s="302"/>
      <c r="DJ175" s="302"/>
      <c r="DK175" s="302"/>
      <c r="DL175" s="302"/>
      <c r="DM175" s="302"/>
      <c r="DN175" s="302"/>
      <c r="DO175" s="302"/>
      <c r="DP175" s="302"/>
      <c r="DQ175" s="302"/>
      <c r="DR175" s="302"/>
      <c r="DS175" s="302"/>
      <c r="DT175" s="302"/>
      <c r="DU175" s="302"/>
      <c r="DV175" s="302"/>
      <c r="DW175" s="302"/>
      <c r="DX175" s="302"/>
      <c r="DY175" s="302"/>
      <c r="DZ175" s="302"/>
      <c r="EA175" s="302"/>
      <c r="EB175" s="302"/>
      <c r="EC175" s="302"/>
      <c r="ED175" s="302"/>
      <c r="EE175" s="302"/>
      <c r="EF175" s="302"/>
      <c r="EG175" s="302"/>
      <c r="EH175" s="302"/>
      <c r="EI175" s="302"/>
      <c r="EJ175" s="302"/>
      <c r="EK175" s="302"/>
      <c r="EL175" s="302"/>
      <c r="EM175" s="302"/>
      <c r="EN175" s="302"/>
      <c r="EO175" s="302"/>
      <c r="EP175" s="302"/>
      <c r="EQ175" s="302"/>
      <c r="ER175" s="302"/>
      <c r="ES175" s="302"/>
      <c r="ET175" s="302"/>
      <c r="EU175" s="302"/>
      <c r="EV175" s="302"/>
      <c r="EW175" s="302"/>
      <c r="EX175" s="302"/>
      <c r="EY175" s="302"/>
      <c r="EZ175" s="303"/>
      <c r="FA175" s="303"/>
      <c r="FB175" s="303"/>
      <c r="FC175" s="303"/>
      <c r="FD175" s="303"/>
      <c r="FE175" s="302"/>
      <c r="FF175" s="302"/>
      <c r="FG175" s="302"/>
      <c r="FH175" s="302"/>
      <c r="FI175" s="302"/>
    </row>
    <row r="176" spans="1:165" x14ac:dyDescent="0.2">
      <c r="A176" s="302"/>
      <c r="B176" s="55">
        <f t="shared" si="13"/>
        <v>2</v>
      </c>
      <c r="C176" s="55">
        <f t="shared" si="14"/>
        <v>2</v>
      </c>
      <c r="D176" s="55">
        <f t="shared" si="15"/>
        <v>2</v>
      </c>
      <c r="E176" s="55">
        <f t="shared" si="16"/>
        <v>2</v>
      </c>
      <c r="F176" s="55">
        <f t="shared" si="17"/>
        <v>2</v>
      </c>
      <c r="G176" s="55">
        <f t="shared" si="18"/>
        <v>6</v>
      </c>
      <c r="H176" s="55">
        <f>IF(AND(M176&gt;0,M176&lt;='Summary STATS'!$C$22),1,"")</f>
        <v>1</v>
      </c>
      <c r="I176" s="305"/>
      <c r="J176" s="26" t="s">
        <v>452</v>
      </c>
      <c r="K176" s="205">
        <v>44.202555359999998</v>
      </c>
      <c r="L176" s="205">
        <v>-88.467649120000004</v>
      </c>
      <c r="M176" s="302">
        <v>6</v>
      </c>
      <c r="N176" s="302" t="s">
        <v>284</v>
      </c>
      <c r="O176" s="302" t="s">
        <v>277</v>
      </c>
      <c r="P176" s="301"/>
      <c r="Q176" s="302">
        <v>1</v>
      </c>
      <c r="R176" s="15"/>
      <c r="S176" s="15"/>
      <c r="T176" s="302"/>
      <c r="U176" s="302"/>
      <c r="V176" s="302"/>
      <c r="W176" s="302"/>
      <c r="X176" s="302"/>
      <c r="Y176" s="302"/>
      <c r="Z176" s="302"/>
      <c r="AA176" s="302"/>
      <c r="AB176" s="302"/>
      <c r="AC176" s="302"/>
      <c r="AD176" s="302"/>
      <c r="AE176" s="302"/>
      <c r="AF176" s="302"/>
      <c r="AG176" s="302"/>
      <c r="AH176" s="302"/>
      <c r="AI176" s="302"/>
      <c r="AJ176" s="302"/>
      <c r="AK176" s="302"/>
      <c r="AL176" s="302"/>
      <c r="AM176" s="302"/>
      <c r="AN176" s="302"/>
      <c r="AO176" s="302"/>
      <c r="AP176" s="302"/>
      <c r="AQ176" s="302"/>
      <c r="AR176" s="302"/>
      <c r="AS176" s="302"/>
      <c r="AT176" s="302"/>
      <c r="AU176" s="302"/>
      <c r="AV176" s="302"/>
      <c r="AW176" s="302"/>
      <c r="AX176" s="302"/>
      <c r="AY176" s="302"/>
      <c r="AZ176" s="302"/>
      <c r="BA176" s="302"/>
      <c r="BB176" s="302"/>
      <c r="BC176" s="302"/>
      <c r="BD176" s="302"/>
      <c r="BE176" s="302"/>
      <c r="BF176" s="302"/>
      <c r="BG176" s="302"/>
      <c r="BH176" s="302"/>
      <c r="BI176" s="302"/>
      <c r="BJ176" s="302"/>
      <c r="BK176" s="302"/>
      <c r="BL176" s="302"/>
      <c r="BM176" s="302"/>
      <c r="BN176" s="302"/>
      <c r="BO176" s="302"/>
      <c r="BP176" s="302"/>
      <c r="BQ176" s="302"/>
      <c r="BR176" s="302"/>
      <c r="BS176" s="302"/>
      <c r="BT176" s="302"/>
      <c r="BU176" s="302"/>
      <c r="BV176" s="302"/>
      <c r="BW176" s="302"/>
      <c r="BX176" s="302"/>
      <c r="BY176" s="302"/>
      <c r="BZ176" s="302"/>
      <c r="CA176" s="302"/>
      <c r="CB176" s="302"/>
      <c r="CC176" s="302"/>
      <c r="CD176" s="302"/>
      <c r="CE176" s="302"/>
      <c r="CF176" s="302"/>
      <c r="CG176" s="302"/>
      <c r="CH176" s="302"/>
      <c r="CI176" s="302"/>
      <c r="CJ176" s="302"/>
      <c r="CK176" s="302"/>
      <c r="CL176" s="302"/>
      <c r="CM176" s="302"/>
      <c r="CN176" s="302"/>
      <c r="CO176" s="302"/>
      <c r="CP176" s="302"/>
      <c r="CQ176" s="302"/>
      <c r="CR176" s="302"/>
      <c r="CS176" s="302"/>
      <c r="CT176" s="302"/>
      <c r="CU176" s="302"/>
      <c r="CV176" s="302"/>
      <c r="CW176" s="302"/>
      <c r="CX176" s="302"/>
      <c r="CY176" s="302"/>
      <c r="CZ176" s="302"/>
      <c r="DA176" s="302"/>
      <c r="DB176" s="302"/>
      <c r="DC176" s="302"/>
      <c r="DD176" s="302"/>
      <c r="DE176" s="302"/>
      <c r="DF176" s="302"/>
      <c r="DG176" s="302"/>
      <c r="DH176" s="302"/>
      <c r="DI176" s="302"/>
      <c r="DJ176" s="302"/>
      <c r="DK176" s="302"/>
      <c r="DL176" s="302"/>
      <c r="DM176" s="302"/>
      <c r="DN176" s="302"/>
      <c r="DO176" s="302"/>
      <c r="DP176" s="302"/>
      <c r="DQ176" s="302"/>
      <c r="DR176" s="302"/>
      <c r="DS176" s="302"/>
      <c r="DT176" s="302"/>
      <c r="DU176" s="302"/>
      <c r="DV176" s="302"/>
      <c r="DW176" s="302"/>
      <c r="DX176" s="302"/>
      <c r="DY176" s="302"/>
      <c r="DZ176" s="302"/>
      <c r="EA176" s="302"/>
      <c r="EB176" s="302"/>
      <c r="EC176" s="302"/>
      <c r="ED176" s="302"/>
      <c r="EE176" s="302"/>
      <c r="EF176" s="302">
        <v>1</v>
      </c>
      <c r="EG176" s="302"/>
      <c r="EH176" s="302"/>
      <c r="EI176" s="302"/>
      <c r="EJ176" s="302"/>
      <c r="EK176" s="302"/>
      <c r="EL176" s="302"/>
      <c r="EM176" s="302"/>
      <c r="EN176" s="302"/>
      <c r="EO176" s="302"/>
      <c r="EP176" s="302"/>
      <c r="EQ176" s="302"/>
      <c r="ER176" s="302"/>
      <c r="ES176" s="302">
        <v>1</v>
      </c>
      <c r="ET176" s="302"/>
      <c r="EU176" s="302"/>
      <c r="EV176" s="302"/>
      <c r="EW176" s="302"/>
      <c r="EX176" s="302"/>
      <c r="EY176" s="302"/>
      <c r="EZ176" s="303"/>
      <c r="FA176" s="303"/>
      <c r="FB176" s="303"/>
      <c r="FC176" s="303"/>
      <c r="FD176" s="303"/>
      <c r="FE176" s="302"/>
      <c r="FF176" s="302"/>
      <c r="FG176" s="302"/>
      <c r="FH176" s="302"/>
      <c r="FI176" s="302"/>
    </row>
    <row r="177" spans="1:165" x14ac:dyDescent="0.2">
      <c r="A177" s="302"/>
      <c r="B177" s="55">
        <f t="shared" si="13"/>
        <v>5</v>
      </c>
      <c r="C177" s="55">
        <f t="shared" si="14"/>
        <v>5</v>
      </c>
      <c r="D177" s="55">
        <f t="shared" si="15"/>
        <v>4</v>
      </c>
      <c r="E177" s="55">
        <f t="shared" si="16"/>
        <v>5</v>
      </c>
      <c r="F177" s="55">
        <f t="shared" si="17"/>
        <v>4</v>
      </c>
      <c r="G177" s="55">
        <f t="shared" si="18"/>
        <v>6.5</v>
      </c>
      <c r="H177" s="55">
        <f>IF(AND(M177&gt;0,M177&lt;='Summary STATS'!$C$22),1,"")</f>
        <v>1</v>
      </c>
      <c r="I177" s="305"/>
      <c r="J177" s="26" t="s">
        <v>453</v>
      </c>
      <c r="K177" s="205">
        <v>44.202540589999998</v>
      </c>
      <c r="L177" s="205">
        <v>-88.466548149999994</v>
      </c>
      <c r="M177" s="302">
        <v>6.5</v>
      </c>
      <c r="N177" s="302" t="s">
        <v>293</v>
      </c>
      <c r="O177" s="302" t="s">
        <v>277</v>
      </c>
      <c r="P177" s="301"/>
      <c r="Q177" s="302">
        <v>1</v>
      </c>
      <c r="R177" s="15"/>
      <c r="S177" s="15">
        <v>1</v>
      </c>
      <c r="T177" s="302"/>
      <c r="U177" s="302"/>
      <c r="V177" s="302"/>
      <c r="W177" s="302"/>
      <c r="X177" s="302"/>
      <c r="Y177" s="302"/>
      <c r="Z177" s="302"/>
      <c r="AA177" s="302"/>
      <c r="AB177" s="302"/>
      <c r="AC177" s="302"/>
      <c r="AD177" s="302"/>
      <c r="AE177" s="302">
        <v>1</v>
      </c>
      <c r="AF177" s="302"/>
      <c r="AG177" s="302"/>
      <c r="AH177" s="302"/>
      <c r="AI177" s="302"/>
      <c r="AJ177" s="302"/>
      <c r="AK177" s="302"/>
      <c r="AL177" s="302"/>
      <c r="AM177" s="302"/>
      <c r="AN177" s="302"/>
      <c r="AO177" s="302"/>
      <c r="AP177" s="302"/>
      <c r="AQ177" s="302">
        <v>1</v>
      </c>
      <c r="AR177" s="302"/>
      <c r="AS177" s="302"/>
      <c r="AT177" s="302"/>
      <c r="AU177" s="302"/>
      <c r="AV177" s="302"/>
      <c r="AW177" s="302"/>
      <c r="AX177" s="302"/>
      <c r="AY177" s="302"/>
      <c r="AZ177" s="302"/>
      <c r="BA177" s="302"/>
      <c r="BB177" s="302"/>
      <c r="BC177" s="302"/>
      <c r="BD177" s="302"/>
      <c r="BE177" s="302"/>
      <c r="BF177" s="302"/>
      <c r="BG177" s="302"/>
      <c r="BH177" s="302"/>
      <c r="BI177" s="302"/>
      <c r="BJ177" s="302"/>
      <c r="BK177" s="302"/>
      <c r="BL177" s="302"/>
      <c r="BM177" s="302"/>
      <c r="BN177" s="302"/>
      <c r="BO177" s="302"/>
      <c r="BP177" s="302"/>
      <c r="BQ177" s="302"/>
      <c r="BR177" s="302"/>
      <c r="BS177" s="302"/>
      <c r="BT177" s="302"/>
      <c r="BU177" s="302"/>
      <c r="BV177" s="302"/>
      <c r="BW177" s="302"/>
      <c r="BX177" s="302"/>
      <c r="BY177" s="302"/>
      <c r="BZ177" s="302"/>
      <c r="CA177" s="302"/>
      <c r="CB177" s="302"/>
      <c r="CC177" s="302"/>
      <c r="CD177" s="302"/>
      <c r="CE177" s="302"/>
      <c r="CF177" s="302"/>
      <c r="CG177" s="302"/>
      <c r="CH177" s="302"/>
      <c r="CI177" s="302"/>
      <c r="CJ177" s="302"/>
      <c r="CK177" s="302"/>
      <c r="CL177" s="302"/>
      <c r="CM177" s="302"/>
      <c r="CN177" s="302"/>
      <c r="CO177" s="302"/>
      <c r="CP177" s="302"/>
      <c r="CQ177" s="302"/>
      <c r="CR177" s="302"/>
      <c r="CS177" s="302"/>
      <c r="CT177" s="302"/>
      <c r="CU177" s="302"/>
      <c r="CV177" s="302"/>
      <c r="CW177" s="302"/>
      <c r="CX177" s="302"/>
      <c r="CY177" s="302"/>
      <c r="CZ177" s="302"/>
      <c r="DA177" s="302"/>
      <c r="DB177" s="302"/>
      <c r="DC177" s="302"/>
      <c r="DD177" s="302"/>
      <c r="DE177" s="302"/>
      <c r="DF177" s="302"/>
      <c r="DG177" s="302"/>
      <c r="DH177" s="302"/>
      <c r="DI177" s="302"/>
      <c r="DJ177" s="302"/>
      <c r="DK177" s="302"/>
      <c r="DL177" s="302"/>
      <c r="DM177" s="302"/>
      <c r="DN177" s="302"/>
      <c r="DO177" s="302"/>
      <c r="DP177" s="302"/>
      <c r="DQ177" s="302"/>
      <c r="DR177" s="302"/>
      <c r="DS177" s="302"/>
      <c r="DT177" s="302"/>
      <c r="DU177" s="302"/>
      <c r="DV177" s="302"/>
      <c r="DW177" s="302"/>
      <c r="DX177" s="302"/>
      <c r="DY177" s="302"/>
      <c r="DZ177" s="302"/>
      <c r="EA177" s="302"/>
      <c r="EB177" s="302"/>
      <c r="EC177" s="302"/>
      <c r="ED177" s="302"/>
      <c r="EE177" s="302"/>
      <c r="EF177" s="302">
        <v>1</v>
      </c>
      <c r="EG177" s="302"/>
      <c r="EH177" s="302"/>
      <c r="EI177" s="302"/>
      <c r="EJ177" s="302"/>
      <c r="EK177" s="302"/>
      <c r="EL177" s="302"/>
      <c r="EM177" s="302"/>
      <c r="EN177" s="302"/>
      <c r="EO177" s="302"/>
      <c r="EP177" s="302"/>
      <c r="EQ177" s="302"/>
      <c r="ER177" s="302"/>
      <c r="ES177" s="302">
        <v>1</v>
      </c>
      <c r="ET177" s="302"/>
      <c r="EU177" s="302"/>
      <c r="EV177" s="302"/>
      <c r="EW177" s="302"/>
      <c r="EX177" s="302"/>
      <c r="EY177" s="302"/>
      <c r="EZ177" s="303"/>
      <c r="FA177" s="303"/>
      <c r="FB177" s="303"/>
      <c r="FC177" s="303"/>
      <c r="FD177" s="303"/>
      <c r="FE177" s="302"/>
      <c r="FF177" s="302"/>
      <c r="FG177" s="302"/>
      <c r="FH177" s="302"/>
      <c r="FI177" s="302"/>
    </row>
    <row r="178" spans="1:165" x14ac:dyDescent="0.2">
      <c r="A178" s="302"/>
      <c r="B178" s="55">
        <f t="shared" si="13"/>
        <v>1</v>
      </c>
      <c r="C178" s="55">
        <f t="shared" si="14"/>
        <v>1</v>
      </c>
      <c r="D178" s="55">
        <f t="shared" si="15"/>
        <v>1</v>
      </c>
      <c r="E178" s="55">
        <f t="shared" si="16"/>
        <v>1</v>
      </c>
      <c r="F178" s="55">
        <f t="shared" si="17"/>
        <v>1</v>
      </c>
      <c r="G178" s="55">
        <f t="shared" si="18"/>
        <v>5.5</v>
      </c>
      <c r="H178" s="55">
        <f>IF(AND(M178&gt;0,M178&lt;='Summary STATS'!$C$22),1,"")</f>
        <v>1</v>
      </c>
      <c r="I178" s="305"/>
      <c r="J178" s="26" t="s">
        <v>455</v>
      </c>
      <c r="K178" s="205">
        <v>44.202525799999997</v>
      </c>
      <c r="L178" s="205">
        <v>-88.465447179999998</v>
      </c>
      <c r="M178" s="302">
        <v>5.5</v>
      </c>
      <c r="N178" s="302" t="s">
        <v>276</v>
      </c>
      <c r="O178" s="302" t="s">
        <v>277</v>
      </c>
      <c r="P178" s="301"/>
      <c r="Q178" s="302">
        <v>1</v>
      </c>
      <c r="R178" s="15"/>
      <c r="S178" s="15"/>
      <c r="T178" s="302"/>
      <c r="U178" s="302"/>
      <c r="V178" s="302"/>
      <c r="W178" s="302"/>
      <c r="X178" s="302"/>
      <c r="Y178" s="302"/>
      <c r="Z178" s="302"/>
      <c r="AA178" s="302"/>
      <c r="AB178" s="302"/>
      <c r="AC178" s="302"/>
      <c r="AD178" s="302"/>
      <c r="AE178" s="302"/>
      <c r="AF178" s="302"/>
      <c r="AG178" s="302"/>
      <c r="AH178" s="302"/>
      <c r="AI178" s="302"/>
      <c r="AJ178" s="302"/>
      <c r="AK178" s="302"/>
      <c r="AL178" s="302"/>
      <c r="AM178" s="302"/>
      <c r="AN178" s="302"/>
      <c r="AO178" s="302"/>
      <c r="AP178" s="302"/>
      <c r="AQ178" s="302"/>
      <c r="AR178" s="302"/>
      <c r="AS178" s="302"/>
      <c r="AT178" s="302"/>
      <c r="AU178" s="302"/>
      <c r="AV178" s="302"/>
      <c r="AW178" s="302"/>
      <c r="AX178" s="302"/>
      <c r="AY178" s="302"/>
      <c r="AZ178" s="302"/>
      <c r="BA178" s="302"/>
      <c r="BB178" s="302"/>
      <c r="BC178" s="302"/>
      <c r="BD178" s="302"/>
      <c r="BE178" s="302"/>
      <c r="BF178" s="302"/>
      <c r="BG178" s="302"/>
      <c r="BH178" s="302"/>
      <c r="BI178" s="302"/>
      <c r="BJ178" s="302"/>
      <c r="BK178" s="302"/>
      <c r="BL178" s="302"/>
      <c r="BM178" s="302"/>
      <c r="BN178" s="302"/>
      <c r="BO178" s="302"/>
      <c r="BP178" s="302"/>
      <c r="BQ178" s="302"/>
      <c r="BR178" s="302"/>
      <c r="BS178" s="302"/>
      <c r="BT178" s="302"/>
      <c r="BU178" s="302"/>
      <c r="BV178" s="302"/>
      <c r="BW178" s="302"/>
      <c r="BX178" s="302"/>
      <c r="BY178" s="302"/>
      <c r="BZ178" s="302"/>
      <c r="CA178" s="302"/>
      <c r="CB178" s="302"/>
      <c r="CC178" s="302"/>
      <c r="CD178" s="302"/>
      <c r="CE178" s="302"/>
      <c r="CF178" s="302"/>
      <c r="CG178" s="302"/>
      <c r="CH178" s="302"/>
      <c r="CI178" s="302"/>
      <c r="CJ178" s="302"/>
      <c r="CK178" s="302"/>
      <c r="CL178" s="302"/>
      <c r="CM178" s="302"/>
      <c r="CN178" s="302"/>
      <c r="CO178" s="302"/>
      <c r="CP178" s="302"/>
      <c r="CQ178" s="302"/>
      <c r="CR178" s="302"/>
      <c r="CS178" s="302"/>
      <c r="CT178" s="302"/>
      <c r="CU178" s="302"/>
      <c r="CV178" s="302"/>
      <c r="CW178" s="302"/>
      <c r="CX178" s="302"/>
      <c r="CY178" s="302"/>
      <c r="CZ178" s="302"/>
      <c r="DA178" s="302"/>
      <c r="DB178" s="302"/>
      <c r="DC178" s="302"/>
      <c r="DD178" s="302"/>
      <c r="DE178" s="302"/>
      <c r="DF178" s="302"/>
      <c r="DG178" s="302"/>
      <c r="DH178" s="302"/>
      <c r="DI178" s="302"/>
      <c r="DJ178" s="302"/>
      <c r="DK178" s="302"/>
      <c r="DL178" s="302"/>
      <c r="DM178" s="302"/>
      <c r="DN178" s="302"/>
      <c r="DO178" s="302"/>
      <c r="DP178" s="302"/>
      <c r="DQ178" s="302"/>
      <c r="DR178" s="302"/>
      <c r="DS178" s="302"/>
      <c r="DT178" s="302"/>
      <c r="DU178" s="302"/>
      <c r="DV178" s="302"/>
      <c r="DW178" s="302"/>
      <c r="DX178" s="302"/>
      <c r="DY178" s="302"/>
      <c r="DZ178" s="302"/>
      <c r="EA178" s="302"/>
      <c r="EB178" s="302"/>
      <c r="EC178" s="302"/>
      <c r="ED178" s="302"/>
      <c r="EE178" s="302"/>
      <c r="EF178" s="302"/>
      <c r="EG178" s="302"/>
      <c r="EH178" s="302"/>
      <c r="EI178" s="302"/>
      <c r="EJ178" s="302"/>
      <c r="EK178" s="302"/>
      <c r="EL178" s="302"/>
      <c r="EM178" s="302"/>
      <c r="EN178" s="302"/>
      <c r="EO178" s="302"/>
      <c r="EP178" s="302"/>
      <c r="EQ178" s="302"/>
      <c r="ER178" s="302"/>
      <c r="ES178" s="302">
        <v>1</v>
      </c>
      <c r="ET178" s="302"/>
      <c r="EU178" s="302"/>
      <c r="EV178" s="302"/>
      <c r="EW178" s="302"/>
      <c r="EX178" s="302"/>
      <c r="EY178" s="302"/>
      <c r="EZ178" s="303"/>
      <c r="FA178" s="303"/>
      <c r="FB178" s="303"/>
      <c r="FC178" s="303"/>
      <c r="FD178" s="303"/>
      <c r="FE178" s="302"/>
      <c r="FF178" s="302"/>
      <c r="FG178" s="302"/>
      <c r="FH178" s="302"/>
      <c r="FI178" s="302"/>
    </row>
    <row r="179" spans="1:165" x14ac:dyDescent="0.2">
      <c r="A179" s="302"/>
      <c r="B179" s="55">
        <f t="shared" si="13"/>
        <v>2</v>
      </c>
      <c r="C179" s="55">
        <f t="shared" si="14"/>
        <v>2</v>
      </c>
      <c r="D179" s="55">
        <f t="shared" si="15"/>
        <v>1</v>
      </c>
      <c r="E179" s="55">
        <f t="shared" si="16"/>
        <v>2</v>
      </c>
      <c r="F179" s="55">
        <f t="shared" si="17"/>
        <v>1</v>
      </c>
      <c r="G179" s="55">
        <f t="shared" si="18"/>
        <v>3.5</v>
      </c>
      <c r="H179" s="55">
        <f>IF(AND(M179&gt;0,M179&lt;='Summary STATS'!$C$22),1,"")</f>
        <v>1</v>
      </c>
      <c r="I179" s="305"/>
      <c r="J179" s="26" t="s">
        <v>456</v>
      </c>
      <c r="K179" s="205">
        <v>44.202511000000001</v>
      </c>
      <c r="L179" s="205">
        <v>-88.464346210000002</v>
      </c>
      <c r="M179" s="302">
        <v>3.5</v>
      </c>
      <c r="N179" s="302" t="s">
        <v>284</v>
      </c>
      <c r="O179" s="302" t="s">
        <v>277</v>
      </c>
      <c r="P179" s="301"/>
      <c r="Q179" s="302">
        <v>1</v>
      </c>
      <c r="R179" s="15">
        <v>1</v>
      </c>
      <c r="S179" s="15"/>
      <c r="T179" s="302"/>
      <c r="U179" s="302"/>
      <c r="V179" s="302"/>
      <c r="W179" s="302"/>
      <c r="X179" s="302"/>
      <c r="Y179" s="302"/>
      <c r="Z179" s="302"/>
      <c r="AA179" s="302"/>
      <c r="AB179" s="302"/>
      <c r="AC179" s="302"/>
      <c r="AD179" s="302"/>
      <c r="AE179" s="302">
        <v>1</v>
      </c>
      <c r="AF179" s="302"/>
      <c r="AG179" s="302"/>
      <c r="AH179" s="302"/>
      <c r="AI179" s="302"/>
      <c r="AJ179" s="302"/>
      <c r="AK179" s="302"/>
      <c r="AL179" s="302"/>
      <c r="AM179" s="302"/>
      <c r="AN179" s="302"/>
      <c r="AO179" s="302"/>
      <c r="AP179" s="302"/>
      <c r="AQ179" s="302"/>
      <c r="AR179" s="302"/>
      <c r="AS179" s="302"/>
      <c r="AT179" s="302"/>
      <c r="AU179" s="302"/>
      <c r="AV179" s="302"/>
      <c r="AW179" s="302"/>
      <c r="AX179" s="302"/>
      <c r="AY179" s="302"/>
      <c r="AZ179" s="302"/>
      <c r="BA179" s="302"/>
      <c r="BB179" s="302"/>
      <c r="BC179" s="302"/>
      <c r="BD179" s="302"/>
      <c r="BE179" s="302"/>
      <c r="BF179" s="302"/>
      <c r="BG179" s="302"/>
      <c r="BH179" s="302"/>
      <c r="BI179" s="302"/>
      <c r="BJ179" s="302"/>
      <c r="BK179" s="302"/>
      <c r="BL179" s="302"/>
      <c r="BM179" s="302"/>
      <c r="BN179" s="302"/>
      <c r="BO179" s="302"/>
      <c r="BP179" s="302"/>
      <c r="BQ179" s="302"/>
      <c r="BR179" s="302"/>
      <c r="BS179" s="302"/>
      <c r="BT179" s="302"/>
      <c r="BU179" s="302"/>
      <c r="BV179" s="302"/>
      <c r="BW179" s="302"/>
      <c r="BX179" s="302"/>
      <c r="BY179" s="302"/>
      <c r="BZ179" s="302"/>
      <c r="CA179" s="302"/>
      <c r="CB179" s="302"/>
      <c r="CC179" s="302"/>
      <c r="CD179" s="302"/>
      <c r="CE179" s="302"/>
      <c r="CF179" s="302"/>
      <c r="CG179" s="302"/>
      <c r="CH179" s="302"/>
      <c r="CI179" s="302"/>
      <c r="CJ179" s="302"/>
      <c r="CK179" s="302"/>
      <c r="CL179" s="302"/>
      <c r="CM179" s="302"/>
      <c r="CN179" s="302"/>
      <c r="CO179" s="302"/>
      <c r="CP179" s="302"/>
      <c r="CQ179" s="302"/>
      <c r="CR179" s="302"/>
      <c r="CS179" s="302"/>
      <c r="CT179" s="302"/>
      <c r="CU179" s="302"/>
      <c r="CV179" s="302"/>
      <c r="CW179" s="302"/>
      <c r="CX179" s="302"/>
      <c r="CY179" s="302"/>
      <c r="CZ179" s="302"/>
      <c r="DA179" s="302"/>
      <c r="DB179" s="302"/>
      <c r="DC179" s="302"/>
      <c r="DD179" s="302"/>
      <c r="DE179" s="302"/>
      <c r="DF179" s="302"/>
      <c r="DG179" s="302"/>
      <c r="DH179" s="302"/>
      <c r="DI179" s="302"/>
      <c r="DJ179" s="302"/>
      <c r="DK179" s="302"/>
      <c r="DL179" s="302"/>
      <c r="DM179" s="302"/>
      <c r="DN179" s="302"/>
      <c r="DO179" s="302"/>
      <c r="DP179" s="302"/>
      <c r="DQ179" s="302"/>
      <c r="DR179" s="302"/>
      <c r="DS179" s="302"/>
      <c r="DT179" s="302"/>
      <c r="DU179" s="302"/>
      <c r="DV179" s="302"/>
      <c r="DW179" s="302"/>
      <c r="DX179" s="302"/>
      <c r="DY179" s="302"/>
      <c r="DZ179" s="302"/>
      <c r="EA179" s="302"/>
      <c r="EB179" s="302"/>
      <c r="EC179" s="302"/>
      <c r="ED179" s="302"/>
      <c r="EE179" s="302"/>
      <c r="EF179" s="302"/>
      <c r="EG179" s="302"/>
      <c r="EH179" s="302"/>
      <c r="EI179" s="302"/>
      <c r="EJ179" s="302"/>
      <c r="EK179" s="302"/>
      <c r="EL179" s="302"/>
      <c r="EM179" s="302"/>
      <c r="EN179" s="302"/>
      <c r="EO179" s="302"/>
      <c r="EP179" s="302"/>
      <c r="EQ179" s="302"/>
      <c r="ER179" s="302"/>
      <c r="ES179" s="302"/>
      <c r="ET179" s="302"/>
      <c r="EU179" s="302"/>
      <c r="EV179" s="302"/>
      <c r="EW179" s="302"/>
      <c r="EX179" s="302"/>
      <c r="EY179" s="302"/>
      <c r="EZ179" s="303"/>
      <c r="FA179" s="303"/>
      <c r="FB179" s="303"/>
      <c r="FC179" s="303"/>
      <c r="FD179" s="303"/>
      <c r="FE179" s="302"/>
      <c r="FF179" s="302"/>
      <c r="FG179" s="302"/>
      <c r="FH179" s="302"/>
      <c r="FI179" s="302"/>
    </row>
    <row r="180" spans="1:165" x14ac:dyDescent="0.2">
      <c r="A180" s="302"/>
      <c r="B180" s="55">
        <f t="shared" si="13"/>
        <v>3</v>
      </c>
      <c r="C180" s="55">
        <f t="shared" si="14"/>
        <v>3</v>
      </c>
      <c r="D180" s="55">
        <f t="shared" si="15"/>
        <v>2</v>
      </c>
      <c r="E180" s="55">
        <f t="shared" si="16"/>
        <v>3</v>
      </c>
      <c r="F180" s="55">
        <f t="shared" si="17"/>
        <v>2</v>
      </c>
      <c r="G180" s="55">
        <f t="shared" si="18"/>
        <v>4.25</v>
      </c>
      <c r="H180" s="55">
        <f>IF(AND(M180&gt;0,M180&lt;='Summary STATS'!$C$22),1,"")</f>
        <v>1</v>
      </c>
      <c r="I180" s="305"/>
      <c r="J180" s="26" t="s">
        <v>457</v>
      </c>
      <c r="K180" s="205">
        <v>44.202496189999998</v>
      </c>
      <c r="L180" s="205">
        <v>-88.463245240000006</v>
      </c>
      <c r="M180" s="305">
        <v>4.25</v>
      </c>
      <c r="N180" s="302" t="s">
        <v>284</v>
      </c>
      <c r="O180" s="302" t="s">
        <v>277</v>
      </c>
      <c r="P180" s="301"/>
      <c r="Q180" s="302">
        <v>2</v>
      </c>
      <c r="R180" s="15">
        <v>1</v>
      </c>
      <c r="S180" s="15"/>
      <c r="T180" s="302"/>
      <c r="U180" s="302"/>
      <c r="V180" s="302"/>
      <c r="W180" s="302"/>
      <c r="X180" s="302"/>
      <c r="Y180" s="302"/>
      <c r="Z180" s="302"/>
      <c r="AA180" s="302"/>
      <c r="AB180" s="302"/>
      <c r="AC180" s="302"/>
      <c r="AD180" s="302"/>
      <c r="AE180" s="302">
        <v>1</v>
      </c>
      <c r="AF180" s="302"/>
      <c r="AG180" s="302"/>
      <c r="AH180" s="302"/>
      <c r="AI180" s="302"/>
      <c r="AJ180" s="302"/>
      <c r="AK180" s="302"/>
      <c r="AL180" s="302"/>
      <c r="AM180" s="302"/>
      <c r="AN180" s="302"/>
      <c r="AO180" s="302"/>
      <c r="AP180" s="302"/>
      <c r="AQ180" s="302">
        <v>1</v>
      </c>
      <c r="AR180" s="302"/>
      <c r="AS180" s="302"/>
      <c r="AT180" s="302"/>
      <c r="AU180" s="302"/>
      <c r="AV180" s="302"/>
      <c r="AW180" s="302"/>
      <c r="AX180" s="302"/>
      <c r="AY180" s="302"/>
      <c r="AZ180" s="302"/>
      <c r="BA180" s="302"/>
      <c r="BB180" s="302"/>
      <c r="BC180" s="302"/>
      <c r="BD180" s="302"/>
      <c r="BE180" s="302"/>
      <c r="BF180" s="302"/>
      <c r="BG180" s="302"/>
      <c r="BH180" s="302"/>
      <c r="BI180" s="302"/>
      <c r="BJ180" s="302"/>
      <c r="BK180" s="302"/>
      <c r="BL180" s="302"/>
      <c r="BM180" s="302"/>
      <c r="BN180" s="302"/>
      <c r="BO180" s="302"/>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302"/>
      <c r="CR180" s="302"/>
      <c r="CS180" s="302"/>
      <c r="CT180" s="302"/>
      <c r="CU180" s="302"/>
      <c r="CV180" s="302"/>
      <c r="CW180" s="302"/>
      <c r="CX180" s="302"/>
      <c r="CY180" s="302"/>
      <c r="CZ180" s="302"/>
      <c r="DA180" s="302"/>
      <c r="DB180" s="302"/>
      <c r="DC180" s="302"/>
      <c r="DD180" s="302"/>
      <c r="DE180" s="302"/>
      <c r="DF180" s="302"/>
      <c r="DG180" s="302"/>
      <c r="DH180" s="302"/>
      <c r="DI180" s="302"/>
      <c r="DJ180" s="302"/>
      <c r="DK180" s="302"/>
      <c r="DL180" s="302"/>
      <c r="DM180" s="302"/>
      <c r="DN180" s="302"/>
      <c r="DO180" s="302"/>
      <c r="DP180" s="302"/>
      <c r="DQ180" s="302"/>
      <c r="DR180" s="302"/>
      <c r="DS180" s="302"/>
      <c r="DT180" s="302"/>
      <c r="DU180" s="302"/>
      <c r="DV180" s="302"/>
      <c r="DW180" s="302"/>
      <c r="DX180" s="302"/>
      <c r="DY180" s="302"/>
      <c r="DZ180" s="302"/>
      <c r="EA180" s="302"/>
      <c r="EB180" s="302"/>
      <c r="EC180" s="302"/>
      <c r="ED180" s="302"/>
      <c r="EE180" s="302"/>
      <c r="EF180" s="302"/>
      <c r="EG180" s="302"/>
      <c r="EH180" s="302"/>
      <c r="EI180" s="302"/>
      <c r="EJ180" s="302"/>
      <c r="EK180" s="302"/>
      <c r="EL180" s="302"/>
      <c r="EM180" s="302"/>
      <c r="EN180" s="302"/>
      <c r="EO180" s="302"/>
      <c r="EP180" s="302"/>
      <c r="EQ180" s="302"/>
      <c r="ER180" s="302"/>
      <c r="ES180" s="302"/>
      <c r="ET180" s="302"/>
      <c r="EU180" s="302"/>
      <c r="EV180" s="302"/>
      <c r="EW180" s="302"/>
      <c r="EX180" s="302"/>
      <c r="EY180" s="302"/>
      <c r="EZ180" s="303"/>
      <c r="FA180" s="303"/>
      <c r="FB180" s="303"/>
      <c r="FC180" s="303"/>
      <c r="FD180" s="303"/>
      <c r="FE180" s="302"/>
      <c r="FF180" s="302"/>
      <c r="FG180" s="302"/>
      <c r="FH180" s="302"/>
      <c r="FI180" s="302"/>
    </row>
    <row r="181" spans="1:165" x14ac:dyDescent="0.2">
      <c r="A181" s="302"/>
      <c r="B181" s="55">
        <f t="shared" si="13"/>
        <v>2</v>
      </c>
      <c r="C181" s="55">
        <f t="shared" si="14"/>
        <v>2</v>
      </c>
      <c r="D181" s="55">
        <f t="shared" si="15"/>
        <v>1</v>
      </c>
      <c r="E181" s="55">
        <f t="shared" si="16"/>
        <v>2</v>
      </c>
      <c r="F181" s="55">
        <f t="shared" si="17"/>
        <v>1</v>
      </c>
      <c r="G181" s="55">
        <f t="shared" si="18"/>
        <v>3</v>
      </c>
      <c r="H181" s="55">
        <f>IF(AND(M181&gt;0,M181&lt;='Summary STATS'!$C$22),1,"")</f>
        <v>1</v>
      </c>
      <c r="I181" s="305"/>
      <c r="J181" s="26" t="s">
        <v>458</v>
      </c>
      <c r="K181" s="205">
        <v>44.202481370000001</v>
      </c>
      <c r="L181" s="205">
        <v>-88.462144280000004</v>
      </c>
      <c r="M181" s="305">
        <v>3</v>
      </c>
      <c r="N181" s="302" t="s">
        <v>276</v>
      </c>
      <c r="O181" s="302" t="s">
        <v>277</v>
      </c>
      <c r="P181" s="301"/>
      <c r="Q181" s="302">
        <v>1</v>
      </c>
      <c r="R181" s="15">
        <v>1</v>
      </c>
      <c r="S181" s="15"/>
      <c r="T181" s="302"/>
      <c r="U181" s="302"/>
      <c r="V181" s="302"/>
      <c r="W181" s="302"/>
      <c r="X181" s="302"/>
      <c r="Y181" s="302"/>
      <c r="Z181" s="302"/>
      <c r="AA181" s="302"/>
      <c r="AB181" s="302"/>
      <c r="AC181" s="302"/>
      <c r="AD181" s="302"/>
      <c r="AE181" s="302"/>
      <c r="AF181" s="302"/>
      <c r="AG181" s="302"/>
      <c r="AH181" s="302"/>
      <c r="AI181" s="302"/>
      <c r="AJ181" s="302"/>
      <c r="AK181" s="302"/>
      <c r="AL181" s="302"/>
      <c r="AM181" s="302"/>
      <c r="AN181" s="302"/>
      <c r="AO181" s="302"/>
      <c r="AP181" s="302"/>
      <c r="AQ181" s="302">
        <v>1</v>
      </c>
      <c r="AR181" s="302"/>
      <c r="AS181" s="302"/>
      <c r="AT181" s="302"/>
      <c r="AU181" s="302"/>
      <c r="AV181" s="302"/>
      <c r="AW181" s="302"/>
      <c r="AX181" s="302"/>
      <c r="AY181" s="302"/>
      <c r="AZ181" s="302"/>
      <c r="BA181" s="302"/>
      <c r="BB181" s="302"/>
      <c r="BC181" s="302"/>
      <c r="BD181" s="302"/>
      <c r="BE181" s="302"/>
      <c r="BF181" s="302"/>
      <c r="BG181" s="302"/>
      <c r="BH181" s="302"/>
      <c r="BI181" s="302"/>
      <c r="BJ181" s="302"/>
      <c r="BK181" s="302"/>
      <c r="BL181" s="302"/>
      <c r="BM181" s="302"/>
      <c r="BN181" s="302"/>
      <c r="BO181" s="302"/>
      <c r="BP181" s="302"/>
      <c r="BQ181" s="302"/>
      <c r="BR181" s="302"/>
      <c r="BS181" s="302"/>
      <c r="BT181" s="302"/>
      <c r="BU181" s="302"/>
      <c r="BV181" s="302"/>
      <c r="BW181" s="302"/>
      <c r="BX181" s="302"/>
      <c r="BY181" s="302"/>
      <c r="BZ181" s="302"/>
      <c r="CA181" s="302"/>
      <c r="CB181" s="302" t="s">
        <v>278</v>
      </c>
      <c r="CC181" s="302"/>
      <c r="CD181" s="302"/>
      <c r="CE181" s="302"/>
      <c r="CF181" s="302"/>
      <c r="CG181" s="302"/>
      <c r="CH181" s="302"/>
      <c r="CI181" s="302"/>
      <c r="CJ181" s="302"/>
      <c r="CK181" s="302"/>
      <c r="CL181" s="302"/>
      <c r="CM181" s="302"/>
      <c r="CN181" s="302"/>
      <c r="CO181" s="302"/>
      <c r="CP181" s="302"/>
      <c r="CQ181" s="302"/>
      <c r="CR181" s="302"/>
      <c r="CS181" s="302"/>
      <c r="CT181" s="302"/>
      <c r="CU181" s="302"/>
      <c r="CV181" s="302"/>
      <c r="CW181" s="302"/>
      <c r="CX181" s="302"/>
      <c r="CY181" s="302"/>
      <c r="CZ181" s="302"/>
      <c r="DA181" s="302"/>
      <c r="DB181" s="302"/>
      <c r="DC181" s="302"/>
      <c r="DD181" s="302"/>
      <c r="DE181" s="302"/>
      <c r="DF181" s="302"/>
      <c r="DG181" s="302"/>
      <c r="DH181" s="302"/>
      <c r="DI181" s="302"/>
      <c r="DJ181" s="302"/>
      <c r="DK181" s="302"/>
      <c r="DL181" s="302"/>
      <c r="DM181" s="302"/>
      <c r="DN181" s="302"/>
      <c r="DO181" s="302"/>
      <c r="DP181" s="302"/>
      <c r="DQ181" s="302"/>
      <c r="DR181" s="302"/>
      <c r="DS181" s="302"/>
      <c r="DT181" s="302"/>
      <c r="DU181" s="302"/>
      <c r="DV181" s="302"/>
      <c r="DW181" s="302"/>
      <c r="DX181" s="302"/>
      <c r="DY181" s="302"/>
      <c r="DZ181" s="302"/>
      <c r="EA181" s="302"/>
      <c r="EB181" s="302"/>
      <c r="EC181" s="302"/>
      <c r="ED181" s="302"/>
      <c r="EE181" s="302"/>
      <c r="EF181" s="302"/>
      <c r="EG181" s="302"/>
      <c r="EH181" s="302"/>
      <c r="EI181" s="302"/>
      <c r="EJ181" s="302"/>
      <c r="EK181" s="302"/>
      <c r="EL181" s="302"/>
      <c r="EM181" s="302"/>
      <c r="EN181" s="302"/>
      <c r="EO181" s="302"/>
      <c r="EP181" s="302"/>
      <c r="EQ181" s="302"/>
      <c r="ER181" s="302"/>
      <c r="ES181" s="302"/>
      <c r="ET181" s="302"/>
      <c r="EU181" s="302"/>
      <c r="EV181" s="302"/>
      <c r="EW181" s="302"/>
      <c r="EX181" s="302"/>
      <c r="EY181" s="302"/>
      <c r="EZ181" s="303"/>
      <c r="FA181" s="303"/>
      <c r="FB181" s="303"/>
      <c r="FC181" s="303"/>
      <c r="FD181" s="303"/>
      <c r="FE181" s="302"/>
      <c r="FF181" s="302"/>
      <c r="FG181" s="302"/>
      <c r="FH181" s="302"/>
      <c r="FI181" s="302"/>
    </row>
    <row r="182" spans="1:165" x14ac:dyDescent="0.2">
      <c r="A182" s="302"/>
      <c r="B182" s="55">
        <f t="shared" si="13"/>
        <v>2</v>
      </c>
      <c r="C182" s="55">
        <f t="shared" si="14"/>
        <v>2</v>
      </c>
      <c r="D182" s="55">
        <f t="shared" si="15"/>
        <v>2</v>
      </c>
      <c r="E182" s="55">
        <f t="shared" si="16"/>
        <v>2</v>
      </c>
      <c r="F182" s="55">
        <f t="shared" si="17"/>
        <v>2</v>
      </c>
      <c r="G182" s="55">
        <f t="shared" si="18"/>
        <v>1.25</v>
      </c>
      <c r="H182" s="55">
        <f>IF(AND(M182&gt;0,M182&lt;='Summary STATS'!$C$22),1,"")</f>
        <v>1</v>
      </c>
      <c r="I182" s="305"/>
      <c r="J182" s="26" t="s">
        <v>459</v>
      </c>
      <c r="K182" s="205">
        <v>44.202466549999997</v>
      </c>
      <c r="L182" s="205">
        <v>-88.461043309999994</v>
      </c>
      <c r="M182" s="220">
        <v>1.25</v>
      </c>
      <c r="N182" s="302" t="s">
        <v>276</v>
      </c>
      <c r="O182" s="302" t="s">
        <v>277</v>
      </c>
      <c r="P182" s="301"/>
      <c r="Q182" s="302">
        <v>1</v>
      </c>
      <c r="R182" s="15"/>
      <c r="S182" s="15"/>
      <c r="T182" s="302"/>
      <c r="U182" s="302"/>
      <c r="V182" s="302"/>
      <c r="W182" s="302"/>
      <c r="X182" s="302"/>
      <c r="Y182" s="302"/>
      <c r="Z182" s="302"/>
      <c r="AA182" s="302"/>
      <c r="AB182" s="302"/>
      <c r="AC182" s="302"/>
      <c r="AD182" s="302"/>
      <c r="AE182" s="302">
        <v>1</v>
      </c>
      <c r="AF182" s="302"/>
      <c r="AG182" s="302"/>
      <c r="AH182" s="302"/>
      <c r="AI182" s="302"/>
      <c r="AJ182" s="302"/>
      <c r="AK182" s="302"/>
      <c r="AL182" s="302"/>
      <c r="AM182" s="302"/>
      <c r="AN182" s="302"/>
      <c r="AO182" s="302"/>
      <c r="AP182" s="302"/>
      <c r="AQ182" s="302">
        <v>1</v>
      </c>
      <c r="AR182" s="302"/>
      <c r="AS182" s="302"/>
      <c r="AT182" s="302"/>
      <c r="AU182" s="302"/>
      <c r="AV182" s="302"/>
      <c r="AW182" s="302"/>
      <c r="AX182" s="302"/>
      <c r="AY182" s="302"/>
      <c r="AZ182" s="302"/>
      <c r="BA182" s="302"/>
      <c r="BB182" s="302"/>
      <c r="BC182" s="302"/>
      <c r="BD182" s="302"/>
      <c r="BE182" s="302"/>
      <c r="BF182" s="302"/>
      <c r="BG182" s="302"/>
      <c r="BH182" s="302"/>
      <c r="BI182" s="302"/>
      <c r="BJ182" s="302"/>
      <c r="BK182" s="302"/>
      <c r="BL182" s="302"/>
      <c r="BM182" s="302"/>
      <c r="BN182" s="302"/>
      <c r="BO182" s="302"/>
      <c r="BP182" s="302"/>
      <c r="BQ182" s="302"/>
      <c r="BR182" s="302"/>
      <c r="BS182" s="302"/>
      <c r="BT182" s="302"/>
      <c r="BU182" s="302"/>
      <c r="BV182" s="302"/>
      <c r="BW182" s="302"/>
      <c r="BX182" s="302"/>
      <c r="BY182" s="302"/>
      <c r="BZ182" s="302"/>
      <c r="CA182" s="302"/>
      <c r="CB182" s="302"/>
      <c r="CC182" s="302"/>
      <c r="CD182" s="302"/>
      <c r="CE182" s="302"/>
      <c r="CF182" s="302"/>
      <c r="CG182" s="302"/>
      <c r="CH182" s="302"/>
      <c r="CI182" s="302"/>
      <c r="CJ182" s="302"/>
      <c r="CK182" s="302"/>
      <c r="CL182" s="302"/>
      <c r="CM182" s="302"/>
      <c r="CN182" s="302"/>
      <c r="CO182" s="302"/>
      <c r="CP182" s="302"/>
      <c r="CQ182" s="302"/>
      <c r="CR182" s="302"/>
      <c r="CS182" s="302"/>
      <c r="CT182" s="302"/>
      <c r="CU182" s="302"/>
      <c r="CV182" s="302"/>
      <c r="CW182" s="302"/>
      <c r="CX182" s="302"/>
      <c r="CY182" s="302"/>
      <c r="CZ182" s="302"/>
      <c r="DA182" s="302"/>
      <c r="DB182" s="302"/>
      <c r="DC182" s="302"/>
      <c r="DD182" s="302"/>
      <c r="DE182" s="302"/>
      <c r="DF182" s="302"/>
      <c r="DG182" s="302"/>
      <c r="DH182" s="302"/>
      <c r="DI182" s="302"/>
      <c r="DJ182" s="302"/>
      <c r="DK182" s="302"/>
      <c r="DL182" s="302"/>
      <c r="DM182" s="302"/>
      <c r="DN182" s="302"/>
      <c r="DO182" s="302"/>
      <c r="DP182" s="302"/>
      <c r="DQ182" s="302"/>
      <c r="DR182" s="302"/>
      <c r="DS182" s="302"/>
      <c r="DT182" s="302"/>
      <c r="DU182" s="302"/>
      <c r="DV182" s="302"/>
      <c r="DW182" s="302"/>
      <c r="DX182" s="302"/>
      <c r="DY182" s="302"/>
      <c r="DZ182" s="302"/>
      <c r="EA182" s="302"/>
      <c r="EB182" s="302"/>
      <c r="EC182" s="302"/>
      <c r="ED182" s="302"/>
      <c r="EE182" s="302"/>
      <c r="EF182" s="302"/>
      <c r="EG182" s="302"/>
      <c r="EH182" s="302"/>
      <c r="EI182" s="302"/>
      <c r="EJ182" s="302"/>
      <c r="EK182" s="302"/>
      <c r="EL182" s="302"/>
      <c r="EM182" s="302"/>
      <c r="EN182" s="302"/>
      <c r="EO182" s="302"/>
      <c r="EP182" s="302"/>
      <c r="EQ182" s="302"/>
      <c r="ER182" s="302"/>
      <c r="ES182" s="302"/>
      <c r="ET182" s="302"/>
      <c r="EU182" s="302"/>
      <c r="EV182" s="302"/>
      <c r="EW182" s="302"/>
      <c r="EX182" s="302"/>
      <c r="EY182" s="302"/>
      <c r="EZ182" s="303"/>
      <c r="FA182" s="303"/>
      <c r="FB182" s="303"/>
      <c r="FC182" s="303"/>
      <c r="FD182" s="303"/>
      <c r="FE182" s="302"/>
      <c r="FF182" s="302"/>
      <c r="FG182" s="302"/>
      <c r="FH182" s="302"/>
      <c r="FI182" s="302"/>
    </row>
    <row r="183" spans="1:165" x14ac:dyDescent="0.2">
      <c r="A183" s="302"/>
      <c r="B183" s="55">
        <f t="shared" si="13"/>
        <v>2</v>
      </c>
      <c r="C183" s="55">
        <f t="shared" si="14"/>
        <v>2</v>
      </c>
      <c r="D183" s="55">
        <f t="shared" si="15"/>
        <v>2</v>
      </c>
      <c r="E183" s="55">
        <f t="shared" si="16"/>
        <v>2</v>
      </c>
      <c r="F183" s="55">
        <f t="shared" si="17"/>
        <v>2</v>
      </c>
      <c r="G183" s="55">
        <f t="shared" si="18"/>
        <v>4.5</v>
      </c>
      <c r="H183" s="55">
        <f>IF(AND(M183&gt;0,M183&lt;='Summary STATS'!$C$22),1,"")</f>
        <v>1</v>
      </c>
      <c r="I183" s="305"/>
      <c r="J183" s="26" t="s">
        <v>460</v>
      </c>
      <c r="K183" s="205">
        <v>44.203406360000002</v>
      </c>
      <c r="L183" s="205">
        <v>-88.472032530000007</v>
      </c>
      <c r="M183" s="302">
        <v>4.5</v>
      </c>
      <c r="N183" s="302" t="s">
        <v>284</v>
      </c>
      <c r="O183" s="302" t="s">
        <v>277</v>
      </c>
      <c r="P183" s="301"/>
      <c r="Q183" s="302">
        <v>3</v>
      </c>
      <c r="R183" s="15"/>
      <c r="S183" s="15"/>
      <c r="T183" s="302"/>
      <c r="U183" s="302"/>
      <c r="V183" s="302"/>
      <c r="W183" s="302"/>
      <c r="X183" s="302"/>
      <c r="Y183" s="302"/>
      <c r="Z183" s="302"/>
      <c r="AA183" s="302"/>
      <c r="AB183" s="302"/>
      <c r="AC183" s="302"/>
      <c r="AD183" s="302"/>
      <c r="AE183" s="302">
        <v>3</v>
      </c>
      <c r="AF183" s="302"/>
      <c r="AG183" s="302"/>
      <c r="AH183" s="302"/>
      <c r="AI183" s="302"/>
      <c r="AJ183" s="302"/>
      <c r="AK183" s="302"/>
      <c r="AL183" s="302"/>
      <c r="AM183" s="302"/>
      <c r="AN183" s="302"/>
      <c r="AO183" s="302"/>
      <c r="AP183" s="302"/>
      <c r="AQ183" s="302">
        <v>2</v>
      </c>
      <c r="AR183" s="302"/>
      <c r="AS183" s="302"/>
      <c r="AT183" s="302"/>
      <c r="AU183" s="302"/>
      <c r="AV183" s="302"/>
      <c r="AW183" s="302"/>
      <c r="AX183" s="302"/>
      <c r="AY183" s="302"/>
      <c r="AZ183" s="302"/>
      <c r="BA183" s="302"/>
      <c r="BB183" s="302"/>
      <c r="BC183" s="302"/>
      <c r="BD183" s="302"/>
      <c r="BE183" s="302"/>
      <c r="BF183" s="302"/>
      <c r="BG183" s="302"/>
      <c r="BH183" s="302"/>
      <c r="BI183" s="302"/>
      <c r="BJ183" s="302"/>
      <c r="BK183" s="302"/>
      <c r="BL183" s="302"/>
      <c r="BM183" s="302"/>
      <c r="BN183" s="302"/>
      <c r="BO183" s="302"/>
      <c r="BP183" s="302"/>
      <c r="BQ183" s="302"/>
      <c r="BR183" s="302"/>
      <c r="BS183" s="302"/>
      <c r="BT183" s="302"/>
      <c r="BU183" s="302"/>
      <c r="BV183" s="302"/>
      <c r="BW183" s="302"/>
      <c r="BX183" s="302"/>
      <c r="BY183" s="302"/>
      <c r="BZ183" s="302"/>
      <c r="CA183" s="302"/>
      <c r="CB183" s="302"/>
      <c r="CC183" s="302"/>
      <c r="CD183" s="302"/>
      <c r="CE183" s="302"/>
      <c r="CF183" s="302"/>
      <c r="CG183" s="302"/>
      <c r="CH183" s="302"/>
      <c r="CI183" s="302"/>
      <c r="CJ183" s="302"/>
      <c r="CK183" s="302"/>
      <c r="CL183" s="302"/>
      <c r="CM183" s="302"/>
      <c r="CN183" s="302"/>
      <c r="CO183" s="302"/>
      <c r="CP183" s="302"/>
      <c r="CQ183" s="302"/>
      <c r="CR183" s="302"/>
      <c r="CS183" s="302"/>
      <c r="CT183" s="302"/>
      <c r="CU183" s="302"/>
      <c r="CV183" s="302"/>
      <c r="CW183" s="302"/>
      <c r="CX183" s="302"/>
      <c r="CY183" s="302"/>
      <c r="CZ183" s="302"/>
      <c r="DA183" s="302"/>
      <c r="DB183" s="302"/>
      <c r="DC183" s="302"/>
      <c r="DD183" s="302"/>
      <c r="DE183" s="302"/>
      <c r="DF183" s="302"/>
      <c r="DG183" s="302"/>
      <c r="DH183" s="302"/>
      <c r="DI183" s="302"/>
      <c r="DJ183" s="302"/>
      <c r="DK183" s="302"/>
      <c r="DL183" s="302"/>
      <c r="DM183" s="302"/>
      <c r="DN183" s="302"/>
      <c r="DO183" s="302"/>
      <c r="DP183" s="302"/>
      <c r="DQ183" s="302"/>
      <c r="DR183" s="302"/>
      <c r="DS183" s="302"/>
      <c r="DT183" s="302"/>
      <c r="DU183" s="302"/>
      <c r="DV183" s="302"/>
      <c r="DW183" s="302"/>
      <c r="DX183" s="302"/>
      <c r="DY183" s="302"/>
      <c r="DZ183" s="302"/>
      <c r="EA183" s="302"/>
      <c r="EB183" s="302"/>
      <c r="EC183" s="302"/>
      <c r="ED183" s="302"/>
      <c r="EE183" s="302"/>
      <c r="EF183" s="302"/>
      <c r="EG183" s="302"/>
      <c r="EH183" s="302"/>
      <c r="EI183" s="302"/>
      <c r="EJ183" s="302"/>
      <c r="EK183" s="302"/>
      <c r="EL183" s="302"/>
      <c r="EM183" s="302"/>
      <c r="EN183" s="302"/>
      <c r="EO183" s="302"/>
      <c r="EP183" s="302"/>
      <c r="EQ183" s="302"/>
      <c r="ER183" s="302"/>
      <c r="ES183" s="302"/>
      <c r="ET183" s="302"/>
      <c r="EU183" s="302"/>
      <c r="EV183" s="302"/>
      <c r="EW183" s="302"/>
      <c r="EX183" s="302"/>
      <c r="EY183" s="302"/>
      <c r="EZ183" s="303"/>
      <c r="FA183" s="303"/>
      <c r="FB183" s="303"/>
      <c r="FC183" s="303"/>
      <c r="FD183" s="303"/>
      <c r="FE183" s="302"/>
      <c r="FF183" s="302"/>
      <c r="FG183" s="302"/>
      <c r="FH183" s="302"/>
      <c r="FI183" s="302"/>
    </row>
    <row r="184" spans="1:165" x14ac:dyDescent="0.2">
      <c r="A184" s="302"/>
      <c r="B184" s="55">
        <f t="shared" si="13"/>
        <v>0</v>
      </c>
      <c r="C184" s="55" t="str">
        <f t="shared" si="14"/>
        <v/>
      </c>
      <c r="D184" s="55" t="str">
        <f t="shared" si="15"/>
        <v/>
      </c>
      <c r="E184" s="55">
        <f t="shared" si="16"/>
        <v>0</v>
      </c>
      <c r="F184" s="55">
        <f t="shared" si="17"/>
        <v>0</v>
      </c>
      <c r="G184" s="55" t="str">
        <f t="shared" si="18"/>
        <v/>
      </c>
      <c r="H184" s="55">
        <f>IF(AND(M184&gt;0,M184&lt;='Summary STATS'!$C$22),1,"")</f>
        <v>1</v>
      </c>
      <c r="I184" s="305"/>
      <c r="J184" s="26" t="s">
        <v>461</v>
      </c>
      <c r="K184" s="205">
        <v>44.203391629999999</v>
      </c>
      <c r="L184" s="205">
        <v>-88.470931539999995</v>
      </c>
      <c r="M184" s="302">
        <v>8.75</v>
      </c>
      <c r="N184" s="302" t="s">
        <v>284</v>
      </c>
      <c r="O184" s="302" t="s">
        <v>277</v>
      </c>
      <c r="P184" s="301"/>
      <c r="Q184" s="302"/>
      <c r="R184" s="15"/>
      <c r="S184" s="15"/>
      <c r="T184" s="302"/>
      <c r="U184" s="302"/>
      <c r="V184" s="302"/>
      <c r="W184" s="302"/>
      <c r="X184" s="302"/>
      <c r="Y184" s="302"/>
      <c r="Z184" s="302"/>
      <c r="AA184" s="302"/>
      <c r="AB184" s="302"/>
      <c r="AC184" s="302"/>
      <c r="AD184" s="302"/>
      <c r="AE184" s="302"/>
      <c r="AF184" s="302"/>
      <c r="AG184" s="302"/>
      <c r="AH184" s="302"/>
      <c r="AI184" s="302"/>
      <c r="AJ184" s="302"/>
      <c r="AK184" s="302"/>
      <c r="AL184" s="302"/>
      <c r="AM184" s="302"/>
      <c r="AN184" s="302"/>
      <c r="AO184" s="302"/>
      <c r="AP184" s="302"/>
      <c r="AQ184" s="302"/>
      <c r="AR184" s="302"/>
      <c r="AS184" s="302"/>
      <c r="AT184" s="302"/>
      <c r="AU184" s="302"/>
      <c r="AV184" s="302"/>
      <c r="AW184" s="302"/>
      <c r="AX184" s="302"/>
      <c r="AY184" s="302"/>
      <c r="AZ184" s="302"/>
      <c r="BA184" s="302"/>
      <c r="BB184" s="302"/>
      <c r="BC184" s="302"/>
      <c r="BD184" s="302"/>
      <c r="BE184" s="302"/>
      <c r="BF184" s="302"/>
      <c r="BG184" s="302"/>
      <c r="BH184" s="302"/>
      <c r="BI184" s="302"/>
      <c r="BJ184" s="302"/>
      <c r="BK184" s="302"/>
      <c r="BL184" s="302"/>
      <c r="BM184" s="302"/>
      <c r="BN184" s="302"/>
      <c r="BO184" s="302"/>
      <c r="BP184" s="302"/>
      <c r="BQ184" s="302"/>
      <c r="BR184" s="302"/>
      <c r="BS184" s="302"/>
      <c r="BT184" s="302"/>
      <c r="BU184" s="302"/>
      <c r="BV184" s="302"/>
      <c r="BW184" s="302"/>
      <c r="BX184" s="302"/>
      <c r="BY184" s="302"/>
      <c r="BZ184" s="302"/>
      <c r="CA184" s="302"/>
      <c r="CB184" s="302"/>
      <c r="CC184" s="302"/>
      <c r="CD184" s="302"/>
      <c r="CE184" s="302"/>
      <c r="CF184" s="302"/>
      <c r="CG184" s="302"/>
      <c r="CH184" s="302"/>
      <c r="CI184" s="302"/>
      <c r="CJ184" s="302"/>
      <c r="CK184" s="302"/>
      <c r="CL184" s="302"/>
      <c r="CM184" s="302"/>
      <c r="CN184" s="302"/>
      <c r="CO184" s="302"/>
      <c r="CP184" s="302"/>
      <c r="CQ184" s="302"/>
      <c r="CR184" s="302"/>
      <c r="CS184" s="302"/>
      <c r="CT184" s="302"/>
      <c r="CU184" s="302"/>
      <c r="CV184" s="302"/>
      <c r="CW184" s="302"/>
      <c r="CX184" s="302"/>
      <c r="CY184" s="302"/>
      <c r="CZ184" s="302"/>
      <c r="DA184" s="302"/>
      <c r="DB184" s="302"/>
      <c r="DC184" s="302"/>
      <c r="DD184" s="302"/>
      <c r="DE184" s="302"/>
      <c r="DF184" s="302"/>
      <c r="DG184" s="302"/>
      <c r="DH184" s="302"/>
      <c r="DI184" s="302"/>
      <c r="DJ184" s="302"/>
      <c r="DK184" s="302"/>
      <c r="DL184" s="302"/>
      <c r="DM184" s="302"/>
      <c r="DN184" s="302"/>
      <c r="DO184" s="302"/>
      <c r="DP184" s="302"/>
      <c r="DQ184" s="302"/>
      <c r="DR184" s="302"/>
      <c r="DS184" s="302"/>
      <c r="DT184" s="302"/>
      <c r="DU184" s="302"/>
      <c r="DV184" s="302"/>
      <c r="DW184" s="302"/>
      <c r="DX184" s="302"/>
      <c r="DY184" s="302"/>
      <c r="DZ184" s="302"/>
      <c r="EA184" s="302"/>
      <c r="EB184" s="302"/>
      <c r="EC184" s="302"/>
      <c r="ED184" s="302"/>
      <c r="EE184" s="302"/>
      <c r="EF184" s="302"/>
      <c r="EG184" s="302"/>
      <c r="EH184" s="302"/>
      <c r="EI184" s="302"/>
      <c r="EJ184" s="302"/>
      <c r="EK184" s="302"/>
      <c r="EL184" s="302"/>
      <c r="EM184" s="302"/>
      <c r="EN184" s="302"/>
      <c r="EO184" s="302"/>
      <c r="EP184" s="302"/>
      <c r="EQ184" s="302"/>
      <c r="ER184" s="302"/>
      <c r="ES184" s="302"/>
      <c r="ET184" s="302"/>
      <c r="EU184" s="302"/>
      <c r="EV184" s="302"/>
      <c r="EW184" s="302"/>
      <c r="EX184" s="302"/>
      <c r="EY184" s="302"/>
      <c r="EZ184" s="303"/>
      <c r="FA184" s="303"/>
      <c r="FB184" s="303"/>
      <c r="FC184" s="303"/>
      <c r="FD184" s="303"/>
      <c r="FE184" s="302"/>
      <c r="FF184" s="302"/>
      <c r="FG184" s="302"/>
      <c r="FH184" s="302"/>
      <c r="FI184" s="302"/>
    </row>
    <row r="185" spans="1:165" x14ac:dyDescent="0.2">
      <c r="A185" s="302"/>
      <c r="B185" s="55">
        <f t="shared" si="13"/>
        <v>0</v>
      </c>
      <c r="C185" s="55" t="str">
        <f t="shared" si="14"/>
        <v/>
      </c>
      <c r="D185" s="55" t="str">
        <f t="shared" si="15"/>
        <v/>
      </c>
      <c r="E185" s="55">
        <f t="shared" si="16"/>
        <v>0</v>
      </c>
      <c r="F185" s="55">
        <f t="shared" si="17"/>
        <v>0</v>
      </c>
      <c r="G185" s="55" t="str">
        <f t="shared" si="18"/>
        <v/>
      </c>
      <c r="H185" s="55">
        <f>IF(AND(M185&gt;0,M185&lt;='Summary STATS'!$C$22),1,"")</f>
        <v>1</v>
      </c>
      <c r="I185" s="305"/>
      <c r="J185" s="26" t="s">
        <v>462</v>
      </c>
      <c r="K185" s="205">
        <v>44.20337688</v>
      </c>
      <c r="L185" s="205">
        <v>-88.469830549999998</v>
      </c>
      <c r="M185" s="302">
        <v>11.25</v>
      </c>
      <c r="N185" s="302" t="s">
        <v>284</v>
      </c>
      <c r="O185" s="302" t="s">
        <v>277</v>
      </c>
      <c r="P185" s="301"/>
      <c r="Q185" s="302"/>
      <c r="R185" s="15"/>
      <c r="S185" s="15"/>
      <c r="T185" s="302"/>
      <c r="U185" s="302"/>
      <c r="V185" s="302"/>
      <c r="W185" s="302"/>
      <c r="X185" s="302"/>
      <c r="Y185" s="302"/>
      <c r="Z185" s="302"/>
      <c r="AA185" s="302"/>
      <c r="AB185" s="302"/>
      <c r="AC185" s="302"/>
      <c r="AD185" s="302"/>
      <c r="AE185" s="302"/>
      <c r="AF185" s="302"/>
      <c r="AG185" s="302"/>
      <c r="AH185" s="302"/>
      <c r="AI185" s="302"/>
      <c r="AJ185" s="302"/>
      <c r="AK185" s="302"/>
      <c r="AL185" s="302"/>
      <c r="AM185" s="302"/>
      <c r="AN185" s="302"/>
      <c r="AO185" s="302"/>
      <c r="AP185" s="302"/>
      <c r="AQ185" s="302"/>
      <c r="AR185" s="302"/>
      <c r="AS185" s="302"/>
      <c r="AT185" s="302"/>
      <c r="AU185" s="302"/>
      <c r="AV185" s="302"/>
      <c r="AW185" s="302"/>
      <c r="AX185" s="302"/>
      <c r="AY185" s="302"/>
      <c r="AZ185" s="302"/>
      <c r="BA185" s="302"/>
      <c r="BB185" s="302"/>
      <c r="BC185" s="302"/>
      <c r="BD185" s="302"/>
      <c r="BE185" s="302"/>
      <c r="BF185" s="302"/>
      <c r="BG185" s="302"/>
      <c r="BH185" s="302"/>
      <c r="BI185" s="302"/>
      <c r="BJ185" s="302"/>
      <c r="BK185" s="302"/>
      <c r="BL185" s="302"/>
      <c r="BM185" s="302"/>
      <c r="BN185" s="302"/>
      <c r="BO185" s="302"/>
      <c r="BP185" s="302"/>
      <c r="BQ185" s="302"/>
      <c r="BR185" s="302"/>
      <c r="BS185" s="302"/>
      <c r="BT185" s="302"/>
      <c r="BU185" s="302"/>
      <c r="BV185" s="302"/>
      <c r="BW185" s="302"/>
      <c r="BX185" s="302"/>
      <c r="BY185" s="302"/>
      <c r="BZ185" s="302"/>
      <c r="CA185" s="302"/>
      <c r="CB185" s="302"/>
      <c r="CC185" s="302"/>
      <c r="CD185" s="302"/>
      <c r="CE185" s="302"/>
      <c r="CF185" s="302"/>
      <c r="CG185" s="302"/>
      <c r="CH185" s="302"/>
      <c r="CI185" s="302"/>
      <c r="CJ185" s="302"/>
      <c r="CK185" s="302"/>
      <c r="CL185" s="302"/>
      <c r="CM185" s="302"/>
      <c r="CN185" s="302"/>
      <c r="CO185" s="302"/>
      <c r="CP185" s="302"/>
      <c r="CQ185" s="302"/>
      <c r="CR185" s="302"/>
      <c r="CS185" s="302"/>
      <c r="CT185" s="302"/>
      <c r="CU185" s="302"/>
      <c r="CV185" s="302"/>
      <c r="CW185" s="302"/>
      <c r="CX185" s="302"/>
      <c r="CY185" s="302"/>
      <c r="CZ185" s="302"/>
      <c r="DA185" s="302"/>
      <c r="DB185" s="302"/>
      <c r="DC185" s="302"/>
      <c r="DD185" s="302"/>
      <c r="DE185" s="302"/>
      <c r="DF185" s="302"/>
      <c r="DG185" s="302"/>
      <c r="DH185" s="302"/>
      <c r="DI185" s="302"/>
      <c r="DJ185" s="302"/>
      <c r="DK185" s="302"/>
      <c r="DL185" s="302"/>
      <c r="DM185" s="302"/>
      <c r="DN185" s="302"/>
      <c r="DO185" s="302"/>
      <c r="DP185" s="302"/>
      <c r="DQ185" s="302"/>
      <c r="DR185" s="302"/>
      <c r="DS185" s="302"/>
      <c r="DT185" s="302"/>
      <c r="DU185" s="302"/>
      <c r="DV185" s="302"/>
      <c r="DW185" s="302"/>
      <c r="DX185" s="302"/>
      <c r="DY185" s="302"/>
      <c r="DZ185" s="302"/>
      <c r="EA185" s="302"/>
      <c r="EB185" s="302"/>
      <c r="EC185" s="302"/>
      <c r="ED185" s="302"/>
      <c r="EE185" s="302"/>
      <c r="EF185" s="302"/>
      <c r="EG185" s="302"/>
      <c r="EH185" s="302"/>
      <c r="EI185" s="302"/>
      <c r="EJ185" s="302"/>
      <c r="EK185" s="302"/>
      <c r="EL185" s="302"/>
      <c r="EM185" s="302"/>
      <c r="EN185" s="302"/>
      <c r="EO185" s="302"/>
      <c r="EP185" s="302"/>
      <c r="EQ185" s="302"/>
      <c r="ER185" s="302"/>
      <c r="ES185" s="302"/>
      <c r="ET185" s="302"/>
      <c r="EU185" s="302"/>
      <c r="EV185" s="302"/>
      <c r="EW185" s="302"/>
      <c r="EX185" s="302"/>
      <c r="EY185" s="302"/>
      <c r="EZ185" s="303"/>
      <c r="FA185" s="303"/>
      <c r="FB185" s="303"/>
      <c r="FC185" s="303"/>
      <c r="FD185" s="303"/>
      <c r="FE185" s="302"/>
      <c r="FF185" s="302"/>
      <c r="FG185" s="302"/>
      <c r="FH185" s="302"/>
      <c r="FI185" s="302"/>
    </row>
    <row r="186" spans="1:165" x14ac:dyDescent="0.2">
      <c r="A186" s="302"/>
      <c r="B186" s="55">
        <f t="shared" si="13"/>
        <v>0</v>
      </c>
      <c r="C186" s="55" t="str">
        <f t="shared" si="14"/>
        <v/>
      </c>
      <c r="D186" s="55" t="str">
        <f t="shared" si="15"/>
        <v/>
      </c>
      <c r="E186" s="55">
        <f t="shared" si="16"/>
        <v>0</v>
      </c>
      <c r="F186" s="55">
        <f t="shared" si="17"/>
        <v>0</v>
      </c>
      <c r="G186" s="55" t="str">
        <f t="shared" si="18"/>
        <v/>
      </c>
      <c r="H186" s="55">
        <f>IF(AND(M186&gt;0,M186&lt;='Summary STATS'!$C$22),1,"")</f>
        <v>1</v>
      </c>
      <c r="I186" s="305"/>
      <c r="J186" s="26" t="s">
        <v>463</v>
      </c>
      <c r="K186" s="205">
        <v>44.203362130000002</v>
      </c>
      <c r="L186" s="205">
        <v>-88.468729569999994</v>
      </c>
      <c r="M186" s="302">
        <v>8</v>
      </c>
      <c r="N186" s="302" t="s">
        <v>284</v>
      </c>
      <c r="O186" s="302" t="s">
        <v>277</v>
      </c>
      <c r="P186" s="301"/>
      <c r="Q186" s="302"/>
      <c r="R186" s="15"/>
      <c r="S186" s="15"/>
      <c r="T186" s="302"/>
      <c r="U186" s="302"/>
      <c r="V186" s="302"/>
      <c r="W186" s="302"/>
      <c r="X186" s="302"/>
      <c r="Y186" s="302"/>
      <c r="Z186" s="302"/>
      <c r="AA186" s="302"/>
      <c r="AB186" s="302"/>
      <c r="AC186" s="302"/>
      <c r="AD186" s="302"/>
      <c r="AE186" s="302"/>
      <c r="AF186" s="302"/>
      <c r="AG186" s="302"/>
      <c r="AH186" s="302"/>
      <c r="AI186" s="302"/>
      <c r="AJ186" s="302"/>
      <c r="AK186" s="302"/>
      <c r="AL186" s="302"/>
      <c r="AM186" s="302"/>
      <c r="AN186" s="302"/>
      <c r="AO186" s="302"/>
      <c r="AP186" s="302"/>
      <c r="AQ186" s="302"/>
      <c r="AR186" s="302"/>
      <c r="AS186" s="302"/>
      <c r="AT186" s="302"/>
      <c r="AU186" s="302"/>
      <c r="AV186" s="302"/>
      <c r="AW186" s="302"/>
      <c r="AX186" s="302"/>
      <c r="AY186" s="302"/>
      <c r="AZ186" s="302"/>
      <c r="BA186" s="302"/>
      <c r="BB186" s="302"/>
      <c r="BC186" s="302"/>
      <c r="BD186" s="302"/>
      <c r="BE186" s="302"/>
      <c r="BF186" s="302"/>
      <c r="BG186" s="302"/>
      <c r="BH186" s="302"/>
      <c r="BI186" s="302"/>
      <c r="BJ186" s="302"/>
      <c r="BK186" s="302"/>
      <c r="BL186" s="302"/>
      <c r="BM186" s="302"/>
      <c r="BN186" s="302"/>
      <c r="BO186" s="302"/>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302"/>
      <c r="CR186" s="302"/>
      <c r="CS186" s="302"/>
      <c r="CT186" s="302"/>
      <c r="CU186" s="302"/>
      <c r="CV186" s="302"/>
      <c r="CW186" s="302"/>
      <c r="CX186" s="302"/>
      <c r="CY186" s="302"/>
      <c r="CZ186" s="302"/>
      <c r="DA186" s="302"/>
      <c r="DB186" s="302"/>
      <c r="DC186" s="302"/>
      <c r="DD186" s="302"/>
      <c r="DE186" s="302"/>
      <c r="DF186" s="302"/>
      <c r="DG186" s="302"/>
      <c r="DH186" s="302"/>
      <c r="DI186" s="302"/>
      <c r="DJ186" s="302"/>
      <c r="DK186" s="302"/>
      <c r="DL186" s="302"/>
      <c r="DM186" s="302"/>
      <c r="DN186" s="302"/>
      <c r="DO186" s="302"/>
      <c r="DP186" s="302"/>
      <c r="DQ186" s="302"/>
      <c r="DR186" s="302"/>
      <c r="DS186" s="302"/>
      <c r="DT186" s="302"/>
      <c r="DU186" s="302"/>
      <c r="DV186" s="302"/>
      <c r="DW186" s="302"/>
      <c r="DX186" s="302"/>
      <c r="DY186" s="302"/>
      <c r="DZ186" s="302"/>
      <c r="EA186" s="302"/>
      <c r="EB186" s="302"/>
      <c r="EC186" s="302"/>
      <c r="ED186" s="302"/>
      <c r="EE186" s="302"/>
      <c r="EF186" s="302"/>
      <c r="EG186" s="302"/>
      <c r="EH186" s="302"/>
      <c r="EI186" s="302"/>
      <c r="EJ186" s="302"/>
      <c r="EK186" s="302"/>
      <c r="EL186" s="302"/>
      <c r="EM186" s="302"/>
      <c r="EN186" s="302"/>
      <c r="EO186" s="302"/>
      <c r="EP186" s="302"/>
      <c r="EQ186" s="302"/>
      <c r="ER186" s="302"/>
      <c r="ES186" s="302"/>
      <c r="ET186" s="302"/>
      <c r="EU186" s="302"/>
      <c r="EV186" s="302"/>
      <c r="EW186" s="302"/>
      <c r="EX186" s="302"/>
      <c r="EY186" s="302"/>
      <c r="EZ186" s="303"/>
      <c r="FA186" s="303"/>
      <c r="FB186" s="303"/>
      <c r="FC186" s="303"/>
      <c r="FD186" s="303"/>
      <c r="FE186" s="302"/>
      <c r="FF186" s="302"/>
      <c r="FG186" s="302"/>
      <c r="FH186" s="302"/>
      <c r="FI186" s="302"/>
    </row>
    <row r="187" spans="1:165" x14ac:dyDescent="0.2">
      <c r="A187" s="302"/>
      <c r="B187" s="55">
        <f t="shared" si="13"/>
        <v>0</v>
      </c>
      <c r="C187" s="55" t="str">
        <f t="shared" si="14"/>
        <v/>
      </c>
      <c r="D187" s="55" t="str">
        <f t="shared" si="15"/>
        <v/>
      </c>
      <c r="E187" s="55">
        <f t="shared" si="16"/>
        <v>0</v>
      </c>
      <c r="F187" s="55">
        <f t="shared" si="17"/>
        <v>0</v>
      </c>
      <c r="G187" s="55" t="str">
        <f t="shared" si="18"/>
        <v/>
      </c>
      <c r="H187" s="55">
        <f>IF(AND(M187&gt;0,M187&lt;='Summary STATS'!$C$22),1,"")</f>
        <v>1</v>
      </c>
      <c r="I187" s="305"/>
      <c r="J187" s="26" t="s">
        <v>464</v>
      </c>
      <c r="K187" s="205">
        <v>44.203347360000002</v>
      </c>
      <c r="L187" s="205">
        <v>-88.467628579999996</v>
      </c>
      <c r="M187" s="302">
        <v>7.5</v>
      </c>
      <c r="N187" s="302" t="s">
        <v>293</v>
      </c>
      <c r="O187" s="302" t="s">
        <v>277</v>
      </c>
      <c r="P187" s="301"/>
      <c r="Q187" s="302"/>
      <c r="R187" s="15"/>
      <c r="S187" s="15"/>
      <c r="T187" s="302"/>
      <c r="U187" s="302"/>
      <c r="V187" s="302"/>
      <c r="W187" s="302"/>
      <c r="X187" s="302"/>
      <c r="Y187" s="302"/>
      <c r="Z187" s="302"/>
      <c r="AA187" s="302"/>
      <c r="AB187" s="302"/>
      <c r="AC187" s="302"/>
      <c r="AD187" s="302"/>
      <c r="AE187" s="302"/>
      <c r="AF187" s="302"/>
      <c r="AG187" s="302"/>
      <c r="AH187" s="302"/>
      <c r="AI187" s="302"/>
      <c r="AJ187" s="302"/>
      <c r="AK187" s="302"/>
      <c r="AL187" s="302"/>
      <c r="AM187" s="302"/>
      <c r="AN187" s="302"/>
      <c r="AO187" s="302"/>
      <c r="AP187" s="302"/>
      <c r="AQ187" s="302"/>
      <c r="AR187" s="302"/>
      <c r="AS187" s="302"/>
      <c r="AT187" s="302"/>
      <c r="AU187" s="302"/>
      <c r="AV187" s="302"/>
      <c r="AW187" s="302"/>
      <c r="AX187" s="302"/>
      <c r="AY187" s="302"/>
      <c r="AZ187" s="302"/>
      <c r="BA187" s="302"/>
      <c r="BB187" s="302"/>
      <c r="BC187" s="302"/>
      <c r="BD187" s="302"/>
      <c r="BE187" s="302"/>
      <c r="BF187" s="302"/>
      <c r="BG187" s="302"/>
      <c r="BH187" s="302"/>
      <c r="BI187" s="302"/>
      <c r="BJ187" s="302"/>
      <c r="BK187" s="302"/>
      <c r="BL187" s="302"/>
      <c r="BM187" s="302"/>
      <c r="BN187" s="302"/>
      <c r="BO187" s="302"/>
      <c r="BP187" s="302"/>
      <c r="BQ187" s="302"/>
      <c r="BR187" s="302"/>
      <c r="BS187" s="302"/>
      <c r="BT187" s="302"/>
      <c r="BU187" s="302"/>
      <c r="BV187" s="302"/>
      <c r="BW187" s="302"/>
      <c r="BX187" s="302"/>
      <c r="BY187" s="302"/>
      <c r="BZ187" s="302"/>
      <c r="CA187" s="302"/>
      <c r="CB187" s="302"/>
      <c r="CC187" s="302"/>
      <c r="CD187" s="302"/>
      <c r="CE187" s="302"/>
      <c r="CF187" s="302"/>
      <c r="CG187" s="302"/>
      <c r="CH187" s="302"/>
      <c r="CI187" s="302"/>
      <c r="CJ187" s="302"/>
      <c r="CK187" s="302"/>
      <c r="CL187" s="302"/>
      <c r="CM187" s="302"/>
      <c r="CN187" s="302"/>
      <c r="CO187" s="302"/>
      <c r="CP187" s="302"/>
      <c r="CQ187" s="302"/>
      <c r="CR187" s="302"/>
      <c r="CS187" s="302"/>
      <c r="CT187" s="302"/>
      <c r="CU187" s="302"/>
      <c r="CV187" s="302"/>
      <c r="CW187" s="302"/>
      <c r="CX187" s="302"/>
      <c r="CY187" s="302"/>
      <c r="CZ187" s="302"/>
      <c r="DA187" s="302"/>
      <c r="DB187" s="302"/>
      <c r="DC187" s="302"/>
      <c r="DD187" s="302"/>
      <c r="DE187" s="302"/>
      <c r="DF187" s="302"/>
      <c r="DG187" s="302"/>
      <c r="DH187" s="302"/>
      <c r="DI187" s="302"/>
      <c r="DJ187" s="302"/>
      <c r="DK187" s="302"/>
      <c r="DL187" s="302"/>
      <c r="DM187" s="302"/>
      <c r="DN187" s="302"/>
      <c r="DO187" s="302"/>
      <c r="DP187" s="302"/>
      <c r="DQ187" s="302"/>
      <c r="DR187" s="302"/>
      <c r="DS187" s="302"/>
      <c r="DT187" s="302"/>
      <c r="DU187" s="302"/>
      <c r="DV187" s="302"/>
      <c r="DW187" s="302"/>
      <c r="DX187" s="302"/>
      <c r="DY187" s="302"/>
      <c r="DZ187" s="302"/>
      <c r="EA187" s="302"/>
      <c r="EB187" s="302"/>
      <c r="EC187" s="302"/>
      <c r="ED187" s="302"/>
      <c r="EE187" s="302"/>
      <c r="EF187" s="302"/>
      <c r="EG187" s="302"/>
      <c r="EH187" s="302"/>
      <c r="EI187" s="302"/>
      <c r="EJ187" s="302"/>
      <c r="EK187" s="302"/>
      <c r="EL187" s="302"/>
      <c r="EM187" s="302"/>
      <c r="EN187" s="302"/>
      <c r="EO187" s="302"/>
      <c r="EP187" s="302"/>
      <c r="EQ187" s="302"/>
      <c r="ER187" s="302"/>
      <c r="ES187" s="302"/>
      <c r="ET187" s="302"/>
      <c r="EU187" s="302"/>
      <c r="EV187" s="302"/>
      <c r="EW187" s="302"/>
      <c r="EX187" s="302"/>
      <c r="EY187" s="302"/>
      <c r="EZ187" s="303"/>
      <c r="FA187" s="303"/>
      <c r="FB187" s="303"/>
      <c r="FC187" s="303"/>
      <c r="FD187" s="303"/>
      <c r="FE187" s="302"/>
      <c r="FF187" s="302"/>
      <c r="FG187" s="302"/>
      <c r="FH187" s="302"/>
      <c r="FI187" s="302"/>
    </row>
    <row r="188" spans="1:165" x14ac:dyDescent="0.2">
      <c r="A188" s="302"/>
      <c r="B188" s="55">
        <f t="shared" si="13"/>
        <v>6</v>
      </c>
      <c r="C188" s="55">
        <f t="shared" si="14"/>
        <v>6</v>
      </c>
      <c r="D188" s="55">
        <f t="shared" si="15"/>
        <v>4</v>
      </c>
      <c r="E188" s="55">
        <f t="shared" si="16"/>
        <v>6</v>
      </c>
      <c r="F188" s="55">
        <f t="shared" si="17"/>
        <v>4</v>
      </c>
      <c r="G188" s="55">
        <f t="shared" si="18"/>
        <v>5.5</v>
      </c>
      <c r="H188" s="55">
        <f>IF(AND(M188&gt;0,M188&lt;='Summary STATS'!$C$22),1,"")</f>
        <v>1</v>
      </c>
      <c r="I188" s="305"/>
      <c r="J188" s="26" t="s">
        <v>465</v>
      </c>
      <c r="K188" s="205">
        <v>44.203332580000001</v>
      </c>
      <c r="L188" s="205">
        <v>-88.466527600000006</v>
      </c>
      <c r="M188" s="302">
        <v>5.5</v>
      </c>
      <c r="N188" s="302" t="s">
        <v>276</v>
      </c>
      <c r="O188" s="302" t="s">
        <v>277</v>
      </c>
      <c r="P188" s="301"/>
      <c r="Q188" s="302">
        <v>1</v>
      </c>
      <c r="R188" s="15">
        <v>1</v>
      </c>
      <c r="S188" s="15">
        <v>1</v>
      </c>
      <c r="T188" s="302"/>
      <c r="U188" s="302"/>
      <c r="V188" s="302"/>
      <c r="W188" s="302"/>
      <c r="X188" s="302"/>
      <c r="Y188" s="302"/>
      <c r="Z188" s="302"/>
      <c r="AA188" s="302"/>
      <c r="AB188" s="302"/>
      <c r="AC188" s="302"/>
      <c r="AD188" s="302"/>
      <c r="AE188" s="302">
        <v>1</v>
      </c>
      <c r="AF188" s="302"/>
      <c r="AG188" s="302"/>
      <c r="AH188" s="302"/>
      <c r="AI188" s="302"/>
      <c r="AJ188" s="302"/>
      <c r="AK188" s="302"/>
      <c r="AL188" s="302"/>
      <c r="AM188" s="302"/>
      <c r="AN188" s="302"/>
      <c r="AO188" s="302"/>
      <c r="AP188" s="302"/>
      <c r="AQ188" s="302"/>
      <c r="AR188" s="302"/>
      <c r="AS188" s="302"/>
      <c r="AT188" s="302"/>
      <c r="AU188" s="302"/>
      <c r="AV188" s="302"/>
      <c r="AW188" s="302">
        <v>1</v>
      </c>
      <c r="AX188" s="302"/>
      <c r="AY188" s="302"/>
      <c r="AZ188" s="302"/>
      <c r="BA188" s="302"/>
      <c r="BB188" s="302"/>
      <c r="BC188" s="302"/>
      <c r="BD188" s="302"/>
      <c r="BE188" s="302"/>
      <c r="BF188" s="302"/>
      <c r="BG188" s="302"/>
      <c r="BH188" s="302"/>
      <c r="BI188" s="302"/>
      <c r="BJ188" s="302"/>
      <c r="BK188" s="302"/>
      <c r="BL188" s="302"/>
      <c r="BM188" s="302"/>
      <c r="BN188" s="302"/>
      <c r="BO188" s="302"/>
      <c r="BP188" s="302"/>
      <c r="BQ188" s="302"/>
      <c r="BR188" s="302"/>
      <c r="BS188" s="302"/>
      <c r="BT188" s="302"/>
      <c r="BU188" s="302"/>
      <c r="BV188" s="302"/>
      <c r="BW188" s="302"/>
      <c r="BX188" s="302"/>
      <c r="BY188" s="302"/>
      <c r="BZ188" s="302"/>
      <c r="CA188" s="302"/>
      <c r="CB188" s="302"/>
      <c r="CC188" s="302"/>
      <c r="CD188" s="302"/>
      <c r="CE188" s="302"/>
      <c r="CF188" s="302"/>
      <c r="CG188" s="302"/>
      <c r="CH188" s="302"/>
      <c r="CI188" s="302"/>
      <c r="CJ188" s="302"/>
      <c r="CK188" s="302"/>
      <c r="CL188" s="302"/>
      <c r="CM188" s="302"/>
      <c r="CN188" s="302"/>
      <c r="CO188" s="308">
        <v>1</v>
      </c>
      <c r="CP188" s="302"/>
      <c r="CQ188" s="302"/>
      <c r="CR188" s="302"/>
      <c r="CS188" s="302"/>
      <c r="CT188" s="302"/>
      <c r="CU188" s="302"/>
      <c r="CV188" s="302"/>
      <c r="CW188" s="302"/>
      <c r="CX188" s="302"/>
      <c r="CY188" s="302"/>
      <c r="CZ188" s="302"/>
      <c r="DA188" s="302"/>
      <c r="DB188" s="302"/>
      <c r="DC188" s="302"/>
      <c r="DD188" s="302"/>
      <c r="DE188" s="302"/>
      <c r="DF188" s="302"/>
      <c r="DG188" s="302"/>
      <c r="DH188" s="302"/>
      <c r="DI188" s="302"/>
      <c r="DJ188" s="302"/>
      <c r="DK188" s="302"/>
      <c r="DL188" s="302"/>
      <c r="DM188" s="302"/>
      <c r="DN188" s="302"/>
      <c r="DO188" s="302"/>
      <c r="DP188" s="302"/>
      <c r="DQ188" s="302"/>
      <c r="DR188" s="302"/>
      <c r="DS188" s="302"/>
      <c r="DT188" s="302"/>
      <c r="DU188" s="302"/>
      <c r="DV188" s="302"/>
      <c r="DW188" s="302"/>
      <c r="DX188" s="302"/>
      <c r="DY188" s="302"/>
      <c r="DZ188" s="302"/>
      <c r="EA188" s="302"/>
      <c r="EB188" s="302"/>
      <c r="EC188" s="302"/>
      <c r="ED188" s="302"/>
      <c r="EE188" s="302"/>
      <c r="EF188" s="302"/>
      <c r="EG188" s="302"/>
      <c r="EH188" s="302"/>
      <c r="EI188" s="302"/>
      <c r="EJ188" s="302"/>
      <c r="EK188" s="302"/>
      <c r="EL188" s="302"/>
      <c r="EM188" s="302"/>
      <c r="EN188" s="302"/>
      <c r="EO188" s="302"/>
      <c r="EP188" s="302"/>
      <c r="EQ188" s="302"/>
      <c r="ER188" s="302"/>
      <c r="ES188" s="302">
        <v>1</v>
      </c>
      <c r="ET188" s="302"/>
      <c r="EU188" s="302"/>
      <c r="EV188" s="302"/>
      <c r="EW188" s="302"/>
      <c r="EX188" s="302"/>
      <c r="EY188" s="302"/>
      <c r="EZ188" s="303"/>
      <c r="FA188" s="303"/>
      <c r="FB188" s="303"/>
      <c r="FC188" s="303"/>
      <c r="FD188" s="303"/>
      <c r="FE188" s="302"/>
      <c r="FF188" s="302"/>
      <c r="FG188" s="302"/>
      <c r="FH188" s="302"/>
      <c r="FI188" s="302"/>
    </row>
    <row r="189" spans="1:165" x14ac:dyDescent="0.2">
      <c r="A189" s="302"/>
      <c r="B189" s="55">
        <f t="shared" si="13"/>
        <v>2</v>
      </c>
      <c r="C189" s="55">
        <f t="shared" si="14"/>
        <v>2</v>
      </c>
      <c r="D189" s="55">
        <f t="shared" si="15"/>
        <v>1</v>
      </c>
      <c r="E189" s="55">
        <f t="shared" si="16"/>
        <v>2</v>
      </c>
      <c r="F189" s="55">
        <f t="shared" si="17"/>
        <v>1</v>
      </c>
      <c r="G189" s="55">
        <f t="shared" si="18"/>
        <v>5.25</v>
      </c>
      <c r="H189" s="55">
        <f>IF(AND(M189&gt;0,M189&lt;='Summary STATS'!$C$22),1,"")</f>
        <v>1</v>
      </c>
      <c r="I189" s="305"/>
      <c r="J189" s="26" t="s">
        <v>466</v>
      </c>
      <c r="K189" s="205">
        <v>44.203317800000001</v>
      </c>
      <c r="L189" s="205">
        <v>-88.465426609999994</v>
      </c>
      <c r="M189" s="302">
        <v>5.25</v>
      </c>
      <c r="N189" s="302" t="s">
        <v>276</v>
      </c>
      <c r="O189" s="302" t="s">
        <v>277</v>
      </c>
      <c r="P189" s="301"/>
      <c r="Q189" s="302">
        <v>1</v>
      </c>
      <c r="R189" s="15">
        <v>1</v>
      </c>
      <c r="S189" s="15"/>
      <c r="T189" s="302"/>
      <c r="U189" s="302"/>
      <c r="V189" s="302"/>
      <c r="W189" s="302"/>
      <c r="X189" s="302"/>
      <c r="Y189" s="302"/>
      <c r="Z189" s="302"/>
      <c r="AA189" s="302"/>
      <c r="AB189" s="302"/>
      <c r="AC189" s="302"/>
      <c r="AD189" s="302"/>
      <c r="AE189" s="302"/>
      <c r="AF189" s="302"/>
      <c r="AG189" s="302"/>
      <c r="AH189" s="302"/>
      <c r="AI189" s="302"/>
      <c r="AJ189" s="302"/>
      <c r="AK189" s="302"/>
      <c r="AL189" s="302"/>
      <c r="AM189" s="302"/>
      <c r="AN189" s="302"/>
      <c r="AO189" s="302"/>
      <c r="AP189" s="302"/>
      <c r="AQ189" s="302"/>
      <c r="AR189" s="302"/>
      <c r="AS189" s="302"/>
      <c r="AT189" s="302"/>
      <c r="AU189" s="302"/>
      <c r="AV189" s="302"/>
      <c r="AW189" s="302">
        <v>1</v>
      </c>
      <c r="AX189" s="302"/>
      <c r="AY189" s="302"/>
      <c r="AZ189" s="302"/>
      <c r="BA189" s="302"/>
      <c r="BB189" s="302"/>
      <c r="BC189" s="302"/>
      <c r="BD189" s="302"/>
      <c r="BE189" s="302"/>
      <c r="BF189" s="302"/>
      <c r="BG189" s="302"/>
      <c r="BH189" s="302"/>
      <c r="BI189" s="302"/>
      <c r="BJ189" s="302"/>
      <c r="BK189" s="302"/>
      <c r="BL189" s="302"/>
      <c r="BM189" s="302"/>
      <c r="BN189" s="302"/>
      <c r="BO189" s="302"/>
      <c r="BP189" s="302"/>
      <c r="BQ189" s="302"/>
      <c r="BR189" s="302"/>
      <c r="BS189" s="302"/>
      <c r="BT189" s="302"/>
      <c r="BU189" s="302"/>
      <c r="BV189" s="302"/>
      <c r="BW189" s="302"/>
      <c r="BX189" s="302"/>
      <c r="BY189" s="302"/>
      <c r="BZ189" s="302"/>
      <c r="CA189" s="302"/>
      <c r="CB189" s="302"/>
      <c r="CC189" s="302"/>
      <c r="CD189" s="302"/>
      <c r="CE189" s="302"/>
      <c r="CF189" s="302"/>
      <c r="CG189" s="302"/>
      <c r="CH189" s="302"/>
      <c r="CI189" s="302"/>
      <c r="CJ189" s="302"/>
      <c r="CK189" s="302"/>
      <c r="CL189" s="302"/>
      <c r="CM189" s="302"/>
      <c r="CN189" s="302"/>
      <c r="CO189" s="302"/>
      <c r="CP189" s="302"/>
      <c r="CQ189" s="302"/>
      <c r="CR189" s="302"/>
      <c r="CS189" s="302"/>
      <c r="CT189" s="302"/>
      <c r="CU189" s="302"/>
      <c r="CV189" s="302"/>
      <c r="CW189" s="302"/>
      <c r="CX189" s="302"/>
      <c r="CY189" s="302"/>
      <c r="CZ189" s="302"/>
      <c r="DA189" s="302"/>
      <c r="DB189" s="302"/>
      <c r="DC189" s="302"/>
      <c r="DD189" s="302"/>
      <c r="DE189" s="302"/>
      <c r="DF189" s="302"/>
      <c r="DG189" s="302"/>
      <c r="DH189" s="302"/>
      <c r="DI189" s="302"/>
      <c r="DJ189" s="302"/>
      <c r="DK189" s="302"/>
      <c r="DL189" s="302"/>
      <c r="DM189" s="302"/>
      <c r="DN189" s="302"/>
      <c r="DO189" s="302"/>
      <c r="DP189" s="302"/>
      <c r="DQ189" s="302"/>
      <c r="DR189" s="302"/>
      <c r="DS189" s="302"/>
      <c r="DT189" s="302"/>
      <c r="DU189" s="302"/>
      <c r="DV189" s="302"/>
      <c r="DW189" s="302"/>
      <c r="DX189" s="302"/>
      <c r="DY189" s="302"/>
      <c r="DZ189" s="302"/>
      <c r="EA189" s="302"/>
      <c r="EB189" s="302"/>
      <c r="EC189" s="302"/>
      <c r="ED189" s="302"/>
      <c r="EE189" s="302"/>
      <c r="EF189" s="302"/>
      <c r="EG189" s="302"/>
      <c r="EH189" s="302"/>
      <c r="EI189" s="302"/>
      <c r="EJ189" s="302"/>
      <c r="EK189" s="302"/>
      <c r="EL189" s="302"/>
      <c r="EM189" s="302"/>
      <c r="EN189" s="302"/>
      <c r="EO189" s="302"/>
      <c r="EP189" s="302"/>
      <c r="EQ189" s="302"/>
      <c r="ER189" s="302"/>
      <c r="ES189" s="302"/>
      <c r="ET189" s="302"/>
      <c r="EU189" s="302"/>
      <c r="EV189" s="302"/>
      <c r="EW189" s="302"/>
      <c r="EX189" s="302"/>
      <c r="EY189" s="302"/>
      <c r="EZ189" s="303"/>
      <c r="FA189" s="303"/>
      <c r="FB189" s="303"/>
      <c r="FC189" s="303"/>
      <c r="FD189" s="303"/>
      <c r="FE189" s="302"/>
      <c r="FF189" s="302"/>
      <c r="FG189" s="302"/>
      <c r="FH189" s="302"/>
      <c r="FI189" s="302"/>
    </row>
    <row r="190" spans="1:165" x14ac:dyDescent="0.2">
      <c r="A190" s="302"/>
      <c r="B190" s="55">
        <f t="shared" si="13"/>
        <v>4</v>
      </c>
      <c r="C190" s="55">
        <f t="shared" si="14"/>
        <v>4</v>
      </c>
      <c r="D190" s="55">
        <f t="shared" si="15"/>
        <v>3</v>
      </c>
      <c r="E190" s="55">
        <f t="shared" si="16"/>
        <v>4</v>
      </c>
      <c r="F190" s="55">
        <f t="shared" si="17"/>
        <v>3</v>
      </c>
      <c r="G190" s="55">
        <f t="shared" si="18"/>
        <v>4.5</v>
      </c>
      <c r="H190" s="55">
        <f>IF(AND(M190&gt;0,M190&lt;='Summary STATS'!$C$22),1,"")</f>
        <v>1</v>
      </c>
      <c r="I190" s="305"/>
      <c r="J190" s="26" t="s">
        <v>467</v>
      </c>
      <c r="K190" s="205">
        <v>44.203302999999998</v>
      </c>
      <c r="L190" s="205">
        <v>-88.464325630000005</v>
      </c>
      <c r="M190" s="302">
        <v>4.5</v>
      </c>
      <c r="N190" s="302" t="s">
        <v>284</v>
      </c>
      <c r="O190" s="302" t="s">
        <v>277</v>
      </c>
      <c r="P190" s="301"/>
      <c r="Q190" s="302">
        <v>3</v>
      </c>
      <c r="R190" s="15">
        <v>2</v>
      </c>
      <c r="S190" s="15"/>
      <c r="T190" s="302"/>
      <c r="U190" s="302"/>
      <c r="V190" s="302"/>
      <c r="W190" s="302"/>
      <c r="X190" s="302"/>
      <c r="Y190" s="302"/>
      <c r="Z190" s="302"/>
      <c r="AA190" s="302"/>
      <c r="AB190" s="302"/>
      <c r="AC190" s="302"/>
      <c r="AD190" s="302"/>
      <c r="AE190" s="302">
        <v>3</v>
      </c>
      <c r="AF190" s="302"/>
      <c r="AG190" s="302"/>
      <c r="AH190" s="302"/>
      <c r="AI190" s="302"/>
      <c r="AJ190" s="302"/>
      <c r="AK190" s="302"/>
      <c r="AL190" s="302"/>
      <c r="AM190" s="302"/>
      <c r="AN190" s="302"/>
      <c r="AO190" s="302"/>
      <c r="AP190" s="302"/>
      <c r="AQ190" s="302">
        <v>2</v>
      </c>
      <c r="AR190" s="302"/>
      <c r="AS190" s="302"/>
      <c r="AT190" s="302"/>
      <c r="AU190" s="302"/>
      <c r="AV190" s="302"/>
      <c r="AW190" s="302"/>
      <c r="AX190" s="302"/>
      <c r="AY190" s="302"/>
      <c r="AZ190" s="302"/>
      <c r="BA190" s="302"/>
      <c r="BB190" s="302"/>
      <c r="BC190" s="302"/>
      <c r="BD190" s="302"/>
      <c r="BE190" s="302" t="s">
        <v>278</v>
      </c>
      <c r="BF190" s="302"/>
      <c r="BG190" s="302"/>
      <c r="BH190" s="302"/>
      <c r="BI190" s="302"/>
      <c r="BJ190" s="302"/>
      <c r="BK190" s="302"/>
      <c r="BL190" s="302"/>
      <c r="BM190" s="302"/>
      <c r="BN190" s="302"/>
      <c r="BO190" s="302"/>
      <c r="BP190" s="302"/>
      <c r="BQ190" s="302"/>
      <c r="BR190" s="302"/>
      <c r="BS190" s="302"/>
      <c r="BT190" s="302"/>
      <c r="BU190" s="302"/>
      <c r="BV190" s="302"/>
      <c r="BW190" s="302"/>
      <c r="BX190" s="302"/>
      <c r="BY190" s="302"/>
      <c r="BZ190" s="302"/>
      <c r="CA190" s="302"/>
      <c r="CB190" s="302"/>
      <c r="CC190" s="302"/>
      <c r="CD190" s="302"/>
      <c r="CE190" s="302"/>
      <c r="CF190" s="302"/>
      <c r="CG190" s="302"/>
      <c r="CH190" s="302"/>
      <c r="CI190" s="302"/>
      <c r="CJ190" s="302"/>
      <c r="CK190" s="302"/>
      <c r="CL190" s="302"/>
      <c r="CM190" s="302"/>
      <c r="CN190" s="302"/>
      <c r="CO190" s="302"/>
      <c r="CP190" s="302"/>
      <c r="CQ190" s="302"/>
      <c r="CR190" s="302"/>
      <c r="CS190" s="302"/>
      <c r="CT190" s="302"/>
      <c r="CU190" s="302"/>
      <c r="CV190" s="302"/>
      <c r="CW190" s="302"/>
      <c r="CX190" s="302"/>
      <c r="CY190" s="302"/>
      <c r="CZ190" s="302"/>
      <c r="DA190" s="302"/>
      <c r="DB190" s="302"/>
      <c r="DC190" s="302"/>
      <c r="DD190" s="302"/>
      <c r="DE190" s="302"/>
      <c r="DF190" s="302"/>
      <c r="DG190" s="302"/>
      <c r="DH190" s="302"/>
      <c r="DI190" s="302"/>
      <c r="DJ190" s="302"/>
      <c r="DK190" s="302"/>
      <c r="DL190" s="302"/>
      <c r="DM190" s="302"/>
      <c r="DN190" s="302"/>
      <c r="DO190" s="302"/>
      <c r="DP190" s="302"/>
      <c r="DQ190" s="302"/>
      <c r="DR190" s="302"/>
      <c r="DS190" s="302"/>
      <c r="DT190" s="302"/>
      <c r="DU190" s="302"/>
      <c r="DV190" s="302"/>
      <c r="DW190" s="302"/>
      <c r="DX190" s="302"/>
      <c r="DY190" s="302"/>
      <c r="DZ190" s="302"/>
      <c r="EA190" s="302"/>
      <c r="EB190" s="302"/>
      <c r="EC190" s="302"/>
      <c r="ED190" s="302" t="s">
        <v>278</v>
      </c>
      <c r="EE190" s="302"/>
      <c r="EF190" s="302"/>
      <c r="EG190" s="302"/>
      <c r="EH190" s="302"/>
      <c r="EI190" s="302"/>
      <c r="EJ190" s="302"/>
      <c r="EK190" s="302"/>
      <c r="EL190" s="302"/>
      <c r="EM190" s="302"/>
      <c r="EN190" s="302"/>
      <c r="EO190" s="302"/>
      <c r="EP190" s="302"/>
      <c r="EQ190" s="302"/>
      <c r="ER190" s="302"/>
      <c r="ES190" s="302">
        <v>1</v>
      </c>
      <c r="ET190" s="302"/>
      <c r="EU190" s="302"/>
      <c r="EV190" s="302"/>
      <c r="EW190" s="302"/>
      <c r="EX190" s="302"/>
      <c r="EY190" s="302"/>
      <c r="EZ190" s="303"/>
      <c r="FA190" s="303"/>
      <c r="FB190" s="303"/>
      <c r="FC190" s="303"/>
      <c r="FD190" s="303"/>
      <c r="FE190" s="302"/>
      <c r="FF190" s="302"/>
      <c r="FG190" s="302"/>
      <c r="FH190" s="302"/>
      <c r="FI190" s="302"/>
    </row>
    <row r="191" spans="1:165" x14ac:dyDescent="0.2">
      <c r="A191" s="302"/>
      <c r="B191" s="55">
        <f t="shared" si="13"/>
        <v>3</v>
      </c>
      <c r="C191" s="55">
        <f t="shared" si="14"/>
        <v>3</v>
      </c>
      <c r="D191" s="55">
        <f t="shared" si="15"/>
        <v>2</v>
      </c>
      <c r="E191" s="55">
        <f t="shared" si="16"/>
        <v>3</v>
      </c>
      <c r="F191" s="55">
        <f t="shared" si="17"/>
        <v>2</v>
      </c>
      <c r="G191" s="55">
        <f t="shared" si="18"/>
        <v>4.25</v>
      </c>
      <c r="H191" s="55">
        <f>IF(AND(M191&gt;0,M191&lt;='Summary STATS'!$C$22),1,"")</f>
        <v>1</v>
      </c>
      <c r="I191" s="305"/>
      <c r="J191" s="26" t="s">
        <v>468</v>
      </c>
      <c r="K191" s="205">
        <v>44.203288190000002</v>
      </c>
      <c r="L191" s="205">
        <v>-88.463224650000001</v>
      </c>
      <c r="M191" s="302">
        <v>4.25</v>
      </c>
      <c r="N191" s="302" t="s">
        <v>284</v>
      </c>
      <c r="O191" s="302" t="s">
        <v>277</v>
      </c>
      <c r="P191" s="301"/>
      <c r="Q191" s="302">
        <v>3</v>
      </c>
      <c r="R191" s="15">
        <v>1</v>
      </c>
      <c r="S191" s="15"/>
      <c r="T191" s="302"/>
      <c r="U191" s="302"/>
      <c r="V191" s="302"/>
      <c r="W191" s="302"/>
      <c r="X191" s="302"/>
      <c r="Y191" s="302"/>
      <c r="Z191" s="302"/>
      <c r="AA191" s="302"/>
      <c r="AB191" s="302"/>
      <c r="AC191" s="302"/>
      <c r="AD191" s="302"/>
      <c r="AE191" s="302">
        <v>3</v>
      </c>
      <c r="AF191" s="302"/>
      <c r="AG191" s="302"/>
      <c r="AH191" s="302"/>
      <c r="AI191" s="302"/>
      <c r="AJ191" s="302"/>
      <c r="AK191" s="302"/>
      <c r="AL191" s="302"/>
      <c r="AM191" s="302"/>
      <c r="AN191" s="302"/>
      <c r="AO191" s="302"/>
      <c r="AP191" s="302"/>
      <c r="AQ191" s="302">
        <v>3</v>
      </c>
      <c r="AR191" s="302"/>
      <c r="AS191" s="302"/>
      <c r="AT191" s="302"/>
      <c r="AU191" s="302"/>
      <c r="AV191" s="302"/>
      <c r="AW191" s="302"/>
      <c r="AX191" s="302"/>
      <c r="AY191" s="302"/>
      <c r="AZ191" s="302"/>
      <c r="BA191" s="302"/>
      <c r="BB191" s="302"/>
      <c r="BC191" s="302"/>
      <c r="BD191" s="302"/>
      <c r="BE191" s="302"/>
      <c r="BF191" s="302"/>
      <c r="BG191" s="302"/>
      <c r="BH191" s="302"/>
      <c r="BI191" s="302"/>
      <c r="BJ191" s="302"/>
      <c r="BK191" s="302"/>
      <c r="BL191" s="302"/>
      <c r="BM191" s="302"/>
      <c r="BN191" s="302"/>
      <c r="BO191" s="302"/>
      <c r="BP191" s="302"/>
      <c r="BQ191" s="302"/>
      <c r="BR191" s="302"/>
      <c r="BS191" s="302"/>
      <c r="BT191" s="302"/>
      <c r="BU191" s="302"/>
      <c r="BV191" s="302"/>
      <c r="BW191" s="302"/>
      <c r="BX191" s="302"/>
      <c r="BY191" s="302"/>
      <c r="BZ191" s="302"/>
      <c r="CA191" s="302"/>
      <c r="CB191" s="302"/>
      <c r="CC191" s="302"/>
      <c r="CD191" s="302"/>
      <c r="CE191" s="302"/>
      <c r="CF191" s="302"/>
      <c r="CG191" s="302"/>
      <c r="CH191" s="302"/>
      <c r="CI191" s="302"/>
      <c r="CJ191" s="302"/>
      <c r="CK191" s="302"/>
      <c r="CL191" s="302"/>
      <c r="CM191" s="302"/>
      <c r="CN191" s="302"/>
      <c r="CO191" s="302"/>
      <c r="CP191" s="302"/>
      <c r="CQ191" s="302"/>
      <c r="CR191" s="302"/>
      <c r="CS191" s="302"/>
      <c r="CT191" s="302"/>
      <c r="CU191" s="302"/>
      <c r="CV191" s="302"/>
      <c r="CW191" s="302"/>
      <c r="CX191" s="302"/>
      <c r="CY191" s="302"/>
      <c r="CZ191" s="302"/>
      <c r="DA191" s="302"/>
      <c r="DB191" s="302"/>
      <c r="DC191" s="302"/>
      <c r="DD191" s="302"/>
      <c r="DE191" s="302"/>
      <c r="DF191" s="302"/>
      <c r="DG191" s="302"/>
      <c r="DH191" s="302"/>
      <c r="DI191" s="302"/>
      <c r="DJ191" s="302"/>
      <c r="DK191" s="302"/>
      <c r="DL191" s="302"/>
      <c r="DM191" s="302"/>
      <c r="DN191" s="302"/>
      <c r="DO191" s="302"/>
      <c r="DP191" s="302"/>
      <c r="DQ191" s="302"/>
      <c r="DR191" s="302"/>
      <c r="DS191" s="302"/>
      <c r="DT191" s="302"/>
      <c r="DU191" s="302"/>
      <c r="DV191" s="302"/>
      <c r="DW191" s="302"/>
      <c r="DX191" s="302"/>
      <c r="DY191" s="302"/>
      <c r="DZ191" s="302"/>
      <c r="EA191" s="302"/>
      <c r="EB191" s="302"/>
      <c r="EC191" s="302"/>
      <c r="ED191" s="302"/>
      <c r="EE191" s="302"/>
      <c r="EF191" s="302"/>
      <c r="EG191" s="302"/>
      <c r="EH191" s="302"/>
      <c r="EI191" s="302"/>
      <c r="EJ191" s="302"/>
      <c r="EK191" s="302"/>
      <c r="EL191" s="302"/>
      <c r="EM191" s="302"/>
      <c r="EN191" s="302"/>
      <c r="EO191" s="302"/>
      <c r="EP191" s="302"/>
      <c r="EQ191" s="302"/>
      <c r="ER191" s="302"/>
      <c r="ES191" s="302"/>
      <c r="ET191" s="302"/>
      <c r="EU191" s="302"/>
      <c r="EV191" s="302"/>
      <c r="EW191" s="302"/>
      <c r="EX191" s="302"/>
      <c r="EY191" s="302"/>
      <c r="EZ191" s="303"/>
      <c r="FA191" s="303"/>
      <c r="FB191" s="303"/>
      <c r="FC191" s="303"/>
      <c r="FD191" s="303"/>
      <c r="FE191" s="302"/>
      <c r="FF191" s="302"/>
      <c r="FG191" s="302"/>
      <c r="FH191" s="302"/>
      <c r="FI191" s="302"/>
    </row>
    <row r="192" spans="1:165" x14ac:dyDescent="0.2">
      <c r="A192" s="302"/>
      <c r="B192" s="55">
        <f t="shared" si="13"/>
        <v>3</v>
      </c>
      <c r="C192" s="55">
        <f t="shared" si="14"/>
        <v>3</v>
      </c>
      <c r="D192" s="55">
        <f t="shared" si="15"/>
        <v>2</v>
      </c>
      <c r="E192" s="55">
        <f t="shared" si="16"/>
        <v>3</v>
      </c>
      <c r="F192" s="55">
        <f t="shared" si="17"/>
        <v>2</v>
      </c>
      <c r="G192" s="55">
        <f t="shared" si="18"/>
        <v>4.5</v>
      </c>
      <c r="H192" s="55">
        <f>IF(AND(M192&gt;0,M192&lt;='Summary STATS'!$C$22),1,"")</f>
        <v>1</v>
      </c>
      <c r="I192" s="305"/>
      <c r="J192" s="26" t="s">
        <v>469</v>
      </c>
      <c r="K192" s="205">
        <v>44.203273369999998</v>
      </c>
      <c r="L192" s="205">
        <v>-88.462123669999997</v>
      </c>
      <c r="M192" s="302">
        <v>4.5</v>
      </c>
      <c r="N192" s="302" t="s">
        <v>284</v>
      </c>
      <c r="O192" s="302" t="s">
        <v>277</v>
      </c>
      <c r="P192" s="301"/>
      <c r="Q192" s="302">
        <v>2</v>
      </c>
      <c r="R192" s="15">
        <v>2</v>
      </c>
      <c r="S192" s="15"/>
      <c r="T192" s="302"/>
      <c r="U192" s="302"/>
      <c r="V192" s="302"/>
      <c r="W192" s="302"/>
      <c r="X192" s="302"/>
      <c r="Y192" s="302"/>
      <c r="Z192" s="302"/>
      <c r="AA192" s="302"/>
      <c r="AB192" s="302"/>
      <c r="AC192" s="302"/>
      <c r="AD192" s="302"/>
      <c r="AE192" s="302">
        <v>1</v>
      </c>
      <c r="AF192" s="302"/>
      <c r="AG192" s="302"/>
      <c r="AH192" s="302"/>
      <c r="AI192" s="302"/>
      <c r="AJ192" s="302"/>
      <c r="AK192" s="302"/>
      <c r="AL192" s="302"/>
      <c r="AM192" s="302"/>
      <c r="AN192" s="302"/>
      <c r="AO192" s="302"/>
      <c r="AP192" s="302"/>
      <c r="AQ192" s="302">
        <v>2</v>
      </c>
      <c r="AR192" s="302"/>
      <c r="AS192" s="302"/>
      <c r="AT192" s="302"/>
      <c r="AU192" s="302"/>
      <c r="AV192" s="302"/>
      <c r="AW192" s="302"/>
      <c r="AX192" s="302"/>
      <c r="AY192" s="302"/>
      <c r="AZ192" s="302"/>
      <c r="BA192" s="302"/>
      <c r="BB192" s="302"/>
      <c r="BC192" s="302"/>
      <c r="BD192" s="302"/>
      <c r="BE192" s="302"/>
      <c r="BF192" s="302"/>
      <c r="BG192" s="302"/>
      <c r="BH192" s="302"/>
      <c r="BI192" s="302"/>
      <c r="BJ192" s="302"/>
      <c r="BK192" s="302"/>
      <c r="BL192" s="302"/>
      <c r="BM192" s="302"/>
      <c r="BN192" s="302"/>
      <c r="BO192" s="302"/>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302"/>
      <c r="CR192" s="302"/>
      <c r="CS192" s="302"/>
      <c r="CT192" s="302"/>
      <c r="CU192" s="302"/>
      <c r="CV192" s="302"/>
      <c r="CW192" s="302"/>
      <c r="CX192" s="302"/>
      <c r="CY192" s="302"/>
      <c r="CZ192" s="302"/>
      <c r="DA192" s="302"/>
      <c r="DB192" s="302"/>
      <c r="DC192" s="302"/>
      <c r="DD192" s="302"/>
      <c r="DE192" s="302"/>
      <c r="DF192" s="302"/>
      <c r="DG192" s="302"/>
      <c r="DH192" s="302"/>
      <c r="DI192" s="302"/>
      <c r="DJ192" s="302"/>
      <c r="DK192" s="302"/>
      <c r="DL192" s="302"/>
      <c r="DM192" s="302"/>
      <c r="DN192" s="302"/>
      <c r="DO192" s="302"/>
      <c r="DP192" s="302"/>
      <c r="DQ192" s="302"/>
      <c r="DR192" s="302"/>
      <c r="DS192" s="302"/>
      <c r="DT192" s="302"/>
      <c r="DU192" s="302"/>
      <c r="DV192" s="302"/>
      <c r="DW192" s="302"/>
      <c r="DX192" s="302"/>
      <c r="DY192" s="302"/>
      <c r="DZ192" s="302"/>
      <c r="EA192" s="302"/>
      <c r="EB192" s="302"/>
      <c r="EC192" s="302"/>
      <c r="ED192" s="302"/>
      <c r="EE192" s="302"/>
      <c r="EF192" s="302"/>
      <c r="EG192" s="302"/>
      <c r="EH192" s="302"/>
      <c r="EI192" s="302"/>
      <c r="EJ192" s="302"/>
      <c r="EK192" s="302"/>
      <c r="EL192" s="302"/>
      <c r="EM192" s="302"/>
      <c r="EN192" s="302"/>
      <c r="EO192" s="302"/>
      <c r="EP192" s="302"/>
      <c r="EQ192" s="302"/>
      <c r="ER192" s="302"/>
      <c r="ES192" s="302"/>
      <c r="ET192" s="302"/>
      <c r="EU192" s="302"/>
      <c r="EV192" s="302"/>
      <c r="EW192" s="302"/>
      <c r="EX192" s="302"/>
      <c r="EY192" s="302"/>
      <c r="EZ192" s="303"/>
      <c r="FA192" s="303"/>
      <c r="FB192" s="303"/>
      <c r="FC192" s="303"/>
      <c r="FD192" s="303"/>
      <c r="FE192" s="302"/>
      <c r="FF192" s="302"/>
      <c r="FG192" s="302"/>
      <c r="FH192" s="302"/>
      <c r="FI192" s="302"/>
    </row>
    <row r="193" spans="1:165" x14ac:dyDescent="0.2">
      <c r="A193" s="302"/>
      <c r="B193" s="55">
        <f t="shared" si="13"/>
        <v>2</v>
      </c>
      <c r="C193" s="55">
        <f t="shared" si="14"/>
        <v>2</v>
      </c>
      <c r="D193" s="55">
        <f t="shared" si="15"/>
        <v>1</v>
      </c>
      <c r="E193" s="55">
        <f t="shared" si="16"/>
        <v>2</v>
      </c>
      <c r="F193" s="55">
        <f t="shared" si="17"/>
        <v>1</v>
      </c>
      <c r="G193" s="55">
        <f t="shared" si="18"/>
        <v>3.25</v>
      </c>
      <c r="H193" s="55">
        <f>IF(AND(M193&gt;0,M193&lt;='Summary STATS'!$C$22),1,"")</f>
        <v>1</v>
      </c>
      <c r="I193" s="305"/>
      <c r="J193" s="26" t="s">
        <v>470</v>
      </c>
      <c r="K193" s="205">
        <v>44.203243700000002</v>
      </c>
      <c r="L193" s="205">
        <v>-88.459921710000003</v>
      </c>
      <c r="M193" s="302">
        <v>3.25</v>
      </c>
      <c r="N193" s="302" t="s">
        <v>276</v>
      </c>
      <c r="O193" s="302" t="s">
        <v>277</v>
      </c>
      <c r="P193" s="301"/>
      <c r="Q193" s="302">
        <v>1</v>
      </c>
      <c r="R193" s="15">
        <v>1</v>
      </c>
      <c r="S193" s="15"/>
      <c r="T193" s="302"/>
      <c r="U193" s="302"/>
      <c r="V193" s="302"/>
      <c r="W193" s="302"/>
      <c r="X193" s="302"/>
      <c r="Y193" s="302"/>
      <c r="Z193" s="302"/>
      <c r="AA193" s="302"/>
      <c r="AB193" s="302"/>
      <c r="AC193" s="302"/>
      <c r="AD193" s="302"/>
      <c r="AE193" s="302"/>
      <c r="AF193" s="302"/>
      <c r="AG193" s="302"/>
      <c r="AH193" s="302"/>
      <c r="AI193" s="302"/>
      <c r="AJ193" s="302"/>
      <c r="AK193" s="302"/>
      <c r="AL193" s="302"/>
      <c r="AM193" s="302"/>
      <c r="AN193" s="302"/>
      <c r="AO193" s="302"/>
      <c r="AP193" s="302"/>
      <c r="AQ193" s="302">
        <v>1</v>
      </c>
      <c r="AR193" s="302"/>
      <c r="AS193" s="302"/>
      <c r="AT193" s="302"/>
      <c r="AU193" s="302"/>
      <c r="AV193" s="302"/>
      <c r="AW193" s="302"/>
      <c r="AX193" s="302"/>
      <c r="AY193" s="302"/>
      <c r="AZ193" s="302"/>
      <c r="BA193" s="302"/>
      <c r="BB193" s="302"/>
      <c r="BC193" s="302"/>
      <c r="BD193" s="302"/>
      <c r="BE193" s="302"/>
      <c r="BF193" s="302"/>
      <c r="BG193" s="302"/>
      <c r="BH193" s="302"/>
      <c r="BI193" s="302"/>
      <c r="BJ193" s="302"/>
      <c r="BK193" s="302"/>
      <c r="BL193" s="302"/>
      <c r="BM193" s="302"/>
      <c r="BN193" s="302"/>
      <c r="BO193" s="302"/>
      <c r="BP193" s="302"/>
      <c r="BQ193" s="302"/>
      <c r="BR193" s="302"/>
      <c r="BS193" s="302"/>
      <c r="BT193" s="302"/>
      <c r="BU193" s="302"/>
      <c r="BV193" s="302"/>
      <c r="BW193" s="302"/>
      <c r="BX193" s="302"/>
      <c r="BY193" s="302"/>
      <c r="BZ193" s="302"/>
      <c r="CA193" s="302"/>
      <c r="CB193" s="302"/>
      <c r="CC193" s="302"/>
      <c r="CD193" s="302"/>
      <c r="CE193" s="302"/>
      <c r="CF193" s="302"/>
      <c r="CG193" s="302"/>
      <c r="CH193" s="302"/>
      <c r="CI193" s="302"/>
      <c r="CJ193" s="302"/>
      <c r="CK193" s="302"/>
      <c r="CL193" s="302"/>
      <c r="CM193" s="302"/>
      <c r="CN193" s="302"/>
      <c r="CO193" s="302"/>
      <c r="CP193" s="302"/>
      <c r="CQ193" s="302"/>
      <c r="CR193" s="302"/>
      <c r="CS193" s="302"/>
      <c r="CT193" s="302"/>
      <c r="CU193" s="302"/>
      <c r="CV193" s="302"/>
      <c r="CW193" s="302"/>
      <c r="CX193" s="302"/>
      <c r="CY193" s="302"/>
      <c r="CZ193" s="302"/>
      <c r="DA193" s="302"/>
      <c r="DB193" s="302"/>
      <c r="DC193" s="302"/>
      <c r="DD193" s="302"/>
      <c r="DE193" s="302"/>
      <c r="DF193" s="302"/>
      <c r="DG193" s="302"/>
      <c r="DH193" s="302"/>
      <c r="DI193" s="302"/>
      <c r="DJ193" s="302"/>
      <c r="DK193" s="302"/>
      <c r="DL193" s="302"/>
      <c r="DM193" s="302"/>
      <c r="DN193" s="302"/>
      <c r="DO193" s="302"/>
      <c r="DP193" s="302"/>
      <c r="DQ193" s="302"/>
      <c r="DR193" s="302"/>
      <c r="DS193" s="302"/>
      <c r="DT193" s="302"/>
      <c r="DU193" s="302"/>
      <c r="DV193" s="302"/>
      <c r="DW193" s="302"/>
      <c r="DX193" s="302"/>
      <c r="DY193" s="302"/>
      <c r="DZ193" s="302"/>
      <c r="EA193" s="302"/>
      <c r="EB193" s="302"/>
      <c r="EC193" s="302"/>
      <c r="ED193" s="302"/>
      <c r="EE193" s="302"/>
      <c r="EF193" s="302"/>
      <c r="EG193" s="302"/>
      <c r="EH193" s="302"/>
      <c r="EI193" s="302"/>
      <c r="EJ193" s="302"/>
      <c r="EK193" s="302"/>
      <c r="EL193" s="302"/>
      <c r="EM193" s="302"/>
      <c r="EN193" s="302"/>
      <c r="EO193" s="302"/>
      <c r="EP193" s="302"/>
      <c r="EQ193" s="302"/>
      <c r="ER193" s="302"/>
      <c r="ES193" s="302"/>
      <c r="ET193" s="302"/>
      <c r="EU193" s="302"/>
      <c r="EV193" s="302"/>
      <c r="EW193" s="302"/>
      <c r="EX193" s="302"/>
      <c r="EY193" s="302"/>
      <c r="EZ193" s="303"/>
      <c r="FA193" s="303"/>
      <c r="FB193" s="303"/>
      <c r="FC193" s="303"/>
      <c r="FD193" s="303"/>
      <c r="FE193" s="302"/>
      <c r="FF193" s="302"/>
      <c r="FG193" s="302"/>
      <c r="FH193" s="302"/>
      <c r="FI193" s="302"/>
    </row>
    <row r="194" spans="1:165" x14ac:dyDescent="0.2">
      <c r="A194" s="302"/>
      <c r="B194" s="55">
        <f t="shared" ref="B194:B257" si="19">COUNT(R194:EY194,FE194:FM194)</f>
        <v>0</v>
      </c>
      <c r="C194" s="55" t="str">
        <f t="shared" ref="C194:C257" si="20">IF(COUNT(R194:EY194,FE194:FM194)&gt;0,COUNT(R194:EY194,FE194:FM194),"")</f>
        <v/>
      </c>
      <c r="D194" s="55" t="str">
        <f t="shared" ref="D194:D257" si="21">IF(COUNT(T194:BJ194,BL194:BT194,BV194:CB194,CD194:EY194,FE194:FM194)&gt;0,COUNT(T194:BJ194,BL194:BT194,BV194:CB194,CD194:EY194,FE194:FM194),"")</f>
        <v/>
      </c>
      <c r="E194" s="55">
        <f t="shared" ref="E194:E257" si="22">IF(H194=1,COUNT(R194:EY194,FE194:FM194),"")</f>
        <v>0</v>
      </c>
      <c r="F194" s="55">
        <f t="shared" ref="F194:F257" si="23">IF(H194=1,COUNT(T194:BJ194,BL194:BT194,BV194:CB194,CD194:EY194,FE194:FM194),"")</f>
        <v>0</v>
      </c>
      <c r="G194" s="55" t="str">
        <f t="shared" si="18"/>
        <v/>
      </c>
      <c r="H194" s="55">
        <f>IF(AND(M194&gt;0,M194&lt;='Summary STATS'!$C$22),1,"")</f>
        <v>1</v>
      </c>
      <c r="I194" s="305"/>
      <c r="J194" s="26" t="s">
        <v>471</v>
      </c>
      <c r="K194" s="205">
        <v>44.204183630000003</v>
      </c>
      <c r="L194" s="205">
        <v>-88.470911049999998</v>
      </c>
      <c r="M194" s="302">
        <v>7</v>
      </c>
      <c r="N194" s="302" t="s">
        <v>284</v>
      </c>
      <c r="O194" s="302" t="s">
        <v>277</v>
      </c>
      <c r="P194" s="301"/>
      <c r="Q194" s="302"/>
      <c r="R194" s="15"/>
      <c r="S194" s="15"/>
      <c r="T194" s="302"/>
      <c r="U194" s="302"/>
      <c r="V194" s="302"/>
      <c r="W194" s="302"/>
      <c r="X194" s="302"/>
      <c r="Y194" s="302"/>
      <c r="Z194" s="302"/>
      <c r="AA194" s="302"/>
      <c r="AB194" s="302"/>
      <c r="AC194" s="302"/>
      <c r="AD194" s="302"/>
      <c r="AE194" s="302"/>
      <c r="AF194" s="302"/>
      <c r="AG194" s="302"/>
      <c r="AH194" s="302"/>
      <c r="AI194" s="302"/>
      <c r="AJ194" s="302"/>
      <c r="AK194" s="302"/>
      <c r="AL194" s="302"/>
      <c r="AM194" s="302"/>
      <c r="AN194" s="302"/>
      <c r="AO194" s="302"/>
      <c r="AP194" s="302"/>
      <c r="AQ194" s="302"/>
      <c r="AR194" s="302"/>
      <c r="AS194" s="302"/>
      <c r="AT194" s="302"/>
      <c r="AU194" s="302"/>
      <c r="AV194" s="302"/>
      <c r="AW194" s="302"/>
      <c r="AX194" s="302"/>
      <c r="AY194" s="302"/>
      <c r="AZ194" s="302"/>
      <c r="BA194" s="302"/>
      <c r="BB194" s="302"/>
      <c r="BC194" s="302"/>
      <c r="BD194" s="302"/>
      <c r="BE194" s="302"/>
      <c r="BF194" s="302"/>
      <c r="BG194" s="302"/>
      <c r="BH194" s="302"/>
      <c r="BI194" s="302"/>
      <c r="BJ194" s="302"/>
      <c r="BK194" s="302"/>
      <c r="BL194" s="302"/>
      <c r="BM194" s="302"/>
      <c r="BN194" s="302"/>
      <c r="BO194" s="302"/>
      <c r="BP194" s="302"/>
      <c r="BQ194" s="302"/>
      <c r="BR194" s="302"/>
      <c r="BS194" s="302"/>
      <c r="BT194" s="302"/>
      <c r="BU194" s="302"/>
      <c r="BV194" s="302"/>
      <c r="BW194" s="302"/>
      <c r="BX194" s="302"/>
      <c r="BY194" s="302"/>
      <c r="BZ194" s="302"/>
      <c r="CA194" s="302"/>
      <c r="CB194" s="302"/>
      <c r="CC194" s="302"/>
      <c r="CD194" s="302"/>
      <c r="CE194" s="302"/>
      <c r="CF194" s="302"/>
      <c r="CG194" s="302"/>
      <c r="CH194" s="302"/>
      <c r="CI194" s="302"/>
      <c r="CJ194" s="302"/>
      <c r="CK194" s="302"/>
      <c r="CL194" s="302"/>
      <c r="CM194" s="302"/>
      <c r="CN194" s="302"/>
      <c r="CO194" s="302"/>
      <c r="CP194" s="302"/>
      <c r="CQ194" s="302"/>
      <c r="CR194" s="302"/>
      <c r="CS194" s="302"/>
      <c r="CT194" s="302"/>
      <c r="CU194" s="302"/>
      <c r="CV194" s="302"/>
      <c r="CW194" s="302"/>
      <c r="CX194" s="302"/>
      <c r="CY194" s="302"/>
      <c r="CZ194" s="302"/>
      <c r="DA194" s="302"/>
      <c r="DB194" s="302"/>
      <c r="DC194" s="302"/>
      <c r="DD194" s="302"/>
      <c r="DE194" s="302"/>
      <c r="DF194" s="302"/>
      <c r="DG194" s="302"/>
      <c r="DH194" s="302"/>
      <c r="DI194" s="302"/>
      <c r="DJ194" s="302"/>
      <c r="DK194" s="302"/>
      <c r="DL194" s="302"/>
      <c r="DM194" s="302"/>
      <c r="DN194" s="302"/>
      <c r="DO194" s="302"/>
      <c r="DP194" s="302"/>
      <c r="DQ194" s="302"/>
      <c r="DR194" s="302"/>
      <c r="DS194" s="302"/>
      <c r="DT194" s="302"/>
      <c r="DU194" s="302"/>
      <c r="DV194" s="302"/>
      <c r="DW194" s="302"/>
      <c r="DX194" s="302"/>
      <c r="DY194" s="302"/>
      <c r="DZ194" s="302"/>
      <c r="EA194" s="302"/>
      <c r="EB194" s="302"/>
      <c r="EC194" s="302"/>
      <c r="ED194" s="302"/>
      <c r="EE194" s="302"/>
      <c r="EF194" s="302"/>
      <c r="EG194" s="302"/>
      <c r="EH194" s="302"/>
      <c r="EI194" s="302"/>
      <c r="EJ194" s="302"/>
      <c r="EK194" s="302"/>
      <c r="EL194" s="302"/>
      <c r="EM194" s="302"/>
      <c r="EN194" s="302"/>
      <c r="EO194" s="302"/>
      <c r="EP194" s="302"/>
      <c r="EQ194" s="302"/>
      <c r="ER194" s="302"/>
      <c r="ES194" s="302"/>
      <c r="ET194" s="302"/>
      <c r="EU194" s="302"/>
      <c r="EV194" s="302"/>
      <c r="EW194" s="302"/>
      <c r="EX194" s="302"/>
      <c r="EY194" s="302"/>
      <c r="EZ194" s="303"/>
      <c r="FA194" s="303"/>
      <c r="FB194" s="303"/>
      <c r="FC194" s="303"/>
      <c r="FD194" s="303"/>
      <c r="FE194" s="302"/>
      <c r="FF194" s="302"/>
      <c r="FG194" s="302"/>
      <c r="FH194" s="302"/>
      <c r="FI194" s="302"/>
    </row>
    <row r="195" spans="1:165" x14ac:dyDescent="0.2">
      <c r="A195" s="302"/>
      <c r="B195" s="55">
        <f t="shared" si="19"/>
        <v>0</v>
      </c>
      <c r="C195" s="55" t="str">
        <f t="shared" si="20"/>
        <v/>
      </c>
      <c r="D195" s="55" t="str">
        <f t="shared" si="21"/>
        <v/>
      </c>
      <c r="E195" s="55">
        <f t="shared" si="22"/>
        <v>0</v>
      </c>
      <c r="F195" s="55">
        <f t="shared" si="23"/>
        <v>0</v>
      </c>
      <c r="G195" s="55" t="str">
        <f t="shared" si="18"/>
        <v/>
      </c>
      <c r="H195" s="55">
        <f>IF(AND(M195&gt;0,M195&lt;='Summary STATS'!$C$22),1,"")</f>
        <v>1</v>
      </c>
      <c r="I195" s="305"/>
      <c r="J195" s="26" t="s">
        <v>472</v>
      </c>
      <c r="K195" s="205">
        <v>44.204168879999997</v>
      </c>
      <c r="L195" s="205">
        <v>-88.469810050000007</v>
      </c>
      <c r="M195" s="302">
        <v>10</v>
      </c>
      <c r="N195" s="302" t="s">
        <v>284</v>
      </c>
      <c r="O195" s="302" t="s">
        <v>277</v>
      </c>
      <c r="P195" s="301"/>
      <c r="Q195" s="302"/>
      <c r="R195" s="15"/>
      <c r="S195" s="15"/>
      <c r="T195" s="302"/>
      <c r="U195" s="302"/>
      <c r="V195" s="302"/>
      <c r="W195" s="302"/>
      <c r="X195" s="302"/>
      <c r="Y195" s="302"/>
      <c r="Z195" s="302"/>
      <c r="AA195" s="302"/>
      <c r="AB195" s="302"/>
      <c r="AC195" s="302"/>
      <c r="AD195" s="302"/>
      <c r="AE195" s="302"/>
      <c r="AF195" s="302"/>
      <c r="AG195" s="302"/>
      <c r="AH195" s="302"/>
      <c r="AI195" s="302"/>
      <c r="AJ195" s="302"/>
      <c r="AK195" s="302"/>
      <c r="AL195" s="302"/>
      <c r="AM195" s="302"/>
      <c r="AN195" s="302"/>
      <c r="AO195" s="302"/>
      <c r="AP195" s="302"/>
      <c r="AQ195" s="302"/>
      <c r="AR195" s="302"/>
      <c r="AS195" s="302"/>
      <c r="AT195" s="302"/>
      <c r="AU195" s="302"/>
      <c r="AV195" s="302"/>
      <c r="AW195" s="302"/>
      <c r="AX195" s="302"/>
      <c r="AY195" s="302"/>
      <c r="AZ195" s="302"/>
      <c r="BA195" s="302"/>
      <c r="BB195" s="302"/>
      <c r="BC195" s="302"/>
      <c r="BD195" s="302"/>
      <c r="BE195" s="302"/>
      <c r="BF195" s="302"/>
      <c r="BG195" s="302"/>
      <c r="BH195" s="302"/>
      <c r="BI195" s="302"/>
      <c r="BJ195" s="302"/>
      <c r="BK195" s="302"/>
      <c r="BL195" s="302"/>
      <c r="BM195" s="302"/>
      <c r="BN195" s="302"/>
      <c r="BO195" s="302"/>
      <c r="BP195" s="302"/>
      <c r="BQ195" s="302"/>
      <c r="BR195" s="302"/>
      <c r="BS195" s="302"/>
      <c r="BT195" s="302"/>
      <c r="BU195" s="302"/>
      <c r="BV195" s="302"/>
      <c r="BW195" s="302"/>
      <c r="BX195" s="302"/>
      <c r="BY195" s="302"/>
      <c r="BZ195" s="302"/>
      <c r="CA195" s="302"/>
      <c r="CB195" s="302"/>
      <c r="CC195" s="302"/>
      <c r="CD195" s="302"/>
      <c r="CE195" s="302"/>
      <c r="CF195" s="302"/>
      <c r="CG195" s="302"/>
      <c r="CH195" s="302"/>
      <c r="CI195" s="302"/>
      <c r="CJ195" s="302"/>
      <c r="CK195" s="302"/>
      <c r="CL195" s="302"/>
      <c r="CM195" s="302"/>
      <c r="CN195" s="302"/>
      <c r="CO195" s="302"/>
      <c r="CP195" s="302"/>
      <c r="CQ195" s="302"/>
      <c r="CR195" s="302"/>
      <c r="CS195" s="302"/>
      <c r="CT195" s="302"/>
      <c r="CU195" s="302"/>
      <c r="CV195" s="302"/>
      <c r="CW195" s="302"/>
      <c r="CX195" s="302"/>
      <c r="CY195" s="302"/>
      <c r="CZ195" s="302"/>
      <c r="DA195" s="302"/>
      <c r="DB195" s="302"/>
      <c r="DC195" s="302"/>
      <c r="DD195" s="302"/>
      <c r="DE195" s="302"/>
      <c r="DF195" s="302"/>
      <c r="DG195" s="302"/>
      <c r="DH195" s="302"/>
      <c r="DI195" s="302"/>
      <c r="DJ195" s="302"/>
      <c r="DK195" s="302"/>
      <c r="DL195" s="302"/>
      <c r="DM195" s="302"/>
      <c r="DN195" s="302"/>
      <c r="DO195" s="302"/>
      <c r="DP195" s="302"/>
      <c r="DQ195" s="302"/>
      <c r="DR195" s="302"/>
      <c r="DS195" s="302"/>
      <c r="DT195" s="302"/>
      <c r="DU195" s="302"/>
      <c r="DV195" s="302"/>
      <c r="DW195" s="302"/>
      <c r="DX195" s="302"/>
      <c r="DY195" s="302"/>
      <c r="DZ195" s="302"/>
      <c r="EA195" s="302"/>
      <c r="EB195" s="302"/>
      <c r="EC195" s="302"/>
      <c r="ED195" s="302"/>
      <c r="EE195" s="302"/>
      <c r="EF195" s="302"/>
      <c r="EG195" s="302"/>
      <c r="EH195" s="302"/>
      <c r="EI195" s="302"/>
      <c r="EJ195" s="302"/>
      <c r="EK195" s="302"/>
      <c r="EL195" s="302"/>
      <c r="EM195" s="302"/>
      <c r="EN195" s="302"/>
      <c r="EO195" s="302"/>
      <c r="EP195" s="302"/>
      <c r="EQ195" s="302"/>
      <c r="ER195" s="302"/>
      <c r="ES195" s="302"/>
      <c r="ET195" s="302"/>
      <c r="EU195" s="302"/>
      <c r="EV195" s="302"/>
      <c r="EW195" s="302"/>
      <c r="EX195" s="302"/>
      <c r="EY195" s="302"/>
      <c r="EZ195" s="303"/>
      <c r="FA195" s="303"/>
      <c r="FB195" s="303"/>
      <c r="FC195" s="303"/>
      <c r="FD195" s="303"/>
      <c r="FE195" s="302"/>
      <c r="FF195" s="302"/>
      <c r="FG195" s="302"/>
      <c r="FH195" s="302"/>
      <c r="FI195" s="302"/>
    </row>
    <row r="196" spans="1:165" x14ac:dyDescent="0.2">
      <c r="A196" s="302"/>
      <c r="B196" s="55">
        <f t="shared" si="19"/>
        <v>0</v>
      </c>
      <c r="C196" s="55" t="str">
        <f t="shared" si="20"/>
        <v/>
      </c>
      <c r="D196" s="55" t="str">
        <f t="shared" si="21"/>
        <v/>
      </c>
      <c r="E196" s="55">
        <f t="shared" si="22"/>
        <v>0</v>
      </c>
      <c r="F196" s="55">
        <f t="shared" si="23"/>
        <v>0</v>
      </c>
      <c r="G196" s="55" t="str">
        <f t="shared" si="18"/>
        <v/>
      </c>
      <c r="H196" s="55">
        <f>IF(AND(M196&gt;0,M196&lt;='Summary STATS'!$C$22),1,"")</f>
        <v>1</v>
      </c>
      <c r="I196" s="305"/>
      <c r="J196" s="26" t="s">
        <v>473</v>
      </c>
      <c r="K196" s="205">
        <v>44.204154119999998</v>
      </c>
      <c r="L196" s="205">
        <v>-88.468709050000001</v>
      </c>
      <c r="M196" s="302">
        <v>16</v>
      </c>
      <c r="N196" s="302" t="s">
        <v>284</v>
      </c>
      <c r="O196" s="302" t="s">
        <v>276</v>
      </c>
      <c r="P196" s="301"/>
      <c r="Q196" s="302"/>
      <c r="R196" s="15"/>
      <c r="S196" s="15"/>
      <c r="T196" s="302"/>
      <c r="U196" s="302"/>
      <c r="V196" s="302"/>
      <c r="W196" s="302"/>
      <c r="X196" s="302"/>
      <c r="Y196" s="302"/>
      <c r="Z196" s="302"/>
      <c r="AA196" s="302"/>
      <c r="AB196" s="302"/>
      <c r="AC196" s="302"/>
      <c r="AD196" s="302"/>
      <c r="AE196" s="302"/>
      <c r="AF196" s="302"/>
      <c r="AG196" s="302"/>
      <c r="AH196" s="302"/>
      <c r="AI196" s="302"/>
      <c r="AJ196" s="302"/>
      <c r="AK196" s="302"/>
      <c r="AL196" s="302"/>
      <c r="AM196" s="302"/>
      <c r="AN196" s="302"/>
      <c r="AO196" s="302"/>
      <c r="AP196" s="302"/>
      <c r="AQ196" s="302"/>
      <c r="AR196" s="302"/>
      <c r="AS196" s="302"/>
      <c r="AT196" s="302"/>
      <c r="AU196" s="302"/>
      <c r="AV196" s="302"/>
      <c r="AW196" s="302"/>
      <c r="AX196" s="302"/>
      <c r="AY196" s="302"/>
      <c r="AZ196" s="302"/>
      <c r="BA196" s="302"/>
      <c r="BB196" s="302"/>
      <c r="BC196" s="302"/>
      <c r="BD196" s="302"/>
      <c r="BE196" s="302"/>
      <c r="BF196" s="302"/>
      <c r="BG196" s="302"/>
      <c r="BH196" s="302"/>
      <c r="BI196" s="302"/>
      <c r="BJ196" s="302"/>
      <c r="BK196" s="302"/>
      <c r="BL196" s="302"/>
      <c r="BM196" s="302"/>
      <c r="BN196" s="302"/>
      <c r="BO196" s="302"/>
      <c r="BP196" s="302"/>
      <c r="BQ196" s="302"/>
      <c r="BR196" s="302"/>
      <c r="BS196" s="302"/>
      <c r="BT196" s="302"/>
      <c r="BU196" s="302"/>
      <c r="BV196" s="302"/>
      <c r="BW196" s="302"/>
      <c r="BX196" s="302"/>
      <c r="BY196" s="302"/>
      <c r="BZ196" s="302"/>
      <c r="CA196" s="302"/>
      <c r="CB196" s="302"/>
      <c r="CC196" s="302"/>
      <c r="CD196" s="302"/>
      <c r="CE196" s="302"/>
      <c r="CF196" s="302"/>
      <c r="CG196" s="302"/>
      <c r="CH196" s="302"/>
      <c r="CI196" s="302"/>
      <c r="CJ196" s="302"/>
      <c r="CK196" s="302"/>
      <c r="CL196" s="302"/>
      <c r="CM196" s="302"/>
      <c r="CN196" s="302"/>
      <c r="CO196" s="302"/>
      <c r="CP196" s="302"/>
      <c r="CQ196" s="302"/>
      <c r="CR196" s="302"/>
      <c r="CS196" s="302"/>
      <c r="CT196" s="302"/>
      <c r="CU196" s="302"/>
      <c r="CV196" s="302"/>
      <c r="CW196" s="302"/>
      <c r="CX196" s="302"/>
      <c r="CY196" s="302"/>
      <c r="CZ196" s="302"/>
      <c r="DA196" s="302"/>
      <c r="DB196" s="302"/>
      <c r="DC196" s="302"/>
      <c r="DD196" s="302"/>
      <c r="DE196" s="302"/>
      <c r="DF196" s="302"/>
      <c r="DG196" s="302"/>
      <c r="DH196" s="302"/>
      <c r="DI196" s="302"/>
      <c r="DJ196" s="302"/>
      <c r="DK196" s="302"/>
      <c r="DL196" s="302"/>
      <c r="DM196" s="302"/>
      <c r="DN196" s="302"/>
      <c r="DO196" s="302"/>
      <c r="DP196" s="302"/>
      <c r="DQ196" s="302"/>
      <c r="DR196" s="302"/>
      <c r="DS196" s="302"/>
      <c r="DT196" s="302"/>
      <c r="DU196" s="302"/>
      <c r="DV196" s="302"/>
      <c r="DW196" s="302"/>
      <c r="DX196" s="302"/>
      <c r="DY196" s="302"/>
      <c r="DZ196" s="302"/>
      <c r="EA196" s="302"/>
      <c r="EB196" s="302"/>
      <c r="EC196" s="302"/>
      <c r="ED196" s="302"/>
      <c r="EE196" s="302"/>
      <c r="EF196" s="302"/>
      <c r="EG196" s="302"/>
      <c r="EH196" s="302"/>
      <c r="EI196" s="302"/>
      <c r="EJ196" s="302"/>
      <c r="EK196" s="302"/>
      <c r="EL196" s="302"/>
      <c r="EM196" s="302"/>
      <c r="EN196" s="302"/>
      <c r="EO196" s="302"/>
      <c r="EP196" s="302"/>
      <c r="EQ196" s="302"/>
      <c r="ER196" s="302"/>
      <c r="ES196" s="302"/>
      <c r="ET196" s="302"/>
      <c r="EU196" s="302"/>
      <c r="EV196" s="302"/>
      <c r="EW196" s="302"/>
      <c r="EX196" s="302"/>
      <c r="EY196" s="302"/>
      <c r="EZ196" s="303"/>
      <c r="FA196" s="303"/>
      <c r="FB196" s="303"/>
      <c r="FC196" s="303"/>
      <c r="FD196" s="303"/>
      <c r="FE196" s="302"/>
      <c r="FF196" s="302"/>
      <c r="FG196" s="302"/>
      <c r="FH196" s="302"/>
      <c r="FI196" s="302"/>
    </row>
    <row r="197" spans="1:165" x14ac:dyDescent="0.2">
      <c r="A197" s="302"/>
      <c r="B197" s="55">
        <f t="shared" si="19"/>
        <v>2</v>
      </c>
      <c r="C197" s="55">
        <f t="shared" si="20"/>
        <v>2</v>
      </c>
      <c r="D197" s="55">
        <f t="shared" si="21"/>
        <v>2</v>
      </c>
      <c r="E197" s="55">
        <f t="shared" si="22"/>
        <v>2</v>
      </c>
      <c r="F197" s="55">
        <f t="shared" si="23"/>
        <v>2</v>
      </c>
      <c r="G197" s="55">
        <f t="shared" si="18"/>
        <v>6.75</v>
      </c>
      <c r="H197" s="55">
        <f>IF(AND(M197&gt;0,M197&lt;='Summary STATS'!$C$22),1,"")</f>
        <v>1</v>
      </c>
      <c r="I197" s="305"/>
      <c r="J197" s="26" t="s">
        <v>474</v>
      </c>
      <c r="K197" s="205">
        <v>44.204139359999999</v>
      </c>
      <c r="L197" s="205">
        <v>-88.467608049999996</v>
      </c>
      <c r="M197" s="302">
        <v>6.75</v>
      </c>
      <c r="N197" s="302" t="s">
        <v>293</v>
      </c>
      <c r="O197" s="302" t="s">
        <v>277</v>
      </c>
      <c r="P197" s="301"/>
      <c r="Q197" s="302">
        <v>1</v>
      </c>
      <c r="R197" s="15"/>
      <c r="S197" s="15"/>
      <c r="T197" s="302"/>
      <c r="U197" s="302"/>
      <c r="V197" s="302"/>
      <c r="W197" s="302"/>
      <c r="X197" s="302"/>
      <c r="Y197" s="302"/>
      <c r="Z197" s="302"/>
      <c r="AA197" s="302"/>
      <c r="AB197" s="302"/>
      <c r="AC197" s="302"/>
      <c r="AD197" s="302"/>
      <c r="AE197" s="302"/>
      <c r="AF197" s="302"/>
      <c r="AG197" s="302"/>
      <c r="AH197" s="302"/>
      <c r="AI197" s="302"/>
      <c r="AJ197" s="302"/>
      <c r="AK197" s="302"/>
      <c r="AL197" s="302"/>
      <c r="AM197" s="302"/>
      <c r="AN197" s="302"/>
      <c r="AO197" s="302"/>
      <c r="AP197" s="302"/>
      <c r="AQ197" s="302">
        <v>1</v>
      </c>
      <c r="AR197" s="302"/>
      <c r="AS197" s="302"/>
      <c r="AT197" s="302"/>
      <c r="AU197" s="302"/>
      <c r="AV197" s="302"/>
      <c r="AW197" s="302">
        <v>1</v>
      </c>
      <c r="AX197" s="302"/>
      <c r="AY197" s="302"/>
      <c r="AZ197" s="302"/>
      <c r="BA197" s="302"/>
      <c r="BB197" s="302"/>
      <c r="BC197" s="302"/>
      <c r="BD197" s="302"/>
      <c r="BE197" s="302"/>
      <c r="BF197" s="302"/>
      <c r="BG197" s="302"/>
      <c r="BH197" s="302"/>
      <c r="BI197" s="302"/>
      <c r="BJ197" s="302"/>
      <c r="BK197" s="302"/>
      <c r="BL197" s="302"/>
      <c r="BM197" s="302"/>
      <c r="BN197" s="302"/>
      <c r="BO197" s="302"/>
      <c r="BP197" s="302"/>
      <c r="BQ197" s="302"/>
      <c r="BR197" s="302"/>
      <c r="BS197" s="302"/>
      <c r="BT197" s="302"/>
      <c r="BU197" s="302"/>
      <c r="BV197" s="302"/>
      <c r="BW197" s="302"/>
      <c r="BX197" s="302"/>
      <c r="BY197" s="302"/>
      <c r="BZ197" s="302"/>
      <c r="CA197" s="302"/>
      <c r="CB197" s="302"/>
      <c r="CC197" s="302"/>
      <c r="CD197" s="302"/>
      <c r="CE197" s="302"/>
      <c r="CF197" s="302"/>
      <c r="CG197" s="302"/>
      <c r="CH197" s="302"/>
      <c r="CI197" s="302"/>
      <c r="CJ197" s="302"/>
      <c r="CK197" s="302"/>
      <c r="CL197" s="302"/>
      <c r="CM197" s="302"/>
      <c r="CN197" s="302"/>
      <c r="CO197" s="302"/>
      <c r="CP197" s="302"/>
      <c r="CQ197" s="302"/>
      <c r="CR197" s="302"/>
      <c r="CS197" s="302"/>
      <c r="CT197" s="302"/>
      <c r="CU197" s="302"/>
      <c r="CV197" s="302"/>
      <c r="CW197" s="302"/>
      <c r="CX197" s="302"/>
      <c r="CY197" s="302"/>
      <c r="CZ197" s="302"/>
      <c r="DA197" s="302"/>
      <c r="DB197" s="302"/>
      <c r="DC197" s="302"/>
      <c r="DD197" s="302"/>
      <c r="DE197" s="302"/>
      <c r="DF197" s="302"/>
      <c r="DG197" s="302"/>
      <c r="DH197" s="302"/>
      <c r="DI197" s="302"/>
      <c r="DJ197" s="302"/>
      <c r="DK197" s="302"/>
      <c r="DL197" s="302"/>
      <c r="DM197" s="302"/>
      <c r="DN197" s="302"/>
      <c r="DO197" s="302"/>
      <c r="DP197" s="302"/>
      <c r="DQ197" s="302"/>
      <c r="DR197" s="302"/>
      <c r="DS197" s="302"/>
      <c r="DT197" s="302"/>
      <c r="DU197" s="302"/>
      <c r="DV197" s="302"/>
      <c r="DW197" s="302"/>
      <c r="DX197" s="302"/>
      <c r="DY197" s="302"/>
      <c r="DZ197" s="302"/>
      <c r="EA197" s="302"/>
      <c r="EB197" s="302"/>
      <c r="EC197" s="302"/>
      <c r="ED197" s="302"/>
      <c r="EE197" s="302"/>
      <c r="EF197" s="302"/>
      <c r="EG197" s="302"/>
      <c r="EH197" s="302"/>
      <c r="EI197" s="302"/>
      <c r="EJ197" s="302"/>
      <c r="EK197" s="302"/>
      <c r="EL197" s="302"/>
      <c r="EM197" s="302"/>
      <c r="EN197" s="302"/>
      <c r="EO197" s="302"/>
      <c r="EP197" s="302"/>
      <c r="EQ197" s="302"/>
      <c r="ER197" s="302"/>
      <c r="ES197" s="302"/>
      <c r="ET197" s="302"/>
      <c r="EU197" s="302"/>
      <c r="EV197" s="302"/>
      <c r="EW197" s="302"/>
      <c r="EX197" s="302"/>
      <c r="EY197" s="302"/>
      <c r="EZ197" s="303"/>
      <c r="FA197" s="303"/>
      <c r="FB197" s="303"/>
      <c r="FC197" s="303"/>
      <c r="FD197" s="303"/>
      <c r="FE197" s="302"/>
      <c r="FF197" s="302"/>
      <c r="FG197" s="302"/>
      <c r="FH197" s="302"/>
      <c r="FI197" s="302"/>
    </row>
    <row r="198" spans="1:165" x14ac:dyDescent="0.2">
      <c r="A198" s="302"/>
      <c r="B198" s="55">
        <f t="shared" si="19"/>
        <v>3</v>
      </c>
      <c r="C198" s="55">
        <f t="shared" si="20"/>
        <v>3</v>
      </c>
      <c r="D198" s="55">
        <f t="shared" si="21"/>
        <v>2</v>
      </c>
      <c r="E198" s="55">
        <f t="shared" si="22"/>
        <v>3</v>
      </c>
      <c r="F198" s="55">
        <f t="shared" si="23"/>
        <v>2</v>
      </c>
      <c r="G198" s="55">
        <f t="shared" si="18"/>
        <v>5.5</v>
      </c>
      <c r="H198" s="55">
        <f>IF(AND(M198&gt;0,M198&lt;='Summary STATS'!$C$22),1,"")</f>
        <v>1</v>
      </c>
      <c r="I198" s="305"/>
      <c r="J198" s="26" t="s">
        <v>475</v>
      </c>
      <c r="K198" s="205">
        <v>44.204124579999998</v>
      </c>
      <c r="L198" s="205">
        <v>-88.466507050000004</v>
      </c>
      <c r="M198" s="302">
        <v>5.5</v>
      </c>
      <c r="N198" s="302" t="s">
        <v>293</v>
      </c>
      <c r="O198" s="302" t="s">
        <v>277</v>
      </c>
      <c r="P198" s="301"/>
      <c r="Q198" s="302">
        <v>3</v>
      </c>
      <c r="R198" s="15">
        <v>1</v>
      </c>
      <c r="S198" s="15"/>
      <c r="T198" s="302"/>
      <c r="U198" s="302"/>
      <c r="V198" s="302"/>
      <c r="W198" s="302"/>
      <c r="X198" s="302"/>
      <c r="Y198" s="302"/>
      <c r="Z198" s="302"/>
      <c r="AA198" s="302"/>
      <c r="AB198" s="302"/>
      <c r="AC198" s="302"/>
      <c r="AD198" s="302"/>
      <c r="AE198" s="302">
        <v>3</v>
      </c>
      <c r="AF198" s="302"/>
      <c r="AG198" s="302"/>
      <c r="AH198" s="302"/>
      <c r="AI198" s="302"/>
      <c r="AJ198" s="302"/>
      <c r="AK198" s="302"/>
      <c r="AL198" s="302"/>
      <c r="AM198" s="302"/>
      <c r="AN198" s="302"/>
      <c r="AO198" s="302"/>
      <c r="AP198" s="302"/>
      <c r="AQ198" s="302">
        <v>2</v>
      </c>
      <c r="AR198" s="302"/>
      <c r="AS198" s="302"/>
      <c r="AT198" s="302"/>
      <c r="AU198" s="302"/>
      <c r="AV198" s="302"/>
      <c r="AW198" s="302"/>
      <c r="AX198" s="302"/>
      <c r="AY198" s="302"/>
      <c r="AZ198" s="302"/>
      <c r="BA198" s="302"/>
      <c r="BB198" s="302"/>
      <c r="BC198" s="302"/>
      <c r="BD198" s="302"/>
      <c r="BE198" s="302"/>
      <c r="BF198" s="302"/>
      <c r="BG198" s="302"/>
      <c r="BH198" s="302"/>
      <c r="BI198" s="302"/>
      <c r="BJ198" s="302"/>
      <c r="BK198" s="302"/>
      <c r="BL198" s="302"/>
      <c r="BM198" s="302"/>
      <c r="BN198" s="302"/>
      <c r="BO198" s="302"/>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302"/>
      <c r="CR198" s="302"/>
      <c r="CS198" s="302"/>
      <c r="CT198" s="302"/>
      <c r="CU198" s="302"/>
      <c r="CV198" s="302"/>
      <c r="CW198" s="302"/>
      <c r="CX198" s="302"/>
      <c r="CY198" s="302"/>
      <c r="CZ198" s="302"/>
      <c r="DA198" s="302"/>
      <c r="DB198" s="302"/>
      <c r="DC198" s="302"/>
      <c r="DD198" s="302"/>
      <c r="DE198" s="302"/>
      <c r="DF198" s="302"/>
      <c r="DG198" s="302"/>
      <c r="DH198" s="302"/>
      <c r="DI198" s="302"/>
      <c r="DJ198" s="302"/>
      <c r="DK198" s="302"/>
      <c r="DL198" s="302"/>
      <c r="DM198" s="302"/>
      <c r="DN198" s="302"/>
      <c r="DO198" s="302"/>
      <c r="DP198" s="302"/>
      <c r="DQ198" s="302"/>
      <c r="DR198" s="302"/>
      <c r="DS198" s="302"/>
      <c r="DT198" s="302"/>
      <c r="DU198" s="302"/>
      <c r="DV198" s="302"/>
      <c r="DW198" s="302"/>
      <c r="DX198" s="302"/>
      <c r="DY198" s="302"/>
      <c r="DZ198" s="302"/>
      <c r="EA198" s="302"/>
      <c r="EB198" s="302"/>
      <c r="EC198" s="302"/>
      <c r="ED198" s="302"/>
      <c r="EE198" s="302"/>
      <c r="EF198" s="302"/>
      <c r="EG198" s="302"/>
      <c r="EH198" s="302"/>
      <c r="EI198" s="302"/>
      <c r="EJ198" s="302"/>
      <c r="EK198" s="302"/>
      <c r="EL198" s="302"/>
      <c r="EM198" s="302"/>
      <c r="EN198" s="302"/>
      <c r="EO198" s="302"/>
      <c r="EP198" s="302"/>
      <c r="EQ198" s="302"/>
      <c r="ER198" s="302"/>
      <c r="ES198" s="302"/>
      <c r="ET198" s="302"/>
      <c r="EU198" s="302"/>
      <c r="EV198" s="302"/>
      <c r="EW198" s="302"/>
      <c r="EX198" s="302"/>
      <c r="EY198" s="302"/>
      <c r="EZ198" s="303"/>
      <c r="FA198" s="303"/>
      <c r="FB198" s="303"/>
      <c r="FC198" s="303"/>
      <c r="FD198" s="303"/>
      <c r="FE198" s="302"/>
      <c r="FF198" s="302"/>
      <c r="FG198" s="302"/>
      <c r="FH198" s="302"/>
      <c r="FI198" s="302"/>
    </row>
    <row r="199" spans="1:165" x14ac:dyDescent="0.2">
      <c r="A199" s="302"/>
      <c r="B199" s="55">
        <f t="shared" si="19"/>
        <v>3</v>
      </c>
      <c r="C199" s="55">
        <f t="shared" si="20"/>
        <v>3</v>
      </c>
      <c r="D199" s="55">
        <f t="shared" si="21"/>
        <v>3</v>
      </c>
      <c r="E199" s="55">
        <f t="shared" si="22"/>
        <v>3</v>
      </c>
      <c r="F199" s="55">
        <f t="shared" si="23"/>
        <v>3</v>
      </c>
      <c r="G199" s="55">
        <f t="shared" si="18"/>
        <v>4.75</v>
      </c>
      <c r="H199" s="55">
        <f>IF(AND(M199&gt;0,M199&lt;='Summary STATS'!$C$22),1,"")</f>
        <v>1</v>
      </c>
      <c r="I199" s="305"/>
      <c r="J199" s="26" t="s">
        <v>476</v>
      </c>
      <c r="K199" s="205">
        <v>44.204109789999997</v>
      </c>
      <c r="L199" s="205">
        <v>-88.465406049999999</v>
      </c>
      <c r="M199" s="302">
        <v>4.75</v>
      </c>
      <c r="N199" s="302" t="s">
        <v>284</v>
      </c>
      <c r="O199" s="302" t="s">
        <v>277</v>
      </c>
      <c r="P199" s="301"/>
      <c r="Q199" s="302">
        <v>3</v>
      </c>
      <c r="R199" s="15"/>
      <c r="S199" s="15"/>
      <c r="T199" s="302"/>
      <c r="U199" s="302"/>
      <c r="V199" s="302"/>
      <c r="W199" s="302"/>
      <c r="X199" s="302"/>
      <c r="Y199" s="302"/>
      <c r="Z199" s="302"/>
      <c r="AA199" s="302"/>
      <c r="AB199" s="302"/>
      <c r="AC199" s="302"/>
      <c r="AD199" s="302"/>
      <c r="AE199" s="302">
        <v>3</v>
      </c>
      <c r="AF199" s="302"/>
      <c r="AG199" s="302"/>
      <c r="AH199" s="302"/>
      <c r="AI199" s="302"/>
      <c r="AJ199" s="302"/>
      <c r="AK199" s="302"/>
      <c r="AL199" s="302"/>
      <c r="AM199" s="302"/>
      <c r="AN199" s="302"/>
      <c r="AO199" s="302"/>
      <c r="AP199" s="302"/>
      <c r="AQ199" s="302">
        <v>2</v>
      </c>
      <c r="AR199" s="302"/>
      <c r="AS199" s="302"/>
      <c r="AT199" s="302"/>
      <c r="AU199" s="302"/>
      <c r="AV199" s="302"/>
      <c r="AW199" s="302">
        <v>1</v>
      </c>
      <c r="AX199" s="302"/>
      <c r="AY199" s="302"/>
      <c r="AZ199" s="302"/>
      <c r="BA199" s="302"/>
      <c r="BB199" s="302"/>
      <c r="BC199" s="302"/>
      <c r="BD199" s="302"/>
      <c r="BE199" s="302"/>
      <c r="BF199" s="302"/>
      <c r="BG199" s="302"/>
      <c r="BH199" s="302"/>
      <c r="BI199" s="302"/>
      <c r="BJ199" s="302"/>
      <c r="BK199" s="302"/>
      <c r="BL199" s="302"/>
      <c r="BM199" s="302"/>
      <c r="BN199" s="302"/>
      <c r="BO199" s="302"/>
      <c r="BP199" s="302"/>
      <c r="BQ199" s="302"/>
      <c r="BR199" s="302"/>
      <c r="BS199" s="302"/>
      <c r="BT199" s="302"/>
      <c r="BU199" s="302"/>
      <c r="BV199" s="302"/>
      <c r="BW199" s="302"/>
      <c r="BX199" s="302"/>
      <c r="BY199" s="302"/>
      <c r="BZ199" s="302"/>
      <c r="CA199" s="302"/>
      <c r="CB199" s="302"/>
      <c r="CC199" s="302"/>
      <c r="CD199" s="302"/>
      <c r="CE199" s="302"/>
      <c r="CF199" s="302"/>
      <c r="CG199" s="302"/>
      <c r="CH199" s="302"/>
      <c r="CI199" s="302"/>
      <c r="CJ199" s="302"/>
      <c r="CK199" s="302"/>
      <c r="CL199" s="302"/>
      <c r="CM199" s="302"/>
      <c r="CN199" s="302"/>
      <c r="CO199" s="302"/>
      <c r="CP199" s="302"/>
      <c r="CQ199" s="302"/>
      <c r="CR199" s="302"/>
      <c r="CS199" s="302"/>
      <c r="CT199" s="302"/>
      <c r="CU199" s="302"/>
      <c r="CV199" s="302"/>
      <c r="CW199" s="302"/>
      <c r="CX199" s="302"/>
      <c r="CY199" s="302"/>
      <c r="CZ199" s="302"/>
      <c r="DA199" s="302"/>
      <c r="DB199" s="302"/>
      <c r="DC199" s="302"/>
      <c r="DD199" s="302"/>
      <c r="DE199" s="302"/>
      <c r="DF199" s="302"/>
      <c r="DG199" s="302"/>
      <c r="DH199" s="302"/>
      <c r="DI199" s="302"/>
      <c r="DJ199" s="302"/>
      <c r="DK199" s="302"/>
      <c r="DL199" s="302"/>
      <c r="DM199" s="302"/>
      <c r="DN199" s="302"/>
      <c r="DO199" s="302"/>
      <c r="DP199" s="302"/>
      <c r="DQ199" s="302"/>
      <c r="DR199" s="302"/>
      <c r="DS199" s="302"/>
      <c r="DT199" s="302"/>
      <c r="DU199" s="302"/>
      <c r="DV199" s="302"/>
      <c r="DW199" s="302"/>
      <c r="DX199" s="302"/>
      <c r="DY199" s="302"/>
      <c r="DZ199" s="302"/>
      <c r="EA199" s="302"/>
      <c r="EB199" s="302"/>
      <c r="EC199" s="302"/>
      <c r="ED199" s="302"/>
      <c r="EE199" s="302"/>
      <c r="EF199" s="302"/>
      <c r="EG199" s="302"/>
      <c r="EH199" s="302"/>
      <c r="EI199" s="302"/>
      <c r="EJ199" s="302"/>
      <c r="EK199" s="302"/>
      <c r="EL199" s="302"/>
      <c r="EM199" s="302"/>
      <c r="EN199" s="302"/>
      <c r="EO199" s="302"/>
      <c r="EP199" s="302"/>
      <c r="EQ199" s="302"/>
      <c r="ER199" s="302"/>
      <c r="ES199" s="302"/>
      <c r="ET199" s="302"/>
      <c r="EU199" s="302"/>
      <c r="EV199" s="302"/>
      <c r="EW199" s="302"/>
      <c r="EX199" s="302"/>
      <c r="EY199" s="302"/>
      <c r="EZ199" s="303"/>
      <c r="FA199" s="303"/>
      <c r="FB199" s="303">
        <v>2</v>
      </c>
      <c r="FC199" s="303"/>
      <c r="FD199" s="303"/>
      <c r="FE199" s="302"/>
      <c r="FF199" s="302"/>
      <c r="FG199" s="302"/>
      <c r="FH199" s="302"/>
      <c r="FI199" s="302"/>
    </row>
    <row r="200" spans="1:165" x14ac:dyDescent="0.2">
      <c r="A200" s="302"/>
      <c r="B200" s="55">
        <f t="shared" si="19"/>
        <v>0</v>
      </c>
      <c r="C200" s="55" t="str">
        <f t="shared" si="20"/>
        <v/>
      </c>
      <c r="D200" s="55" t="str">
        <f t="shared" si="21"/>
        <v/>
      </c>
      <c r="E200" s="55">
        <f t="shared" si="22"/>
        <v>0</v>
      </c>
      <c r="F200" s="55">
        <f t="shared" si="23"/>
        <v>0</v>
      </c>
      <c r="G200" s="55" t="str">
        <f t="shared" si="18"/>
        <v/>
      </c>
      <c r="H200" s="55">
        <f>IF(AND(M200&gt;0,M200&lt;='Summary STATS'!$C$22),1,"")</f>
        <v>1</v>
      </c>
      <c r="I200" s="305"/>
      <c r="J200" s="26" t="s">
        <v>477</v>
      </c>
      <c r="K200" s="205">
        <v>44.204094990000002</v>
      </c>
      <c r="L200" s="205">
        <v>-88.464305049999993</v>
      </c>
      <c r="M200" s="302">
        <v>5.5</v>
      </c>
      <c r="N200" s="302" t="s">
        <v>293</v>
      </c>
      <c r="O200" s="302" t="s">
        <v>277</v>
      </c>
      <c r="P200" s="301"/>
      <c r="Q200" s="302"/>
      <c r="R200" s="15" t="s">
        <v>278</v>
      </c>
      <c r="S200" s="15"/>
      <c r="T200" s="302"/>
      <c r="U200" s="302"/>
      <c r="V200" s="302"/>
      <c r="W200" s="302"/>
      <c r="X200" s="302"/>
      <c r="Y200" s="302"/>
      <c r="Z200" s="302"/>
      <c r="AA200" s="302"/>
      <c r="AB200" s="302"/>
      <c r="AC200" s="302"/>
      <c r="AD200" s="302"/>
      <c r="AE200" s="302" t="s">
        <v>278</v>
      </c>
      <c r="AF200" s="302"/>
      <c r="AG200" s="302"/>
      <c r="AH200" s="302"/>
      <c r="AI200" s="302"/>
      <c r="AJ200" s="302"/>
      <c r="AK200" s="302"/>
      <c r="AL200" s="302"/>
      <c r="AM200" s="302"/>
      <c r="AN200" s="302"/>
      <c r="AO200" s="302"/>
      <c r="AP200" s="302"/>
      <c r="AQ200" s="302"/>
      <c r="AR200" s="302"/>
      <c r="AS200" s="302"/>
      <c r="AT200" s="302"/>
      <c r="AU200" s="302"/>
      <c r="AV200" s="302"/>
      <c r="AW200" s="302" t="s">
        <v>278</v>
      </c>
      <c r="AX200" s="302"/>
      <c r="AY200" s="302"/>
      <c r="AZ200" s="302"/>
      <c r="BA200" s="302"/>
      <c r="BB200" s="302"/>
      <c r="BC200" s="302"/>
      <c r="BD200" s="302"/>
      <c r="BE200" s="302"/>
      <c r="BF200" s="302"/>
      <c r="BG200" s="302"/>
      <c r="BH200" s="302"/>
      <c r="BI200" s="302"/>
      <c r="BJ200" s="302"/>
      <c r="BK200" s="302"/>
      <c r="BL200" s="302"/>
      <c r="BM200" s="302"/>
      <c r="BN200" s="302"/>
      <c r="BO200" s="302"/>
      <c r="BP200" s="302"/>
      <c r="BQ200" s="302"/>
      <c r="BR200" s="302"/>
      <c r="BS200" s="302"/>
      <c r="BT200" s="302"/>
      <c r="BU200" s="302"/>
      <c r="BV200" s="302"/>
      <c r="BW200" s="302"/>
      <c r="BX200" s="302"/>
      <c r="BY200" s="302"/>
      <c r="BZ200" s="302"/>
      <c r="CA200" s="302"/>
      <c r="CB200" s="302"/>
      <c r="CC200" s="302"/>
      <c r="CD200" s="302"/>
      <c r="CE200" s="302"/>
      <c r="CF200" s="302"/>
      <c r="CG200" s="302"/>
      <c r="CH200" s="302"/>
      <c r="CI200" s="302"/>
      <c r="CJ200" s="302"/>
      <c r="CK200" s="302"/>
      <c r="CL200" s="302"/>
      <c r="CM200" s="302"/>
      <c r="CN200" s="302"/>
      <c r="CO200" s="302"/>
      <c r="CP200" s="302"/>
      <c r="CQ200" s="302"/>
      <c r="CR200" s="302"/>
      <c r="CS200" s="302"/>
      <c r="CT200" s="302"/>
      <c r="CU200" s="302"/>
      <c r="CV200" s="302"/>
      <c r="CW200" s="302"/>
      <c r="CX200" s="302"/>
      <c r="CY200" s="302"/>
      <c r="CZ200" s="302"/>
      <c r="DA200" s="302"/>
      <c r="DB200" s="302"/>
      <c r="DC200" s="302"/>
      <c r="DD200" s="302"/>
      <c r="DE200" s="302"/>
      <c r="DF200" s="302"/>
      <c r="DG200" s="302"/>
      <c r="DH200" s="302"/>
      <c r="DI200" s="302"/>
      <c r="DJ200" s="302"/>
      <c r="DK200" s="302"/>
      <c r="DL200" s="302"/>
      <c r="DM200" s="302"/>
      <c r="DN200" s="302"/>
      <c r="DO200" s="302"/>
      <c r="DP200" s="302"/>
      <c r="DQ200" s="302"/>
      <c r="DR200" s="302"/>
      <c r="DS200" s="302"/>
      <c r="DT200" s="302"/>
      <c r="DU200" s="302"/>
      <c r="DV200" s="302"/>
      <c r="DW200" s="302"/>
      <c r="DX200" s="302"/>
      <c r="DY200" s="302"/>
      <c r="DZ200" s="302"/>
      <c r="EA200" s="302"/>
      <c r="EB200" s="302"/>
      <c r="EC200" s="302"/>
      <c r="ED200" s="302"/>
      <c r="EE200" s="302"/>
      <c r="EF200" s="302" t="s">
        <v>278</v>
      </c>
      <c r="EG200" s="302"/>
      <c r="EH200" s="302"/>
      <c r="EI200" s="302"/>
      <c r="EJ200" s="302"/>
      <c r="EK200" s="302"/>
      <c r="EL200" s="302"/>
      <c r="EM200" s="302"/>
      <c r="EN200" s="302"/>
      <c r="EO200" s="302"/>
      <c r="EP200" s="302"/>
      <c r="EQ200" s="302"/>
      <c r="ER200" s="302"/>
      <c r="ES200" s="302"/>
      <c r="ET200" s="302"/>
      <c r="EU200" s="302"/>
      <c r="EV200" s="302"/>
      <c r="EW200" s="302"/>
      <c r="EX200" s="302"/>
      <c r="EY200" s="302"/>
      <c r="EZ200" s="303"/>
      <c r="FA200" s="303"/>
      <c r="FB200" s="303"/>
      <c r="FC200" s="303"/>
      <c r="FD200" s="303"/>
      <c r="FE200" s="302"/>
      <c r="FF200" s="302"/>
      <c r="FG200" s="302"/>
      <c r="FH200" s="302"/>
      <c r="FI200" s="302"/>
    </row>
    <row r="201" spans="1:165" x14ac:dyDescent="0.2">
      <c r="A201" s="302"/>
      <c r="B201" s="55">
        <f t="shared" si="19"/>
        <v>3</v>
      </c>
      <c r="C201" s="55">
        <f t="shared" si="20"/>
        <v>3</v>
      </c>
      <c r="D201" s="55">
        <f t="shared" si="21"/>
        <v>2</v>
      </c>
      <c r="E201" s="55">
        <f t="shared" si="22"/>
        <v>3</v>
      </c>
      <c r="F201" s="55">
        <f t="shared" si="23"/>
        <v>2</v>
      </c>
      <c r="G201" s="55">
        <f t="shared" si="18"/>
        <v>5.25</v>
      </c>
      <c r="H201" s="55">
        <f>IF(AND(M201&gt;0,M201&lt;='Summary STATS'!$C$22),1,"")</f>
        <v>1</v>
      </c>
      <c r="I201" s="305"/>
      <c r="J201" s="26" t="s">
        <v>478</v>
      </c>
      <c r="K201" s="205">
        <v>44.204080179999998</v>
      </c>
      <c r="L201" s="205">
        <v>-88.463204050000002</v>
      </c>
      <c r="M201" s="302">
        <v>5.25</v>
      </c>
      <c r="N201" s="302" t="s">
        <v>276</v>
      </c>
      <c r="O201" s="302" t="s">
        <v>277</v>
      </c>
      <c r="P201" s="301"/>
      <c r="Q201" s="302">
        <v>2</v>
      </c>
      <c r="R201" s="15">
        <v>1</v>
      </c>
      <c r="S201" s="15"/>
      <c r="T201" s="302"/>
      <c r="U201" s="302"/>
      <c r="V201" s="302"/>
      <c r="W201" s="302"/>
      <c r="X201" s="302"/>
      <c r="Y201" s="302"/>
      <c r="Z201" s="302"/>
      <c r="AA201" s="302"/>
      <c r="AB201" s="302"/>
      <c r="AC201" s="302"/>
      <c r="AD201" s="302"/>
      <c r="AE201" s="302">
        <v>2</v>
      </c>
      <c r="AF201" s="302"/>
      <c r="AG201" s="302"/>
      <c r="AH201" s="302"/>
      <c r="AI201" s="302"/>
      <c r="AJ201" s="302"/>
      <c r="AK201" s="302"/>
      <c r="AL201" s="302"/>
      <c r="AM201" s="302"/>
      <c r="AN201" s="302"/>
      <c r="AO201" s="302"/>
      <c r="AP201" s="302"/>
      <c r="AQ201" s="302">
        <v>1</v>
      </c>
      <c r="AR201" s="302"/>
      <c r="AS201" s="302"/>
      <c r="AT201" s="302"/>
      <c r="AU201" s="302"/>
      <c r="AV201" s="302"/>
      <c r="AW201" s="302"/>
      <c r="AX201" s="302"/>
      <c r="AY201" s="302"/>
      <c r="AZ201" s="302"/>
      <c r="BA201" s="302"/>
      <c r="BB201" s="302"/>
      <c r="BC201" s="302"/>
      <c r="BD201" s="302"/>
      <c r="BE201" s="302"/>
      <c r="BF201" s="302"/>
      <c r="BG201" s="302"/>
      <c r="BH201" s="302"/>
      <c r="BI201" s="302"/>
      <c r="BJ201" s="302"/>
      <c r="BK201" s="302"/>
      <c r="BL201" s="302"/>
      <c r="BM201" s="302"/>
      <c r="BN201" s="302"/>
      <c r="BO201" s="302"/>
      <c r="BP201" s="302"/>
      <c r="BQ201" s="302"/>
      <c r="BR201" s="302"/>
      <c r="BS201" s="302"/>
      <c r="BT201" s="302"/>
      <c r="BU201" s="302"/>
      <c r="BV201" s="302"/>
      <c r="BW201" s="302"/>
      <c r="BX201" s="302"/>
      <c r="BY201" s="302"/>
      <c r="BZ201" s="302"/>
      <c r="CA201" s="302"/>
      <c r="CB201" s="302"/>
      <c r="CC201" s="302"/>
      <c r="CD201" s="302"/>
      <c r="CE201" s="302"/>
      <c r="CF201" s="302"/>
      <c r="CG201" s="302"/>
      <c r="CH201" s="302"/>
      <c r="CI201" s="302"/>
      <c r="CJ201" s="302"/>
      <c r="CK201" s="302"/>
      <c r="CL201" s="302"/>
      <c r="CM201" s="302"/>
      <c r="CN201" s="302"/>
      <c r="CO201" s="302"/>
      <c r="CP201" s="302"/>
      <c r="CQ201" s="302"/>
      <c r="CR201" s="302"/>
      <c r="CS201" s="302"/>
      <c r="CT201" s="302"/>
      <c r="CU201" s="302"/>
      <c r="CV201" s="302"/>
      <c r="CW201" s="302"/>
      <c r="CX201" s="302"/>
      <c r="CY201" s="302"/>
      <c r="CZ201" s="302"/>
      <c r="DA201" s="302"/>
      <c r="DB201" s="302"/>
      <c r="DC201" s="302"/>
      <c r="DD201" s="302"/>
      <c r="DE201" s="302"/>
      <c r="DF201" s="302"/>
      <c r="DG201" s="302"/>
      <c r="DH201" s="302"/>
      <c r="DI201" s="302"/>
      <c r="DJ201" s="302"/>
      <c r="DK201" s="302"/>
      <c r="DL201" s="302"/>
      <c r="DM201" s="302"/>
      <c r="DN201" s="302"/>
      <c r="DO201" s="302"/>
      <c r="DP201" s="302"/>
      <c r="DQ201" s="302"/>
      <c r="DR201" s="302"/>
      <c r="DS201" s="302"/>
      <c r="DT201" s="302"/>
      <c r="DU201" s="302"/>
      <c r="DV201" s="302"/>
      <c r="DW201" s="302"/>
      <c r="DX201" s="302"/>
      <c r="DY201" s="302"/>
      <c r="DZ201" s="302"/>
      <c r="EA201" s="302"/>
      <c r="EB201" s="302"/>
      <c r="EC201" s="302"/>
      <c r="ED201" s="302"/>
      <c r="EE201" s="302"/>
      <c r="EF201" s="302"/>
      <c r="EG201" s="302"/>
      <c r="EH201" s="302"/>
      <c r="EI201" s="302"/>
      <c r="EJ201" s="302"/>
      <c r="EK201" s="302"/>
      <c r="EL201" s="302"/>
      <c r="EM201" s="302"/>
      <c r="EN201" s="302"/>
      <c r="EO201" s="302"/>
      <c r="EP201" s="302"/>
      <c r="EQ201" s="302"/>
      <c r="ER201" s="302"/>
      <c r="ES201" s="302"/>
      <c r="ET201" s="302"/>
      <c r="EU201" s="302"/>
      <c r="EV201" s="302"/>
      <c r="EW201" s="302"/>
      <c r="EX201" s="302"/>
      <c r="EY201" s="302"/>
      <c r="EZ201" s="303"/>
      <c r="FA201" s="303"/>
      <c r="FB201" s="303"/>
      <c r="FC201" s="303"/>
      <c r="FD201" s="303"/>
      <c r="FE201" s="302"/>
      <c r="FF201" s="302"/>
      <c r="FG201" s="302"/>
      <c r="FH201" s="302"/>
      <c r="FI201" s="302"/>
    </row>
    <row r="202" spans="1:165" x14ac:dyDescent="0.2">
      <c r="A202" s="302"/>
      <c r="B202" s="55">
        <f t="shared" si="19"/>
        <v>1</v>
      </c>
      <c r="C202" s="55">
        <f t="shared" si="20"/>
        <v>1</v>
      </c>
      <c r="D202" s="55">
        <f t="shared" si="21"/>
        <v>1</v>
      </c>
      <c r="E202" s="55">
        <f t="shared" si="22"/>
        <v>1</v>
      </c>
      <c r="F202" s="55">
        <f t="shared" si="23"/>
        <v>1</v>
      </c>
      <c r="G202" s="55">
        <f t="shared" si="18"/>
        <v>5</v>
      </c>
      <c r="H202" s="55">
        <f>IF(AND(M202&gt;0,M202&lt;='Summary STATS'!$C$22),1,"")</f>
        <v>1</v>
      </c>
      <c r="I202" s="305"/>
      <c r="J202" s="26" t="s">
        <v>479</v>
      </c>
      <c r="K202" s="205">
        <v>44.204065360000001</v>
      </c>
      <c r="L202" s="205">
        <v>-88.462103060000004</v>
      </c>
      <c r="M202" s="302">
        <v>5</v>
      </c>
      <c r="N202" s="302" t="s">
        <v>284</v>
      </c>
      <c r="O202" s="302" t="s">
        <v>277</v>
      </c>
      <c r="P202" s="301"/>
      <c r="Q202" s="302">
        <v>2</v>
      </c>
      <c r="R202" s="15"/>
      <c r="S202" s="15"/>
      <c r="T202" s="302"/>
      <c r="U202" s="302"/>
      <c r="V202" s="302"/>
      <c r="W202" s="302"/>
      <c r="X202" s="302"/>
      <c r="Y202" s="302"/>
      <c r="Z202" s="302"/>
      <c r="AA202" s="302"/>
      <c r="AB202" s="302"/>
      <c r="AC202" s="302"/>
      <c r="AD202" s="302"/>
      <c r="AE202" s="302">
        <v>2</v>
      </c>
      <c r="AF202" s="302"/>
      <c r="AG202" s="302"/>
      <c r="AH202" s="302"/>
      <c r="AI202" s="302"/>
      <c r="AJ202" s="302"/>
      <c r="AK202" s="302"/>
      <c r="AL202" s="302"/>
      <c r="AM202" s="302"/>
      <c r="AN202" s="302"/>
      <c r="AO202" s="302"/>
      <c r="AP202" s="302"/>
      <c r="AQ202" s="302"/>
      <c r="AR202" s="302"/>
      <c r="AS202" s="302"/>
      <c r="AT202" s="302"/>
      <c r="AU202" s="302"/>
      <c r="AV202" s="302"/>
      <c r="AW202" s="302"/>
      <c r="AX202" s="302"/>
      <c r="AY202" s="302"/>
      <c r="AZ202" s="302"/>
      <c r="BA202" s="302"/>
      <c r="BB202" s="302"/>
      <c r="BC202" s="302"/>
      <c r="BD202" s="302"/>
      <c r="BE202" s="302"/>
      <c r="BF202" s="302"/>
      <c r="BG202" s="302"/>
      <c r="BH202" s="302"/>
      <c r="BI202" s="302"/>
      <c r="BJ202" s="302"/>
      <c r="BK202" s="302"/>
      <c r="BL202" s="302"/>
      <c r="BM202" s="302"/>
      <c r="BN202" s="302"/>
      <c r="BO202" s="302"/>
      <c r="BP202" s="302"/>
      <c r="BQ202" s="302"/>
      <c r="BR202" s="302"/>
      <c r="BS202" s="302"/>
      <c r="BT202" s="302"/>
      <c r="BU202" s="302"/>
      <c r="BV202" s="302"/>
      <c r="BW202" s="302"/>
      <c r="BX202" s="302"/>
      <c r="BY202" s="302"/>
      <c r="BZ202" s="302"/>
      <c r="CA202" s="302"/>
      <c r="CB202" s="302"/>
      <c r="CC202" s="302"/>
      <c r="CD202" s="302"/>
      <c r="CE202" s="302"/>
      <c r="CF202" s="302"/>
      <c r="CG202" s="302"/>
      <c r="CH202" s="302"/>
      <c r="CI202" s="302"/>
      <c r="CJ202" s="302"/>
      <c r="CK202" s="302"/>
      <c r="CL202" s="302"/>
      <c r="CM202" s="302"/>
      <c r="CN202" s="302"/>
      <c r="CO202" s="302"/>
      <c r="CP202" s="302"/>
      <c r="CQ202" s="302"/>
      <c r="CR202" s="302"/>
      <c r="CS202" s="302"/>
      <c r="CT202" s="302"/>
      <c r="CU202" s="302"/>
      <c r="CV202" s="302"/>
      <c r="CW202" s="302"/>
      <c r="CX202" s="302"/>
      <c r="CY202" s="302"/>
      <c r="CZ202" s="302"/>
      <c r="DA202" s="302"/>
      <c r="DB202" s="302"/>
      <c r="DC202" s="302"/>
      <c r="DD202" s="302"/>
      <c r="DE202" s="302"/>
      <c r="DF202" s="302"/>
      <c r="DG202" s="302"/>
      <c r="DH202" s="302"/>
      <c r="DI202" s="302"/>
      <c r="DJ202" s="302"/>
      <c r="DK202" s="302"/>
      <c r="DL202" s="302"/>
      <c r="DM202" s="302"/>
      <c r="DN202" s="302"/>
      <c r="DO202" s="302"/>
      <c r="DP202" s="302"/>
      <c r="DQ202" s="302"/>
      <c r="DR202" s="302"/>
      <c r="DS202" s="302"/>
      <c r="DT202" s="302"/>
      <c r="DU202" s="302"/>
      <c r="DV202" s="302"/>
      <c r="DW202" s="302"/>
      <c r="DX202" s="302"/>
      <c r="DY202" s="302"/>
      <c r="DZ202" s="302"/>
      <c r="EA202" s="302"/>
      <c r="EB202" s="302"/>
      <c r="EC202" s="302"/>
      <c r="ED202" s="302"/>
      <c r="EE202" s="302"/>
      <c r="EF202" s="302" t="s">
        <v>278</v>
      </c>
      <c r="EG202" s="302"/>
      <c r="EH202" s="302"/>
      <c r="EI202" s="302"/>
      <c r="EJ202" s="302"/>
      <c r="EK202" s="302"/>
      <c r="EL202" s="302"/>
      <c r="EM202" s="302"/>
      <c r="EN202" s="302"/>
      <c r="EO202" s="302"/>
      <c r="EP202" s="302"/>
      <c r="EQ202" s="302"/>
      <c r="ER202" s="302"/>
      <c r="ES202" s="302"/>
      <c r="ET202" s="302"/>
      <c r="EU202" s="302"/>
      <c r="EV202" s="302"/>
      <c r="EW202" s="302"/>
      <c r="EX202" s="302"/>
      <c r="EY202" s="302"/>
      <c r="EZ202" s="303"/>
      <c r="FA202" s="303"/>
      <c r="FB202" s="303"/>
      <c r="FC202" s="303"/>
      <c r="FD202" s="303"/>
      <c r="FE202" s="302"/>
      <c r="FF202" s="302"/>
      <c r="FG202" s="302"/>
      <c r="FH202" s="302"/>
      <c r="FI202" s="302"/>
    </row>
    <row r="203" spans="1:165" x14ac:dyDescent="0.2">
      <c r="A203" s="302"/>
      <c r="B203" s="55">
        <f t="shared" si="19"/>
        <v>1</v>
      </c>
      <c r="C203" s="55">
        <f t="shared" si="20"/>
        <v>1</v>
      </c>
      <c r="D203" s="55">
        <f t="shared" si="21"/>
        <v>1</v>
      </c>
      <c r="E203" s="55">
        <f t="shared" si="22"/>
        <v>1</v>
      </c>
      <c r="F203" s="55">
        <f t="shared" si="23"/>
        <v>1</v>
      </c>
      <c r="G203" s="55">
        <f t="shared" si="18"/>
        <v>8</v>
      </c>
      <c r="H203" s="55">
        <f>IF(AND(M203&gt;0,M203&lt;='Summary STATS'!$C$22),1,"")</f>
        <v>1</v>
      </c>
      <c r="I203" s="305"/>
      <c r="J203" s="26" t="s">
        <v>480</v>
      </c>
      <c r="K203" s="205">
        <v>44.204050530000004</v>
      </c>
      <c r="L203" s="205">
        <v>-88.461002059999998</v>
      </c>
      <c r="M203" s="302">
        <v>8</v>
      </c>
      <c r="N203" s="302" t="s">
        <v>284</v>
      </c>
      <c r="O203" s="302" t="s">
        <v>277</v>
      </c>
      <c r="P203" s="301"/>
      <c r="Q203" s="302">
        <v>1</v>
      </c>
      <c r="R203" s="15"/>
      <c r="S203" s="15"/>
      <c r="T203" s="302"/>
      <c r="U203" s="302"/>
      <c r="V203" s="302"/>
      <c r="W203" s="302"/>
      <c r="X203" s="302"/>
      <c r="Y203" s="302"/>
      <c r="Z203" s="302"/>
      <c r="AA203" s="302"/>
      <c r="AB203" s="302"/>
      <c r="AC203" s="302"/>
      <c r="AD203" s="302"/>
      <c r="AE203" s="302">
        <v>1</v>
      </c>
      <c r="AF203" s="302"/>
      <c r="AG203" s="302"/>
      <c r="AH203" s="302"/>
      <c r="AI203" s="302"/>
      <c r="AJ203" s="302"/>
      <c r="AK203" s="302"/>
      <c r="AL203" s="302"/>
      <c r="AM203" s="302"/>
      <c r="AN203" s="302"/>
      <c r="AO203" s="302"/>
      <c r="AP203" s="302"/>
      <c r="AQ203" s="302"/>
      <c r="AR203" s="302"/>
      <c r="AS203" s="302"/>
      <c r="AT203" s="302"/>
      <c r="AU203" s="302"/>
      <c r="AV203" s="302"/>
      <c r="AW203" s="302"/>
      <c r="AX203" s="302"/>
      <c r="AY203" s="302"/>
      <c r="AZ203" s="302"/>
      <c r="BA203" s="302"/>
      <c r="BB203" s="302"/>
      <c r="BC203" s="302"/>
      <c r="BD203" s="302"/>
      <c r="BE203" s="302"/>
      <c r="BF203" s="302"/>
      <c r="BG203" s="302"/>
      <c r="BH203" s="302"/>
      <c r="BI203" s="302"/>
      <c r="BJ203" s="302"/>
      <c r="BK203" s="302"/>
      <c r="BL203" s="302"/>
      <c r="BM203" s="302"/>
      <c r="BN203" s="302"/>
      <c r="BO203" s="302"/>
      <c r="BP203" s="302"/>
      <c r="BQ203" s="302"/>
      <c r="BR203" s="302"/>
      <c r="BS203" s="302"/>
      <c r="BT203" s="302"/>
      <c r="BU203" s="302"/>
      <c r="BV203" s="302"/>
      <c r="BW203" s="302"/>
      <c r="BX203" s="302"/>
      <c r="BY203" s="302"/>
      <c r="BZ203" s="302"/>
      <c r="CA203" s="302"/>
      <c r="CB203" s="302"/>
      <c r="CC203" s="302"/>
      <c r="CD203" s="302"/>
      <c r="CE203" s="302"/>
      <c r="CF203" s="302"/>
      <c r="CG203" s="302"/>
      <c r="CH203" s="302"/>
      <c r="CI203" s="302"/>
      <c r="CJ203" s="302"/>
      <c r="CK203" s="302"/>
      <c r="CL203" s="302"/>
      <c r="CM203" s="302"/>
      <c r="CN203" s="302"/>
      <c r="CO203" s="302"/>
      <c r="CP203" s="302"/>
      <c r="CQ203" s="302"/>
      <c r="CR203" s="302"/>
      <c r="CS203" s="302"/>
      <c r="CT203" s="302"/>
      <c r="CU203" s="302"/>
      <c r="CV203" s="302"/>
      <c r="CW203" s="302"/>
      <c r="CX203" s="302"/>
      <c r="CY203" s="302"/>
      <c r="CZ203" s="302"/>
      <c r="DA203" s="302"/>
      <c r="DB203" s="302"/>
      <c r="DC203" s="302"/>
      <c r="DD203" s="302"/>
      <c r="DE203" s="302"/>
      <c r="DF203" s="302"/>
      <c r="DG203" s="302"/>
      <c r="DH203" s="302"/>
      <c r="DI203" s="302"/>
      <c r="DJ203" s="302"/>
      <c r="DK203" s="302"/>
      <c r="DL203" s="302"/>
      <c r="DM203" s="302"/>
      <c r="DN203" s="302"/>
      <c r="DO203" s="302"/>
      <c r="DP203" s="302"/>
      <c r="DQ203" s="302"/>
      <c r="DR203" s="302"/>
      <c r="DS203" s="302"/>
      <c r="DT203" s="302"/>
      <c r="DU203" s="302"/>
      <c r="DV203" s="302"/>
      <c r="DW203" s="302"/>
      <c r="DX203" s="302"/>
      <c r="DY203" s="302"/>
      <c r="DZ203" s="302"/>
      <c r="EA203" s="302"/>
      <c r="EB203" s="302"/>
      <c r="EC203" s="302"/>
      <c r="ED203" s="302"/>
      <c r="EE203" s="302"/>
      <c r="EF203" s="302"/>
      <c r="EG203" s="302"/>
      <c r="EH203" s="302"/>
      <c r="EI203" s="302"/>
      <c r="EJ203" s="302"/>
      <c r="EK203" s="302"/>
      <c r="EL203" s="302"/>
      <c r="EM203" s="302"/>
      <c r="EN203" s="302"/>
      <c r="EO203" s="302"/>
      <c r="EP203" s="302"/>
      <c r="EQ203" s="302"/>
      <c r="ER203" s="302"/>
      <c r="ES203" s="302"/>
      <c r="ET203" s="302"/>
      <c r="EU203" s="302"/>
      <c r="EV203" s="302"/>
      <c r="EW203" s="302"/>
      <c r="EX203" s="302"/>
      <c r="EY203" s="302"/>
      <c r="EZ203" s="303"/>
      <c r="FA203" s="303"/>
      <c r="FB203" s="303"/>
      <c r="FC203" s="303"/>
      <c r="FD203" s="303"/>
      <c r="FE203" s="302"/>
      <c r="FF203" s="302"/>
      <c r="FG203" s="302"/>
      <c r="FH203" s="302"/>
      <c r="FI203" s="302"/>
    </row>
    <row r="204" spans="1:165" x14ac:dyDescent="0.2">
      <c r="A204" s="302"/>
      <c r="B204" s="55">
        <f t="shared" si="19"/>
        <v>3</v>
      </c>
      <c r="C204" s="55">
        <f t="shared" si="20"/>
        <v>3</v>
      </c>
      <c r="D204" s="55">
        <f t="shared" si="21"/>
        <v>2</v>
      </c>
      <c r="E204" s="55">
        <f t="shared" si="22"/>
        <v>3</v>
      </c>
      <c r="F204" s="55">
        <f t="shared" si="23"/>
        <v>2</v>
      </c>
      <c r="G204" s="55">
        <f t="shared" si="18"/>
        <v>4.5</v>
      </c>
      <c r="H204" s="55">
        <f>IF(AND(M204&gt;0,M204&lt;='Summary STATS'!$C$22),1,"")</f>
        <v>1</v>
      </c>
      <c r="I204" s="305"/>
      <c r="J204" s="26" t="s">
        <v>481</v>
      </c>
      <c r="K204" s="205">
        <v>44.204035689999998</v>
      </c>
      <c r="L204" s="205">
        <v>-88.459901070000001</v>
      </c>
      <c r="M204" s="302">
        <v>4.5</v>
      </c>
      <c r="N204" s="302" t="s">
        <v>284</v>
      </c>
      <c r="O204" s="302" t="s">
        <v>277</v>
      </c>
      <c r="P204" s="301"/>
      <c r="Q204" s="302">
        <v>3</v>
      </c>
      <c r="R204" s="15">
        <v>2</v>
      </c>
      <c r="S204" s="15"/>
      <c r="T204" s="302"/>
      <c r="U204" s="302"/>
      <c r="V204" s="302"/>
      <c r="W204" s="302"/>
      <c r="X204" s="302"/>
      <c r="Y204" s="302"/>
      <c r="Z204" s="302"/>
      <c r="AA204" s="302"/>
      <c r="AB204" s="302"/>
      <c r="AC204" s="302"/>
      <c r="AD204" s="302"/>
      <c r="AE204" s="302">
        <v>3</v>
      </c>
      <c r="AF204" s="302"/>
      <c r="AG204" s="302"/>
      <c r="AH204" s="302"/>
      <c r="AI204" s="302"/>
      <c r="AJ204" s="302"/>
      <c r="AK204" s="302"/>
      <c r="AL204" s="302"/>
      <c r="AM204" s="302"/>
      <c r="AN204" s="302"/>
      <c r="AO204" s="302"/>
      <c r="AP204" s="302"/>
      <c r="AQ204" s="302">
        <v>3</v>
      </c>
      <c r="AR204" s="302"/>
      <c r="AS204" s="302"/>
      <c r="AT204" s="302"/>
      <c r="AU204" s="302"/>
      <c r="AV204" s="302"/>
      <c r="AW204" s="302"/>
      <c r="AX204" s="302"/>
      <c r="AY204" s="302"/>
      <c r="AZ204" s="302"/>
      <c r="BA204" s="302"/>
      <c r="BB204" s="302"/>
      <c r="BC204" s="302"/>
      <c r="BD204" s="302"/>
      <c r="BE204" s="302"/>
      <c r="BF204" s="302"/>
      <c r="BG204" s="302"/>
      <c r="BH204" s="302"/>
      <c r="BI204" s="302"/>
      <c r="BJ204" s="302"/>
      <c r="BK204" s="302"/>
      <c r="BL204" s="302"/>
      <c r="BM204" s="302"/>
      <c r="BN204" s="302"/>
      <c r="BO204" s="302"/>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302"/>
      <c r="CR204" s="302"/>
      <c r="CS204" s="302"/>
      <c r="CT204" s="302"/>
      <c r="CU204" s="302"/>
      <c r="CV204" s="302"/>
      <c r="CW204" s="302"/>
      <c r="CX204" s="302"/>
      <c r="CY204" s="302"/>
      <c r="CZ204" s="302"/>
      <c r="DA204" s="302"/>
      <c r="DB204" s="302"/>
      <c r="DC204" s="302"/>
      <c r="DD204" s="302"/>
      <c r="DE204" s="302"/>
      <c r="DF204" s="302"/>
      <c r="DG204" s="302"/>
      <c r="DH204" s="302"/>
      <c r="DI204" s="302"/>
      <c r="DJ204" s="302"/>
      <c r="DK204" s="302"/>
      <c r="DL204" s="302"/>
      <c r="DM204" s="302"/>
      <c r="DN204" s="302"/>
      <c r="DO204" s="302"/>
      <c r="DP204" s="302"/>
      <c r="DQ204" s="302"/>
      <c r="DR204" s="302"/>
      <c r="DS204" s="302"/>
      <c r="DT204" s="302"/>
      <c r="DU204" s="302"/>
      <c r="DV204" s="302"/>
      <c r="DW204" s="302"/>
      <c r="DX204" s="302"/>
      <c r="DY204" s="302"/>
      <c r="DZ204" s="302"/>
      <c r="EA204" s="302"/>
      <c r="EB204" s="302"/>
      <c r="EC204" s="302"/>
      <c r="ED204" s="302"/>
      <c r="EE204" s="302"/>
      <c r="EF204" s="302"/>
      <c r="EG204" s="302"/>
      <c r="EH204" s="302"/>
      <c r="EI204" s="302"/>
      <c r="EJ204" s="302"/>
      <c r="EK204" s="302"/>
      <c r="EL204" s="302"/>
      <c r="EM204" s="302"/>
      <c r="EN204" s="302"/>
      <c r="EO204" s="302"/>
      <c r="EP204" s="302"/>
      <c r="EQ204" s="302"/>
      <c r="ER204" s="302"/>
      <c r="ES204" s="302"/>
      <c r="ET204" s="302"/>
      <c r="EU204" s="302"/>
      <c r="EV204" s="302"/>
      <c r="EW204" s="302"/>
      <c r="EX204" s="302"/>
      <c r="EY204" s="302"/>
      <c r="EZ204" s="303"/>
      <c r="FA204" s="303"/>
      <c r="FB204" s="303"/>
      <c r="FC204" s="303"/>
      <c r="FD204" s="303"/>
      <c r="FE204" s="302"/>
      <c r="FF204" s="302"/>
      <c r="FG204" s="302"/>
      <c r="FH204" s="302"/>
      <c r="FI204" s="302"/>
    </row>
    <row r="205" spans="1:165" x14ac:dyDescent="0.2">
      <c r="A205" s="302"/>
      <c r="B205" s="55">
        <f t="shared" si="19"/>
        <v>3</v>
      </c>
      <c r="C205" s="55">
        <f t="shared" si="20"/>
        <v>3</v>
      </c>
      <c r="D205" s="55">
        <f t="shared" si="21"/>
        <v>2</v>
      </c>
      <c r="E205" s="55">
        <f t="shared" si="22"/>
        <v>3</v>
      </c>
      <c r="F205" s="55">
        <f t="shared" si="23"/>
        <v>2</v>
      </c>
      <c r="G205" s="55">
        <f t="shared" si="18"/>
        <v>5</v>
      </c>
      <c r="H205" s="55">
        <f>IF(AND(M205&gt;0,M205&lt;='Summary STATS'!$C$22),1,"")</f>
        <v>1</v>
      </c>
      <c r="I205" s="305"/>
      <c r="J205" s="26" t="s">
        <v>482</v>
      </c>
      <c r="K205" s="205">
        <v>44.204020839999998</v>
      </c>
      <c r="L205" s="205">
        <v>-88.458800080000003</v>
      </c>
      <c r="M205" s="302">
        <v>5</v>
      </c>
      <c r="N205" s="302" t="s">
        <v>284</v>
      </c>
      <c r="O205" s="302" t="s">
        <v>277</v>
      </c>
      <c r="P205" s="301"/>
      <c r="Q205" s="302">
        <v>2</v>
      </c>
      <c r="R205" s="15">
        <v>1</v>
      </c>
      <c r="S205" s="15"/>
      <c r="T205" s="302"/>
      <c r="U205" s="302"/>
      <c r="V205" s="302"/>
      <c r="W205" s="302"/>
      <c r="X205" s="302"/>
      <c r="Y205" s="302"/>
      <c r="Z205" s="302"/>
      <c r="AA205" s="302"/>
      <c r="AB205" s="302"/>
      <c r="AC205" s="302"/>
      <c r="AD205" s="302"/>
      <c r="AE205" s="302">
        <v>2</v>
      </c>
      <c r="AF205" s="302"/>
      <c r="AG205" s="302"/>
      <c r="AH205" s="302"/>
      <c r="AI205" s="302"/>
      <c r="AJ205" s="302"/>
      <c r="AK205" s="302"/>
      <c r="AL205" s="302"/>
      <c r="AM205" s="302"/>
      <c r="AN205" s="302"/>
      <c r="AO205" s="302"/>
      <c r="AP205" s="302"/>
      <c r="AQ205" s="302">
        <v>2</v>
      </c>
      <c r="AR205" s="302"/>
      <c r="AS205" s="302"/>
      <c r="AT205" s="302"/>
      <c r="AU205" s="302"/>
      <c r="AV205" s="302"/>
      <c r="AW205" s="302"/>
      <c r="AX205" s="302"/>
      <c r="AY205" s="302"/>
      <c r="AZ205" s="302"/>
      <c r="BA205" s="302"/>
      <c r="BB205" s="302"/>
      <c r="BC205" s="302"/>
      <c r="BD205" s="302"/>
      <c r="BE205" s="302"/>
      <c r="BF205" s="302"/>
      <c r="BG205" s="302"/>
      <c r="BH205" s="302"/>
      <c r="BI205" s="302"/>
      <c r="BJ205" s="302"/>
      <c r="BK205" s="302"/>
      <c r="BL205" s="302"/>
      <c r="BM205" s="302"/>
      <c r="BN205" s="302"/>
      <c r="BO205" s="302"/>
      <c r="BP205" s="302"/>
      <c r="BQ205" s="302"/>
      <c r="BR205" s="302"/>
      <c r="BS205" s="302"/>
      <c r="BT205" s="302"/>
      <c r="BU205" s="302"/>
      <c r="BV205" s="302"/>
      <c r="BW205" s="302"/>
      <c r="BX205" s="302"/>
      <c r="BY205" s="302"/>
      <c r="BZ205" s="302"/>
      <c r="CA205" s="302"/>
      <c r="CB205" s="302"/>
      <c r="CC205" s="302"/>
      <c r="CD205" s="302"/>
      <c r="CE205" s="302"/>
      <c r="CF205" s="302"/>
      <c r="CG205" s="302"/>
      <c r="CH205" s="302"/>
      <c r="CI205" s="302"/>
      <c r="CJ205" s="302"/>
      <c r="CK205" s="302"/>
      <c r="CL205" s="302"/>
      <c r="CM205" s="302"/>
      <c r="CN205" s="302"/>
      <c r="CO205" s="302"/>
      <c r="CP205" s="302"/>
      <c r="CQ205" s="302"/>
      <c r="CR205" s="302"/>
      <c r="CS205" s="302"/>
      <c r="CT205" s="302"/>
      <c r="CU205" s="302"/>
      <c r="CV205" s="302"/>
      <c r="CW205" s="302"/>
      <c r="CX205" s="302"/>
      <c r="CY205" s="302"/>
      <c r="CZ205" s="302"/>
      <c r="DA205" s="302"/>
      <c r="DB205" s="302"/>
      <c r="DC205" s="302"/>
      <c r="DD205" s="302"/>
      <c r="DE205" s="302"/>
      <c r="DF205" s="302"/>
      <c r="DG205" s="302"/>
      <c r="DH205" s="302"/>
      <c r="DI205" s="302"/>
      <c r="DJ205" s="302"/>
      <c r="DK205" s="302"/>
      <c r="DL205" s="302"/>
      <c r="DM205" s="302"/>
      <c r="DN205" s="302"/>
      <c r="DO205" s="302"/>
      <c r="DP205" s="302"/>
      <c r="DQ205" s="302"/>
      <c r="DR205" s="302"/>
      <c r="DS205" s="302"/>
      <c r="DT205" s="302"/>
      <c r="DU205" s="302"/>
      <c r="DV205" s="302"/>
      <c r="DW205" s="302"/>
      <c r="DX205" s="302"/>
      <c r="DY205" s="302"/>
      <c r="DZ205" s="302"/>
      <c r="EA205" s="302"/>
      <c r="EB205" s="302"/>
      <c r="EC205" s="302"/>
      <c r="ED205" s="302"/>
      <c r="EE205" s="302"/>
      <c r="EF205" s="302"/>
      <c r="EG205" s="302"/>
      <c r="EH205" s="302"/>
      <c r="EI205" s="302"/>
      <c r="EJ205" s="302"/>
      <c r="EK205" s="302"/>
      <c r="EL205" s="302"/>
      <c r="EM205" s="302"/>
      <c r="EN205" s="302"/>
      <c r="EO205" s="302"/>
      <c r="EP205" s="302"/>
      <c r="EQ205" s="302"/>
      <c r="ER205" s="302"/>
      <c r="ES205" s="302"/>
      <c r="ET205" s="302"/>
      <c r="EU205" s="302"/>
      <c r="EV205" s="302"/>
      <c r="EW205" s="302"/>
      <c r="EX205" s="302"/>
      <c r="EY205" s="302"/>
      <c r="EZ205" s="303"/>
      <c r="FA205" s="303"/>
      <c r="FB205" s="303"/>
      <c r="FC205" s="303"/>
      <c r="FD205" s="303"/>
      <c r="FE205" s="302"/>
      <c r="FF205" s="302"/>
      <c r="FG205" s="302"/>
      <c r="FH205" s="302"/>
      <c r="FI205" s="302"/>
    </row>
    <row r="206" spans="1:165" x14ac:dyDescent="0.2">
      <c r="A206" s="302"/>
      <c r="B206" s="55">
        <f t="shared" si="19"/>
        <v>2</v>
      </c>
      <c r="C206" s="55">
        <f t="shared" si="20"/>
        <v>2</v>
      </c>
      <c r="D206" s="55">
        <f t="shared" si="21"/>
        <v>2</v>
      </c>
      <c r="E206" s="55">
        <f t="shared" si="22"/>
        <v>2</v>
      </c>
      <c r="F206" s="55">
        <f t="shared" si="23"/>
        <v>2</v>
      </c>
      <c r="G206" s="55">
        <f t="shared" si="18"/>
        <v>5.25</v>
      </c>
      <c r="H206" s="55">
        <f>IF(AND(M206&gt;0,M206&lt;='Summary STATS'!$C$22),1,"")</f>
        <v>1</v>
      </c>
      <c r="I206" s="305"/>
      <c r="J206" s="26" t="s">
        <v>483</v>
      </c>
      <c r="K206" s="205">
        <v>44.204005979999998</v>
      </c>
      <c r="L206" s="205">
        <v>-88.457699079999998</v>
      </c>
      <c r="M206" s="302">
        <v>5.25</v>
      </c>
      <c r="N206" s="302" t="s">
        <v>284</v>
      </c>
      <c r="O206" s="302" t="s">
        <v>277</v>
      </c>
      <c r="P206" s="301"/>
      <c r="Q206" s="302">
        <v>1</v>
      </c>
      <c r="R206" s="15"/>
      <c r="S206" s="15"/>
      <c r="T206" s="302"/>
      <c r="U206" s="302"/>
      <c r="V206" s="302"/>
      <c r="W206" s="302"/>
      <c r="X206" s="302"/>
      <c r="Y206" s="302"/>
      <c r="Z206" s="302"/>
      <c r="AA206" s="302"/>
      <c r="AB206" s="302"/>
      <c r="AC206" s="302"/>
      <c r="AD206" s="302"/>
      <c r="AE206" s="302">
        <v>1</v>
      </c>
      <c r="AF206" s="302"/>
      <c r="AG206" s="302"/>
      <c r="AH206" s="302"/>
      <c r="AI206" s="302"/>
      <c r="AJ206" s="302"/>
      <c r="AK206" s="302"/>
      <c r="AL206" s="302"/>
      <c r="AM206" s="302"/>
      <c r="AN206" s="302"/>
      <c r="AO206" s="302"/>
      <c r="AP206" s="302"/>
      <c r="AQ206" s="302">
        <v>1</v>
      </c>
      <c r="AR206" s="302"/>
      <c r="AS206" s="302"/>
      <c r="AT206" s="302"/>
      <c r="AU206" s="302"/>
      <c r="AV206" s="302"/>
      <c r="AW206" s="302"/>
      <c r="AX206" s="302"/>
      <c r="AY206" s="302"/>
      <c r="AZ206" s="302"/>
      <c r="BA206" s="302"/>
      <c r="BB206" s="302"/>
      <c r="BC206" s="302"/>
      <c r="BD206" s="302"/>
      <c r="BE206" s="302"/>
      <c r="BF206" s="302"/>
      <c r="BG206" s="302"/>
      <c r="BH206" s="302"/>
      <c r="BI206" s="302"/>
      <c r="BJ206" s="302"/>
      <c r="BK206" s="302"/>
      <c r="BL206" s="302"/>
      <c r="BM206" s="302"/>
      <c r="BN206" s="302"/>
      <c r="BO206" s="302"/>
      <c r="BP206" s="302"/>
      <c r="BQ206" s="302"/>
      <c r="BR206" s="302"/>
      <c r="BS206" s="302"/>
      <c r="BT206" s="302"/>
      <c r="BU206" s="302"/>
      <c r="BV206" s="302"/>
      <c r="BW206" s="302"/>
      <c r="BX206" s="302"/>
      <c r="BY206" s="302"/>
      <c r="BZ206" s="302"/>
      <c r="CA206" s="302"/>
      <c r="CB206" s="302"/>
      <c r="CC206" s="302"/>
      <c r="CD206" s="302"/>
      <c r="CE206" s="302"/>
      <c r="CF206" s="302"/>
      <c r="CG206" s="302"/>
      <c r="CH206" s="302"/>
      <c r="CI206" s="302"/>
      <c r="CJ206" s="302"/>
      <c r="CK206" s="302"/>
      <c r="CL206" s="302"/>
      <c r="CM206" s="302"/>
      <c r="CN206" s="302"/>
      <c r="CO206" s="302"/>
      <c r="CP206" s="302"/>
      <c r="CQ206" s="302"/>
      <c r="CR206" s="302"/>
      <c r="CS206" s="302"/>
      <c r="CT206" s="302"/>
      <c r="CU206" s="302"/>
      <c r="CV206" s="302"/>
      <c r="CW206" s="302"/>
      <c r="CX206" s="302"/>
      <c r="CY206" s="302"/>
      <c r="CZ206" s="302"/>
      <c r="DA206" s="302"/>
      <c r="DB206" s="302"/>
      <c r="DC206" s="302"/>
      <c r="DD206" s="302"/>
      <c r="DE206" s="302"/>
      <c r="DF206" s="302"/>
      <c r="DG206" s="302"/>
      <c r="DH206" s="302"/>
      <c r="DI206" s="302"/>
      <c r="DJ206" s="302"/>
      <c r="DK206" s="302"/>
      <c r="DL206" s="302"/>
      <c r="DM206" s="302"/>
      <c r="DN206" s="302"/>
      <c r="DO206" s="302"/>
      <c r="DP206" s="302"/>
      <c r="DQ206" s="302"/>
      <c r="DR206" s="302"/>
      <c r="DS206" s="302"/>
      <c r="DT206" s="302"/>
      <c r="DU206" s="302"/>
      <c r="DV206" s="302"/>
      <c r="DW206" s="302"/>
      <c r="DX206" s="302"/>
      <c r="DY206" s="302"/>
      <c r="DZ206" s="302"/>
      <c r="EA206" s="302"/>
      <c r="EB206" s="302"/>
      <c r="EC206" s="302"/>
      <c r="ED206" s="302"/>
      <c r="EE206" s="302"/>
      <c r="EF206" s="302"/>
      <c r="EG206" s="302"/>
      <c r="EH206" s="302"/>
      <c r="EI206" s="302"/>
      <c r="EJ206" s="302"/>
      <c r="EK206" s="302"/>
      <c r="EL206" s="302"/>
      <c r="EM206" s="302"/>
      <c r="EN206" s="302"/>
      <c r="EO206" s="302"/>
      <c r="EP206" s="302"/>
      <c r="EQ206" s="302"/>
      <c r="ER206" s="302"/>
      <c r="ES206" s="302"/>
      <c r="ET206" s="302"/>
      <c r="EU206" s="302"/>
      <c r="EV206" s="302"/>
      <c r="EW206" s="302"/>
      <c r="EX206" s="302"/>
      <c r="EY206" s="302"/>
      <c r="EZ206" s="303"/>
      <c r="FA206" s="303"/>
      <c r="FB206" s="303"/>
      <c r="FC206" s="303"/>
      <c r="FD206" s="303"/>
      <c r="FE206" s="302"/>
      <c r="FF206" s="302"/>
      <c r="FG206" s="302"/>
      <c r="FH206" s="302"/>
      <c r="FI206" s="302"/>
    </row>
    <row r="207" spans="1:165" x14ac:dyDescent="0.2">
      <c r="A207" s="302"/>
      <c r="B207" s="55">
        <f t="shared" si="19"/>
        <v>0</v>
      </c>
      <c r="C207" s="55" t="str">
        <f t="shared" si="20"/>
        <v/>
      </c>
      <c r="D207" s="55" t="str">
        <f t="shared" si="21"/>
        <v/>
      </c>
      <c r="E207" s="55">
        <f t="shared" si="22"/>
        <v>0</v>
      </c>
      <c r="F207" s="55">
        <f t="shared" si="23"/>
        <v>0</v>
      </c>
      <c r="G207" s="55" t="str">
        <f t="shared" si="18"/>
        <v/>
      </c>
      <c r="H207" s="55">
        <f>IF(AND(M207&gt;0,M207&lt;='Summary STATS'!$C$22),1,"")</f>
        <v>1</v>
      </c>
      <c r="I207" s="305"/>
      <c r="J207" s="26" t="s">
        <v>484</v>
      </c>
      <c r="K207" s="205">
        <v>44.204960880000002</v>
      </c>
      <c r="L207" s="205">
        <v>-88.469789539999994</v>
      </c>
      <c r="M207" s="302">
        <v>5.5</v>
      </c>
      <c r="N207" s="302" t="s">
        <v>284</v>
      </c>
      <c r="O207" s="302" t="s">
        <v>277</v>
      </c>
      <c r="P207" s="309"/>
      <c r="Q207" s="302"/>
      <c r="R207" s="15"/>
      <c r="S207" s="15"/>
      <c r="T207" s="302"/>
      <c r="U207" s="302"/>
      <c r="V207" s="302"/>
      <c r="W207" s="302"/>
      <c r="X207" s="302"/>
      <c r="Y207" s="302"/>
      <c r="Z207" s="302"/>
      <c r="AA207" s="302"/>
      <c r="AB207" s="302"/>
      <c r="AC207" s="302"/>
      <c r="AD207" s="302"/>
      <c r="AE207" s="302"/>
      <c r="AF207" s="302"/>
      <c r="AG207" s="302"/>
      <c r="AH207" s="302"/>
      <c r="AI207" s="302"/>
      <c r="AJ207" s="302"/>
      <c r="AK207" s="302"/>
      <c r="AL207" s="302"/>
      <c r="AM207" s="302"/>
      <c r="AN207" s="302"/>
      <c r="AO207" s="302"/>
      <c r="AP207" s="302"/>
      <c r="AQ207" s="302"/>
      <c r="AR207" s="302"/>
      <c r="AS207" s="302"/>
      <c r="AT207" s="302"/>
      <c r="AU207" s="302"/>
      <c r="AV207" s="302"/>
      <c r="AW207" s="302"/>
      <c r="AX207" s="302"/>
      <c r="AY207" s="302"/>
      <c r="AZ207" s="302"/>
      <c r="BA207" s="302"/>
      <c r="BB207" s="302"/>
      <c r="BC207" s="302"/>
      <c r="BD207" s="302"/>
      <c r="BE207" s="302"/>
      <c r="BF207" s="302"/>
      <c r="BG207" s="302"/>
      <c r="BH207" s="302"/>
      <c r="BI207" s="302"/>
      <c r="BJ207" s="302"/>
      <c r="BK207" s="302"/>
      <c r="BL207" s="302"/>
      <c r="BM207" s="302"/>
      <c r="BN207" s="302"/>
      <c r="BO207" s="302"/>
      <c r="BP207" s="302"/>
      <c r="BQ207" s="302"/>
      <c r="BR207" s="302"/>
      <c r="BS207" s="302"/>
      <c r="BT207" s="302"/>
      <c r="BU207" s="302"/>
      <c r="BV207" s="302"/>
      <c r="BW207" s="302"/>
      <c r="BX207" s="302"/>
      <c r="BY207" s="302"/>
      <c r="BZ207" s="302"/>
      <c r="CA207" s="302"/>
      <c r="CB207" s="302"/>
      <c r="CC207" s="302"/>
      <c r="CD207" s="302"/>
      <c r="CE207" s="302"/>
      <c r="CF207" s="302"/>
      <c r="CG207" s="302"/>
      <c r="CH207" s="302"/>
      <c r="CI207" s="302"/>
      <c r="CJ207" s="302"/>
      <c r="CK207" s="302"/>
      <c r="CL207" s="302"/>
      <c r="CM207" s="302"/>
      <c r="CN207" s="302"/>
      <c r="CO207" s="302"/>
      <c r="CP207" s="302"/>
      <c r="CQ207" s="302"/>
      <c r="CR207" s="302"/>
      <c r="CS207" s="302"/>
      <c r="CT207" s="302"/>
      <c r="CU207" s="302"/>
      <c r="CV207" s="302"/>
      <c r="CW207" s="302"/>
      <c r="CX207" s="302"/>
      <c r="CY207" s="302"/>
      <c r="CZ207" s="302"/>
      <c r="DA207" s="302"/>
      <c r="DB207" s="302"/>
      <c r="DC207" s="302"/>
      <c r="DD207" s="302"/>
      <c r="DE207" s="302"/>
      <c r="DF207" s="302"/>
      <c r="DG207" s="302"/>
      <c r="DH207" s="302"/>
      <c r="DI207" s="302"/>
      <c r="DJ207" s="302"/>
      <c r="DK207" s="302"/>
      <c r="DL207" s="302"/>
      <c r="DM207" s="302"/>
      <c r="DN207" s="302"/>
      <c r="DO207" s="302"/>
      <c r="DP207" s="302"/>
      <c r="DQ207" s="302"/>
      <c r="DR207" s="302"/>
      <c r="DS207" s="302"/>
      <c r="DT207" s="302"/>
      <c r="DU207" s="302"/>
      <c r="DV207" s="302"/>
      <c r="DW207" s="302"/>
      <c r="DX207" s="302"/>
      <c r="DY207" s="302"/>
      <c r="DZ207" s="302"/>
      <c r="EA207" s="302"/>
      <c r="EB207" s="302"/>
      <c r="EC207" s="302"/>
      <c r="ED207" s="302"/>
      <c r="EE207" s="302"/>
      <c r="EF207" s="302"/>
      <c r="EG207" s="302"/>
      <c r="EH207" s="302"/>
      <c r="EI207" s="302"/>
      <c r="EJ207" s="302"/>
      <c r="EK207" s="302"/>
      <c r="EL207" s="302"/>
      <c r="EM207" s="302"/>
      <c r="EN207" s="302"/>
      <c r="EO207" s="302"/>
      <c r="EP207" s="302"/>
      <c r="EQ207" s="302"/>
      <c r="ER207" s="302"/>
      <c r="ES207" s="302"/>
      <c r="ET207" s="302"/>
      <c r="EU207" s="302"/>
      <c r="EV207" s="302"/>
      <c r="EW207" s="302"/>
      <c r="EX207" s="302"/>
      <c r="EY207" s="302"/>
      <c r="EZ207" s="303"/>
      <c r="FA207" s="303"/>
      <c r="FB207" s="303"/>
      <c r="FC207" s="303"/>
      <c r="FD207" s="303"/>
      <c r="FE207" s="302"/>
      <c r="FF207" s="302"/>
      <c r="FG207" s="302"/>
      <c r="FH207" s="302"/>
      <c r="FI207" s="302"/>
    </row>
    <row r="208" spans="1:165" x14ac:dyDescent="0.2">
      <c r="A208" s="302"/>
      <c r="B208" s="55">
        <f t="shared" si="19"/>
        <v>0</v>
      </c>
      <c r="C208" s="55" t="str">
        <f t="shared" si="20"/>
        <v/>
      </c>
      <c r="D208" s="55" t="str">
        <f t="shared" si="21"/>
        <v/>
      </c>
      <c r="E208" s="55">
        <f t="shared" si="22"/>
        <v>0</v>
      </c>
      <c r="F208" s="55">
        <f t="shared" si="23"/>
        <v>0</v>
      </c>
      <c r="G208" s="55" t="str">
        <f t="shared" si="18"/>
        <v/>
      </c>
      <c r="H208" s="55">
        <f>IF(AND(M208&gt;0,M208&lt;='Summary STATS'!$C$22),1,"")</f>
        <v>1</v>
      </c>
      <c r="I208" s="305"/>
      <c r="J208" s="26" t="s">
        <v>486</v>
      </c>
      <c r="K208" s="205">
        <v>44.204946120000002</v>
      </c>
      <c r="L208" s="205">
        <v>-88.468688529999994</v>
      </c>
      <c r="M208" s="302">
        <v>11.5</v>
      </c>
      <c r="N208" s="302" t="s">
        <v>293</v>
      </c>
      <c r="O208" s="302" t="s">
        <v>277</v>
      </c>
      <c r="P208" s="301"/>
      <c r="Q208" s="302"/>
      <c r="R208" s="15"/>
      <c r="S208" s="15"/>
      <c r="T208" s="302"/>
      <c r="U208" s="302"/>
      <c r="V208" s="302"/>
      <c r="W208" s="302"/>
      <c r="X208" s="302"/>
      <c r="Y208" s="302"/>
      <c r="Z208" s="302"/>
      <c r="AA208" s="302"/>
      <c r="AB208" s="302"/>
      <c r="AC208" s="302"/>
      <c r="AD208" s="302"/>
      <c r="AE208" s="302"/>
      <c r="AF208" s="302"/>
      <c r="AG208" s="302"/>
      <c r="AH208" s="302"/>
      <c r="AI208" s="302"/>
      <c r="AJ208" s="302"/>
      <c r="AK208" s="302"/>
      <c r="AL208" s="302"/>
      <c r="AM208" s="302"/>
      <c r="AN208" s="302"/>
      <c r="AO208" s="302"/>
      <c r="AP208" s="302"/>
      <c r="AQ208" s="302"/>
      <c r="AR208" s="302"/>
      <c r="AS208" s="302"/>
      <c r="AT208" s="302"/>
      <c r="AU208" s="302"/>
      <c r="AV208" s="302"/>
      <c r="AW208" s="302"/>
      <c r="AX208" s="302"/>
      <c r="AY208" s="302"/>
      <c r="AZ208" s="302"/>
      <c r="BA208" s="302"/>
      <c r="BB208" s="302"/>
      <c r="BC208" s="302"/>
      <c r="BD208" s="302"/>
      <c r="BE208" s="302"/>
      <c r="BF208" s="302"/>
      <c r="BG208" s="302"/>
      <c r="BH208" s="302"/>
      <c r="BI208" s="302"/>
      <c r="BJ208" s="302"/>
      <c r="BK208" s="302"/>
      <c r="BL208" s="302"/>
      <c r="BM208" s="302"/>
      <c r="BN208" s="302"/>
      <c r="BO208" s="302"/>
      <c r="BP208" s="302"/>
      <c r="BQ208" s="302"/>
      <c r="BR208" s="302"/>
      <c r="BS208" s="302"/>
      <c r="BT208" s="302"/>
      <c r="BU208" s="302"/>
      <c r="BV208" s="302"/>
      <c r="BW208" s="302"/>
      <c r="BX208" s="302"/>
      <c r="BY208" s="302"/>
      <c r="BZ208" s="302"/>
      <c r="CA208" s="302"/>
      <c r="CB208" s="302"/>
      <c r="CC208" s="302"/>
      <c r="CD208" s="302"/>
      <c r="CE208" s="302"/>
      <c r="CF208" s="302"/>
      <c r="CG208" s="302"/>
      <c r="CH208" s="302"/>
      <c r="CI208" s="302"/>
      <c r="CJ208" s="302"/>
      <c r="CK208" s="302"/>
      <c r="CL208" s="302"/>
      <c r="CM208" s="302"/>
      <c r="CN208" s="302"/>
      <c r="CO208" s="302"/>
      <c r="CP208" s="302"/>
      <c r="CQ208" s="302"/>
      <c r="CR208" s="302"/>
      <c r="CS208" s="302"/>
      <c r="CT208" s="302"/>
      <c r="CU208" s="302"/>
      <c r="CV208" s="302"/>
      <c r="CW208" s="302"/>
      <c r="CX208" s="302"/>
      <c r="CY208" s="302"/>
      <c r="CZ208" s="302"/>
      <c r="DA208" s="302"/>
      <c r="DB208" s="302"/>
      <c r="DC208" s="302"/>
      <c r="DD208" s="302"/>
      <c r="DE208" s="302"/>
      <c r="DF208" s="302"/>
      <c r="DG208" s="302"/>
      <c r="DH208" s="302"/>
      <c r="DI208" s="302"/>
      <c r="DJ208" s="302"/>
      <c r="DK208" s="302"/>
      <c r="DL208" s="302"/>
      <c r="DM208" s="302"/>
      <c r="DN208" s="302"/>
      <c r="DO208" s="302"/>
      <c r="DP208" s="302"/>
      <c r="DQ208" s="302"/>
      <c r="DR208" s="302"/>
      <c r="DS208" s="302"/>
      <c r="DT208" s="302"/>
      <c r="DU208" s="302"/>
      <c r="DV208" s="302"/>
      <c r="DW208" s="302"/>
      <c r="DX208" s="302"/>
      <c r="DY208" s="302"/>
      <c r="DZ208" s="302"/>
      <c r="EA208" s="302"/>
      <c r="EB208" s="302"/>
      <c r="EC208" s="302"/>
      <c r="ED208" s="302"/>
      <c r="EE208" s="302"/>
      <c r="EF208" s="302"/>
      <c r="EG208" s="302"/>
      <c r="EH208" s="302"/>
      <c r="EI208" s="302"/>
      <c r="EJ208" s="302"/>
      <c r="EK208" s="302"/>
      <c r="EL208" s="302"/>
      <c r="EM208" s="302"/>
      <c r="EN208" s="302"/>
      <c r="EO208" s="302"/>
      <c r="EP208" s="302"/>
      <c r="EQ208" s="302"/>
      <c r="ER208" s="302"/>
      <c r="ES208" s="302"/>
      <c r="ET208" s="302"/>
      <c r="EU208" s="302"/>
      <c r="EV208" s="302"/>
      <c r="EW208" s="302"/>
      <c r="EX208" s="302"/>
      <c r="EY208" s="302"/>
      <c r="EZ208" s="303"/>
      <c r="FA208" s="303"/>
      <c r="FB208" s="303"/>
      <c r="FC208" s="303"/>
      <c r="FD208" s="303"/>
      <c r="FE208" s="302"/>
      <c r="FF208" s="302"/>
      <c r="FG208" s="302"/>
      <c r="FH208" s="302"/>
      <c r="FI208" s="302"/>
    </row>
    <row r="209" spans="1:165" x14ac:dyDescent="0.2">
      <c r="A209" s="302"/>
      <c r="B209" s="55">
        <f t="shared" si="19"/>
        <v>0</v>
      </c>
      <c r="C209" s="55" t="str">
        <f t="shared" si="20"/>
        <v/>
      </c>
      <c r="D209" s="55" t="str">
        <f t="shared" si="21"/>
        <v/>
      </c>
      <c r="E209" s="55">
        <f t="shared" si="22"/>
        <v>0</v>
      </c>
      <c r="F209" s="55">
        <f t="shared" si="23"/>
        <v>0</v>
      </c>
      <c r="G209" s="55" t="str">
        <f t="shared" si="18"/>
        <v/>
      </c>
      <c r="H209" s="55">
        <f>IF(AND(M209&gt;0,M209&lt;='Summary STATS'!$C$22),1,"")</f>
        <v>1</v>
      </c>
      <c r="I209" s="305"/>
      <c r="J209" s="26" t="s">
        <v>487</v>
      </c>
      <c r="K209" s="205">
        <v>44.204931350000003</v>
      </c>
      <c r="L209" s="205">
        <v>-88.467587510000001</v>
      </c>
      <c r="M209" s="302">
        <v>9.5</v>
      </c>
      <c r="N209" s="302" t="s">
        <v>284</v>
      </c>
      <c r="O209" s="302" t="s">
        <v>277</v>
      </c>
      <c r="P209" s="301"/>
      <c r="Q209" s="302"/>
      <c r="R209" s="15"/>
      <c r="S209" s="15"/>
      <c r="T209" s="302"/>
      <c r="U209" s="302"/>
      <c r="V209" s="302"/>
      <c r="W209" s="302"/>
      <c r="X209" s="302"/>
      <c r="Y209" s="302"/>
      <c r="Z209" s="302"/>
      <c r="AA209" s="302"/>
      <c r="AB209" s="302"/>
      <c r="AC209" s="302"/>
      <c r="AD209" s="302"/>
      <c r="AE209" s="302"/>
      <c r="AF209" s="302"/>
      <c r="AG209" s="302"/>
      <c r="AH209" s="302"/>
      <c r="AI209" s="302"/>
      <c r="AJ209" s="302"/>
      <c r="AK209" s="302"/>
      <c r="AL209" s="302"/>
      <c r="AM209" s="302"/>
      <c r="AN209" s="302"/>
      <c r="AO209" s="302"/>
      <c r="AP209" s="302"/>
      <c r="AQ209" s="302"/>
      <c r="AR209" s="302"/>
      <c r="AS209" s="302"/>
      <c r="AT209" s="302"/>
      <c r="AU209" s="302"/>
      <c r="AV209" s="302"/>
      <c r="AW209" s="302"/>
      <c r="AX209" s="302"/>
      <c r="AY209" s="302"/>
      <c r="AZ209" s="302"/>
      <c r="BA209" s="302"/>
      <c r="BB209" s="302"/>
      <c r="BC209" s="302"/>
      <c r="BD209" s="302"/>
      <c r="BE209" s="302"/>
      <c r="BF209" s="302"/>
      <c r="BG209" s="302"/>
      <c r="BH209" s="302"/>
      <c r="BI209" s="302"/>
      <c r="BJ209" s="302"/>
      <c r="BK209" s="302"/>
      <c r="BL209" s="302"/>
      <c r="BM209" s="302"/>
      <c r="BN209" s="302"/>
      <c r="BO209" s="302"/>
      <c r="BP209" s="302"/>
      <c r="BQ209" s="302"/>
      <c r="BR209" s="302"/>
      <c r="BS209" s="302"/>
      <c r="BT209" s="302"/>
      <c r="BU209" s="302"/>
      <c r="BV209" s="302"/>
      <c r="BW209" s="302"/>
      <c r="BX209" s="302"/>
      <c r="BY209" s="302"/>
      <c r="BZ209" s="302"/>
      <c r="CA209" s="302"/>
      <c r="CB209" s="302"/>
      <c r="CC209" s="302"/>
      <c r="CD209" s="302"/>
      <c r="CE209" s="302"/>
      <c r="CF209" s="302"/>
      <c r="CG209" s="302"/>
      <c r="CH209" s="302"/>
      <c r="CI209" s="302"/>
      <c r="CJ209" s="302"/>
      <c r="CK209" s="302"/>
      <c r="CL209" s="302"/>
      <c r="CM209" s="302"/>
      <c r="CN209" s="302"/>
      <c r="CO209" s="302"/>
      <c r="CP209" s="302"/>
      <c r="CQ209" s="302"/>
      <c r="CR209" s="302"/>
      <c r="CS209" s="302"/>
      <c r="CT209" s="302"/>
      <c r="CU209" s="302"/>
      <c r="CV209" s="302"/>
      <c r="CW209" s="302"/>
      <c r="CX209" s="302"/>
      <c r="CY209" s="302"/>
      <c r="CZ209" s="302"/>
      <c r="DA209" s="302"/>
      <c r="DB209" s="302"/>
      <c r="DC209" s="302"/>
      <c r="DD209" s="302"/>
      <c r="DE209" s="302"/>
      <c r="DF209" s="302"/>
      <c r="DG209" s="302"/>
      <c r="DH209" s="302"/>
      <c r="DI209" s="302"/>
      <c r="DJ209" s="302"/>
      <c r="DK209" s="302"/>
      <c r="DL209" s="302"/>
      <c r="DM209" s="302"/>
      <c r="DN209" s="302"/>
      <c r="DO209" s="302"/>
      <c r="DP209" s="302"/>
      <c r="DQ209" s="302"/>
      <c r="DR209" s="302"/>
      <c r="DS209" s="302"/>
      <c r="DT209" s="302"/>
      <c r="DU209" s="302"/>
      <c r="DV209" s="302"/>
      <c r="DW209" s="302"/>
      <c r="DX209" s="302"/>
      <c r="DY209" s="302"/>
      <c r="DZ209" s="302"/>
      <c r="EA209" s="302"/>
      <c r="EB209" s="302"/>
      <c r="EC209" s="302"/>
      <c r="ED209" s="302"/>
      <c r="EE209" s="302"/>
      <c r="EF209" s="302"/>
      <c r="EG209" s="302"/>
      <c r="EH209" s="302"/>
      <c r="EI209" s="302"/>
      <c r="EJ209" s="302"/>
      <c r="EK209" s="302"/>
      <c r="EL209" s="302"/>
      <c r="EM209" s="302"/>
      <c r="EN209" s="302"/>
      <c r="EO209" s="302"/>
      <c r="EP209" s="302"/>
      <c r="EQ209" s="302"/>
      <c r="ER209" s="302"/>
      <c r="ES209" s="302"/>
      <c r="ET209" s="302"/>
      <c r="EU209" s="302"/>
      <c r="EV209" s="302"/>
      <c r="EW209" s="302"/>
      <c r="EX209" s="302"/>
      <c r="EY209" s="302"/>
      <c r="EZ209" s="303"/>
      <c r="FA209" s="303"/>
      <c r="FB209" s="303"/>
      <c r="FC209" s="303"/>
      <c r="FD209" s="303"/>
      <c r="FE209" s="302"/>
      <c r="FF209" s="302"/>
      <c r="FG209" s="302"/>
      <c r="FH209" s="302"/>
      <c r="FI209" s="302"/>
    </row>
    <row r="210" spans="1:165" x14ac:dyDescent="0.2">
      <c r="A210" s="302"/>
      <c r="B210" s="55">
        <f t="shared" si="19"/>
        <v>2</v>
      </c>
      <c r="C210" s="55">
        <f t="shared" si="20"/>
        <v>2</v>
      </c>
      <c r="D210" s="55">
        <f t="shared" si="21"/>
        <v>2</v>
      </c>
      <c r="E210" s="55">
        <f t="shared" si="22"/>
        <v>2</v>
      </c>
      <c r="F210" s="55">
        <f t="shared" si="23"/>
        <v>2</v>
      </c>
      <c r="G210" s="55">
        <f t="shared" si="18"/>
        <v>6</v>
      </c>
      <c r="H210" s="55">
        <f>IF(AND(M210&gt;0,M210&lt;='Summary STATS'!$C$22),1,"")</f>
        <v>1</v>
      </c>
      <c r="I210" s="305"/>
      <c r="J210" s="26" t="s">
        <v>488</v>
      </c>
      <c r="K210" s="205">
        <v>44.204916580000003</v>
      </c>
      <c r="L210" s="205">
        <v>-88.466486500000002</v>
      </c>
      <c r="M210" s="302">
        <v>6</v>
      </c>
      <c r="N210" s="302" t="s">
        <v>284</v>
      </c>
      <c r="O210" s="302" t="s">
        <v>277</v>
      </c>
      <c r="P210" s="301"/>
      <c r="Q210" s="302">
        <v>2</v>
      </c>
      <c r="R210" s="15"/>
      <c r="S210" s="15"/>
      <c r="T210" s="302"/>
      <c r="U210" s="302"/>
      <c r="V210" s="302"/>
      <c r="W210" s="302"/>
      <c r="X210" s="302"/>
      <c r="Y210" s="302"/>
      <c r="Z210" s="302"/>
      <c r="AA210" s="302"/>
      <c r="AB210" s="302"/>
      <c r="AC210" s="302"/>
      <c r="AD210" s="302"/>
      <c r="AE210" s="302">
        <v>2</v>
      </c>
      <c r="AF210" s="302"/>
      <c r="AG210" s="302"/>
      <c r="AH210" s="302"/>
      <c r="AI210" s="302"/>
      <c r="AJ210" s="302"/>
      <c r="AK210" s="302"/>
      <c r="AL210" s="302"/>
      <c r="AM210" s="302"/>
      <c r="AN210" s="302"/>
      <c r="AO210" s="302"/>
      <c r="AP210" s="302"/>
      <c r="AQ210" s="302">
        <v>1</v>
      </c>
      <c r="AR210" s="302"/>
      <c r="AS210" s="302"/>
      <c r="AT210" s="302"/>
      <c r="AU210" s="302"/>
      <c r="AV210" s="302"/>
      <c r="AW210" s="302"/>
      <c r="AX210" s="302"/>
      <c r="AY210" s="302"/>
      <c r="AZ210" s="302"/>
      <c r="BA210" s="302"/>
      <c r="BB210" s="302"/>
      <c r="BC210" s="302"/>
      <c r="BD210" s="302"/>
      <c r="BE210" s="302"/>
      <c r="BF210" s="302"/>
      <c r="BG210" s="302"/>
      <c r="BH210" s="302"/>
      <c r="BI210" s="302"/>
      <c r="BJ210" s="302"/>
      <c r="BK210" s="302"/>
      <c r="BL210" s="302"/>
      <c r="BM210" s="302"/>
      <c r="BN210" s="302"/>
      <c r="BO210" s="302"/>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302"/>
      <c r="CR210" s="302"/>
      <c r="CS210" s="302"/>
      <c r="CT210" s="302"/>
      <c r="CU210" s="302"/>
      <c r="CV210" s="302"/>
      <c r="CW210" s="302"/>
      <c r="CX210" s="302"/>
      <c r="CY210" s="302"/>
      <c r="CZ210" s="302"/>
      <c r="DA210" s="302"/>
      <c r="DB210" s="302"/>
      <c r="DC210" s="302"/>
      <c r="DD210" s="302"/>
      <c r="DE210" s="302"/>
      <c r="DF210" s="302"/>
      <c r="DG210" s="302"/>
      <c r="DH210" s="302"/>
      <c r="DI210" s="302"/>
      <c r="DJ210" s="302"/>
      <c r="DK210" s="302"/>
      <c r="DL210" s="302"/>
      <c r="DM210" s="302"/>
      <c r="DN210" s="302"/>
      <c r="DO210" s="302"/>
      <c r="DP210" s="302"/>
      <c r="DQ210" s="302"/>
      <c r="DR210" s="302"/>
      <c r="DS210" s="302"/>
      <c r="DT210" s="302"/>
      <c r="DU210" s="302"/>
      <c r="DV210" s="302"/>
      <c r="DW210" s="302"/>
      <c r="DX210" s="302"/>
      <c r="DY210" s="302"/>
      <c r="DZ210" s="302"/>
      <c r="EA210" s="302"/>
      <c r="EB210" s="302"/>
      <c r="EC210" s="302"/>
      <c r="ED210" s="302"/>
      <c r="EE210" s="302"/>
      <c r="EF210" s="302"/>
      <c r="EG210" s="302"/>
      <c r="EH210" s="302"/>
      <c r="EI210" s="302"/>
      <c r="EJ210" s="302"/>
      <c r="EK210" s="302"/>
      <c r="EL210" s="302"/>
      <c r="EM210" s="302"/>
      <c r="EN210" s="302"/>
      <c r="EO210" s="302"/>
      <c r="EP210" s="302"/>
      <c r="EQ210" s="302"/>
      <c r="ER210" s="302"/>
      <c r="ES210" s="302"/>
      <c r="ET210" s="302"/>
      <c r="EU210" s="302"/>
      <c r="EV210" s="302"/>
      <c r="EW210" s="302"/>
      <c r="EX210" s="302"/>
      <c r="EY210" s="302"/>
      <c r="EZ210" s="303"/>
      <c r="FA210" s="303"/>
      <c r="FB210" s="303"/>
      <c r="FC210" s="303"/>
      <c r="FD210" s="303"/>
      <c r="FE210" s="302"/>
      <c r="FF210" s="302"/>
      <c r="FG210" s="302"/>
      <c r="FH210" s="302"/>
      <c r="FI210" s="302"/>
    </row>
    <row r="211" spans="1:165" x14ac:dyDescent="0.2">
      <c r="A211" s="302"/>
      <c r="B211" s="55">
        <f t="shared" si="19"/>
        <v>3</v>
      </c>
      <c r="C211" s="55">
        <f t="shared" si="20"/>
        <v>3</v>
      </c>
      <c r="D211" s="55">
        <f t="shared" si="21"/>
        <v>3</v>
      </c>
      <c r="E211" s="55">
        <f t="shared" si="22"/>
        <v>3</v>
      </c>
      <c r="F211" s="55">
        <f t="shared" si="23"/>
        <v>3</v>
      </c>
      <c r="G211" s="55">
        <f t="shared" si="18"/>
        <v>5.5</v>
      </c>
      <c r="H211" s="55">
        <f>IF(AND(M211&gt;0,M211&lt;='Summary STATS'!$C$22),1,"")</f>
        <v>1</v>
      </c>
      <c r="I211" s="305"/>
      <c r="J211" s="26" t="s">
        <v>489</v>
      </c>
      <c r="K211" s="205">
        <v>44.204901790000001</v>
      </c>
      <c r="L211" s="205">
        <v>-88.465385479999995</v>
      </c>
      <c r="M211" s="302">
        <v>5.5</v>
      </c>
      <c r="N211" s="302" t="s">
        <v>284</v>
      </c>
      <c r="O211" s="302" t="s">
        <v>277</v>
      </c>
      <c r="P211" s="301"/>
      <c r="Q211" s="302">
        <v>3</v>
      </c>
      <c r="R211" s="15"/>
      <c r="S211" s="15"/>
      <c r="T211" s="302"/>
      <c r="U211" s="302"/>
      <c r="V211" s="302"/>
      <c r="W211" s="302"/>
      <c r="X211" s="302"/>
      <c r="Y211" s="302"/>
      <c r="Z211" s="302"/>
      <c r="AA211" s="302"/>
      <c r="AB211" s="302"/>
      <c r="AC211" s="302"/>
      <c r="AD211" s="302"/>
      <c r="AE211" s="302">
        <v>3</v>
      </c>
      <c r="AF211" s="302"/>
      <c r="AG211" s="302"/>
      <c r="AH211" s="302"/>
      <c r="AI211" s="302"/>
      <c r="AJ211" s="302"/>
      <c r="AK211" s="302"/>
      <c r="AL211" s="302"/>
      <c r="AM211" s="302"/>
      <c r="AN211" s="302"/>
      <c r="AO211" s="302"/>
      <c r="AP211" s="302"/>
      <c r="AQ211" s="302">
        <v>2</v>
      </c>
      <c r="AR211" s="302"/>
      <c r="AS211" s="302"/>
      <c r="AT211" s="302"/>
      <c r="AU211" s="302"/>
      <c r="AV211" s="302"/>
      <c r="AW211" s="302">
        <v>1</v>
      </c>
      <c r="AX211" s="302"/>
      <c r="AY211" s="302"/>
      <c r="AZ211" s="302"/>
      <c r="BA211" s="302"/>
      <c r="BB211" s="302"/>
      <c r="BC211" s="302"/>
      <c r="BD211" s="302"/>
      <c r="BE211" s="302"/>
      <c r="BF211" s="302"/>
      <c r="BG211" s="302"/>
      <c r="BH211" s="302"/>
      <c r="BI211" s="302"/>
      <c r="BJ211" s="302"/>
      <c r="BK211" s="302"/>
      <c r="BL211" s="302"/>
      <c r="BM211" s="302"/>
      <c r="BN211" s="302"/>
      <c r="BO211" s="302"/>
      <c r="BP211" s="302"/>
      <c r="BQ211" s="302"/>
      <c r="BR211" s="302"/>
      <c r="BS211" s="302"/>
      <c r="BT211" s="302"/>
      <c r="BU211" s="302"/>
      <c r="BV211" s="302"/>
      <c r="BW211" s="302"/>
      <c r="BX211" s="302"/>
      <c r="BY211" s="302"/>
      <c r="BZ211" s="302"/>
      <c r="CA211" s="302"/>
      <c r="CB211" s="302"/>
      <c r="CC211" s="302"/>
      <c r="CD211" s="302"/>
      <c r="CE211" s="302"/>
      <c r="CF211" s="302"/>
      <c r="CG211" s="302"/>
      <c r="CH211" s="302"/>
      <c r="CI211" s="302"/>
      <c r="CJ211" s="302"/>
      <c r="CK211" s="302"/>
      <c r="CL211" s="302"/>
      <c r="CM211" s="302"/>
      <c r="CN211" s="302"/>
      <c r="CO211" s="302"/>
      <c r="CP211" s="302"/>
      <c r="CQ211" s="302"/>
      <c r="CR211" s="302"/>
      <c r="CS211" s="302"/>
      <c r="CT211" s="302"/>
      <c r="CU211" s="302"/>
      <c r="CV211" s="302"/>
      <c r="CW211" s="302"/>
      <c r="CX211" s="302"/>
      <c r="CY211" s="302"/>
      <c r="CZ211" s="302"/>
      <c r="DA211" s="302"/>
      <c r="DB211" s="302"/>
      <c r="DC211" s="302"/>
      <c r="DD211" s="302"/>
      <c r="DE211" s="302"/>
      <c r="DF211" s="302"/>
      <c r="DG211" s="302"/>
      <c r="DH211" s="302"/>
      <c r="DI211" s="302"/>
      <c r="DJ211" s="302"/>
      <c r="DK211" s="302"/>
      <c r="DL211" s="302"/>
      <c r="DM211" s="302"/>
      <c r="DN211" s="302"/>
      <c r="DO211" s="302"/>
      <c r="DP211" s="302"/>
      <c r="DQ211" s="302"/>
      <c r="DR211" s="302"/>
      <c r="DS211" s="302"/>
      <c r="DT211" s="302"/>
      <c r="DU211" s="302"/>
      <c r="DV211" s="302"/>
      <c r="DW211" s="302"/>
      <c r="DX211" s="302"/>
      <c r="DY211" s="302"/>
      <c r="DZ211" s="302"/>
      <c r="EA211" s="302"/>
      <c r="EB211" s="302"/>
      <c r="EC211" s="302"/>
      <c r="ED211" s="302"/>
      <c r="EE211" s="302"/>
      <c r="EF211" s="302"/>
      <c r="EG211" s="302"/>
      <c r="EH211" s="302"/>
      <c r="EI211" s="302"/>
      <c r="EJ211" s="302"/>
      <c r="EK211" s="302"/>
      <c r="EL211" s="302"/>
      <c r="EM211" s="302"/>
      <c r="EN211" s="302"/>
      <c r="EO211" s="302"/>
      <c r="EP211" s="302"/>
      <c r="EQ211" s="302"/>
      <c r="ER211" s="302"/>
      <c r="ES211" s="302"/>
      <c r="ET211" s="302"/>
      <c r="EU211" s="302"/>
      <c r="EV211" s="302"/>
      <c r="EW211" s="302"/>
      <c r="EX211" s="302"/>
      <c r="EY211" s="302"/>
      <c r="EZ211" s="303"/>
      <c r="FA211" s="303"/>
      <c r="FB211" s="303">
        <v>3</v>
      </c>
      <c r="FC211" s="303"/>
      <c r="FD211" s="303"/>
      <c r="FE211" s="302"/>
      <c r="FF211" s="302"/>
      <c r="FG211" s="302"/>
      <c r="FH211" s="302"/>
      <c r="FI211" s="302"/>
    </row>
    <row r="212" spans="1:165" x14ac:dyDescent="0.2">
      <c r="A212" s="302"/>
      <c r="B212" s="55">
        <f t="shared" si="19"/>
        <v>3</v>
      </c>
      <c r="C212" s="55">
        <f t="shared" si="20"/>
        <v>3</v>
      </c>
      <c r="D212" s="55">
        <f t="shared" si="21"/>
        <v>3</v>
      </c>
      <c r="E212" s="55">
        <f t="shared" si="22"/>
        <v>3</v>
      </c>
      <c r="F212" s="55">
        <f t="shared" si="23"/>
        <v>3</v>
      </c>
      <c r="G212" s="55">
        <f t="shared" si="18"/>
        <v>5.5</v>
      </c>
      <c r="H212" s="55">
        <f>IF(AND(M212&gt;0,M212&lt;='Summary STATS'!$C$22),1,"")</f>
        <v>1</v>
      </c>
      <c r="I212" s="305"/>
      <c r="J212" s="26" t="s">
        <v>490</v>
      </c>
      <c r="K212" s="205">
        <v>44.204886989999999</v>
      </c>
      <c r="L212" s="205">
        <v>-88.464284469999996</v>
      </c>
      <c r="M212" s="302">
        <v>5.5</v>
      </c>
      <c r="N212" s="302" t="s">
        <v>284</v>
      </c>
      <c r="O212" s="302" t="s">
        <v>277</v>
      </c>
      <c r="P212" s="301"/>
      <c r="Q212" s="302">
        <v>2</v>
      </c>
      <c r="R212" s="15"/>
      <c r="S212" s="15"/>
      <c r="T212" s="302"/>
      <c r="U212" s="302"/>
      <c r="V212" s="302"/>
      <c r="W212" s="302"/>
      <c r="X212" s="302"/>
      <c r="Y212" s="302"/>
      <c r="Z212" s="302"/>
      <c r="AA212" s="302"/>
      <c r="AB212" s="302"/>
      <c r="AC212" s="302"/>
      <c r="AD212" s="302"/>
      <c r="AE212" s="302">
        <v>1</v>
      </c>
      <c r="AF212" s="302"/>
      <c r="AG212" s="302"/>
      <c r="AH212" s="302"/>
      <c r="AI212" s="302"/>
      <c r="AJ212" s="302"/>
      <c r="AK212" s="302"/>
      <c r="AL212" s="302"/>
      <c r="AM212" s="302"/>
      <c r="AN212" s="302"/>
      <c r="AO212" s="302"/>
      <c r="AP212" s="302"/>
      <c r="AQ212" s="302">
        <v>1</v>
      </c>
      <c r="AR212" s="302"/>
      <c r="AS212" s="302"/>
      <c r="AT212" s="302"/>
      <c r="AU212" s="302"/>
      <c r="AV212" s="302"/>
      <c r="AW212" s="302">
        <v>2</v>
      </c>
      <c r="AX212" s="302"/>
      <c r="AY212" s="302"/>
      <c r="AZ212" s="302"/>
      <c r="BA212" s="302"/>
      <c r="BB212" s="302"/>
      <c r="BC212" s="302"/>
      <c r="BD212" s="302"/>
      <c r="BE212" s="302"/>
      <c r="BF212" s="302"/>
      <c r="BG212" s="302"/>
      <c r="BH212" s="302"/>
      <c r="BI212" s="302"/>
      <c r="BJ212" s="302"/>
      <c r="BK212" s="302"/>
      <c r="BL212" s="302"/>
      <c r="BM212" s="302"/>
      <c r="BN212" s="302"/>
      <c r="BO212" s="302"/>
      <c r="BP212" s="302"/>
      <c r="BQ212" s="302"/>
      <c r="BR212" s="302"/>
      <c r="BS212" s="302"/>
      <c r="BT212" s="302"/>
      <c r="BU212" s="302"/>
      <c r="BV212" s="302"/>
      <c r="BW212" s="302"/>
      <c r="BX212" s="302"/>
      <c r="BY212" s="302"/>
      <c r="BZ212" s="302"/>
      <c r="CA212" s="302"/>
      <c r="CB212" s="302"/>
      <c r="CC212" s="302"/>
      <c r="CD212" s="302"/>
      <c r="CE212" s="302"/>
      <c r="CF212" s="302"/>
      <c r="CG212" s="302"/>
      <c r="CH212" s="302"/>
      <c r="CI212" s="302"/>
      <c r="CJ212" s="302"/>
      <c r="CK212" s="302"/>
      <c r="CL212" s="302"/>
      <c r="CM212" s="302"/>
      <c r="CN212" s="302"/>
      <c r="CO212" s="302"/>
      <c r="CP212" s="302"/>
      <c r="CQ212" s="302"/>
      <c r="CR212" s="302"/>
      <c r="CS212" s="302"/>
      <c r="CT212" s="302"/>
      <c r="CU212" s="302"/>
      <c r="CV212" s="302"/>
      <c r="CW212" s="302"/>
      <c r="CX212" s="302"/>
      <c r="CY212" s="302"/>
      <c r="CZ212" s="302"/>
      <c r="DA212" s="302"/>
      <c r="DB212" s="302"/>
      <c r="DC212" s="302"/>
      <c r="DD212" s="302"/>
      <c r="DE212" s="302"/>
      <c r="DF212" s="302"/>
      <c r="DG212" s="302"/>
      <c r="DH212" s="302"/>
      <c r="DI212" s="302"/>
      <c r="DJ212" s="302"/>
      <c r="DK212" s="302"/>
      <c r="DL212" s="302"/>
      <c r="DM212" s="302"/>
      <c r="DN212" s="302"/>
      <c r="DO212" s="302"/>
      <c r="DP212" s="302"/>
      <c r="DQ212" s="302"/>
      <c r="DR212" s="302"/>
      <c r="DS212" s="302"/>
      <c r="DT212" s="302"/>
      <c r="DU212" s="302"/>
      <c r="DV212" s="302"/>
      <c r="DW212" s="302"/>
      <c r="DX212" s="302"/>
      <c r="DY212" s="302"/>
      <c r="DZ212" s="302"/>
      <c r="EA212" s="302"/>
      <c r="EB212" s="302"/>
      <c r="EC212" s="302"/>
      <c r="ED212" s="302"/>
      <c r="EE212" s="302"/>
      <c r="EF212" s="302"/>
      <c r="EG212" s="302"/>
      <c r="EH212" s="302"/>
      <c r="EI212" s="302"/>
      <c r="EJ212" s="302"/>
      <c r="EK212" s="302"/>
      <c r="EL212" s="302"/>
      <c r="EM212" s="302"/>
      <c r="EN212" s="302"/>
      <c r="EO212" s="302"/>
      <c r="EP212" s="302"/>
      <c r="EQ212" s="302"/>
      <c r="ER212" s="302"/>
      <c r="ES212" s="302"/>
      <c r="ET212" s="302"/>
      <c r="EU212" s="302"/>
      <c r="EV212" s="302"/>
      <c r="EW212" s="302"/>
      <c r="EX212" s="302"/>
      <c r="EY212" s="302"/>
      <c r="EZ212" s="303"/>
      <c r="FA212" s="303"/>
      <c r="FB212" s="303">
        <v>1</v>
      </c>
      <c r="FC212" s="303"/>
      <c r="FD212" s="303"/>
      <c r="FE212" s="302"/>
      <c r="FF212" s="302"/>
      <c r="FG212" s="302"/>
      <c r="FH212" s="302"/>
      <c r="FI212" s="302"/>
    </row>
    <row r="213" spans="1:165" x14ac:dyDescent="0.2">
      <c r="A213" s="302"/>
      <c r="B213" s="55">
        <f t="shared" si="19"/>
        <v>2</v>
      </c>
      <c r="C213" s="55">
        <f t="shared" si="20"/>
        <v>2</v>
      </c>
      <c r="D213" s="55">
        <f t="shared" si="21"/>
        <v>1</v>
      </c>
      <c r="E213" s="55">
        <f t="shared" si="22"/>
        <v>2</v>
      </c>
      <c r="F213" s="55">
        <f t="shared" si="23"/>
        <v>1</v>
      </c>
      <c r="G213" s="55">
        <f t="shared" si="18"/>
        <v>5.75</v>
      </c>
      <c r="H213" s="55">
        <f>IF(AND(M213&gt;0,M213&lt;='Summary STATS'!$C$22),1,"")</f>
        <v>1</v>
      </c>
      <c r="I213" s="305"/>
      <c r="J213" s="26" t="s">
        <v>491</v>
      </c>
      <c r="K213" s="205">
        <v>44.204872180000002</v>
      </c>
      <c r="L213" s="205">
        <v>-88.463183459999996</v>
      </c>
      <c r="M213" s="302">
        <v>5.75</v>
      </c>
      <c r="N213" s="302" t="s">
        <v>284</v>
      </c>
      <c r="O213" s="302" t="s">
        <v>277</v>
      </c>
      <c r="P213" s="301"/>
      <c r="Q213" s="302">
        <v>1</v>
      </c>
      <c r="R213" s="15">
        <v>1</v>
      </c>
      <c r="S213" s="15"/>
      <c r="T213" s="302"/>
      <c r="U213" s="302"/>
      <c r="V213" s="302"/>
      <c r="W213" s="302"/>
      <c r="X213" s="302"/>
      <c r="Y213" s="302"/>
      <c r="Z213" s="302"/>
      <c r="AA213" s="302"/>
      <c r="AB213" s="302"/>
      <c r="AC213" s="302"/>
      <c r="AD213" s="302"/>
      <c r="AE213" s="302"/>
      <c r="AF213" s="302"/>
      <c r="AG213" s="302"/>
      <c r="AH213" s="302"/>
      <c r="AI213" s="302"/>
      <c r="AJ213" s="302"/>
      <c r="AK213" s="302"/>
      <c r="AL213" s="302"/>
      <c r="AM213" s="302"/>
      <c r="AN213" s="302"/>
      <c r="AO213" s="302"/>
      <c r="AP213" s="302"/>
      <c r="AQ213" s="302">
        <v>1</v>
      </c>
      <c r="AR213" s="302"/>
      <c r="AS213" s="302"/>
      <c r="AT213" s="302"/>
      <c r="AU213" s="302"/>
      <c r="AV213" s="302"/>
      <c r="AW213" s="302"/>
      <c r="AX213" s="302"/>
      <c r="AY213" s="302"/>
      <c r="AZ213" s="302"/>
      <c r="BA213" s="302"/>
      <c r="BB213" s="302"/>
      <c r="BC213" s="302"/>
      <c r="BD213" s="302"/>
      <c r="BE213" s="302"/>
      <c r="BF213" s="302"/>
      <c r="BG213" s="302"/>
      <c r="BH213" s="302"/>
      <c r="BI213" s="302"/>
      <c r="BJ213" s="302"/>
      <c r="BK213" s="302"/>
      <c r="BL213" s="302"/>
      <c r="BM213" s="302"/>
      <c r="BN213" s="302"/>
      <c r="BO213" s="302"/>
      <c r="BP213" s="302"/>
      <c r="BQ213" s="302"/>
      <c r="BR213" s="302"/>
      <c r="BS213" s="302"/>
      <c r="BT213" s="302"/>
      <c r="BU213" s="302"/>
      <c r="BV213" s="302"/>
      <c r="BW213" s="302"/>
      <c r="BX213" s="302"/>
      <c r="BY213" s="302"/>
      <c r="BZ213" s="302"/>
      <c r="CA213" s="302"/>
      <c r="CB213" s="302"/>
      <c r="CC213" s="302"/>
      <c r="CD213" s="302"/>
      <c r="CE213" s="302"/>
      <c r="CF213" s="302"/>
      <c r="CG213" s="302"/>
      <c r="CH213" s="302"/>
      <c r="CI213" s="302"/>
      <c r="CJ213" s="302"/>
      <c r="CK213" s="302"/>
      <c r="CL213" s="302"/>
      <c r="CM213" s="302"/>
      <c r="CN213" s="302"/>
      <c r="CO213" s="302"/>
      <c r="CP213" s="302"/>
      <c r="CQ213" s="302"/>
      <c r="CR213" s="302"/>
      <c r="CS213" s="302"/>
      <c r="CT213" s="302"/>
      <c r="CU213" s="302"/>
      <c r="CV213" s="302"/>
      <c r="CW213" s="302"/>
      <c r="CX213" s="302"/>
      <c r="CY213" s="302"/>
      <c r="CZ213" s="302"/>
      <c r="DA213" s="302"/>
      <c r="DB213" s="302"/>
      <c r="DC213" s="302"/>
      <c r="DD213" s="302"/>
      <c r="DE213" s="302"/>
      <c r="DF213" s="302"/>
      <c r="DG213" s="302"/>
      <c r="DH213" s="302"/>
      <c r="DI213" s="302"/>
      <c r="DJ213" s="302"/>
      <c r="DK213" s="302"/>
      <c r="DL213" s="302"/>
      <c r="DM213" s="302"/>
      <c r="DN213" s="302"/>
      <c r="DO213" s="302"/>
      <c r="DP213" s="302"/>
      <c r="DQ213" s="302"/>
      <c r="DR213" s="302"/>
      <c r="DS213" s="302"/>
      <c r="DT213" s="302"/>
      <c r="DU213" s="302"/>
      <c r="DV213" s="302"/>
      <c r="DW213" s="302"/>
      <c r="DX213" s="302"/>
      <c r="DY213" s="302"/>
      <c r="DZ213" s="302"/>
      <c r="EA213" s="302"/>
      <c r="EB213" s="302"/>
      <c r="EC213" s="302"/>
      <c r="ED213" s="302"/>
      <c r="EE213" s="302"/>
      <c r="EF213" s="302"/>
      <c r="EG213" s="302"/>
      <c r="EH213" s="302"/>
      <c r="EI213" s="302"/>
      <c r="EJ213" s="302"/>
      <c r="EK213" s="302"/>
      <c r="EL213" s="302"/>
      <c r="EM213" s="302"/>
      <c r="EN213" s="302"/>
      <c r="EO213" s="302"/>
      <c r="EP213" s="302"/>
      <c r="EQ213" s="302"/>
      <c r="ER213" s="302"/>
      <c r="ES213" s="302"/>
      <c r="ET213" s="302"/>
      <c r="EU213" s="302"/>
      <c r="EV213" s="302"/>
      <c r="EW213" s="302"/>
      <c r="EX213" s="302"/>
      <c r="EY213" s="302"/>
      <c r="EZ213" s="303"/>
      <c r="FA213" s="303"/>
      <c r="FB213" s="303"/>
      <c r="FC213" s="303"/>
      <c r="FD213" s="303"/>
      <c r="FE213" s="302"/>
      <c r="FF213" s="302"/>
      <c r="FG213" s="302"/>
      <c r="FH213" s="302"/>
      <c r="FI213" s="302"/>
    </row>
    <row r="214" spans="1:165" x14ac:dyDescent="0.2">
      <c r="A214" s="302"/>
      <c r="B214" s="55">
        <f t="shared" si="19"/>
        <v>1</v>
      </c>
      <c r="C214" s="55">
        <f t="shared" si="20"/>
        <v>1</v>
      </c>
      <c r="D214" s="55" t="str">
        <f t="shared" si="21"/>
        <v/>
      </c>
      <c r="E214" s="55">
        <f t="shared" si="22"/>
        <v>1</v>
      </c>
      <c r="F214" s="55">
        <f t="shared" si="23"/>
        <v>0</v>
      </c>
      <c r="G214" s="55">
        <f t="shared" si="18"/>
        <v>6</v>
      </c>
      <c r="H214" s="55">
        <f>IF(AND(M214&gt;0,M214&lt;='Summary STATS'!$C$22),1,"")</f>
        <v>1</v>
      </c>
      <c r="I214" s="305"/>
      <c r="J214" s="26" t="s">
        <v>492</v>
      </c>
      <c r="K214" s="205">
        <v>44.204857359999998</v>
      </c>
      <c r="L214" s="205">
        <v>-88.462082449999997</v>
      </c>
      <c r="M214" s="302">
        <v>6</v>
      </c>
      <c r="N214" s="302" t="s">
        <v>284</v>
      </c>
      <c r="O214" s="302" t="s">
        <v>277</v>
      </c>
      <c r="P214" s="301"/>
      <c r="Q214" s="302">
        <v>1</v>
      </c>
      <c r="R214" s="15">
        <v>1</v>
      </c>
      <c r="S214" s="15"/>
      <c r="T214" s="302"/>
      <c r="U214" s="302"/>
      <c r="V214" s="302"/>
      <c r="W214" s="302"/>
      <c r="X214" s="302"/>
      <c r="Y214" s="302"/>
      <c r="Z214" s="302"/>
      <c r="AA214" s="302"/>
      <c r="AB214" s="302"/>
      <c r="AC214" s="302"/>
      <c r="AD214" s="302"/>
      <c r="AE214" s="302"/>
      <c r="AF214" s="302"/>
      <c r="AG214" s="302"/>
      <c r="AH214" s="302"/>
      <c r="AI214" s="302"/>
      <c r="AJ214" s="302"/>
      <c r="AK214" s="302"/>
      <c r="AL214" s="302"/>
      <c r="AM214" s="302"/>
      <c r="AN214" s="302"/>
      <c r="AO214" s="302"/>
      <c r="AP214" s="302"/>
      <c r="AQ214" s="302"/>
      <c r="AR214" s="302"/>
      <c r="AS214" s="302"/>
      <c r="AT214" s="302"/>
      <c r="AU214" s="302"/>
      <c r="AV214" s="302"/>
      <c r="AW214" s="302"/>
      <c r="AX214" s="302"/>
      <c r="AY214" s="302"/>
      <c r="AZ214" s="302"/>
      <c r="BA214" s="302"/>
      <c r="BB214" s="302"/>
      <c r="BC214" s="302"/>
      <c r="BD214" s="302"/>
      <c r="BE214" s="302"/>
      <c r="BF214" s="302"/>
      <c r="BG214" s="302"/>
      <c r="BH214" s="302"/>
      <c r="BI214" s="302"/>
      <c r="BJ214" s="302"/>
      <c r="BK214" s="302"/>
      <c r="BL214" s="302"/>
      <c r="BM214" s="302"/>
      <c r="BN214" s="302"/>
      <c r="BO214" s="302"/>
      <c r="BP214" s="302"/>
      <c r="BQ214" s="302"/>
      <c r="BR214" s="302"/>
      <c r="BS214" s="302"/>
      <c r="BT214" s="302"/>
      <c r="BU214" s="302"/>
      <c r="BV214" s="302"/>
      <c r="BW214" s="302"/>
      <c r="BX214" s="302"/>
      <c r="BY214" s="302"/>
      <c r="BZ214" s="302"/>
      <c r="CA214" s="302"/>
      <c r="CB214" s="302"/>
      <c r="CC214" s="302"/>
      <c r="CD214" s="302"/>
      <c r="CE214" s="302"/>
      <c r="CF214" s="302"/>
      <c r="CG214" s="302"/>
      <c r="CH214" s="302"/>
      <c r="CI214" s="302"/>
      <c r="CJ214" s="302"/>
      <c r="CK214" s="302"/>
      <c r="CL214" s="302"/>
      <c r="CM214" s="302"/>
      <c r="CN214" s="302"/>
      <c r="CO214" s="302"/>
      <c r="CP214" s="302"/>
      <c r="CQ214" s="302"/>
      <c r="CR214" s="302"/>
      <c r="CS214" s="302"/>
      <c r="CT214" s="302"/>
      <c r="CU214" s="302"/>
      <c r="CV214" s="302"/>
      <c r="CW214" s="302"/>
      <c r="CX214" s="302"/>
      <c r="CY214" s="302"/>
      <c r="CZ214" s="302"/>
      <c r="DA214" s="302"/>
      <c r="DB214" s="302"/>
      <c r="DC214" s="302"/>
      <c r="DD214" s="302"/>
      <c r="DE214" s="302"/>
      <c r="DF214" s="302"/>
      <c r="DG214" s="302"/>
      <c r="DH214" s="302"/>
      <c r="DI214" s="302"/>
      <c r="DJ214" s="302"/>
      <c r="DK214" s="302"/>
      <c r="DL214" s="302"/>
      <c r="DM214" s="302"/>
      <c r="DN214" s="302"/>
      <c r="DO214" s="302"/>
      <c r="DP214" s="302"/>
      <c r="DQ214" s="302"/>
      <c r="DR214" s="302"/>
      <c r="DS214" s="302"/>
      <c r="DT214" s="302"/>
      <c r="DU214" s="302"/>
      <c r="DV214" s="302"/>
      <c r="DW214" s="302"/>
      <c r="DX214" s="302"/>
      <c r="DY214" s="302"/>
      <c r="DZ214" s="302"/>
      <c r="EA214" s="302"/>
      <c r="EB214" s="302"/>
      <c r="EC214" s="302"/>
      <c r="ED214" s="302"/>
      <c r="EE214" s="302"/>
      <c r="EF214" s="302"/>
      <c r="EG214" s="302"/>
      <c r="EH214" s="302"/>
      <c r="EI214" s="302"/>
      <c r="EJ214" s="302"/>
      <c r="EK214" s="302"/>
      <c r="EL214" s="302"/>
      <c r="EM214" s="302"/>
      <c r="EN214" s="302"/>
      <c r="EO214" s="302"/>
      <c r="EP214" s="302"/>
      <c r="EQ214" s="302"/>
      <c r="ER214" s="302"/>
      <c r="ES214" s="302"/>
      <c r="ET214" s="302"/>
      <c r="EU214" s="302"/>
      <c r="EV214" s="302"/>
      <c r="EW214" s="302"/>
      <c r="EX214" s="302"/>
      <c r="EY214" s="302"/>
      <c r="EZ214" s="303"/>
      <c r="FA214" s="303"/>
      <c r="FB214" s="303"/>
      <c r="FC214" s="303"/>
      <c r="FD214" s="303"/>
      <c r="FE214" s="302"/>
      <c r="FF214" s="302"/>
      <c r="FG214" s="302"/>
      <c r="FH214" s="302"/>
      <c r="FI214" s="302"/>
    </row>
    <row r="215" spans="1:165" x14ac:dyDescent="0.2">
      <c r="A215" s="302"/>
      <c r="B215" s="55">
        <f t="shared" si="19"/>
        <v>0</v>
      </c>
      <c r="C215" s="55" t="str">
        <f t="shared" si="20"/>
        <v/>
      </c>
      <c r="D215" s="55" t="str">
        <f t="shared" si="21"/>
        <v/>
      </c>
      <c r="E215" s="55">
        <f t="shared" si="22"/>
        <v>0</v>
      </c>
      <c r="F215" s="55">
        <f t="shared" si="23"/>
        <v>0</v>
      </c>
      <c r="G215" s="55" t="str">
        <f t="shared" si="18"/>
        <v/>
      </c>
      <c r="H215" s="55">
        <f>IF(AND(M215&gt;0,M215&lt;='Summary STATS'!$C$22),1,"")</f>
        <v>1</v>
      </c>
      <c r="I215" s="305"/>
      <c r="J215" s="26" t="s">
        <v>493</v>
      </c>
      <c r="K215" s="205">
        <v>44.204842530000001</v>
      </c>
      <c r="L215" s="205">
        <v>-88.460981439999998</v>
      </c>
      <c r="M215" s="302">
        <v>8.5</v>
      </c>
      <c r="N215" s="302" t="s">
        <v>284</v>
      </c>
      <c r="O215" s="302" t="s">
        <v>277</v>
      </c>
      <c r="P215" s="301"/>
      <c r="Q215" s="302"/>
      <c r="R215" s="15"/>
      <c r="S215" s="15"/>
      <c r="T215" s="302"/>
      <c r="U215" s="302"/>
      <c r="V215" s="302"/>
      <c r="W215" s="302"/>
      <c r="X215" s="302"/>
      <c r="Y215" s="302"/>
      <c r="Z215" s="302"/>
      <c r="AA215" s="302"/>
      <c r="AB215" s="302"/>
      <c r="AC215" s="302"/>
      <c r="AD215" s="302"/>
      <c r="AE215" s="302"/>
      <c r="AF215" s="302"/>
      <c r="AG215" s="302"/>
      <c r="AH215" s="302"/>
      <c r="AI215" s="302"/>
      <c r="AJ215" s="302"/>
      <c r="AK215" s="302"/>
      <c r="AL215" s="302"/>
      <c r="AM215" s="302"/>
      <c r="AN215" s="302"/>
      <c r="AO215" s="302"/>
      <c r="AP215" s="302"/>
      <c r="AQ215" s="302"/>
      <c r="AR215" s="302"/>
      <c r="AS215" s="302"/>
      <c r="AT215" s="302"/>
      <c r="AU215" s="302"/>
      <c r="AV215" s="302"/>
      <c r="AW215" s="302"/>
      <c r="AX215" s="302"/>
      <c r="AY215" s="302"/>
      <c r="AZ215" s="302"/>
      <c r="BA215" s="302"/>
      <c r="BB215" s="302"/>
      <c r="BC215" s="302"/>
      <c r="BD215" s="302"/>
      <c r="BE215" s="302"/>
      <c r="BF215" s="302"/>
      <c r="BG215" s="302"/>
      <c r="BH215" s="302"/>
      <c r="BI215" s="302"/>
      <c r="BJ215" s="302"/>
      <c r="BK215" s="302"/>
      <c r="BL215" s="302"/>
      <c r="BM215" s="302"/>
      <c r="BN215" s="302"/>
      <c r="BO215" s="302"/>
      <c r="BP215" s="302"/>
      <c r="BQ215" s="302"/>
      <c r="BR215" s="302"/>
      <c r="BS215" s="302"/>
      <c r="BT215" s="302"/>
      <c r="BU215" s="302"/>
      <c r="BV215" s="302"/>
      <c r="BW215" s="302"/>
      <c r="BX215" s="302"/>
      <c r="BY215" s="302"/>
      <c r="BZ215" s="302"/>
      <c r="CA215" s="302"/>
      <c r="CB215" s="302"/>
      <c r="CC215" s="302"/>
      <c r="CD215" s="302"/>
      <c r="CE215" s="302"/>
      <c r="CF215" s="302"/>
      <c r="CG215" s="302"/>
      <c r="CH215" s="302"/>
      <c r="CI215" s="302"/>
      <c r="CJ215" s="302"/>
      <c r="CK215" s="302"/>
      <c r="CL215" s="302"/>
      <c r="CM215" s="302"/>
      <c r="CN215" s="302"/>
      <c r="CO215" s="302"/>
      <c r="CP215" s="302"/>
      <c r="CQ215" s="302"/>
      <c r="CR215" s="302"/>
      <c r="CS215" s="302"/>
      <c r="CT215" s="302"/>
      <c r="CU215" s="302"/>
      <c r="CV215" s="302"/>
      <c r="CW215" s="302"/>
      <c r="CX215" s="302"/>
      <c r="CY215" s="302"/>
      <c r="CZ215" s="302"/>
      <c r="DA215" s="302"/>
      <c r="DB215" s="302"/>
      <c r="DC215" s="302"/>
      <c r="DD215" s="302"/>
      <c r="DE215" s="302"/>
      <c r="DF215" s="302"/>
      <c r="DG215" s="302"/>
      <c r="DH215" s="302"/>
      <c r="DI215" s="302"/>
      <c r="DJ215" s="302"/>
      <c r="DK215" s="302"/>
      <c r="DL215" s="302"/>
      <c r="DM215" s="302"/>
      <c r="DN215" s="302"/>
      <c r="DO215" s="302"/>
      <c r="DP215" s="302"/>
      <c r="DQ215" s="302"/>
      <c r="DR215" s="302"/>
      <c r="DS215" s="302"/>
      <c r="DT215" s="302"/>
      <c r="DU215" s="302"/>
      <c r="DV215" s="302"/>
      <c r="DW215" s="302"/>
      <c r="DX215" s="302"/>
      <c r="DY215" s="302"/>
      <c r="DZ215" s="302"/>
      <c r="EA215" s="302"/>
      <c r="EB215" s="302"/>
      <c r="EC215" s="302"/>
      <c r="ED215" s="302"/>
      <c r="EE215" s="302"/>
      <c r="EF215" s="302"/>
      <c r="EG215" s="302"/>
      <c r="EH215" s="302"/>
      <c r="EI215" s="302"/>
      <c r="EJ215" s="302"/>
      <c r="EK215" s="302"/>
      <c r="EL215" s="302"/>
      <c r="EM215" s="302"/>
      <c r="EN215" s="302"/>
      <c r="EO215" s="302"/>
      <c r="EP215" s="302"/>
      <c r="EQ215" s="302"/>
      <c r="ER215" s="302"/>
      <c r="ES215" s="302"/>
      <c r="ET215" s="302"/>
      <c r="EU215" s="302"/>
      <c r="EV215" s="302"/>
      <c r="EW215" s="302"/>
      <c r="EX215" s="302"/>
      <c r="EY215" s="302"/>
      <c r="EZ215" s="303"/>
      <c r="FA215" s="303"/>
      <c r="FB215" s="303"/>
      <c r="FC215" s="303"/>
      <c r="FD215" s="303"/>
      <c r="FE215" s="302"/>
      <c r="FF215" s="302"/>
      <c r="FG215" s="302"/>
      <c r="FH215" s="302"/>
      <c r="FI215" s="302"/>
    </row>
    <row r="216" spans="1:165" x14ac:dyDescent="0.2">
      <c r="A216" s="302"/>
      <c r="B216" s="55">
        <f t="shared" si="19"/>
        <v>0</v>
      </c>
      <c r="C216" s="55" t="str">
        <f t="shared" si="20"/>
        <v/>
      </c>
      <c r="D216" s="55" t="str">
        <f t="shared" si="21"/>
        <v/>
      </c>
      <c r="E216" s="55">
        <f t="shared" si="22"/>
        <v>0</v>
      </c>
      <c r="F216" s="55">
        <f t="shared" si="23"/>
        <v>0</v>
      </c>
      <c r="G216" s="55" t="str">
        <f t="shared" si="18"/>
        <v/>
      </c>
      <c r="H216" s="55">
        <f>IF(AND(M216&gt;0,M216&lt;='Summary STATS'!$C$22),1,"")</f>
        <v>1</v>
      </c>
      <c r="I216" s="305"/>
      <c r="J216" s="26" t="s">
        <v>494</v>
      </c>
      <c r="K216" s="205">
        <v>44.204827690000002</v>
      </c>
      <c r="L216" s="205">
        <v>-88.459880429999998</v>
      </c>
      <c r="M216" s="302">
        <v>5.25</v>
      </c>
      <c r="N216" s="302" t="s">
        <v>284</v>
      </c>
      <c r="O216" s="302" t="s">
        <v>277</v>
      </c>
      <c r="P216" s="301"/>
      <c r="Q216" s="302"/>
      <c r="R216" s="15"/>
      <c r="S216" s="15"/>
      <c r="T216" s="302"/>
      <c r="U216" s="302"/>
      <c r="V216" s="302"/>
      <c r="W216" s="302"/>
      <c r="X216" s="302"/>
      <c r="Y216" s="302"/>
      <c r="Z216" s="302"/>
      <c r="AA216" s="302"/>
      <c r="AB216" s="302"/>
      <c r="AC216" s="302"/>
      <c r="AD216" s="302"/>
      <c r="AE216" s="302" t="s">
        <v>278</v>
      </c>
      <c r="AF216" s="302"/>
      <c r="AG216" s="302"/>
      <c r="AH216" s="302"/>
      <c r="AI216" s="302"/>
      <c r="AJ216" s="302"/>
      <c r="AK216" s="302"/>
      <c r="AL216" s="302"/>
      <c r="AM216" s="302"/>
      <c r="AN216" s="302"/>
      <c r="AO216" s="302"/>
      <c r="AP216" s="302"/>
      <c r="AQ216" s="302"/>
      <c r="AR216" s="302"/>
      <c r="AS216" s="302"/>
      <c r="AT216" s="302"/>
      <c r="AU216" s="302"/>
      <c r="AV216" s="302"/>
      <c r="AW216" s="302"/>
      <c r="AX216" s="302"/>
      <c r="AY216" s="302"/>
      <c r="AZ216" s="302"/>
      <c r="BA216" s="302"/>
      <c r="BB216" s="302"/>
      <c r="BC216" s="302"/>
      <c r="BD216" s="302"/>
      <c r="BE216" s="302"/>
      <c r="BF216" s="302"/>
      <c r="BG216" s="302"/>
      <c r="BH216" s="302"/>
      <c r="BI216" s="302"/>
      <c r="BJ216" s="302"/>
      <c r="BK216" s="302"/>
      <c r="BL216" s="302"/>
      <c r="BM216" s="302"/>
      <c r="BN216" s="302"/>
      <c r="BO216" s="302"/>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302"/>
      <c r="CR216" s="302"/>
      <c r="CS216" s="302"/>
      <c r="CT216" s="302"/>
      <c r="CU216" s="302"/>
      <c r="CV216" s="302"/>
      <c r="CW216" s="302"/>
      <c r="CX216" s="302"/>
      <c r="CY216" s="302"/>
      <c r="CZ216" s="302"/>
      <c r="DA216" s="302"/>
      <c r="DB216" s="302"/>
      <c r="DC216" s="302"/>
      <c r="DD216" s="302"/>
      <c r="DE216" s="302"/>
      <c r="DF216" s="302"/>
      <c r="DG216" s="302"/>
      <c r="DH216" s="302"/>
      <c r="DI216" s="302"/>
      <c r="DJ216" s="302"/>
      <c r="DK216" s="302"/>
      <c r="DL216" s="302"/>
      <c r="DM216" s="302"/>
      <c r="DN216" s="302"/>
      <c r="DO216" s="302"/>
      <c r="DP216" s="302"/>
      <c r="DQ216" s="302"/>
      <c r="DR216" s="302"/>
      <c r="DS216" s="302"/>
      <c r="DT216" s="302"/>
      <c r="DU216" s="302"/>
      <c r="DV216" s="302"/>
      <c r="DW216" s="302"/>
      <c r="DX216" s="302"/>
      <c r="DY216" s="302"/>
      <c r="DZ216" s="302"/>
      <c r="EA216" s="302"/>
      <c r="EB216" s="302"/>
      <c r="EC216" s="302"/>
      <c r="ED216" s="302"/>
      <c r="EE216" s="302"/>
      <c r="EF216" s="302"/>
      <c r="EG216" s="302"/>
      <c r="EH216" s="302"/>
      <c r="EI216" s="302"/>
      <c r="EJ216" s="302"/>
      <c r="EK216" s="302"/>
      <c r="EL216" s="302"/>
      <c r="EM216" s="302"/>
      <c r="EN216" s="302"/>
      <c r="EO216" s="302"/>
      <c r="EP216" s="302"/>
      <c r="EQ216" s="302"/>
      <c r="ER216" s="302"/>
      <c r="ES216" s="302"/>
      <c r="ET216" s="302"/>
      <c r="EU216" s="302"/>
      <c r="EV216" s="302"/>
      <c r="EW216" s="302"/>
      <c r="EX216" s="302"/>
      <c r="EY216" s="302"/>
      <c r="EZ216" s="303"/>
      <c r="FA216" s="303"/>
      <c r="FB216" s="303"/>
      <c r="FC216" s="303"/>
      <c r="FD216" s="303"/>
      <c r="FE216" s="302"/>
      <c r="FF216" s="302"/>
      <c r="FG216" s="302"/>
      <c r="FH216" s="302"/>
      <c r="FI216" s="302"/>
    </row>
    <row r="217" spans="1:165" x14ac:dyDescent="0.2">
      <c r="A217" s="302"/>
      <c r="B217" s="55">
        <f t="shared" si="19"/>
        <v>3</v>
      </c>
      <c r="C217" s="55">
        <f t="shared" si="20"/>
        <v>3</v>
      </c>
      <c r="D217" s="55">
        <f t="shared" si="21"/>
        <v>2</v>
      </c>
      <c r="E217" s="55">
        <f t="shared" si="22"/>
        <v>3</v>
      </c>
      <c r="F217" s="55">
        <f t="shared" si="23"/>
        <v>2</v>
      </c>
      <c r="G217" s="55">
        <f t="shared" si="18"/>
        <v>5.5</v>
      </c>
      <c r="H217" s="55">
        <f>IF(AND(M217&gt;0,M217&lt;='Summary STATS'!$C$22),1,"")</f>
        <v>1</v>
      </c>
      <c r="I217" s="305"/>
      <c r="J217" s="26" t="s">
        <v>495</v>
      </c>
      <c r="K217" s="205">
        <v>44.204812830000002</v>
      </c>
      <c r="L217" s="205">
        <v>-88.458779419999999</v>
      </c>
      <c r="M217" s="302">
        <v>5.5</v>
      </c>
      <c r="N217" s="302" t="s">
        <v>284</v>
      </c>
      <c r="O217" s="302" t="s">
        <v>277</v>
      </c>
      <c r="P217" s="301"/>
      <c r="Q217" s="302">
        <v>3</v>
      </c>
      <c r="R217" s="15">
        <v>1</v>
      </c>
      <c r="S217" s="15"/>
      <c r="T217" s="302"/>
      <c r="U217" s="302"/>
      <c r="V217" s="302"/>
      <c r="W217" s="302"/>
      <c r="X217" s="302"/>
      <c r="Y217" s="302"/>
      <c r="Z217" s="302"/>
      <c r="AA217" s="302"/>
      <c r="AB217" s="302"/>
      <c r="AC217" s="302"/>
      <c r="AD217" s="302"/>
      <c r="AE217" s="302">
        <v>2</v>
      </c>
      <c r="AF217" s="302"/>
      <c r="AG217" s="302"/>
      <c r="AH217" s="302"/>
      <c r="AI217" s="302"/>
      <c r="AJ217" s="302"/>
      <c r="AK217" s="302"/>
      <c r="AL217" s="302"/>
      <c r="AM217" s="302"/>
      <c r="AN217" s="302"/>
      <c r="AO217" s="302"/>
      <c r="AP217" s="302"/>
      <c r="AQ217" s="302">
        <v>3</v>
      </c>
      <c r="AR217" s="302"/>
      <c r="AS217" s="302"/>
      <c r="AT217" s="302"/>
      <c r="AU217" s="302"/>
      <c r="AV217" s="302"/>
      <c r="AW217" s="302"/>
      <c r="AX217" s="302"/>
      <c r="AY217" s="302"/>
      <c r="AZ217" s="302"/>
      <c r="BA217" s="302"/>
      <c r="BB217" s="302"/>
      <c r="BC217" s="302"/>
      <c r="BD217" s="302"/>
      <c r="BE217" s="302"/>
      <c r="BF217" s="302"/>
      <c r="BG217" s="302"/>
      <c r="BH217" s="302"/>
      <c r="BI217" s="302"/>
      <c r="BJ217" s="302"/>
      <c r="BK217" s="302"/>
      <c r="BL217" s="302"/>
      <c r="BM217" s="302"/>
      <c r="BN217" s="302"/>
      <c r="BO217" s="302"/>
      <c r="BP217" s="302"/>
      <c r="BQ217" s="302"/>
      <c r="BR217" s="302"/>
      <c r="BS217" s="302"/>
      <c r="BT217" s="302"/>
      <c r="BU217" s="302"/>
      <c r="BV217" s="302"/>
      <c r="BW217" s="302"/>
      <c r="BX217" s="302"/>
      <c r="BY217" s="302"/>
      <c r="BZ217" s="302"/>
      <c r="CA217" s="302"/>
      <c r="CB217" s="308" t="s">
        <v>278</v>
      </c>
      <c r="CC217" s="302"/>
      <c r="CD217" s="302"/>
      <c r="CE217" s="302"/>
      <c r="CF217" s="302"/>
      <c r="CG217" s="302"/>
      <c r="CH217" s="302"/>
      <c r="CI217" s="302"/>
      <c r="CJ217" s="302"/>
      <c r="CK217" s="302"/>
      <c r="CL217" s="302"/>
      <c r="CM217" s="302"/>
      <c r="CN217" s="302"/>
      <c r="CO217" s="302"/>
      <c r="CP217" s="302"/>
      <c r="CQ217" s="302"/>
      <c r="CR217" s="302"/>
      <c r="CS217" s="302"/>
      <c r="CT217" s="302"/>
      <c r="CU217" s="302"/>
      <c r="CV217" s="302"/>
      <c r="CW217" s="302"/>
      <c r="CX217" s="302"/>
      <c r="CY217" s="302"/>
      <c r="CZ217" s="302"/>
      <c r="DA217" s="302"/>
      <c r="DB217" s="302"/>
      <c r="DC217" s="302"/>
      <c r="DD217" s="302"/>
      <c r="DE217" s="302"/>
      <c r="DF217" s="302"/>
      <c r="DG217" s="302"/>
      <c r="DH217" s="302"/>
      <c r="DI217" s="302"/>
      <c r="DJ217" s="302"/>
      <c r="DK217" s="302"/>
      <c r="DL217" s="302"/>
      <c r="DM217" s="302"/>
      <c r="DN217" s="302"/>
      <c r="DO217" s="302"/>
      <c r="DP217" s="302"/>
      <c r="DQ217" s="302"/>
      <c r="DR217" s="302"/>
      <c r="DS217" s="302"/>
      <c r="DT217" s="302"/>
      <c r="DU217" s="302"/>
      <c r="DV217" s="302"/>
      <c r="DW217" s="302"/>
      <c r="DX217" s="302"/>
      <c r="DY217" s="302"/>
      <c r="DZ217" s="302"/>
      <c r="EA217" s="302"/>
      <c r="EB217" s="302"/>
      <c r="EC217" s="302"/>
      <c r="ED217" s="302"/>
      <c r="EE217" s="302"/>
      <c r="EF217" s="302"/>
      <c r="EG217" s="302"/>
      <c r="EH217" s="302"/>
      <c r="EI217" s="302"/>
      <c r="EJ217" s="302"/>
      <c r="EK217" s="302"/>
      <c r="EL217" s="302"/>
      <c r="EM217" s="302"/>
      <c r="EN217" s="302"/>
      <c r="EO217" s="302"/>
      <c r="EP217" s="302"/>
      <c r="EQ217" s="302"/>
      <c r="ER217" s="302"/>
      <c r="ES217" s="302"/>
      <c r="ET217" s="302"/>
      <c r="EU217" s="302"/>
      <c r="EV217" s="302"/>
      <c r="EW217" s="302"/>
      <c r="EX217" s="302"/>
      <c r="EY217" s="302"/>
      <c r="EZ217" s="303"/>
      <c r="FA217" s="303"/>
      <c r="FB217" s="303"/>
      <c r="FC217" s="303"/>
      <c r="FD217" s="303"/>
      <c r="FE217" s="302"/>
      <c r="FF217" s="302"/>
      <c r="FG217" s="302"/>
      <c r="FH217" s="302"/>
      <c r="FI217" s="302"/>
    </row>
    <row r="218" spans="1:165" x14ac:dyDescent="0.2">
      <c r="A218" s="302"/>
      <c r="B218" s="55">
        <f t="shared" si="19"/>
        <v>4</v>
      </c>
      <c r="C218" s="55">
        <f t="shared" si="20"/>
        <v>4</v>
      </c>
      <c r="D218" s="55">
        <f>IF(COUNT(T218:BJ218,BL218:BT218,BV218:CB218,CD218:EY218,FE218:FM218)&gt;0,COUNT(T218:BJ218,BL218:BT218,BV218:CB218,CD218:EY218,FE218:FM218),"")</f>
        <v>3</v>
      </c>
      <c r="E218" s="55">
        <f t="shared" si="22"/>
        <v>4</v>
      </c>
      <c r="F218" s="55">
        <f>IF(H218=1,COUNT(T218:BJ218,BL218:BT218,BV218:CB218,CD218:EY218,FE218:FM218),"")</f>
        <v>3</v>
      </c>
      <c r="G218" s="55">
        <f t="shared" ref="G218:G281" si="24">IF($B218&gt;=1,$M218,"")</f>
        <v>5.5</v>
      </c>
      <c r="H218" s="55">
        <f>IF(AND(M218&gt;0,M218&lt;='Summary STATS'!$C$22),1,"")</f>
        <v>1</v>
      </c>
      <c r="I218" s="305"/>
      <c r="J218" s="26" t="s">
        <v>496</v>
      </c>
      <c r="K218" s="205">
        <v>44.204797970000001</v>
      </c>
      <c r="L218" s="205">
        <v>-88.45767841</v>
      </c>
      <c r="M218" s="302">
        <v>5.5</v>
      </c>
      <c r="N218" s="302" t="s">
        <v>284</v>
      </c>
      <c r="O218" s="302" t="s">
        <v>277</v>
      </c>
      <c r="P218" s="301"/>
      <c r="Q218" s="302">
        <v>3</v>
      </c>
      <c r="R218" s="15">
        <v>2</v>
      </c>
      <c r="S218" s="15"/>
      <c r="T218" s="302"/>
      <c r="U218" s="302"/>
      <c r="V218" s="302"/>
      <c r="W218" s="302"/>
      <c r="X218" s="302"/>
      <c r="Y218" s="302"/>
      <c r="Z218" s="302"/>
      <c r="AA218" s="302"/>
      <c r="AB218" s="302"/>
      <c r="AC218" s="302"/>
      <c r="AD218" s="302"/>
      <c r="AE218" s="302">
        <v>3</v>
      </c>
      <c r="AF218" s="302"/>
      <c r="AG218" s="302"/>
      <c r="AH218" s="302"/>
      <c r="AI218" s="302"/>
      <c r="AJ218" s="302"/>
      <c r="AK218" s="302"/>
      <c r="AL218" s="302"/>
      <c r="AM218" s="302"/>
      <c r="AN218" s="302"/>
      <c r="AO218" s="302"/>
      <c r="AP218" s="302"/>
      <c r="AQ218" s="302">
        <v>3</v>
      </c>
      <c r="AR218" s="302"/>
      <c r="AS218" s="302"/>
      <c r="AT218" s="302"/>
      <c r="AU218" s="302"/>
      <c r="AV218" s="302"/>
      <c r="AW218" s="302"/>
      <c r="AX218" s="302"/>
      <c r="AY218" s="302"/>
      <c r="AZ218" s="302"/>
      <c r="BA218" s="302"/>
      <c r="BB218" s="302"/>
      <c r="BC218" s="302"/>
      <c r="BD218" s="302"/>
      <c r="BE218" s="302"/>
      <c r="BF218" s="302"/>
      <c r="BG218" s="302"/>
      <c r="BH218" s="302"/>
      <c r="BI218" s="302"/>
      <c r="BJ218" s="302"/>
      <c r="BK218" s="302"/>
      <c r="BL218" s="302"/>
      <c r="BM218" s="302"/>
      <c r="BN218" s="302"/>
      <c r="BO218" s="302"/>
      <c r="BP218" s="302"/>
      <c r="BQ218" s="302"/>
      <c r="BR218" s="302"/>
      <c r="BS218" s="302"/>
      <c r="BT218" s="302"/>
      <c r="BU218" s="302"/>
      <c r="BV218" s="302"/>
      <c r="BW218" s="302"/>
      <c r="BX218" s="302"/>
      <c r="BY218" s="302"/>
      <c r="BZ218" s="302"/>
      <c r="CA218" s="302"/>
      <c r="CB218" s="302"/>
      <c r="CC218" s="302"/>
      <c r="CD218" s="302"/>
      <c r="CE218" s="302"/>
      <c r="CF218" s="302"/>
      <c r="CG218" s="302"/>
      <c r="CH218" s="302"/>
      <c r="CI218" s="302"/>
      <c r="CJ218" s="302"/>
      <c r="CK218" s="302"/>
      <c r="CL218" s="302"/>
      <c r="CM218" s="302"/>
      <c r="CN218" s="302"/>
      <c r="CO218" s="302"/>
      <c r="CP218" s="302"/>
      <c r="CQ218" s="302"/>
      <c r="CR218" s="302"/>
      <c r="CS218" s="302"/>
      <c r="CT218" s="302"/>
      <c r="CU218" s="302"/>
      <c r="CV218" s="302"/>
      <c r="CW218" s="302"/>
      <c r="CX218" s="302"/>
      <c r="CY218" s="302"/>
      <c r="CZ218" s="302"/>
      <c r="DA218" s="302"/>
      <c r="DB218" s="302"/>
      <c r="DC218" s="302"/>
      <c r="DD218" s="302"/>
      <c r="DE218" s="302"/>
      <c r="DF218" s="302"/>
      <c r="DG218" s="302"/>
      <c r="DH218" s="302"/>
      <c r="DI218" s="302"/>
      <c r="DJ218" s="302"/>
      <c r="DK218" s="302"/>
      <c r="DL218" s="302"/>
      <c r="DM218" s="302"/>
      <c r="DN218" s="302"/>
      <c r="DO218" s="302"/>
      <c r="DP218" s="302"/>
      <c r="DQ218" s="302"/>
      <c r="DR218" s="302"/>
      <c r="DS218" s="302"/>
      <c r="DT218" s="302"/>
      <c r="DU218" s="302"/>
      <c r="DV218" s="302"/>
      <c r="DW218" s="302"/>
      <c r="DX218" s="302"/>
      <c r="DY218" s="302"/>
      <c r="DZ218" s="302"/>
      <c r="EA218" s="302"/>
      <c r="EB218" s="302"/>
      <c r="EC218" s="302"/>
      <c r="ED218" s="302" t="s">
        <v>278</v>
      </c>
      <c r="EE218" s="302"/>
      <c r="EF218" s="302"/>
      <c r="EG218" s="302"/>
      <c r="EH218" s="302"/>
      <c r="EI218" s="302"/>
      <c r="EJ218" s="302"/>
      <c r="EK218" s="302"/>
      <c r="EL218" s="302"/>
      <c r="EM218" s="302"/>
      <c r="EN218" s="302"/>
      <c r="EO218" s="302"/>
      <c r="EP218" s="302"/>
      <c r="EQ218" s="302"/>
      <c r="ER218" s="302"/>
      <c r="ES218" s="302">
        <v>1</v>
      </c>
      <c r="ET218" s="302"/>
      <c r="EU218" s="302"/>
      <c r="EV218" s="302"/>
      <c r="EW218" s="302"/>
      <c r="EX218" s="302"/>
      <c r="EY218" s="302"/>
      <c r="EZ218" s="303"/>
      <c r="FA218" s="303"/>
      <c r="FB218" s="303"/>
      <c r="FC218" s="303"/>
      <c r="FD218" s="303"/>
      <c r="FE218" s="302"/>
      <c r="FF218" s="302"/>
      <c r="FG218" s="302"/>
      <c r="FH218" s="302"/>
      <c r="FI218" s="302"/>
    </row>
    <row r="219" spans="1:165" x14ac:dyDescent="0.2">
      <c r="A219" s="302"/>
      <c r="B219" s="55">
        <f t="shared" si="19"/>
        <v>1</v>
      </c>
      <c r="C219" s="55">
        <f t="shared" si="20"/>
        <v>1</v>
      </c>
      <c r="D219" s="55">
        <f t="shared" si="21"/>
        <v>1</v>
      </c>
      <c r="E219" s="55">
        <f t="shared" si="22"/>
        <v>1</v>
      </c>
      <c r="F219" s="55">
        <f t="shared" si="23"/>
        <v>1</v>
      </c>
      <c r="G219" s="55">
        <f t="shared" si="24"/>
        <v>6</v>
      </c>
      <c r="H219" s="55">
        <f>IF(AND(M219&gt;0,M219&lt;='Summary STATS'!$C$22),1,"")</f>
        <v>1</v>
      </c>
      <c r="I219" s="305"/>
      <c r="J219" s="26" t="s">
        <v>497</v>
      </c>
      <c r="K219" s="205">
        <v>44.205738119999999</v>
      </c>
      <c r="L219" s="205">
        <v>-88.468667999999994</v>
      </c>
      <c r="M219" s="302">
        <v>6</v>
      </c>
      <c r="N219" s="302" t="s">
        <v>293</v>
      </c>
      <c r="O219" s="302" t="s">
        <v>277</v>
      </c>
      <c r="P219" s="301"/>
      <c r="Q219" s="302">
        <v>1</v>
      </c>
      <c r="R219" s="15"/>
      <c r="S219" s="15"/>
      <c r="T219" s="302"/>
      <c r="U219" s="302"/>
      <c r="V219" s="302"/>
      <c r="W219" s="302"/>
      <c r="X219" s="302"/>
      <c r="Y219" s="302"/>
      <c r="Z219" s="302"/>
      <c r="AA219" s="302"/>
      <c r="AB219" s="302"/>
      <c r="AC219" s="302"/>
      <c r="AD219" s="302"/>
      <c r="AE219" s="302">
        <v>1</v>
      </c>
      <c r="AF219" s="302"/>
      <c r="AG219" s="302"/>
      <c r="AH219" s="302"/>
      <c r="AI219" s="302"/>
      <c r="AJ219" s="302"/>
      <c r="AK219" s="302"/>
      <c r="AL219" s="302"/>
      <c r="AM219" s="302"/>
      <c r="AN219" s="302"/>
      <c r="AO219" s="302"/>
      <c r="AP219" s="302"/>
      <c r="AQ219" s="302"/>
      <c r="AR219" s="302"/>
      <c r="AS219" s="302"/>
      <c r="AT219" s="302"/>
      <c r="AU219" s="302"/>
      <c r="AV219" s="302"/>
      <c r="AW219" s="302"/>
      <c r="AX219" s="302"/>
      <c r="AY219" s="302"/>
      <c r="AZ219" s="302"/>
      <c r="BA219" s="302"/>
      <c r="BB219" s="302"/>
      <c r="BC219" s="302"/>
      <c r="BD219" s="302"/>
      <c r="BE219" s="302"/>
      <c r="BF219" s="302"/>
      <c r="BG219" s="302"/>
      <c r="BH219" s="302"/>
      <c r="BI219" s="302"/>
      <c r="BJ219" s="302"/>
      <c r="BK219" s="302"/>
      <c r="BL219" s="302"/>
      <c r="BM219" s="302"/>
      <c r="BN219" s="302"/>
      <c r="BO219" s="302"/>
      <c r="BP219" s="302"/>
      <c r="BQ219" s="302"/>
      <c r="BR219" s="302"/>
      <c r="BS219" s="302"/>
      <c r="BT219" s="302"/>
      <c r="BU219" s="302"/>
      <c r="BV219" s="302"/>
      <c r="BW219" s="302"/>
      <c r="BX219" s="302"/>
      <c r="BY219" s="302"/>
      <c r="BZ219" s="302"/>
      <c r="CA219" s="302"/>
      <c r="CB219" s="302"/>
      <c r="CC219" s="302"/>
      <c r="CD219" s="302"/>
      <c r="CE219" s="302"/>
      <c r="CF219" s="302"/>
      <c r="CG219" s="302"/>
      <c r="CH219" s="302"/>
      <c r="CI219" s="302"/>
      <c r="CJ219" s="302"/>
      <c r="CK219" s="302"/>
      <c r="CL219" s="302"/>
      <c r="CM219" s="302"/>
      <c r="CN219" s="302"/>
      <c r="CO219" s="302"/>
      <c r="CP219" s="302"/>
      <c r="CQ219" s="302"/>
      <c r="CR219" s="302"/>
      <c r="CS219" s="302"/>
      <c r="CT219" s="302"/>
      <c r="CU219" s="302"/>
      <c r="CV219" s="302"/>
      <c r="CW219" s="302"/>
      <c r="CX219" s="302"/>
      <c r="CY219" s="302"/>
      <c r="CZ219" s="302"/>
      <c r="DA219" s="302"/>
      <c r="DB219" s="302"/>
      <c r="DC219" s="302"/>
      <c r="DD219" s="302"/>
      <c r="DE219" s="302"/>
      <c r="DF219" s="302"/>
      <c r="DG219" s="302"/>
      <c r="DH219" s="302"/>
      <c r="DI219" s="302"/>
      <c r="DJ219" s="302"/>
      <c r="DK219" s="302"/>
      <c r="DL219" s="302"/>
      <c r="DM219" s="302"/>
      <c r="DN219" s="302"/>
      <c r="DO219" s="302"/>
      <c r="DP219" s="302"/>
      <c r="DQ219" s="302"/>
      <c r="DR219" s="302"/>
      <c r="DS219" s="302"/>
      <c r="DT219" s="302"/>
      <c r="DU219" s="302"/>
      <c r="DV219" s="302"/>
      <c r="DW219" s="302"/>
      <c r="DX219" s="302"/>
      <c r="DY219" s="302"/>
      <c r="DZ219" s="302"/>
      <c r="EA219" s="302"/>
      <c r="EB219" s="302"/>
      <c r="EC219" s="302"/>
      <c r="ED219" s="302"/>
      <c r="EE219" s="302"/>
      <c r="EF219" s="302"/>
      <c r="EG219" s="302"/>
      <c r="EH219" s="302"/>
      <c r="EI219" s="302"/>
      <c r="EJ219" s="302"/>
      <c r="EK219" s="302"/>
      <c r="EL219" s="302"/>
      <c r="EM219" s="302"/>
      <c r="EN219" s="302"/>
      <c r="EO219" s="302"/>
      <c r="EP219" s="302"/>
      <c r="EQ219" s="302"/>
      <c r="ER219" s="302"/>
      <c r="ES219" s="302"/>
      <c r="ET219" s="302"/>
      <c r="EU219" s="302"/>
      <c r="EV219" s="302"/>
      <c r="EW219" s="302"/>
      <c r="EX219" s="302"/>
      <c r="EY219" s="302"/>
      <c r="EZ219" s="303"/>
      <c r="FA219" s="303"/>
      <c r="FB219" s="303"/>
      <c r="FC219" s="303"/>
      <c r="FD219" s="303"/>
      <c r="FE219" s="302"/>
      <c r="FF219" s="302"/>
      <c r="FG219" s="302"/>
      <c r="FH219" s="302"/>
      <c r="FI219" s="302"/>
    </row>
    <row r="220" spans="1:165" x14ac:dyDescent="0.2">
      <c r="A220" s="302"/>
      <c r="B220" s="55">
        <f t="shared" si="19"/>
        <v>0</v>
      </c>
      <c r="C220" s="55" t="str">
        <f t="shared" si="20"/>
        <v/>
      </c>
      <c r="D220" s="55" t="str">
        <f t="shared" si="21"/>
        <v/>
      </c>
      <c r="E220" s="55">
        <f t="shared" si="22"/>
        <v>0</v>
      </c>
      <c r="F220" s="55">
        <f t="shared" si="23"/>
        <v>0</v>
      </c>
      <c r="G220" s="55" t="str">
        <f t="shared" si="24"/>
        <v/>
      </c>
      <c r="H220" s="55">
        <f>IF(AND(M220&gt;0,M220&lt;='Summary STATS'!$C$22),1,"")</f>
        <v>1</v>
      </c>
      <c r="I220" s="305"/>
      <c r="J220" s="26" t="s">
        <v>498</v>
      </c>
      <c r="K220" s="205">
        <v>44.20572335</v>
      </c>
      <c r="L220" s="205">
        <v>-88.467566969999993</v>
      </c>
      <c r="M220" s="302">
        <v>13.5</v>
      </c>
      <c r="N220" s="302" t="s">
        <v>284</v>
      </c>
      <c r="O220" s="302" t="s">
        <v>276</v>
      </c>
      <c r="P220" s="301"/>
      <c r="Q220" s="302"/>
      <c r="R220" s="15"/>
      <c r="S220" s="15"/>
      <c r="T220" s="302"/>
      <c r="U220" s="302"/>
      <c r="V220" s="302"/>
      <c r="W220" s="302"/>
      <c r="X220" s="302"/>
      <c r="Y220" s="302"/>
      <c r="Z220" s="302"/>
      <c r="AA220" s="302"/>
      <c r="AB220" s="302"/>
      <c r="AC220" s="302"/>
      <c r="AD220" s="302"/>
      <c r="AE220" s="302"/>
      <c r="AF220" s="302"/>
      <c r="AG220" s="302"/>
      <c r="AH220" s="302"/>
      <c r="AI220" s="302"/>
      <c r="AJ220" s="302"/>
      <c r="AK220" s="302"/>
      <c r="AL220" s="302"/>
      <c r="AM220" s="302"/>
      <c r="AN220" s="302"/>
      <c r="AO220" s="302"/>
      <c r="AP220" s="302"/>
      <c r="AQ220" s="302"/>
      <c r="AR220" s="302"/>
      <c r="AS220" s="302"/>
      <c r="AT220" s="302"/>
      <c r="AU220" s="302"/>
      <c r="AV220" s="302"/>
      <c r="AW220" s="302"/>
      <c r="AX220" s="302"/>
      <c r="AY220" s="302"/>
      <c r="AZ220" s="302"/>
      <c r="BA220" s="302"/>
      <c r="BB220" s="302"/>
      <c r="BC220" s="302"/>
      <c r="BD220" s="302"/>
      <c r="BE220" s="302"/>
      <c r="BF220" s="302"/>
      <c r="BG220" s="302"/>
      <c r="BH220" s="302"/>
      <c r="BI220" s="302"/>
      <c r="BJ220" s="302"/>
      <c r="BK220" s="302"/>
      <c r="BL220" s="302"/>
      <c r="BM220" s="302"/>
      <c r="BN220" s="302"/>
      <c r="BO220" s="302"/>
      <c r="BP220" s="302"/>
      <c r="BQ220" s="302"/>
      <c r="BR220" s="302"/>
      <c r="BS220" s="302"/>
      <c r="BT220" s="302"/>
      <c r="BU220" s="302"/>
      <c r="BV220" s="302"/>
      <c r="BW220" s="302"/>
      <c r="BX220" s="302"/>
      <c r="BY220" s="302"/>
      <c r="BZ220" s="302"/>
      <c r="CA220" s="302"/>
      <c r="CB220" s="302"/>
      <c r="CC220" s="302"/>
      <c r="CD220" s="302"/>
      <c r="CE220" s="302"/>
      <c r="CF220" s="302"/>
      <c r="CG220" s="302"/>
      <c r="CH220" s="302"/>
      <c r="CI220" s="302"/>
      <c r="CJ220" s="302"/>
      <c r="CK220" s="302"/>
      <c r="CL220" s="302"/>
      <c r="CM220" s="302"/>
      <c r="CN220" s="302"/>
      <c r="CO220" s="302"/>
      <c r="CP220" s="302"/>
      <c r="CQ220" s="302"/>
      <c r="CR220" s="302"/>
      <c r="CS220" s="302"/>
      <c r="CT220" s="302"/>
      <c r="CU220" s="302"/>
      <c r="CV220" s="302"/>
      <c r="CW220" s="302"/>
      <c r="CX220" s="302"/>
      <c r="CY220" s="302"/>
      <c r="CZ220" s="302"/>
      <c r="DA220" s="302"/>
      <c r="DB220" s="302"/>
      <c r="DC220" s="302"/>
      <c r="DD220" s="302"/>
      <c r="DE220" s="302"/>
      <c r="DF220" s="302"/>
      <c r="DG220" s="302"/>
      <c r="DH220" s="302"/>
      <c r="DI220" s="302"/>
      <c r="DJ220" s="302"/>
      <c r="DK220" s="302"/>
      <c r="DL220" s="302"/>
      <c r="DM220" s="302"/>
      <c r="DN220" s="302"/>
      <c r="DO220" s="302"/>
      <c r="DP220" s="302"/>
      <c r="DQ220" s="302"/>
      <c r="DR220" s="302"/>
      <c r="DS220" s="302"/>
      <c r="DT220" s="302"/>
      <c r="DU220" s="302"/>
      <c r="DV220" s="302"/>
      <c r="DW220" s="302"/>
      <c r="DX220" s="302"/>
      <c r="DY220" s="302"/>
      <c r="DZ220" s="302"/>
      <c r="EA220" s="302"/>
      <c r="EB220" s="302"/>
      <c r="EC220" s="302"/>
      <c r="ED220" s="302"/>
      <c r="EE220" s="302"/>
      <c r="EF220" s="302"/>
      <c r="EG220" s="302"/>
      <c r="EH220" s="302"/>
      <c r="EI220" s="302"/>
      <c r="EJ220" s="302"/>
      <c r="EK220" s="302"/>
      <c r="EL220" s="302"/>
      <c r="EM220" s="302"/>
      <c r="EN220" s="302"/>
      <c r="EO220" s="302"/>
      <c r="EP220" s="302"/>
      <c r="EQ220" s="302"/>
      <c r="ER220" s="302"/>
      <c r="ES220" s="302"/>
      <c r="ET220" s="302"/>
      <c r="EU220" s="302"/>
      <c r="EV220" s="302"/>
      <c r="EW220" s="302"/>
      <c r="EX220" s="302"/>
      <c r="EY220" s="302"/>
      <c r="EZ220" s="303"/>
      <c r="FA220" s="303"/>
      <c r="FB220" s="303"/>
      <c r="FC220" s="303"/>
      <c r="FD220" s="303"/>
      <c r="FE220" s="302"/>
      <c r="FF220" s="302"/>
      <c r="FG220" s="302"/>
      <c r="FH220" s="302"/>
      <c r="FI220" s="302"/>
    </row>
    <row r="221" spans="1:165" x14ac:dyDescent="0.2">
      <c r="A221" s="302"/>
      <c r="B221" s="55">
        <f t="shared" si="19"/>
        <v>0</v>
      </c>
      <c r="C221" s="55" t="str">
        <f t="shared" si="20"/>
        <v/>
      </c>
      <c r="D221" s="55" t="str">
        <f t="shared" si="21"/>
        <v/>
      </c>
      <c r="E221" s="55">
        <f t="shared" si="22"/>
        <v>0</v>
      </c>
      <c r="F221" s="55">
        <f t="shared" si="23"/>
        <v>0</v>
      </c>
      <c r="G221" s="55" t="str">
        <f t="shared" si="24"/>
        <v/>
      </c>
      <c r="H221" s="55">
        <f>IF(AND(M221&gt;0,M221&lt;='Summary STATS'!$C$22),1,"")</f>
        <v>1</v>
      </c>
      <c r="I221" s="305"/>
      <c r="J221" s="26" t="s">
        <v>499</v>
      </c>
      <c r="K221" s="205">
        <v>44.205708569999999</v>
      </c>
      <c r="L221" s="205">
        <v>-88.46646595</v>
      </c>
      <c r="M221" s="302">
        <v>7</v>
      </c>
      <c r="N221" s="302" t="s">
        <v>284</v>
      </c>
      <c r="O221" s="302" t="s">
        <v>277</v>
      </c>
      <c r="P221" s="301"/>
      <c r="Q221" s="302"/>
      <c r="R221" s="15"/>
      <c r="S221" s="15"/>
      <c r="T221" s="302"/>
      <c r="U221" s="302"/>
      <c r="V221" s="302"/>
      <c r="W221" s="302"/>
      <c r="X221" s="302"/>
      <c r="Y221" s="302"/>
      <c r="Z221" s="302"/>
      <c r="AA221" s="302"/>
      <c r="AB221" s="302"/>
      <c r="AC221" s="302"/>
      <c r="AD221" s="302"/>
      <c r="AE221" s="302"/>
      <c r="AF221" s="302"/>
      <c r="AG221" s="302"/>
      <c r="AH221" s="302"/>
      <c r="AI221" s="302"/>
      <c r="AJ221" s="302"/>
      <c r="AK221" s="302"/>
      <c r="AL221" s="302"/>
      <c r="AM221" s="302"/>
      <c r="AN221" s="302"/>
      <c r="AO221" s="302"/>
      <c r="AP221" s="302"/>
      <c r="AQ221" s="302"/>
      <c r="AR221" s="302"/>
      <c r="AS221" s="302"/>
      <c r="AT221" s="302"/>
      <c r="AU221" s="302"/>
      <c r="AV221" s="302"/>
      <c r="AW221" s="302"/>
      <c r="AX221" s="302"/>
      <c r="AY221" s="302"/>
      <c r="AZ221" s="302"/>
      <c r="BA221" s="302"/>
      <c r="BB221" s="302"/>
      <c r="BC221" s="302"/>
      <c r="BD221" s="302"/>
      <c r="BE221" s="302"/>
      <c r="BF221" s="302"/>
      <c r="BG221" s="302"/>
      <c r="BH221" s="302"/>
      <c r="BI221" s="302"/>
      <c r="BJ221" s="302"/>
      <c r="BK221" s="302"/>
      <c r="BL221" s="302"/>
      <c r="BM221" s="302"/>
      <c r="BN221" s="302"/>
      <c r="BO221" s="302"/>
      <c r="BP221" s="302"/>
      <c r="BQ221" s="302"/>
      <c r="BR221" s="302"/>
      <c r="BS221" s="302"/>
      <c r="BT221" s="302"/>
      <c r="BU221" s="302"/>
      <c r="BV221" s="302"/>
      <c r="BW221" s="302"/>
      <c r="BX221" s="302"/>
      <c r="BY221" s="302"/>
      <c r="BZ221" s="302"/>
      <c r="CA221" s="302"/>
      <c r="CB221" s="302"/>
      <c r="CC221" s="302"/>
      <c r="CD221" s="302"/>
      <c r="CE221" s="302"/>
      <c r="CF221" s="302"/>
      <c r="CG221" s="302"/>
      <c r="CH221" s="302"/>
      <c r="CI221" s="302"/>
      <c r="CJ221" s="302"/>
      <c r="CK221" s="302"/>
      <c r="CL221" s="302"/>
      <c r="CM221" s="302"/>
      <c r="CN221" s="302"/>
      <c r="CO221" s="302"/>
      <c r="CP221" s="302"/>
      <c r="CQ221" s="302"/>
      <c r="CR221" s="302"/>
      <c r="CS221" s="302"/>
      <c r="CT221" s="302"/>
      <c r="CU221" s="302"/>
      <c r="CV221" s="302"/>
      <c r="CW221" s="302"/>
      <c r="CX221" s="302"/>
      <c r="CY221" s="302"/>
      <c r="CZ221" s="302"/>
      <c r="DA221" s="302"/>
      <c r="DB221" s="302"/>
      <c r="DC221" s="302"/>
      <c r="DD221" s="302"/>
      <c r="DE221" s="302"/>
      <c r="DF221" s="302"/>
      <c r="DG221" s="302"/>
      <c r="DH221" s="302"/>
      <c r="DI221" s="302"/>
      <c r="DJ221" s="302"/>
      <c r="DK221" s="302"/>
      <c r="DL221" s="302"/>
      <c r="DM221" s="302"/>
      <c r="DN221" s="302"/>
      <c r="DO221" s="302"/>
      <c r="DP221" s="302"/>
      <c r="DQ221" s="302"/>
      <c r="DR221" s="302"/>
      <c r="DS221" s="302"/>
      <c r="DT221" s="302"/>
      <c r="DU221" s="302"/>
      <c r="DV221" s="302"/>
      <c r="DW221" s="302"/>
      <c r="DX221" s="302"/>
      <c r="DY221" s="302"/>
      <c r="DZ221" s="302"/>
      <c r="EA221" s="302"/>
      <c r="EB221" s="302"/>
      <c r="EC221" s="302"/>
      <c r="ED221" s="302"/>
      <c r="EE221" s="302"/>
      <c r="EF221" s="302"/>
      <c r="EG221" s="302"/>
      <c r="EH221" s="302"/>
      <c r="EI221" s="302"/>
      <c r="EJ221" s="302"/>
      <c r="EK221" s="302"/>
      <c r="EL221" s="302"/>
      <c r="EM221" s="302"/>
      <c r="EN221" s="302"/>
      <c r="EO221" s="302"/>
      <c r="EP221" s="302"/>
      <c r="EQ221" s="302"/>
      <c r="ER221" s="302"/>
      <c r="ES221" s="302"/>
      <c r="ET221" s="302"/>
      <c r="EU221" s="302"/>
      <c r="EV221" s="302"/>
      <c r="EW221" s="302"/>
      <c r="EX221" s="302"/>
      <c r="EY221" s="302"/>
      <c r="EZ221" s="303"/>
      <c r="FA221" s="303"/>
      <c r="FB221" s="303"/>
      <c r="FC221" s="303"/>
      <c r="FD221" s="303"/>
      <c r="FE221" s="302"/>
      <c r="FF221" s="302"/>
      <c r="FG221" s="302"/>
      <c r="FH221" s="302"/>
      <c r="FI221" s="302"/>
    </row>
    <row r="222" spans="1:165" x14ac:dyDescent="0.2">
      <c r="A222" s="302"/>
      <c r="B222" s="55">
        <f t="shared" si="19"/>
        <v>0</v>
      </c>
      <c r="C222" s="55" t="str">
        <f t="shared" si="20"/>
        <v/>
      </c>
      <c r="D222" s="55" t="str">
        <f t="shared" si="21"/>
        <v/>
      </c>
      <c r="E222" s="55">
        <f t="shared" si="22"/>
        <v>0</v>
      </c>
      <c r="F222" s="55">
        <f t="shared" si="23"/>
        <v>0</v>
      </c>
      <c r="G222" s="55" t="str">
        <f t="shared" si="24"/>
        <v/>
      </c>
      <c r="H222" s="55">
        <f>IF(AND(M222&gt;0,M222&lt;='Summary STATS'!$C$22),1,"")</f>
        <v>1</v>
      </c>
      <c r="I222" s="305"/>
      <c r="J222" s="26" t="s">
        <v>500</v>
      </c>
      <c r="K222" s="205">
        <v>44.205693779999997</v>
      </c>
      <c r="L222" s="205">
        <v>-88.465364919999999</v>
      </c>
      <c r="M222" s="302">
        <v>5.5</v>
      </c>
      <c r="N222" s="302" t="s">
        <v>284</v>
      </c>
      <c r="O222" s="302" t="s">
        <v>277</v>
      </c>
      <c r="P222" s="301"/>
      <c r="Q222" s="302"/>
      <c r="R222" s="15"/>
      <c r="S222" s="15"/>
      <c r="T222" s="302"/>
      <c r="U222" s="302"/>
      <c r="V222" s="302"/>
      <c r="W222" s="302"/>
      <c r="X222" s="302"/>
      <c r="Y222" s="302"/>
      <c r="Z222" s="302"/>
      <c r="AA222" s="302"/>
      <c r="AB222" s="302"/>
      <c r="AC222" s="302"/>
      <c r="AD222" s="302"/>
      <c r="AE222" s="302"/>
      <c r="AF222" s="302"/>
      <c r="AG222" s="302"/>
      <c r="AH222" s="302"/>
      <c r="AI222" s="302"/>
      <c r="AJ222" s="302"/>
      <c r="AK222" s="302"/>
      <c r="AL222" s="302"/>
      <c r="AM222" s="302"/>
      <c r="AN222" s="302"/>
      <c r="AO222" s="302"/>
      <c r="AP222" s="302"/>
      <c r="AQ222" s="302"/>
      <c r="AR222" s="302"/>
      <c r="AS222" s="302"/>
      <c r="AT222" s="302"/>
      <c r="AU222" s="302"/>
      <c r="AV222" s="302"/>
      <c r="AW222" s="302"/>
      <c r="AX222" s="302"/>
      <c r="AY222" s="302"/>
      <c r="AZ222" s="302"/>
      <c r="BA222" s="302"/>
      <c r="BB222" s="302"/>
      <c r="BC222" s="302"/>
      <c r="BD222" s="302"/>
      <c r="BE222" s="302"/>
      <c r="BF222" s="302"/>
      <c r="BG222" s="302"/>
      <c r="BH222" s="302"/>
      <c r="BI222" s="302"/>
      <c r="BJ222" s="302"/>
      <c r="BK222" s="302"/>
      <c r="BL222" s="302"/>
      <c r="BM222" s="302"/>
      <c r="BN222" s="302"/>
      <c r="BO222" s="302"/>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302"/>
      <c r="CR222" s="302"/>
      <c r="CS222" s="302"/>
      <c r="CT222" s="302"/>
      <c r="CU222" s="302"/>
      <c r="CV222" s="302"/>
      <c r="CW222" s="302"/>
      <c r="CX222" s="302"/>
      <c r="CY222" s="302"/>
      <c r="CZ222" s="302"/>
      <c r="DA222" s="302"/>
      <c r="DB222" s="302"/>
      <c r="DC222" s="302"/>
      <c r="DD222" s="302"/>
      <c r="DE222" s="302"/>
      <c r="DF222" s="302"/>
      <c r="DG222" s="302"/>
      <c r="DH222" s="302"/>
      <c r="DI222" s="302"/>
      <c r="DJ222" s="302"/>
      <c r="DK222" s="302"/>
      <c r="DL222" s="302"/>
      <c r="DM222" s="302"/>
      <c r="DN222" s="302"/>
      <c r="DO222" s="302"/>
      <c r="DP222" s="302"/>
      <c r="DQ222" s="302"/>
      <c r="DR222" s="302"/>
      <c r="DS222" s="302"/>
      <c r="DT222" s="302"/>
      <c r="DU222" s="302"/>
      <c r="DV222" s="302"/>
      <c r="DW222" s="302"/>
      <c r="DX222" s="302"/>
      <c r="DY222" s="302"/>
      <c r="DZ222" s="302"/>
      <c r="EA222" s="302"/>
      <c r="EB222" s="302"/>
      <c r="EC222" s="302"/>
      <c r="ED222" s="302" t="s">
        <v>278</v>
      </c>
      <c r="EE222" s="302"/>
      <c r="EF222" s="302"/>
      <c r="EG222" s="302"/>
      <c r="EH222" s="302"/>
      <c r="EI222" s="302"/>
      <c r="EJ222" s="302"/>
      <c r="EK222" s="302"/>
      <c r="EL222" s="302"/>
      <c r="EM222" s="302"/>
      <c r="EN222" s="302"/>
      <c r="EO222" s="302"/>
      <c r="EP222" s="302"/>
      <c r="EQ222" s="302"/>
      <c r="ER222" s="302"/>
      <c r="ES222" s="302" t="s">
        <v>278</v>
      </c>
      <c r="ET222" s="302"/>
      <c r="EU222" s="302"/>
      <c r="EV222" s="302"/>
      <c r="EW222" s="302"/>
      <c r="EX222" s="302"/>
      <c r="EY222" s="302"/>
      <c r="EZ222" s="303"/>
      <c r="FA222" s="303"/>
      <c r="FB222" s="303"/>
      <c r="FC222" s="303"/>
      <c r="FD222" s="303"/>
      <c r="FE222" s="302"/>
      <c r="FF222" s="302"/>
      <c r="FG222" s="302"/>
      <c r="FH222" s="302"/>
      <c r="FI222" s="302"/>
    </row>
    <row r="223" spans="1:165" x14ac:dyDescent="0.2">
      <c r="A223" s="302"/>
      <c r="B223" s="55">
        <f t="shared" si="19"/>
        <v>3</v>
      </c>
      <c r="C223" s="55">
        <f t="shared" si="20"/>
        <v>3</v>
      </c>
      <c r="D223" s="55">
        <f t="shared" si="21"/>
        <v>3</v>
      </c>
      <c r="E223" s="55">
        <f t="shared" si="22"/>
        <v>3</v>
      </c>
      <c r="F223" s="55">
        <f t="shared" si="23"/>
        <v>3</v>
      </c>
      <c r="G223" s="55">
        <f t="shared" si="24"/>
        <v>7</v>
      </c>
      <c r="H223" s="55">
        <f>IF(AND(M223&gt;0,M223&lt;='Summary STATS'!$C$22),1,"")</f>
        <v>1</v>
      </c>
      <c r="I223" s="305"/>
      <c r="J223" s="26" t="s">
        <v>501</v>
      </c>
      <c r="K223" s="205">
        <v>44.205678980000002</v>
      </c>
      <c r="L223" s="205">
        <v>-88.464263889999998</v>
      </c>
      <c r="M223" s="302">
        <v>7</v>
      </c>
      <c r="N223" s="302" t="s">
        <v>284</v>
      </c>
      <c r="O223" s="302" t="s">
        <v>277</v>
      </c>
      <c r="P223" s="301"/>
      <c r="Q223" s="302">
        <v>3</v>
      </c>
      <c r="R223" s="15"/>
      <c r="S223" s="15"/>
      <c r="T223" s="302"/>
      <c r="U223" s="302"/>
      <c r="V223" s="302"/>
      <c r="W223" s="302"/>
      <c r="X223" s="302"/>
      <c r="Y223" s="302"/>
      <c r="Z223" s="302"/>
      <c r="AA223" s="302"/>
      <c r="AB223" s="302"/>
      <c r="AC223" s="302"/>
      <c r="AD223" s="302"/>
      <c r="AE223" s="302">
        <v>3</v>
      </c>
      <c r="AF223" s="302"/>
      <c r="AG223" s="302"/>
      <c r="AH223" s="302"/>
      <c r="AI223" s="302"/>
      <c r="AJ223" s="302"/>
      <c r="AK223" s="302"/>
      <c r="AL223" s="302"/>
      <c r="AM223" s="302"/>
      <c r="AN223" s="302"/>
      <c r="AO223" s="302"/>
      <c r="AP223" s="302"/>
      <c r="AQ223" s="302">
        <v>1</v>
      </c>
      <c r="AR223" s="302"/>
      <c r="AS223" s="302"/>
      <c r="AT223" s="302"/>
      <c r="AU223" s="302"/>
      <c r="AV223" s="302"/>
      <c r="AW223" s="302"/>
      <c r="AX223" s="302"/>
      <c r="AY223" s="302"/>
      <c r="AZ223" s="302"/>
      <c r="BA223" s="302"/>
      <c r="BB223" s="302"/>
      <c r="BC223" s="302"/>
      <c r="BD223" s="302"/>
      <c r="BE223" s="302"/>
      <c r="BF223" s="302"/>
      <c r="BG223" s="302"/>
      <c r="BH223" s="302"/>
      <c r="BI223" s="302"/>
      <c r="BJ223" s="302"/>
      <c r="BK223" s="302"/>
      <c r="BL223" s="302"/>
      <c r="BM223" s="302"/>
      <c r="BN223" s="302"/>
      <c r="BO223" s="302"/>
      <c r="BP223" s="302"/>
      <c r="BQ223" s="302"/>
      <c r="BR223" s="302"/>
      <c r="BS223" s="302"/>
      <c r="BT223" s="302"/>
      <c r="BU223" s="302"/>
      <c r="BV223" s="302"/>
      <c r="BW223" s="302"/>
      <c r="BX223" s="302"/>
      <c r="BY223" s="302"/>
      <c r="BZ223" s="302"/>
      <c r="CA223" s="302"/>
      <c r="CB223" s="302"/>
      <c r="CC223" s="302"/>
      <c r="CD223" s="302"/>
      <c r="CE223" s="302"/>
      <c r="CF223" s="302"/>
      <c r="CG223" s="302"/>
      <c r="CH223" s="302"/>
      <c r="CI223" s="302"/>
      <c r="CJ223" s="302"/>
      <c r="CK223" s="302"/>
      <c r="CL223" s="302"/>
      <c r="CM223" s="302"/>
      <c r="CN223" s="302"/>
      <c r="CO223" s="302"/>
      <c r="CP223" s="302"/>
      <c r="CQ223" s="302"/>
      <c r="CR223" s="302"/>
      <c r="CS223" s="302"/>
      <c r="CT223" s="302"/>
      <c r="CU223" s="302"/>
      <c r="CV223" s="302"/>
      <c r="CW223" s="302"/>
      <c r="CX223" s="302"/>
      <c r="CY223" s="302"/>
      <c r="CZ223" s="302"/>
      <c r="DA223" s="302"/>
      <c r="DB223" s="302"/>
      <c r="DC223" s="302"/>
      <c r="DD223" s="302"/>
      <c r="DE223" s="302"/>
      <c r="DF223" s="302"/>
      <c r="DG223" s="302"/>
      <c r="DH223" s="302"/>
      <c r="DI223" s="302"/>
      <c r="DJ223" s="302"/>
      <c r="DK223" s="302"/>
      <c r="DL223" s="302"/>
      <c r="DM223" s="302"/>
      <c r="DN223" s="302"/>
      <c r="DO223" s="302"/>
      <c r="DP223" s="302"/>
      <c r="DQ223" s="302"/>
      <c r="DR223" s="302"/>
      <c r="DS223" s="302"/>
      <c r="DT223" s="302"/>
      <c r="DU223" s="302"/>
      <c r="DV223" s="302"/>
      <c r="DW223" s="302"/>
      <c r="DX223" s="302"/>
      <c r="DY223" s="302"/>
      <c r="DZ223" s="302"/>
      <c r="EA223" s="302"/>
      <c r="EB223" s="302"/>
      <c r="EC223" s="302"/>
      <c r="ED223" s="302"/>
      <c r="EE223" s="302"/>
      <c r="EF223" s="302"/>
      <c r="EG223" s="302"/>
      <c r="EH223" s="302"/>
      <c r="EI223" s="302"/>
      <c r="EJ223" s="302"/>
      <c r="EK223" s="302"/>
      <c r="EL223" s="302"/>
      <c r="EM223" s="302"/>
      <c r="EN223" s="302"/>
      <c r="EO223" s="302"/>
      <c r="EP223" s="302"/>
      <c r="EQ223" s="302"/>
      <c r="ER223" s="302"/>
      <c r="ES223" s="302">
        <v>1</v>
      </c>
      <c r="ET223" s="302"/>
      <c r="EU223" s="302"/>
      <c r="EV223" s="302"/>
      <c r="EW223" s="302"/>
      <c r="EX223" s="302"/>
      <c r="EY223" s="302"/>
      <c r="EZ223" s="303"/>
      <c r="FA223" s="303"/>
      <c r="FB223" s="303">
        <v>3</v>
      </c>
      <c r="FC223" s="303"/>
      <c r="FD223" s="303"/>
      <c r="FE223" s="302"/>
      <c r="FF223" s="302"/>
      <c r="FG223" s="302"/>
      <c r="FH223" s="302"/>
      <c r="FI223" s="302"/>
    </row>
    <row r="224" spans="1:165" x14ac:dyDescent="0.2">
      <c r="A224" s="302"/>
      <c r="B224" s="55">
        <f t="shared" si="19"/>
        <v>3</v>
      </c>
      <c r="C224" s="55">
        <f t="shared" si="20"/>
        <v>3</v>
      </c>
      <c r="D224" s="55">
        <f t="shared" si="21"/>
        <v>2</v>
      </c>
      <c r="E224" s="55">
        <f t="shared" si="22"/>
        <v>3</v>
      </c>
      <c r="F224" s="55">
        <f t="shared" si="23"/>
        <v>2</v>
      </c>
      <c r="G224" s="55">
        <f t="shared" si="24"/>
        <v>5.5</v>
      </c>
      <c r="H224" s="55">
        <f>IF(AND(M224&gt;0,M224&lt;='Summary STATS'!$C$22),1,"")</f>
        <v>1</v>
      </c>
      <c r="I224" s="305"/>
      <c r="J224" s="26" t="s">
        <v>502</v>
      </c>
      <c r="K224" s="205">
        <v>44.205664169999999</v>
      </c>
      <c r="L224" s="205">
        <v>-88.463162859999997</v>
      </c>
      <c r="M224" s="302">
        <v>5.5</v>
      </c>
      <c r="N224" s="302" t="s">
        <v>284</v>
      </c>
      <c r="O224" s="302" t="s">
        <v>277</v>
      </c>
      <c r="P224" s="301"/>
      <c r="Q224" s="302">
        <v>3</v>
      </c>
      <c r="R224" s="15">
        <v>1</v>
      </c>
      <c r="S224" s="15"/>
      <c r="T224" s="302"/>
      <c r="U224" s="302"/>
      <c r="V224" s="302"/>
      <c r="W224" s="302"/>
      <c r="X224" s="302"/>
      <c r="Y224" s="302"/>
      <c r="Z224" s="302"/>
      <c r="AA224" s="302"/>
      <c r="AB224" s="302"/>
      <c r="AC224" s="302"/>
      <c r="AD224" s="302"/>
      <c r="AE224" s="302">
        <v>3</v>
      </c>
      <c r="AF224" s="302"/>
      <c r="AG224" s="302"/>
      <c r="AH224" s="302"/>
      <c r="AI224" s="302"/>
      <c r="AJ224" s="302"/>
      <c r="AK224" s="302"/>
      <c r="AL224" s="302"/>
      <c r="AM224" s="302"/>
      <c r="AN224" s="302"/>
      <c r="AO224" s="302"/>
      <c r="AP224" s="302"/>
      <c r="AQ224" s="302">
        <v>3</v>
      </c>
      <c r="AR224" s="302"/>
      <c r="AS224" s="302"/>
      <c r="AT224" s="302"/>
      <c r="AU224" s="302"/>
      <c r="AV224" s="302"/>
      <c r="AW224" s="302"/>
      <c r="AX224" s="302"/>
      <c r="AY224" s="302"/>
      <c r="AZ224" s="302"/>
      <c r="BA224" s="302"/>
      <c r="BB224" s="302"/>
      <c r="BC224" s="302"/>
      <c r="BD224" s="302"/>
      <c r="BE224" s="302"/>
      <c r="BF224" s="302"/>
      <c r="BG224" s="302"/>
      <c r="BH224" s="302"/>
      <c r="BI224" s="302"/>
      <c r="BJ224" s="302"/>
      <c r="BK224" s="302"/>
      <c r="BL224" s="302"/>
      <c r="BM224" s="302"/>
      <c r="BN224" s="302"/>
      <c r="BO224" s="302"/>
      <c r="BP224" s="302"/>
      <c r="BQ224" s="302"/>
      <c r="BR224" s="302"/>
      <c r="BS224" s="302"/>
      <c r="BT224" s="302"/>
      <c r="BU224" s="302"/>
      <c r="BV224" s="302"/>
      <c r="BW224" s="302"/>
      <c r="BX224" s="302"/>
      <c r="BY224" s="302"/>
      <c r="BZ224" s="302"/>
      <c r="CA224" s="302"/>
      <c r="CB224" s="302"/>
      <c r="CC224" s="302"/>
      <c r="CD224" s="302"/>
      <c r="CE224" s="302"/>
      <c r="CF224" s="302"/>
      <c r="CG224" s="302"/>
      <c r="CH224" s="302"/>
      <c r="CI224" s="302"/>
      <c r="CJ224" s="302"/>
      <c r="CK224" s="302"/>
      <c r="CL224" s="302"/>
      <c r="CM224" s="302"/>
      <c r="CN224" s="302"/>
      <c r="CO224" s="302"/>
      <c r="CP224" s="302"/>
      <c r="CQ224" s="302"/>
      <c r="CR224" s="302"/>
      <c r="CS224" s="302"/>
      <c r="CT224" s="302"/>
      <c r="CU224" s="302"/>
      <c r="CV224" s="302"/>
      <c r="CW224" s="302"/>
      <c r="CX224" s="302"/>
      <c r="CY224" s="302"/>
      <c r="CZ224" s="302"/>
      <c r="DA224" s="302"/>
      <c r="DB224" s="302"/>
      <c r="DC224" s="302"/>
      <c r="DD224" s="302"/>
      <c r="DE224" s="302"/>
      <c r="DF224" s="302"/>
      <c r="DG224" s="302"/>
      <c r="DH224" s="302"/>
      <c r="DI224" s="302"/>
      <c r="DJ224" s="302"/>
      <c r="DK224" s="302"/>
      <c r="DL224" s="302"/>
      <c r="DM224" s="302"/>
      <c r="DN224" s="302"/>
      <c r="DO224" s="302"/>
      <c r="DP224" s="302"/>
      <c r="DQ224" s="302"/>
      <c r="DR224" s="302"/>
      <c r="DS224" s="302"/>
      <c r="DT224" s="302"/>
      <c r="DU224" s="302"/>
      <c r="DV224" s="302"/>
      <c r="DW224" s="302"/>
      <c r="DX224" s="302"/>
      <c r="DY224" s="302"/>
      <c r="DZ224" s="302"/>
      <c r="EA224" s="302"/>
      <c r="EB224" s="302"/>
      <c r="EC224" s="302"/>
      <c r="ED224" s="302"/>
      <c r="EE224" s="302"/>
      <c r="EF224" s="302"/>
      <c r="EG224" s="302"/>
      <c r="EH224" s="302"/>
      <c r="EI224" s="302"/>
      <c r="EJ224" s="302"/>
      <c r="EK224" s="302"/>
      <c r="EL224" s="302"/>
      <c r="EM224" s="302"/>
      <c r="EN224" s="302"/>
      <c r="EO224" s="302"/>
      <c r="EP224" s="302"/>
      <c r="EQ224" s="302"/>
      <c r="ER224" s="302"/>
      <c r="ES224" s="302"/>
      <c r="ET224" s="302"/>
      <c r="EU224" s="302"/>
      <c r="EV224" s="302"/>
      <c r="EW224" s="302"/>
      <c r="EX224" s="302"/>
      <c r="EY224" s="302"/>
      <c r="EZ224" s="303"/>
      <c r="FA224" s="303"/>
      <c r="FB224" s="303">
        <v>3</v>
      </c>
      <c r="FC224" s="303"/>
      <c r="FD224" s="303"/>
      <c r="FE224" s="302"/>
      <c r="FF224" s="302"/>
      <c r="FG224" s="302"/>
      <c r="FH224" s="302"/>
      <c r="FI224" s="302"/>
    </row>
    <row r="225" spans="1:165" x14ac:dyDescent="0.2">
      <c r="A225" s="302"/>
      <c r="B225" s="55">
        <f t="shared" si="19"/>
        <v>1</v>
      </c>
      <c r="C225" s="55">
        <f t="shared" si="20"/>
        <v>1</v>
      </c>
      <c r="D225" s="55">
        <f t="shared" si="21"/>
        <v>1</v>
      </c>
      <c r="E225" s="55">
        <f t="shared" si="22"/>
        <v>1</v>
      </c>
      <c r="F225" s="55">
        <f t="shared" si="23"/>
        <v>1</v>
      </c>
      <c r="G225" s="55">
        <f t="shared" si="24"/>
        <v>6.5</v>
      </c>
      <c r="H225" s="55">
        <f>IF(AND(M225&gt;0,M225&lt;='Summary STATS'!$C$22),1,"")</f>
        <v>1</v>
      </c>
      <c r="I225" s="305"/>
      <c r="J225" s="26" t="s">
        <v>503</v>
      </c>
      <c r="K225" s="205">
        <v>44.205649350000002</v>
      </c>
      <c r="L225" s="205">
        <v>-88.462061840000004</v>
      </c>
      <c r="M225" s="302">
        <v>6.5</v>
      </c>
      <c r="N225" s="302" t="s">
        <v>284</v>
      </c>
      <c r="O225" s="302" t="s">
        <v>277</v>
      </c>
      <c r="P225" s="301"/>
      <c r="Q225" s="302">
        <v>3</v>
      </c>
      <c r="R225" s="15"/>
      <c r="S225" s="15"/>
      <c r="T225" s="302"/>
      <c r="U225" s="302"/>
      <c r="V225" s="302"/>
      <c r="W225" s="302"/>
      <c r="X225" s="302"/>
      <c r="Y225" s="302"/>
      <c r="Z225" s="302"/>
      <c r="AA225" s="302"/>
      <c r="AB225" s="302"/>
      <c r="AC225" s="302"/>
      <c r="AD225" s="302"/>
      <c r="AE225" s="302">
        <v>3</v>
      </c>
      <c r="AF225" s="302"/>
      <c r="AG225" s="302"/>
      <c r="AH225" s="302"/>
      <c r="AI225" s="302"/>
      <c r="AJ225" s="302"/>
      <c r="AK225" s="302"/>
      <c r="AL225" s="302"/>
      <c r="AM225" s="302"/>
      <c r="AN225" s="302"/>
      <c r="AO225" s="302"/>
      <c r="AP225" s="302"/>
      <c r="AQ225" s="302"/>
      <c r="AR225" s="302"/>
      <c r="AS225" s="302"/>
      <c r="AT225" s="302"/>
      <c r="AU225" s="302"/>
      <c r="AV225" s="302"/>
      <c r="AW225" s="302"/>
      <c r="AX225" s="302"/>
      <c r="AY225" s="302"/>
      <c r="AZ225" s="302"/>
      <c r="BA225" s="302"/>
      <c r="BB225" s="302"/>
      <c r="BC225" s="302"/>
      <c r="BD225" s="302"/>
      <c r="BE225" s="302"/>
      <c r="BF225" s="302"/>
      <c r="BG225" s="302"/>
      <c r="BH225" s="302"/>
      <c r="BI225" s="302"/>
      <c r="BJ225" s="302"/>
      <c r="BK225" s="302"/>
      <c r="BL225" s="302"/>
      <c r="BM225" s="302"/>
      <c r="BN225" s="302"/>
      <c r="BO225" s="302"/>
      <c r="BP225" s="302"/>
      <c r="BQ225" s="302"/>
      <c r="BR225" s="302"/>
      <c r="BS225" s="302"/>
      <c r="BT225" s="302"/>
      <c r="BU225" s="302"/>
      <c r="BV225" s="302"/>
      <c r="BW225" s="302"/>
      <c r="BX225" s="302"/>
      <c r="BY225" s="302"/>
      <c r="BZ225" s="302"/>
      <c r="CA225" s="302"/>
      <c r="CB225" s="302"/>
      <c r="CC225" s="302"/>
      <c r="CD225" s="302"/>
      <c r="CE225" s="302"/>
      <c r="CF225" s="302"/>
      <c r="CG225" s="302"/>
      <c r="CH225" s="302"/>
      <c r="CI225" s="302"/>
      <c r="CJ225" s="302"/>
      <c r="CK225" s="302"/>
      <c r="CL225" s="302"/>
      <c r="CM225" s="302"/>
      <c r="CN225" s="302"/>
      <c r="CO225" s="302"/>
      <c r="CP225" s="302"/>
      <c r="CQ225" s="302"/>
      <c r="CR225" s="302"/>
      <c r="CS225" s="302"/>
      <c r="CT225" s="302"/>
      <c r="CU225" s="302"/>
      <c r="CV225" s="302"/>
      <c r="CW225" s="302"/>
      <c r="CX225" s="302"/>
      <c r="CY225" s="302"/>
      <c r="CZ225" s="302"/>
      <c r="DA225" s="302"/>
      <c r="DB225" s="302"/>
      <c r="DC225" s="302"/>
      <c r="DD225" s="302"/>
      <c r="DE225" s="302"/>
      <c r="DF225" s="302"/>
      <c r="DG225" s="302"/>
      <c r="DH225" s="302"/>
      <c r="DI225" s="302"/>
      <c r="DJ225" s="302"/>
      <c r="DK225" s="302"/>
      <c r="DL225" s="302"/>
      <c r="DM225" s="302"/>
      <c r="DN225" s="302"/>
      <c r="DO225" s="302"/>
      <c r="DP225" s="302"/>
      <c r="DQ225" s="302"/>
      <c r="DR225" s="302"/>
      <c r="DS225" s="302"/>
      <c r="DT225" s="302"/>
      <c r="DU225" s="302"/>
      <c r="DV225" s="302"/>
      <c r="DW225" s="302"/>
      <c r="DX225" s="302"/>
      <c r="DY225" s="302"/>
      <c r="DZ225" s="302"/>
      <c r="EA225" s="302"/>
      <c r="EB225" s="302"/>
      <c r="EC225" s="302"/>
      <c r="ED225" s="302"/>
      <c r="EE225" s="302"/>
      <c r="EF225" s="302"/>
      <c r="EG225" s="302"/>
      <c r="EH225" s="302"/>
      <c r="EI225" s="302"/>
      <c r="EJ225" s="302"/>
      <c r="EK225" s="302"/>
      <c r="EL225" s="302"/>
      <c r="EM225" s="302"/>
      <c r="EN225" s="302"/>
      <c r="EO225" s="302"/>
      <c r="EP225" s="302"/>
      <c r="EQ225" s="302"/>
      <c r="ER225" s="302"/>
      <c r="ES225" s="302"/>
      <c r="ET225" s="302"/>
      <c r="EU225" s="302"/>
      <c r="EV225" s="302"/>
      <c r="EW225" s="302"/>
      <c r="EX225" s="302"/>
      <c r="EY225" s="302"/>
      <c r="EZ225" s="303"/>
      <c r="FA225" s="303"/>
      <c r="FB225" s="303"/>
      <c r="FC225" s="303"/>
      <c r="FD225" s="303"/>
      <c r="FE225" s="302"/>
      <c r="FF225" s="302"/>
      <c r="FG225" s="302"/>
      <c r="FH225" s="302"/>
      <c r="FI225" s="302"/>
    </row>
    <row r="226" spans="1:165" x14ac:dyDescent="0.2">
      <c r="A226" s="302"/>
      <c r="B226" s="55">
        <f t="shared" si="19"/>
        <v>0</v>
      </c>
      <c r="C226" s="55" t="str">
        <f t="shared" si="20"/>
        <v/>
      </c>
      <c r="D226" s="55" t="str">
        <f t="shared" si="21"/>
        <v/>
      </c>
      <c r="E226" s="55">
        <f t="shared" si="22"/>
        <v>0</v>
      </c>
      <c r="F226" s="55">
        <f t="shared" si="23"/>
        <v>0</v>
      </c>
      <c r="G226" s="55" t="str">
        <f t="shared" si="24"/>
        <v/>
      </c>
      <c r="H226" s="55">
        <f>IF(AND(M226&gt;0,M226&lt;='Summary STATS'!$C$22),1,"")</f>
        <v>1</v>
      </c>
      <c r="I226" s="305"/>
      <c r="J226" s="26" t="s">
        <v>504</v>
      </c>
      <c r="K226" s="205">
        <v>44.205634519999997</v>
      </c>
      <c r="L226" s="205">
        <v>-88.460960810000003</v>
      </c>
      <c r="M226" s="302">
        <v>8.5</v>
      </c>
      <c r="N226" s="302" t="s">
        <v>284</v>
      </c>
      <c r="O226" s="302" t="s">
        <v>277</v>
      </c>
      <c r="P226" s="301"/>
      <c r="Q226" s="302"/>
      <c r="R226" s="15"/>
      <c r="S226" s="15"/>
      <c r="T226" s="302"/>
      <c r="U226" s="302"/>
      <c r="V226" s="302"/>
      <c r="W226" s="302"/>
      <c r="X226" s="302"/>
      <c r="Y226" s="302"/>
      <c r="Z226" s="302"/>
      <c r="AA226" s="302"/>
      <c r="AB226" s="302"/>
      <c r="AC226" s="302"/>
      <c r="AD226" s="302"/>
      <c r="AE226" s="302"/>
      <c r="AF226" s="302"/>
      <c r="AG226" s="302"/>
      <c r="AH226" s="302"/>
      <c r="AI226" s="302"/>
      <c r="AJ226" s="302"/>
      <c r="AK226" s="302"/>
      <c r="AL226" s="302"/>
      <c r="AM226" s="302"/>
      <c r="AN226" s="302"/>
      <c r="AO226" s="302"/>
      <c r="AP226" s="302"/>
      <c r="AQ226" s="302"/>
      <c r="AR226" s="302"/>
      <c r="AS226" s="302"/>
      <c r="AT226" s="302"/>
      <c r="AU226" s="302"/>
      <c r="AV226" s="302"/>
      <c r="AW226" s="302"/>
      <c r="AX226" s="302"/>
      <c r="AY226" s="302"/>
      <c r="AZ226" s="302"/>
      <c r="BA226" s="302"/>
      <c r="BB226" s="302"/>
      <c r="BC226" s="302"/>
      <c r="BD226" s="302"/>
      <c r="BE226" s="302"/>
      <c r="BF226" s="302"/>
      <c r="BG226" s="302"/>
      <c r="BH226" s="302"/>
      <c r="BI226" s="302"/>
      <c r="BJ226" s="302"/>
      <c r="BK226" s="302"/>
      <c r="BL226" s="302"/>
      <c r="BM226" s="302"/>
      <c r="BN226" s="302"/>
      <c r="BO226" s="302"/>
      <c r="BP226" s="302"/>
      <c r="BQ226" s="302"/>
      <c r="BR226" s="302"/>
      <c r="BS226" s="302"/>
      <c r="BT226" s="302"/>
      <c r="BU226" s="302"/>
      <c r="BV226" s="302"/>
      <c r="BW226" s="302"/>
      <c r="BX226" s="302"/>
      <c r="BY226" s="302"/>
      <c r="BZ226" s="302"/>
      <c r="CA226" s="302"/>
      <c r="CB226" s="302"/>
      <c r="CC226" s="302"/>
      <c r="CD226" s="302"/>
      <c r="CE226" s="302"/>
      <c r="CF226" s="302"/>
      <c r="CG226" s="302"/>
      <c r="CH226" s="302"/>
      <c r="CI226" s="302"/>
      <c r="CJ226" s="302"/>
      <c r="CK226" s="302"/>
      <c r="CL226" s="302"/>
      <c r="CM226" s="302"/>
      <c r="CN226" s="302"/>
      <c r="CO226" s="302"/>
      <c r="CP226" s="302"/>
      <c r="CQ226" s="302"/>
      <c r="CR226" s="302"/>
      <c r="CS226" s="302"/>
      <c r="CT226" s="302"/>
      <c r="CU226" s="302"/>
      <c r="CV226" s="302"/>
      <c r="CW226" s="302"/>
      <c r="CX226" s="302"/>
      <c r="CY226" s="302"/>
      <c r="CZ226" s="302"/>
      <c r="DA226" s="302"/>
      <c r="DB226" s="302"/>
      <c r="DC226" s="302"/>
      <c r="DD226" s="302"/>
      <c r="DE226" s="302"/>
      <c r="DF226" s="302"/>
      <c r="DG226" s="302"/>
      <c r="DH226" s="302"/>
      <c r="DI226" s="302"/>
      <c r="DJ226" s="302"/>
      <c r="DK226" s="302"/>
      <c r="DL226" s="302"/>
      <c r="DM226" s="302"/>
      <c r="DN226" s="302"/>
      <c r="DO226" s="302"/>
      <c r="DP226" s="302"/>
      <c r="DQ226" s="302"/>
      <c r="DR226" s="302"/>
      <c r="DS226" s="302"/>
      <c r="DT226" s="302"/>
      <c r="DU226" s="302"/>
      <c r="DV226" s="302"/>
      <c r="DW226" s="302"/>
      <c r="DX226" s="302"/>
      <c r="DY226" s="302"/>
      <c r="DZ226" s="302"/>
      <c r="EA226" s="302"/>
      <c r="EB226" s="302"/>
      <c r="EC226" s="302"/>
      <c r="ED226" s="302"/>
      <c r="EE226" s="302"/>
      <c r="EF226" s="302"/>
      <c r="EG226" s="302"/>
      <c r="EH226" s="302"/>
      <c r="EI226" s="302"/>
      <c r="EJ226" s="302"/>
      <c r="EK226" s="302"/>
      <c r="EL226" s="302"/>
      <c r="EM226" s="302"/>
      <c r="EN226" s="302"/>
      <c r="EO226" s="302"/>
      <c r="EP226" s="302"/>
      <c r="EQ226" s="302"/>
      <c r="ER226" s="302"/>
      <c r="ES226" s="302"/>
      <c r="ET226" s="302"/>
      <c r="EU226" s="302"/>
      <c r="EV226" s="302"/>
      <c r="EW226" s="302"/>
      <c r="EX226" s="302"/>
      <c r="EY226" s="302"/>
      <c r="EZ226" s="303"/>
      <c r="FA226" s="303"/>
      <c r="FB226" s="303"/>
      <c r="FC226" s="303"/>
      <c r="FD226" s="303"/>
      <c r="FE226" s="302"/>
      <c r="FF226" s="302"/>
      <c r="FG226" s="302"/>
      <c r="FH226" s="302"/>
      <c r="FI226" s="302"/>
    </row>
    <row r="227" spans="1:165" x14ac:dyDescent="0.2">
      <c r="A227" s="302"/>
      <c r="B227" s="55">
        <f t="shared" si="19"/>
        <v>3</v>
      </c>
      <c r="C227" s="55">
        <f t="shared" si="20"/>
        <v>3</v>
      </c>
      <c r="D227" s="55">
        <f t="shared" si="21"/>
        <v>2</v>
      </c>
      <c r="E227" s="55">
        <f t="shared" si="22"/>
        <v>3</v>
      </c>
      <c r="F227" s="55">
        <f t="shared" si="23"/>
        <v>2</v>
      </c>
      <c r="G227" s="55">
        <f t="shared" si="24"/>
        <v>6.25</v>
      </c>
      <c r="H227" s="55">
        <f>IF(AND(M227&gt;0,M227&lt;='Summary STATS'!$C$22),1,"")</f>
        <v>1</v>
      </c>
      <c r="I227" s="305"/>
      <c r="J227" s="26" t="s">
        <v>505</v>
      </c>
      <c r="K227" s="205">
        <v>44.205619679999998</v>
      </c>
      <c r="L227" s="205">
        <v>-88.459859789999996</v>
      </c>
      <c r="M227" s="302">
        <v>6.25</v>
      </c>
      <c r="N227" s="302" t="s">
        <v>284</v>
      </c>
      <c r="O227" s="302" t="s">
        <v>277</v>
      </c>
      <c r="P227" s="301"/>
      <c r="Q227" s="302">
        <v>2</v>
      </c>
      <c r="R227" s="15">
        <v>1</v>
      </c>
      <c r="S227" s="15"/>
      <c r="T227" s="302"/>
      <c r="U227" s="302"/>
      <c r="V227" s="302"/>
      <c r="W227" s="302"/>
      <c r="X227" s="302"/>
      <c r="Y227" s="302"/>
      <c r="Z227" s="302"/>
      <c r="AA227" s="302"/>
      <c r="AB227" s="302"/>
      <c r="AC227" s="302"/>
      <c r="AD227" s="302"/>
      <c r="AE227" s="302">
        <v>2</v>
      </c>
      <c r="AF227" s="302"/>
      <c r="AG227" s="302"/>
      <c r="AH227" s="302"/>
      <c r="AI227" s="302"/>
      <c r="AJ227" s="302"/>
      <c r="AK227" s="302"/>
      <c r="AL227" s="302"/>
      <c r="AM227" s="302"/>
      <c r="AN227" s="302"/>
      <c r="AO227" s="302"/>
      <c r="AP227" s="302"/>
      <c r="AQ227" s="302">
        <v>2</v>
      </c>
      <c r="AR227" s="302"/>
      <c r="AS227" s="302"/>
      <c r="AT227" s="302"/>
      <c r="AU227" s="302"/>
      <c r="AV227" s="302"/>
      <c r="AW227" s="302"/>
      <c r="AX227" s="302"/>
      <c r="AY227" s="302"/>
      <c r="AZ227" s="302"/>
      <c r="BA227" s="302"/>
      <c r="BB227" s="302"/>
      <c r="BC227" s="302"/>
      <c r="BD227" s="302"/>
      <c r="BE227" s="302"/>
      <c r="BF227" s="302"/>
      <c r="BG227" s="302"/>
      <c r="BH227" s="302"/>
      <c r="BI227" s="302"/>
      <c r="BJ227" s="302"/>
      <c r="BK227" s="302"/>
      <c r="BL227" s="302"/>
      <c r="BM227" s="302"/>
      <c r="BN227" s="302"/>
      <c r="BO227" s="302"/>
      <c r="BP227" s="302"/>
      <c r="BQ227" s="302"/>
      <c r="BR227" s="302"/>
      <c r="BS227" s="302"/>
      <c r="BT227" s="302"/>
      <c r="BU227" s="302"/>
      <c r="BV227" s="302"/>
      <c r="BW227" s="302"/>
      <c r="BX227" s="302"/>
      <c r="BY227" s="302"/>
      <c r="BZ227" s="302"/>
      <c r="CA227" s="302"/>
      <c r="CB227" s="302"/>
      <c r="CC227" s="302"/>
      <c r="CD227" s="302"/>
      <c r="CE227" s="302"/>
      <c r="CF227" s="302"/>
      <c r="CG227" s="302"/>
      <c r="CH227" s="302"/>
      <c r="CI227" s="302"/>
      <c r="CJ227" s="302"/>
      <c r="CK227" s="302"/>
      <c r="CL227" s="302"/>
      <c r="CM227" s="302"/>
      <c r="CN227" s="302"/>
      <c r="CO227" s="302"/>
      <c r="CP227" s="302"/>
      <c r="CQ227" s="302"/>
      <c r="CR227" s="302"/>
      <c r="CS227" s="302"/>
      <c r="CT227" s="302"/>
      <c r="CU227" s="302"/>
      <c r="CV227" s="302"/>
      <c r="CW227" s="302"/>
      <c r="CX227" s="302"/>
      <c r="CY227" s="302"/>
      <c r="CZ227" s="302"/>
      <c r="DA227" s="302"/>
      <c r="DB227" s="302"/>
      <c r="DC227" s="302"/>
      <c r="DD227" s="302"/>
      <c r="DE227" s="302"/>
      <c r="DF227" s="302"/>
      <c r="DG227" s="302"/>
      <c r="DH227" s="302"/>
      <c r="DI227" s="302"/>
      <c r="DJ227" s="302"/>
      <c r="DK227" s="302"/>
      <c r="DL227" s="302"/>
      <c r="DM227" s="302"/>
      <c r="DN227" s="302"/>
      <c r="DO227" s="302"/>
      <c r="DP227" s="302"/>
      <c r="DQ227" s="302"/>
      <c r="DR227" s="302"/>
      <c r="DS227" s="302"/>
      <c r="DT227" s="302"/>
      <c r="DU227" s="302"/>
      <c r="DV227" s="302"/>
      <c r="DW227" s="302"/>
      <c r="DX227" s="302"/>
      <c r="DY227" s="302"/>
      <c r="DZ227" s="302"/>
      <c r="EA227" s="302"/>
      <c r="EB227" s="302"/>
      <c r="EC227" s="302"/>
      <c r="ED227" s="302"/>
      <c r="EE227" s="302"/>
      <c r="EF227" s="302"/>
      <c r="EG227" s="302"/>
      <c r="EH227" s="302"/>
      <c r="EI227" s="302"/>
      <c r="EJ227" s="302"/>
      <c r="EK227" s="302"/>
      <c r="EL227" s="302"/>
      <c r="EM227" s="302"/>
      <c r="EN227" s="302"/>
      <c r="EO227" s="302"/>
      <c r="EP227" s="302"/>
      <c r="EQ227" s="302"/>
      <c r="ER227" s="302"/>
      <c r="ES227" s="302"/>
      <c r="ET227" s="302"/>
      <c r="EU227" s="302"/>
      <c r="EV227" s="302"/>
      <c r="EW227" s="302"/>
      <c r="EX227" s="302"/>
      <c r="EY227" s="302"/>
      <c r="EZ227" s="303"/>
      <c r="FA227" s="303"/>
      <c r="FB227" s="303"/>
      <c r="FC227" s="303"/>
      <c r="FD227" s="303"/>
      <c r="FE227" s="302"/>
      <c r="FF227" s="302"/>
      <c r="FG227" s="302"/>
      <c r="FH227" s="302"/>
      <c r="FI227" s="302"/>
    </row>
    <row r="228" spans="1:165" x14ac:dyDescent="0.2">
      <c r="A228" s="302"/>
      <c r="B228" s="55">
        <f t="shared" si="19"/>
        <v>3</v>
      </c>
      <c r="C228" s="55">
        <f t="shared" si="20"/>
        <v>3</v>
      </c>
      <c r="D228" s="55">
        <f t="shared" si="21"/>
        <v>2</v>
      </c>
      <c r="E228" s="55">
        <f t="shared" si="22"/>
        <v>3</v>
      </c>
      <c r="F228" s="55">
        <f t="shared" si="23"/>
        <v>2</v>
      </c>
      <c r="G228" s="55">
        <f t="shared" si="24"/>
        <v>6</v>
      </c>
      <c r="H228" s="55">
        <f>IF(AND(M228&gt;0,M228&lt;='Summary STATS'!$C$22),1,"")</f>
        <v>1</v>
      </c>
      <c r="I228" s="305"/>
      <c r="J228" s="26" t="s">
        <v>506</v>
      </c>
      <c r="K228" s="205">
        <v>44.205604829999999</v>
      </c>
      <c r="L228" s="205">
        <v>-88.458758770000003</v>
      </c>
      <c r="M228" s="302">
        <v>6</v>
      </c>
      <c r="N228" s="302" t="s">
        <v>284</v>
      </c>
      <c r="O228" s="302" t="s">
        <v>277</v>
      </c>
      <c r="P228" s="301"/>
      <c r="Q228" s="302">
        <v>3</v>
      </c>
      <c r="R228" s="15">
        <v>2</v>
      </c>
      <c r="S228" s="15"/>
      <c r="T228" s="302"/>
      <c r="U228" s="302"/>
      <c r="V228" s="302"/>
      <c r="W228" s="302"/>
      <c r="X228" s="302"/>
      <c r="Y228" s="302"/>
      <c r="Z228" s="302"/>
      <c r="AA228" s="302"/>
      <c r="AB228" s="302"/>
      <c r="AC228" s="302"/>
      <c r="AD228" s="302"/>
      <c r="AE228" s="302">
        <v>3</v>
      </c>
      <c r="AF228" s="302"/>
      <c r="AG228" s="302"/>
      <c r="AH228" s="302"/>
      <c r="AI228" s="302"/>
      <c r="AJ228" s="302"/>
      <c r="AK228" s="302"/>
      <c r="AL228" s="302"/>
      <c r="AM228" s="302"/>
      <c r="AN228" s="302"/>
      <c r="AO228" s="302"/>
      <c r="AP228" s="302"/>
      <c r="AQ228" s="302">
        <v>3</v>
      </c>
      <c r="AR228" s="302"/>
      <c r="AS228" s="302"/>
      <c r="AT228" s="302"/>
      <c r="AU228" s="302"/>
      <c r="AV228" s="302"/>
      <c r="AW228" s="302"/>
      <c r="AX228" s="302"/>
      <c r="AY228" s="302"/>
      <c r="AZ228" s="302"/>
      <c r="BA228" s="302"/>
      <c r="BB228" s="302"/>
      <c r="BC228" s="302"/>
      <c r="BD228" s="302"/>
      <c r="BE228" s="302"/>
      <c r="BF228" s="302"/>
      <c r="BG228" s="302"/>
      <c r="BH228" s="302"/>
      <c r="BI228" s="302"/>
      <c r="BJ228" s="302"/>
      <c r="BK228" s="302"/>
      <c r="BL228" s="302"/>
      <c r="BM228" s="302"/>
      <c r="BN228" s="302"/>
      <c r="BO228" s="302"/>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302"/>
      <c r="CR228" s="302"/>
      <c r="CS228" s="302"/>
      <c r="CT228" s="302"/>
      <c r="CU228" s="302"/>
      <c r="CV228" s="302"/>
      <c r="CW228" s="302"/>
      <c r="CX228" s="302"/>
      <c r="CY228" s="302"/>
      <c r="CZ228" s="302"/>
      <c r="DA228" s="302"/>
      <c r="DB228" s="302"/>
      <c r="DC228" s="302"/>
      <c r="DD228" s="302"/>
      <c r="DE228" s="302"/>
      <c r="DF228" s="302"/>
      <c r="DG228" s="302"/>
      <c r="DH228" s="302"/>
      <c r="DI228" s="302"/>
      <c r="DJ228" s="302"/>
      <c r="DK228" s="302"/>
      <c r="DL228" s="302"/>
      <c r="DM228" s="302"/>
      <c r="DN228" s="302"/>
      <c r="DO228" s="302"/>
      <c r="DP228" s="302"/>
      <c r="DQ228" s="302"/>
      <c r="DR228" s="302"/>
      <c r="DS228" s="302"/>
      <c r="DT228" s="302"/>
      <c r="DU228" s="302"/>
      <c r="DV228" s="302"/>
      <c r="DW228" s="302"/>
      <c r="DX228" s="302"/>
      <c r="DY228" s="302"/>
      <c r="DZ228" s="302"/>
      <c r="EA228" s="302"/>
      <c r="EB228" s="302"/>
      <c r="EC228" s="302"/>
      <c r="ED228" s="302"/>
      <c r="EE228" s="302"/>
      <c r="EF228" s="302"/>
      <c r="EG228" s="302"/>
      <c r="EH228" s="302"/>
      <c r="EI228" s="302"/>
      <c r="EJ228" s="302"/>
      <c r="EK228" s="302"/>
      <c r="EL228" s="302"/>
      <c r="EM228" s="302"/>
      <c r="EN228" s="302"/>
      <c r="EO228" s="302"/>
      <c r="EP228" s="302"/>
      <c r="EQ228" s="302"/>
      <c r="ER228" s="302"/>
      <c r="ES228" s="302"/>
      <c r="ET228" s="302"/>
      <c r="EU228" s="302"/>
      <c r="EV228" s="302"/>
      <c r="EW228" s="302"/>
      <c r="EX228" s="302"/>
      <c r="EY228" s="302"/>
      <c r="EZ228" s="303"/>
      <c r="FA228" s="303"/>
      <c r="FB228" s="303">
        <v>2</v>
      </c>
      <c r="FC228" s="303"/>
      <c r="FD228" s="303"/>
      <c r="FE228" s="302"/>
      <c r="FF228" s="302"/>
      <c r="FG228" s="302"/>
      <c r="FH228" s="302"/>
      <c r="FI228" s="302"/>
    </row>
    <row r="229" spans="1:165" x14ac:dyDescent="0.2">
      <c r="A229" s="302"/>
      <c r="B229" s="55">
        <f t="shared" si="19"/>
        <v>1</v>
      </c>
      <c r="C229" s="55">
        <f t="shared" si="20"/>
        <v>1</v>
      </c>
      <c r="D229" s="55">
        <f t="shared" si="21"/>
        <v>1</v>
      </c>
      <c r="E229" s="55">
        <f t="shared" si="22"/>
        <v>1</v>
      </c>
      <c r="F229" s="55">
        <f t="shared" si="23"/>
        <v>1</v>
      </c>
      <c r="G229" s="55">
        <f t="shared" si="24"/>
        <v>5.25</v>
      </c>
      <c r="H229" s="55">
        <f>IF(AND(M229&gt;0,M229&lt;='Summary STATS'!$C$22),1,"")</f>
        <v>1</v>
      </c>
      <c r="I229" s="305"/>
      <c r="J229" s="26" t="s">
        <v>507</v>
      </c>
      <c r="K229" s="205">
        <v>44.205589959999998</v>
      </c>
      <c r="L229" s="205">
        <v>-88.457657740000002</v>
      </c>
      <c r="M229" s="302">
        <v>5.25</v>
      </c>
      <c r="N229" s="302" t="s">
        <v>284</v>
      </c>
      <c r="O229" s="302" t="s">
        <v>277</v>
      </c>
      <c r="P229" s="301"/>
      <c r="Q229" s="302">
        <v>3</v>
      </c>
      <c r="R229" s="15"/>
      <c r="S229" s="15"/>
      <c r="T229" s="302"/>
      <c r="U229" s="302"/>
      <c r="V229" s="302"/>
      <c r="W229" s="302"/>
      <c r="X229" s="302"/>
      <c r="Y229" s="302"/>
      <c r="Z229" s="302"/>
      <c r="AA229" s="302"/>
      <c r="AB229" s="302"/>
      <c r="AC229" s="302"/>
      <c r="AD229" s="302"/>
      <c r="AE229" s="302">
        <v>3</v>
      </c>
      <c r="AF229" s="302"/>
      <c r="AG229" s="302"/>
      <c r="AH229" s="302"/>
      <c r="AI229" s="302"/>
      <c r="AJ229" s="302"/>
      <c r="AK229" s="302"/>
      <c r="AL229" s="302"/>
      <c r="AM229" s="302"/>
      <c r="AN229" s="302"/>
      <c r="AO229" s="302"/>
      <c r="AP229" s="302"/>
      <c r="AQ229" s="302"/>
      <c r="AR229" s="302"/>
      <c r="AS229" s="302"/>
      <c r="AT229" s="302"/>
      <c r="AU229" s="302"/>
      <c r="AV229" s="302"/>
      <c r="AW229" s="302"/>
      <c r="AX229" s="302"/>
      <c r="AY229" s="302"/>
      <c r="AZ229" s="302"/>
      <c r="BA229" s="302"/>
      <c r="BB229" s="302"/>
      <c r="BC229" s="302"/>
      <c r="BD229" s="302"/>
      <c r="BE229" s="302"/>
      <c r="BF229" s="302"/>
      <c r="BG229" s="302"/>
      <c r="BH229" s="302"/>
      <c r="BI229" s="302"/>
      <c r="BJ229" s="302"/>
      <c r="BK229" s="302"/>
      <c r="BL229" s="302"/>
      <c r="BM229" s="302"/>
      <c r="BN229" s="302"/>
      <c r="BO229" s="302"/>
      <c r="BP229" s="302"/>
      <c r="BQ229" s="302"/>
      <c r="BR229" s="302"/>
      <c r="BS229" s="302"/>
      <c r="BT229" s="302"/>
      <c r="BU229" s="302"/>
      <c r="BV229" s="302"/>
      <c r="BW229" s="302"/>
      <c r="BX229" s="302"/>
      <c r="BY229" s="302"/>
      <c r="BZ229" s="302"/>
      <c r="CA229" s="302"/>
      <c r="CB229" s="302"/>
      <c r="CC229" s="302"/>
      <c r="CD229" s="302"/>
      <c r="CE229" s="302"/>
      <c r="CF229" s="302"/>
      <c r="CG229" s="302"/>
      <c r="CH229" s="302"/>
      <c r="CI229" s="302"/>
      <c r="CJ229" s="302"/>
      <c r="CK229" s="302"/>
      <c r="CL229" s="302"/>
      <c r="CM229" s="302"/>
      <c r="CN229" s="302"/>
      <c r="CO229" s="302"/>
      <c r="CP229" s="302"/>
      <c r="CQ229" s="302"/>
      <c r="CR229" s="302"/>
      <c r="CS229" s="302"/>
      <c r="CT229" s="302"/>
      <c r="CU229" s="302"/>
      <c r="CV229" s="302"/>
      <c r="CW229" s="302"/>
      <c r="CX229" s="302"/>
      <c r="CY229" s="302"/>
      <c r="CZ229" s="302"/>
      <c r="DA229" s="302"/>
      <c r="DB229" s="302"/>
      <c r="DC229" s="302"/>
      <c r="DD229" s="302"/>
      <c r="DE229" s="302"/>
      <c r="DF229" s="302"/>
      <c r="DG229" s="302"/>
      <c r="DH229" s="302"/>
      <c r="DI229" s="302"/>
      <c r="DJ229" s="302"/>
      <c r="DK229" s="302"/>
      <c r="DL229" s="302"/>
      <c r="DM229" s="302"/>
      <c r="DN229" s="302"/>
      <c r="DO229" s="302"/>
      <c r="DP229" s="302"/>
      <c r="DQ229" s="302"/>
      <c r="DR229" s="302"/>
      <c r="DS229" s="302"/>
      <c r="DT229" s="302"/>
      <c r="DU229" s="302"/>
      <c r="DV229" s="302"/>
      <c r="DW229" s="302"/>
      <c r="DX229" s="302"/>
      <c r="DY229" s="302"/>
      <c r="DZ229" s="302"/>
      <c r="EA229" s="302"/>
      <c r="EB229" s="302"/>
      <c r="EC229" s="302"/>
      <c r="ED229" s="302"/>
      <c r="EE229" s="302"/>
      <c r="EF229" s="302"/>
      <c r="EG229" s="302"/>
      <c r="EH229" s="302"/>
      <c r="EI229" s="302"/>
      <c r="EJ229" s="302"/>
      <c r="EK229" s="302"/>
      <c r="EL229" s="302"/>
      <c r="EM229" s="302"/>
      <c r="EN229" s="302"/>
      <c r="EO229" s="302"/>
      <c r="EP229" s="302"/>
      <c r="EQ229" s="302"/>
      <c r="ER229" s="302"/>
      <c r="ES229" s="302"/>
      <c r="ET229" s="302"/>
      <c r="EU229" s="302"/>
      <c r="EV229" s="302"/>
      <c r="EW229" s="302"/>
      <c r="EX229" s="302"/>
      <c r="EY229" s="302"/>
      <c r="EZ229" s="303"/>
      <c r="FA229" s="303"/>
      <c r="FB229" s="303"/>
      <c r="FC229" s="303"/>
      <c r="FD229" s="303"/>
      <c r="FE229" s="302"/>
      <c r="FF229" s="302"/>
      <c r="FG229" s="302"/>
      <c r="FH229" s="302"/>
      <c r="FI229" s="302"/>
    </row>
    <row r="230" spans="1:165" x14ac:dyDescent="0.2">
      <c r="A230" s="302"/>
      <c r="B230" s="55">
        <f t="shared" si="19"/>
        <v>1</v>
      </c>
      <c r="C230" s="55">
        <f t="shared" si="20"/>
        <v>1</v>
      </c>
      <c r="D230" s="55" t="str">
        <f t="shared" si="21"/>
        <v/>
      </c>
      <c r="E230" s="55">
        <f t="shared" si="22"/>
        <v>1</v>
      </c>
      <c r="F230" s="55">
        <f t="shared" si="23"/>
        <v>0</v>
      </c>
      <c r="G230" s="55">
        <f t="shared" si="24"/>
        <v>1.5</v>
      </c>
      <c r="H230" s="55">
        <f>IF(AND(M230&gt;0,M230&lt;='Summary STATS'!$C$22),1,"")</f>
        <v>1</v>
      </c>
      <c r="I230" s="305"/>
      <c r="J230" s="26" t="s">
        <v>508</v>
      </c>
      <c r="K230" s="205">
        <v>44.206530110000003</v>
      </c>
      <c r="L230" s="205">
        <v>-88.468647480000001</v>
      </c>
      <c r="M230" s="302">
        <v>1.5</v>
      </c>
      <c r="N230" s="302" t="s">
        <v>284</v>
      </c>
      <c r="O230" s="302" t="s">
        <v>277</v>
      </c>
      <c r="P230" s="301"/>
      <c r="Q230" s="302">
        <v>1</v>
      </c>
      <c r="R230" s="15"/>
      <c r="S230" s="15">
        <v>1</v>
      </c>
      <c r="T230" s="302"/>
      <c r="U230" s="302"/>
      <c r="V230" s="302"/>
      <c r="W230" s="302"/>
      <c r="X230" s="302"/>
      <c r="Y230" s="302"/>
      <c r="Z230" s="302"/>
      <c r="AA230" s="302"/>
      <c r="AB230" s="302"/>
      <c r="AC230" s="302"/>
      <c r="AD230" s="302"/>
      <c r="AE230" s="302"/>
      <c r="AF230" s="302"/>
      <c r="AG230" s="302"/>
      <c r="AH230" s="302"/>
      <c r="AI230" s="302"/>
      <c r="AJ230" s="302"/>
      <c r="AK230" s="302"/>
      <c r="AL230" s="302"/>
      <c r="AM230" s="302"/>
      <c r="AN230" s="302"/>
      <c r="AO230" s="302"/>
      <c r="AP230" s="302"/>
      <c r="AQ230" s="302"/>
      <c r="AR230" s="302"/>
      <c r="AS230" s="302"/>
      <c r="AT230" s="302"/>
      <c r="AU230" s="302"/>
      <c r="AV230" s="302"/>
      <c r="AW230" s="302"/>
      <c r="AX230" s="302"/>
      <c r="AY230" s="302"/>
      <c r="AZ230" s="302"/>
      <c r="BA230" s="302"/>
      <c r="BB230" s="302"/>
      <c r="BC230" s="302"/>
      <c r="BD230" s="302"/>
      <c r="BE230" s="302"/>
      <c r="BF230" s="302"/>
      <c r="BG230" s="302"/>
      <c r="BH230" s="302"/>
      <c r="BI230" s="302"/>
      <c r="BJ230" s="302"/>
      <c r="BK230" s="302"/>
      <c r="BL230" s="302"/>
      <c r="BM230" s="302"/>
      <c r="BN230" s="302"/>
      <c r="BO230" s="302"/>
      <c r="BP230" s="302"/>
      <c r="BQ230" s="302"/>
      <c r="BR230" s="302"/>
      <c r="BS230" s="302"/>
      <c r="BT230" s="302"/>
      <c r="BU230" s="302"/>
      <c r="BV230" s="302"/>
      <c r="BW230" s="302"/>
      <c r="BX230" s="302"/>
      <c r="BY230" s="302"/>
      <c r="BZ230" s="302"/>
      <c r="CA230" s="302"/>
      <c r="CB230" s="302"/>
      <c r="CC230" s="302"/>
      <c r="CD230" s="302"/>
      <c r="CE230" s="302"/>
      <c r="CF230" s="302"/>
      <c r="CG230" s="302"/>
      <c r="CH230" s="302"/>
      <c r="CI230" s="302"/>
      <c r="CJ230" s="302"/>
      <c r="CK230" s="302"/>
      <c r="CL230" s="302"/>
      <c r="CM230" s="302"/>
      <c r="CN230" s="302"/>
      <c r="CO230" s="302"/>
      <c r="CP230" s="302"/>
      <c r="CQ230" s="302"/>
      <c r="CR230" s="302"/>
      <c r="CS230" s="302"/>
      <c r="CT230" s="302"/>
      <c r="CU230" s="302"/>
      <c r="CV230" s="302"/>
      <c r="CW230" s="302"/>
      <c r="CX230" s="302"/>
      <c r="CY230" s="302"/>
      <c r="CZ230" s="302"/>
      <c r="DA230" s="302"/>
      <c r="DB230" s="302"/>
      <c r="DC230" s="302"/>
      <c r="DD230" s="302"/>
      <c r="DE230" s="302"/>
      <c r="DF230" s="302"/>
      <c r="DG230" s="302"/>
      <c r="DH230" s="302"/>
      <c r="DI230" s="302"/>
      <c r="DJ230" s="302"/>
      <c r="DK230" s="302"/>
      <c r="DL230" s="302"/>
      <c r="DM230" s="302"/>
      <c r="DN230" s="302"/>
      <c r="DO230" s="302"/>
      <c r="DP230" s="302"/>
      <c r="DQ230" s="302"/>
      <c r="DR230" s="302"/>
      <c r="DS230" s="302"/>
      <c r="DT230" s="302"/>
      <c r="DU230" s="302"/>
      <c r="DV230" s="302"/>
      <c r="DW230" s="302"/>
      <c r="DX230" s="302"/>
      <c r="DY230" s="302"/>
      <c r="DZ230" s="302"/>
      <c r="EA230" s="302"/>
      <c r="EB230" s="302"/>
      <c r="EC230" s="302"/>
      <c r="ED230" s="302"/>
      <c r="EE230" s="302"/>
      <c r="EF230" s="302"/>
      <c r="EG230" s="302"/>
      <c r="EH230" s="302"/>
      <c r="EI230" s="302"/>
      <c r="EJ230" s="302"/>
      <c r="EK230" s="302"/>
      <c r="EL230" s="302"/>
      <c r="EM230" s="302"/>
      <c r="EN230" s="302"/>
      <c r="EO230" s="302"/>
      <c r="EP230" s="302"/>
      <c r="EQ230" s="302"/>
      <c r="ER230" s="302"/>
      <c r="ES230" s="302"/>
      <c r="ET230" s="302"/>
      <c r="EU230" s="302"/>
      <c r="EV230" s="302"/>
      <c r="EW230" s="302"/>
      <c r="EX230" s="302"/>
      <c r="EY230" s="302"/>
      <c r="EZ230" s="303"/>
      <c r="FA230" s="303"/>
      <c r="FB230" s="303"/>
      <c r="FC230" s="303"/>
      <c r="FD230" s="303"/>
      <c r="FE230" s="302"/>
      <c r="FF230" s="302"/>
      <c r="FG230" s="302"/>
      <c r="FH230" s="302"/>
      <c r="FI230" s="302"/>
    </row>
    <row r="231" spans="1:165" x14ac:dyDescent="0.2">
      <c r="A231" s="302"/>
      <c r="B231" s="55">
        <f t="shared" si="19"/>
        <v>0</v>
      </c>
      <c r="C231" s="55" t="str">
        <f t="shared" si="20"/>
        <v/>
      </c>
      <c r="D231" s="55" t="str">
        <f t="shared" si="21"/>
        <v/>
      </c>
      <c r="E231" s="55">
        <f t="shared" si="22"/>
        <v>0</v>
      </c>
      <c r="F231" s="55">
        <f t="shared" si="23"/>
        <v>0</v>
      </c>
      <c r="G231" s="55" t="str">
        <f t="shared" si="24"/>
        <v/>
      </c>
      <c r="H231" s="55">
        <f>IF(AND(M231&gt;0,M231&lt;='Summary STATS'!$C$22),1,"")</f>
        <v>1</v>
      </c>
      <c r="I231" s="305"/>
      <c r="J231" s="26" t="s">
        <v>509</v>
      </c>
      <c r="K231" s="205">
        <v>44.206515349999997</v>
      </c>
      <c r="L231" s="205">
        <v>-88.467546440000007</v>
      </c>
      <c r="M231" s="302">
        <v>13.5</v>
      </c>
      <c r="N231" s="302" t="s">
        <v>284</v>
      </c>
      <c r="O231" s="302" t="s">
        <v>276</v>
      </c>
      <c r="P231" s="301"/>
      <c r="Q231" s="302"/>
      <c r="R231" s="15"/>
      <c r="S231" s="15"/>
      <c r="T231" s="302"/>
      <c r="U231" s="302"/>
      <c r="V231" s="302"/>
      <c r="W231" s="302"/>
      <c r="X231" s="302"/>
      <c r="Y231" s="302"/>
      <c r="Z231" s="302"/>
      <c r="AA231" s="302"/>
      <c r="AB231" s="302"/>
      <c r="AC231" s="302"/>
      <c r="AD231" s="302"/>
      <c r="AE231" s="302"/>
      <c r="AF231" s="302"/>
      <c r="AG231" s="302"/>
      <c r="AH231" s="302"/>
      <c r="AI231" s="302"/>
      <c r="AJ231" s="302"/>
      <c r="AK231" s="302"/>
      <c r="AL231" s="302"/>
      <c r="AM231" s="302"/>
      <c r="AN231" s="302"/>
      <c r="AO231" s="302"/>
      <c r="AP231" s="302"/>
      <c r="AQ231" s="302"/>
      <c r="AR231" s="302"/>
      <c r="AS231" s="302"/>
      <c r="AT231" s="302"/>
      <c r="AU231" s="302"/>
      <c r="AV231" s="302"/>
      <c r="AW231" s="302"/>
      <c r="AX231" s="302"/>
      <c r="AY231" s="302"/>
      <c r="AZ231" s="302"/>
      <c r="BA231" s="302"/>
      <c r="BB231" s="302"/>
      <c r="BC231" s="302"/>
      <c r="BD231" s="302"/>
      <c r="BE231" s="302"/>
      <c r="BF231" s="302"/>
      <c r="BG231" s="302"/>
      <c r="BH231" s="302"/>
      <c r="BI231" s="302"/>
      <c r="BJ231" s="302"/>
      <c r="BK231" s="302"/>
      <c r="BL231" s="302"/>
      <c r="BM231" s="302"/>
      <c r="BN231" s="302"/>
      <c r="BO231" s="302"/>
      <c r="BP231" s="302"/>
      <c r="BQ231" s="302"/>
      <c r="BR231" s="302"/>
      <c r="BS231" s="302"/>
      <c r="BT231" s="302"/>
      <c r="BU231" s="302"/>
      <c r="BV231" s="302"/>
      <c r="BW231" s="302"/>
      <c r="BX231" s="302"/>
      <c r="BY231" s="302"/>
      <c r="BZ231" s="302"/>
      <c r="CA231" s="302"/>
      <c r="CB231" s="302"/>
      <c r="CC231" s="302"/>
      <c r="CD231" s="302"/>
      <c r="CE231" s="302"/>
      <c r="CF231" s="302"/>
      <c r="CG231" s="302"/>
      <c r="CH231" s="302"/>
      <c r="CI231" s="302"/>
      <c r="CJ231" s="302"/>
      <c r="CK231" s="302"/>
      <c r="CL231" s="302"/>
      <c r="CM231" s="302"/>
      <c r="CN231" s="302"/>
      <c r="CO231" s="302"/>
      <c r="CP231" s="302"/>
      <c r="CQ231" s="302"/>
      <c r="CR231" s="302"/>
      <c r="CS231" s="302"/>
      <c r="CT231" s="302"/>
      <c r="CU231" s="302"/>
      <c r="CV231" s="302"/>
      <c r="CW231" s="302"/>
      <c r="CX231" s="302"/>
      <c r="CY231" s="302"/>
      <c r="CZ231" s="302"/>
      <c r="DA231" s="302"/>
      <c r="DB231" s="302"/>
      <c r="DC231" s="302"/>
      <c r="DD231" s="302"/>
      <c r="DE231" s="302"/>
      <c r="DF231" s="302"/>
      <c r="DG231" s="302"/>
      <c r="DH231" s="302"/>
      <c r="DI231" s="302"/>
      <c r="DJ231" s="302"/>
      <c r="DK231" s="302"/>
      <c r="DL231" s="302"/>
      <c r="DM231" s="302"/>
      <c r="DN231" s="302"/>
      <c r="DO231" s="302"/>
      <c r="DP231" s="302"/>
      <c r="DQ231" s="302"/>
      <c r="DR231" s="302"/>
      <c r="DS231" s="302"/>
      <c r="DT231" s="302"/>
      <c r="DU231" s="302"/>
      <c r="DV231" s="302"/>
      <c r="DW231" s="302"/>
      <c r="DX231" s="302"/>
      <c r="DY231" s="302"/>
      <c r="DZ231" s="302"/>
      <c r="EA231" s="302"/>
      <c r="EB231" s="302"/>
      <c r="EC231" s="302"/>
      <c r="ED231" s="302"/>
      <c r="EE231" s="302"/>
      <c r="EF231" s="302"/>
      <c r="EG231" s="302"/>
      <c r="EH231" s="302"/>
      <c r="EI231" s="302"/>
      <c r="EJ231" s="302"/>
      <c r="EK231" s="302"/>
      <c r="EL231" s="302"/>
      <c r="EM231" s="302"/>
      <c r="EN231" s="302"/>
      <c r="EO231" s="302"/>
      <c r="EP231" s="302"/>
      <c r="EQ231" s="302"/>
      <c r="ER231" s="302"/>
      <c r="ES231" s="302"/>
      <c r="ET231" s="302"/>
      <c r="EU231" s="302"/>
      <c r="EV231" s="302"/>
      <c r="EW231" s="302"/>
      <c r="EX231" s="302"/>
      <c r="EY231" s="302"/>
      <c r="EZ231" s="303"/>
      <c r="FA231" s="303"/>
      <c r="FB231" s="303"/>
      <c r="FC231" s="303"/>
      <c r="FD231" s="303"/>
      <c r="FE231" s="302"/>
      <c r="FF231" s="302"/>
      <c r="FG231" s="302"/>
      <c r="FH231" s="302"/>
      <c r="FI231" s="302"/>
    </row>
    <row r="232" spans="1:165" x14ac:dyDescent="0.2">
      <c r="A232" s="302"/>
      <c r="B232" s="55">
        <f t="shared" si="19"/>
        <v>0</v>
      </c>
      <c r="C232" s="55" t="str">
        <f t="shared" si="20"/>
        <v/>
      </c>
      <c r="D232" s="55" t="str">
        <f t="shared" si="21"/>
        <v/>
      </c>
      <c r="E232" s="55">
        <f t="shared" si="22"/>
        <v>0</v>
      </c>
      <c r="F232" s="55">
        <f t="shared" si="23"/>
        <v>0</v>
      </c>
      <c r="G232" s="55" t="str">
        <f t="shared" si="24"/>
        <v/>
      </c>
      <c r="H232" s="55">
        <f>IF(AND(M232&gt;0,M232&lt;='Summary STATS'!$C$22),1,"")</f>
        <v>1</v>
      </c>
      <c r="I232" s="305"/>
      <c r="J232" s="26" t="s">
        <v>510</v>
      </c>
      <c r="K232" s="205">
        <v>44.206500570000003</v>
      </c>
      <c r="L232" s="205">
        <v>-88.466445390000004</v>
      </c>
      <c r="M232" s="302">
        <v>9.75</v>
      </c>
      <c r="N232" s="302" t="s">
        <v>284</v>
      </c>
      <c r="O232" s="302" t="s">
        <v>277</v>
      </c>
      <c r="P232" s="301"/>
      <c r="Q232" s="302"/>
      <c r="R232" s="15"/>
      <c r="S232" s="15"/>
      <c r="T232" s="302"/>
      <c r="U232" s="302"/>
      <c r="V232" s="302"/>
      <c r="W232" s="302"/>
      <c r="X232" s="302"/>
      <c r="Y232" s="302"/>
      <c r="Z232" s="302"/>
      <c r="AA232" s="302"/>
      <c r="AB232" s="302"/>
      <c r="AC232" s="302"/>
      <c r="AD232" s="302"/>
      <c r="AE232" s="302"/>
      <c r="AF232" s="302"/>
      <c r="AG232" s="302"/>
      <c r="AH232" s="302"/>
      <c r="AI232" s="302"/>
      <c r="AJ232" s="302"/>
      <c r="AK232" s="302"/>
      <c r="AL232" s="302"/>
      <c r="AM232" s="302"/>
      <c r="AN232" s="302"/>
      <c r="AO232" s="302"/>
      <c r="AP232" s="302"/>
      <c r="AQ232" s="302"/>
      <c r="AR232" s="302"/>
      <c r="AS232" s="302"/>
      <c r="AT232" s="302"/>
      <c r="AU232" s="302"/>
      <c r="AV232" s="302"/>
      <c r="AW232" s="302"/>
      <c r="AX232" s="302"/>
      <c r="AY232" s="302"/>
      <c r="AZ232" s="302"/>
      <c r="BA232" s="302"/>
      <c r="BB232" s="302"/>
      <c r="BC232" s="302"/>
      <c r="BD232" s="302"/>
      <c r="BE232" s="302"/>
      <c r="BF232" s="302"/>
      <c r="BG232" s="302"/>
      <c r="BH232" s="302"/>
      <c r="BI232" s="302"/>
      <c r="BJ232" s="302"/>
      <c r="BK232" s="302"/>
      <c r="BL232" s="302"/>
      <c r="BM232" s="302"/>
      <c r="BN232" s="302"/>
      <c r="BO232" s="302"/>
      <c r="BP232" s="302"/>
      <c r="BQ232" s="302"/>
      <c r="BR232" s="302"/>
      <c r="BS232" s="302"/>
      <c r="BT232" s="302"/>
      <c r="BU232" s="302"/>
      <c r="BV232" s="302"/>
      <c r="BW232" s="302"/>
      <c r="BX232" s="302"/>
      <c r="BY232" s="302"/>
      <c r="BZ232" s="302"/>
      <c r="CA232" s="302"/>
      <c r="CB232" s="302"/>
      <c r="CC232" s="302"/>
      <c r="CD232" s="302"/>
      <c r="CE232" s="302"/>
      <c r="CF232" s="302"/>
      <c r="CG232" s="302"/>
      <c r="CH232" s="302"/>
      <c r="CI232" s="302"/>
      <c r="CJ232" s="302"/>
      <c r="CK232" s="302"/>
      <c r="CL232" s="302"/>
      <c r="CM232" s="302"/>
      <c r="CN232" s="302"/>
      <c r="CO232" s="302"/>
      <c r="CP232" s="302"/>
      <c r="CQ232" s="302"/>
      <c r="CR232" s="302"/>
      <c r="CS232" s="302"/>
      <c r="CT232" s="302"/>
      <c r="CU232" s="302"/>
      <c r="CV232" s="302"/>
      <c r="CW232" s="302"/>
      <c r="CX232" s="302"/>
      <c r="CY232" s="302"/>
      <c r="CZ232" s="302"/>
      <c r="DA232" s="302"/>
      <c r="DB232" s="302"/>
      <c r="DC232" s="302"/>
      <c r="DD232" s="302"/>
      <c r="DE232" s="302"/>
      <c r="DF232" s="302"/>
      <c r="DG232" s="302"/>
      <c r="DH232" s="302"/>
      <c r="DI232" s="302"/>
      <c r="DJ232" s="302"/>
      <c r="DK232" s="302"/>
      <c r="DL232" s="302"/>
      <c r="DM232" s="302"/>
      <c r="DN232" s="302"/>
      <c r="DO232" s="302"/>
      <c r="DP232" s="302"/>
      <c r="DQ232" s="302"/>
      <c r="DR232" s="302"/>
      <c r="DS232" s="302"/>
      <c r="DT232" s="302"/>
      <c r="DU232" s="302"/>
      <c r="DV232" s="302"/>
      <c r="DW232" s="302"/>
      <c r="DX232" s="302"/>
      <c r="DY232" s="302"/>
      <c r="DZ232" s="302"/>
      <c r="EA232" s="302"/>
      <c r="EB232" s="302"/>
      <c r="EC232" s="302"/>
      <c r="ED232" s="302"/>
      <c r="EE232" s="302"/>
      <c r="EF232" s="302"/>
      <c r="EG232" s="302"/>
      <c r="EH232" s="302"/>
      <c r="EI232" s="302"/>
      <c r="EJ232" s="302"/>
      <c r="EK232" s="302"/>
      <c r="EL232" s="302"/>
      <c r="EM232" s="302"/>
      <c r="EN232" s="302"/>
      <c r="EO232" s="302"/>
      <c r="EP232" s="302"/>
      <c r="EQ232" s="302"/>
      <c r="ER232" s="302"/>
      <c r="ES232" s="302"/>
      <c r="ET232" s="302"/>
      <c r="EU232" s="302"/>
      <c r="EV232" s="302"/>
      <c r="EW232" s="302"/>
      <c r="EX232" s="302"/>
      <c r="EY232" s="302"/>
      <c r="EZ232" s="303"/>
      <c r="FA232" s="303"/>
      <c r="FB232" s="303"/>
      <c r="FC232" s="303"/>
      <c r="FD232" s="303"/>
      <c r="FE232" s="302"/>
      <c r="FF232" s="302"/>
      <c r="FG232" s="302"/>
      <c r="FH232" s="302"/>
      <c r="FI232" s="302"/>
    </row>
    <row r="233" spans="1:165" x14ac:dyDescent="0.2">
      <c r="A233" s="302"/>
      <c r="B233" s="55">
        <f t="shared" si="19"/>
        <v>5</v>
      </c>
      <c r="C233" s="55">
        <f t="shared" si="20"/>
        <v>5</v>
      </c>
      <c r="D233" s="55">
        <f t="shared" si="21"/>
        <v>4</v>
      </c>
      <c r="E233" s="55">
        <f t="shared" si="22"/>
        <v>5</v>
      </c>
      <c r="F233" s="55">
        <f t="shared" si="23"/>
        <v>4</v>
      </c>
      <c r="G233" s="55">
        <f t="shared" si="24"/>
        <v>5.75</v>
      </c>
      <c r="H233" s="55">
        <f>IF(AND(M233&gt;0,M233&lt;='Summary STATS'!$C$22),1,"")</f>
        <v>1</v>
      </c>
      <c r="I233" s="305"/>
      <c r="J233" s="26" t="s">
        <v>511</v>
      </c>
      <c r="K233" s="205">
        <v>44.206485780000001</v>
      </c>
      <c r="L233" s="205">
        <v>-88.465344349999995</v>
      </c>
      <c r="M233" s="302">
        <v>5.75</v>
      </c>
      <c r="N233" s="302" t="s">
        <v>284</v>
      </c>
      <c r="O233" s="302" t="s">
        <v>277</v>
      </c>
      <c r="P233" s="301"/>
      <c r="Q233" s="302">
        <v>3</v>
      </c>
      <c r="R233" s="15">
        <v>2</v>
      </c>
      <c r="S233" s="15"/>
      <c r="T233" s="302"/>
      <c r="U233" s="302"/>
      <c r="V233" s="302"/>
      <c r="W233" s="302"/>
      <c r="X233" s="302"/>
      <c r="Y233" s="302"/>
      <c r="Z233" s="302"/>
      <c r="AA233" s="302"/>
      <c r="AB233" s="302"/>
      <c r="AC233" s="302"/>
      <c r="AD233" s="302"/>
      <c r="AE233" s="302">
        <v>3</v>
      </c>
      <c r="AF233" s="302"/>
      <c r="AG233" s="302"/>
      <c r="AH233" s="302"/>
      <c r="AI233" s="302"/>
      <c r="AJ233" s="302"/>
      <c r="AK233" s="302"/>
      <c r="AL233" s="302"/>
      <c r="AM233" s="302"/>
      <c r="AN233" s="302"/>
      <c r="AO233" s="302"/>
      <c r="AP233" s="302"/>
      <c r="AQ233" s="302">
        <v>2</v>
      </c>
      <c r="AR233" s="302"/>
      <c r="AS233" s="302"/>
      <c r="AT233" s="302"/>
      <c r="AU233" s="302"/>
      <c r="AV233" s="302"/>
      <c r="AW233" s="302">
        <v>1</v>
      </c>
      <c r="AX233" s="302"/>
      <c r="AY233" s="302"/>
      <c r="AZ233" s="302"/>
      <c r="BA233" s="302"/>
      <c r="BB233" s="302"/>
      <c r="BC233" s="302"/>
      <c r="BD233" s="302"/>
      <c r="BE233" s="302"/>
      <c r="BF233" s="302"/>
      <c r="BG233" s="302"/>
      <c r="BH233" s="302"/>
      <c r="BI233" s="302"/>
      <c r="BJ233" s="302"/>
      <c r="BK233" s="302"/>
      <c r="BL233" s="302"/>
      <c r="BM233" s="302"/>
      <c r="BN233" s="302"/>
      <c r="BO233" s="302"/>
      <c r="BP233" s="302"/>
      <c r="BQ233" s="302"/>
      <c r="BR233" s="302"/>
      <c r="BS233" s="302"/>
      <c r="BT233" s="302"/>
      <c r="BU233" s="302"/>
      <c r="BV233" s="302"/>
      <c r="BW233" s="302"/>
      <c r="BX233" s="302"/>
      <c r="BY233" s="302"/>
      <c r="BZ233" s="302"/>
      <c r="CA233" s="302"/>
      <c r="CB233" s="302"/>
      <c r="CC233" s="302"/>
      <c r="CD233" s="302"/>
      <c r="CE233" s="302"/>
      <c r="CF233" s="302"/>
      <c r="CG233" s="302"/>
      <c r="CH233" s="302"/>
      <c r="CI233" s="302"/>
      <c r="CJ233" s="302"/>
      <c r="CK233" s="302"/>
      <c r="CL233" s="302"/>
      <c r="CM233" s="302"/>
      <c r="CN233" s="302"/>
      <c r="CO233" s="302"/>
      <c r="CP233" s="302"/>
      <c r="CQ233" s="302"/>
      <c r="CR233" s="302"/>
      <c r="CS233" s="302"/>
      <c r="CT233" s="302"/>
      <c r="CU233" s="302"/>
      <c r="CV233" s="302"/>
      <c r="CW233" s="302"/>
      <c r="CX233" s="302"/>
      <c r="CY233" s="302"/>
      <c r="CZ233" s="302"/>
      <c r="DA233" s="302"/>
      <c r="DB233" s="302"/>
      <c r="DC233" s="302"/>
      <c r="DD233" s="302"/>
      <c r="DE233" s="302"/>
      <c r="DF233" s="302"/>
      <c r="DG233" s="302"/>
      <c r="DH233" s="302"/>
      <c r="DI233" s="302"/>
      <c r="DJ233" s="302"/>
      <c r="DK233" s="302"/>
      <c r="DL233" s="302"/>
      <c r="DM233" s="302"/>
      <c r="DN233" s="302"/>
      <c r="DO233" s="302"/>
      <c r="DP233" s="302"/>
      <c r="DQ233" s="302"/>
      <c r="DR233" s="302"/>
      <c r="DS233" s="302"/>
      <c r="DT233" s="302"/>
      <c r="DU233" s="302"/>
      <c r="DV233" s="302"/>
      <c r="DW233" s="302"/>
      <c r="DX233" s="302"/>
      <c r="DY233" s="302"/>
      <c r="DZ233" s="302"/>
      <c r="EA233" s="302"/>
      <c r="EB233" s="302"/>
      <c r="EC233" s="302"/>
      <c r="ED233" s="302"/>
      <c r="EE233" s="302"/>
      <c r="EF233" s="302"/>
      <c r="EG233" s="302"/>
      <c r="EH233" s="302"/>
      <c r="EI233" s="302"/>
      <c r="EJ233" s="302"/>
      <c r="EK233" s="302"/>
      <c r="EL233" s="302"/>
      <c r="EM233" s="302"/>
      <c r="EN233" s="302"/>
      <c r="EO233" s="302"/>
      <c r="EP233" s="302"/>
      <c r="EQ233" s="302"/>
      <c r="ER233" s="302"/>
      <c r="ES233" s="302">
        <v>1</v>
      </c>
      <c r="ET233" s="302"/>
      <c r="EU233" s="302"/>
      <c r="EV233" s="302"/>
      <c r="EW233" s="302"/>
      <c r="EX233" s="302"/>
      <c r="EY233" s="302"/>
      <c r="EZ233" s="303"/>
      <c r="FA233" s="303"/>
      <c r="FB233" s="303">
        <v>1</v>
      </c>
      <c r="FC233" s="303"/>
      <c r="FD233" s="303"/>
      <c r="FE233" s="302"/>
      <c r="FF233" s="302"/>
      <c r="FG233" s="302"/>
      <c r="FH233" s="302"/>
      <c r="FI233" s="302"/>
    </row>
    <row r="234" spans="1:165" x14ac:dyDescent="0.2">
      <c r="A234" s="302"/>
      <c r="B234" s="55">
        <f t="shared" si="19"/>
        <v>3</v>
      </c>
      <c r="C234" s="55">
        <f t="shared" si="20"/>
        <v>3</v>
      </c>
      <c r="D234" s="55">
        <f t="shared" si="21"/>
        <v>2</v>
      </c>
      <c r="E234" s="55">
        <f t="shared" si="22"/>
        <v>3</v>
      </c>
      <c r="F234" s="55">
        <f t="shared" si="23"/>
        <v>2</v>
      </c>
      <c r="G234" s="55">
        <f t="shared" si="24"/>
        <v>5.5</v>
      </c>
      <c r="H234" s="55">
        <f>IF(AND(M234&gt;0,M234&lt;='Summary STATS'!$C$22),1,"")</f>
        <v>1</v>
      </c>
      <c r="I234" s="305"/>
      <c r="J234" s="26" t="s">
        <v>512</v>
      </c>
      <c r="K234" s="205">
        <v>44.206470979999999</v>
      </c>
      <c r="L234" s="205">
        <v>-88.464243310000001</v>
      </c>
      <c r="M234" s="302">
        <v>5.5</v>
      </c>
      <c r="N234" s="302" t="s">
        <v>284</v>
      </c>
      <c r="O234" s="302" t="s">
        <v>277</v>
      </c>
      <c r="P234" s="301"/>
      <c r="Q234" s="302">
        <v>3</v>
      </c>
      <c r="R234" s="15">
        <v>1</v>
      </c>
      <c r="S234" s="15"/>
      <c r="T234" s="302"/>
      <c r="U234" s="302"/>
      <c r="V234" s="302"/>
      <c r="W234" s="302"/>
      <c r="X234" s="302"/>
      <c r="Y234" s="302"/>
      <c r="Z234" s="302"/>
      <c r="AA234" s="302"/>
      <c r="AB234" s="302"/>
      <c r="AC234" s="302"/>
      <c r="AD234" s="302"/>
      <c r="AE234" s="302">
        <v>3</v>
      </c>
      <c r="AF234" s="302"/>
      <c r="AG234" s="302"/>
      <c r="AH234" s="302"/>
      <c r="AI234" s="302"/>
      <c r="AJ234" s="302"/>
      <c r="AK234" s="302"/>
      <c r="AL234" s="302"/>
      <c r="AM234" s="302"/>
      <c r="AN234" s="302"/>
      <c r="AO234" s="302"/>
      <c r="AP234" s="302"/>
      <c r="AQ234" s="302">
        <v>2</v>
      </c>
      <c r="AR234" s="302"/>
      <c r="AS234" s="302"/>
      <c r="AT234" s="302"/>
      <c r="AU234" s="302"/>
      <c r="AV234" s="302"/>
      <c r="AW234" s="302"/>
      <c r="AX234" s="302"/>
      <c r="AY234" s="302"/>
      <c r="AZ234" s="302"/>
      <c r="BA234" s="302"/>
      <c r="BB234" s="302"/>
      <c r="BC234" s="302"/>
      <c r="BD234" s="302"/>
      <c r="BE234" s="302"/>
      <c r="BF234" s="302"/>
      <c r="BG234" s="302"/>
      <c r="BH234" s="302"/>
      <c r="BI234" s="302"/>
      <c r="BJ234" s="302"/>
      <c r="BK234" s="302"/>
      <c r="BL234" s="302"/>
      <c r="BM234" s="302"/>
      <c r="BN234" s="302"/>
      <c r="BO234" s="302"/>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302"/>
      <c r="CR234" s="302"/>
      <c r="CS234" s="302"/>
      <c r="CT234" s="302"/>
      <c r="CU234" s="302"/>
      <c r="CV234" s="302"/>
      <c r="CW234" s="302"/>
      <c r="CX234" s="302"/>
      <c r="CY234" s="302"/>
      <c r="CZ234" s="302"/>
      <c r="DA234" s="302"/>
      <c r="DB234" s="302"/>
      <c r="DC234" s="302"/>
      <c r="DD234" s="302"/>
      <c r="DE234" s="302"/>
      <c r="DF234" s="302"/>
      <c r="DG234" s="302"/>
      <c r="DH234" s="302"/>
      <c r="DI234" s="302"/>
      <c r="DJ234" s="302"/>
      <c r="DK234" s="302"/>
      <c r="DL234" s="302"/>
      <c r="DM234" s="302"/>
      <c r="DN234" s="302"/>
      <c r="DO234" s="302"/>
      <c r="DP234" s="302"/>
      <c r="DQ234" s="302"/>
      <c r="DR234" s="302"/>
      <c r="DS234" s="302"/>
      <c r="DT234" s="302"/>
      <c r="DU234" s="302"/>
      <c r="DV234" s="302"/>
      <c r="DW234" s="302"/>
      <c r="DX234" s="302"/>
      <c r="DY234" s="302"/>
      <c r="DZ234" s="302"/>
      <c r="EA234" s="302"/>
      <c r="EB234" s="302"/>
      <c r="EC234" s="302"/>
      <c r="ED234" s="302"/>
      <c r="EE234" s="302"/>
      <c r="EF234" s="302"/>
      <c r="EG234" s="302"/>
      <c r="EH234" s="302"/>
      <c r="EI234" s="302"/>
      <c r="EJ234" s="302"/>
      <c r="EK234" s="302"/>
      <c r="EL234" s="302"/>
      <c r="EM234" s="302"/>
      <c r="EN234" s="302"/>
      <c r="EO234" s="302"/>
      <c r="EP234" s="302"/>
      <c r="EQ234" s="302"/>
      <c r="ER234" s="302"/>
      <c r="ES234" s="302"/>
      <c r="ET234" s="302"/>
      <c r="EU234" s="302"/>
      <c r="EV234" s="302"/>
      <c r="EW234" s="302"/>
      <c r="EX234" s="302"/>
      <c r="EY234" s="302"/>
      <c r="EZ234" s="303"/>
      <c r="FA234" s="303"/>
      <c r="FB234" s="303">
        <v>1</v>
      </c>
      <c r="FC234" s="303"/>
      <c r="FD234" s="303"/>
      <c r="FE234" s="302"/>
      <c r="FF234" s="302"/>
      <c r="FG234" s="302"/>
      <c r="FH234" s="302"/>
      <c r="FI234" s="302"/>
    </row>
    <row r="235" spans="1:165" x14ac:dyDescent="0.2">
      <c r="A235" s="302"/>
      <c r="B235" s="55">
        <f t="shared" si="19"/>
        <v>1</v>
      </c>
      <c r="C235" s="55">
        <f t="shared" si="20"/>
        <v>1</v>
      </c>
      <c r="D235" s="55">
        <f t="shared" si="21"/>
        <v>1</v>
      </c>
      <c r="E235" s="55">
        <f t="shared" si="22"/>
        <v>1</v>
      </c>
      <c r="F235" s="55">
        <f t="shared" si="23"/>
        <v>1</v>
      </c>
      <c r="G235" s="55">
        <f t="shared" si="24"/>
        <v>6</v>
      </c>
      <c r="H235" s="55">
        <f>IF(AND(M235&gt;0,M235&lt;='Summary STATS'!$C$22),1,"")</f>
        <v>1</v>
      </c>
      <c r="I235" s="305"/>
      <c r="J235" s="26" t="s">
        <v>513</v>
      </c>
      <c r="K235" s="205">
        <v>44.206456170000003</v>
      </c>
      <c r="L235" s="205">
        <v>-88.463142270000006</v>
      </c>
      <c r="M235" s="302">
        <v>6</v>
      </c>
      <c r="N235" s="305" t="s">
        <v>284</v>
      </c>
      <c r="O235" s="302" t="s">
        <v>277</v>
      </c>
      <c r="P235" s="301"/>
      <c r="Q235" s="302">
        <v>1</v>
      </c>
      <c r="R235" s="15"/>
      <c r="S235" s="15"/>
      <c r="T235" s="302"/>
      <c r="U235" s="302"/>
      <c r="V235" s="302"/>
      <c r="W235" s="302"/>
      <c r="X235" s="302"/>
      <c r="Y235" s="302"/>
      <c r="Z235" s="302"/>
      <c r="AA235" s="302"/>
      <c r="AB235" s="302"/>
      <c r="AC235" s="302"/>
      <c r="AD235" s="302"/>
      <c r="AE235" s="302">
        <v>1</v>
      </c>
      <c r="AF235" s="302"/>
      <c r="AG235" s="302"/>
      <c r="AH235" s="302"/>
      <c r="AI235" s="302"/>
      <c r="AJ235" s="302"/>
      <c r="AK235" s="302"/>
      <c r="AL235" s="302"/>
      <c r="AM235" s="302"/>
      <c r="AN235" s="302"/>
      <c r="AO235" s="302"/>
      <c r="AP235" s="302"/>
      <c r="AQ235" s="302"/>
      <c r="AR235" s="302"/>
      <c r="AS235" s="302"/>
      <c r="AT235" s="302"/>
      <c r="AU235" s="302"/>
      <c r="AV235" s="302"/>
      <c r="AW235" s="302"/>
      <c r="AX235" s="302"/>
      <c r="AY235" s="302"/>
      <c r="AZ235" s="302"/>
      <c r="BA235" s="302"/>
      <c r="BB235" s="302"/>
      <c r="BC235" s="302"/>
      <c r="BD235" s="302"/>
      <c r="BE235" s="302"/>
      <c r="BF235" s="302"/>
      <c r="BG235" s="302"/>
      <c r="BH235" s="302"/>
      <c r="BI235" s="302"/>
      <c r="BJ235" s="302"/>
      <c r="BK235" s="302"/>
      <c r="BL235" s="302"/>
      <c r="BM235" s="302"/>
      <c r="BN235" s="302"/>
      <c r="BO235" s="302"/>
      <c r="BP235" s="302"/>
      <c r="BQ235" s="302"/>
      <c r="BR235" s="302"/>
      <c r="BS235" s="302"/>
      <c r="BT235" s="302"/>
      <c r="BU235" s="302"/>
      <c r="BV235" s="302"/>
      <c r="BW235" s="302"/>
      <c r="BX235" s="302"/>
      <c r="BY235" s="302"/>
      <c r="BZ235" s="302"/>
      <c r="CA235" s="302"/>
      <c r="CB235" s="302"/>
      <c r="CC235" s="302"/>
      <c r="CD235" s="302"/>
      <c r="CE235" s="302"/>
      <c r="CF235" s="302"/>
      <c r="CG235" s="302"/>
      <c r="CH235" s="302"/>
      <c r="CI235" s="302"/>
      <c r="CJ235" s="302"/>
      <c r="CK235" s="302"/>
      <c r="CL235" s="302"/>
      <c r="CM235" s="302"/>
      <c r="CN235" s="302"/>
      <c r="CO235" s="302"/>
      <c r="CP235" s="302"/>
      <c r="CQ235" s="302"/>
      <c r="CR235" s="302"/>
      <c r="CS235" s="302"/>
      <c r="CT235" s="302"/>
      <c r="CU235" s="302"/>
      <c r="CV235" s="302"/>
      <c r="CW235" s="302"/>
      <c r="CX235" s="302"/>
      <c r="CY235" s="302"/>
      <c r="CZ235" s="302"/>
      <c r="DA235" s="302"/>
      <c r="DB235" s="302"/>
      <c r="DC235" s="302"/>
      <c r="DD235" s="302"/>
      <c r="DE235" s="302"/>
      <c r="DF235" s="302"/>
      <c r="DG235" s="302"/>
      <c r="DH235" s="302"/>
      <c r="DI235" s="302"/>
      <c r="DJ235" s="302"/>
      <c r="DK235" s="302"/>
      <c r="DL235" s="302"/>
      <c r="DM235" s="302"/>
      <c r="DN235" s="302"/>
      <c r="DO235" s="302"/>
      <c r="DP235" s="302"/>
      <c r="DQ235" s="302"/>
      <c r="DR235" s="302"/>
      <c r="DS235" s="302"/>
      <c r="DT235" s="302"/>
      <c r="DU235" s="302"/>
      <c r="DV235" s="302"/>
      <c r="DW235" s="302"/>
      <c r="DX235" s="302"/>
      <c r="DY235" s="302"/>
      <c r="DZ235" s="302"/>
      <c r="EA235" s="302"/>
      <c r="EB235" s="302"/>
      <c r="EC235" s="302"/>
      <c r="ED235" s="302"/>
      <c r="EE235" s="302"/>
      <c r="EF235" s="302"/>
      <c r="EG235" s="302"/>
      <c r="EH235" s="302"/>
      <c r="EI235" s="302"/>
      <c r="EJ235" s="302"/>
      <c r="EK235" s="302"/>
      <c r="EL235" s="302"/>
      <c r="EM235" s="302"/>
      <c r="EN235" s="302"/>
      <c r="EO235" s="302"/>
      <c r="EP235" s="302"/>
      <c r="EQ235" s="302"/>
      <c r="ER235" s="302"/>
      <c r="ES235" s="302"/>
      <c r="ET235" s="302"/>
      <c r="EU235" s="302"/>
      <c r="EV235" s="302"/>
      <c r="EW235" s="302"/>
      <c r="EX235" s="302"/>
      <c r="EY235" s="302"/>
      <c r="EZ235" s="303"/>
      <c r="FA235" s="303"/>
      <c r="FB235" s="303"/>
      <c r="FC235" s="303"/>
      <c r="FD235" s="303"/>
      <c r="FE235" s="302"/>
      <c r="FF235" s="302"/>
      <c r="FG235" s="302"/>
      <c r="FH235" s="302"/>
      <c r="FI235" s="302"/>
    </row>
    <row r="236" spans="1:165" x14ac:dyDescent="0.2">
      <c r="A236" s="302"/>
      <c r="B236" s="55">
        <f t="shared" si="19"/>
        <v>4</v>
      </c>
      <c r="C236" s="55">
        <f t="shared" si="20"/>
        <v>4</v>
      </c>
      <c r="D236" s="55">
        <f t="shared" si="21"/>
        <v>3</v>
      </c>
      <c r="E236" s="55">
        <f t="shared" si="22"/>
        <v>4</v>
      </c>
      <c r="F236" s="55">
        <f t="shared" si="23"/>
        <v>3</v>
      </c>
      <c r="G236" s="55">
        <f t="shared" si="24"/>
        <v>5.5</v>
      </c>
      <c r="H236" s="55">
        <f>IF(AND(M236&gt;0,M236&lt;='Summary STATS'!$C$22),1,"")</f>
        <v>1</v>
      </c>
      <c r="I236" s="305"/>
      <c r="J236" s="26" t="s">
        <v>514</v>
      </c>
      <c r="K236" s="205">
        <v>44.206441349999999</v>
      </c>
      <c r="L236" s="205">
        <v>-88.462041229999997</v>
      </c>
      <c r="M236" s="302">
        <v>5.5</v>
      </c>
      <c r="N236" s="305" t="s">
        <v>284</v>
      </c>
      <c r="O236" s="302" t="s">
        <v>277</v>
      </c>
      <c r="P236" s="301"/>
      <c r="Q236" s="302">
        <v>3</v>
      </c>
      <c r="R236" s="15">
        <v>2</v>
      </c>
      <c r="S236" s="15"/>
      <c r="T236" s="302"/>
      <c r="U236" s="302"/>
      <c r="V236" s="302"/>
      <c r="W236" s="302"/>
      <c r="X236" s="302"/>
      <c r="Y236" s="302"/>
      <c r="Z236" s="302"/>
      <c r="AA236" s="302"/>
      <c r="AB236" s="302"/>
      <c r="AC236" s="302"/>
      <c r="AD236" s="302"/>
      <c r="AE236" s="302">
        <v>3</v>
      </c>
      <c r="AF236" s="302"/>
      <c r="AG236" s="302"/>
      <c r="AH236" s="302"/>
      <c r="AI236" s="302"/>
      <c r="AJ236" s="302"/>
      <c r="AK236" s="302"/>
      <c r="AL236" s="302"/>
      <c r="AM236" s="302"/>
      <c r="AN236" s="302"/>
      <c r="AO236" s="302"/>
      <c r="AP236" s="302"/>
      <c r="AQ236" s="302">
        <v>2</v>
      </c>
      <c r="AR236" s="302"/>
      <c r="AS236" s="302"/>
      <c r="AT236" s="302"/>
      <c r="AU236" s="302"/>
      <c r="AV236" s="302"/>
      <c r="AW236" s="302">
        <v>1</v>
      </c>
      <c r="AX236" s="302"/>
      <c r="AY236" s="302"/>
      <c r="AZ236" s="302"/>
      <c r="BA236" s="302"/>
      <c r="BB236" s="302"/>
      <c r="BC236" s="302"/>
      <c r="BD236" s="302"/>
      <c r="BE236" s="302"/>
      <c r="BF236" s="302"/>
      <c r="BG236" s="302"/>
      <c r="BH236" s="302"/>
      <c r="BI236" s="302"/>
      <c r="BJ236" s="302"/>
      <c r="BK236" s="302"/>
      <c r="BL236" s="302"/>
      <c r="BM236" s="302"/>
      <c r="BN236" s="302"/>
      <c r="BO236" s="302"/>
      <c r="BP236" s="302"/>
      <c r="BQ236" s="302"/>
      <c r="BR236" s="302"/>
      <c r="BS236" s="302"/>
      <c r="BT236" s="302"/>
      <c r="BU236" s="302"/>
      <c r="BV236" s="302"/>
      <c r="BW236" s="302"/>
      <c r="BX236" s="302"/>
      <c r="BY236" s="302"/>
      <c r="BZ236" s="302"/>
      <c r="CA236" s="302"/>
      <c r="CB236" s="302"/>
      <c r="CC236" s="302"/>
      <c r="CD236" s="302"/>
      <c r="CE236" s="302"/>
      <c r="CF236" s="302"/>
      <c r="CG236" s="302"/>
      <c r="CH236" s="302"/>
      <c r="CI236" s="302"/>
      <c r="CJ236" s="302"/>
      <c r="CK236" s="302"/>
      <c r="CL236" s="302"/>
      <c r="CM236" s="302"/>
      <c r="CN236" s="302"/>
      <c r="CO236" s="302"/>
      <c r="CP236" s="302"/>
      <c r="CQ236" s="302"/>
      <c r="CR236" s="302"/>
      <c r="CS236" s="302"/>
      <c r="CT236" s="302"/>
      <c r="CU236" s="302"/>
      <c r="CV236" s="302"/>
      <c r="CW236" s="302"/>
      <c r="CX236" s="302"/>
      <c r="CY236" s="302"/>
      <c r="CZ236" s="302"/>
      <c r="DA236" s="302"/>
      <c r="DB236" s="302"/>
      <c r="DC236" s="302"/>
      <c r="DD236" s="302"/>
      <c r="DE236" s="302"/>
      <c r="DF236" s="302"/>
      <c r="DG236" s="302"/>
      <c r="DH236" s="302"/>
      <c r="DI236" s="302"/>
      <c r="DJ236" s="302"/>
      <c r="DK236" s="302"/>
      <c r="DL236" s="302"/>
      <c r="DM236" s="302"/>
      <c r="DN236" s="302"/>
      <c r="DO236" s="302"/>
      <c r="DP236" s="302"/>
      <c r="DQ236" s="302"/>
      <c r="DR236" s="302"/>
      <c r="DS236" s="302"/>
      <c r="DT236" s="302"/>
      <c r="DU236" s="302"/>
      <c r="DV236" s="302"/>
      <c r="DW236" s="302"/>
      <c r="DX236" s="302"/>
      <c r="DY236" s="302"/>
      <c r="DZ236" s="302"/>
      <c r="EA236" s="302"/>
      <c r="EB236" s="302"/>
      <c r="EC236" s="302"/>
      <c r="ED236" s="302"/>
      <c r="EE236" s="302"/>
      <c r="EF236" s="302"/>
      <c r="EG236" s="302"/>
      <c r="EH236" s="302"/>
      <c r="EI236" s="302"/>
      <c r="EJ236" s="302"/>
      <c r="EK236" s="302"/>
      <c r="EL236" s="302"/>
      <c r="EM236" s="302"/>
      <c r="EN236" s="302"/>
      <c r="EO236" s="302"/>
      <c r="EP236" s="302"/>
      <c r="EQ236" s="302"/>
      <c r="ER236" s="302"/>
      <c r="ES236" s="302"/>
      <c r="ET236" s="302"/>
      <c r="EU236" s="302"/>
      <c r="EV236" s="302"/>
      <c r="EW236" s="302"/>
      <c r="EX236" s="302"/>
      <c r="EY236" s="302"/>
      <c r="EZ236" s="303"/>
      <c r="FA236" s="303"/>
      <c r="FB236" s="303">
        <v>3</v>
      </c>
      <c r="FC236" s="303"/>
      <c r="FD236" s="303"/>
      <c r="FE236" s="302"/>
      <c r="FF236" s="302"/>
      <c r="FG236" s="302"/>
      <c r="FH236" s="302"/>
      <c r="FI236" s="302"/>
    </row>
    <row r="237" spans="1:165" x14ac:dyDescent="0.2">
      <c r="A237" s="302"/>
      <c r="B237" s="55">
        <f t="shared" si="19"/>
        <v>3</v>
      </c>
      <c r="C237" s="55">
        <f t="shared" si="20"/>
        <v>3</v>
      </c>
      <c r="D237" s="55">
        <f t="shared" si="21"/>
        <v>3</v>
      </c>
      <c r="E237" s="55">
        <f t="shared" si="22"/>
        <v>3</v>
      </c>
      <c r="F237" s="55">
        <f t="shared" si="23"/>
        <v>3</v>
      </c>
      <c r="G237" s="55">
        <f t="shared" si="24"/>
        <v>6</v>
      </c>
      <c r="H237" s="55">
        <f>IF(AND(M237&gt;0,M237&lt;='Summary STATS'!$C$22),1,"")</f>
        <v>1</v>
      </c>
      <c r="I237" s="305"/>
      <c r="J237" s="26" t="s">
        <v>515</v>
      </c>
      <c r="K237" s="205">
        <v>44.206426520000001</v>
      </c>
      <c r="L237" s="205">
        <v>-88.460940190000002</v>
      </c>
      <c r="M237" s="302">
        <v>6</v>
      </c>
      <c r="N237" s="305" t="s">
        <v>293</v>
      </c>
      <c r="O237" s="302" t="s">
        <v>277</v>
      </c>
      <c r="P237" s="301"/>
      <c r="Q237" s="302">
        <v>2</v>
      </c>
      <c r="R237" s="15"/>
      <c r="S237" s="15"/>
      <c r="T237" s="302"/>
      <c r="U237" s="302"/>
      <c r="V237" s="302"/>
      <c r="W237" s="302"/>
      <c r="X237" s="302"/>
      <c r="Y237" s="302"/>
      <c r="Z237" s="302"/>
      <c r="AA237" s="302"/>
      <c r="AB237" s="302"/>
      <c r="AC237" s="302"/>
      <c r="AD237" s="302"/>
      <c r="AE237" s="302">
        <v>1</v>
      </c>
      <c r="AF237" s="302"/>
      <c r="AG237" s="302"/>
      <c r="AH237" s="302"/>
      <c r="AI237" s="302"/>
      <c r="AJ237" s="302"/>
      <c r="AK237" s="302"/>
      <c r="AL237" s="302"/>
      <c r="AM237" s="302"/>
      <c r="AN237" s="302"/>
      <c r="AO237" s="302"/>
      <c r="AP237" s="302"/>
      <c r="AQ237" s="302">
        <v>2</v>
      </c>
      <c r="AR237" s="302"/>
      <c r="AS237" s="302"/>
      <c r="AT237" s="302"/>
      <c r="AU237" s="302"/>
      <c r="AV237" s="302"/>
      <c r="AW237" s="302">
        <v>1</v>
      </c>
      <c r="AX237" s="302"/>
      <c r="AY237" s="302"/>
      <c r="AZ237" s="302"/>
      <c r="BA237" s="302"/>
      <c r="BB237" s="302"/>
      <c r="BC237" s="302"/>
      <c r="BD237" s="302"/>
      <c r="BE237" s="302"/>
      <c r="BF237" s="302"/>
      <c r="BG237" s="302"/>
      <c r="BH237" s="302"/>
      <c r="BI237" s="302"/>
      <c r="BJ237" s="302"/>
      <c r="BK237" s="302"/>
      <c r="BL237" s="302"/>
      <c r="BM237" s="302"/>
      <c r="BN237" s="302"/>
      <c r="BO237" s="302"/>
      <c r="BP237" s="302"/>
      <c r="BQ237" s="302"/>
      <c r="BR237" s="302"/>
      <c r="BS237" s="302"/>
      <c r="BT237" s="302"/>
      <c r="BU237" s="302"/>
      <c r="BV237" s="302"/>
      <c r="BW237" s="302"/>
      <c r="BX237" s="302"/>
      <c r="BY237" s="302"/>
      <c r="BZ237" s="302"/>
      <c r="CA237" s="302"/>
      <c r="CB237" s="302"/>
      <c r="CC237" s="302"/>
      <c r="CD237" s="302"/>
      <c r="CE237" s="302"/>
      <c r="CF237" s="302"/>
      <c r="CG237" s="302"/>
      <c r="CH237" s="302"/>
      <c r="CI237" s="302"/>
      <c r="CJ237" s="302"/>
      <c r="CK237" s="302"/>
      <c r="CL237" s="302"/>
      <c r="CM237" s="302"/>
      <c r="CN237" s="302"/>
      <c r="CO237" s="302"/>
      <c r="CP237" s="302"/>
      <c r="CQ237" s="302"/>
      <c r="CR237" s="302"/>
      <c r="CS237" s="302"/>
      <c r="CT237" s="302"/>
      <c r="CU237" s="302"/>
      <c r="CV237" s="302"/>
      <c r="CW237" s="302"/>
      <c r="CX237" s="302"/>
      <c r="CY237" s="302"/>
      <c r="CZ237" s="302"/>
      <c r="DA237" s="302"/>
      <c r="DB237" s="302"/>
      <c r="DC237" s="302"/>
      <c r="DD237" s="302"/>
      <c r="DE237" s="302"/>
      <c r="DF237" s="302"/>
      <c r="DG237" s="302"/>
      <c r="DH237" s="302"/>
      <c r="DI237" s="302"/>
      <c r="DJ237" s="302"/>
      <c r="DK237" s="302"/>
      <c r="DL237" s="302"/>
      <c r="DM237" s="302"/>
      <c r="DN237" s="302"/>
      <c r="DO237" s="302"/>
      <c r="DP237" s="302"/>
      <c r="DQ237" s="302"/>
      <c r="DR237" s="302"/>
      <c r="DS237" s="302"/>
      <c r="DT237" s="302"/>
      <c r="DU237" s="302"/>
      <c r="DV237" s="302"/>
      <c r="DW237" s="302"/>
      <c r="DX237" s="302"/>
      <c r="DY237" s="302"/>
      <c r="DZ237" s="302"/>
      <c r="EA237" s="302"/>
      <c r="EB237" s="302"/>
      <c r="EC237" s="302"/>
      <c r="ED237" s="302"/>
      <c r="EE237" s="302"/>
      <c r="EF237" s="302"/>
      <c r="EG237" s="302"/>
      <c r="EH237" s="302"/>
      <c r="EI237" s="302"/>
      <c r="EJ237" s="302"/>
      <c r="EK237" s="302"/>
      <c r="EL237" s="302"/>
      <c r="EM237" s="302"/>
      <c r="EN237" s="302"/>
      <c r="EO237" s="302"/>
      <c r="EP237" s="302"/>
      <c r="EQ237" s="302"/>
      <c r="ER237" s="302"/>
      <c r="ES237" s="302"/>
      <c r="ET237" s="302"/>
      <c r="EU237" s="302"/>
      <c r="EV237" s="302"/>
      <c r="EW237" s="302"/>
      <c r="EX237" s="302"/>
      <c r="EY237" s="302"/>
      <c r="EZ237" s="303"/>
      <c r="FA237" s="303"/>
      <c r="FB237" s="303"/>
      <c r="FC237" s="303"/>
      <c r="FD237" s="303"/>
      <c r="FE237" s="302"/>
      <c r="FF237" s="302"/>
      <c r="FG237" s="302"/>
      <c r="FH237" s="302"/>
      <c r="FI237" s="302"/>
    </row>
    <row r="238" spans="1:165" x14ac:dyDescent="0.2">
      <c r="A238" s="302"/>
      <c r="B238" s="55">
        <f t="shared" si="19"/>
        <v>3</v>
      </c>
      <c r="C238" s="55">
        <f t="shared" si="20"/>
        <v>3</v>
      </c>
      <c r="D238" s="55">
        <f t="shared" si="21"/>
        <v>2</v>
      </c>
      <c r="E238" s="55">
        <f t="shared" si="22"/>
        <v>3</v>
      </c>
      <c r="F238" s="55">
        <f t="shared" si="23"/>
        <v>2</v>
      </c>
      <c r="G238" s="55">
        <f t="shared" si="24"/>
        <v>6</v>
      </c>
      <c r="H238" s="55">
        <f>IF(AND(M238&gt;0,M238&lt;='Summary STATS'!$C$22),1,"")</f>
        <v>1</v>
      </c>
      <c r="I238" s="305"/>
      <c r="J238" s="26" t="s">
        <v>516</v>
      </c>
      <c r="K238" s="205">
        <v>44.206411670000001</v>
      </c>
      <c r="L238" s="205">
        <v>-88.459839149999993</v>
      </c>
      <c r="M238" s="302">
        <v>6</v>
      </c>
      <c r="N238" s="305" t="s">
        <v>276</v>
      </c>
      <c r="O238" s="302" t="s">
        <v>277</v>
      </c>
      <c r="P238" s="301"/>
      <c r="Q238" s="302">
        <v>1</v>
      </c>
      <c r="R238" s="15">
        <v>1</v>
      </c>
      <c r="S238" s="15"/>
      <c r="T238" s="302"/>
      <c r="U238" s="302"/>
      <c r="V238" s="302"/>
      <c r="W238" s="302"/>
      <c r="X238" s="302"/>
      <c r="Y238" s="302"/>
      <c r="Z238" s="302"/>
      <c r="AA238" s="302"/>
      <c r="AB238" s="302"/>
      <c r="AC238" s="302"/>
      <c r="AD238" s="302"/>
      <c r="AE238" s="302">
        <v>1</v>
      </c>
      <c r="AF238" s="302"/>
      <c r="AG238" s="302"/>
      <c r="AH238" s="302"/>
      <c r="AI238" s="302"/>
      <c r="AJ238" s="302"/>
      <c r="AK238" s="302"/>
      <c r="AL238" s="302"/>
      <c r="AM238" s="302"/>
      <c r="AN238" s="302"/>
      <c r="AO238" s="302"/>
      <c r="AP238" s="302"/>
      <c r="AQ238" s="302">
        <v>1</v>
      </c>
      <c r="AR238" s="302"/>
      <c r="AS238" s="302"/>
      <c r="AT238" s="302"/>
      <c r="AU238" s="302"/>
      <c r="AV238" s="302"/>
      <c r="AW238" s="302" t="s">
        <v>278</v>
      </c>
      <c r="AX238" s="302"/>
      <c r="AY238" s="302"/>
      <c r="AZ238" s="302"/>
      <c r="BA238" s="302"/>
      <c r="BB238" s="302"/>
      <c r="BC238" s="302"/>
      <c r="BD238" s="302"/>
      <c r="BE238" s="302"/>
      <c r="BF238" s="302"/>
      <c r="BG238" s="302"/>
      <c r="BH238" s="302"/>
      <c r="BI238" s="302"/>
      <c r="BJ238" s="302"/>
      <c r="BK238" s="302"/>
      <c r="BL238" s="302"/>
      <c r="BM238" s="302"/>
      <c r="BN238" s="302"/>
      <c r="BO238" s="302"/>
      <c r="BP238" s="302"/>
      <c r="BQ238" s="302"/>
      <c r="BR238" s="302"/>
      <c r="BS238" s="302"/>
      <c r="BT238" s="302"/>
      <c r="BU238" s="302"/>
      <c r="BV238" s="302"/>
      <c r="BW238" s="302"/>
      <c r="BX238" s="302"/>
      <c r="BY238" s="302"/>
      <c r="BZ238" s="302"/>
      <c r="CA238" s="302"/>
      <c r="CB238" s="302"/>
      <c r="CC238" s="302"/>
      <c r="CD238" s="302"/>
      <c r="CE238" s="302"/>
      <c r="CF238" s="302"/>
      <c r="CG238" s="302"/>
      <c r="CH238" s="302"/>
      <c r="CI238" s="302"/>
      <c r="CJ238" s="302"/>
      <c r="CK238" s="302"/>
      <c r="CL238" s="302"/>
      <c r="CM238" s="302"/>
      <c r="CN238" s="302"/>
      <c r="CO238" s="302"/>
      <c r="CP238" s="302"/>
      <c r="CQ238" s="302"/>
      <c r="CR238" s="302"/>
      <c r="CS238" s="302"/>
      <c r="CT238" s="302"/>
      <c r="CU238" s="302"/>
      <c r="CV238" s="302"/>
      <c r="CW238" s="302"/>
      <c r="CX238" s="302"/>
      <c r="CY238" s="302"/>
      <c r="CZ238" s="302"/>
      <c r="DA238" s="302"/>
      <c r="DB238" s="302"/>
      <c r="DC238" s="302"/>
      <c r="DD238" s="302"/>
      <c r="DE238" s="302"/>
      <c r="DF238" s="302"/>
      <c r="DG238" s="302"/>
      <c r="DH238" s="302"/>
      <c r="DI238" s="302"/>
      <c r="DJ238" s="302"/>
      <c r="DK238" s="302"/>
      <c r="DL238" s="302"/>
      <c r="DM238" s="302"/>
      <c r="DN238" s="302"/>
      <c r="DO238" s="302"/>
      <c r="DP238" s="302"/>
      <c r="DQ238" s="302"/>
      <c r="DR238" s="302"/>
      <c r="DS238" s="302"/>
      <c r="DT238" s="302"/>
      <c r="DU238" s="302"/>
      <c r="DV238" s="302"/>
      <c r="DW238" s="302"/>
      <c r="DX238" s="302"/>
      <c r="DY238" s="302"/>
      <c r="DZ238" s="302"/>
      <c r="EA238" s="302"/>
      <c r="EB238" s="302"/>
      <c r="EC238" s="302"/>
      <c r="ED238" s="302"/>
      <c r="EE238" s="302"/>
      <c r="EF238" s="302"/>
      <c r="EG238" s="302"/>
      <c r="EH238" s="302"/>
      <c r="EI238" s="302"/>
      <c r="EJ238" s="302"/>
      <c r="EK238" s="302"/>
      <c r="EL238" s="302"/>
      <c r="EM238" s="302"/>
      <c r="EN238" s="302"/>
      <c r="EO238" s="302"/>
      <c r="EP238" s="302"/>
      <c r="EQ238" s="302"/>
      <c r="ER238" s="302"/>
      <c r="ES238" s="302" t="s">
        <v>278</v>
      </c>
      <c r="ET238" s="302"/>
      <c r="EU238" s="302"/>
      <c r="EV238" s="302"/>
      <c r="EW238" s="302"/>
      <c r="EX238" s="302"/>
      <c r="EY238" s="302"/>
      <c r="EZ238" s="303"/>
      <c r="FA238" s="303"/>
      <c r="FB238" s="303"/>
      <c r="FC238" s="303"/>
      <c r="FD238" s="303"/>
      <c r="FE238" s="302"/>
      <c r="FF238" s="302"/>
      <c r="FG238" s="302"/>
      <c r="FH238" s="302"/>
      <c r="FI238" s="302"/>
    </row>
    <row r="239" spans="1:165" x14ac:dyDescent="0.2">
      <c r="A239" s="302"/>
      <c r="B239" s="55">
        <f t="shared" si="19"/>
        <v>4</v>
      </c>
      <c r="C239" s="55">
        <f t="shared" si="20"/>
        <v>4</v>
      </c>
      <c r="D239" s="55">
        <f t="shared" si="21"/>
        <v>3</v>
      </c>
      <c r="E239" s="55">
        <f t="shared" si="22"/>
        <v>4</v>
      </c>
      <c r="F239" s="55">
        <f t="shared" si="23"/>
        <v>3</v>
      </c>
      <c r="G239" s="55">
        <f t="shared" si="24"/>
        <v>6.5</v>
      </c>
      <c r="H239" s="55">
        <f>IF(AND(M239&gt;0,M239&lt;='Summary STATS'!$C$22),1,"")</f>
        <v>1</v>
      </c>
      <c r="I239" s="305"/>
      <c r="J239" s="26" t="s">
        <v>517</v>
      </c>
      <c r="K239" s="205">
        <v>44.206396820000002</v>
      </c>
      <c r="L239" s="205">
        <v>-88.458738109999999</v>
      </c>
      <c r="M239" s="302">
        <v>6.5</v>
      </c>
      <c r="N239" s="305" t="s">
        <v>284</v>
      </c>
      <c r="O239" s="302" t="s">
        <v>277</v>
      </c>
      <c r="P239" s="301"/>
      <c r="Q239" s="302">
        <v>2</v>
      </c>
      <c r="R239" s="15">
        <v>1</v>
      </c>
      <c r="S239" s="15"/>
      <c r="T239" s="302"/>
      <c r="U239" s="302"/>
      <c r="V239" s="302"/>
      <c r="W239" s="302"/>
      <c r="X239" s="302"/>
      <c r="Y239" s="302"/>
      <c r="Z239" s="302"/>
      <c r="AA239" s="302"/>
      <c r="AB239" s="302"/>
      <c r="AC239" s="302"/>
      <c r="AD239" s="302"/>
      <c r="AE239" s="302">
        <v>2</v>
      </c>
      <c r="AF239" s="302"/>
      <c r="AG239" s="302"/>
      <c r="AH239" s="302"/>
      <c r="AI239" s="302"/>
      <c r="AJ239" s="302"/>
      <c r="AK239" s="302"/>
      <c r="AL239" s="302"/>
      <c r="AM239" s="302"/>
      <c r="AN239" s="302"/>
      <c r="AO239" s="302"/>
      <c r="AP239" s="302"/>
      <c r="AQ239" s="302">
        <v>2</v>
      </c>
      <c r="AR239" s="302"/>
      <c r="AS239" s="302"/>
      <c r="AT239" s="302"/>
      <c r="AU239" s="302"/>
      <c r="AV239" s="302"/>
      <c r="AW239" s="302"/>
      <c r="AX239" s="302"/>
      <c r="AY239" s="302"/>
      <c r="AZ239" s="302"/>
      <c r="BA239" s="302"/>
      <c r="BB239" s="302"/>
      <c r="BC239" s="302"/>
      <c r="BD239" s="302"/>
      <c r="BE239" s="302"/>
      <c r="BF239" s="302"/>
      <c r="BG239" s="302"/>
      <c r="BH239" s="302"/>
      <c r="BI239" s="302"/>
      <c r="BJ239" s="302"/>
      <c r="BK239" s="302"/>
      <c r="BL239" s="302"/>
      <c r="BM239" s="302"/>
      <c r="BN239" s="302"/>
      <c r="BO239" s="302"/>
      <c r="BP239" s="302"/>
      <c r="BQ239" s="302"/>
      <c r="BR239" s="302"/>
      <c r="BS239" s="302"/>
      <c r="BT239" s="302"/>
      <c r="BU239" s="302"/>
      <c r="BV239" s="302"/>
      <c r="BW239" s="302"/>
      <c r="BX239" s="302"/>
      <c r="BY239" s="302"/>
      <c r="BZ239" s="302"/>
      <c r="CA239" s="302"/>
      <c r="CB239" s="302"/>
      <c r="CC239" s="302"/>
      <c r="CD239" s="302"/>
      <c r="CE239" s="302"/>
      <c r="CF239" s="302"/>
      <c r="CG239" s="302"/>
      <c r="CH239" s="302"/>
      <c r="CI239" s="302"/>
      <c r="CJ239" s="302"/>
      <c r="CK239" s="302"/>
      <c r="CL239" s="302"/>
      <c r="CM239" s="302"/>
      <c r="CN239" s="302"/>
      <c r="CO239" s="302"/>
      <c r="CP239" s="302"/>
      <c r="CQ239" s="302"/>
      <c r="CR239" s="302"/>
      <c r="CS239" s="302"/>
      <c r="CT239" s="302"/>
      <c r="CU239" s="302"/>
      <c r="CV239" s="302"/>
      <c r="CW239" s="302"/>
      <c r="CX239" s="302"/>
      <c r="CY239" s="302"/>
      <c r="CZ239" s="302"/>
      <c r="DA239" s="302"/>
      <c r="DB239" s="302"/>
      <c r="DC239" s="302"/>
      <c r="DD239" s="302"/>
      <c r="DE239" s="302">
        <v>1</v>
      </c>
      <c r="DF239" s="302"/>
      <c r="DG239" s="302"/>
      <c r="DH239" s="302"/>
      <c r="DI239" s="302"/>
      <c r="DJ239" s="302"/>
      <c r="DK239" s="302"/>
      <c r="DL239" s="302"/>
      <c r="DM239" s="302"/>
      <c r="DN239" s="302"/>
      <c r="DO239" s="302"/>
      <c r="DP239" s="302"/>
      <c r="DQ239" s="302"/>
      <c r="DR239" s="302"/>
      <c r="DS239" s="302"/>
      <c r="DT239" s="302"/>
      <c r="DU239" s="302"/>
      <c r="DV239" s="302"/>
      <c r="DW239" s="302"/>
      <c r="DX239" s="302"/>
      <c r="DY239" s="302"/>
      <c r="DZ239" s="302"/>
      <c r="EA239" s="302"/>
      <c r="EB239" s="302"/>
      <c r="EC239" s="302"/>
      <c r="ED239" s="302"/>
      <c r="EE239" s="302"/>
      <c r="EF239" s="302"/>
      <c r="EG239" s="302"/>
      <c r="EH239" s="302"/>
      <c r="EI239" s="302"/>
      <c r="EJ239" s="302"/>
      <c r="EK239" s="302"/>
      <c r="EL239" s="302"/>
      <c r="EM239" s="302"/>
      <c r="EN239" s="302"/>
      <c r="EO239" s="302"/>
      <c r="EP239" s="302"/>
      <c r="EQ239" s="302"/>
      <c r="ER239" s="302"/>
      <c r="ES239" s="302"/>
      <c r="ET239" s="302"/>
      <c r="EU239" s="302"/>
      <c r="EV239" s="302"/>
      <c r="EW239" s="302"/>
      <c r="EX239" s="302"/>
      <c r="EY239" s="302"/>
      <c r="EZ239" s="303"/>
      <c r="FA239" s="303"/>
      <c r="FB239" s="303"/>
      <c r="FC239" s="303"/>
      <c r="FD239" s="303"/>
      <c r="FE239" s="302"/>
      <c r="FF239" s="302"/>
      <c r="FG239" s="302"/>
      <c r="FH239" s="302"/>
      <c r="FI239" s="302"/>
    </row>
    <row r="240" spans="1:165" x14ac:dyDescent="0.2">
      <c r="A240" s="302"/>
      <c r="B240" s="55">
        <f t="shared" si="19"/>
        <v>2</v>
      </c>
      <c r="C240" s="55">
        <f t="shared" si="20"/>
        <v>2</v>
      </c>
      <c r="D240" s="55">
        <f t="shared" si="21"/>
        <v>2</v>
      </c>
      <c r="E240" s="55">
        <f t="shared" si="22"/>
        <v>2</v>
      </c>
      <c r="F240" s="55">
        <f t="shared" si="23"/>
        <v>2</v>
      </c>
      <c r="G240" s="55">
        <f t="shared" si="24"/>
        <v>5</v>
      </c>
      <c r="H240" s="55">
        <f>IF(AND(M240&gt;0,M240&lt;='Summary STATS'!$C$22),1,"")</f>
        <v>1</v>
      </c>
      <c r="I240" s="305"/>
      <c r="J240" s="26" t="s">
        <v>518</v>
      </c>
      <c r="K240" s="205">
        <v>44.206381960000002</v>
      </c>
      <c r="L240" s="205">
        <v>-88.457637070000004</v>
      </c>
      <c r="M240" s="302">
        <v>5</v>
      </c>
      <c r="N240" s="305" t="s">
        <v>276</v>
      </c>
      <c r="O240" s="302" t="s">
        <v>277</v>
      </c>
      <c r="P240" s="301"/>
      <c r="Q240" s="302">
        <v>2</v>
      </c>
      <c r="R240" s="15"/>
      <c r="S240" s="15"/>
      <c r="T240" s="302"/>
      <c r="U240" s="302"/>
      <c r="V240" s="302"/>
      <c r="W240" s="302"/>
      <c r="X240" s="302"/>
      <c r="Y240" s="302"/>
      <c r="Z240" s="302"/>
      <c r="AA240" s="302"/>
      <c r="AB240" s="302"/>
      <c r="AC240" s="302"/>
      <c r="AD240" s="302"/>
      <c r="AE240" s="302">
        <v>2</v>
      </c>
      <c r="AF240" s="302"/>
      <c r="AG240" s="302"/>
      <c r="AH240" s="302"/>
      <c r="AI240" s="302"/>
      <c r="AJ240" s="302"/>
      <c r="AK240" s="302"/>
      <c r="AL240" s="302"/>
      <c r="AM240" s="302"/>
      <c r="AN240" s="302"/>
      <c r="AO240" s="302"/>
      <c r="AP240" s="302"/>
      <c r="AQ240" s="302">
        <v>1</v>
      </c>
      <c r="AR240" s="302"/>
      <c r="AS240" s="302"/>
      <c r="AT240" s="302"/>
      <c r="AU240" s="302"/>
      <c r="AV240" s="302"/>
      <c r="AW240" s="302"/>
      <c r="AX240" s="302"/>
      <c r="AY240" s="302"/>
      <c r="AZ240" s="302"/>
      <c r="BA240" s="302"/>
      <c r="BB240" s="302"/>
      <c r="BC240" s="302"/>
      <c r="BD240" s="302"/>
      <c r="BE240" s="302"/>
      <c r="BF240" s="302"/>
      <c r="BG240" s="302"/>
      <c r="BH240" s="302"/>
      <c r="BI240" s="302"/>
      <c r="BJ240" s="302"/>
      <c r="BK240" s="302"/>
      <c r="BL240" s="302"/>
      <c r="BM240" s="302"/>
      <c r="BN240" s="302"/>
      <c r="BO240" s="302"/>
      <c r="BP240" s="302"/>
      <c r="BQ240" s="302"/>
      <c r="BR240" s="302"/>
      <c r="BS240" s="302"/>
      <c r="BT240" s="302"/>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302"/>
      <c r="CZ240" s="302"/>
      <c r="DA240" s="302"/>
      <c r="DB240" s="302"/>
      <c r="DC240" s="302"/>
      <c r="DD240" s="302"/>
      <c r="DE240" s="302"/>
      <c r="DF240" s="302"/>
      <c r="DG240" s="302"/>
      <c r="DH240" s="302"/>
      <c r="DI240" s="302"/>
      <c r="DJ240" s="302"/>
      <c r="DK240" s="302"/>
      <c r="DL240" s="302"/>
      <c r="DM240" s="302"/>
      <c r="DN240" s="302"/>
      <c r="DO240" s="302"/>
      <c r="DP240" s="302"/>
      <c r="DQ240" s="302"/>
      <c r="DR240" s="302"/>
      <c r="DS240" s="302"/>
      <c r="DT240" s="302"/>
      <c r="DU240" s="302"/>
      <c r="DV240" s="302"/>
      <c r="DW240" s="302"/>
      <c r="DX240" s="302"/>
      <c r="DY240" s="302"/>
      <c r="DZ240" s="302"/>
      <c r="EA240" s="302"/>
      <c r="EB240" s="302"/>
      <c r="EC240" s="302"/>
      <c r="ED240" s="302"/>
      <c r="EE240" s="302"/>
      <c r="EF240" s="302"/>
      <c r="EG240" s="302"/>
      <c r="EH240" s="302"/>
      <c r="EI240" s="302"/>
      <c r="EJ240" s="302"/>
      <c r="EK240" s="302"/>
      <c r="EL240" s="302"/>
      <c r="EM240" s="302"/>
      <c r="EN240" s="302"/>
      <c r="EO240" s="302"/>
      <c r="EP240" s="302"/>
      <c r="EQ240" s="302"/>
      <c r="ER240" s="302"/>
      <c r="ES240" s="302"/>
      <c r="ET240" s="302"/>
      <c r="EU240" s="302"/>
      <c r="EV240" s="302"/>
      <c r="EW240" s="302"/>
      <c r="EX240" s="302"/>
      <c r="EY240" s="302"/>
      <c r="EZ240" s="303"/>
      <c r="FA240" s="303"/>
      <c r="FB240" s="303">
        <v>1</v>
      </c>
      <c r="FC240" s="303"/>
      <c r="FD240" s="303"/>
      <c r="FE240" s="302"/>
      <c r="FF240" s="302"/>
      <c r="FG240" s="302"/>
      <c r="FH240" s="302"/>
      <c r="FI240" s="302"/>
    </row>
    <row r="241" spans="1:165" x14ac:dyDescent="0.2">
      <c r="A241" s="302"/>
      <c r="B241" s="55">
        <f t="shared" si="19"/>
        <v>2</v>
      </c>
      <c r="C241" s="55">
        <f t="shared" si="20"/>
        <v>2</v>
      </c>
      <c r="D241" s="55">
        <f t="shared" si="21"/>
        <v>2</v>
      </c>
      <c r="E241" s="55">
        <f t="shared" si="22"/>
        <v>2</v>
      </c>
      <c r="F241" s="55">
        <f t="shared" si="23"/>
        <v>2</v>
      </c>
      <c r="G241" s="55">
        <f t="shared" si="24"/>
        <v>5</v>
      </c>
      <c r="H241" s="55">
        <f>IF(AND(M241&gt;0,M241&lt;='Summary STATS'!$C$22),1,"")</f>
        <v>1</v>
      </c>
      <c r="I241" s="305"/>
      <c r="J241" s="26" t="s">
        <v>519</v>
      </c>
      <c r="K241" s="205">
        <v>44.20636708</v>
      </c>
      <c r="L241" s="205">
        <v>-88.456536040000003</v>
      </c>
      <c r="M241" s="302">
        <v>5</v>
      </c>
      <c r="N241" s="305" t="s">
        <v>284</v>
      </c>
      <c r="O241" s="302" t="s">
        <v>277</v>
      </c>
      <c r="P241" s="301"/>
      <c r="Q241" s="302">
        <v>1</v>
      </c>
      <c r="R241" s="15"/>
      <c r="S241" s="15"/>
      <c r="T241" s="302"/>
      <c r="U241" s="302"/>
      <c r="V241" s="302"/>
      <c r="W241" s="302"/>
      <c r="X241" s="302"/>
      <c r="Y241" s="302"/>
      <c r="Z241" s="302"/>
      <c r="AA241" s="302"/>
      <c r="AB241" s="302"/>
      <c r="AC241" s="302"/>
      <c r="AD241" s="302"/>
      <c r="AE241" s="302">
        <v>1</v>
      </c>
      <c r="AF241" s="302"/>
      <c r="AG241" s="302"/>
      <c r="AH241" s="302"/>
      <c r="AI241" s="302"/>
      <c r="AJ241" s="302"/>
      <c r="AK241" s="302"/>
      <c r="AL241" s="302"/>
      <c r="AM241" s="302"/>
      <c r="AN241" s="302"/>
      <c r="AO241" s="302"/>
      <c r="AP241" s="302"/>
      <c r="AQ241" s="302">
        <v>1</v>
      </c>
      <c r="AR241" s="302"/>
      <c r="AS241" s="302"/>
      <c r="AT241" s="302"/>
      <c r="AU241" s="302"/>
      <c r="AV241" s="302"/>
      <c r="AW241" s="302"/>
      <c r="AX241" s="302"/>
      <c r="AY241" s="302"/>
      <c r="AZ241" s="302"/>
      <c r="BA241" s="302"/>
      <c r="BB241" s="302"/>
      <c r="BC241" s="302"/>
      <c r="BD241" s="302"/>
      <c r="BE241" s="302"/>
      <c r="BF241" s="302"/>
      <c r="BG241" s="302"/>
      <c r="BH241" s="302"/>
      <c r="BI241" s="302"/>
      <c r="BJ241" s="302"/>
      <c r="BK241" s="302"/>
      <c r="BL241" s="302"/>
      <c r="BM241" s="302"/>
      <c r="BN241" s="302"/>
      <c r="BO241" s="302"/>
      <c r="BP241" s="302"/>
      <c r="BQ241" s="302"/>
      <c r="BR241" s="302"/>
      <c r="BS241" s="302"/>
      <c r="BT241" s="302"/>
      <c r="BU241" s="302"/>
      <c r="BV241" s="302"/>
      <c r="BW241" s="302"/>
      <c r="BX241" s="302"/>
      <c r="BY241" s="302"/>
      <c r="BZ241" s="302"/>
      <c r="CA241" s="302"/>
      <c r="CB241" s="302"/>
      <c r="CC241" s="302"/>
      <c r="CD241" s="302"/>
      <c r="CE241" s="302"/>
      <c r="CF241" s="302"/>
      <c r="CG241" s="302"/>
      <c r="CH241" s="302"/>
      <c r="CI241" s="302"/>
      <c r="CJ241" s="302"/>
      <c r="CK241" s="302"/>
      <c r="CL241" s="302"/>
      <c r="CM241" s="302"/>
      <c r="CN241" s="302"/>
      <c r="CO241" s="302"/>
      <c r="CP241" s="302"/>
      <c r="CQ241" s="302"/>
      <c r="CR241" s="302"/>
      <c r="CS241" s="302"/>
      <c r="CT241" s="302"/>
      <c r="CU241" s="302"/>
      <c r="CV241" s="302"/>
      <c r="CW241" s="302"/>
      <c r="CX241" s="302"/>
      <c r="CY241" s="302"/>
      <c r="CZ241" s="302"/>
      <c r="DA241" s="302"/>
      <c r="DB241" s="302"/>
      <c r="DC241" s="302"/>
      <c r="DD241" s="302"/>
      <c r="DE241" s="302"/>
      <c r="DF241" s="302"/>
      <c r="DG241" s="302"/>
      <c r="DH241" s="302"/>
      <c r="DI241" s="302"/>
      <c r="DJ241" s="302"/>
      <c r="DK241" s="302"/>
      <c r="DL241" s="302"/>
      <c r="DM241" s="302"/>
      <c r="DN241" s="302"/>
      <c r="DO241" s="302"/>
      <c r="DP241" s="302"/>
      <c r="DQ241" s="302"/>
      <c r="DR241" s="302"/>
      <c r="DS241" s="302"/>
      <c r="DT241" s="302"/>
      <c r="DU241" s="302"/>
      <c r="DV241" s="302"/>
      <c r="DW241" s="302"/>
      <c r="DX241" s="302"/>
      <c r="DY241" s="302"/>
      <c r="DZ241" s="302"/>
      <c r="EA241" s="302"/>
      <c r="EB241" s="302"/>
      <c r="EC241" s="302"/>
      <c r="ED241" s="302"/>
      <c r="EE241" s="302"/>
      <c r="EF241" s="302"/>
      <c r="EG241" s="302"/>
      <c r="EH241" s="302"/>
      <c r="EI241" s="302"/>
      <c r="EJ241" s="302"/>
      <c r="EK241" s="302"/>
      <c r="EL241" s="302"/>
      <c r="EM241" s="302"/>
      <c r="EN241" s="302"/>
      <c r="EO241" s="302"/>
      <c r="EP241" s="302"/>
      <c r="EQ241" s="302"/>
      <c r="ER241" s="302"/>
      <c r="ES241" s="302"/>
      <c r="ET241" s="302"/>
      <c r="EU241" s="302"/>
      <c r="EV241" s="302"/>
      <c r="EW241" s="302"/>
      <c r="EX241" s="302"/>
      <c r="EY241" s="302"/>
      <c r="EZ241" s="303"/>
      <c r="FA241" s="303"/>
      <c r="FB241" s="303"/>
      <c r="FC241" s="303"/>
      <c r="FD241" s="303"/>
      <c r="FE241" s="302"/>
      <c r="FF241" s="302"/>
      <c r="FG241" s="302"/>
      <c r="FH241" s="302"/>
      <c r="FI241" s="302"/>
    </row>
    <row r="242" spans="1:165" x14ac:dyDescent="0.2">
      <c r="A242" s="302"/>
      <c r="B242" s="55">
        <f t="shared" si="19"/>
        <v>2</v>
      </c>
      <c r="C242" s="55">
        <f t="shared" si="20"/>
        <v>2</v>
      </c>
      <c r="D242" s="55">
        <f t="shared" si="21"/>
        <v>2</v>
      </c>
      <c r="E242" s="55">
        <f t="shared" si="22"/>
        <v>2</v>
      </c>
      <c r="F242" s="55">
        <f t="shared" si="23"/>
        <v>2</v>
      </c>
      <c r="G242" s="55">
        <f t="shared" si="24"/>
        <v>4.5</v>
      </c>
      <c r="H242" s="55">
        <f>IF(AND(M242&gt;0,M242&lt;='Summary STATS'!$C$22),1,"")</f>
        <v>1</v>
      </c>
      <c r="I242" s="305"/>
      <c r="J242" s="26" t="s">
        <v>520</v>
      </c>
      <c r="K242" s="205">
        <v>44.20732211</v>
      </c>
      <c r="L242" s="205">
        <v>-88.468626959999995</v>
      </c>
      <c r="M242" s="302">
        <v>4.5</v>
      </c>
      <c r="N242" s="302" t="s">
        <v>284</v>
      </c>
      <c r="O242" s="302" t="s">
        <v>277</v>
      </c>
      <c r="P242" s="301"/>
      <c r="Q242" s="302">
        <v>1</v>
      </c>
      <c r="R242" s="15"/>
      <c r="S242" s="15"/>
      <c r="T242" s="302"/>
      <c r="U242" s="302"/>
      <c r="V242" s="302"/>
      <c r="W242" s="302"/>
      <c r="X242" s="302"/>
      <c r="Y242" s="302"/>
      <c r="Z242" s="302"/>
      <c r="AA242" s="302"/>
      <c r="AB242" s="302"/>
      <c r="AC242" s="302"/>
      <c r="AD242" s="302"/>
      <c r="AE242" s="302"/>
      <c r="AF242" s="302"/>
      <c r="AG242" s="302"/>
      <c r="AH242" s="302"/>
      <c r="AI242" s="302"/>
      <c r="AJ242" s="302"/>
      <c r="AK242" s="302"/>
      <c r="AL242" s="302"/>
      <c r="AM242" s="302"/>
      <c r="AN242" s="302"/>
      <c r="AO242" s="302"/>
      <c r="AP242" s="302"/>
      <c r="AQ242" s="302">
        <v>1</v>
      </c>
      <c r="AR242" s="302"/>
      <c r="AS242" s="302"/>
      <c r="AT242" s="302"/>
      <c r="AU242" s="302"/>
      <c r="AV242" s="302"/>
      <c r="AW242" s="302">
        <v>1</v>
      </c>
      <c r="AX242" s="302"/>
      <c r="AY242" s="302"/>
      <c r="AZ242" s="302"/>
      <c r="BA242" s="302"/>
      <c r="BB242" s="302"/>
      <c r="BC242" s="302"/>
      <c r="BD242" s="302"/>
      <c r="BE242" s="302"/>
      <c r="BF242" s="302"/>
      <c r="BG242" s="302"/>
      <c r="BH242" s="302"/>
      <c r="BI242" s="302"/>
      <c r="BJ242" s="302"/>
      <c r="BK242" s="302"/>
      <c r="BL242" s="302"/>
      <c r="BM242" s="302"/>
      <c r="BN242" s="302"/>
      <c r="BO242" s="302"/>
      <c r="BP242" s="302"/>
      <c r="BQ242" s="302"/>
      <c r="BR242" s="302"/>
      <c r="BS242" s="302"/>
      <c r="BT242" s="302"/>
      <c r="BU242" s="302"/>
      <c r="BV242" s="302"/>
      <c r="BW242" s="302"/>
      <c r="BX242" s="302"/>
      <c r="BY242" s="302"/>
      <c r="BZ242" s="302"/>
      <c r="CA242" s="302"/>
      <c r="CB242" s="302"/>
      <c r="CC242" s="302"/>
      <c r="CD242" s="302"/>
      <c r="CE242" s="302"/>
      <c r="CF242" s="302"/>
      <c r="CG242" s="302"/>
      <c r="CH242" s="302"/>
      <c r="CI242" s="302"/>
      <c r="CJ242" s="302"/>
      <c r="CK242" s="302"/>
      <c r="CL242" s="302"/>
      <c r="CM242" s="302"/>
      <c r="CN242" s="302"/>
      <c r="CO242" s="302"/>
      <c r="CP242" s="302"/>
      <c r="CQ242" s="302"/>
      <c r="CR242" s="302"/>
      <c r="CS242" s="302"/>
      <c r="CT242" s="302"/>
      <c r="CU242" s="302"/>
      <c r="CV242" s="302"/>
      <c r="CW242" s="302"/>
      <c r="CX242" s="302"/>
      <c r="CY242" s="302"/>
      <c r="CZ242" s="302"/>
      <c r="DA242" s="302"/>
      <c r="DB242" s="302"/>
      <c r="DC242" s="302"/>
      <c r="DD242" s="302"/>
      <c r="DE242" s="302"/>
      <c r="DF242" s="302"/>
      <c r="DG242" s="302"/>
      <c r="DH242" s="302"/>
      <c r="DI242" s="302"/>
      <c r="DJ242" s="302"/>
      <c r="DK242" s="302"/>
      <c r="DL242" s="302"/>
      <c r="DM242" s="302"/>
      <c r="DN242" s="302"/>
      <c r="DO242" s="302"/>
      <c r="DP242" s="302"/>
      <c r="DQ242" s="302"/>
      <c r="DR242" s="302"/>
      <c r="DS242" s="302"/>
      <c r="DT242" s="302"/>
      <c r="DU242" s="302"/>
      <c r="DV242" s="302"/>
      <c r="DW242" s="302"/>
      <c r="DX242" s="302"/>
      <c r="DY242" s="302"/>
      <c r="DZ242" s="302"/>
      <c r="EA242" s="302"/>
      <c r="EB242" s="302"/>
      <c r="EC242" s="302"/>
      <c r="ED242" s="302"/>
      <c r="EE242" s="302"/>
      <c r="EF242" s="302"/>
      <c r="EG242" s="302"/>
      <c r="EH242" s="302"/>
      <c r="EI242" s="302"/>
      <c r="EJ242" s="302"/>
      <c r="EK242" s="302"/>
      <c r="EL242" s="302"/>
      <c r="EM242" s="302"/>
      <c r="EN242" s="302"/>
      <c r="EO242" s="302"/>
      <c r="EP242" s="302"/>
      <c r="EQ242" s="302"/>
      <c r="ER242" s="302"/>
      <c r="ES242" s="302"/>
      <c r="ET242" s="302"/>
      <c r="EU242" s="302"/>
      <c r="EV242" s="302"/>
      <c r="EW242" s="302"/>
      <c r="EX242" s="302"/>
      <c r="EY242" s="302"/>
      <c r="EZ242" s="303"/>
      <c r="FA242" s="303"/>
      <c r="FB242" s="303"/>
      <c r="FC242" s="303"/>
      <c r="FD242" s="303"/>
      <c r="FE242" s="302"/>
      <c r="FF242" s="302"/>
      <c r="FG242" s="302"/>
      <c r="FH242" s="302"/>
      <c r="FI242" s="302"/>
    </row>
    <row r="243" spans="1:165" x14ac:dyDescent="0.2">
      <c r="A243" s="302"/>
      <c r="B243" s="55">
        <f t="shared" si="19"/>
        <v>0</v>
      </c>
      <c r="C243" s="55" t="str">
        <f t="shared" si="20"/>
        <v/>
      </c>
      <c r="D243" s="55" t="str">
        <f t="shared" si="21"/>
        <v/>
      </c>
      <c r="E243" s="55">
        <f t="shared" si="22"/>
        <v>0</v>
      </c>
      <c r="F243" s="55">
        <f t="shared" si="23"/>
        <v>0</v>
      </c>
      <c r="G243" s="55" t="str">
        <f t="shared" si="24"/>
        <v/>
      </c>
      <c r="H243" s="55">
        <f>IF(AND(M243&gt;0,M243&lt;='Summary STATS'!$C$22),1,"")</f>
        <v>1</v>
      </c>
      <c r="I243" s="305"/>
      <c r="J243" s="26" t="s">
        <v>521</v>
      </c>
      <c r="K243" s="205">
        <v>44.20730734</v>
      </c>
      <c r="L243" s="205">
        <v>-88.467525899999998</v>
      </c>
      <c r="M243" s="302">
        <v>7</v>
      </c>
      <c r="N243" s="302" t="s">
        <v>284</v>
      </c>
      <c r="O243" s="302" t="s">
        <v>277</v>
      </c>
      <c r="P243" s="301"/>
      <c r="Q243" s="302"/>
      <c r="R243" s="15"/>
      <c r="S243" s="15"/>
      <c r="T243" s="302"/>
      <c r="U243" s="302"/>
      <c r="V243" s="302"/>
      <c r="W243" s="302"/>
      <c r="X243" s="302"/>
      <c r="Y243" s="302"/>
      <c r="Z243" s="302"/>
      <c r="AA243" s="302"/>
      <c r="AB243" s="302"/>
      <c r="AC243" s="302"/>
      <c r="AD243" s="302"/>
      <c r="AE243" s="302"/>
      <c r="AF243" s="302"/>
      <c r="AG243" s="302"/>
      <c r="AH243" s="302"/>
      <c r="AI243" s="302"/>
      <c r="AJ243" s="302"/>
      <c r="AK243" s="302"/>
      <c r="AL243" s="302"/>
      <c r="AM243" s="302"/>
      <c r="AN243" s="302"/>
      <c r="AO243" s="302"/>
      <c r="AP243" s="302"/>
      <c r="AQ243" s="302"/>
      <c r="AR243" s="302"/>
      <c r="AS243" s="302"/>
      <c r="AT243" s="302"/>
      <c r="AU243" s="302"/>
      <c r="AV243" s="302"/>
      <c r="AW243" s="302"/>
      <c r="AX243" s="302"/>
      <c r="AY243" s="302"/>
      <c r="AZ243" s="302"/>
      <c r="BA243" s="302"/>
      <c r="BB243" s="302"/>
      <c r="BC243" s="302"/>
      <c r="BD243" s="302"/>
      <c r="BE243" s="302"/>
      <c r="BF243" s="302"/>
      <c r="BG243" s="302"/>
      <c r="BH243" s="302"/>
      <c r="BI243" s="302"/>
      <c r="BJ243" s="302"/>
      <c r="BK243" s="302"/>
      <c r="BL243" s="302"/>
      <c r="BM243" s="302"/>
      <c r="BN243" s="302"/>
      <c r="BO243" s="302"/>
      <c r="BP243" s="302"/>
      <c r="BQ243" s="302"/>
      <c r="BR243" s="302"/>
      <c r="BS243" s="302"/>
      <c r="BT243" s="302"/>
      <c r="BU243" s="302"/>
      <c r="BV243" s="302"/>
      <c r="BW243" s="302"/>
      <c r="BX243" s="302"/>
      <c r="BY243" s="302"/>
      <c r="BZ243" s="302"/>
      <c r="CA243" s="302"/>
      <c r="CB243" s="302"/>
      <c r="CC243" s="302"/>
      <c r="CD243" s="302"/>
      <c r="CE243" s="302"/>
      <c r="CF243" s="302"/>
      <c r="CG243" s="302"/>
      <c r="CH243" s="302"/>
      <c r="CI243" s="302"/>
      <c r="CJ243" s="302"/>
      <c r="CK243" s="302"/>
      <c r="CL243" s="302"/>
      <c r="CM243" s="302"/>
      <c r="CN243" s="302"/>
      <c r="CO243" s="302"/>
      <c r="CP243" s="302"/>
      <c r="CQ243" s="302"/>
      <c r="CR243" s="302"/>
      <c r="CS243" s="302"/>
      <c r="CT243" s="302"/>
      <c r="CU243" s="302"/>
      <c r="CV243" s="302"/>
      <c r="CW243" s="302"/>
      <c r="CX243" s="302"/>
      <c r="CY243" s="302"/>
      <c r="CZ243" s="302"/>
      <c r="DA243" s="302"/>
      <c r="DB243" s="302"/>
      <c r="DC243" s="302"/>
      <c r="DD243" s="302"/>
      <c r="DE243" s="302"/>
      <c r="DF243" s="302"/>
      <c r="DG243" s="302"/>
      <c r="DH243" s="302"/>
      <c r="DI243" s="302"/>
      <c r="DJ243" s="302"/>
      <c r="DK243" s="302"/>
      <c r="DL243" s="302"/>
      <c r="DM243" s="302"/>
      <c r="DN243" s="302"/>
      <c r="DO243" s="302"/>
      <c r="DP243" s="302"/>
      <c r="DQ243" s="302"/>
      <c r="DR243" s="302"/>
      <c r="DS243" s="302"/>
      <c r="DT243" s="302"/>
      <c r="DU243" s="302"/>
      <c r="DV243" s="302"/>
      <c r="DW243" s="302"/>
      <c r="DX243" s="302"/>
      <c r="DY243" s="302"/>
      <c r="DZ243" s="302"/>
      <c r="EA243" s="302"/>
      <c r="EB243" s="302"/>
      <c r="EC243" s="302"/>
      <c r="ED243" s="302"/>
      <c r="EE243" s="302"/>
      <c r="EF243" s="302"/>
      <c r="EG243" s="302"/>
      <c r="EH243" s="302"/>
      <c r="EI243" s="302"/>
      <c r="EJ243" s="302"/>
      <c r="EK243" s="302"/>
      <c r="EL243" s="302"/>
      <c r="EM243" s="302"/>
      <c r="EN243" s="302"/>
      <c r="EO243" s="302"/>
      <c r="EP243" s="302"/>
      <c r="EQ243" s="302"/>
      <c r="ER243" s="302"/>
      <c r="ES243" s="302"/>
      <c r="ET243" s="302"/>
      <c r="EU243" s="302"/>
      <c r="EV243" s="302"/>
      <c r="EW243" s="302"/>
      <c r="EX243" s="302"/>
      <c r="EY243" s="302"/>
      <c r="EZ243" s="303"/>
      <c r="FA243" s="303"/>
      <c r="FB243" s="303"/>
      <c r="FC243" s="303"/>
      <c r="FD243" s="303"/>
      <c r="FE243" s="302"/>
      <c r="FF243" s="302"/>
      <c r="FG243" s="302"/>
      <c r="FH243" s="302"/>
      <c r="FI243" s="302"/>
    </row>
    <row r="244" spans="1:165" x14ac:dyDescent="0.2">
      <c r="A244" s="302"/>
      <c r="B244" s="55">
        <f t="shared" si="19"/>
        <v>0</v>
      </c>
      <c r="C244" s="55" t="str">
        <f t="shared" si="20"/>
        <v/>
      </c>
      <c r="D244" s="55" t="str">
        <f t="shared" si="21"/>
        <v/>
      </c>
      <c r="E244" s="55">
        <f t="shared" si="22"/>
        <v>0</v>
      </c>
      <c r="F244" s="55">
        <f t="shared" si="23"/>
        <v>0</v>
      </c>
      <c r="G244" s="55" t="str">
        <f t="shared" si="24"/>
        <v/>
      </c>
      <c r="H244" s="55">
        <f>IF(AND(M244&gt;0,M244&lt;='Summary STATS'!$C$22),1,"")</f>
        <v>1</v>
      </c>
      <c r="I244" s="305"/>
      <c r="J244" s="26" t="s">
        <v>522</v>
      </c>
      <c r="K244" s="205">
        <v>44.207292559999999</v>
      </c>
      <c r="L244" s="205">
        <v>-88.466424840000002</v>
      </c>
      <c r="M244" s="302">
        <v>12</v>
      </c>
      <c r="N244" s="302" t="s">
        <v>284</v>
      </c>
      <c r="O244" s="302" t="s">
        <v>276</v>
      </c>
      <c r="P244" s="301"/>
      <c r="Q244" s="302"/>
      <c r="R244" s="15"/>
      <c r="S244" s="15"/>
      <c r="T244" s="302"/>
      <c r="U244" s="302"/>
      <c r="V244" s="302"/>
      <c r="W244" s="302"/>
      <c r="X244" s="302"/>
      <c r="Y244" s="302"/>
      <c r="Z244" s="302"/>
      <c r="AA244" s="302"/>
      <c r="AB244" s="302"/>
      <c r="AC244" s="302"/>
      <c r="AD244" s="302"/>
      <c r="AE244" s="302"/>
      <c r="AF244" s="302"/>
      <c r="AG244" s="302"/>
      <c r="AH244" s="302"/>
      <c r="AI244" s="302"/>
      <c r="AJ244" s="302"/>
      <c r="AK244" s="302"/>
      <c r="AL244" s="302"/>
      <c r="AM244" s="302"/>
      <c r="AN244" s="302"/>
      <c r="AO244" s="302"/>
      <c r="AP244" s="302"/>
      <c r="AQ244" s="302"/>
      <c r="AR244" s="302"/>
      <c r="AS244" s="302"/>
      <c r="AT244" s="302"/>
      <c r="AU244" s="302"/>
      <c r="AV244" s="302"/>
      <c r="AW244" s="302"/>
      <c r="AX244" s="302"/>
      <c r="AY244" s="302"/>
      <c r="AZ244" s="302"/>
      <c r="BA244" s="302"/>
      <c r="BB244" s="302"/>
      <c r="BC244" s="302"/>
      <c r="BD244" s="302"/>
      <c r="BE244" s="302"/>
      <c r="BF244" s="302"/>
      <c r="BG244" s="302"/>
      <c r="BH244" s="302"/>
      <c r="BI244" s="302"/>
      <c r="BJ244" s="302"/>
      <c r="BK244" s="302"/>
      <c r="BL244" s="302"/>
      <c r="BM244" s="302"/>
      <c r="BN244" s="302"/>
      <c r="BO244" s="302"/>
      <c r="BP244" s="302"/>
      <c r="BQ244" s="302"/>
      <c r="BR244" s="302"/>
      <c r="BS244" s="302"/>
      <c r="BT244" s="302"/>
      <c r="BU244" s="302"/>
      <c r="BV244" s="302"/>
      <c r="BW244" s="302"/>
      <c r="BX244" s="302"/>
      <c r="BY244" s="302"/>
      <c r="BZ244" s="302"/>
      <c r="CA244" s="302"/>
      <c r="CB244" s="302"/>
      <c r="CC244" s="302"/>
      <c r="CD244" s="302"/>
      <c r="CE244" s="302"/>
      <c r="CF244" s="302"/>
      <c r="CG244" s="302"/>
      <c r="CH244" s="302"/>
      <c r="CI244" s="302"/>
      <c r="CJ244" s="302"/>
      <c r="CK244" s="302"/>
      <c r="CL244" s="302"/>
      <c r="CM244" s="302"/>
      <c r="CN244" s="302"/>
      <c r="CO244" s="302"/>
      <c r="CP244" s="302"/>
      <c r="CQ244" s="302"/>
      <c r="CR244" s="302"/>
      <c r="CS244" s="302"/>
      <c r="CT244" s="302"/>
      <c r="CU244" s="302"/>
      <c r="CV244" s="302"/>
      <c r="CW244" s="302"/>
      <c r="CX244" s="302"/>
      <c r="CY244" s="302"/>
      <c r="CZ244" s="302"/>
      <c r="DA244" s="302"/>
      <c r="DB244" s="302"/>
      <c r="DC244" s="302"/>
      <c r="DD244" s="302"/>
      <c r="DE244" s="302"/>
      <c r="DF244" s="302"/>
      <c r="DG244" s="302"/>
      <c r="DH244" s="302"/>
      <c r="DI244" s="302"/>
      <c r="DJ244" s="302"/>
      <c r="DK244" s="302"/>
      <c r="DL244" s="302"/>
      <c r="DM244" s="302"/>
      <c r="DN244" s="302"/>
      <c r="DO244" s="302"/>
      <c r="DP244" s="302"/>
      <c r="DQ244" s="302"/>
      <c r="DR244" s="302"/>
      <c r="DS244" s="302"/>
      <c r="DT244" s="302"/>
      <c r="DU244" s="302"/>
      <c r="DV244" s="302"/>
      <c r="DW244" s="302"/>
      <c r="DX244" s="302"/>
      <c r="DY244" s="302"/>
      <c r="DZ244" s="302"/>
      <c r="EA244" s="302"/>
      <c r="EB244" s="302"/>
      <c r="EC244" s="302"/>
      <c r="ED244" s="302"/>
      <c r="EE244" s="302"/>
      <c r="EF244" s="302"/>
      <c r="EG244" s="302"/>
      <c r="EH244" s="302"/>
      <c r="EI244" s="302"/>
      <c r="EJ244" s="302"/>
      <c r="EK244" s="302"/>
      <c r="EL244" s="302"/>
      <c r="EM244" s="302"/>
      <c r="EN244" s="302"/>
      <c r="EO244" s="302"/>
      <c r="EP244" s="302"/>
      <c r="EQ244" s="302"/>
      <c r="ER244" s="302"/>
      <c r="ES244" s="302"/>
      <c r="ET244" s="302"/>
      <c r="EU244" s="302"/>
      <c r="EV244" s="302"/>
      <c r="EW244" s="302"/>
      <c r="EX244" s="302"/>
      <c r="EY244" s="302"/>
      <c r="EZ244" s="303"/>
      <c r="FA244" s="303"/>
      <c r="FB244" s="303"/>
      <c r="FC244" s="303"/>
      <c r="FD244" s="303"/>
      <c r="FE244" s="302"/>
      <c r="FF244" s="302"/>
      <c r="FG244" s="302"/>
      <c r="FH244" s="302"/>
      <c r="FI244" s="302"/>
    </row>
    <row r="245" spans="1:165" x14ac:dyDescent="0.2">
      <c r="A245" s="302"/>
      <c r="B245" s="55">
        <f t="shared" si="19"/>
        <v>4</v>
      </c>
      <c r="C245" s="55">
        <f t="shared" si="20"/>
        <v>4</v>
      </c>
      <c r="D245" s="55">
        <f t="shared" si="21"/>
        <v>3</v>
      </c>
      <c r="E245" s="55">
        <f t="shared" si="22"/>
        <v>4</v>
      </c>
      <c r="F245" s="55">
        <f t="shared" si="23"/>
        <v>3</v>
      </c>
      <c r="G245" s="55">
        <f t="shared" si="24"/>
        <v>6</v>
      </c>
      <c r="H245" s="55">
        <f>IF(AND(M245&gt;0,M245&lt;='Summary STATS'!$C$22),1,"")</f>
        <v>1</v>
      </c>
      <c r="I245" s="305"/>
      <c r="J245" s="26" t="s">
        <v>523</v>
      </c>
      <c r="K245" s="205">
        <v>44.207277769999997</v>
      </c>
      <c r="L245" s="205">
        <v>-88.465323780000006</v>
      </c>
      <c r="M245" s="302">
        <v>6</v>
      </c>
      <c r="N245" s="302" t="s">
        <v>284</v>
      </c>
      <c r="O245" s="302" t="s">
        <v>277</v>
      </c>
      <c r="P245" s="301"/>
      <c r="Q245" s="302">
        <v>2</v>
      </c>
      <c r="R245" s="15">
        <v>1</v>
      </c>
      <c r="S245" s="15"/>
      <c r="T245" s="302"/>
      <c r="U245" s="302"/>
      <c r="V245" s="302"/>
      <c r="W245" s="302"/>
      <c r="X245" s="302"/>
      <c r="Y245" s="302"/>
      <c r="Z245" s="302"/>
      <c r="AA245" s="302"/>
      <c r="AB245" s="302"/>
      <c r="AC245" s="302"/>
      <c r="AD245" s="302"/>
      <c r="AE245" s="302">
        <v>2</v>
      </c>
      <c r="AF245" s="302"/>
      <c r="AG245" s="302"/>
      <c r="AH245" s="302"/>
      <c r="AI245" s="302"/>
      <c r="AJ245" s="302"/>
      <c r="AK245" s="302"/>
      <c r="AL245" s="302"/>
      <c r="AM245" s="302"/>
      <c r="AN245" s="302"/>
      <c r="AO245" s="302"/>
      <c r="AP245" s="302"/>
      <c r="AQ245" s="302">
        <v>1</v>
      </c>
      <c r="AR245" s="302"/>
      <c r="AS245" s="302"/>
      <c r="AT245" s="302"/>
      <c r="AU245" s="302"/>
      <c r="AV245" s="302"/>
      <c r="AW245" s="302"/>
      <c r="AX245" s="302"/>
      <c r="AY245" s="302"/>
      <c r="AZ245" s="302"/>
      <c r="BA245" s="302"/>
      <c r="BB245" s="302"/>
      <c r="BC245" s="302"/>
      <c r="BD245" s="302"/>
      <c r="BE245" s="302"/>
      <c r="BF245" s="302"/>
      <c r="BG245" s="302"/>
      <c r="BH245" s="302"/>
      <c r="BI245" s="302"/>
      <c r="BJ245" s="302"/>
      <c r="BK245" s="302"/>
      <c r="BL245" s="302"/>
      <c r="BM245" s="302"/>
      <c r="BN245" s="302"/>
      <c r="BO245" s="302"/>
      <c r="BP245" s="302"/>
      <c r="BQ245" s="302"/>
      <c r="BR245" s="302"/>
      <c r="BS245" s="302"/>
      <c r="BT245" s="302"/>
      <c r="BU245" s="302"/>
      <c r="BV245" s="302"/>
      <c r="BW245" s="302"/>
      <c r="BX245" s="302"/>
      <c r="BY245" s="302"/>
      <c r="BZ245" s="302"/>
      <c r="CA245" s="302"/>
      <c r="CB245" s="302"/>
      <c r="CC245" s="302"/>
      <c r="CD245" s="302"/>
      <c r="CE245" s="302"/>
      <c r="CF245" s="302"/>
      <c r="CG245" s="302"/>
      <c r="CH245" s="302"/>
      <c r="CI245" s="302"/>
      <c r="CJ245" s="302"/>
      <c r="CK245" s="302"/>
      <c r="CL245" s="302"/>
      <c r="CM245" s="302"/>
      <c r="CN245" s="302"/>
      <c r="CO245" s="302"/>
      <c r="CP245" s="302"/>
      <c r="CQ245" s="302"/>
      <c r="CR245" s="302"/>
      <c r="CS245" s="302"/>
      <c r="CT245" s="302"/>
      <c r="CU245" s="302"/>
      <c r="CV245" s="302"/>
      <c r="CW245" s="302"/>
      <c r="CX245" s="302"/>
      <c r="CY245" s="302"/>
      <c r="CZ245" s="302"/>
      <c r="DA245" s="302"/>
      <c r="DB245" s="302"/>
      <c r="DC245" s="302"/>
      <c r="DD245" s="302"/>
      <c r="DE245" s="302"/>
      <c r="DF245" s="302"/>
      <c r="DG245" s="302"/>
      <c r="DH245" s="302"/>
      <c r="DI245" s="302"/>
      <c r="DJ245" s="302"/>
      <c r="DK245" s="302"/>
      <c r="DL245" s="302"/>
      <c r="DM245" s="302"/>
      <c r="DN245" s="302"/>
      <c r="DO245" s="302"/>
      <c r="DP245" s="302"/>
      <c r="DQ245" s="302"/>
      <c r="DR245" s="302"/>
      <c r="DS245" s="302"/>
      <c r="DT245" s="302"/>
      <c r="DU245" s="302"/>
      <c r="DV245" s="302"/>
      <c r="DW245" s="302"/>
      <c r="DX245" s="302"/>
      <c r="DY245" s="302"/>
      <c r="DZ245" s="302"/>
      <c r="EA245" s="302"/>
      <c r="EB245" s="302"/>
      <c r="EC245" s="302"/>
      <c r="ED245" s="302"/>
      <c r="EE245" s="302"/>
      <c r="EF245" s="302"/>
      <c r="EG245" s="302"/>
      <c r="EH245" s="302"/>
      <c r="EI245" s="302"/>
      <c r="EJ245" s="302"/>
      <c r="EK245" s="302"/>
      <c r="EL245" s="302"/>
      <c r="EM245" s="302"/>
      <c r="EN245" s="302"/>
      <c r="EO245" s="302"/>
      <c r="EP245" s="302"/>
      <c r="EQ245" s="302"/>
      <c r="ER245" s="302"/>
      <c r="ES245" s="302">
        <v>2</v>
      </c>
      <c r="ET245" s="302"/>
      <c r="EU245" s="302"/>
      <c r="EV245" s="302"/>
      <c r="EW245" s="302"/>
      <c r="EX245" s="302"/>
      <c r="EY245" s="302"/>
      <c r="EZ245" s="303"/>
      <c r="FA245" s="303"/>
      <c r="FB245" s="303"/>
      <c r="FC245" s="303"/>
      <c r="FD245" s="303"/>
      <c r="FE245" s="302"/>
      <c r="FF245" s="302"/>
      <c r="FG245" s="302"/>
      <c r="FH245" s="302"/>
      <c r="FI245" s="302"/>
    </row>
    <row r="246" spans="1:165" x14ac:dyDescent="0.2">
      <c r="A246" s="302"/>
      <c r="B246" s="55">
        <f t="shared" si="19"/>
        <v>4</v>
      </c>
      <c r="C246" s="55">
        <f t="shared" si="20"/>
        <v>4</v>
      </c>
      <c r="D246" s="55">
        <f t="shared" si="21"/>
        <v>3</v>
      </c>
      <c r="E246" s="55">
        <f t="shared" si="22"/>
        <v>4</v>
      </c>
      <c r="F246" s="55">
        <f t="shared" si="23"/>
        <v>3</v>
      </c>
      <c r="G246" s="55">
        <f t="shared" si="24"/>
        <v>5.5</v>
      </c>
      <c r="H246" s="55">
        <f>IF(AND(M246&gt;0,M246&lt;='Summary STATS'!$C$22),1,"")</f>
        <v>1</v>
      </c>
      <c r="I246" s="305"/>
      <c r="J246" s="26" t="s">
        <v>525</v>
      </c>
      <c r="K246" s="205">
        <v>44.207262970000002</v>
      </c>
      <c r="L246" s="205">
        <v>-88.464222730000003</v>
      </c>
      <c r="M246" s="302">
        <v>5.5</v>
      </c>
      <c r="N246" s="302" t="s">
        <v>284</v>
      </c>
      <c r="O246" s="302" t="s">
        <v>277</v>
      </c>
      <c r="P246" s="301"/>
      <c r="Q246" s="302">
        <v>3</v>
      </c>
      <c r="R246" s="15">
        <v>1</v>
      </c>
      <c r="S246" s="15"/>
      <c r="T246" s="302"/>
      <c r="U246" s="302"/>
      <c r="V246" s="302"/>
      <c r="W246" s="302"/>
      <c r="X246" s="302"/>
      <c r="Y246" s="302"/>
      <c r="Z246" s="302"/>
      <c r="AA246" s="302"/>
      <c r="AB246" s="302"/>
      <c r="AC246" s="302"/>
      <c r="AD246" s="302"/>
      <c r="AE246" s="302">
        <v>3</v>
      </c>
      <c r="AF246" s="302"/>
      <c r="AG246" s="302"/>
      <c r="AH246" s="302"/>
      <c r="AI246" s="302"/>
      <c r="AJ246" s="302"/>
      <c r="AK246" s="302"/>
      <c r="AL246" s="302"/>
      <c r="AM246" s="302"/>
      <c r="AN246" s="302"/>
      <c r="AO246" s="302"/>
      <c r="AP246" s="302"/>
      <c r="AQ246" s="302">
        <v>2</v>
      </c>
      <c r="AR246" s="302"/>
      <c r="AS246" s="302"/>
      <c r="AT246" s="302"/>
      <c r="AU246" s="302"/>
      <c r="AV246" s="302"/>
      <c r="AW246" s="302"/>
      <c r="AX246" s="302"/>
      <c r="AY246" s="302"/>
      <c r="AZ246" s="302"/>
      <c r="BA246" s="302"/>
      <c r="BB246" s="302"/>
      <c r="BC246" s="302"/>
      <c r="BD246" s="302"/>
      <c r="BE246" s="302"/>
      <c r="BF246" s="302"/>
      <c r="BG246" s="302"/>
      <c r="BH246" s="302"/>
      <c r="BI246" s="302"/>
      <c r="BJ246" s="302"/>
      <c r="BK246" s="302"/>
      <c r="BL246" s="302"/>
      <c r="BM246" s="302"/>
      <c r="BN246" s="302"/>
      <c r="BO246" s="302"/>
      <c r="BP246" s="302"/>
      <c r="BQ246" s="302"/>
      <c r="BR246" s="302"/>
      <c r="BS246" s="302"/>
      <c r="BT246" s="302"/>
      <c r="BU246" s="302"/>
      <c r="BV246" s="302"/>
      <c r="BW246" s="302"/>
      <c r="BX246" s="302"/>
      <c r="BY246" s="302"/>
      <c r="BZ246" s="302"/>
      <c r="CA246" s="302"/>
      <c r="CB246" s="302"/>
      <c r="CC246" s="302"/>
      <c r="CD246" s="302"/>
      <c r="CE246" s="302"/>
      <c r="CF246" s="302"/>
      <c r="CG246" s="302"/>
      <c r="CH246" s="302"/>
      <c r="CI246" s="302"/>
      <c r="CJ246" s="302"/>
      <c r="CK246" s="302"/>
      <c r="CL246" s="302"/>
      <c r="CM246" s="302"/>
      <c r="CN246" s="302"/>
      <c r="CO246" s="302"/>
      <c r="CP246" s="302"/>
      <c r="CQ246" s="302"/>
      <c r="CR246" s="302"/>
      <c r="CS246" s="302"/>
      <c r="CT246" s="302"/>
      <c r="CU246" s="302"/>
      <c r="CV246" s="302"/>
      <c r="CW246" s="302"/>
      <c r="CX246" s="302"/>
      <c r="CY246" s="302"/>
      <c r="CZ246" s="302"/>
      <c r="DA246" s="302"/>
      <c r="DB246" s="302"/>
      <c r="DC246" s="302"/>
      <c r="DD246" s="302"/>
      <c r="DE246" s="302">
        <v>1</v>
      </c>
      <c r="DF246" s="302"/>
      <c r="DG246" s="302"/>
      <c r="DH246" s="302"/>
      <c r="DI246" s="302"/>
      <c r="DJ246" s="302"/>
      <c r="DK246" s="302"/>
      <c r="DL246" s="302"/>
      <c r="DM246" s="302"/>
      <c r="DN246" s="302"/>
      <c r="DO246" s="302"/>
      <c r="DP246" s="302"/>
      <c r="DQ246" s="302"/>
      <c r="DR246" s="302"/>
      <c r="DS246" s="302"/>
      <c r="DT246" s="302"/>
      <c r="DU246" s="302"/>
      <c r="DV246" s="302"/>
      <c r="DW246" s="302"/>
      <c r="DX246" s="302"/>
      <c r="DY246" s="302"/>
      <c r="DZ246" s="302"/>
      <c r="EA246" s="302"/>
      <c r="EB246" s="302"/>
      <c r="EC246" s="302"/>
      <c r="ED246" s="302"/>
      <c r="EE246" s="302"/>
      <c r="EF246" s="302"/>
      <c r="EG246" s="302"/>
      <c r="EH246" s="302"/>
      <c r="EI246" s="302"/>
      <c r="EJ246" s="302"/>
      <c r="EK246" s="302"/>
      <c r="EL246" s="302"/>
      <c r="EM246" s="302"/>
      <c r="EN246" s="302"/>
      <c r="EO246" s="302"/>
      <c r="EP246" s="302"/>
      <c r="EQ246" s="302"/>
      <c r="ER246" s="302"/>
      <c r="ES246" s="302"/>
      <c r="ET246" s="302"/>
      <c r="EU246" s="302"/>
      <c r="EV246" s="302"/>
      <c r="EW246" s="302"/>
      <c r="EX246" s="302"/>
      <c r="EY246" s="302"/>
      <c r="EZ246" s="303"/>
      <c r="FA246" s="303"/>
      <c r="FB246" s="303">
        <v>3</v>
      </c>
      <c r="FC246" s="303"/>
      <c r="FD246" s="303"/>
      <c r="FE246" s="302"/>
      <c r="FF246" s="302"/>
      <c r="FG246" s="302"/>
      <c r="FH246" s="302"/>
      <c r="FI246" s="302"/>
    </row>
    <row r="247" spans="1:165" x14ac:dyDescent="0.2">
      <c r="A247" s="302"/>
      <c r="B247" s="55">
        <f t="shared" si="19"/>
        <v>0</v>
      </c>
      <c r="C247" s="55" t="str">
        <f t="shared" si="20"/>
        <v/>
      </c>
      <c r="D247" s="55" t="str">
        <f t="shared" si="21"/>
        <v/>
      </c>
      <c r="E247" s="55">
        <f t="shared" si="22"/>
        <v>0</v>
      </c>
      <c r="F247" s="55">
        <f t="shared" si="23"/>
        <v>0</v>
      </c>
      <c r="G247" s="55" t="str">
        <f t="shared" si="24"/>
        <v/>
      </c>
      <c r="H247" s="55">
        <f>IF(AND(M247&gt;0,M247&lt;='Summary STATS'!$C$22),1,"")</f>
        <v>1</v>
      </c>
      <c r="I247" s="305"/>
      <c r="J247" s="26" t="s">
        <v>526</v>
      </c>
      <c r="K247" s="205">
        <v>44.207248159999999</v>
      </c>
      <c r="L247" s="205">
        <v>-88.463121670000007</v>
      </c>
      <c r="M247" s="302">
        <v>8</v>
      </c>
      <c r="N247" s="302" t="s">
        <v>284</v>
      </c>
      <c r="O247" s="302" t="s">
        <v>277</v>
      </c>
      <c r="P247" s="301"/>
      <c r="Q247" s="302"/>
      <c r="R247" s="15"/>
      <c r="S247" s="15"/>
      <c r="T247" s="302"/>
      <c r="U247" s="302"/>
      <c r="V247" s="302"/>
      <c r="W247" s="302"/>
      <c r="X247" s="302"/>
      <c r="Y247" s="302"/>
      <c r="Z247" s="302"/>
      <c r="AA247" s="302"/>
      <c r="AB247" s="302"/>
      <c r="AC247" s="302"/>
      <c r="AD247" s="302"/>
      <c r="AE247" s="302"/>
      <c r="AF247" s="302"/>
      <c r="AG247" s="302"/>
      <c r="AH247" s="302"/>
      <c r="AI247" s="302"/>
      <c r="AJ247" s="302"/>
      <c r="AK247" s="302"/>
      <c r="AL247" s="302"/>
      <c r="AM247" s="302"/>
      <c r="AN247" s="302"/>
      <c r="AO247" s="302"/>
      <c r="AP247" s="302"/>
      <c r="AQ247" s="302"/>
      <c r="AR247" s="302"/>
      <c r="AS247" s="302"/>
      <c r="AT247" s="302"/>
      <c r="AU247" s="302"/>
      <c r="AV247" s="302"/>
      <c r="AW247" s="302"/>
      <c r="AX247" s="302"/>
      <c r="AY247" s="302"/>
      <c r="AZ247" s="302"/>
      <c r="BA247" s="302"/>
      <c r="BB247" s="302"/>
      <c r="BC247" s="302"/>
      <c r="BD247" s="302"/>
      <c r="BE247" s="302"/>
      <c r="BF247" s="302"/>
      <c r="BG247" s="302"/>
      <c r="BH247" s="302"/>
      <c r="BI247" s="302"/>
      <c r="BJ247" s="302"/>
      <c r="BK247" s="302"/>
      <c r="BL247" s="302"/>
      <c r="BM247" s="302"/>
      <c r="BN247" s="302"/>
      <c r="BO247" s="302"/>
      <c r="BP247" s="302"/>
      <c r="BQ247" s="302"/>
      <c r="BR247" s="302"/>
      <c r="BS247" s="302"/>
      <c r="BT247" s="302"/>
      <c r="BU247" s="302"/>
      <c r="BV247" s="302"/>
      <c r="BW247" s="302"/>
      <c r="BX247" s="302"/>
      <c r="BY247" s="302"/>
      <c r="BZ247" s="302"/>
      <c r="CA247" s="302"/>
      <c r="CB247" s="302"/>
      <c r="CC247" s="302"/>
      <c r="CD247" s="302"/>
      <c r="CE247" s="302"/>
      <c r="CF247" s="302"/>
      <c r="CG247" s="302"/>
      <c r="CH247" s="302"/>
      <c r="CI247" s="302"/>
      <c r="CJ247" s="302"/>
      <c r="CK247" s="302"/>
      <c r="CL247" s="302"/>
      <c r="CM247" s="302"/>
      <c r="CN247" s="302"/>
      <c r="CO247" s="302"/>
      <c r="CP247" s="302"/>
      <c r="CQ247" s="302"/>
      <c r="CR247" s="302"/>
      <c r="CS247" s="302"/>
      <c r="CT247" s="302"/>
      <c r="CU247" s="302"/>
      <c r="CV247" s="302"/>
      <c r="CW247" s="302"/>
      <c r="CX247" s="302"/>
      <c r="CY247" s="302"/>
      <c r="CZ247" s="302"/>
      <c r="DA247" s="302"/>
      <c r="DB247" s="302"/>
      <c r="DC247" s="302"/>
      <c r="DD247" s="302"/>
      <c r="DE247" s="302"/>
      <c r="DF247" s="302"/>
      <c r="DG247" s="302"/>
      <c r="DH247" s="302"/>
      <c r="DI247" s="302"/>
      <c r="DJ247" s="302"/>
      <c r="DK247" s="302"/>
      <c r="DL247" s="302"/>
      <c r="DM247" s="302"/>
      <c r="DN247" s="302"/>
      <c r="DO247" s="302"/>
      <c r="DP247" s="302"/>
      <c r="DQ247" s="302"/>
      <c r="DR247" s="302"/>
      <c r="DS247" s="302"/>
      <c r="DT247" s="302"/>
      <c r="DU247" s="302"/>
      <c r="DV247" s="302"/>
      <c r="DW247" s="302"/>
      <c r="DX247" s="302"/>
      <c r="DY247" s="302"/>
      <c r="DZ247" s="302"/>
      <c r="EA247" s="302"/>
      <c r="EB247" s="302"/>
      <c r="EC247" s="302"/>
      <c r="ED247" s="302"/>
      <c r="EE247" s="302"/>
      <c r="EF247" s="302"/>
      <c r="EG247" s="302"/>
      <c r="EH247" s="302"/>
      <c r="EI247" s="302"/>
      <c r="EJ247" s="302"/>
      <c r="EK247" s="302"/>
      <c r="EL247" s="302"/>
      <c r="EM247" s="302"/>
      <c r="EN247" s="302"/>
      <c r="EO247" s="302"/>
      <c r="EP247" s="302"/>
      <c r="EQ247" s="302"/>
      <c r="ER247" s="302"/>
      <c r="ES247" s="302"/>
      <c r="ET247" s="302"/>
      <c r="EU247" s="302"/>
      <c r="EV247" s="302"/>
      <c r="EW247" s="302"/>
      <c r="EX247" s="302"/>
      <c r="EY247" s="302"/>
      <c r="EZ247" s="303"/>
      <c r="FA247" s="303"/>
      <c r="FB247" s="303"/>
      <c r="FC247" s="303"/>
      <c r="FD247" s="303"/>
      <c r="FE247" s="302"/>
      <c r="FF247" s="302"/>
      <c r="FG247" s="302"/>
      <c r="FH247" s="302"/>
      <c r="FI247" s="302"/>
    </row>
    <row r="248" spans="1:165" x14ac:dyDescent="0.2">
      <c r="A248" s="302"/>
      <c r="B248" s="55">
        <f t="shared" si="19"/>
        <v>4</v>
      </c>
      <c r="C248" s="55">
        <f t="shared" si="20"/>
        <v>4</v>
      </c>
      <c r="D248" s="55">
        <f t="shared" si="21"/>
        <v>4</v>
      </c>
      <c r="E248" s="55">
        <f t="shared" si="22"/>
        <v>4</v>
      </c>
      <c r="F248" s="55">
        <f t="shared" si="23"/>
        <v>4</v>
      </c>
      <c r="G248" s="55">
        <f t="shared" si="24"/>
        <v>6</v>
      </c>
      <c r="H248" s="55">
        <f>IF(AND(M248&gt;0,M248&lt;='Summary STATS'!$C$22),1,"")</f>
        <v>1</v>
      </c>
      <c r="I248" s="305"/>
      <c r="J248" s="26" t="s">
        <v>527</v>
      </c>
      <c r="K248" s="205">
        <v>44.207233340000002</v>
      </c>
      <c r="L248" s="205">
        <v>-88.462020609999996</v>
      </c>
      <c r="M248" s="302">
        <v>6</v>
      </c>
      <c r="N248" s="302" t="s">
        <v>284</v>
      </c>
      <c r="O248" s="302" t="s">
        <v>277</v>
      </c>
      <c r="P248" s="301"/>
      <c r="Q248" s="302">
        <v>3</v>
      </c>
      <c r="R248" s="15"/>
      <c r="S248" s="15"/>
      <c r="T248" s="302"/>
      <c r="U248" s="302"/>
      <c r="V248" s="302"/>
      <c r="W248" s="302"/>
      <c r="X248" s="302"/>
      <c r="Y248" s="302"/>
      <c r="Z248" s="302"/>
      <c r="AA248" s="302"/>
      <c r="AB248" s="302"/>
      <c r="AC248" s="302"/>
      <c r="AD248" s="302"/>
      <c r="AE248" s="302">
        <v>2</v>
      </c>
      <c r="AF248" s="302"/>
      <c r="AG248" s="302"/>
      <c r="AH248" s="302"/>
      <c r="AI248" s="302"/>
      <c r="AJ248" s="302"/>
      <c r="AK248" s="302"/>
      <c r="AL248" s="302"/>
      <c r="AM248" s="302"/>
      <c r="AN248" s="302"/>
      <c r="AO248" s="302"/>
      <c r="AP248" s="302"/>
      <c r="AQ248" s="302">
        <v>1</v>
      </c>
      <c r="AR248" s="302"/>
      <c r="AS248" s="302"/>
      <c r="AT248" s="302"/>
      <c r="AU248" s="302"/>
      <c r="AV248" s="302"/>
      <c r="AW248" s="302">
        <v>3</v>
      </c>
      <c r="AX248" s="302"/>
      <c r="AY248" s="302"/>
      <c r="AZ248" s="302"/>
      <c r="BA248" s="302"/>
      <c r="BB248" s="302"/>
      <c r="BC248" s="302"/>
      <c r="BD248" s="302"/>
      <c r="BE248" s="302"/>
      <c r="BF248" s="302"/>
      <c r="BG248" s="302"/>
      <c r="BH248" s="302"/>
      <c r="BI248" s="302"/>
      <c r="BJ248" s="302"/>
      <c r="BK248" s="302"/>
      <c r="BL248" s="302"/>
      <c r="BM248" s="302"/>
      <c r="BN248" s="302"/>
      <c r="BO248" s="302"/>
      <c r="BP248" s="302"/>
      <c r="BQ248" s="302"/>
      <c r="BR248" s="302"/>
      <c r="BS248" s="302"/>
      <c r="BT248" s="302"/>
      <c r="BU248" s="302"/>
      <c r="BV248" s="302"/>
      <c r="BW248" s="302"/>
      <c r="BX248" s="302"/>
      <c r="BY248" s="302"/>
      <c r="BZ248" s="302"/>
      <c r="CA248" s="302"/>
      <c r="CB248" s="302"/>
      <c r="CC248" s="302"/>
      <c r="CD248" s="302"/>
      <c r="CE248" s="302"/>
      <c r="CF248" s="302"/>
      <c r="CG248" s="302"/>
      <c r="CH248" s="302"/>
      <c r="CI248" s="302"/>
      <c r="CJ248" s="302"/>
      <c r="CK248" s="302"/>
      <c r="CL248" s="302"/>
      <c r="CM248" s="302"/>
      <c r="CN248" s="302"/>
      <c r="CO248" s="302"/>
      <c r="CP248" s="302"/>
      <c r="CQ248" s="302"/>
      <c r="CR248" s="302"/>
      <c r="CS248" s="302"/>
      <c r="CT248" s="302"/>
      <c r="CU248" s="302"/>
      <c r="CV248" s="302"/>
      <c r="CW248" s="302"/>
      <c r="CX248" s="302"/>
      <c r="CY248" s="302"/>
      <c r="CZ248" s="302"/>
      <c r="DA248" s="302"/>
      <c r="DB248" s="302"/>
      <c r="DC248" s="302"/>
      <c r="DD248" s="302"/>
      <c r="DE248" s="302"/>
      <c r="DF248" s="302"/>
      <c r="DG248" s="302"/>
      <c r="DH248" s="302"/>
      <c r="DI248" s="302"/>
      <c r="DJ248" s="302"/>
      <c r="DK248" s="302"/>
      <c r="DL248" s="302"/>
      <c r="DM248" s="302"/>
      <c r="DN248" s="302"/>
      <c r="DO248" s="302"/>
      <c r="DP248" s="302"/>
      <c r="DQ248" s="302"/>
      <c r="DR248" s="302"/>
      <c r="DS248" s="302"/>
      <c r="DT248" s="302"/>
      <c r="DU248" s="302"/>
      <c r="DV248" s="302"/>
      <c r="DW248" s="302"/>
      <c r="DX248" s="302"/>
      <c r="DY248" s="302"/>
      <c r="DZ248" s="302"/>
      <c r="EA248" s="302"/>
      <c r="EB248" s="302"/>
      <c r="EC248" s="302"/>
      <c r="ED248" s="302"/>
      <c r="EE248" s="302"/>
      <c r="EF248" s="302"/>
      <c r="EG248" s="302"/>
      <c r="EH248" s="302"/>
      <c r="EI248" s="302"/>
      <c r="EJ248" s="302"/>
      <c r="EK248" s="302"/>
      <c r="EL248" s="302"/>
      <c r="EM248" s="302"/>
      <c r="EN248" s="302"/>
      <c r="EO248" s="302"/>
      <c r="EP248" s="302"/>
      <c r="EQ248" s="302"/>
      <c r="ER248" s="302"/>
      <c r="ES248" s="302">
        <v>1</v>
      </c>
      <c r="ET248" s="302"/>
      <c r="EU248" s="302"/>
      <c r="EV248" s="302"/>
      <c r="EW248" s="302"/>
      <c r="EX248" s="302"/>
      <c r="EY248" s="302"/>
      <c r="EZ248" s="303"/>
      <c r="FA248" s="303"/>
      <c r="FB248" s="303">
        <v>1</v>
      </c>
      <c r="FC248" s="303"/>
      <c r="FD248" s="303"/>
      <c r="FE248" s="302"/>
      <c r="FF248" s="302"/>
      <c r="FG248" s="302"/>
      <c r="FH248" s="302"/>
      <c r="FI248" s="302"/>
    </row>
    <row r="249" spans="1:165" x14ac:dyDescent="0.2">
      <c r="A249" s="302"/>
      <c r="B249" s="55">
        <f t="shared" si="19"/>
        <v>0</v>
      </c>
      <c r="C249" s="55" t="str">
        <f t="shared" si="20"/>
        <v/>
      </c>
      <c r="D249" s="55" t="str">
        <f t="shared" si="21"/>
        <v/>
      </c>
      <c r="E249" s="55">
        <f t="shared" si="22"/>
        <v>0</v>
      </c>
      <c r="F249" s="55">
        <f t="shared" si="23"/>
        <v>0</v>
      </c>
      <c r="G249" s="55" t="str">
        <f t="shared" si="24"/>
        <v/>
      </c>
      <c r="H249" s="55">
        <f>IF(AND(M249&gt;0,M249&lt;='Summary STATS'!$C$22),1,"")</f>
        <v>1</v>
      </c>
      <c r="I249" s="305"/>
      <c r="J249" s="26" t="s">
        <v>528</v>
      </c>
      <c r="K249" s="205">
        <v>44.207218509999997</v>
      </c>
      <c r="L249" s="205">
        <v>-88.460919559999994</v>
      </c>
      <c r="M249" s="302">
        <v>6</v>
      </c>
      <c r="N249" s="302" t="s">
        <v>293</v>
      </c>
      <c r="O249" s="302" t="s">
        <v>277</v>
      </c>
      <c r="P249" s="301"/>
      <c r="Q249" s="302"/>
      <c r="R249" s="15"/>
      <c r="S249" s="15"/>
      <c r="T249" s="302"/>
      <c r="U249" s="302"/>
      <c r="V249" s="302"/>
      <c r="W249" s="302"/>
      <c r="X249" s="302"/>
      <c r="Y249" s="302"/>
      <c r="Z249" s="302"/>
      <c r="AA249" s="302"/>
      <c r="AB249" s="302"/>
      <c r="AC249" s="302"/>
      <c r="AD249" s="302"/>
      <c r="AE249" s="302"/>
      <c r="AF249" s="302"/>
      <c r="AG249" s="302"/>
      <c r="AH249" s="302"/>
      <c r="AI249" s="302"/>
      <c r="AJ249" s="302"/>
      <c r="AK249" s="302"/>
      <c r="AL249" s="302"/>
      <c r="AM249" s="302"/>
      <c r="AN249" s="302"/>
      <c r="AO249" s="302"/>
      <c r="AP249" s="302"/>
      <c r="AQ249" s="302"/>
      <c r="AR249" s="302"/>
      <c r="AS249" s="302"/>
      <c r="AT249" s="302"/>
      <c r="AU249" s="302"/>
      <c r="AV249" s="302"/>
      <c r="AW249" s="302"/>
      <c r="AX249" s="302"/>
      <c r="AY249" s="302"/>
      <c r="AZ249" s="302"/>
      <c r="BA249" s="302"/>
      <c r="BB249" s="302"/>
      <c r="BC249" s="302"/>
      <c r="BD249" s="302"/>
      <c r="BE249" s="302"/>
      <c r="BF249" s="302"/>
      <c r="BG249" s="302"/>
      <c r="BH249" s="302"/>
      <c r="BI249" s="302"/>
      <c r="BJ249" s="302"/>
      <c r="BK249" s="302"/>
      <c r="BL249" s="302"/>
      <c r="BM249" s="302"/>
      <c r="BN249" s="302"/>
      <c r="BO249" s="302"/>
      <c r="BP249" s="302"/>
      <c r="BQ249" s="302"/>
      <c r="BR249" s="302"/>
      <c r="BS249" s="302"/>
      <c r="BT249" s="302"/>
      <c r="BU249" s="302"/>
      <c r="BV249" s="302"/>
      <c r="BW249" s="302"/>
      <c r="BX249" s="302"/>
      <c r="BY249" s="302"/>
      <c r="BZ249" s="302"/>
      <c r="CA249" s="302"/>
      <c r="CB249" s="302"/>
      <c r="CC249" s="302"/>
      <c r="CD249" s="302"/>
      <c r="CE249" s="302"/>
      <c r="CF249" s="302"/>
      <c r="CG249" s="302"/>
      <c r="CH249" s="302"/>
      <c r="CI249" s="302"/>
      <c r="CJ249" s="302"/>
      <c r="CK249" s="302"/>
      <c r="CL249" s="302"/>
      <c r="CM249" s="302"/>
      <c r="CN249" s="302"/>
      <c r="CO249" s="302"/>
      <c r="CP249" s="302"/>
      <c r="CQ249" s="302"/>
      <c r="CR249" s="302"/>
      <c r="CS249" s="302"/>
      <c r="CT249" s="302"/>
      <c r="CU249" s="302"/>
      <c r="CV249" s="302"/>
      <c r="CW249" s="302"/>
      <c r="CX249" s="302"/>
      <c r="CY249" s="302"/>
      <c r="CZ249" s="302"/>
      <c r="DA249" s="302"/>
      <c r="DB249" s="302"/>
      <c r="DC249" s="302"/>
      <c r="DD249" s="302"/>
      <c r="DE249" s="302"/>
      <c r="DF249" s="302"/>
      <c r="DG249" s="302"/>
      <c r="DH249" s="302"/>
      <c r="DI249" s="302"/>
      <c r="DJ249" s="302"/>
      <c r="DK249" s="302"/>
      <c r="DL249" s="302"/>
      <c r="DM249" s="302"/>
      <c r="DN249" s="302"/>
      <c r="DO249" s="302"/>
      <c r="DP249" s="302"/>
      <c r="DQ249" s="302"/>
      <c r="DR249" s="302"/>
      <c r="DS249" s="302"/>
      <c r="DT249" s="302"/>
      <c r="DU249" s="302"/>
      <c r="DV249" s="302"/>
      <c r="DW249" s="302"/>
      <c r="DX249" s="302"/>
      <c r="DY249" s="302"/>
      <c r="DZ249" s="302"/>
      <c r="EA249" s="302"/>
      <c r="EB249" s="302"/>
      <c r="EC249" s="302"/>
      <c r="ED249" s="302"/>
      <c r="EE249" s="302"/>
      <c r="EF249" s="302"/>
      <c r="EG249" s="302"/>
      <c r="EH249" s="302"/>
      <c r="EI249" s="302"/>
      <c r="EJ249" s="302"/>
      <c r="EK249" s="302"/>
      <c r="EL249" s="302"/>
      <c r="EM249" s="302"/>
      <c r="EN249" s="302"/>
      <c r="EO249" s="302"/>
      <c r="EP249" s="302"/>
      <c r="EQ249" s="302"/>
      <c r="ER249" s="302"/>
      <c r="ES249" s="302"/>
      <c r="ET249" s="302"/>
      <c r="EU249" s="302"/>
      <c r="EV249" s="302"/>
      <c r="EW249" s="302"/>
      <c r="EX249" s="302"/>
      <c r="EY249" s="302"/>
      <c r="EZ249" s="303"/>
      <c r="FA249" s="303"/>
      <c r="FB249" s="303"/>
      <c r="FC249" s="303"/>
      <c r="FD249" s="303"/>
      <c r="FE249" s="302"/>
      <c r="FF249" s="302"/>
      <c r="FG249" s="302"/>
      <c r="FH249" s="302"/>
      <c r="FI249" s="302"/>
    </row>
    <row r="250" spans="1:165" x14ac:dyDescent="0.2">
      <c r="A250" s="302"/>
      <c r="B250" s="55">
        <f t="shared" si="19"/>
        <v>0</v>
      </c>
      <c r="C250" s="55" t="str">
        <f t="shared" si="20"/>
        <v/>
      </c>
      <c r="D250" s="55" t="str">
        <f t="shared" si="21"/>
        <v/>
      </c>
      <c r="E250" s="55">
        <f t="shared" si="22"/>
        <v>0</v>
      </c>
      <c r="F250" s="55">
        <f t="shared" si="23"/>
        <v>0</v>
      </c>
      <c r="G250" s="55" t="str">
        <f t="shared" si="24"/>
        <v/>
      </c>
      <c r="H250" s="55">
        <f>IF(AND(M250&gt;0,M250&lt;='Summary STATS'!$C$22),1,"")</f>
        <v>1</v>
      </c>
      <c r="I250" s="305"/>
      <c r="J250" s="26" t="s">
        <v>529</v>
      </c>
      <c r="K250" s="205">
        <v>44.207203669999998</v>
      </c>
      <c r="L250" s="205">
        <v>-88.459818510000005</v>
      </c>
      <c r="M250" s="302">
        <v>6.75</v>
      </c>
      <c r="N250" s="302" t="s">
        <v>284</v>
      </c>
      <c r="O250" s="302" t="s">
        <v>277</v>
      </c>
      <c r="P250" s="301"/>
      <c r="Q250" s="302"/>
      <c r="R250" s="15"/>
      <c r="S250" s="15"/>
      <c r="T250" s="302"/>
      <c r="U250" s="302"/>
      <c r="V250" s="302"/>
      <c r="W250" s="302"/>
      <c r="X250" s="302"/>
      <c r="Y250" s="302"/>
      <c r="Z250" s="302"/>
      <c r="AA250" s="302"/>
      <c r="AB250" s="302"/>
      <c r="AC250" s="302"/>
      <c r="AD250" s="302"/>
      <c r="AE250" s="302"/>
      <c r="AF250" s="302"/>
      <c r="AG250" s="302"/>
      <c r="AH250" s="302"/>
      <c r="AI250" s="302"/>
      <c r="AJ250" s="302"/>
      <c r="AK250" s="302"/>
      <c r="AL250" s="302"/>
      <c r="AM250" s="302"/>
      <c r="AN250" s="302"/>
      <c r="AO250" s="302"/>
      <c r="AP250" s="302"/>
      <c r="AQ250" s="302"/>
      <c r="AR250" s="302"/>
      <c r="AS250" s="302"/>
      <c r="AT250" s="302"/>
      <c r="AU250" s="302"/>
      <c r="AV250" s="302"/>
      <c r="AW250" s="302"/>
      <c r="AX250" s="302"/>
      <c r="AY250" s="302"/>
      <c r="AZ250" s="302"/>
      <c r="BA250" s="302"/>
      <c r="BB250" s="302"/>
      <c r="BC250" s="302"/>
      <c r="BD250" s="302"/>
      <c r="BE250" s="302"/>
      <c r="BF250" s="302"/>
      <c r="BG250" s="302"/>
      <c r="BH250" s="302"/>
      <c r="BI250" s="302"/>
      <c r="BJ250" s="302"/>
      <c r="BK250" s="302"/>
      <c r="BL250" s="302"/>
      <c r="BM250" s="302"/>
      <c r="BN250" s="302"/>
      <c r="BO250" s="302"/>
      <c r="BP250" s="302"/>
      <c r="BQ250" s="302"/>
      <c r="BR250" s="302"/>
      <c r="BS250" s="302"/>
      <c r="BT250" s="302"/>
      <c r="BU250" s="302"/>
      <c r="BV250" s="302"/>
      <c r="BW250" s="302"/>
      <c r="BX250" s="302"/>
      <c r="BY250" s="302"/>
      <c r="BZ250" s="302"/>
      <c r="CA250" s="302"/>
      <c r="CB250" s="302"/>
      <c r="CC250" s="302"/>
      <c r="CD250" s="302"/>
      <c r="CE250" s="302"/>
      <c r="CF250" s="302"/>
      <c r="CG250" s="302"/>
      <c r="CH250" s="302"/>
      <c r="CI250" s="302"/>
      <c r="CJ250" s="302"/>
      <c r="CK250" s="302"/>
      <c r="CL250" s="302"/>
      <c r="CM250" s="302"/>
      <c r="CN250" s="302"/>
      <c r="CO250" s="302"/>
      <c r="CP250" s="302"/>
      <c r="CQ250" s="302"/>
      <c r="CR250" s="302"/>
      <c r="CS250" s="302"/>
      <c r="CT250" s="302"/>
      <c r="CU250" s="302"/>
      <c r="CV250" s="302"/>
      <c r="CW250" s="302"/>
      <c r="CX250" s="302"/>
      <c r="CY250" s="302"/>
      <c r="CZ250" s="302"/>
      <c r="DA250" s="302"/>
      <c r="DB250" s="302"/>
      <c r="DC250" s="302"/>
      <c r="DD250" s="302"/>
      <c r="DE250" s="302"/>
      <c r="DF250" s="302"/>
      <c r="DG250" s="302"/>
      <c r="DH250" s="302"/>
      <c r="DI250" s="302"/>
      <c r="DJ250" s="302"/>
      <c r="DK250" s="302"/>
      <c r="DL250" s="302"/>
      <c r="DM250" s="302"/>
      <c r="DN250" s="302"/>
      <c r="DO250" s="302"/>
      <c r="DP250" s="302"/>
      <c r="DQ250" s="302"/>
      <c r="DR250" s="302"/>
      <c r="DS250" s="302"/>
      <c r="DT250" s="302"/>
      <c r="DU250" s="302"/>
      <c r="DV250" s="302"/>
      <c r="DW250" s="302"/>
      <c r="DX250" s="302"/>
      <c r="DY250" s="302"/>
      <c r="DZ250" s="302"/>
      <c r="EA250" s="302"/>
      <c r="EB250" s="302"/>
      <c r="EC250" s="302"/>
      <c r="ED250" s="302"/>
      <c r="EE250" s="302"/>
      <c r="EF250" s="302"/>
      <c r="EG250" s="302"/>
      <c r="EH250" s="302"/>
      <c r="EI250" s="302"/>
      <c r="EJ250" s="302"/>
      <c r="EK250" s="302"/>
      <c r="EL250" s="302"/>
      <c r="EM250" s="302"/>
      <c r="EN250" s="302"/>
      <c r="EO250" s="302"/>
      <c r="EP250" s="302"/>
      <c r="EQ250" s="302"/>
      <c r="ER250" s="302"/>
      <c r="ES250" s="302"/>
      <c r="ET250" s="302"/>
      <c r="EU250" s="302"/>
      <c r="EV250" s="302"/>
      <c r="EW250" s="302"/>
      <c r="EX250" s="302"/>
      <c r="EY250" s="302"/>
      <c r="EZ250" s="303"/>
      <c r="FA250" s="303"/>
      <c r="FB250" s="303"/>
      <c r="FC250" s="303"/>
      <c r="FD250" s="303"/>
      <c r="FE250" s="302"/>
      <c r="FF250" s="302"/>
      <c r="FG250" s="302"/>
      <c r="FH250" s="302"/>
      <c r="FI250" s="302"/>
    </row>
    <row r="251" spans="1:165" x14ac:dyDescent="0.2">
      <c r="A251" s="302"/>
      <c r="B251" s="55">
        <f t="shared" si="19"/>
        <v>1</v>
      </c>
      <c r="C251" s="55">
        <f t="shared" si="20"/>
        <v>1</v>
      </c>
      <c r="D251" s="55">
        <f t="shared" si="21"/>
        <v>1</v>
      </c>
      <c r="E251" s="55">
        <f t="shared" si="22"/>
        <v>1</v>
      </c>
      <c r="F251" s="55">
        <f t="shared" si="23"/>
        <v>1</v>
      </c>
      <c r="G251" s="55">
        <f t="shared" si="24"/>
        <v>6.75</v>
      </c>
      <c r="H251" s="55">
        <f>IF(AND(M251&gt;0,M251&lt;='Summary STATS'!$C$22),1,"")</f>
        <v>1</v>
      </c>
      <c r="I251" s="305"/>
      <c r="J251" s="26" t="s">
        <v>530</v>
      </c>
      <c r="K251" s="205">
        <v>44.207188809999998</v>
      </c>
      <c r="L251" s="205">
        <v>-88.458717449999995</v>
      </c>
      <c r="M251" s="302">
        <v>6.75</v>
      </c>
      <c r="N251" s="302" t="s">
        <v>284</v>
      </c>
      <c r="O251" s="302" t="s">
        <v>277</v>
      </c>
      <c r="P251" s="301"/>
      <c r="Q251" s="302">
        <v>1</v>
      </c>
      <c r="R251" s="15"/>
      <c r="S251" s="15"/>
      <c r="T251" s="302"/>
      <c r="U251" s="302"/>
      <c r="V251" s="302"/>
      <c r="W251" s="302"/>
      <c r="X251" s="302"/>
      <c r="Y251" s="302"/>
      <c r="Z251" s="302"/>
      <c r="AA251" s="302"/>
      <c r="AB251" s="302"/>
      <c r="AC251" s="302"/>
      <c r="AD251" s="302"/>
      <c r="AE251" s="302">
        <v>1</v>
      </c>
      <c r="AF251" s="302"/>
      <c r="AG251" s="302"/>
      <c r="AH251" s="302"/>
      <c r="AI251" s="302"/>
      <c r="AJ251" s="302"/>
      <c r="AK251" s="302"/>
      <c r="AL251" s="302"/>
      <c r="AM251" s="302"/>
      <c r="AN251" s="302"/>
      <c r="AO251" s="302"/>
      <c r="AP251" s="302"/>
      <c r="AQ251" s="302"/>
      <c r="AR251" s="302"/>
      <c r="AS251" s="302"/>
      <c r="AT251" s="302"/>
      <c r="AU251" s="302"/>
      <c r="AV251" s="302"/>
      <c r="AW251" s="302"/>
      <c r="AX251" s="302"/>
      <c r="AY251" s="302"/>
      <c r="AZ251" s="302"/>
      <c r="BA251" s="302"/>
      <c r="BB251" s="302"/>
      <c r="BC251" s="302"/>
      <c r="BD251" s="302"/>
      <c r="BE251" s="302"/>
      <c r="BF251" s="302"/>
      <c r="BG251" s="302"/>
      <c r="BH251" s="302"/>
      <c r="BI251" s="302"/>
      <c r="BJ251" s="302"/>
      <c r="BK251" s="302"/>
      <c r="BL251" s="302"/>
      <c r="BM251" s="302"/>
      <c r="BN251" s="302"/>
      <c r="BO251" s="302"/>
      <c r="BP251" s="302"/>
      <c r="BQ251" s="302"/>
      <c r="BR251" s="302"/>
      <c r="BS251" s="302"/>
      <c r="BT251" s="302"/>
      <c r="BU251" s="302"/>
      <c r="BV251" s="302"/>
      <c r="BW251" s="302"/>
      <c r="BX251" s="302"/>
      <c r="BY251" s="302"/>
      <c r="BZ251" s="302"/>
      <c r="CA251" s="302"/>
      <c r="CB251" s="302"/>
      <c r="CC251" s="302"/>
      <c r="CD251" s="302"/>
      <c r="CE251" s="302"/>
      <c r="CF251" s="302"/>
      <c r="CG251" s="302"/>
      <c r="CH251" s="302"/>
      <c r="CI251" s="302"/>
      <c r="CJ251" s="302"/>
      <c r="CK251" s="302"/>
      <c r="CL251" s="302"/>
      <c r="CM251" s="302"/>
      <c r="CN251" s="302"/>
      <c r="CO251" s="302"/>
      <c r="CP251" s="302"/>
      <c r="CQ251" s="302"/>
      <c r="CR251" s="302"/>
      <c r="CS251" s="302"/>
      <c r="CT251" s="302"/>
      <c r="CU251" s="302"/>
      <c r="CV251" s="302"/>
      <c r="CW251" s="302"/>
      <c r="CX251" s="302"/>
      <c r="CY251" s="302"/>
      <c r="CZ251" s="302"/>
      <c r="DA251" s="302"/>
      <c r="DB251" s="302"/>
      <c r="DC251" s="302"/>
      <c r="DD251" s="302"/>
      <c r="DE251" s="302"/>
      <c r="DF251" s="302"/>
      <c r="DG251" s="302"/>
      <c r="DH251" s="302"/>
      <c r="DI251" s="302"/>
      <c r="DJ251" s="302"/>
      <c r="DK251" s="302"/>
      <c r="DL251" s="302"/>
      <c r="DM251" s="302"/>
      <c r="DN251" s="302"/>
      <c r="DO251" s="302"/>
      <c r="DP251" s="302"/>
      <c r="DQ251" s="302"/>
      <c r="DR251" s="302"/>
      <c r="DS251" s="302"/>
      <c r="DT251" s="302"/>
      <c r="DU251" s="302"/>
      <c r="DV251" s="302"/>
      <c r="DW251" s="302"/>
      <c r="DX251" s="302"/>
      <c r="DY251" s="302"/>
      <c r="DZ251" s="302"/>
      <c r="EA251" s="302"/>
      <c r="EB251" s="302"/>
      <c r="EC251" s="302"/>
      <c r="ED251" s="302"/>
      <c r="EE251" s="302"/>
      <c r="EF251" s="302"/>
      <c r="EG251" s="302"/>
      <c r="EH251" s="302"/>
      <c r="EI251" s="302"/>
      <c r="EJ251" s="302"/>
      <c r="EK251" s="302"/>
      <c r="EL251" s="302"/>
      <c r="EM251" s="302"/>
      <c r="EN251" s="302"/>
      <c r="EO251" s="302"/>
      <c r="EP251" s="302"/>
      <c r="EQ251" s="302"/>
      <c r="ER251" s="302"/>
      <c r="ES251" s="302"/>
      <c r="ET251" s="302"/>
      <c r="EU251" s="302"/>
      <c r="EV251" s="302"/>
      <c r="EW251" s="302"/>
      <c r="EX251" s="302"/>
      <c r="EY251" s="302"/>
      <c r="EZ251" s="303"/>
      <c r="FA251" s="303"/>
      <c r="FB251" s="303"/>
      <c r="FC251" s="303"/>
      <c r="FD251" s="303"/>
      <c r="FE251" s="302"/>
      <c r="FF251" s="302"/>
      <c r="FG251" s="302"/>
      <c r="FH251" s="302"/>
      <c r="FI251" s="302"/>
    </row>
    <row r="252" spans="1:165" x14ac:dyDescent="0.2">
      <c r="A252" s="302"/>
      <c r="B252" s="55">
        <f t="shared" si="19"/>
        <v>3</v>
      </c>
      <c r="C252" s="55">
        <f t="shared" si="20"/>
        <v>3</v>
      </c>
      <c r="D252" s="55">
        <f t="shared" si="21"/>
        <v>2</v>
      </c>
      <c r="E252" s="55">
        <f t="shared" si="22"/>
        <v>3</v>
      </c>
      <c r="F252" s="55">
        <f t="shared" si="23"/>
        <v>2</v>
      </c>
      <c r="G252" s="55">
        <f t="shared" si="24"/>
        <v>5.75</v>
      </c>
      <c r="H252" s="55">
        <f>IF(AND(M252&gt;0,M252&lt;='Summary STATS'!$C$22),1,"")</f>
        <v>1</v>
      </c>
      <c r="I252" s="305"/>
      <c r="J252" s="26" t="s">
        <v>531</v>
      </c>
      <c r="K252" s="205">
        <v>44.207173949999998</v>
      </c>
      <c r="L252" s="205">
        <v>-88.457616400000006</v>
      </c>
      <c r="M252" s="302">
        <v>5.75</v>
      </c>
      <c r="N252" s="302" t="s">
        <v>284</v>
      </c>
      <c r="O252" s="302" t="s">
        <v>277</v>
      </c>
      <c r="P252" s="301"/>
      <c r="Q252" s="302">
        <v>2</v>
      </c>
      <c r="R252" s="15">
        <v>1</v>
      </c>
      <c r="S252" s="15"/>
      <c r="T252" s="302"/>
      <c r="U252" s="302"/>
      <c r="V252" s="302"/>
      <c r="W252" s="302"/>
      <c r="X252" s="302"/>
      <c r="Y252" s="302"/>
      <c r="Z252" s="302"/>
      <c r="AA252" s="302"/>
      <c r="AB252" s="302"/>
      <c r="AC252" s="302"/>
      <c r="AD252" s="302"/>
      <c r="AE252" s="302">
        <v>2</v>
      </c>
      <c r="AF252" s="302"/>
      <c r="AG252" s="302"/>
      <c r="AH252" s="302"/>
      <c r="AI252" s="302"/>
      <c r="AJ252" s="302"/>
      <c r="AK252" s="302"/>
      <c r="AL252" s="302"/>
      <c r="AM252" s="302"/>
      <c r="AN252" s="302"/>
      <c r="AO252" s="302"/>
      <c r="AP252" s="302"/>
      <c r="AQ252" s="302">
        <v>1</v>
      </c>
      <c r="AR252" s="302"/>
      <c r="AS252" s="302"/>
      <c r="AT252" s="302"/>
      <c r="AU252" s="302"/>
      <c r="AV252" s="302"/>
      <c r="AW252" s="302"/>
      <c r="AX252" s="302"/>
      <c r="AY252" s="302"/>
      <c r="AZ252" s="302"/>
      <c r="BA252" s="302"/>
      <c r="BB252" s="302"/>
      <c r="BC252" s="302"/>
      <c r="BD252" s="302"/>
      <c r="BE252" s="302"/>
      <c r="BF252" s="302"/>
      <c r="BG252" s="302"/>
      <c r="BH252" s="302"/>
      <c r="BI252" s="302"/>
      <c r="BJ252" s="302"/>
      <c r="BK252" s="302"/>
      <c r="BL252" s="302"/>
      <c r="BM252" s="302"/>
      <c r="BN252" s="302"/>
      <c r="BO252" s="302"/>
      <c r="BP252" s="302"/>
      <c r="BQ252" s="302"/>
      <c r="BR252" s="302"/>
      <c r="BS252" s="302"/>
      <c r="BT252" s="302"/>
      <c r="BU252" s="302"/>
      <c r="BV252" s="302"/>
      <c r="BW252" s="302"/>
      <c r="BX252" s="302"/>
      <c r="BY252" s="302"/>
      <c r="BZ252" s="302"/>
      <c r="CA252" s="302"/>
      <c r="CB252" s="302"/>
      <c r="CC252" s="302"/>
      <c r="CD252" s="302"/>
      <c r="CE252" s="302"/>
      <c r="CF252" s="302"/>
      <c r="CG252" s="302"/>
      <c r="CH252" s="302"/>
      <c r="CI252" s="302"/>
      <c r="CJ252" s="302"/>
      <c r="CK252" s="302"/>
      <c r="CL252" s="302"/>
      <c r="CM252" s="302"/>
      <c r="CN252" s="302"/>
      <c r="CO252" s="302"/>
      <c r="CP252" s="302"/>
      <c r="CQ252" s="302"/>
      <c r="CR252" s="302"/>
      <c r="CS252" s="302"/>
      <c r="CT252" s="302"/>
      <c r="CU252" s="302"/>
      <c r="CV252" s="302"/>
      <c r="CW252" s="302"/>
      <c r="CX252" s="302"/>
      <c r="CY252" s="302"/>
      <c r="CZ252" s="302"/>
      <c r="DA252" s="302"/>
      <c r="DB252" s="302"/>
      <c r="DC252" s="302"/>
      <c r="DD252" s="302"/>
      <c r="DE252" s="302"/>
      <c r="DF252" s="302"/>
      <c r="DG252" s="302"/>
      <c r="DH252" s="302"/>
      <c r="DI252" s="302"/>
      <c r="DJ252" s="302"/>
      <c r="DK252" s="302"/>
      <c r="DL252" s="302"/>
      <c r="DM252" s="302"/>
      <c r="DN252" s="302"/>
      <c r="DO252" s="302"/>
      <c r="DP252" s="302"/>
      <c r="DQ252" s="302"/>
      <c r="DR252" s="302"/>
      <c r="DS252" s="302"/>
      <c r="DT252" s="302"/>
      <c r="DU252" s="302"/>
      <c r="DV252" s="302"/>
      <c r="DW252" s="302"/>
      <c r="DX252" s="302"/>
      <c r="DY252" s="302"/>
      <c r="DZ252" s="302"/>
      <c r="EA252" s="302"/>
      <c r="EB252" s="302"/>
      <c r="EC252" s="302"/>
      <c r="ED252" s="302"/>
      <c r="EE252" s="302"/>
      <c r="EF252" s="302"/>
      <c r="EG252" s="302"/>
      <c r="EH252" s="302"/>
      <c r="EI252" s="302"/>
      <c r="EJ252" s="302"/>
      <c r="EK252" s="302"/>
      <c r="EL252" s="302"/>
      <c r="EM252" s="302"/>
      <c r="EN252" s="302"/>
      <c r="EO252" s="302"/>
      <c r="EP252" s="302"/>
      <c r="EQ252" s="302"/>
      <c r="ER252" s="302"/>
      <c r="ES252" s="302"/>
      <c r="ET252" s="302"/>
      <c r="EU252" s="302"/>
      <c r="EV252" s="302"/>
      <c r="EW252" s="302"/>
      <c r="EX252" s="302"/>
      <c r="EY252" s="302"/>
      <c r="EZ252" s="303"/>
      <c r="FA252" s="303"/>
      <c r="FB252" s="303"/>
      <c r="FC252" s="303"/>
      <c r="FD252" s="303"/>
      <c r="FE252" s="302"/>
      <c r="FF252" s="302"/>
      <c r="FG252" s="302"/>
      <c r="FH252" s="302"/>
      <c r="FI252" s="302"/>
    </row>
    <row r="253" spans="1:165" x14ac:dyDescent="0.2">
      <c r="A253" s="302"/>
      <c r="B253" s="55">
        <f t="shared" si="19"/>
        <v>2</v>
      </c>
      <c r="C253" s="55">
        <f t="shared" si="20"/>
        <v>2</v>
      </c>
      <c r="D253" s="55">
        <f t="shared" si="21"/>
        <v>2</v>
      </c>
      <c r="E253" s="55">
        <f t="shared" si="22"/>
        <v>2</v>
      </c>
      <c r="F253" s="55">
        <f t="shared" si="23"/>
        <v>2</v>
      </c>
      <c r="G253" s="55">
        <f t="shared" si="24"/>
        <v>5</v>
      </c>
      <c r="H253" s="55">
        <f>IF(AND(M253&gt;0,M253&lt;='Summary STATS'!$C$22),1,"")</f>
        <v>1</v>
      </c>
      <c r="I253" s="305"/>
      <c r="J253" s="26" t="s">
        <v>532</v>
      </c>
      <c r="K253" s="205">
        <v>44.207159070000003</v>
      </c>
      <c r="L253" s="205">
        <v>-88.456515350000004</v>
      </c>
      <c r="M253" s="302">
        <v>5</v>
      </c>
      <c r="N253" s="302" t="s">
        <v>276</v>
      </c>
      <c r="O253" s="302" t="s">
        <v>277</v>
      </c>
      <c r="P253" s="301"/>
      <c r="Q253" s="302">
        <v>1</v>
      </c>
      <c r="R253" s="15"/>
      <c r="S253" s="15"/>
      <c r="T253" s="302"/>
      <c r="U253" s="302"/>
      <c r="V253" s="302"/>
      <c r="W253" s="302"/>
      <c r="X253" s="302"/>
      <c r="Y253" s="302"/>
      <c r="Z253" s="302"/>
      <c r="AA253" s="302"/>
      <c r="AB253" s="302"/>
      <c r="AC253" s="302"/>
      <c r="AD253" s="302"/>
      <c r="AE253" s="302">
        <v>1</v>
      </c>
      <c r="AF253" s="302"/>
      <c r="AG253" s="302"/>
      <c r="AH253" s="302"/>
      <c r="AI253" s="302"/>
      <c r="AJ253" s="302"/>
      <c r="AK253" s="302"/>
      <c r="AL253" s="302"/>
      <c r="AM253" s="302"/>
      <c r="AN253" s="302"/>
      <c r="AO253" s="302"/>
      <c r="AP253" s="302"/>
      <c r="AQ253" s="302">
        <v>1</v>
      </c>
      <c r="AR253" s="302"/>
      <c r="AS253" s="302"/>
      <c r="AT253" s="302"/>
      <c r="AU253" s="302"/>
      <c r="AV253" s="302"/>
      <c r="AW253" s="302"/>
      <c r="AX253" s="302"/>
      <c r="AY253" s="302"/>
      <c r="AZ253" s="302"/>
      <c r="BA253" s="302"/>
      <c r="BB253" s="302"/>
      <c r="BC253" s="302"/>
      <c r="BD253" s="302"/>
      <c r="BE253" s="302"/>
      <c r="BF253" s="302"/>
      <c r="BG253" s="302"/>
      <c r="BH253" s="302"/>
      <c r="BI253" s="302"/>
      <c r="BJ253" s="302"/>
      <c r="BK253" s="302"/>
      <c r="BL253" s="302"/>
      <c r="BM253" s="302"/>
      <c r="BN253" s="302"/>
      <c r="BO253" s="302"/>
      <c r="BP253" s="302"/>
      <c r="BQ253" s="302"/>
      <c r="BR253" s="302"/>
      <c r="BS253" s="302"/>
      <c r="BT253" s="302"/>
      <c r="BU253" s="302"/>
      <c r="BV253" s="302"/>
      <c r="BW253" s="302"/>
      <c r="BX253" s="302"/>
      <c r="BY253" s="302"/>
      <c r="BZ253" s="302"/>
      <c r="CA253" s="302"/>
      <c r="CB253" s="302"/>
      <c r="CC253" s="302"/>
      <c r="CD253" s="302"/>
      <c r="CE253" s="302"/>
      <c r="CF253" s="302"/>
      <c r="CG253" s="302"/>
      <c r="CH253" s="302"/>
      <c r="CI253" s="302"/>
      <c r="CJ253" s="302"/>
      <c r="CK253" s="302"/>
      <c r="CL253" s="302"/>
      <c r="CM253" s="302"/>
      <c r="CN253" s="302"/>
      <c r="CO253" s="302"/>
      <c r="CP253" s="302"/>
      <c r="CQ253" s="302"/>
      <c r="CR253" s="302"/>
      <c r="CS253" s="302"/>
      <c r="CT253" s="302"/>
      <c r="CU253" s="302"/>
      <c r="CV253" s="302"/>
      <c r="CW253" s="302"/>
      <c r="CX253" s="302"/>
      <c r="CY253" s="302"/>
      <c r="CZ253" s="302"/>
      <c r="DA253" s="302"/>
      <c r="DB253" s="302"/>
      <c r="DC253" s="302"/>
      <c r="DD253" s="302"/>
      <c r="DE253" s="302"/>
      <c r="DF253" s="302"/>
      <c r="DG253" s="302"/>
      <c r="DH253" s="302"/>
      <c r="DI253" s="302"/>
      <c r="DJ253" s="302"/>
      <c r="DK253" s="302"/>
      <c r="DL253" s="302"/>
      <c r="DM253" s="302"/>
      <c r="DN253" s="302"/>
      <c r="DO253" s="302"/>
      <c r="DP253" s="302"/>
      <c r="DQ253" s="302"/>
      <c r="DR253" s="302"/>
      <c r="DS253" s="302"/>
      <c r="DT253" s="302"/>
      <c r="DU253" s="302"/>
      <c r="DV253" s="302"/>
      <c r="DW253" s="302"/>
      <c r="DX253" s="302"/>
      <c r="DY253" s="302"/>
      <c r="DZ253" s="302"/>
      <c r="EA253" s="302"/>
      <c r="EB253" s="302"/>
      <c r="EC253" s="302"/>
      <c r="ED253" s="302"/>
      <c r="EE253" s="302"/>
      <c r="EF253" s="302"/>
      <c r="EG253" s="302"/>
      <c r="EH253" s="302"/>
      <c r="EI253" s="302"/>
      <c r="EJ253" s="302"/>
      <c r="EK253" s="302"/>
      <c r="EL253" s="302"/>
      <c r="EM253" s="302"/>
      <c r="EN253" s="302"/>
      <c r="EO253" s="302"/>
      <c r="EP253" s="302"/>
      <c r="EQ253" s="302"/>
      <c r="ER253" s="302"/>
      <c r="ES253" s="302"/>
      <c r="ET253" s="302"/>
      <c r="EU253" s="302"/>
      <c r="EV253" s="302"/>
      <c r="EW253" s="302"/>
      <c r="EX253" s="302"/>
      <c r="EY253" s="302"/>
      <c r="EZ253" s="303"/>
      <c r="FA253" s="303"/>
      <c r="FB253" s="303"/>
      <c r="FC253" s="303"/>
      <c r="FD253" s="303"/>
      <c r="FE253" s="302"/>
      <c r="FF253" s="302"/>
      <c r="FG253" s="302"/>
      <c r="FH253" s="302"/>
      <c r="FI253" s="302"/>
    </row>
    <row r="254" spans="1:165" x14ac:dyDescent="0.2">
      <c r="A254" s="302"/>
      <c r="B254" s="55">
        <f t="shared" si="19"/>
        <v>5</v>
      </c>
      <c r="C254" s="55">
        <f t="shared" si="20"/>
        <v>5</v>
      </c>
      <c r="D254" s="55">
        <f t="shared" si="21"/>
        <v>4</v>
      </c>
      <c r="E254" s="55">
        <f t="shared" si="22"/>
        <v>5</v>
      </c>
      <c r="F254" s="55">
        <f t="shared" si="23"/>
        <v>4</v>
      </c>
      <c r="G254" s="55">
        <f t="shared" si="24"/>
        <v>4.5</v>
      </c>
      <c r="H254" s="55">
        <f>IF(AND(M254&gt;0,M254&lt;='Summary STATS'!$C$22),1,"")</f>
        <v>1</v>
      </c>
      <c r="I254" s="305"/>
      <c r="J254" s="26" t="s">
        <v>533</v>
      </c>
      <c r="K254" s="205">
        <v>44.208114109999997</v>
      </c>
      <c r="L254" s="205">
        <v>-88.468606429999994</v>
      </c>
      <c r="M254" s="302">
        <v>4.5</v>
      </c>
      <c r="N254" s="302" t="s">
        <v>284</v>
      </c>
      <c r="O254" s="302" t="s">
        <v>277</v>
      </c>
      <c r="P254" s="301"/>
      <c r="Q254" s="302">
        <v>3</v>
      </c>
      <c r="R254" s="15">
        <v>1</v>
      </c>
      <c r="S254" s="15"/>
      <c r="T254" s="302"/>
      <c r="U254" s="302"/>
      <c r="V254" s="302"/>
      <c r="W254" s="302"/>
      <c r="X254" s="302"/>
      <c r="Y254" s="302"/>
      <c r="Z254" s="302"/>
      <c r="AA254" s="302"/>
      <c r="AB254" s="302"/>
      <c r="AC254" s="302"/>
      <c r="AD254" s="302"/>
      <c r="AE254" s="302">
        <v>3</v>
      </c>
      <c r="AF254" s="302"/>
      <c r="AG254" s="302"/>
      <c r="AH254" s="302"/>
      <c r="AI254" s="302"/>
      <c r="AJ254" s="302"/>
      <c r="AK254" s="302"/>
      <c r="AL254" s="302"/>
      <c r="AM254" s="302"/>
      <c r="AN254" s="302"/>
      <c r="AO254" s="302"/>
      <c r="AP254" s="302"/>
      <c r="AQ254" s="302">
        <v>3</v>
      </c>
      <c r="AR254" s="302"/>
      <c r="AS254" s="302"/>
      <c r="AT254" s="302"/>
      <c r="AU254" s="302"/>
      <c r="AV254" s="302"/>
      <c r="AW254" s="302"/>
      <c r="AX254" s="302"/>
      <c r="AY254" s="302"/>
      <c r="AZ254" s="302"/>
      <c r="BA254" s="302"/>
      <c r="BB254" s="302"/>
      <c r="BC254" s="302"/>
      <c r="BD254" s="302"/>
      <c r="BE254" s="302" t="s">
        <v>278</v>
      </c>
      <c r="BF254" s="302"/>
      <c r="BG254" s="302"/>
      <c r="BH254" s="302"/>
      <c r="BI254" s="302"/>
      <c r="BJ254" s="302"/>
      <c r="BK254" s="302"/>
      <c r="BL254" s="302"/>
      <c r="BM254" s="302"/>
      <c r="BN254" s="302"/>
      <c r="BO254" s="302"/>
      <c r="BP254" s="302"/>
      <c r="BQ254" s="302"/>
      <c r="BR254" s="302"/>
      <c r="BS254" s="302"/>
      <c r="BT254" s="302"/>
      <c r="BU254" s="302"/>
      <c r="BV254" s="302"/>
      <c r="BW254" s="302"/>
      <c r="BX254" s="302"/>
      <c r="BY254" s="302"/>
      <c r="BZ254" s="302"/>
      <c r="CA254" s="302"/>
      <c r="CB254" s="302"/>
      <c r="CC254" s="302"/>
      <c r="CD254" s="302"/>
      <c r="CE254" s="302"/>
      <c r="CF254" s="302"/>
      <c r="CG254" s="302"/>
      <c r="CH254" s="302"/>
      <c r="CI254" s="302"/>
      <c r="CJ254" s="302"/>
      <c r="CK254" s="302"/>
      <c r="CL254" s="302"/>
      <c r="CM254" s="302"/>
      <c r="CN254" s="302"/>
      <c r="CO254" s="302"/>
      <c r="CP254" s="302"/>
      <c r="CQ254" s="302"/>
      <c r="CR254" s="302"/>
      <c r="CS254" s="302"/>
      <c r="CT254" s="302"/>
      <c r="CU254" s="302"/>
      <c r="CV254" s="302"/>
      <c r="CW254" s="302"/>
      <c r="CX254" s="302"/>
      <c r="CY254" s="302"/>
      <c r="CZ254" s="302"/>
      <c r="DA254" s="302"/>
      <c r="DB254" s="302"/>
      <c r="DC254" s="302"/>
      <c r="DD254" s="302"/>
      <c r="DE254" s="302">
        <v>1</v>
      </c>
      <c r="DF254" s="302"/>
      <c r="DG254" s="302"/>
      <c r="DH254" s="302"/>
      <c r="DI254" s="302"/>
      <c r="DJ254" s="302"/>
      <c r="DK254" s="302"/>
      <c r="DL254" s="302"/>
      <c r="DM254" s="302"/>
      <c r="DN254" s="302"/>
      <c r="DO254" s="302"/>
      <c r="DP254" s="302"/>
      <c r="DQ254" s="302"/>
      <c r="DR254" s="302"/>
      <c r="DS254" s="302"/>
      <c r="DT254" s="302"/>
      <c r="DU254" s="302"/>
      <c r="DV254" s="302"/>
      <c r="DW254" s="302"/>
      <c r="DX254" s="302"/>
      <c r="DY254" s="302"/>
      <c r="DZ254" s="302"/>
      <c r="EA254" s="302"/>
      <c r="EB254" s="302"/>
      <c r="EC254" s="302"/>
      <c r="ED254" s="302" t="s">
        <v>278</v>
      </c>
      <c r="EE254" s="302"/>
      <c r="EF254" s="302"/>
      <c r="EG254" s="302"/>
      <c r="EH254" s="302"/>
      <c r="EI254" s="302"/>
      <c r="EJ254" s="302"/>
      <c r="EK254" s="302"/>
      <c r="EL254" s="302"/>
      <c r="EM254" s="302"/>
      <c r="EN254" s="302"/>
      <c r="EO254" s="302"/>
      <c r="EP254" s="302"/>
      <c r="EQ254" s="302"/>
      <c r="ER254" s="302"/>
      <c r="ES254" s="302">
        <v>1</v>
      </c>
      <c r="ET254" s="302"/>
      <c r="EU254" s="302"/>
      <c r="EV254" s="302"/>
      <c r="EW254" s="302"/>
      <c r="EX254" s="302"/>
      <c r="EY254" s="302"/>
      <c r="EZ254" s="303"/>
      <c r="FA254" s="303"/>
      <c r="FB254" s="303">
        <v>1</v>
      </c>
      <c r="FC254" s="303"/>
      <c r="FD254" s="303"/>
      <c r="FE254" s="302"/>
      <c r="FF254" s="302"/>
      <c r="FG254" s="302"/>
      <c r="FH254" s="302"/>
      <c r="FI254" s="302"/>
    </row>
    <row r="255" spans="1:165" x14ac:dyDescent="0.2">
      <c r="A255" s="302"/>
      <c r="B255" s="55">
        <f t="shared" si="19"/>
        <v>0</v>
      </c>
      <c r="C255" s="55" t="str">
        <f t="shared" si="20"/>
        <v/>
      </c>
      <c r="D255" s="55" t="str">
        <f t="shared" si="21"/>
        <v/>
      </c>
      <c r="E255" s="55">
        <f t="shared" si="22"/>
        <v>0</v>
      </c>
      <c r="F255" s="55">
        <f t="shared" si="23"/>
        <v>0</v>
      </c>
      <c r="G255" s="55" t="str">
        <f t="shared" si="24"/>
        <v/>
      </c>
      <c r="H255" s="55">
        <f>IF(AND(M255&gt;0,M255&lt;='Summary STATS'!$C$22),1,"")</f>
        <v>1</v>
      </c>
      <c r="I255" s="305"/>
      <c r="J255" s="26" t="s">
        <v>534</v>
      </c>
      <c r="K255" s="205">
        <v>44.208099339999997</v>
      </c>
      <c r="L255" s="205">
        <v>-88.467505360000004</v>
      </c>
      <c r="M255" s="302">
        <v>9</v>
      </c>
      <c r="N255" s="302" t="s">
        <v>284</v>
      </c>
      <c r="O255" s="302" t="s">
        <v>277</v>
      </c>
      <c r="P255" s="301"/>
      <c r="Q255" s="302"/>
      <c r="R255" s="15"/>
      <c r="S255" s="15"/>
      <c r="T255" s="302"/>
      <c r="U255" s="302"/>
      <c r="V255" s="302"/>
      <c r="W255" s="302"/>
      <c r="X255" s="302"/>
      <c r="Y255" s="302"/>
      <c r="Z255" s="302"/>
      <c r="AA255" s="302"/>
      <c r="AB255" s="302"/>
      <c r="AC255" s="302"/>
      <c r="AD255" s="302"/>
      <c r="AE255" s="302"/>
      <c r="AF255" s="302"/>
      <c r="AG255" s="302"/>
      <c r="AH255" s="302"/>
      <c r="AI255" s="302"/>
      <c r="AJ255" s="302"/>
      <c r="AK255" s="302"/>
      <c r="AL255" s="302"/>
      <c r="AM255" s="302"/>
      <c r="AN255" s="302"/>
      <c r="AO255" s="302"/>
      <c r="AP255" s="302"/>
      <c r="AQ255" s="302"/>
      <c r="AR255" s="302"/>
      <c r="AS255" s="302"/>
      <c r="AT255" s="302"/>
      <c r="AU255" s="302"/>
      <c r="AV255" s="302"/>
      <c r="AW255" s="302"/>
      <c r="AX255" s="302"/>
      <c r="AY255" s="302"/>
      <c r="AZ255" s="302"/>
      <c r="BA255" s="302"/>
      <c r="BB255" s="302"/>
      <c r="BC255" s="302"/>
      <c r="BD255" s="302"/>
      <c r="BE255" s="302"/>
      <c r="BF255" s="302"/>
      <c r="BG255" s="302"/>
      <c r="BH255" s="302"/>
      <c r="BI255" s="302"/>
      <c r="BJ255" s="302"/>
      <c r="BK255" s="302"/>
      <c r="BL255" s="302"/>
      <c r="BM255" s="302"/>
      <c r="BN255" s="302"/>
      <c r="BO255" s="302"/>
      <c r="BP255" s="302"/>
      <c r="BQ255" s="302"/>
      <c r="BR255" s="302"/>
      <c r="BS255" s="302"/>
      <c r="BT255" s="302"/>
      <c r="BU255" s="302"/>
      <c r="BV255" s="302"/>
      <c r="BW255" s="302"/>
      <c r="BX255" s="302"/>
      <c r="BY255" s="302"/>
      <c r="BZ255" s="302"/>
      <c r="CA255" s="302"/>
      <c r="CB255" s="302"/>
      <c r="CC255" s="302"/>
      <c r="CD255" s="302"/>
      <c r="CE255" s="302"/>
      <c r="CF255" s="302"/>
      <c r="CG255" s="302"/>
      <c r="CH255" s="302"/>
      <c r="CI255" s="302"/>
      <c r="CJ255" s="302"/>
      <c r="CK255" s="302"/>
      <c r="CL255" s="302"/>
      <c r="CM255" s="302"/>
      <c r="CN255" s="302"/>
      <c r="CO255" s="302"/>
      <c r="CP255" s="302"/>
      <c r="CQ255" s="302"/>
      <c r="CR255" s="302"/>
      <c r="CS255" s="302"/>
      <c r="CT255" s="302"/>
      <c r="CU255" s="302"/>
      <c r="CV255" s="302"/>
      <c r="CW255" s="302"/>
      <c r="CX255" s="302"/>
      <c r="CY255" s="302"/>
      <c r="CZ255" s="302"/>
      <c r="DA255" s="302"/>
      <c r="DB255" s="302"/>
      <c r="DC255" s="302"/>
      <c r="DD255" s="302"/>
      <c r="DE255" s="302"/>
      <c r="DF255" s="302"/>
      <c r="DG255" s="302"/>
      <c r="DH255" s="302"/>
      <c r="DI255" s="302"/>
      <c r="DJ255" s="302"/>
      <c r="DK255" s="302"/>
      <c r="DL255" s="302"/>
      <c r="DM255" s="302"/>
      <c r="DN255" s="302"/>
      <c r="DO255" s="302"/>
      <c r="DP255" s="302"/>
      <c r="DQ255" s="302"/>
      <c r="DR255" s="302"/>
      <c r="DS255" s="302"/>
      <c r="DT255" s="302"/>
      <c r="DU255" s="302"/>
      <c r="DV255" s="302"/>
      <c r="DW255" s="302"/>
      <c r="DX255" s="302"/>
      <c r="DY255" s="302"/>
      <c r="DZ255" s="302"/>
      <c r="EA255" s="302"/>
      <c r="EB255" s="302"/>
      <c r="EC255" s="302"/>
      <c r="ED255" s="302"/>
      <c r="EE255" s="302"/>
      <c r="EF255" s="302"/>
      <c r="EG255" s="302"/>
      <c r="EH255" s="302"/>
      <c r="EI255" s="302"/>
      <c r="EJ255" s="302"/>
      <c r="EK255" s="302"/>
      <c r="EL255" s="302"/>
      <c r="EM255" s="302"/>
      <c r="EN255" s="302"/>
      <c r="EO255" s="302"/>
      <c r="EP255" s="302"/>
      <c r="EQ255" s="302"/>
      <c r="ER255" s="302"/>
      <c r="ES255" s="302"/>
      <c r="ET255" s="302"/>
      <c r="EU255" s="302"/>
      <c r="EV255" s="302"/>
      <c r="EW255" s="302"/>
      <c r="EX255" s="302"/>
      <c r="EY255" s="302"/>
      <c r="EZ255" s="303"/>
      <c r="FA255" s="303"/>
      <c r="FB255" s="303"/>
      <c r="FC255" s="303"/>
      <c r="FD255" s="303"/>
      <c r="FE255" s="302"/>
      <c r="FF255" s="302"/>
      <c r="FG255" s="302"/>
      <c r="FH255" s="302"/>
      <c r="FI255" s="302"/>
    </row>
    <row r="256" spans="1:165" x14ac:dyDescent="0.2">
      <c r="A256" s="302"/>
      <c r="B256" s="55">
        <f t="shared" si="19"/>
        <v>0</v>
      </c>
      <c r="C256" s="55" t="str">
        <f t="shared" si="20"/>
        <v/>
      </c>
      <c r="D256" s="55" t="str">
        <f t="shared" si="21"/>
        <v/>
      </c>
      <c r="E256" s="55">
        <f t="shared" si="22"/>
        <v>0</v>
      </c>
      <c r="F256" s="55">
        <f t="shared" si="23"/>
        <v>0</v>
      </c>
      <c r="G256" s="55" t="str">
        <f t="shared" si="24"/>
        <v/>
      </c>
      <c r="H256" s="55">
        <f>IF(AND(M256&gt;0,M256&lt;='Summary STATS'!$C$22),1,"")</f>
        <v>1</v>
      </c>
      <c r="I256" s="305"/>
      <c r="J256" s="26" t="s">
        <v>535</v>
      </c>
      <c r="K256" s="205">
        <v>44.208084560000003</v>
      </c>
      <c r="L256" s="205">
        <v>-88.46640429</v>
      </c>
      <c r="M256" s="302">
        <v>11.75</v>
      </c>
      <c r="N256" s="302" t="s">
        <v>284</v>
      </c>
      <c r="O256" s="302" t="s">
        <v>277</v>
      </c>
      <c r="P256" s="301"/>
      <c r="Q256" s="302"/>
      <c r="R256" s="15"/>
      <c r="S256" s="15"/>
      <c r="T256" s="302"/>
      <c r="U256" s="302"/>
      <c r="V256" s="302"/>
      <c r="W256" s="302"/>
      <c r="X256" s="302"/>
      <c r="Y256" s="302"/>
      <c r="Z256" s="302"/>
      <c r="AA256" s="302"/>
      <c r="AB256" s="302"/>
      <c r="AC256" s="302"/>
      <c r="AD256" s="302"/>
      <c r="AE256" s="302"/>
      <c r="AF256" s="302"/>
      <c r="AG256" s="302"/>
      <c r="AH256" s="302"/>
      <c r="AI256" s="302"/>
      <c r="AJ256" s="302"/>
      <c r="AK256" s="302"/>
      <c r="AL256" s="302"/>
      <c r="AM256" s="302"/>
      <c r="AN256" s="302"/>
      <c r="AO256" s="302"/>
      <c r="AP256" s="302"/>
      <c r="AQ256" s="302"/>
      <c r="AR256" s="302"/>
      <c r="AS256" s="302"/>
      <c r="AT256" s="302"/>
      <c r="AU256" s="302"/>
      <c r="AV256" s="302"/>
      <c r="AW256" s="302"/>
      <c r="AX256" s="302"/>
      <c r="AY256" s="302"/>
      <c r="AZ256" s="302"/>
      <c r="BA256" s="302"/>
      <c r="BB256" s="302"/>
      <c r="BC256" s="302"/>
      <c r="BD256" s="302"/>
      <c r="BE256" s="302"/>
      <c r="BF256" s="302"/>
      <c r="BG256" s="302"/>
      <c r="BH256" s="302"/>
      <c r="BI256" s="302"/>
      <c r="BJ256" s="302"/>
      <c r="BK256" s="302"/>
      <c r="BL256" s="302"/>
      <c r="BM256" s="302"/>
      <c r="BN256" s="302"/>
      <c r="BO256" s="302"/>
      <c r="BP256" s="302"/>
      <c r="BQ256" s="302"/>
      <c r="BR256" s="302"/>
      <c r="BS256" s="302"/>
      <c r="BT256" s="302"/>
      <c r="BU256" s="302"/>
      <c r="BV256" s="302"/>
      <c r="BW256" s="302"/>
      <c r="BX256" s="302"/>
      <c r="BY256" s="302"/>
      <c r="BZ256" s="302"/>
      <c r="CA256" s="302"/>
      <c r="CB256" s="302"/>
      <c r="CC256" s="302"/>
      <c r="CD256" s="302"/>
      <c r="CE256" s="302"/>
      <c r="CF256" s="302"/>
      <c r="CG256" s="302"/>
      <c r="CH256" s="302"/>
      <c r="CI256" s="302"/>
      <c r="CJ256" s="302"/>
      <c r="CK256" s="302"/>
      <c r="CL256" s="302"/>
      <c r="CM256" s="302"/>
      <c r="CN256" s="302"/>
      <c r="CO256" s="302"/>
      <c r="CP256" s="302"/>
      <c r="CQ256" s="302"/>
      <c r="CR256" s="302"/>
      <c r="CS256" s="302"/>
      <c r="CT256" s="302"/>
      <c r="CU256" s="302"/>
      <c r="CV256" s="302"/>
      <c r="CW256" s="302"/>
      <c r="CX256" s="302"/>
      <c r="CY256" s="302"/>
      <c r="CZ256" s="302"/>
      <c r="DA256" s="302"/>
      <c r="DB256" s="302"/>
      <c r="DC256" s="302"/>
      <c r="DD256" s="302"/>
      <c r="DE256" s="302"/>
      <c r="DF256" s="302"/>
      <c r="DG256" s="302"/>
      <c r="DH256" s="302"/>
      <c r="DI256" s="302"/>
      <c r="DJ256" s="302"/>
      <c r="DK256" s="302"/>
      <c r="DL256" s="302"/>
      <c r="DM256" s="302"/>
      <c r="DN256" s="302"/>
      <c r="DO256" s="302"/>
      <c r="DP256" s="302"/>
      <c r="DQ256" s="302"/>
      <c r="DR256" s="302"/>
      <c r="DS256" s="302"/>
      <c r="DT256" s="302"/>
      <c r="DU256" s="302"/>
      <c r="DV256" s="302"/>
      <c r="DW256" s="302"/>
      <c r="DX256" s="302"/>
      <c r="DY256" s="302"/>
      <c r="DZ256" s="302"/>
      <c r="EA256" s="302"/>
      <c r="EB256" s="302"/>
      <c r="EC256" s="302"/>
      <c r="ED256" s="302"/>
      <c r="EE256" s="302"/>
      <c r="EF256" s="302"/>
      <c r="EG256" s="302"/>
      <c r="EH256" s="302"/>
      <c r="EI256" s="302"/>
      <c r="EJ256" s="302"/>
      <c r="EK256" s="302"/>
      <c r="EL256" s="302"/>
      <c r="EM256" s="302"/>
      <c r="EN256" s="302"/>
      <c r="EO256" s="302"/>
      <c r="EP256" s="302"/>
      <c r="EQ256" s="302"/>
      <c r="ER256" s="302"/>
      <c r="ES256" s="302"/>
      <c r="ET256" s="302"/>
      <c r="EU256" s="302"/>
      <c r="EV256" s="302"/>
      <c r="EW256" s="302"/>
      <c r="EX256" s="302"/>
      <c r="EY256" s="302"/>
      <c r="EZ256" s="303"/>
      <c r="FA256" s="303"/>
      <c r="FB256" s="303"/>
      <c r="FC256" s="303"/>
      <c r="FD256" s="303"/>
      <c r="FE256" s="302"/>
      <c r="FF256" s="302"/>
      <c r="FG256" s="302"/>
      <c r="FH256" s="302"/>
      <c r="FI256" s="302"/>
    </row>
    <row r="257" spans="1:165" x14ac:dyDescent="0.2">
      <c r="A257" s="302"/>
      <c r="B257" s="55">
        <f t="shared" si="19"/>
        <v>2</v>
      </c>
      <c r="C257" s="55">
        <f t="shared" si="20"/>
        <v>2</v>
      </c>
      <c r="D257" s="55">
        <f t="shared" si="21"/>
        <v>2</v>
      </c>
      <c r="E257" s="55">
        <f t="shared" si="22"/>
        <v>2</v>
      </c>
      <c r="F257" s="55">
        <f t="shared" si="23"/>
        <v>2</v>
      </c>
      <c r="G257" s="55">
        <f t="shared" si="24"/>
        <v>7</v>
      </c>
      <c r="H257" s="55">
        <f>IF(AND(M257&gt;0,M257&lt;='Summary STATS'!$C$22),1,"")</f>
        <v>1</v>
      </c>
      <c r="I257" s="305"/>
      <c r="J257" s="26" t="s">
        <v>536</v>
      </c>
      <c r="K257" s="205">
        <v>44.208069770000002</v>
      </c>
      <c r="L257" s="205">
        <v>-88.465303210000002</v>
      </c>
      <c r="M257" s="302">
        <v>7</v>
      </c>
      <c r="N257" s="302" t="s">
        <v>293</v>
      </c>
      <c r="O257" s="302" t="s">
        <v>277</v>
      </c>
      <c r="P257" s="301"/>
      <c r="Q257" s="302">
        <v>1</v>
      </c>
      <c r="R257" s="15"/>
      <c r="S257" s="15"/>
      <c r="T257" s="302"/>
      <c r="U257" s="302"/>
      <c r="V257" s="302"/>
      <c r="W257" s="302"/>
      <c r="X257" s="302"/>
      <c r="Y257" s="302"/>
      <c r="Z257" s="302"/>
      <c r="AA257" s="302"/>
      <c r="AB257" s="302"/>
      <c r="AC257" s="302"/>
      <c r="AD257" s="302"/>
      <c r="AE257" s="302">
        <v>1</v>
      </c>
      <c r="AF257" s="302"/>
      <c r="AG257" s="302"/>
      <c r="AH257" s="302"/>
      <c r="AI257" s="302"/>
      <c r="AJ257" s="302"/>
      <c r="AK257" s="302"/>
      <c r="AL257" s="302"/>
      <c r="AM257" s="302"/>
      <c r="AN257" s="302"/>
      <c r="AO257" s="302"/>
      <c r="AP257" s="302"/>
      <c r="AQ257" s="302"/>
      <c r="AR257" s="302"/>
      <c r="AS257" s="302"/>
      <c r="AT257" s="302"/>
      <c r="AU257" s="302"/>
      <c r="AV257" s="302"/>
      <c r="AW257" s="302">
        <v>1</v>
      </c>
      <c r="AX257" s="302"/>
      <c r="AY257" s="302"/>
      <c r="AZ257" s="302"/>
      <c r="BA257" s="302"/>
      <c r="BB257" s="302"/>
      <c r="BC257" s="302"/>
      <c r="BD257" s="302"/>
      <c r="BE257" s="302"/>
      <c r="BF257" s="302"/>
      <c r="BG257" s="302"/>
      <c r="BH257" s="302"/>
      <c r="BI257" s="302"/>
      <c r="BJ257" s="302"/>
      <c r="BK257" s="302"/>
      <c r="BL257" s="302"/>
      <c r="BM257" s="302"/>
      <c r="BN257" s="302"/>
      <c r="BO257" s="302"/>
      <c r="BP257" s="302"/>
      <c r="BQ257" s="302"/>
      <c r="BR257" s="302"/>
      <c r="BS257" s="302"/>
      <c r="BT257" s="302"/>
      <c r="BU257" s="302"/>
      <c r="BV257" s="302"/>
      <c r="BW257" s="302"/>
      <c r="BX257" s="302"/>
      <c r="BY257" s="302"/>
      <c r="BZ257" s="302"/>
      <c r="CA257" s="302"/>
      <c r="CB257" s="302"/>
      <c r="CC257" s="302"/>
      <c r="CD257" s="302"/>
      <c r="CE257" s="302"/>
      <c r="CF257" s="302"/>
      <c r="CG257" s="302"/>
      <c r="CH257" s="302"/>
      <c r="CI257" s="302"/>
      <c r="CJ257" s="302"/>
      <c r="CK257" s="302"/>
      <c r="CL257" s="302"/>
      <c r="CM257" s="302"/>
      <c r="CN257" s="302"/>
      <c r="CO257" s="302"/>
      <c r="CP257" s="302"/>
      <c r="CQ257" s="302"/>
      <c r="CR257" s="302"/>
      <c r="CS257" s="302"/>
      <c r="CT257" s="302"/>
      <c r="CU257" s="302"/>
      <c r="CV257" s="302"/>
      <c r="CW257" s="302"/>
      <c r="CX257" s="302"/>
      <c r="CY257" s="302"/>
      <c r="CZ257" s="302"/>
      <c r="DA257" s="302"/>
      <c r="DB257" s="302"/>
      <c r="DC257" s="302"/>
      <c r="DD257" s="302"/>
      <c r="DE257" s="302"/>
      <c r="DF257" s="302"/>
      <c r="DG257" s="302"/>
      <c r="DH257" s="302"/>
      <c r="DI257" s="302"/>
      <c r="DJ257" s="302"/>
      <c r="DK257" s="302"/>
      <c r="DL257" s="302"/>
      <c r="DM257" s="302"/>
      <c r="DN257" s="302"/>
      <c r="DO257" s="302"/>
      <c r="DP257" s="302"/>
      <c r="DQ257" s="302"/>
      <c r="DR257" s="302"/>
      <c r="DS257" s="302"/>
      <c r="DT257" s="302"/>
      <c r="DU257" s="302"/>
      <c r="DV257" s="302"/>
      <c r="DW257" s="302"/>
      <c r="DX257" s="302"/>
      <c r="DY257" s="302"/>
      <c r="DZ257" s="302"/>
      <c r="EA257" s="302"/>
      <c r="EB257" s="302"/>
      <c r="EC257" s="302"/>
      <c r="ED257" s="302"/>
      <c r="EE257" s="302"/>
      <c r="EF257" s="302"/>
      <c r="EG257" s="302"/>
      <c r="EH257" s="302"/>
      <c r="EI257" s="302"/>
      <c r="EJ257" s="302"/>
      <c r="EK257" s="302"/>
      <c r="EL257" s="302"/>
      <c r="EM257" s="302"/>
      <c r="EN257" s="302"/>
      <c r="EO257" s="302"/>
      <c r="EP257" s="302"/>
      <c r="EQ257" s="302"/>
      <c r="ER257" s="302"/>
      <c r="ES257" s="302"/>
      <c r="ET257" s="302"/>
      <c r="EU257" s="302"/>
      <c r="EV257" s="302"/>
      <c r="EW257" s="302"/>
      <c r="EX257" s="302"/>
      <c r="EY257" s="302"/>
      <c r="EZ257" s="303"/>
      <c r="FA257" s="303"/>
      <c r="FB257" s="303"/>
      <c r="FC257" s="303"/>
      <c r="FD257" s="303"/>
      <c r="FE257" s="302"/>
      <c r="FF257" s="302"/>
      <c r="FG257" s="302"/>
      <c r="FH257" s="302"/>
      <c r="FI257" s="302"/>
    </row>
    <row r="258" spans="1:165" x14ac:dyDescent="0.2">
      <c r="A258" s="302"/>
      <c r="B258" s="55">
        <f t="shared" ref="B258:B321" si="25">COUNT(R258:EY258,FE258:FM258)</f>
        <v>2</v>
      </c>
      <c r="C258" s="55">
        <f t="shared" ref="C258:C321" si="26">IF(COUNT(R258:EY258,FE258:FM258)&gt;0,COUNT(R258:EY258,FE258:FM258),"")</f>
        <v>2</v>
      </c>
      <c r="D258" s="55">
        <f t="shared" ref="D258:D321" si="27">IF(COUNT(T258:BJ258,BL258:BT258,BV258:CB258,CD258:EY258,FE258:FM258)&gt;0,COUNT(T258:BJ258,BL258:BT258,BV258:CB258,CD258:EY258,FE258:FM258),"")</f>
        <v>2</v>
      </c>
      <c r="E258" s="55">
        <f t="shared" ref="E258:E321" si="28">IF(H258=1,COUNT(R258:EY258,FE258:FM258),"")</f>
        <v>2</v>
      </c>
      <c r="F258" s="55">
        <f t="shared" ref="F258:F321" si="29">IF(H258=1,COUNT(T258:BJ258,BL258:BT258,BV258:CB258,CD258:EY258,FE258:FM258),"")</f>
        <v>2</v>
      </c>
      <c r="G258" s="55">
        <f t="shared" si="24"/>
        <v>5.5</v>
      </c>
      <c r="H258" s="55">
        <f>IF(AND(M258&gt;0,M258&lt;='Summary STATS'!$C$22),1,"")</f>
        <v>1</v>
      </c>
      <c r="I258" s="305"/>
      <c r="J258" s="26" t="s">
        <v>537</v>
      </c>
      <c r="K258" s="205">
        <v>44.208054969999999</v>
      </c>
      <c r="L258" s="205">
        <v>-88.464202139999998</v>
      </c>
      <c r="M258" s="302">
        <v>5.5</v>
      </c>
      <c r="N258" s="302" t="s">
        <v>284</v>
      </c>
      <c r="O258" s="302" t="s">
        <v>277</v>
      </c>
      <c r="P258" s="301"/>
      <c r="Q258" s="302">
        <v>3</v>
      </c>
      <c r="R258" s="15"/>
      <c r="S258" s="15"/>
      <c r="T258" s="302"/>
      <c r="U258" s="302"/>
      <c r="V258" s="302"/>
      <c r="W258" s="302"/>
      <c r="X258" s="302"/>
      <c r="Y258" s="302"/>
      <c r="Z258" s="302"/>
      <c r="AA258" s="302"/>
      <c r="AB258" s="302"/>
      <c r="AC258" s="302"/>
      <c r="AD258" s="302"/>
      <c r="AE258" s="302">
        <v>3</v>
      </c>
      <c r="AF258" s="302"/>
      <c r="AG258" s="302"/>
      <c r="AH258" s="302"/>
      <c r="AI258" s="302"/>
      <c r="AJ258" s="302"/>
      <c r="AK258" s="302"/>
      <c r="AL258" s="302"/>
      <c r="AM258" s="302"/>
      <c r="AN258" s="302"/>
      <c r="AO258" s="302"/>
      <c r="AP258" s="302"/>
      <c r="AQ258" s="302">
        <v>3</v>
      </c>
      <c r="AR258" s="302"/>
      <c r="AS258" s="302"/>
      <c r="AT258" s="302"/>
      <c r="AU258" s="302"/>
      <c r="AV258" s="302"/>
      <c r="AW258" s="302"/>
      <c r="AX258" s="302"/>
      <c r="AY258" s="302"/>
      <c r="AZ258" s="302"/>
      <c r="BA258" s="302"/>
      <c r="BB258" s="302"/>
      <c r="BC258" s="302"/>
      <c r="BD258" s="302"/>
      <c r="BE258" s="302"/>
      <c r="BF258" s="302"/>
      <c r="BG258" s="302"/>
      <c r="BH258" s="302"/>
      <c r="BI258" s="302"/>
      <c r="BJ258" s="302"/>
      <c r="BK258" s="302"/>
      <c r="BL258" s="302"/>
      <c r="BM258" s="302"/>
      <c r="BN258" s="302"/>
      <c r="BO258" s="302"/>
      <c r="BP258" s="302"/>
      <c r="BQ258" s="302"/>
      <c r="BR258" s="302"/>
      <c r="BS258" s="302"/>
      <c r="BT258" s="302"/>
      <c r="BU258" s="302"/>
      <c r="BV258" s="302"/>
      <c r="BW258" s="302"/>
      <c r="BX258" s="302"/>
      <c r="BY258" s="302"/>
      <c r="BZ258" s="302"/>
      <c r="CA258" s="302"/>
      <c r="CB258" s="302"/>
      <c r="CC258" s="302"/>
      <c r="CD258" s="302"/>
      <c r="CE258" s="302"/>
      <c r="CF258" s="302"/>
      <c r="CG258" s="302"/>
      <c r="CH258" s="302"/>
      <c r="CI258" s="302"/>
      <c r="CJ258" s="302"/>
      <c r="CK258" s="302"/>
      <c r="CL258" s="302"/>
      <c r="CM258" s="302"/>
      <c r="CN258" s="302"/>
      <c r="CO258" s="302"/>
      <c r="CP258" s="302"/>
      <c r="CQ258" s="302"/>
      <c r="CR258" s="302"/>
      <c r="CS258" s="302"/>
      <c r="CT258" s="302"/>
      <c r="CU258" s="302"/>
      <c r="CV258" s="302"/>
      <c r="CW258" s="302"/>
      <c r="CX258" s="302"/>
      <c r="CY258" s="302"/>
      <c r="CZ258" s="302"/>
      <c r="DA258" s="302"/>
      <c r="DB258" s="302"/>
      <c r="DC258" s="302"/>
      <c r="DD258" s="302"/>
      <c r="DE258" s="302"/>
      <c r="DF258" s="302"/>
      <c r="DG258" s="302"/>
      <c r="DH258" s="302"/>
      <c r="DI258" s="302"/>
      <c r="DJ258" s="302"/>
      <c r="DK258" s="302"/>
      <c r="DL258" s="302"/>
      <c r="DM258" s="302"/>
      <c r="DN258" s="302"/>
      <c r="DO258" s="302"/>
      <c r="DP258" s="302"/>
      <c r="DQ258" s="302"/>
      <c r="DR258" s="302"/>
      <c r="DS258" s="302"/>
      <c r="DT258" s="302"/>
      <c r="DU258" s="302"/>
      <c r="DV258" s="302"/>
      <c r="DW258" s="302"/>
      <c r="DX258" s="302"/>
      <c r="DY258" s="302"/>
      <c r="DZ258" s="302"/>
      <c r="EA258" s="302"/>
      <c r="EB258" s="302"/>
      <c r="EC258" s="302"/>
      <c r="ED258" s="302"/>
      <c r="EE258" s="302"/>
      <c r="EF258" s="302"/>
      <c r="EG258" s="302"/>
      <c r="EH258" s="302"/>
      <c r="EI258" s="302"/>
      <c r="EJ258" s="302"/>
      <c r="EK258" s="302"/>
      <c r="EL258" s="302"/>
      <c r="EM258" s="302"/>
      <c r="EN258" s="302"/>
      <c r="EO258" s="302"/>
      <c r="EP258" s="302"/>
      <c r="EQ258" s="302"/>
      <c r="ER258" s="302"/>
      <c r="ES258" s="302"/>
      <c r="ET258" s="302"/>
      <c r="EU258" s="302"/>
      <c r="EV258" s="302"/>
      <c r="EW258" s="302"/>
      <c r="EX258" s="302"/>
      <c r="EY258" s="302"/>
      <c r="EZ258" s="303"/>
      <c r="FA258" s="303"/>
      <c r="FB258" s="303">
        <v>3</v>
      </c>
      <c r="FC258" s="303"/>
      <c r="FD258" s="303"/>
      <c r="FE258" s="302"/>
      <c r="FF258" s="302"/>
      <c r="FG258" s="302"/>
      <c r="FH258" s="302"/>
      <c r="FI258" s="302"/>
    </row>
    <row r="259" spans="1:165" x14ac:dyDescent="0.2">
      <c r="A259" s="302"/>
      <c r="B259" s="55">
        <f t="shared" si="25"/>
        <v>2</v>
      </c>
      <c r="C259" s="55">
        <f t="shared" si="26"/>
        <v>2</v>
      </c>
      <c r="D259" s="55">
        <f t="shared" si="27"/>
        <v>2</v>
      </c>
      <c r="E259" s="55">
        <f t="shared" si="28"/>
        <v>2</v>
      </c>
      <c r="F259" s="55">
        <f t="shared" si="29"/>
        <v>2</v>
      </c>
      <c r="G259" s="55">
        <f t="shared" si="24"/>
        <v>6.25</v>
      </c>
      <c r="H259" s="55">
        <f>IF(AND(M259&gt;0,M259&lt;='Summary STATS'!$C$22),1,"")</f>
        <v>1</v>
      </c>
      <c r="I259" s="305"/>
      <c r="J259" s="26" t="s">
        <v>538</v>
      </c>
      <c r="K259" s="205">
        <v>44.208040160000003</v>
      </c>
      <c r="L259" s="205">
        <v>-88.463101069999993</v>
      </c>
      <c r="M259" s="302">
        <v>6.25</v>
      </c>
      <c r="N259" s="302" t="s">
        <v>284</v>
      </c>
      <c r="O259" s="302" t="s">
        <v>277</v>
      </c>
      <c r="P259" s="301"/>
      <c r="Q259" s="302">
        <v>3</v>
      </c>
      <c r="R259" s="15"/>
      <c r="S259" s="15"/>
      <c r="T259" s="302"/>
      <c r="U259" s="302"/>
      <c r="V259" s="302"/>
      <c r="W259" s="302"/>
      <c r="X259" s="302"/>
      <c r="Y259" s="302"/>
      <c r="Z259" s="302"/>
      <c r="AA259" s="302"/>
      <c r="AB259" s="302"/>
      <c r="AC259" s="302"/>
      <c r="AD259" s="302"/>
      <c r="AE259" s="302">
        <v>3</v>
      </c>
      <c r="AF259" s="302"/>
      <c r="AG259" s="302"/>
      <c r="AH259" s="302"/>
      <c r="AI259" s="302"/>
      <c r="AJ259" s="302"/>
      <c r="AK259" s="302"/>
      <c r="AL259" s="302"/>
      <c r="AM259" s="302"/>
      <c r="AN259" s="302"/>
      <c r="AO259" s="302"/>
      <c r="AP259" s="302"/>
      <c r="AQ259" s="302">
        <v>2</v>
      </c>
      <c r="AR259" s="302"/>
      <c r="AS259" s="302"/>
      <c r="AT259" s="302"/>
      <c r="AU259" s="302"/>
      <c r="AV259" s="302"/>
      <c r="AW259" s="302"/>
      <c r="AX259" s="302"/>
      <c r="AY259" s="302"/>
      <c r="AZ259" s="302"/>
      <c r="BA259" s="302"/>
      <c r="BB259" s="302"/>
      <c r="BC259" s="302"/>
      <c r="BD259" s="302"/>
      <c r="BE259" s="302"/>
      <c r="BF259" s="302"/>
      <c r="BG259" s="302"/>
      <c r="BH259" s="302"/>
      <c r="BI259" s="302"/>
      <c r="BJ259" s="302"/>
      <c r="BK259" s="302"/>
      <c r="BL259" s="302"/>
      <c r="BM259" s="302"/>
      <c r="BN259" s="302"/>
      <c r="BO259" s="302"/>
      <c r="BP259" s="302"/>
      <c r="BQ259" s="302"/>
      <c r="BR259" s="302"/>
      <c r="BS259" s="302"/>
      <c r="BT259" s="302"/>
      <c r="BU259" s="302"/>
      <c r="BV259" s="302"/>
      <c r="BW259" s="302"/>
      <c r="BX259" s="302"/>
      <c r="BY259" s="302"/>
      <c r="BZ259" s="302"/>
      <c r="CA259" s="302"/>
      <c r="CB259" s="302"/>
      <c r="CC259" s="302"/>
      <c r="CD259" s="302"/>
      <c r="CE259" s="302"/>
      <c r="CF259" s="302"/>
      <c r="CG259" s="302"/>
      <c r="CH259" s="302"/>
      <c r="CI259" s="302"/>
      <c r="CJ259" s="302"/>
      <c r="CK259" s="302"/>
      <c r="CL259" s="302"/>
      <c r="CM259" s="302"/>
      <c r="CN259" s="302"/>
      <c r="CO259" s="302"/>
      <c r="CP259" s="302"/>
      <c r="CQ259" s="302"/>
      <c r="CR259" s="302"/>
      <c r="CS259" s="302"/>
      <c r="CT259" s="302"/>
      <c r="CU259" s="302"/>
      <c r="CV259" s="302"/>
      <c r="CW259" s="302"/>
      <c r="CX259" s="302"/>
      <c r="CY259" s="302"/>
      <c r="CZ259" s="302"/>
      <c r="DA259" s="302"/>
      <c r="DB259" s="302"/>
      <c r="DC259" s="302"/>
      <c r="DD259" s="302"/>
      <c r="DE259" s="302"/>
      <c r="DF259" s="302"/>
      <c r="DG259" s="302"/>
      <c r="DH259" s="302"/>
      <c r="DI259" s="302"/>
      <c r="DJ259" s="302"/>
      <c r="DK259" s="302"/>
      <c r="DL259" s="302"/>
      <c r="DM259" s="302"/>
      <c r="DN259" s="302"/>
      <c r="DO259" s="302"/>
      <c r="DP259" s="302"/>
      <c r="DQ259" s="302"/>
      <c r="DR259" s="302"/>
      <c r="DS259" s="302"/>
      <c r="DT259" s="302"/>
      <c r="DU259" s="302"/>
      <c r="DV259" s="302"/>
      <c r="DW259" s="302"/>
      <c r="DX259" s="302"/>
      <c r="DY259" s="302"/>
      <c r="DZ259" s="302"/>
      <c r="EA259" s="302"/>
      <c r="EB259" s="302"/>
      <c r="EC259" s="302"/>
      <c r="ED259" s="302"/>
      <c r="EE259" s="302"/>
      <c r="EF259" s="302"/>
      <c r="EG259" s="302"/>
      <c r="EH259" s="302"/>
      <c r="EI259" s="302"/>
      <c r="EJ259" s="302"/>
      <c r="EK259" s="302"/>
      <c r="EL259" s="302"/>
      <c r="EM259" s="302"/>
      <c r="EN259" s="302"/>
      <c r="EO259" s="302"/>
      <c r="EP259" s="302"/>
      <c r="EQ259" s="302"/>
      <c r="ER259" s="302"/>
      <c r="ES259" s="302"/>
      <c r="ET259" s="302"/>
      <c r="EU259" s="302"/>
      <c r="EV259" s="302"/>
      <c r="EW259" s="302"/>
      <c r="EX259" s="302"/>
      <c r="EY259" s="302"/>
      <c r="EZ259" s="303"/>
      <c r="FA259" s="303"/>
      <c r="FB259" s="303">
        <v>2</v>
      </c>
      <c r="FC259" s="303"/>
      <c r="FD259" s="303"/>
      <c r="FE259" s="302"/>
      <c r="FF259" s="302"/>
      <c r="FG259" s="302"/>
      <c r="FH259" s="302"/>
      <c r="FI259" s="302"/>
    </row>
    <row r="260" spans="1:165" x14ac:dyDescent="0.2">
      <c r="A260" s="302"/>
      <c r="B260" s="55">
        <f t="shared" si="25"/>
        <v>2</v>
      </c>
      <c r="C260" s="55">
        <f t="shared" si="26"/>
        <v>2</v>
      </c>
      <c r="D260" s="55">
        <f t="shared" si="27"/>
        <v>2</v>
      </c>
      <c r="E260" s="55">
        <f t="shared" si="28"/>
        <v>2</v>
      </c>
      <c r="F260" s="55">
        <f t="shared" si="29"/>
        <v>2</v>
      </c>
      <c r="G260" s="55">
        <f t="shared" si="24"/>
        <v>5.75</v>
      </c>
      <c r="H260" s="55">
        <f>IF(AND(M260&gt;0,M260&lt;='Summary STATS'!$C$22),1,"")</f>
        <v>1</v>
      </c>
      <c r="I260" s="305"/>
      <c r="J260" s="26" t="s">
        <v>539</v>
      </c>
      <c r="K260" s="205">
        <v>44.208025339999999</v>
      </c>
      <c r="L260" s="205">
        <v>-88.462000000000003</v>
      </c>
      <c r="M260" s="302">
        <v>5.75</v>
      </c>
      <c r="N260" s="302" t="s">
        <v>284</v>
      </c>
      <c r="O260" s="302" t="s">
        <v>277</v>
      </c>
      <c r="P260" s="301"/>
      <c r="Q260" s="302">
        <v>3</v>
      </c>
      <c r="R260" s="15"/>
      <c r="S260" s="15"/>
      <c r="T260" s="302"/>
      <c r="U260" s="302"/>
      <c r="V260" s="302"/>
      <c r="W260" s="302"/>
      <c r="X260" s="302"/>
      <c r="Y260" s="302"/>
      <c r="Z260" s="302"/>
      <c r="AA260" s="302"/>
      <c r="AB260" s="302"/>
      <c r="AC260" s="302"/>
      <c r="AD260" s="302"/>
      <c r="AE260" s="302">
        <v>3</v>
      </c>
      <c r="AF260" s="302"/>
      <c r="AG260" s="302"/>
      <c r="AH260" s="302"/>
      <c r="AI260" s="302"/>
      <c r="AJ260" s="302"/>
      <c r="AK260" s="302"/>
      <c r="AL260" s="302"/>
      <c r="AM260" s="302"/>
      <c r="AN260" s="302"/>
      <c r="AO260" s="302"/>
      <c r="AP260" s="302"/>
      <c r="AQ260" s="302"/>
      <c r="AR260" s="302"/>
      <c r="AS260" s="302"/>
      <c r="AT260" s="302"/>
      <c r="AU260" s="302"/>
      <c r="AV260" s="302"/>
      <c r="AW260" s="302"/>
      <c r="AX260" s="302"/>
      <c r="AY260" s="302"/>
      <c r="AZ260" s="302"/>
      <c r="BA260" s="302"/>
      <c r="BB260" s="302"/>
      <c r="BC260" s="302"/>
      <c r="BD260" s="302"/>
      <c r="BE260" s="302"/>
      <c r="BF260" s="302"/>
      <c r="BG260" s="302"/>
      <c r="BH260" s="302"/>
      <c r="BI260" s="302"/>
      <c r="BJ260" s="302"/>
      <c r="BK260" s="302"/>
      <c r="BL260" s="302"/>
      <c r="BM260" s="302"/>
      <c r="BN260" s="302"/>
      <c r="BO260" s="302"/>
      <c r="BP260" s="302"/>
      <c r="BQ260" s="302"/>
      <c r="BR260" s="302"/>
      <c r="BS260" s="302"/>
      <c r="BT260" s="302"/>
      <c r="BU260" s="302"/>
      <c r="BV260" s="302"/>
      <c r="BW260" s="302"/>
      <c r="BX260" s="302"/>
      <c r="BY260" s="302"/>
      <c r="BZ260" s="302"/>
      <c r="CA260" s="302"/>
      <c r="CB260" s="302"/>
      <c r="CC260" s="302"/>
      <c r="CD260" s="302"/>
      <c r="CE260" s="302"/>
      <c r="CF260" s="302"/>
      <c r="CG260" s="302"/>
      <c r="CH260" s="302"/>
      <c r="CI260" s="302"/>
      <c r="CJ260" s="302"/>
      <c r="CK260" s="302"/>
      <c r="CL260" s="302"/>
      <c r="CM260" s="302"/>
      <c r="CN260" s="302"/>
      <c r="CO260" s="302"/>
      <c r="CP260" s="302"/>
      <c r="CQ260" s="302"/>
      <c r="CR260" s="302"/>
      <c r="CS260" s="302"/>
      <c r="CT260" s="302"/>
      <c r="CU260" s="302"/>
      <c r="CV260" s="302"/>
      <c r="CW260" s="302"/>
      <c r="CX260" s="302"/>
      <c r="CY260" s="302"/>
      <c r="CZ260" s="302"/>
      <c r="DA260" s="302"/>
      <c r="DB260" s="302"/>
      <c r="DC260" s="302"/>
      <c r="DD260" s="302"/>
      <c r="DE260" s="302"/>
      <c r="DF260" s="302"/>
      <c r="DG260" s="302"/>
      <c r="DH260" s="302"/>
      <c r="DI260" s="302"/>
      <c r="DJ260" s="302"/>
      <c r="DK260" s="302"/>
      <c r="DL260" s="302"/>
      <c r="DM260" s="302"/>
      <c r="DN260" s="302"/>
      <c r="DO260" s="302"/>
      <c r="DP260" s="302"/>
      <c r="DQ260" s="302"/>
      <c r="DR260" s="302"/>
      <c r="DS260" s="302"/>
      <c r="DT260" s="302"/>
      <c r="DU260" s="302"/>
      <c r="DV260" s="302"/>
      <c r="DW260" s="302"/>
      <c r="DX260" s="302"/>
      <c r="DY260" s="302"/>
      <c r="DZ260" s="302"/>
      <c r="EA260" s="302"/>
      <c r="EB260" s="302"/>
      <c r="EC260" s="302"/>
      <c r="ED260" s="302"/>
      <c r="EE260" s="302"/>
      <c r="EF260" s="302"/>
      <c r="EG260" s="302"/>
      <c r="EH260" s="302"/>
      <c r="EI260" s="302"/>
      <c r="EJ260" s="302"/>
      <c r="EK260" s="302"/>
      <c r="EL260" s="302"/>
      <c r="EM260" s="302"/>
      <c r="EN260" s="302"/>
      <c r="EO260" s="302"/>
      <c r="EP260" s="302"/>
      <c r="EQ260" s="302"/>
      <c r="ER260" s="302"/>
      <c r="ES260" s="302">
        <v>2</v>
      </c>
      <c r="ET260" s="302"/>
      <c r="EU260" s="302"/>
      <c r="EV260" s="302"/>
      <c r="EW260" s="302"/>
      <c r="EX260" s="302"/>
      <c r="EY260" s="302"/>
      <c r="EZ260" s="303"/>
      <c r="FA260" s="303"/>
      <c r="FB260" s="303"/>
      <c r="FC260" s="303"/>
      <c r="FD260" s="303"/>
      <c r="FE260" s="302"/>
      <c r="FF260" s="302"/>
      <c r="FG260" s="302"/>
      <c r="FH260" s="302"/>
      <c r="FI260" s="302"/>
    </row>
    <row r="261" spans="1:165" x14ac:dyDescent="0.2">
      <c r="A261" s="302"/>
      <c r="B261" s="55">
        <f t="shared" si="25"/>
        <v>3</v>
      </c>
      <c r="C261" s="55">
        <f t="shared" si="26"/>
        <v>3</v>
      </c>
      <c r="D261" s="55">
        <f t="shared" si="27"/>
        <v>3</v>
      </c>
      <c r="E261" s="55">
        <f t="shared" si="28"/>
        <v>3</v>
      </c>
      <c r="F261" s="55">
        <f t="shared" si="29"/>
        <v>3</v>
      </c>
      <c r="G261" s="55">
        <f t="shared" si="24"/>
        <v>6.5</v>
      </c>
      <c r="H261" s="55">
        <f>IF(AND(M261&gt;0,M261&lt;='Summary STATS'!$C$22),1,"")</f>
        <v>1</v>
      </c>
      <c r="I261" s="305"/>
      <c r="J261" s="26" t="s">
        <v>540</v>
      </c>
      <c r="K261" s="205">
        <v>44.2080105</v>
      </c>
      <c r="L261" s="205">
        <v>-88.460898929999999</v>
      </c>
      <c r="M261" s="302">
        <v>6.5</v>
      </c>
      <c r="N261" s="302" t="s">
        <v>284</v>
      </c>
      <c r="O261" s="302" t="s">
        <v>277</v>
      </c>
      <c r="P261" s="301"/>
      <c r="Q261" s="302">
        <v>2</v>
      </c>
      <c r="R261" s="15"/>
      <c r="S261" s="15"/>
      <c r="T261" s="302"/>
      <c r="U261" s="302"/>
      <c r="V261" s="302"/>
      <c r="W261" s="302"/>
      <c r="X261" s="302"/>
      <c r="Y261" s="302"/>
      <c r="Z261" s="302"/>
      <c r="AA261" s="302"/>
      <c r="AB261" s="302"/>
      <c r="AC261" s="302"/>
      <c r="AD261" s="302"/>
      <c r="AE261" s="302">
        <v>2</v>
      </c>
      <c r="AF261" s="302"/>
      <c r="AG261" s="302"/>
      <c r="AH261" s="302"/>
      <c r="AI261" s="302"/>
      <c r="AJ261" s="302"/>
      <c r="AK261" s="302"/>
      <c r="AL261" s="302"/>
      <c r="AM261" s="302"/>
      <c r="AN261" s="302"/>
      <c r="AO261" s="302"/>
      <c r="AP261" s="302"/>
      <c r="AQ261" s="302">
        <v>1</v>
      </c>
      <c r="AR261" s="302"/>
      <c r="AS261" s="302"/>
      <c r="AT261" s="302"/>
      <c r="AU261" s="302"/>
      <c r="AV261" s="302"/>
      <c r="AW261" s="302">
        <v>1</v>
      </c>
      <c r="AX261" s="302"/>
      <c r="AY261" s="302"/>
      <c r="AZ261" s="302"/>
      <c r="BA261" s="302"/>
      <c r="BB261" s="302"/>
      <c r="BC261" s="302"/>
      <c r="BD261" s="302"/>
      <c r="BE261" s="302"/>
      <c r="BF261" s="302"/>
      <c r="BG261" s="302"/>
      <c r="BH261" s="302"/>
      <c r="BI261" s="302"/>
      <c r="BJ261" s="302"/>
      <c r="BK261" s="302"/>
      <c r="BL261" s="302"/>
      <c r="BM261" s="302"/>
      <c r="BN261" s="302"/>
      <c r="BO261" s="302"/>
      <c r="BP261" s="302"/>
      <c r="BQ261" s="302"/>
      <c r="BR261" s="302"/>
      <c r="BS261" s="302"/>
      <c r="BT261" s="302"/>
      <c r="BU261" s="302"/>
      <c r="BV261" s="302"/>
      <c r="BW261" s="302"/>
      <c r="BX261" s="302"/>
      <c r="BY261" s="302"/>
      <c r="BZ261" s="302"/>
      <c r="CA261" s="302"/>
      <c r="CB261" s="302"/>
      <c r="CC261" s="302"/>
      <c r="CD261" s="302"/>
      <c r="CE261" s="302"/>
      <c r="CF261" s="302"/>
      <c r="CG261" s="302"/>
      <c r="CH261" s="302"/>
      <c r="CI261" s="302"/>
      <c r="CJ261" s="302"/>
      <c r="CK261" s="302"/>
      <c r="CL261" s="302"/>
      <c r="CM261" s="302"/>
      <c r="CN261" s="302"/>
      <c r="CO261" s="302"/>
      <c r="CP261" s="302"/>
      <c r="CQ261" s="302"/>
      <c r="CR261" s="302"/>
      <c r="CS261" s="302"/>
      <c r="CT261" s="302"/>
      <c r="CU261" s="302"/>
      <c r="CV261" s="302"/>
      <c r="CW261" s="302"/>
      <c r="CX261" s="302"/>
      <c r="CY261" s="302"/>
      <c r="CZ261" s="302"/>
      <c r="DA261" s="302"/>
      <c r="DB261" s="302"/>
      <c r="DC261" s="302"/>
      <c r="DD261" s="302"/>
      <c r="DE261" s="302"/>
      <c r="DF261" s="302"/>
      <c r="DG261" s="302"/>
      <c r="DH261" s="302"/>
      <c r="DI261" s="302"/>
      <c r="DJ261" s="302"/>
      <c r="DK261" s="302"/>
      <c r="DL261" s="302"/>
      <c r="DM261" s="302"/>
      <c r="DN261" s="302"/>
      <c r="DO261" s="302"/>
      <c r="DP261" s="302"/>
      <c r="DQ261" s="302"/>
      <c r="DR261" s="302"/>
      <c r="DS261" s="302"/>
      <c r="DT261" s="302"/>
      <c r="DU261" s="302"/>
      <c r="DV261" s="302"/>
      <c r="DW261" s="302"/>
      <c r="DX261" s="302"/>
      <c r="DY261" s="302"/>
      <c r="DZ261" s="302"/>
      <c r="EA261" s="302"/>
      <c r="EB261" s="302"/>
      <c r="EC261" s="302"/>
      <c r="ED261" s="302"/>
      <c r="EE261" s="302"/>
      <c r="EF261" s="302"/>
      <c r="EG261" s="302"/>
      <c r="EH261" s="302"/>
      <c r="EI261" s="302"/>
      <c r="EJ261" s="302"/>
      <c r="EK261" s="302"/>
      <c r="EL261" s="302"/>
      <c r="EM261" s="302"/>
      <c r="EN261" s="302"/>
      <c r="EO261" s="302"/>
      <c r="EP261" s="302"/>
      <c r="EQ261" s="302"/>
      <c r="ER261" s="302"/>
      <c r="ES261" s="302"/>
      <c r="ET261" s="302"/>
      <c r="EU261" s="302"/>
      <c r="EV261" s="302"/>
      <c r="EW261" s="302"/>
      <c r="EX261" s="302"/>
      <c r="EY261" s="302"/>
      <c r="EZ261" s="303"/>
      <c r="FA261" s="303"/>
      <c r="FB261" s="303"/>
      <c r="FC261" s="303"/>
      <c r="FD261" s="303"/>
      <c r="FE261" s="302"/>
      <c r="FF261" s="302"/>
      <c r="FG261" s="302"/>
      <c r="FH261" s="302"/>
      <c r="FI261" s="302"/>
    </row>
    <row r="262" spans="1:165" x14ac:dyDescent="0.2">
      <c r="A262" s="302"/>
      <c r="B262" s="55">
        <f t="shared" si="25"/>
        <v>1</v>
      </c>
      <c r="C262" s="55">
        <f t="shared" si="26"/>
        <v>1</v>
      </c>
      <c r="D262" s="55">
        <f t="shared" si="27"/>
        <v>1</v>
      </c>
      <c r="E262" s="55">
        <f t="shared" si="28"/>
        <v>1</v>
      </c>
      <c r="F262" s="55">
        <f t="shared" si="29"/>
        <v>1</v>
      </c>
      <c r="G262" s="55">
        <f t="shared" si="24"/>
        <v>6</v>
      </c>
      <c r="H262" s="55">
        <f>IF(AND(M262&gt;0,M262&lt;='Summary STATS'!$C$22),1,"")</f>
        <v>1</v>
      </c>
      <c r="I262" s="305"/>
      <c r="J262" s="26" t="s">
        <v>541</v>
      </c>
      <c r="K262" s="205">
        <v>44.207995660000002</v>
      </c>
      <c r="L262" s="205">
        <v>-88.459797859999995</v>
      </c>
      <c r="M262" s="302">
        <v>6</v>
      </c>
      <c r="N262" s="302" t="s">
        <v>276</v>
      </c>
      <c r="O262" s="302" t="s">
        <v>277</v>
      </c>
      <c r="P262" s="301"/>
      <c r="Q262" s="302">
        <v>3</v>
      </c>
      <c r="R262" s="15"/>
      <c r="S262" s="15"/>
      <c r="T262" s="302"/>
      <c r="U262" s="302"/>
      <c r="V262" s="302"/>
      <c r="W262" s="302"/>
      <c r="X262" s="302"/>
      <c r="Y262" s="302"/>
      <c r="Z262" s="302"/>
      <c r="AA262" s="302"/>
      <c r="AB262" s="302"/>
      <c r="AC262" s="302"/>
      <c r="AD262" s="302"/>
      <c r="AE262" s="302">
        <v>3</v>
      </c>
      <c r="AF262" s="302"/>
      <c r="AG262" s="302"/>
      <c r="AH262" s="302"/>
      <c r="AI262" s="302"/>
      <c r="AJ262" s="302"/>
      <c r="AK262" s="302"/>
      <c r="AL262" s="302"/>
      <c r="AM262" s="302"/>
      <c r="AN262" s="302"/>
      <c r="AO262" s="302"/>
      <c r="AP262" s="302"/>
      <c r="AQ262" s="302"/>
      <c r="AR262" s="302"/>
      <c r="AS262" s="302"/>
      <c r="AT262" s="302"/>
      <c r="AU262" s="302"/>
      <c r="AV262" s="302"/>
      <c r="AW262" s="302"/>
      <c r="AX262" s="302"/>
      <c r="AY262" s="302"/>
      <c r="AZ262" s="302"/>
      <c r="BA262" s="302"/>
      <c r="BB262" s="302"/>
      <c r="BC262" s="302"/>
      <c r="BD262" s="302"/>
      <c r="BE262" s="302"/>
      <c r="BF262" s="302"/>
      <c r="BG262" s="302"/>
      <c r="BH262" s="302"/>
      <c r="BI262" s="302"/>
      <c r="BJ262" s="302"/>
      <c r="BK262" s="302"/>
      <c r="BL262" s="302"/>
      <c r="BM262" s="302"/>
      <c r="BN262" s="302"/>
      <c r="BO262" s="302"/>
      <c r="BP262" s="302"/>
      <c r="BQ262" s="302"/>
      <c r="BR262" s="302"/>
      <c r="BS262" s="302"/>
      <c r="BT262" s="302"/>
      <c r="BU262" s="302"/>
      <c r="BV262" s="302"/>
      <c r="BW262" s="302"/>
      <c r="BX262" s="302"/>
      <c r="BY262" s="302"/>
      <c r="BZ262" s="302"/>
      <c r="CA262" s="302"/>
      <c r="CB262" s="302"/>
      <c r="CC262" s="302"/>
      <c r="CD262" s="302"/>
      <c r="CE262" s="302"/>
      <c r="CF262" s="302"/>
      <c r="CG262" s="302"/>
      <c r="CH262" s="302"/>
      <c r="CI262" s="302"/>
      <c r="CJ262" s="302"/>
      <c r="CK262" s="302"/>
      <c r="CL262" s="302"/>
      <c r="CM262" s="302"/>
      <c r="CN262" s="302"/>
      <c r="CO262" s="302"/>
      <c r="CP262" s="302"/>
      <c r="CQ262" s="302"/>
      <c r="CR262" s="302"/>
      <c r="CS262" s="302"/>
      <c r="CT262" s="302"/>
      <c r="CU262" s="302"/>
      <c r="CV262" s="302"/>
      <c r="CW262" s="302"/>
      <c r="CX262" s="302"/>
      <c r="CY262" s="302"/>
      <c r="CZ262" s="302"/>
      <c r="DA262" s="302"/>
      <c r="DB262" s="302"/>
      <c r="DC262" s="302"/>
      <c r="DD262" s="302"/>
      <c r="DE262" s="302"/>
      <c r="DF262" s="302"/>
      <c r="DG262" s="302"/>
      <c r="DH262" s="302"/>
      <c r="DI262" s="302"/>
      <c r="DJ262" s="302"/>
      <c r="DK262" s="302"/>
      <c r="DL262" s="302"/>
      <c r="DM262" s="302"/>
      <c r="DN262" s="302"/>
      <c r="DO262" s="302"/>
      <c r="DP262" s="302"/>
      <c r="DQ262" s="302"/>
      <c r="DR262" s="302"/>
      <c r="DS262" s="302"/>
      <c r="DT262" s="302"/>
      <c r="DU262" s="302"/>
      <c r="DV262" s="302"/>
      <c r="DW262" s="302"/>
      <c r="DX262" s="302"/>
      <c r="DY262" s="302"/>
      <c r="DZ262" s="302"/>
      <c r="EA262" s="302"/>
      <c r="EB262" s="302"/>
      <c r="EC262" s="302"/>
      <c r="ED262" s="302"/>
      <c r="EE262" s="302"/>
      <c r="EF262" s="302"/>
      <c r="EG262" s="302"/>
      <c r="EH262" s="302"/>
      <c r="EI262" s="302"/>
      <c r="EJ262" s="302"/>
      <c r="EK262" s="302"/>
      <c r="EL262" s="302"/>
      <c r="EM262" s="302"/>
      <c r="EN262" s="302"/>
      <c r="EO262" s="302"/>
      <c r="EP262" s="302"/>
      <c r="EQ262" s="302"/>
      <c r="ER262" s="302"/>
      <c r="ES262" s="302"/>
      <c r="ET262" s="302"/>
      <c r="EU262" s="302"/>
      <c r="EV262" s="302"/>
      <c r="EW262" s="302"/>
      <c r="EX262" s="302"/>
      <c r="EY262" s="302"/>
      <c r="EZ262" s="303"/>
      <c r="FA262" s="303"/>
      <c r="FB262" s="303"/>
      <c r="FC262" s="303"/>
      <c r="FD262" s="303"/>
      <c r="FE262" s="302"/>
      <c r="FF262" s="302"/>
      <c r="FG262" s="302"/>
      <c r="FH262" s="302"/>
      <c r="FI262" s="302"/>
    </row>
    <row r="263" spans="1:165" x14ac:dyDescent="0.2">
      <c r="A263" s="302"/>
      <c r="B263" s="55">
        <f t="shared" si="25"/>
        <v>1</v>
      </c>
      <c r="C263" s="55">
        <f t="shared" si="26"/>
        <v>1</v>
      </c>
      <c r="D263" s="55">
        <f t="shared" si="27"/>
        <v>1</v>
      </c>
      <c r="E263" s="55">
        <f t="shared" si="28"/>
        <v>1</v>
      </c>
      <c r="F263" s="55">
        <f t="shared" si="29"/>
        <v>1</v>
      </c>
      <c r="G263" s="55">
        <f t="shared" si="24"/>
        <v>6.5</v>
      </c>
      <c r="H263" s="55">
        <f>IF(AND(M263&gt;0,M263&lt;='Summary STATS'!$C$22),1,"")</f>
        <v>1</v>
      </c>
      <c r="I263" s="305"/>
      <c r="J263" s="26" t="s">
        <v>542</v>
      </c>
      <c r="K263" s="205">
        <v>44.207980810000002</v>
      </c>
      <c r="L263" s="205">
        <v>-88.458696799999998</v>
      </c>
      <c r="M263" s="302">
        <v>6.5</v>
      </c>
      <c r="N263" s="302" t="s">
        <v>284</v>
      </c>
      <c r="O263" s="302" t="s">
        <v>277</v>
      </c>
      <c r="P263" s="301"/>
      <c r="Q263" s="302">
        <v>3</v>
      </c>
      <c r="R263" s="15"/>
      <c r="S263" s="15"/>
      <c r="T263" s="302"/>
      <c r="U263" s="302"/>
      <c r="V263" s="302"/>
      <c r="W263" s="302"/>
      <c r="X263" s="302"/>
      <c r="Y263" s="302"/>
      <c r="Z263" s="302"/>
      <c r="AA263" s="302"/>
      <c r="AB263" s="302"/>
      <c r="AC263" s="302"/>
      <c r="AD263" s="302"/>
      <c r="AE263" s="302">
        <v>3</v>
      </c>
      <c r="AF263" s="302"/>
      <c r="AG263" s="302"/>
      <c r="AH263" s="302"/>
      <c r="AI263" s="302"/>
      <c r="AJ263" s="302"/>
      <c r="AK263" s="302"/>
      <c r="AL263" s="302"/>
      <c r="AM263" s="302"/>
      <c r="AN263" s="302"/>
      <c r="AO263" s="302"/>
      <c r="AP263" s="302"/>
      <c r="AQ263" s="302"/>
      <c r="AR263" s="302"/>
      <c r="AS263" s="302"/>
      <c r="AT263" s="302"/>
      <c r="AU263" s="302"/>
      <c r="AV263" s="302"/>
      <c r="AW263" s="302"/>
      <c r="AX263" s="302"/>
      <c r="AY263" s="302"/>
      <c r="AZ263" s="302"/>
      <c r="BA263" s="302"/>
      <c r="BB263" s="302"/>
      <c r="BC263" s="302"/>
      <c r="BD263" s="302"/>
      <c r="BE263" s="302"/>
      <c r="BF263" s="302"/>
      <c r="BG263" s="302"/>
      <c r="BH263" s="302"/>
      <c r="BI263" s="302"/>
      <c r="BJ263" s="302"/>
      <c r="BK263" s="302"/>
      <c r="BL263" s="302"/>
      <c r="BM263" s="302"/>
      <c r="BN263" s="302"/>
      <c r="BO263" s="302"/>
      <c r="BP263" s="302"/>
      <c r="BQ263" s="302"/>
      <c r="BR263" s="302"/>
      <c r="BS263" s="302"/>
      <c r="BT263" s="302"/>
      <c r="BU263" s="302"/>
      <c r="BV263" s="302"/>
      <c r="BW263" s="302"/>
      <c r="BX263" s="302"/>
      <c r="BY263" s="302"/>
      <c r="BZ263" s="302"/>
      <c r="CA263" s="302"/>
      <c r="CB263" s="302"/>
      <c r="CC263" s="302"/>
      <c r="CD263" s="302"/>
      <c r="CE263" s="302"/>
      <c r="CF263" s="302"/>
      <c r="CG263" s="302"/>
      <c r="CH263" s="302"/>
      <c r="CI263" s="302"/>
      <c r="CJ263" s="302"/>
      <c r="CK263" s="302"/>
      <c r="CL263" s="302"/>
      <c r="CM263" s="302"/>
      <c r="CN263" s="302"/>
      <c r="CO263" s="302"/>
      <c r="CP263" s="302"/>
      <c r="CQ263" s="302"/>
      <c r="CR263" s="302"/>
      <c r="CS263" s="302"/>
      <c r="CT263" s="302"/>
      <c r="CU263" s="302"/>
      <c r="CV263" s="302"/>
      <c r="CW263" s="302"/>
      <c r="CX263" s="302"/>
      <c r="CY263" s="302"/>
      <c r="CZ263" s="302"/>
      <c r="DA263" s="302"/>
      <c r="DB263" s="302"/>
      <c r="DC263" s="302"/>
      <c r="DD263" s="302"/>
      <c r="DE263" s="302"/>
      <c r="DF263" s="302"/>
      <c r="DG263" s="302"/>
      <c r="DH263" s="302"/>
      <c r="DI263" s="302"/>
      <c r="DJ263" s="302"/>
      <c r="DK263" s="302"/>
      <c r="DL263" s="302"/>
      <c r="DM263" s="302"/>
      <c r="DN263" s="302"/>
      <c r="DO263" s="302"/>
      <c r="DP263" s="302"/>
      <c r="DQ263" s="302"/>
      <c r="DR263" s="302"/>
      <c r="DS263" s="302"/>
      <c r="DT263" s="302"/>
      <c r="DU263" s="302"/>
      <c r="DV263" s="302"/>
      <c r="DW263" s="302"/>
      <c r="DX263" s="302"/>
      <c r="DY263" s="302"/>
      <c r="DZ263" s="302"/>
      <c r="EA263" s="302"/>
      <c r="EB263" s="302"/>
      <c r="EC263" s="302"/>
      <c r="ED263" s="302"/>
      <c r="EE263" s="302"/>
      <c r="EF263" s="302"/>
      <c r="EG263" s="302"/>
      <c r="EH263" s="302"/>
      <c r="EI263" s="302"/>
      <c r="EJ263" s="302"/>
      <c r="EK263" s="302"/>
      <c r="EL263" s="302"/>
      <c r="EM263" s="302"/>
      <c r="EN263" s="302"/>
      <c r="EO263" s="302"/>
      <c r="EP263" s="302"/>
      <c r="EQ263" s="302"/>
      <c r="ER263" s="302"/>
      <c r="ES263" s="302"/>
      <c r="ET263" s="302"/>
      <c r="EU263" s="302"/>
      <c r="EV263" s="302"/>
      <c r="EW263" s="302"/>
      <c r="EX263" s="302"/>
      <c r="EY263" s="302"/>
      <c r="EZ263" s="303"/>
      <c r="FA263" s="303"/>
      <c r="FB263" s="303"/>
      <c r="FC263" s="303"/>
      <c r="FD263" s="303"/>
      <c r="FE263" s="302"/>
      <c r="FF263" s="302"/>
      <c r="FG263" s="302"/>
      <c r="FH263" s="302"/>
      <c r="FI263" s="302"/>
    </row>
    <row r="264" spans="1:165" x14ac:dyDescent="0.2">
      <c r="A264" s="302"/>
      <c r="B264" s="55">
        <f t="shared" si="25"/>
        <v>4</v>
      </c>
      <c r="C264" s="55">
        <f t="shared" si="26"/>
        <v>4</v>
      </c>
      <c r="D264" s="55">
        <f t="shared" si="27"/>
        <v>3</v>
      </c>
      <c r="E264" s="55">
        <f t="shared" si="28"/>
        <v>4</v>
      </c>
      <c r="F264" s="55">
        <f t="shared" si="29"/>
        <v>3</v>
      </c>
      <c r="G264" s="55">
        <f t="shared" si="24"/>
        <v>6</v>
      </c>
      <c r="H264" s="55">
        <f>IF(AND(M264&gt;0,M264&lt;='Summary STATS'!$C$22),1,"")</f>
        <v>1</v>
      </c>
      <c r="I264" s="305"/>
      <c r="J264" s="26" t="s">
        <v>543</v>
      </c>
      <c r="K264" s="205">
        <v>44.207965940000001</v>
      </c>
      <c r="L264" s="205">
        <v>-88.457595729999994</v>
      </c>
      <c r="M264" s="302">
        <v>6</v>
      </c>
      <c r="N264" s="302" t="s">
        <v>284</v>
      </c>
      <c r="O264" s="302" t="s">
        <v>277</v>
      </c>
      <c r="P264" s="301"/>
      <c r="Q264" s="302">
        <v>3</v>
      </c>
      <c r="R264" s="15">
        <v>1</v>
      </c>
      <c r="S264" s="15"/>
      <c r="T264" s="302"/>
      <c r="U264" s="302"/>
      <c r="V264" s="302"/>
      <c r="W264" s="302"/>
      <c r="X264" s="302"/>
      <c r="Y264" s="302"/>
      <c r="Z264" s="302"/>
      <c r="AA264" s="302"/>
      <c r="AB264" s="302"/>
      <c r="AC264" s="302"/>
      <c r="AD264" s="302"/>
      <c r="AE264" s="302">
        <v>3</v>
      </c>
      <c r="AF264" s="302"/>
      <c r="AG264" s="302"/>
      <c r="AH264" s="302"/>
      <c r="AI264" s="302"/>
      <c r="AJ264" s="302"/>
      <c r="AK264" s="302"/>
      <c r="AL264" s="302"/>
      <c r="AM264" s="302"/>
      <c r="AN264" s="302"/>
      <c r="AO264" s="302"/>
      <c r="AP264" s="302"/>
      <c r="AQ264" s="302">
        <v>3</v>
      </c>
      <c r="AR264" s="302"/>
      <c r="AS264" s="302"/>
      <c r="AT264" s="302"/>
      <c r="AU264" s="302"/>
      <c r="AV264" s="302"/>
      <c r="AW264" s="302" t="s">
        <v>278</v>
      </c>
      <c r="AX264" s="302"/>
      <c r="AY264" s="302"/>
      <c r="AZ264" s="302"/>
      <c r="BA264" s="302"/>
      <c r="BB264" s="302"/>
      <c r="BC264" s="302"/>
      <c r="BD264" s="302"/>
      <c r="BE264" s="302"/>
      <c r="BF264" s="302"/>
      <c r="BG264" s="302"/>
      <c r="BH264" s="302"/>
      <c r="BI264" s="302"/>
      <c r="BJ264" s="302"/>
      <c r="BK264" s="302"/>
      <c r="BL264" s="302"/>
      <c r="BM264" s="302"/>
      <c r="BN264" s="302"/>
      <c r="BO264" s="302"/>
      <c r="BP264" s="302"/>
      <c r="BQ264" s="302"/>
      <c r="BR264" s="302"/>
      <c r="BS264" s="302"/>
      <c r="BT264" s="302"/>
      <c r="BU264" s="302"/>
      <c r="BV264" s="302"/>
      <c r="BW264" s="302"/>
      <c r="BX264" s="302"/>
      <c r="BY264" s="302"/>
      <c r="BZ264" s="302"/>
      <c r="CA264" s="302"/>
      <c r="CB264" s="302"/>
      <c r="CC264" s="302"/>
      <c r="CD264" s="302"/>
      <c r="CE264" s="302"/>
      <c r="CF264" s="302"/>
      <c r="CG264" s="302"/>
      <c r="CH264" s="302"/>
      <c r="CI264" s="302"/>
      <c r="CJ264" s="302"/>
      <c r="CK264" s="302"/>
      <c r="CL264" s="302"/>
      <c r="CM264" s="302"/>
      <c r="CN264" s="302"/>
      <c r="CO264" s="302"/>
      <c r="CP264" s="302"/>
      <c r="CQ264" s="302"/>
      <c r="CR264" s="302"/>
      <c r="CS264" s="302"/>
      <c r="CT264" s="302"/>
      <c r="CU264" s="302"/>
      <c r="CV264" s="302"/>
      <c r="CW264" s="302"/>
      <c r="CX264" s="302"/>
      <c r="CY264" s="302"/>
      <c r="CZ264" s="302"/>
      <c r="DA264" s="302"/>
      <c r="DB264" s="302"/>
      <c r="DC264" s="302"/>
      <c r="DD264" s="302"/>
      <c r="DE264" s="302"/>
      <c r="DF264" s="302"/>
      <c r="DG264" s="302"/>
      <c r="DH264" s="302"/>
      <c r="DI264" s="302"/>
      <c r="DJ264" s="302"/>
      <c r="DK264" s="302"/>
      <c r="DL264" s="302"/>
      <c r="DM264" s="302"/>
      <c r="DN264" s="302"/>
      <c r="DO264" s="302"/>
      <c r="DP264" s="302"/>
      <c r="DQ264" s="302"/>
      <c r="DR264" s="302"/>
      <c r="DS264" s="302"/>
      <c r="DT264" s="302"/>
      <c r="DU264" s="302"/>
      <c r="DV264" s="302"/>
      <c r="DW264" s="302"/>
      <c r="DX264" s="302"/>
      <c r="DY264" s="302"/>
      <c r="DZ264" s="302"/>
      <c r="EA264" s="302"/>
      <c r="EB264" s="302"/>
      <c r="EC264" s="302"/>
      <c r="ED264" s="302"/>
      <c r="EE264" s="302"/>
      <c r="EF264" s="302"/>
      <c r="EG264" s="302"/>
      <c r="EH264" s="302"/>
      <c r="EI264" s="302"/>
      <c r="EJ264" s="302"/>
      <c r="EK264" s="302"/>
      <c r="EL264" s="302"/>
      <c r="EM264" s="302"/>
      <c r="EN264" s="302"/>
      <c r="EO264" s="302"/>
      <c r="EP264" s="302"/>
      <c r="EQ264" s="302"/>
      <c r="ER264" s="302"/>
      <c r="ES264" s="302">
        <v>1</v>
      </c>
      <c r="ET264" s="302"/>
      <c r="EU264" s="302"/>
      <c r="EV264" s="302"/>
      <c r="EW264" s="302"/>
      <c r="EX264" s="302"/>
      <c r="EY264" s="302"/>
      <c r="EZ264" s="303"/>
      <c r="FA264" s="303"/>
      <c r="FB264" s="303">
        <v>1</v>
      </c>
      <c r="FC264" s="303"/>
      <c r="FD264" s="303"/>
      <c r="FE264" s="302"/>
      <c r="FF264" s="302"/>
      <c r="FG264" s="302"/>
      <c r="FH264" s="302"/>
      <c r="FI264" s="302"/>
    </row>
    <row r="265" spans="1:165" x14ac:dyDescent="0.2">
      <c r="A265" s="302"/>
      <c r="B265" s="55">
        <f t="shared" si="25"/>
        <v>3</v>
      </c>
      <c r="C265" s="55">
        <f t="shared" si="26"/>
        <v>3</v>
      </c>
      <c r="D265" s="55">
        <f t="shared" si="27"/>
        <v>2</v>
      </c>
      <c r="E265" s="55">
        <f t="shared" si="28"/>
        <v>3</v>
      </c>
      <c r="F265" s="55">
        <f t="shared" si="29"/>
        <v>2</v>
      </c>
      <c r="G265" s="55">
        <f t="shared" si="24"/>
        <v>5</v>
      </c>
      <c r="H265" s="55">
        <f>IF(AND(M265&gt;0,M265&lt;='Summary STATS'!$C$22),1,"")</f>
        <v>1</v>
      </c>
      <c r="I265" s="305"/>
      <c r="J265" s="26" t="s">
        <v>544</v>
      </c>
      <c r="K265" s="205">
        <v>44.20795107</v>
      </c>
      <c r="L265" s="205">
        <v>-88.456494660000004</v>
      </c>
      <c r="M265" s="302">
        <v>5</v>
      </c>
      <c r="N265" s="302" t="s">
        <v>276</v>
      </c>
      <c r="O265" s="302" t="s">
        <v>277</v>
      </c>
      <c r="P265" s="301"/>
      <c r="Q265" s="302">
        <v>2</v>
      </c>
      <c r="R265" s="15">
        <v>1</v>
      </c>
      <c r="S265" s="15"/>
      <c r="T265" s="302"/>
      <c r="U265" s="302"/>
      <c r="V265" s="302"/>
      <c r="W265" s="302"/>
      <c r="X265" s="302"/>
      <c r="Y265" s="302"/>
      <c r="Z265" s="302"/>
      <c r="AA265" s="302"/>
      <c r="AB265" s="302"/>
      <c r="AC265" s="302"/>
      <c r="AD265" s="302"/>
      <c r="AE265" s="302">
        <v>2</v>
      </c>
      <c r="AF265" s="302"/>
      <c r="AG265" s="302"/>
      <c r="AH265" s="302"/>
      <c r="AI265" s="302"/>
      <c r="AJ265" s="302"/>
      <c r="AK265" s="302"/>
      <c r="AL265" s="302"/>
      <c r="AM265" s="302"/>
      <c r="AN265" s="302"/>
      <c r="AO265" s="302"/>
      <c r="AP265" s="302"/>
      <c r="AQ265" s="302">
        <v>1</v>
      </c>
      <c r="AR265" s="302"/>
      <c r="AS265" s="302"/>
      <c r="AT265" s="302"/>
      <c r="AU265" s="302"/>
      <c r="AV265" s="302"/>
      <c r="AW265" s="302"/>
      <c r="AX265" s="302"/>
      <c r="AY265" s="302"/>
      <c r="AZ265" s="302"/>
      <c r="BA265" s="302"/>
      <c r="BB265" s="302"/>
      <c r="BC265" s="302"/>
      <c r="BD265" s="302"/>
      <c r="BE265" s="302"/>
      <c r="BF265" s="302"/>
      <c r="BG265" s="302"/>
      <c r="BH265" s="302"/>
      <c r="BI265" s="302"/>
      <c r="BJ265" s="302"/>
      <c r="BK265" s="302"/>
      <c r="BL265" s="302"/>
      <c r="BM265" s="302"/>
      <c r="BN265" s="302"/>
      <c r="BO265" s="302"/>
      <c r="BP265" s="302"/>
      <c r="BQ265" s="302"/>
      <c r="BR265" s="302"/>
      <c r="BS265" s="302"/>
      <c r="BT265" s="302"/>
      <c r="BU265" s="302"/>
      <c r="BV265" s="302"/>
      <c r="BW265" s="302"/>
      <c r="BX265" s="302"/>
      <c r="BY265" s="302"/>
      <c r="BZ265" s="302"/>
      <c r="CA265" s="302"/>
      <c r="CB265" s="302"/>
      <c r="CC265" s="302"/>
      <c r="CD265" s="302"/>
      <c r="CE265" s="302"/>
      <c r="CF265" s="302"/>
      <c r="CG265" s="302"/>
      <c r="CH265" s="302"/>
      <c r="CI265" s="302"/>
      <c r="CJ265" s="302"/>
      <c r="CK265" s="302"/>
      <c r="CL265" s="302"/>
      <c r="CM265" s="302"/>
      <c r="CN265" s="302"/>
      <c r="CO265" s="302"/>
      <c r="CP265" s="302"/>
      <c r="CQ265" s="302"/>
      <c r="CR265" s="302"/>
      <c r="CS265" s="302"/>
      <c r="CT265" s="302"/>
      <c r="CU265" s="302"/>
      <c r="CV265" s="302"/>
      <c r="CW265" s="302"/>
      <c r="CX265" s="302"/>
      <c r="CY265" s="302"/>
      <c r="CZ265" s="302"/>
      <c r="DA265" s="302"/>
      <c r="DB265" s="302"/>
      <c r="DC265" s="302"/>
      <c r="DD265" s="302"/>
      <c r="DE265" s="302"/>
      <c r="DF265" s="302"/>
      <c r="DG265" s="302"/>
      <c r="DH265" s="302"/>
      <c r="DI265" s="302"/>
      <c r="DJ265" s="302"/>
      <c r="DK265" s="302"/>
      <c r="DL265" s="302"/>
      <c r="DM265" s="302"/>
      <c r="DN265" s="302"/>
      <c r="DO265" s="302"/>
      <c r="DP265" s="302"/>
      <c r="DQ265" s="302"/>
      <c r="DR265" s="302"/>
      <c r="DS265" s="302"/>
      <c r="DT265" s="302"/>
      <c r="DU265" s="302"/>
      <c r="DV265" s="302"/>
      <c r="DW265" s="302"/>
      <c r="DX265" s="302"/>
      <c r="DY265" s="302"/>
      <c r="DZ265" s="302"/>
      <c r="EA265" s="302"/>
      <c r="EB265" s="302"/>
      <c r="EC265" s="302"/>
      <c r="ED265" s="302"/>
      <c r="EE265" s="302"/>
      <c r="EF265" s="302"/>
      <c r="EG265" s="302"/>
      <c r="EH265" s="302"/>
      <c r="EI265" s="302"/>
      <c r="EJ265" s="302"/>
      <c r="EK265" s="302"/>
      <c r="EL265" s="302"/>
      <c r="EM265" s="302"/>
      <c r="EN265" s="302"/>
      <c r="EO265" s="302"/>
      <c r="EP265" s="302"/>
      <c r="EQ265" s="302"/>
      <c r="ER265" s="302"/>
      <c r="ES265" s="302"/>
      <c r="ET265" s="302"/>
      <c r="EU265" s="302"/>
      <c r="EV265" s="302"/>
      <c r="EW265" s="302"/>
      <c r="EX265" s="302"/>
      <c r="EY265" s="302"/>
      <c r="EZ265" s="303"/>
      <c r="FA265" s="303"/>
      <c r="FB265" s="303"/>
      <c r="FC265" s="303"/>
      <c r="FD265" s="303"/>
      <c r="FE265" s="302"/>
      <c r="FF265" s="302"/>
      <c r="FG265" s="302"/>
      <c r="FH265" s="302"/>
      <c r="FI265" s="302"/>
    </row>
    <row r="266" spans="1:165" x14ac:dyDescent="0.2">
      <c r="A266" s="302"/>
      <c r="B266" s="55">
        <f t="shared" si="25"/>
        <v>7</v>
      </c>
      <c r="C266" s="55">
        <f t="shared" si="26"/>
        <v>7</v>
      </c>
      <c r="D266" s="55">
        <f t="shared" si="27"/>
        <v>7</v>
      </c>
      <c r="E266" s="55">
        <f t="shared" si="28"/>
        <v>7</v>
      </c>
      <c r="F266" s="55">
        <f t="shared" si="29"/>
        <v>7</v>
      </c>
      <c r="G266" s="55">
        <f t="shared" si="24"/>
        <v>3.25</v>
      </c>
      <c r="H266" s="55">
        <f>IF(AND(M266&gt;0,M266&lt;='Summary STATS'!$C$22),1,"")</f>
        <v>1</v>
      </c>
      <c r="I266" s="305"/>
      <c r="J266" s="26" t="s">
        <v>545</v>
      </c>
      <c r="K266" s="205">
        <v>44.208920859999999</v>
      </c>
      <c r="L266" s="205">
        <v>-88.469686999999993</v>
      </c>
      <c r="M266" s="302">
        <v>3.25</v>
      </c>
      <c r="N266" s="302" t="s">
        <v>284</v>
      </c>
      <c r="O266" s="302" t="s">
        <v>277</v>
      </c>
      <c r="P266" s="301"/>
      <c r="Q266" s="302">
        <v>3</v>
      </c>
      <c r="R266" s="15"/>
      <c r="S266" s="15"/>
      <c r="T266" s="302"/>
      <c r="U266" s="302"/>
      <c r="V266" s="302"/>
      <c r="W266" s="302"/>
      <c r="X266" s="302"/>
      <c r="Y266" s="302"/>
      <c r="Z266" s="302"/>
      <c r="AA266" s="302"/>
      <c r="AB266" s="302"/>
      <c r="AC266" s="302"/>
      <c r="AD266" s="302"/>
      <c r="AE266" s="302">
        <v>2</v>
      </c>
      <c r="AF266" s="302"/>
      <c r="AG266" s="302"/>
      <c r="AH266" s="302"/>
      <c r="AI266" s="302"/>
      <c r="AJ266" s="302"/>
      <c r="AK266" s="302"/>
      <c r="AL266" s="302"/>
      <c r="AM266" s="302"/>
      <c r="AN266" s="302"/>
      <c r="AO266" s="302"/>
      <c r="AP266" s="302"/>
      <c r="AQ266" s="302">
        <v>2</v>
      </c>
      <c r="AR266" s="302"/>
      <c r="AS266" s="302"/>
      <c r="AT266" s="302"/>
      <c r="AU266" s="302"/>
      <c r="AV266" s="302"/>
      <c r="AW266" s="302">
        <v>2</v>
      </c>
      <c r="AX266" s="302"/>
      <c r="AY266" s="302"/>
      <c r="AZ266" s="302"/>
      <c r="BA266" s="302"/>
      <c r="BB266" s="302"/>
      <c r="BC266" s="302"/>
      <c r="BD266" s="302"/>
      <c r="BE266" s="302">
        <v>1</v>
      </c>
      <c r="BF266" s="302"/>
      <c r="BG266" s="302"/>
      <c r="BH266" s="302"/>
      <c r="BI266" s="302"/>
      <c r="BJ266" s="302"/>
      <c r="BK266" s="302"/>
      <c r="BL266" s="302"/>
      <c r="BM266" s="302"/>
      <c r="BN266" s="302"/>
      <c r="BO266" s="302"/>
      <c r="BP266" s="302"/>
      <c r="BQ266" s="302"/>
      <c r="BR266" s="302"/>
      <c r="BS266" s="302"/>
      <c r="BT266" s="302"/>
      <c r="BU266" s="302"/>
      <c r="BV266" s="302"/>
      <c r="BW266" s="302"/>
      <c r="BX266" s="302"/>
      <c r="BY266" s="302"/>
      <c r="BZ266" s="302"/>
      <c r="CA266" s="302"/>
      <c r="CB266" s="302"/>
      <c r="CC266" s="302"/>
      <c r="CD266" s="302"/>
      <c r="CE266" s="302"/>
      <c r="CF266" s="302"/>
      <c r="CG266" s="302"/>
      <c r="CH266" s="302"/>
      <c r="CI266" s="302"/>
      <c r="CJ266" s="302"/>
      <c r="CK266" s="302"/>
      <c r="CL266" s="302"/>
      <c r="CM266" s="302"/>
      <c r="CN266" s="302"/>
      <c r="CO266" s="302"/>
      <c r="CP266" s="302"/>
      <c r="CQ266" s="302"/>
      <c r="CR266" s="302"/>
      <c r="CS266" s="302"/>
      <c r="CT266" s="302"/>
      <c r="CU266" s="302"/>
      <c r="CV266" s="302"/>
      <c r="CW266" s="302"/>
      <c r="CX266" s="302"/>
      <c r="CY266" s="302"/>
      <c r="CZ266" s="302"/>
      <c r="DA266" s="302"/>
      <c r="DB266" s="302"/>
      <c r="DC266" s="302"/>
      <c r="DD266" s="302"/>
      <c r="DE266" s="302"/>
      <c r="DF266" s="302"/>
      <c r="DG266" s="302"/>
      <c r="DH266" s="302"/>
      <c r="DI266" s="302"/>
      <c r="DJ266" s="302"/>
      <c r="DK266" s="302"/>
      <c r="DL266" s="302"/>
      <c r="DM266" s="302"/>
      <c r="DN266" s="302"/>
      <c r="DO266" s="302"/>
      <c r="DP266" s="302"/>
      <c r="DQ266" s="302"/>
      <c r="DR266" s="302"/>
      <c r="DS266" s="302"/>
      <c r="DT266" s="302"/>
      <c r="DU266" s="302"/>
      <c r="DV266" s="302"/>
      <c r="DW266" s="302"/>
      <c r="DX266" s="302"/>
      <c r="DY266" s="302"/>
      <c r="DZ266" s="302"/>
      <c r="EA266" s="302"/>
      <c r="EB266" s="302"/>
      <c r="EC266" s="302"/>
      <c r="ED266" s="302">
        <v>1</v>
      </c>
      <c r="EE266" s="302"/>
      <c r="EF266" s="302">
        <v>3</v>
      </c>
      <c r="EG266" s="302"/>
      <c r="EH266" s="302"/>
      <c r="EI266" s="302"/>
      <c r="EJ266" s="302"/>
      <c r="EK266" s="302"/>
      <c r="EL266" s="302"/>
      <c r="EM266" s="302"/>
      <c r="EN266" s="302"/>
      <c r="EO266" s="302"/>
      <c r="EP266" s="302"/>
      <c r="EQ266" s="302"/>
      <c r="ER266" s="302"/>
      <c r="ES266" s="302">
        <v>1</v>
      </c>
      <c r="ET266" s="302"/>
      <c r="EU266" s="302"/>
      <c r="EV266" s="302"/>
      <c r="EW266" s="302"/>
      <c r="EX266" s="302"/>
      <c r="EY266" s="302"/>
      <c r="EZ266" s="303"/>
      <c r="FA266" s="303"/>
      <c r="FB266" s="303"/>
      <c r="FC266" s="303"/>
      <c r="FD266" s="303"/>
      <c r="FE266" s="302"/>
      <c r="FF266" s="302"/>
      <c r="FG266" s="302"/>
      <c r="FH266" s="302"/>
      <c r="FI266" s="302"/>
    </row>
    <row r="267" spans="1:165" x14ac:dyDescent="0.2">
      <c r="A267" s="302"/>
      <c r="B267" s="55">
        <f t="shared" si="25"/>
        <v>2</v>
      </c>
      <c r="C267" s="55">
        <f t="shared" si="26"/>
        <v>2</v>
      </c>
      <c r="D267" s="55">
        <f t="shared" si="27"/>
        <v>2</v>
      </c>
      <c r="E267" s="55">
        <f t="shared" si="28"/>
        <v>2</v>
      </c>
      <c r="F267" s="55">
        <f t="shared" si="29"/>
        <v>2</v>
      </c>
      <c r="G267" s="55">
        <f t="shared" si="24"/>
        <v>4.5</v>
      </c>
      <c r="H267" s="55">
        <f>IF(AND(M267&gt;0,M267&lt;='Summary STATS'!$C$22),1,"")</f>
        <v>1</v>
      </c>
      <c r="I267" s="305"/>
      <c r="J267" s="26" t="s">
        <v>546</v>
      </c>
      <c r="K267" s="205">
        <v>44.2089061</v>
      </c>
      <c r="L267" s="205">
        <v>-88.468585910000002</v>
      </c>
      <c r="M267" s="302">
        <v>4.5</v>
      </c>
      <c r="N267" s="302" t="s">
        <v>284</v>
      </c>
      <c r="O267" s="302" t="s">
        <v>277</v>
      </c>
      <c r="P267" s="301"/>
      <c r="Q267" s="302">
        <v>2</v>
      </c>
      <c r="R267" s="15"/>
      <c r="S267" s="15"/>
      <c r="T267" s="302"/>
      <c r="U267" s="302"/>
      <c r="V267" s="302"/>
      <c r="W267" s="302"/>
      <c r="X267" s="302"/>
      <c r="Y267" s="302"/>
      <c r="Z267" s="302"/>
      <c r="AA267" s="302"/>
      <c r="AB267" s="302"/>
      <c r="AC267" s="302"/>
      <c r="AD267" s="302"/>
      <c r="AE267" s="302">
        <v>2</v>
      </c>
      <c r="AF267" s="302"/>
      <c r="AG267" s="302"/>
      <c r="AH267" s="302"/>
      <c r="AI267" s="302"/>
      <c r="AJ267" s="302"/>
      <c r="AK267" s="302"/>
      <c r="AL267" s="302"/>
      <c r="AM267" s="302"/>
      <c r="AN267" s="302"/>
      <c r="AO267" s="302"/>
      <c r="AP267" s="302"/>
      <c r="AQ267" s="302">
        <v>1</v>
      </c>
      <c r="AR267" s="302"/>
      <c r="AS267" s="302"/>
      <c r="AT267" s="302"/>
      <c r="AU267" s="302"/>
      <c r="AV267" s="302"/>
      <c r="AW267" s="302"/>
      <c r="AX267" s="302"/>
      <c r="AY267" s="302"/>
      <c r="AZ267" s="302"/>
      <c r="BA267" s="302"/>
      <c r="BB267" s="302"/>
      <c r="BC267" s="302"/>
      <c r="BD267" s="302"/>
      <c r="BE267" s="302"/>
      <c r="BF267" s="302"/>
      <c r="BG267" s="302"/>
      <c r="BH267" s="302"/>
      <c r="BI267" s="302"/>
      <c r="BJ267" s="302"/>
      <c r="BK267" s="302"/>
      <c r="BL267" s="302"/>
      <c r="BM267" s="302"/>
      <c r="BN267" s="302"/>
      <c r="BO267" s="302"/>
      <c r="BP267" s="302"/>
      <c r="BQ267" s="302"/>
      <c r="BR267" s="302"/>
      <c r="BS267" s="302"/>
      <c r="BT267" s="302"/>
      <c r="BU267" s="302"/>
      <c r="BV267" s="302"/>
      <c r="BW267" s="302"/>
      <c r="BX267" s="302"/>
      <c r="BY267" s="302"/>
      <c r="BZ267" s="302"/>
      <c r="CA267" s="302"/>
      <c r="CB267" s="302"/>
      <c r="CC267" s="302"/>
      <c r="CD267" s="302"/>
      <c r="CE267" s="302"/>
      <c r="CF267" s="302"/>
      <c r="CG267" s="302"/>
      <c r="CH267" s="302"/>
      <c r="CI267" s="302"/>
      <c r="CJ267" s="302"/>
      <c r="CK267" s="302"/>
      <c r="CL267" s="302"/>
      <c r="CM267" s="302"/>
      <c r="CN267" s="302"/>
      <c r="CO267" s="302"/>
      <c r="CP267" s="302"/>
      <c r="CQ267" s="302"/>
      <c r="CR267" s="302"/>
      <c r="CS267" s="302"/>
      <c r="CT267" s="302"/>
      <c r="CU267" s="302"/>
      <c r="CV267" s="302"/>
      <c r="CW267" s="302"/>
      <c r="CX267" s="302"/>
      <c r="CY267" s="302"/>
      <c r="CZ267" s="302"/>
      <c r="DA267" s="302"/>
      <c r="DB267" s="302"/>
      <c r="DC267" s="302"/>
      <c r="DD267" s="302"/>
      <c r="DE267" s="302"/>
      <c r="DF267" s="302"/>
      <c r="DG267" s="302"/>
      <c r="DH267" s="302"/>
      <c r="DI267" s="302"/>
      <c r="DJ267" s="302"/>
      <c r="DK267" s="302"/>
      <c r="DL267" s="302"/>
      <c r="DM267" s="302"/>
      <c r="DN267" s="302"/>
      <c r="DO267" s="302"/>
      <c r="DP267" s="302"/>
      <c r="DQ267" s="302"/>
      <c r="DR267" s="302"/>
      <c r="DS267" s="302"/>
      <c r="DT267" s="302"/>
      <c r="DU267" s="302"/>
      <c r="DV267" s="302"/>
      <c r="DW267" s="302"/>
      <c r="DX267" s="302"/>
      <c r="DY267" s="302"/>
      <c r="DZ267" s="302"/>
      <c r="EA267" s="302"/>
      <c r="EB267" s="302"/>
      <c r="EC267" s="302"/>
      <c r="ED267" s="302"/>
      <c r="EE267" s="302"/>
      <c r="EF267" s="302"/>
      <c r="EG267" s="302"/>
      <c r="EH267" s="302"/>
      <c r="EI267" s="302"/>
      <c r="EJ267" s="302"/>
      <c r="EK267" s="302"/>
      <c r="EL267" s="302"/>
      <c r="EM267" s="302"/>
      <c r="EN267" s="302"/>
      <c r="EO267" s="302"/>
      <c r="EP267" s="302"/>
      <c r="EQ267" s="302"/>
      <c r="ER267" s="302"/>
      <c r="ES267" s="302"/>
      <c r="ET267" s="302"/>
      <c r="EU267" s="302"/>
      <c r="EV267" s="302"/>
      <c r="EW267" s="302"/>
      <c r="EX267" s="302"/>
      <c r="EY267" s="302"/>
      <c r="EZ267" s="303"/>
      <c r="FA267" s="303"/>
      <c r="FB267" s="303"/>
      <c r="FC267" s="303"/>
      <c r="FD267" s="303"/>
      <c r="FE267" s="302"/>
      <c r="FF267" s="302"/>
      <c r="FG267" s="302"/>
      <c r="FH267" s="302"/>
      <c r="FI267" s="302"/>
    </row>
    <row r="268" spans="1:165" x14ac:dyDescent="0.2">
      <c r="A268" s="302"/>
      <c r="B268" s="55">
        <f t="shared" si="25"/>
        <v>2</v>
      </c>
      <c r="C268" s="55">
        <f t="shared" si="26"/>
        <v>2</v>
      </c>
      <c r="D268" s="55">
        <f t="shared" si="27"/>
        <v>2</v>
      </c>
      <c r="E268" s="55">
        <f t="shared" si="28"/>
        <v>2</v>
      </c>
      <c r="F268" s="55">
        <f t="shared" si="29"/>
        <v>2</v>
      </c>
      <c r="G268" s="55">
        <f t="shared" si="24"/>
        <v>7</v>
      </c>
      <c r="H268" s="55">
        <f>IF(AND(M268&gt;0,M268&lt;='Summary STATS'!$C$22),1,"")</f>
        <v>1</v>
      </c>
      <c r="I268" s="305"/>
      <c r="J268" s="26" t="s">
        <v>547</v>
      </c>
      <c r="K268" s="205">
        <v>44.20889133</v>
      </c>
      <c r="L268" s="205">
        <v>-88.467484819999996</v>
      </c>
      <c r="M268" s="302">
        <v>7</v>
      </c>
      <c r="N268" s="302" t="s">
        <v>284</v>
      </c>
      <c r="O268" s="302" t="s">
        <v>277</v>
      </c>
      <c r="P268" s="301"/>
      <c r="Q268" s="302">
        <v>1</v>
      </c>
      <c r="R268" s="15"/>
      <c r="S268" s="15"/>
      <c r="T268" s="302"/>
      <c r="U268" s="302"/>
      <c r="V268" s="302"/>
      <c r="W268" s="302"/>
      <c r="X268" s="302"/>
      <c r="Y268" s="302"/>
      <c r="Z268" s="302"/>
      <c r="AA268" s="302"/>
      <c r="AB268" s="302"/>
      <c r="AC268" s="302"/>
      <c r="AD268" s="302"/>
      <c r="AE268" s="302">
        <v>1</v>
      </c>
      <c r="AF268" s="302"/>
      <c r="AG268" s="302"/>
      <c r="AH268" s="302"/>
      <c r="AI268" s="302"/>
      <c r="AJ268" s="302"/>
      <c r="AK268" s="302"/>
      <c r="AL268" s="302"/>
      <c r="AM268" s="302"/>
      <c r="AN268" s="302"/>
      <c r="AO268" s="302"/>
      <c r="AP268" s="302"/>
      <c r="AQ268" s="302">
        <v>1</v>
      </c>
      <c r="AR268" s="302"/>
      <c r="AS268" s="302"/>
      <c r="AT268" s="302"/>
      <c r="AU268" s="302"/>
      <c r="AV268" s="302"/>
      <c r="AW268" s="302"/>
      <c r="AX268" s="302"/>
      <c r="AY268" s="302"/>
      <c r="AZ268" s="302"/>
      <c r="BA268" s="302"/>
      <c r="BB268" s="302"/>
      <c r="BC268" s="302"/>
      <c r="BD268" s="302"/>
      <c r="BE268" s="302"/>
      <c r="BF268" s="302"/>
      <c r="BG268" s="302"/>
      <c r="BH268" s="302"/>
      <c r="BI268" s="302"/>
      <c r="BJ268" s="302"/>
      <c r="BK268" s="302"/>
      <c r="BL268" s="302"/>
      <c r="BM268" s="302"/>
      <c r="BN268" s="302"/>
      <c r="BO268" s="302"/>
      <c r="BP268" s="302"/>
      <c r="BQ268" s="302"/>
      <c r="BR268" s="302"/>
      <c r="BS268" s="302"/>
      <c r="BT268" s="302"/>
      <c r="BU268" s="302"/>
      <c r="BV268" s="302"/>
      <c r="BW268" s="302"/>
      <c r="BX268" s="302"/>
      <c r="BY268" s="302"/>
      <c r="BZ268" s="302"/>
      <c r="CA268" s="302"/>
      <c r="CB268" s="302"/>
      <c r="CC268" s="302"/>
      <c r="CD268" s="302"/>
      <c r="CE268" s="302"/>
      <c r="CF268" s="302"/>
      <c r="CG268" s="302"/>
      <c r="CH268" s="302"/>
      <c r="CI268" s="302"/>
      <c r="CJ268" s="302"/>
      <c r="CK268" s="302"/>
      <c r="CL268" s="302"/>
      <c r="CM268" s="302"/>
      <c r="CN268" s="302"/>
      <c r="CO268" s="302"/>
      <c r="CP268" s="302"/>
      <c r="CQ268" s="302"/>
      <c r="CR268" s="302"/>
      <c r="CS268" s="302"/>
      <c r="CT268" s="302"/>
      <c r="CU268" s="302"/>
      <c r="CV268" s="302"/>
      <c r="CW268" s="302"/>
      <c r="CX268" s="302"/>
      <c r="CY268" s="302"/>
      <c r="CZ268" s="302"/>
      <c r="DA268" s="302"/>
      <c r="DB268" s="302"/>
      <c r="DC268" s="302"/>
      <c r="DD268" s="302"/>
      <c r="DE268" s="302"/>
      <c r="DF268" s="302"/>
      <c r="DG268" s="302"/>
      <c r="DH268" s="302"/>
      <c r="DI268" s="302"/>
      <c r="DJ268" s="302"/>
      <c r="DK268" s="302"/>
      <c r="DL268" s="302"/>
      <c r="DM268" s="302"/>
      <c r="DN268" s="302"/>
      <c r="DO268" s="302"/>
      <c r="DP268" s="302"/>
      <c r="DQ268" s="302"/>
      <c r="DR268" s="302"/>
      <c r="DS268" s="302"/>
      <c r="DT268" s="302"/>
      <c r="DU268" s="302"/>
      <c r="DV268" s="302"/>
      <c r="DW268" s="302"/>
      <c r="DX268" s="302"/>
      <c r="DY268" s="302"/>
      <c r="DZ268" s="302"/>
      <c r="EA268" s="302"/>
      <c r="EB268" s="302"/>
      <c r="EC268" s="302"/>
      <c r="ED268" s="302"/>
      <c r="EE268" s="302"/>
      <c r="EF268" s="302"/>
      <c r="EG268" s="302"/>
      <c r="EH268" s="302"/>
      <c r="EI268" s="302"/>
      <c r="EJ268" s="302"/>
      <c r="EK268" s="302"/>
      <c r="EL268" s="302"/>
      <c r="EM268" s="302"/>
      <c r="EN268" s="302"/>
      <c r="EO268" s="302"/>
      <c r="EP268" s="302"/>
      <c r="EQ268" s="302"/>
      <c r="ER268" s="302"/>
      <c r="ES268" s="302"/>
      <c r="ET268" s="302"/>
      <c r="EU268" s="302"/>
      <c r="EV268" s="302"/>
      <c r="EW268" s="302"/>
      <c r="EX268" s="302"/>
      <c r="EY268" s="302"/>
      <c r="EZ268" s="303"/>
      <c r="FA268" s="303"/>
      <c r="FB268" s="303"/>
      <c r="FC268" s="303"/>
      <c r="FD268" s="303"/>
      <c r="FE268" s="302"/>
      <c r="FF268" s="302"/>
      <c r="FG268" s="302"/>
      <c r="FH268" s="302"/>
      <c r="FI268" s="302"/>
    </row>
    <row r="269" spans="1:165" x14ac:dyDescent="0.2">
      <c r="A269" s="302"/>
      <c r="B269" s="55">
        <f t="shared" si="25"/>
        <v>0</v>
      </c>
      <c r="C269" s="55" t="str">
        <f t="shared" si="26"/>
        <v/>
      </c>
      <c r="D269" s="55" t="str">
        <f t="shared" si="27"/>
        <v/>
      </c>
      <c r="E269" s="55">
        <f t="shared" si="28"/>
        <v>0</v>
      </c>
      <c r="F269" s="55">
        <f t="shared" si="29"/>
        <v>0</v>
      </c>
      <c r="G269" s="55" t="str">
        <f t="shared" si="24"/>
        <v/>
      </c>
      <c r="H269" s="55">
        <f>IF(AND(M269&gt;0,M269&lt;='Summary STATS'!$C$22),1,"")</f>
        <v>1</v>
      </c>
      <c r="I269" s="305"/>
      <c r="J269" s="26" t="s">
        <v>548</v>
      </c>
      <c r="K269" s="205">
        <v>44.208876549999999</v>
      </c>
      <c r="L269" s="205">
        <v>-88.466383730000004</v>
      </c>
      <c r="M269" s="302">
        <v>12</v>
      </c>
      <c r="N269" s="302" t="s">
        <v>284</v>
      </c>
      <c r="O269" s="302" t="s">
        <v>276</v>
      </c>
      <c r="P269" s="301"/>
      <c r="Q269" s="302"/>
      <c r="R269" s="15"/>
      <c r="S269" s="15"/>
      <c r="T269" s="302"/>
      <c r="U269" s="302"/>
      <c r="V269" s="302"/>
      <c r="W269" s="302"/>
      <c r="X269" s="302"/>
      <c r="Y269" s="302"/>
      <c r="Z269" s="302"/>
      <c r="AA269" s="302"/>
      <c r="AB269" s="302"/>
      <c r="AC269" s="302"/>
      <c r="AD269" s="302"/>
      <c r="AE269" s="302"/>
      <c r="AF269" s="302"/>
      <c r="AG269" s="302"/>
      <c r="AH269" s="302"/>
      <c r="AI269" s="302"/>
      <c r="AJ269" s="302"/>
      <c r="AK269" s="302"/>
      <c r="AL269" s="302"/>
      <c r="AM269" s="302"/>
      <c r="AN269" s="302"/>
      <c r="AO269" s="302"/>
      <c r="AP269" s="302"/>
      <c r="AQ269" s="302"/>
      <c r="AR269" s="302"/>
      <c r="AS269" s="302"/>
      <c r="AT269" s="302"/>
      <c r="AU269" s="302"/>
      <c r="AV269" s="302"/>
      <c r="AW269" s="302"/>
      <c r="AX269" s="302"/>
      <c r="AY269" s="302"/>
      <c r="AZ269" s="302"/>
      <c r="BA269" s="302"/>
      <c r="BB269" s="302"/>
      <c r="BC269" s="302"/>
      <c r="BD269" s="302"/>
      <c r="BE269" s="302"/>
      <c r="BF269" s="302"/>
      <c r="BG269" s="302"/>
      <c r="BH269" s="302"/>
      <c r="BI269" s="302"/>
      <c r="BJ269" s="302"/>
      <c r="BK269" s="302"/>
      <c r="BL269" s="302"/>
      <c r="BM269" s="302"/>
      <c r="BN269" s="302"/>
      <c r="BO269" s="302"/>
      <c r="BP269" s="302"/>
      <c r="BQ269" s="302"/>
      <c r="BR269" s="302"/>
      <c r="BS269" s="302"/>
      <c r="BT269" s="302"/>
      <c r="BU269" s="302"/>
      <c r="BV269" s="302"/>
      <c r="BW269" s="302"/>
      <c r="BX269" s="302"/>
      <c r="BY269" s="302"/>
      <c r="BZ269" s="302"/>
      <c r="CA269" s="302"/>
      <c r="CB269" s="302"/>
      <c r="CC269" s="302"/>
      <c r="CD269" s="302"/>
      <c r="CE269" s="302"/>
      <c r="CF269" s="302"/>
      <c r="CG269" s="302"/>
      <c r="CH269" s="302"/>
      <c r="CI269" s="302"/>
      <c r="CJ269" s="302"/>
      <c r="CK269" s="302"/>
      <c r="CL269" s="302"/>
      <c r="CM269" s="302"/>
      <c r="CN269" s="302"/>
      <c r="CO269" s="302"/>
      <c r="CP269" s="302"/>
      <c r="CQ269" s="302"/>
      <c r="CR269" s="302"/>
      <c r="CS269" s="302"/>
      <c r="CT269" s="302"/>
      <c r="CU269" s="302"/>
      <c r="CV269" s="302"/>
      <c r="CW269" s="302"/>
      <c r="CX269" s="302"/>
      <c r="CY269" s="302"/>
      <c r="CZ269" s="302"/>
      <c r="DA269" s="302"/>
      <c r="DB269" s="302"/>
      <c r="DC269" s="302"/>
      <c r="DD269" s="302"/>
      <c r="DE269" s="302"/>
      <c r="DF269" s="302"/>
      <c r="DG269" s="302"/>
      <c r="DH269" s="302"/>
      <c r="DI269" s="302"/>
      <c r="DJ269" s="302"/>
      <c r="DK269" s="302"/>
      <c r="DL269" s="302"/>
      <c r="DM269" s="302"/>
      <c r="DN269" s="302"/>
      <c r="DO269" s="302"/>
      <c r="DP269" s="302"/>
      <c r="DQ269" s="302"/>
      <c r="DR269" s="302"/>
      <c r="DS269" s="302"/>
      <c r="DT269" s="302"/>
      <c r="DU269" s="302"/>
      <c r="DV269" s="302"/>
      <c r="DW269" s="302"/>
      <c r="DX269" s="302"/>
      <c r="DY269" s="302"/>
      <c r="DZ269" s="302"/>
      <c r="EA269" s="302"/>
      <c r="EB269" s="302"/>
      <c r="EC269" s="302"/>
      <c r="ED269" s="302"/>
      <c r="EE269" s="302"/>
      <c r="EF269" s="302"/>
      <c r="EG269" s="302"/>
      <c r="EH269" s="302"/>
      <c r="EI269" s="302"/>
      <c r="EJ269" s="302"/>
      <c r="EK269" s="302"/>
      <c r="EL269" s="302"/>
      <c r="EM269" s="302"/>
      <c r="EN269" s="302"/>
      <c r="EO269" s="302"/>
      <c r="EP269" s="302"/>
      <c r="EQ269" s="302"/>
      <c r="ER269" s="302"/>
      <c r="ES269" s="302"/>
      <c r="ET269" s="302"/>
      <c r="EU269" s="302"/>
      <c r="EV269" s="302"/>
      <c r="EW269" s="302"/>
      <c r="EX269" s="302"/>
      <c r="EY269" s="302"/>
      <c r="EZ269" s="303"/>
      <c r="FA269" s="303"/>
      <c r="FB269" s="303"/>
      <c r="FC269" s="303"/>
      <c r="FD269" s="303"/>
      <c r="FE269" s="302"/>
      <c r="FF269" s="302"/>
      <c r="FG269" s="302"/>
      <c r="FH269" s="302"/>
      <c r="FI269" s="302"/>
    </row>
    <row r="270" spans="1:165" x14ac:dyDescent="0.2">
      <c r="A270" s="302"/>
      <c r="B270" s="55">
        <f t="shared" si="25"/>
        <v>0</v>
      </c>
      <c r="C270" s="55" t="str">
        <f t="shared" si="26"/>
        <v/>
      </c>
      <c r="D270" s="55" t="str">
        <f t="shared" si="27"/>
        <v/>
      </c>
      <c r="E270" s="55">
        <f t="shared" si="28"/>
        <v>0</v>
      </c>
      <c r="F270" s="55">
        <f t="shared" si="29"/>
        <v>0</v>
      </c>
      <c r="G270" s="55" t="str">
        <f t="shared" si="24"/>
        <v/>
      </c>
      <c r="H270" s="55">
        <f>IF(AND(M270&gt;0,M270&lt;='Summary STATS'!$C$22),1,"")</f>
        <v>1</v>
      </c>
      <c r="I270" s="305"/>
      <c r="J270" s="26" t="s">
        <v>549</v>
      </c>
      <c r="K270" s="205">
        <v>44.208861759999998</v>
      </c>
      <c r="L270" s="205">
        <v>-88.465282639999998</v>
      </c>
      <c r="M270" s="302">
        <v>9.5</v>
      </c>
      <c r="N270" s="302" t="s">
        <v>284</v>
      </c>
      <c r="O270" s="302" t="s">
        <v>277</v>
      </c>
      <c r="P270" s="301"/>
      <c r="Q270" s="302"/>
      <c r="R270" s="15"/>
      <c r="S270" s="15"/>
      <c r="T270" s="302"/>
      <c r="U270" s="302"/>
      <c r="V270" s="302"/>
      <c r="W270" s="302"/>
      <c r="X270" s="302"/>
      <c r="Y270" s="302"/>
      <c r="Z270" s="302"/>
      <c r="AA270" s="302"/>
      <c r="AB270" s="302"/>
      <c r="AC270" s="302"/>
      <c r="AD270" s="302"/>
      <c r="AE270" s="302"/>
      <c r="AF270" s="302"/>
      <c r="AG270" s="302"/>
      <c r="AH270" s="302"/>
      <c r="AI270" s="302"/>
      <c r="AJ270" s="302"/>
      <c r="AK270" s="302"/>
      <c r="AL270" s="302"/>
      <c r="AM270" s="302"/>
      <c r="AN270" s="302"/>
      <c r="AO270" s="302"/>
      <c r="AP270" s="302"/>
      <c r="AQ270" s="302"/>
      <c r="AR270" s="302"/>
      <c r="AS270" s="302"/>
      <c r="AT270" s="302"/>
      <c r="AU270" s="302"/>
      <c r="AV270" s="302"/>
      <c r="AW270" s="302"/>
      <c r="AX270" s="302"/>
      <c r="AY270" s="302"/>
      <c r="AZ270" s="302"/>
      <c r="BA270" s="302"/>
      <c r="BB270" s="302"/>
      <c r="BC270" s="302"/>
      <c r="BD270" s="302"/>
      <c r="BE270" s="302"/>
      <c r="BF270" s="302"/>
      <c r="BG270" s="302"/>
      <c r="BH270" s="302"/>
      <c r="BI270" s="302"/>
      <c r="BJ270" s="302"/>
      <c r="BK270" s="302"/>
      <c r="BL270" s="302"/>
      <c r="BM270" s="302"/>
      <c r="BN270" s="302"/>
      <c r="BO270" s="302"/>
      <c r="BP270" s="302"/>
      <c r="BQ270" s="302"/>
      <c r="BR270" s="302"/>
      <c r="BS270" s="302"/>
      <c r="BT270" s="302"/>
      <c r="BU270" s="302"/>
      <c r="BV270" s="302"/>
      <c r="BW270" s="302"/>
      <c r="BX270" s="302"/>
      <c r="BY270" s="302"/>
      <c r="BZ270" s="302"/>
      <c r="CA270" s="302"/>
      <c r="CB270" s="302"/>
      <c r="CC270" s="302"/>
      <c r="CD270" s="302"/>
      <c r="CE270" s="302"/>
      <c r="CF270" s="302"/>
      <c r="CG270" s="302"/>
      <c r="CH270" s="302"/>
      <c r="CI270" s="302"/>
      <c r="CJ270" s="302"/>
      <c r="CK270" s="302"/>
      <c r="CL270" s="302"/>
      <c r="CM270" s="302"/>
      <c r="CN270" s="302"/>
      <c r="CO270" s="302"/>
      <c r="CP270" s="302"/>
      <c r="CQ270" s="302"/>
      <c r="CR270" s="302"/>
      <c r="CS270" s="302"/>
      <c r="CT270" s="302"/>
      <c r="CU270" s="302"/>
      <c r="CV270" s="302"/>
      <c r="CW270" s="302"/>
      <c r="CX270" s="302"/>
      <c r="CY270" s="302"/>
      <c r="CZ270" s="302"/>
      <c r="DA270" s="302"/>
      <c r="DB270" s="302"/>
      <c r="DC270" s="302"/>
      <c r="DD270" s="302"/>
      <c r="DE270" s="302"/>
      <c r="DF270" s="302"/>
      <c r="DG270" s="302"/>
      <c r="DH270" s="302"/>
      <c r="DI270" s="302"/>
      <c r="DJ270" s="302"/>
      <c r="DK270" s="302"/>
      <c r="DL270" s="302"/>
      <c r="DM270" s="302"/>
      <c r="DN270" s="302"/>
      <c r="DO270" s="302"/>
      <c r="DP270" s="302"/>
      <c r="DQ270" s="302"/>
      <c r="DR270" s="302"/>
      <c r="DS270" s="302"/>
      <c r="DT270" s="302"/>
      <c r="DU270" s="302"/>
      <c r="DV270" s="302"/>
      <c r="DW270" s="302"/>
      <c r="DX270" s="302"/>
      <c r="DY270" s="302"/>
      <c r="DZ270" s="302"/>
      <c r="EA270" s="302"/>
      <c r="EB270" s="302"/>
      <c r="EC270" s="302"/>
      <c r="ED270" s="302"/>
      <c r="EE270" s="302"/>
      <c r="EF270" s="302"/>
      <c r="EG270" s="302"/>
      <c r="EH270" s="302"/>
      <c r="EI270" s="302"/>
      <c r="EJ270" s="302"/>
      <c r="EK270" s="302"/>
      <c r="EL270" s="302"/>
      <c r="EM270" s="302"/>
      <c r="EN270" s="302"/>
      <c r="EO270" s="302"/>
      <c r="EP270" s="302"/>
      <c r="EQ270" s="302"/>
      <c r="ER270" s="302"/>
      <c r="ES270" s="302"/>
      <c r="ET270" s="302"/>
      <c r="EU270" s="302"/>
      <c r="EV270" s="302"/>
      <c r="EW270" s="302"/>
      <c r="EX270" s="302"/>
      <c r="EY270" s="302"/>
      <c r="EZ270" s="303"/>
      <c r="FA270" s="303"/>
      <c r="FB270" s="303"/>
      <c r="FC270" s="303"/>
      <c r="FD270" s="303"/>
      <c r="FE270" s="302"/>
      <c r="FF270" s="302"/>
      <c r="FG270" s="302"/>
      <c r="FH270" s="302"/>
      <c r="FI270" s="302"/>
    </row>
    <row r="271" spans="1:165" x14ac:dyDescent="0.2">
      <c r="A271" s="302"/>
      <c r="B271" s="55">
        <f t="shared" si="25"/>
        <v>3</v>
      </c>
      <c r="C271" s="55">
        <f t="shared" si="26"/>
        <v>3</v>
      </c>
      <c r="D271" s="55">
        <f t="shared" si="27"/>
        <v>3</v>
      </c>
      <c r="E271" s="55">
        <f t="shared" si="28"/>
        <v>3</v>
      </c>
      <c r="F271" s="55">
        <f t="shared" si="29"/>
        <v>3</v>
      </c>
      <c r="G271" s="55">
        <f t="shared" si="24"/>
        <v>5</v>
      </c>
      <c r="H271" s="55">
        <f>IF(AND(M271&gt;0,M271&lt;='Summary STATS'!$C$22),1,"")</f>
        <v>1</v>
      </c>
      <c r="I271" s="305"/>
      <c r="J271" s="26" t="s">
        <v>550</v>
      </c>
      <c r="K271" s="205">
        <v>44.208846960000002</v>
      </c>
      <c r="L271" s="205">
        <v>-88.46418156</v>
      </c>
      <c r="M271" s="302">
        <v>5</v>
      </c>
      <c r="N271" s="302" t="s">
        <v>284</v>
      </c>
      <c r="O271" s="302" t="s">
        <v>277</v>
      </c>
      <c r="P271" s="301"/>
      <c r="Q271" s="302">
        <v>3</v>
      </c>
      <c r="R271" s="15"/>
      <c r="S271" s="15"/>
      <c r="T271" s="302"/>
      <c r="U271" s="302"/>
      <c r="V271" s="302"/>
      <c r="W271" s="302"/>
      <c r="X271" s="302"/>
      <c r="Y271" s="302"/>
      <c r="Z271" s="302"/>
      <c r="AA271" s="302"/>
      <c r="AB271" s="302"/>
      <c r="AC271" s="302"/>
      <c r="AD271" s="302"/>
      <c r="AE271" s="302">
        <v>3</v>
      </c>
      <c r="AF271" s="302"/>
      <c r="AG271" s="302"/>
      <c r="AH271" s="302"/>
      <c r="AI271" s="302"/>
      <c r="AJ271" s="302"/>
      <c r="AK271" s="302"/>
      <c r="AL271" s="302"/>
      <c r="AM271" s="302"/>
      <c r="AN271" s="302"/>
      <c r="AO271" s="302"/>
      <c r="AP271" s="302"/>
      <c r="AQ271" s="302"/>
      <c r="AR271" s="302"/>
      <c r="AS271" s="302"/>
      <c r="AT271" s="302"/>
      <c r="AU271" s="302"/>
      <c r="AV271" s="302"/>
      <c r="AW271" s="302">
        <v>1</v>
      </c>
      <c r="AX271" s="302"/>
      <c r="AY271" s="302"/>
      <c r="AZ271" s="302"/>
      <c r="BA271" s="302"/>
      <c r="BB271" s="302"/>
      <c r="BC271" s="302"/>
      <c r="BD271" s="302"/>
      <c r="BE271" s="302"/>
      <c r="BF271" s="302"/>
      <c r="BG271" s="302"/>
      <c r="BH271" s="302"/>
      <c r="BI271" s="302"/>
      <c r="BJ271" s="302"/>
      <c r="BK271" s="302"/>
      <c r="BL271" s="302"/>
      <c r="BM271" s="302"/>
      <c r="BN271" s="302"/>
      <c r="BO271" s="302"/>
      <c r="BP271" s="302"/>
      <c r="BQ271" s="302"/>
      <c r="BR271" s="302"/>
      <c r="BS271" s="302"/>
      <c r="BT271" s="302"/>
      <c r="BU271" s="302"/>
      <c r="BV271" s="302"/>
      <c r="BW271" s="302"/>
      <c r="BX271" s="302"/>
      <c r="BY271" s="302"/>
      <c r="BZ271" s="302"/>
      <c r="CA271" s="302"/>
      <c r="CB271" s="302"/>
      <c r="CC271" s="302"/>
      <c r="CD271" s="302"/>
      <c r="CE271" s="302"/>
      <c r="CF271" s="302"/>
      <c r="CG271" s="302"/>
      <c r="CH271" s="302"/>
      <c r="CI271" s="302"/>
      <c r="CJ271" s="302"/>
      <c r="CK271" s="302"/>
      <c r="CL271" s="302"/>
      <c r="CM271" s="302"/>
      <c r="CN271" s="302"/>
      <c r="CO271" s="302"/>
      <c r="CP271" s="302"/>
      <c r="CQ271" s="302"/>
      <c r="CR271" s="302"/>
      <c r="CS271" s="302"/>
      <c r="CT271" s="302"/>
      <c r="CU271" s="302"/>
      <c r="CV271" s="302"/>
      <c r="CW271" s="302"/>
      <c r="CX271" s="302"/>
      <c r="CY271" s="302"/>
      <c r="CZ271" s="302"/>
      <c r="DA271" s="302"/>
      <c r="DB271" s="302"/>
      <c r="DC271" s="302"/>
      <c r="DD271" s="302"/>
      <c r="DE271" s="302"/>
      <c r="DF271" s="302"/>
      <c r="DG271" s="302"/>
      <c r="DH271" s="302"/>
      <c r="DI271" s="302"/>
      <c r="DJ271" s="302"/>
      <c r="DK271" s="302"/>
      <c r="DL271" s="302"/>
      <c r="DM271" s="302"/>
      <c r="DN271" s="302"/>
      <c r="DO271" s="302"/>
      <c r="DP271" s="302"/>
      <c r="DQ271" s="302"/>
      <c r="DR271" s="302"/>
      <c r="DS271" s="302"/>
      <c r="DT271" s="302"/>
      <c r="DU271" s="302"/>
      <c r="DV271" s="302"/>
      <c r="DW271" s="302"/>
      <c r="DX271" s="302"/>
      <c r="DY271" s="302"/>
      <c r="DZ271" s="302"/>
      <c r="EA271" s="302"/>
      <c r="EB271" s="302"/>
      <c r="EC271" s="302"/>
      <c r="ED271" s="302"/>
      <c r="EE271" s="302"/>
      <c r="EF271" s="302"/>
      <c r="EG271" s="302"/>
      <c r="EH271" s="302"/>
      <c r="EI271" s="302"/>
      <c r="EJ271" s="302"/>
      <c r="EK271" s="302"/>
      <c r="EL271" s="302"/>
      <c r="EM271" s="302"/>
      <c r="EN271" s="302"/>
      <c r="EO271" s="302"/>
      <c r="EP271" s="302"/>
      <c r="EQ271" s="302"/>
      <c r="ER271" s="302"/>
      <c r="ES271" s="302">
        <v>1</v>
      </c>
      <c r="ET271" s="302"/>
      <c r="EU271" s="302"/>
      <c r="EV271" s="302"/>
      <c r="EW271" s="302"/>
      <c r="EX271" s="302"/>
      <c r="EY271" s="302"/>
      <c r="EZ271" s="303"/>
      <c r="FA271" s="303"/>
      <c r="FB271" s="303">
        <v>2</v>
      </c>
      <c r="FC271" s="303"/>
      <c r="FD271" s="303"/>
      <c r="FE271" s="302"/>
      <c r="FF271" s="302"/>
      <c r="FG271" s="302"/>
      <c r="FH271" s="302"/>
      <c r="FI271" s="302"/>
    </row>
    <row r="272" spans="1:165" x14ac:dyDescent="0.2">
      <c r="A272" s="302"/>
      <c r="B272" s="55">
        <f t="shared" si="25"/>
        <v>3</v>
      </c>
      <c r="C272" s="55">
        <f t="shared" si="26"/>
        <v>3</v>
      </c>
      <c r="D272" s="55">
        <f t="shared" si="27"/>
        <v>3</v>
      </c>
      <c r="E272" s="55">
        <f t="shared" si="28"/>
        <v>3</v>
      </c>
      <c r="F272" s="55">
        <f t="shared" si="29"/>
        <v>3</v>
      </c>
      <c r="G272" s="55">
        <f t="shared" si="24"/>
        <v>6.5</v>
      </c>
      <c r="H272" s="55">
        <f>IF(AND(M272&gt;0,M272&lt;='Summary STATS'!$C$22),1,"")</f>
        <v>1</v>
      </c>
      <c r="I272" s="305"/>
      <c r="J272" s="26" t="s">
        <v>551</v>
      </c>
      <c r="K272" s="205">
        <v>44.208832149999999</v>
      </c>
      <c r="L272" s="205">
        <v>-88.463080469999994</v>
      </c>
      <c r="M272" s="302">
        <v>6.5</v>
      </c>
      <c r="N272" s="302" t="s">
        <v>284</v>
      </c>
      <c r="O272" s="302" t="s">
        <v>277</v>
      </c>
      <c r="P272" s="301"/>
      <c r="Q272" s="302">
        <v>3</v>
      </c>
      <c r="R272" s="15"/>
      <c r="S272" s="15"/>
      <c r="T272" s="302"/>
      <c r="U272" s="302"/>
      <c r="V272" s="302"/>
      <c r="W272" s="302"/>
      <c r="X272" s="302"/>
      <c r="Y272" s="302"/>
      <c r="Z272" s="302"/>
      <c r="AA272" s="302"/>
      <c r="AB272" s="302"/>
      <c r="AC272" s="302"/>
      <c r="AD272" s="302"/>
      <c r="AE272" s="302">
        <v>3</v>
      </c>
      <c r="AF272" s="302"/>
      <c r="AG272" s="302"/>
      <c r="AH272" s="302"/>
      <c r="AI272" s="302"/>
      <c r="AJ272" s="302"/>
      <c r="AK272" s="302"/>
      <c r="AL272" s="302"/>
      <c r="AM272" s="302"/>
      <c r="AN272" s="302"/>
      <c r="AO272" s="302"/>
      <c r="AP272" s="302"/>
      <c r="AQ272" s="302">
        <v>1</v>
      </c>
      <c r="AR272" s="302"/>
      <c r="AS272" s="302"/>
      <c r="AT272" s="302"/>
      <c r="AU272" s="302"/>
      <c r="AV272" s="302"/>
      <c r="AW272" s="302">
        <v>2</v>
      </c>
      <c r="AX272" s="302"/>
      <c r="AY272" s="302"/>
      <c r="AZ272" s="302"/>
      <c r="BA272" s="302"/>
      <c r="BB272" s="302"/>
      <c r="BC272" s="302"/>
      <c r="BD272" s="302"/>
      <c r="BE272" s="302"/>
      <c r="BF272" s="302"/>
      <c r="BG272" s="302"/>
      <c r="BH272" s="302"/>
      <c r="BI272" s="302"/>
      <c r="BJ272" s="302"/>
      <c r="BK272" s="302"/>
      <c r="BL272" s="302"/>
      <c r="BM272" s="302"/>
      <c r="BN272" s="302"/>
      <c r="BO272" s="302"/>
      <c r="BP272" s="302"/>
      <c r="BQ272" s="302"/>
      <c r="BR272" s="302"/>
      <c r="BS272" s="302"/>
      <c r="BT272" s="302"/>
      <c r="BU272" s="302"/>
      <c r="BV272" s="302"/>
      <c r="BW272" s="302"/>
      <c r="BX272" s="302"/>
      <c r="BY272" s="302"/>
      <c r="BZ272" s="302"/>
      <c r="CA272" s="302"/>
      <c r="CB272" s="302"/>
      <c r="CC272" s="302"/>
      <c r="CD272" s="302"/>
      <c r="CE272" s="302"/>
      <c r="CF272" s="302"/>
      <c r="CG272" s="302"/>
      <c r="CH272" s="302"/>
      <c r="CI272" s="302"/>
      <c r="CJ272" s="302"/>
      <c r="CK272" s="302"/>
      <c r="CL272" s="302"/>
      <c r="CM272" s="302"/>
      <c r="CN272" s="302"/>
      <c r="CO272" s="302"/>
      <c r="CP272" s="302"/>
      <c r="CQ272" s="302"/>
      <c r="CR272" s="302"/>
      <c r="CS272" s="302"/>
      <c r="CT272" s="302"/>
      <c r="CU272" s="302"/>
      <c r="CV272" s="302"/>
      <c r="CW272" s="302"/>
      <c r="CX272" s="302"/>
      <c r="CY272" s="302"/>
      <c r="CZ272" s="302"/>
      <c r="DA272" s="302"/>
      <c r="DB272" s="302"/>
      <c r="DC272" s="302"/>
      <c r="DD272" s="302"/>
      <c r="DE272" s="302"/>
      <c r="DF272" s="302"/>
      <c r="DG272" s="302"/>
      <c r="DH272" s="302"/>
      <c r="DI272" s="302"/>
      <c r="DJ272" s="302"/>
      <c r="DK272" s="302"/>
      <c r="DL272" s="302"/>
      <c r="DM272" s="302"/>
      <c r="DN272" s="302"/>
      <c r="DO272" s="302"/>
      <c r="DP272" s="302"/>
      <c r="DQ272" s="302"/>
      <c r="DR272" s="302"/>
      <c r="DS272" s="302"/>
      <c r="DT272" s="302"/>
      <c r="DU272" s="302"/>
      <c r="DV272" s="302"/>
      <c r="DW272" s="302"/>
      <c r="DX272" s="302"/>
      <c r="DY272" s="302"/>
      <c r="DZ272" s="302"/>
      <c r="EA272" s="302"/>
      <c r="EB272" s="302"/>
      <c r="EC272" s="302"/>
      <c r="ED272" s="302"/>
      <c r="EE272" s="302"/>
      <c r="EF272" s="302"/>
      <c r="EG272" s="302"/>
      <c r="EH272" s="302"/>
      <c r="EI272" s="302"/>
      <c r="EJ272" s="302"/>
      <c r="EK272" s="302"/>
      <c r="EL272" s="302"/>
      <c r="EM272" s="302"/>
      <c r="EN272" s="302"/>
      <c r="EO272" s="302"/>
      <c r="EP272" s="302"/>
      <c r="EQ272" s="302"/>
      <c r="ER272" s="302"/>
      <c r="ES272" s="302"/>
      <c r="ET272" s="302"/>
      <c r="EU272" s="302"/>
      <c r="EV272" s="302"/>
      <c r="EW272" s="302"/>
      <c r="EX272" s="302"/>
      <c r="EY272" s="302"/>
      <c r="EZ272" s="303"/>
      <c r="FA272" s="303"/>
      <c r="FB272" s="303"/>
      <c r="FC272" s="303"/>
      <c r="FD272" s="303"/>
      <c r="FE272" s="302"/>
      <c r="FF272" s="302"/>
      <c r="FG272" s="302"/>
      <c r="FH272" s="302"/>
      <c r="FI272" s="302"/>
    </row>
    <row r="273" spans="1:165" x14ac:dyDescent="0.2">
      <c r="A273" s="302"/>
      <c r="B273" s="55">
        <f t="shared" si="25"/>
        <v>2</v>
      </c>
      <c r="C273" s="55">
        <f t="shared" si="26"/>
        <v>2</v>
      </c>
      <c r="D273" s="55">
        <f t="shared" si="27"/>
        <v>2</v>
      </c>
      <c r="E273" s="55">
        <f t="shared" si="28"/>
        <v>2</v>
      </c>
      <c r="F273" s="55">
        <f t="shared" si="29"/>
        <v>2</v>
      </c>
      <c r="G273" s="55">
        <f t="shared" si="24"/>
        <v>6.5</v>
      </c>
      <c r="H273" s="55">
        <f>IF(AND(M273&gt;0,M273&lt;='Summary STATS'!$C$22),1,"")</f>
        <v>1</v>
      </c>
      <c r="I273" s="305"/>
      <c r="J273" s="26" t="s">
        <v>552</v>
      </c>
      <c r="K273" s="205">
        <v>44.208817330000002</v>
      </c>
      <c r="L273" s="205">
        <v>-88.461979389999996</v>
      </c>
      <c r="M273" s="302">
        <v>6.5</v>
      </c>
      <c r="N273" s="302" t="s">
        <v>284</v>
      </c>
      <c r="O273" s="302" t="s">
        <v>277</v>
      </c>
      <c r="P273" s="301"/>
      <c r="Q273" s="302">
        <v>2</v>
      </c>
      <c r="R273" s="15"/>
      <c r="S273" s="15"/>
      <c r="T273" s="302"/>
      <c r="U273" s="302"/>
      <c r="V273" s="302"/>
      <c r="W273" s="302"/>
      <c r="X273" s="302"/>
      <c r="Y273" s="302"/>
      <c r="Z273" s="302"/>
      <c r="AA273" s="302"/>
      <c r="AB273" s="302"/>
      <c r="AC273" s="302"/>
      <c r="AD273" s="302"/>
      <c r="AE273" s="302">
        <v>2</v>
      </c>
      <c r="AF273" s="302"/>
      <c r="AG273" s="302"/>
      <c r="AH273" s="302"/>
      <c r="AI273" s="302"/>
      <c r="AJ273" s="302"/>
      <c r="AK273" s="302"/>
      <c r="AL273" s="302"/>
      <c r="AM273" s="302"/>
      <c r="AN273" s="302"/>
      <c r="AO273" s="302"/>
      <c r="AP273" s="302"/>
      <c r="AQ273" s="302">
        <v>1</v>
      </c>
      <c r="AR273" s="302"/>
      <c r="AS273" s="302"/>
      <c r="AT273" s="302"/>
      <c r="AU273" s="302"/>
      <c r="AV273" s="302"/>
      <c r="AW273" s="302"/>
      <c r="AX273" s="302"/>
      <c r="AY273" s="302"/>
      <c r="AZ273" s="302"/>
      <c r="BA273" s="302"/>
      <c r="BB273" s="302"/>
      <c r="BC273" s="302"/>
      <c r="BD273" s="302"/>
      <c r="BE273" s="302"/>
      <c r="BF273" s="302"/>
      <c r="BG273" s="302"/>
      <c r="BH273" s="302"/>
      <c r="BI273" s="302"/>
      <c r="BJ273" s="302"/>
      <c r="BK273" s="302"/>
      <c r="BL273" s="302"/>
      <c r="BM273" s="302"/>
      <c r="BN273" s="302"/>
      <c r="BO273" s="302"/>
      <c r="BP273" s="302"/>
      <c r="BQ273" s="302"/>
      <c r="BR273" s="302"/>
      <c r="BS273" s="302"/>
      <c r="BT273" s="302"/>
      <c r="BU273" s="302"/>
      <c r="BV273" s="302"/>
      <c r="BW273" s="302"/>
      <c r="BX273" s="302"/>
      <c r="BY273" s="302"/>
      <c r="BZ273" s="302"/>
      <c r="CA273" s="302"/>
      <c r="CB273" s="302"/>
      <c r="CC273" s="302"/>
      <c r="CD273" s="302"/>
      <c r="CE273" s="302"/>
      <c r="CF273" s="302"/>
      <c r="CG273" s="302"/>
      <c r="CH273" s="302"/>
      <c r="CI273" s="302"/>
      <c r="CJ273" s="302"/>
      <c r="CK273" s="302"/>
      <c r="CL273" s="302"/>
      <c r="CM273" s="302"/>
      <c r="CN273" s="302"/>
      <c r="CO273" s="302"/>
      <c r="CP273" s="302"/>
      <c r="CQ273" s="302"/>
      <c r="CR273" s="302"/>
      <c r="CS273" s="302"/>
      <c r="CT273" s="302"/>
      <c r="CU273" s="302"/>
      <c r="CV273" s="302"/>
      <c r="CW273" s="302"/>
      <c r="CX273" s="302"/>
      <c r="CY273" s="302"/>
      <c r="CZ273" s="302"/>
      <c r="DA273" s="302"/>
      <c r="DB273" s="302"/>
      <c r="DC273" s="302"/>
      <c r="DD273" s="302"/>
      <c r="DE273" s="302"/>
      <c r="DF273" s="302"/>
      <c r="DG273" s="302"/>
      <c r="DH273" s="302"/>
      <c r="DI273" s="302"/>
      <c r="DJ273" s="302"/>
      <c r="DK273" s="302"/>
      <c r="DL273" s="302"/>
      <c r="DM273" s="302"/>
      <c r="DN273" s="302"/>
      <c r="DO273" s="302"/>
      <c r="DP273" s="302"/>
      <c r="DQ273" s="302"/>
      <c r="DR273" s="302"/>
      <c r="DS273" s="302"/>
      <c r="DT273" s="302"/>
      <c r="DU273" s="302"/>
      <c r="DV273" s="302"/>
      <c r="DW273" s="302"/>
      <c r="DX273" s="302"/>
      <c r="DY273" s="302"/>
      <c r="DZ273" s="302"/>
      <c r="EA273" s="302"/>
      <c r="EB273" s="302"/>
      <c r="EC273" s="302"/>
      <c r="ED273" s="302"/>
      <c r="EE273" s="302"/>
      <c r="EF273" s="302"/>
      <c r="EG273" s="302"/>
      <c r="EH273" s="302"/>
      <c r="EI273" s="302"/>
      <c r="EJ273" s="302"/>
      <c r="EK273" s="302"/>
      <c r="EL273" s="302"/>
      <c r="EM273" s="302"/>
      <c r="EN273" s="302"/>
      <c r="EO273" s="302"/>
      <c r="EP273" s="302"/>
      <c r="EQ273" s="302"/>
      <c r="ER273" s="302"/>
      <c r="ES273" s="302"/>
      <c r="ET273" s="302"/>
      <c r="EU273" s="302"/>
      <c r="EV273" s="302"/>
      <c r="EW273" s="302"/>
      <c r="EX273" s="302"/>
      <c r="EY273" s="302"/>
      <c r="EZ273" s="303"/>
      <c r="FA273" s="303"/>
      <c r="FB273" s="303"/>
      <c r="FC273" s="303"/>
      <c r="FD273" s="303"/>
      <c r="FE273" s="302"/>
      <c r="FF273" s="302"/>
      <c r="FG273" s="302"/>
      <c r="FH273" s="302"/>
      <c r="FI273" s="302"/>
    </row>
    <row r="274" spans="1:165" x14ac:dyDescent="0.2">
      <c r="A274" s="302"/>
      <c r="B274" s="55">
        <f t="shared" si="25"/>
        <v>0</v>
      </c>
      <c r="C274" s="55" t="str">
        <f t="shared" si="26"/>
        <v/>
      </c>
      <c r="D274" s="55" t="str">
        <f t="shared" si="27"/>
        <v/>
      </c>
      <c r="E274" s="55">
        <f t="shared" si="28"/>
        <v>0</v>
      </c>
      <c r="F274" s="55">
        <f t="shared" si="29"/>
        <v>0</v>
      </c>
      <c r="G274" s="55" t="str">
        <f t="shared" si="24"/>
        <v/>
      </c>
      <c r="H274" s="55">
        <f>IF(AND(M274&gt;0,M274&lt;='Summary STATS'!$C$22),1,"")</f>
        <v>1</v>
      </c>
      <c r="I274" s="305"/>
      <c r="J274" s="26" t="s">
        <v>553</v>
      </c>
      <c r="K274" s="205">
        <v>44.208802499999997</v>
      </c>
      <c r="L274" s="205">
        <v>-88.460878300000005</v>
      </c>
      <c r="M274" s="302">
        <v>6.75</v>
      </c>
      <c r="N274" s="302" t="s">
        <v>284</v>
      </c>
      <c r="O274" s="302" t="s">
        <v>277</v>
      </c>
      <c r="P274" s="301"/>
      <c r="Q274" s="302"/>
      <c r="R274" s="15"/>
      <c r="S274" s="15"/>
      <c r="T274" s="302"/>
      <c r="U274" s="302"/>
      <c r="V274" s="302"/>
      <c r="W274" s="302"/>
      <c r="X274" s="302"/>
      <c r="Y274" s="302"/>
      <c r="Z274" s="302"/>
      <c r="AA274" s="302"/>
      <c r="AB274" s="302"/>
      <c r="AC274" s="302"/>
      <c r="AD274" s="302"/>
      <c r="AE274" s="302"/>
      <c r="AF274" s="302"/>
      <c r="AG274" s="302"/>
      <c r="AH274" s="302"/>
      <c r="AI274" s="302"/>
      <c r="AJ274" s="302"/>
      <c r="AK274" s="302"/>
      <c r="AL274" s="302"/>
      <c r="AM274" s="302"/>
      <c r="AN274" s="302"/>
      <c r="AO274" s="302"/>
      <c r="AP274" s="302"/>
      <c r="AQ274" s="302"/>
      <c r="AR274" s="302"/>
      <c r="AS274" s="302"/>
      <c r="AT274" s="302"/>
      <c r="AU274" s="302"/>
      <c r="AV274" s="302"/>
      <c r="AW274" s="302"/>
      <c r="AX274" s="302"/>
      <c r="AY274" s="302"/>
      <c r="AZ274" s="302"/>
      <c r="BA274" s="302"/>
      <c r="BB274" s="302"/>
      <c r="BC274" s="302"/>
      <c r="BD274" s="302"/>
      <c r="BE274" s="302"/>
      <c r="BF274" s="302"/>
      <c r="BG274" s="302"/>
      <c r="BH274" s="302"/>
      <c r="BI274" s="302"/>
      <c r="BJ274" s="302"/>
      <c r="BK274" s="302"/>
      <c r="BL274" s="302"/>
      <c r="BM274" s="302"/>
      <c r="BN274" s="302"/>
      <c r="BO274" s="302"/>
      <c r="BP274" s="302"/>
      <c r="BQ274" s="302"/>
      <c r="BR274" s="302"/>
      <c r="BS274" s="302"/>
      <c r="BT274" s="302"/>
      <c r="BU274" s="302"/>
      <c r="BV274" s="302"/>
      <c r="BW274" s="302"/>
      <c r="BX274" s="302"/>
      <c r="BY274" s="302"/>
      <c r="BZ274" s="302"/>
      <c r="CA274" s="302"/>
      <c r="CB274" s="302"/>
      <c r="CC274" s="302"/>
      <c r="CD274" s="302"/>
      <c r="CE274" s="302"/>
      <c r="CF274" s="302"/>
      <c r="CG274" s="302"/>
      <c r="CH274" s="302"/>
      <c r="CI274" s="302"/>
      <c r="CJ274" s="302"/>
      <c r="CK274" s="302"/>
      <c r="CL274" s="302"/>
      <c r="CM274" s="302"/>
      <c r="CN274" s="302"/>
      <c r="CO274" s="302"/>
      <c r="CP274" s="302"/>
      <c r="CQ274" s="302"/>
      <c r="CR274" s="302"/>
      <c r="CS274" s="302"/>
      <c r="CT274" s="302"/>
      <c r="CU274" s="302"/>
      <c r="CV274" s="302"/>
      <c r="CW274" s="302"/>
      <c r="CX274" s="302"/>
      <c r="CY274" s="302"/>
      <c r="CZ274" s="302"/>
      <c r="DA274" s="302"/>
      <c r="DB274" s="302"/>
      <c r="DC274" s="302"/>
      <c r="DD274" s="302"/>
      <c r="DE274" s="302"/>
      <c r="DF274" s="302"/>
      <c r="DG274" s="302"/>
      <c r="DH274" s="302"/>
      <c r="DI274" s="302"/>
      <c r="DJ274" s="302"/>
      <c r="DK274" s="302"/>
      <c r="DL274" s="302"/>
      <c r="DM274" s="302"/>
      <c r="DN274" s="302"/>
      <c r="DO274" s="302"/>
      <c r="DP274" s="302"/>
      <c r="DQ274" s="302"/>
      <c r="DR274" s="302"/>
      <c r="DS274" s="302"/>
      <c r="DT274" s="302"/>
      <c r="DU274" s="302"/>
      <c r="DV274" s="302"/>
      <c r="DW274" s="302"/>
      <c r="DX274" s="302"/>
      <c r="DY274" s="302"/>
      <c r="DZ274" s="302"/>
      <c r="EA274" s="302"/>
      <c r="EB274" s="302"/>
      <c r="EC274" s="302"/>
      <c r="ED274" s="302"/>
      <c r="EE274" s="302"/>
      <c r="EF274" s="302"/>
      <c r="EG274" s="302"/>
      <c r="EH274" s="302"/>
      <c r="EI274" s="302"/>
      <c r="EJ274" s="302"/>
      <c r="EK274" s="302"/>
      <c r="EL274" s="302"/>
      <c r="EM274" s="302"/>
      <c r="EN274" s="302"/>
      <c r="EO274" s="302"/>
      <c r="EP274" s="302"/>
      <c r="EQ274" s="302"/>
      <c r="ER274" s="302"/>
      <c r="ES274" s="302"/>
      <c r="ET274" s="302"/>
      <c r="EU274" s="302"/>
      <c r="EV274" s="302"/>
      <c r="EW274" s="302"/>
      <c r="EX274" s="302"/>
      <c r="EY274" s="302"/>
      <c r="EZ274" s="303"/>
      <c r="FA274" s="303"/>
      <c r="FB274" s="303"/>
      <c r="FC274" s="303"/>
      <c r="FD274" s="303"/>
      <c r="FE274" s="302"/>
      <c r="FF274" s="302"/>
      <c r="FG274" s="302"/>
      <c r="FH274" s="302"/>
      <c r="FI274" s="302"/>
    </row>
    <row r="275" spans="1:165" x14ac:dyDescent="0.2">
      <c r="A275" s="302"/>
      <c r="B275" s="55">
        <f t="shared" si="25"/>
        <v>0</v>
      </c>
      <c r="C275" s="55" t="str">
        <f t="shared" si="26"/>
        <v/>
      </c>
      <c r="D275" s="55" t="str">
        <f t="shared" si="27"/>
        <v/>
      </c>
      <c r="E275" s="55">
        <f t="shared" si="28"/>
        <v>0</v>
      </c>
      <c r="F275" s="55">
        <f t="shared" si="29"/>
        <v>0</v>
      </c>
      <c r="G275" s="55" t="str">
        <f t="shared" si="24"/>
        <v/>
      </c>
      <c r="H275" s="55">
        <f>IF(AND(M275&gt;0,M275&lt;='Summary STATS'!$C$22),1,"")</f>
        <v>1</v>
      </c>
      <c r="I275" s="305"/>
      <c r="J275" s="26" t="s">
        <v>554</v>
      </c>
      <c r="K275" s="205">
        <v>44.208787649999998</v>
      </c>
      <c r="L275" s="205">
        <v>-88.459777220000007</v>
      </c>
      <c r="M275" s="302">
        <v>7</v>
      </c>
      <c r="N275" s="302" t="s">
        <v>284</v>
      </c>
      <c r="O275" s="302" t="s">
        <v>277</v>
      </c>
      <c r="P275" s="301"/>
      <c r="Q275" s="302"/>
      <c r="R275" s="15"/>
      <c r="S275" s="15"/>
      <c r="T275" s="302"/>
      <c r="U275" s="302"/>
      <c r="V275" s="302"/>
      <c r="W275" s="302"/>
      <c r="X275" s="302"/>
      <c r="Y275" s="302"/>
      <c r="Z275" s="302"/>
      <c r="AA275" s="302"/>
      <c r="AB275" s="302"/>
      <c r="AC275" s="302"/>
      <c r="AD275" s="302"/>
      <c r="AE275" s="302"/>
      <c r="AF275" s="302"/>
      <c r="AG275" s="302"/>
      <c r="AH275" s="302"/>
      <c r="AI275" s="302"/>
      <c r="AJ275" s="302"/>
      <c r="AK275" s="302"/>
      <c r="AL275" s="302"/>
      <c r="AM275" s="302"/>
      <c r="AN275" s="302"/>
      <c r="AO275" s="302"/>
      <c r="AP275" s="302"/>
      <c r="AQ275" s="302"/>
      <c r="AR275" s="302"/>
      <c r="AS275" s="302"/>
      <c r="AT275" s="302"/>
      <c r="AU275" s="302"/>
      <c r="AV275" s="302"/>
      <c r="AW275" s="302"/>
      <c r="AX275" s="302"/>
      <c r="AY275" s="302"/>
      <c r="AZ275" s="302"/>
      <c r="BA275" s="302"/>
      <c r="BB275" s="302"/>
      <c r="BC275" s="302"/>
      <c r="BD275" s="302"/>
      <c r="BE275" s="302"/>
      <c r="BF275" s="302"/>
      <c r="BG275" s="302"/>
      <c r="BH275" s="302"/>
      <c r="BI275" s="302"/>
      <c r="BJ275" s="302"/>
      <c r="BK275" s="302"/>
      <c r="BL275" s="302"/>
      <c r="BM275" s="302"/>
      <c r="BN275" s="302"/>
      <c r="BO275" s="302"/>
      <c r="BP275" s="302"/>
      <c r="BQ275" s="302"/>
      <c r="BR275" s="302"/>
      <c r="BS275" s="302"/>
      <c r="BT275" s="302"/>
      <c r="BU275" s="302"/>
      <c r="BV275" s="302"/>
      <c r="BW275" s="302"/>
      <c r="BX275" s="302"/>
      <c r="BY275" s="302"/>
      <c r="BZ275" s="302"/>
      <c r="CA275" s="302"/>
      <c r="CB275" s="302"/>
      <c r="CC275" s="302"/>
      <c r="CD275" s="302"/>
      <c r="CE275" s="302"/>
      <c r="CF275" s="302"/>
      <c r="CG275" s="302"/>
      <c r="CH275" s="302"/>
      <c r="CI275" s="302"/>
      <c r="CJ275" s="302"/>
      <c r="CK275" s="302"/>
      <c r="CL275" s="302"/>
      <c r="CM275" s="302"/>
      <c r="CN275" s="302"/>
      <c r="CO275" s="302"/>
      <c r="CP275" s="302"/>
      <c r="CQ275" s="302"/>
      <c r="CR275" s="302"/>
      <c r="CS275" s="302"/>
      <c r="CT275" s="302"/>
      <c r="CU275" s="302"/>
      <c r="CV275" s="302"/>
      <c r="CW275" s="302"/>
      <c r="CX275" s="302"/>
      <c r="CY275" s="302"/>
      <c r="CZ275" s="302"/>
      <c r="DA275" s="302"/>
      <c r="DB275" s="302"/>
      <c r="DC275" s="302"/>
      <c r="DD275" s="302"/>
      <c r="DE275" s="302"/>
      <c r="DF275" s="302"/>
      <c r="DG275" s="302"/>
      <c r="DH275" s="302"/>
      <c r="DI275" s="302"/>
      <c r="DJ275" s="302"/>
      <c r="DK275" s="302"/>
      <c r="DL275" s="302"/>
      <c r="DM275" s="302"/>
      <c r="DN275" s="302"/>
      <c r="DO275" s="302"/>
      <c r="DP275" s="302"/>
      <c r="DQ275" s="302"/>
      <c r="DR275" s="302"/>
      <c r="DS275" s="302"/>
      <c r="DT275" s="302"/>
      <c r="DU275" s="302"/>
      <c r="DV275" s="302"/>
      <c r="DW275" s="302"/>
      <c r="DX275" s="302"/>
      <c r="DY275" s="302"/>
      <c r="DZ275" s="302"/>
      <c r="EA275" s="302"/>
      <c r="EB275" s="302"/>
      <c r="EC275" s="302"/>
      <c r="ED275" s="302"/>
      <c r="EE275" s="302"/>
      <c r="EF275" s="302"/>
      <c r="EG275" s="302"/>
      <c r="EH275" s="302"/>
      <c r="EI275" s="302"/>
      <c r="EJ275" s="302"/>
      <c r="EK275" s="302"/>
      <c r="EL275" s="302"/>
      <c r="EM275" s="302"/>
      <c r="EN275" s="302"/>
      <c r="EO275" s="302"/>
      <c r="EP275" s="302"/>
      <c r="EQ275" s="302"/>
      <c r="ER275" s="302"/>
      <c r="ES275" s="302"/>
      <c r="ET275" s="302"/>
      <c r="EU275" s="302"/>
      <c r="EV275" s="302"/>
      <c r="EW275" s="302"/>
      <c r="EX275" s="302"/>
      <c r="EY275" s="302"/>
      <c r="EZ275" s="303"/>
      <c r="FA275" s="303"/>
      <c r="FB275" s="303"/>
      <c r="FC275" s="303"/>
      <c r="FD275" s="303"/>
      <c r="FE275" s="302"/>
      <c r="FF275" s="302"/>
      <c r="FG275" s="302"/>
      <c r="FH275" s="302"/>
      <c r="FI275" s="302"/>
    </row>
    <row r="276" spans="1:165" x14ac:dyDescent="0.2">
      <c r="A276" s="302"/>
      <c r="B276" s="55">
        <f t="shared" si="25"/>
        <v>0</v>
      </c>
      <c r="C276" s="55" t="str">
        <f t="shared" si="26"/>
        <v/>
      </c>
      <c r="D276" s="55" t="str">
        <f t="shared" si="27"/>
        <v/>
      </c>
      <c r="E276" s="55">
        <f t="shared" si="28"/>
        <v>0</v>
      </c>
      <c r="F276" s="55">
        <f t="shared" si="29"/>
        <v>0</v>
      </c>
      <c r="G276" s="55" t="str">
        <f t="shared" si="24"/>
        <v/>
      </c>
      <c r="H276" s="55">
        <f>IF(AND(M276&gt;0,M276&lt;='Summary STATS'!$C$22),1,"")</f>
        <v>1</v>
      </c>
      <c r="I276" s="305"/>
      <c r="J276" s="26" t="s">
        <v>555</v>
      </c>
      <c r="K276" s="205">
        <v>44.208772799999998</v>
      </c>
      <c r="L276" s="205">
        <v>-88.458676139999994</v>
      </c>
      <c r="M276" s="302">
        <v>7</v>
      </c>
      <c r="N276" s="302" t="s">
        <v>284</v>
      </c>
      <c r="O276" s="302" t="s">
        <v>277</v>
      </c>
      <c r="P276" s="301"/>
      <c r="Q276" s="302"/>
      <c r="R276" s="15"/>
      <c r="S276" s="15"/>
      <c r="T276" s="302"/>
      <c r="U276" s="302"/>
      <c r="V276" s="302"/>
      <c r="W276" s="302"/>
      <c r="X276" s="302"/>
      <c r="Y276" s="302"/>
      <c r="Z276" s="302"/>
      <c r="AA276" s="302"/>
      <c r="AB276" s="302"/>
      <c r="AC276" s="302"/>
      <c r="AD276" s="302"/>
      <c r="AE276" s="302"/>
      <c r="AF276" s="302"/>
      <c r="AG276" s="302"/>
      <c r="AH276" s="302"/>
      <c r="AI276" s="302"/>
      <c r="AJ276" s="302"/>
      <c r="AK276" s="302"/>
      <c r="AL276" s="302"/>
      <c r="AM276" s="302"/>
      <c r="AN276" s="302"/>
      <c r="AO276" s="302"/>
      <c r="AP276" s="302"/>
      <c r="AQ276" s="302"/>
      <c r="AR276" s="302"/>
      <c r="AS276" s="302"/>
      <c r="AT276" s="302"/>
      <c r="AU276" s="302"/>
      <c r="AV276" s="302"/>
      <c r="AW276" s="302"/>
      <c r="AX276" s="302"/>
      <c r="AY276" s="302"/>
      <c r="AZ276" s="302"/>
      <c r="BA276" s="302"/>
      <c r="BB276" s="302"/>
      <c r="BC276" s="302"/>
      <c r="BD276" s="302"/>
      <c r="BE276" s="302"/>
      <c r="BF276" s="302"/>
      <c r="BG276" s="302"/>
      <c r="BH276" s="302"/>
      <c r="BI276" s="302"/>
      <c r="BJ276" s="302"/>
      <c r="BK276" s="302"/>
      <c r="BL276" s="302"/>
      <c r="BM276" s="302"/>
      <c r="BN276" s="302"/>
      <c r="BO276" s="302"/>
      <c r="BP276" s="302"/>
      <c r="BQ276" s="302"/>
      <c r="BR276" s="302"/>
      <c r="BS276" s="302"/>
      <c r="BT276" s="302"/>
      <c r="BU276" s="302"/>
      <c r="BV276" s="302"/>
      <c r="BW276" s="302"/>
      <c r="BX276" s="302"/>
      <c r="BY276" s="302"/>
      <c r="BZ276" s="302"/>
      <c r="CA276" s="302"/>
      <c r="CB276" s="302"/>
      <c r="CC276" s="302"/>
      <c r="CD276" s="302"/>
      <c r="CE276" s="302"/>
      <c r="CF276" s="302"/>
      <c r="CG276" s="302"/>
      <c r="CH276" s="302"/>
      <c r="CI276" s="302"/>
      <c r="CJ276" s="302"/>
      <c r="CK276" s="302"/>
      <c r="CL276" s="302"/>
      <c r="CM276" s="302"/>
      <c r="CN276" s="302"/>
      <c r="CO276" s="302"/>
      <c r="CP276" s="302"/>
      <c r="CQ276" s="302"/>
      <c r="CR276" s="302"/>
      <c r="CS276" s="302"/>
      <c r="CT276" s="302"/>
      <c r="CU276" s="302"/>
      <c r="CV276" s="302"/>
      <c r="CW276" s="302"/>
      <c r="CX276" s="302"/>
      <c r="CY276" s="302"/>
      <c r="CZ276" s="302"/>
      <c r="DA276" s="302"/>
      <c r="DB276" s="302"/>
      <c r="DC276" s="302"/>
      <c r="DD276" s="302"/>
      <c r="DE276" s="302"/>
      <c r="DF276" s="302"/>
      <c r="DG276" s="302"/>
      <c r="DH276" s="302"/>
      <c r="DI276" s="302"/>
      <c r="DJ276" s="302"/>
      <c r="DK276" s="302"/>
      <c r="DL276" s="302"/>
      <c r="DM276" s="302"/>
      <c r="DN276" s="302"/>
      <c r="DO276" s="302"/>
      <c r="DP276" s="302"/>
      <c r="DQ276" s="302"/>
      <c r="DR276" s="302"/>
      <c r="DS276" s="302"/>
      <c r="DT276" s="302"/>
      <c r="DU276" s="302"/>
      <c r="DV276" s="302"/>
      <c r="DW276" s="302"/>
      <c r="DX276" s="302"/>
      <c r="DY276" s="302"/>
      <c r="DZ276" s="302"/>
      <c r="EA276" s="302"/>
      <c r="EB276" s="302"/>
      <c r="EC276" s="302"/>
      <c r="ED276" s="302"/>
      <c r="EE276" s="302"/>
      <c r="EF276" s="302"/>
      <c r="EG276" s="302"/>
      <c r="EH276" s="302"/>
      <c r="EI276" s="302"/>
      <c r="EJ276" s="302"/>
      <c r="EK276" s="302"/>
      <c r="EL276" s="302"/>
      <c r="EM276" s="302"/>
      <c r="EN276" s="302"/>
      <c r="EO276" s="302"/>
      <c r="EP276" s="302"/>
      <c r="EQ276" s="302"/>
      <c r="ER276" s="302"/>
      <c r="ES276" s="302"/>
      <c r="ET276" s="302"/>
      <c r="EU276" s="302"/>
      <c r="EV276" s="302"/>
      <c r="EW276" s="302"/>
      <c r="EX276" s="302"/>
      <c r="EY276" s="302"/>
      <c r="EZ276" s="303"/>
      <c r="FA276" s="303"/>
      <c r="FB276" s="303"/>
      <c r="FC276" s="303"/>
      <c r="FD276" s="303"/>
      <c r="FE276" s="302"/>
      <c r="FF276" s="302"/>
      <c r="FG276" s="302"/>
      <c r="FH276" s="302"/>
      <c r="FI276" s="302"/>
    </row>
    <row r="277" spans="1:165" x14ac:dyDescent="0.2">
      <c r="A277" s="302"/>
      <c r="B277" s="55">
        <f t="shared" si="25"/>
        <v>0</v>
      </c>
      <c r="C277" s="55" t="str">
        <f t="shared" si="26"/>
        <v/>
      </c>
      <c r="D277" s="55" t="str">
        <f t="shared" si="27"/>
        <v/>
      </c>
      <c r="E277" s="55">
        <f t="shared" si="28"/>
        <v>0</v>
      </c>
      <c r="F277" s="55">
        <f t="shared" si="29"/>
        <v>0</v>
      </c>
      <c r="G277" s="55" t="str">
        <f t="shared" si="24"/>
        <v/>
      </c>
      <c r="H277" s="55">
        <f>IF(AND(M277&gt;0,M277&lt;='Summary STATS'!$C$22),1,"")</f>
        <v>1</v>
      </c>
      <c r="I277" s="305"/>
      <c r="J277" s="26" t="s">
        <v>556</v>
      </c>
      <c r="K277" s="205">
        <v>44.208757929999997</v>
      </c>
      <c r="L277" s="205">
        <v>-88.457575059999996</v>
      </c>
      <c r="M277" s="302">
        <v>7.25</v>
      </c>
      <c r="N277" s="302" t="s">
        <v>284</v>
      </c>
      <c r="O277" s="302" t="s">
        <v>277</v>
      </c>
      <c r="P277" s="301"/>
      <c r="Q277" s="302"/>
      <c r="R277" s="15"/>
      <c r="S277" s="15"/>
      <c r="T277" s="302"/>
      <c r="U277" s="302"/>
      <c r="V277" s="302"/>
      <c r="W277" s="302"/>
      <c r="X277" s="302"/>
      <c r="Y277" s="302"/>
      <c r="Z277" s="302"/>
      <c r="AA277" s="302"/>
      <c r="AB277" s="302"/>
      <c r="AC277" s="302"/>
      <c r="AD277" s="302"/>
      <c r="AE277" s="302"/>
      <c r="AF277" s="302"/>
      <c r="AG277" s="302"/>
      <c r="AH277" s="302"/>
      <c r="AI277" s="302"/>
      <c r="AJ277" s="302"/>
      <c r="AK277" s="302"/>
      <c r="AL277" s="302"/>
      <c r="AM277" s="302"/>
      <c r="AN277" s="302"/>
      <c r="AO277" s="302"/>
      <c r="AP277" s="302"/>
      <c r="AQ277" s="302"/>
      <c r="AR277" s="302"/>
      <c r="AS277" s="302"/>
      <c r="AT277" s="302"/>
      <c r="AU277" s="302"/>
      <c r="AV277" s="302"/>
      <c r="AW277" s="302"/>
      <c r="AX277" s="302"/>
      <c r="AY277" s="302"/>
      <c r="AZ277" s="302"/>
      <c r="BA277" s="302"/>
      <c r="BB277" s="302"/>
      <c r="BC277" s="302"/>
      <c r="BD277" s="302"/>
      <c r="BE277" s="302"/>
      <c r="BF277" s="302"/>
      <c r="BG277" s="302"/>
      <c r="BH277" s="302"/>
      <c r="BI277" s="302"/>
      <c r="BJ277" s="302"/>
      <c r="BK277" s="302"/>
      <c r="BL277" s="302"/>
      <c r="BM277" s="302"/>
      <c r="BN277" s="302"/>
      <c r="BO277" s="302"/>
      <c r="BP277" s="302"/>
      <c r="BQ277" s="302"/>
      <c r="BR277" s="302"/>
      <c r="BS277" s="302"/>
      <c r="BT277" s="302"/>
      <c r="BU277" s="302"/>
      <c r="BV277" s="302"/>
      <c r="BW277" s="302"/>
      <c r="BX277" s="302"/>
      <c r="BY277" s="302"/>
      <c r="BZ277" s="302"/>
      <c r="CA277" s="302"/>
      <c r="CB277" s="302"/>
      <c r="CC277" s="302"/>
      <c r="CD277" s="302"/>
      <c r="CE277" s="302"/>
      <c r="CF277" s="302"/>
      <c r="CG277" s="302"/>
      <c r="CH277" s="302"/>
      <c r="CI277" s="302"/>
      <c r="CJ277" s="302"/>
      <c r="CK277" s="302"/>
      <c r="CL277" s="302"/>
      <c r="CM277" s="302"/>
      <c r="CN277" s="302"/>
      <c r="CO277" s="302"/>
      <c r="CP277" s="302"/>
      <c r="CQ277" s="302"/>
      <c r="CR277" s="302"/>
      <c r="CS277" s="302"/>
      <c r="CT277" s="302"/>
      <c r="CU277" s="302"/>
      <c r="CV277" s="302"/>
      <c r="CW277" s="302"/>
      <c r="CX277" s="302"/>
      <c r="CY277" s="302"/>
      <c r="CZ277" s="302"/>
      <c r="DA277" s="302"/>
      <c r="DB277" s="302"/>
      <c r="DC277" s="302"/>
      <c r="DD277" s="302"/>
      <c r="DE277" s="302"/>
      <c r="DF277" s="302"/>
      <c r="DG277" s="302"/>
      <c r="DH277" s="302"/>
      <c r="DI277" s="302"/>
      <c r="DJ277" s="302"/>
      <c r="DK277" s="302"/>
      <c r="DL277" s="302"/>
      <c r="DM277" s="302"/>
      <c r="DN277" s="302"/>
      <c r="DO277" s="302"/>
      <c r="DP277" s="302"/>
      <c r="DQ277" s="302"/>
      <c r="DR277" s="302"/>
      <c r="DS277" s="302"/>
      <c r="DT277" s="302"/>
      <c r="DU277" s="302"/>
      <c r="DV277" s="302"/>
      <c r="DW277" s="302"/>
      <c r="DX277" s="302"/>
      <c r="DY277" s="302"/>
      <c r="DZ277" s="302"/>
      <c r="EA277" s="302"/>
      <c r="EB277" s="302"/>
      <c r="EC277" s="302"/>
      <c r="ED277" s="302"/>
      <c r="EE277" s="302"/>
      <c r="EF277" s="302"/>
      <c r="EG277" s="302"/>
      <c r="EH277" s="302"/>
      <c r="EI277" s="302"/>
      <c r="EJ277" s="302"/>
      <c r="EK277" s="302"/>
      <c r="EL277" s="302"/>
      <c r="EM277" s="302"/>
      <c r="EN277" s="302"/>
      <c r="EO277" s="302"/>
      <c r="EP277" s="302"/>
      <c r="EQ277" s="302"/>
      <c r="ER277" s="302"/>
      <c r="ES277" s="302"/>
      <c r="ET277" s="302"/>
      <c r="EU277" s="302"/>
      <c r="EV277" s="302"/>
      <c r="EW277" s="302"/>
      <c r="EX277" s="302"/>
      <c r="EY277" s="302"/>
      <c r="EZ277" s="303"/>
      <c r="FA277" s="303"/>
      <c r="FB277" s="303"/>
      <c r="FC277" s="303"/>
      <c r="FD277" s="303"/>
      <c r="FE277" s="302"/>
      <c r="FF277" s="302"/>
      <c r="FG277" s="302"/>
      <c r="FH277" s="302"/>
      <c r="FI277" s="302"/>
    </row>
    <row r="278" spans="1:165" x14ac:dyDescent="0.2">
      <c r="A278" s="302"/>
      <c r="B278" s="55">
        <f t="shared" si="25"/>
        <v>2</v>
      </c>
      <c r="C278" s="55">
        <f t="shared" si="26"/>
        <v>2</v>
      </c>
      <c r="D278" s="55">
        <f t="shared" si="27"/>
        <v>2</v>
      </c>
      <c r="E278" s="55">
        <f t="shared" si="28"/>
        <v>2</v>
      </c>
      <c r="F278" s="55">
        <f t="shared" si="29"/>
        <v>2</v>
      </c>
      <c r="G278" s="55">
        <f t="shared" si="24"/>
        <v>6</v>
      </c>
      <c r="H278" s="55">
        <f>IF(AND(M278&gt;0,M278&lt;='Summary STATS'!$C$22),1,"")</f>
        <v>1</v>
      </c>
      <c r="I278" s="305"/>
      <c r="J278" s="26" t="s">
        <v>557</v>
      </c>
      <c r="K278" s="205">
        <v>44.208743060000003</v>
      </c>
      <c r="L278" s="205">
        <v>-88.456473979999998</v>
      </c>
      <c r="M278" s="302">
        <v>6</v>
      </c>
      <c r="N278" s="302" t="s">
        <v>284</v>
      </c>
      <c r="O278" s="302" t="s">
        <v>277</v>
      </c>
      <c r="P278" s="301"/>
      <c r="Q278" s="302">
        <v>3</v>
      </c>
      <c r="R278" s="15"/>
      <c r="S278" s="15"/>
      <c r="T278" s="302"/>
      <c r="U278" s="302"/>
      <c r="V278" s="302"/>
      <c r="W278" s="302"/>
      <c r="X278" s="302"/>
      <c r="Y278" s="302"/>
      <c r="Z278" s="302"/>
      <c r="AA278" s="302"/>
      <c r="AB278" s="302"/>
      <c r="AC278" s="302"/>
      <c r="AD278" s="302"/>
      <c r="AE278" s="302">
        <v>3</v>
      </c>
      <c r="AF278" s="302"/>
      <c r="AG278" s="302"/>
      <c r="AH278" s="302"/>
      <c r="AI278" s="302"/>
      <c r="AJ278" s="302"/>
      <c r="AK278" s="302"/>
      <c r="AL278" s="302"/>
      <c r="AM278" s="302"/>
      <c r="AN278" s="302"/>
      <c r="AO278" s="302"/>
      <c r="AP278" s="302"/>
      <c r="AQ278" s="302">
        <v>2</v>
      </c>
      <c r="AR278" s="302"/>
      <c r="AS278" s="302"/>
      <c r="AT278" s="302"/>
      <c r="AU278" s="302"/>
      <c r="AV278" s="302"/>
      <c r="AW278" s="302"/>
      <c r="AX278" s="302"/>
      <c r="AY278" s="302"/>
      <c r="AZ278" s="302"/>
      <c r="BA278" s="302"/>
      <c r="BB278" s="302"/>
      <c r="BC278" s="302"/>
      <c r="BD278" s="302"/>
      <c r="BE278" s="302" t="s">
        <v>278</v>
      </c>
      <c r="BF278" s="302"/>
      <c r="BG278" s="302"/>
      <c r="BH278" s="302"/>
      <c r="BI278" s="302"/>
      <c r="BJ278" s="302"/>
      <c r="BK278" s="302"/>
      <c r="BL278" s="302"/>
      <c r="BM278" s="302"/>
      <c r="BN278" s="302"/>
      <c r="BO278" s="302"/>
      <c r="BP278" s="302"/>
      <c r="BQ278" s="302"/>
      <c r="BR278" s="302"/>
      <c r="BS278" s="302"/>
      <c r="BT278" s="302"/>
      <c r="BU278" s="302"/>
      <c r="BV278" s="302"/>
      <c r="BW278" s="302"/>
      <c r="BX278" s="302"/>
      <c r="BY278" s="302"/>
      <c r="BZ278" s="302"/>
      <c r="CA278" s="302"/>
      <c r="CB278" s="302"/>
      <c r="CC278" s="302"/>
      <c r="CD278" s="302"/>
      <c r="CE278" s="302"/>
      <c r="CF278" s="302"/>
      <c r="CG278" s="302"/>
      <c r="CH278" s="302"/>
      <c r="CI278" s="302"/>
      <c r="CJ278" s="302"/>
      <c r="CK278" s="302"/>
      <c r="CL278" s="302"/>
      <c r="CM278" s="302"/>
      <c r="CN278" s="302"/>
      <c r="CO278" s="302"/>
      <c r="CP278" s="302"/>
      <c r="CQ278" s="302"/>
      <c r="CR278" s="302"/>
      <c r="CS278" s="302"/>
      <c r="CT278" s="302"/>
      <c r="CU278" s="302"/>
      <c r="CV278" s="302"/>
      <c r="CW278" s="302"/>
      <c r="CX278" s="302"/>
      <c r="CY278" s="302"/>
      <c r="CZ278" s="302"/>
      <c r="DA278" s="302"/>
      <c r="DB278" s="302"/>
      <c r="DC278" s="302"/>
      <c r="DD278" s="302"/>
      <c r="DE278" s="302"/>
      <c r="DF278" s="302"/>
      <c r="DG278" s="302"/>
      <c r="DH278" s="302"/>
      <c r="DI278" s="302"/>
      <c r="DJ278" s="302"/>
      <c r="DK278" s="302"/>
      <c r="DL278" s="302"/>
      <c r="DM278" s="302"/>
      <c r="DN278" s="302"/>
      <c r="DO278" s="302"/>
      <c r="DP278" s="302"/>
      <c r="DQ278" s="302"/>
      <c r="DR278" s="302"/>
      <c r="DS278" s="302"/>
      <c r="DT278" s="302"/>
      <c r="DU278" s="302"/>
      <c r="DV278" s="302"/>
      <c r="DW278" s="302"/>
      <c r="DX278" s="302"/>
      <c r="DY278" s="302"/>
      <c r="DZ278" s="302"/>
      <c r="EA278" s="302"/>
      <c r="EB278" s="302"/>
      <c r="EC278" s="302"/>
      <c r="ED278" s="302" t="s">
        <v>278</v>
      </c>
      <c r="EE278" s="302"/>
      <c r="EF278" s="302"/>
      <c r="EG278" s="302"/>
      <c r="EH278" s="302"/>
      <c r="EI278" s="302"/>
      <c r="EJ278" s="302"/>
      <c r="EK278" s="302"/>
      <c r="EL278" s="302"/>
      <c r="EM278" s="302"/>
      <c r="EN278" s="302"/>
      <c r="EO278" s="302"/>
      <c r="EP278" s="302"/>
      <c r="EQ278" s="302"/>
      <c r="ER278" s="302"/>
      <c r="ES278" s="302"/>
      <c r="ET278" s="302"/>
      <c r="EU278" s="302"/>
      <c r="EV278" s="302"/>
      <c r="EW278" s="302"/>
      <c r="EX278" s="302"/>
      <c r="EY278" s="302"/>
      <c r="EZ278" s="303"/>
      <c r="FA278" s="303"/>
      <c r="FB278" s="303"/>
      <c r="FC278" s="303"/>
      <c r="FD278" s="303"/>
      <c r="FE278" s="302"/>
      <c r="FF278" s="302"/>
      <c r="FG278" s="302"/>
      <c r="FH278" s="302"/>
      <c r="FI278" s="302"/>
    </row>
    <row r="279" spans="1:165" x14ac:dyDescent="0.2">
      <c r="A279" s="302"/>
      <c r="B279" s="55">
        <f t="shared" si="25"/>
        <v>2</v>
      </c>
      <c r="C279" s="55">
        <f t="shared" si="26"/>
        <v>2</v>
      </c>
      <c r="D279" s="55">
        <f t="shared" si="27"/>
        <v>2</v>
      </c>
      <c r="E279" s="55">
        <f t="shared" si="28"/>
        <v>2</v>
      </c>
      <c r="F279" s="55">
        <f t="shared" si="29"/>
        <v>2</v>
      </c>
      <c r="G279" s="55">
        <f t="shared" si="24"/>
        <v>2.75</v>
      </c>
      <c r="H279" s="55">
        <f>IF(AND(M279&gt;0,M279&lt;='Summary STATS'!$C$22),1,"")</f>
        <v>1</v>
      </c>
      <c r="I279" s="305"/>
      <c r="J279" s="26" t="s">
        <v>558</v>
      </c>
      <c r="K279" s="205">
        <v>44.209712860000003</v>
      </c>
      <c r="L279" s="205">
        <v>-88.469666489999994</v>
      </c>
      <c r="M279" s="302">
        <v>2.75</v>
      </c>
      <c r="N279" s="302" t="s">
        <v>284</v>
      </c>
      <c r="O279" s="302" t="s">
        <v>277</v>
      </c>
      <c r="P279" s="301"/>
      <c r="Q279" s="302">
        <v>3</v>
      </c>
      <c r="R279" s="15"/>
      <c r="S279" s="15"/>
      <c r="T279" s="302"/>
      <c r="U279" s="302"/>
      <c r="V279" s="302"/>
      <c r="W279" s="302"/>
      <c r="X279" s="302"/>
      <c r="Y279" s="302"/>
      <c r="Z279" s="302"/>
      <c r="AA279" s="302"/>
      <c r="AB279" s="302"/>
      <c r="AC279" s="302"/>
      <c r="AD279" s="302"/>
      <c r="AE279" s="302">
        <v>3</v>
      </c>
      <c r="AF279" s="302"/>
      <c r="AG279" s="302"/>
      <c r="AH279" s="302"/>
      <c r="AI279" s="302"/>
      <c r="AJ279" s="302"/>
      <c r="AK279" s="302"/>
      <c r="AL279" s="302"/>
      <c r="AM279" s="302"/>
      <c r="AN279" s="302"/>
      <c r="AO279" s="302"/>
      <c r="AP279" s="302"/>
      <c r="AQ279" s="302">
        <v>2</v>
      </c>
      <c r="AR279" s="302"/>
      <c r="AS279" s="302"/>
      <c r="AT279" s="302"/>
      <c r="AU279" s="302"/>
      <c r="AV279" s="302"/>
      <c r="AW279" s="302"/>
      <c r="AX279" s="302"/>
      <c r="AY279" s="302"/>
      <c r="AZ279" s="302"/>
      <c r="BA279" s="302"/>
      <c r="BB279" s="302"/>
      <c r="BC279" s="302"/>
      <c r="BD279" s="302"/>
      <c r="BE279" s="302" t="s">
        <v>278</v>
      </c>
      <c r="BF279" s="302"/>
      <c r="BG279" s="302"/>
      <c r="BH279" s="302"/>
      <c r="BI279" s="302"/>
      <c r="BJ279" s="302"/>
      <c r="BK279" s="302"/>
      <c r="BL279" s="302"/>
      <c r="BM279" s="302"/>
      <c r="BN279" s="302"/>
      <c r="BO279" s="302"/>
      <c r="BP279" s="302"/>
      <c r="BQ279" s="302"/>
      <c r="BR279" s="302"/>
      <c r="BS279" s="302"/>
      <c r="BT279" s="302"/>
      <c r="BU279" s="302"/>
      <c r="BV279" s="302"/>
      <c r="BW279" s="302"/>
      <c r="BX279" s="302"/>
      <c r="BY279" s="302"/>
      <c r="BZ279" s="302"/>
      <c r="CA279" s="302"/>
      <c r="CB279" s="302" t="s">
        <v>278</v>
      </c>
      <c r="CC279" s="302"/>
      <c r="CD279" s="302"/>
      <c r="CE279" s="302"/>
      <c r="CF279" s="302"/>
      <c r="CG279" s="302"/>
      <c r="CH279" s="302"/>
      <c r="CI279" s="302"/>
      <c r="CJ279" s="302"/>
      <c r="CK279" s="302"/>
      <c r="CL279" s="302"/>
      <c r="CM279" s="302"/>
      <c r="CN279" s="302"/>
      <c r="CO279" s="302"/>
      <c r="CP279" s="302"/>
      <c r="CQ279" s="302"/>
      <c r="CR279" s="302"/>
      <c r="CS279" s="302"/>
      <c r="CT279" s="302"/>
      <c r="CU279" s="302"/>
      <c r="CV279" s="302"/>
      <c r="CW279" s="302"/>
      <c r="CX279" s="302"/>
      <c r="CY279" s="302"/>
      <c r="CZ279" s="302"/>
      <c r="DA279" s="302"/>
      <c r="DB279" s="302"/>
      <c r="DC279" s="302"/>
      <c r="DD279" s="302"/>
      <c r="DE279" s="302"/>
      <c r="DF279" s="302"/>
      <c r="DG279" s="302"/>
      <c r="DH279" s="302"/>
      <c r="DI279" s="302"/>
      <c r="DJ279" s="302"/>
      <c r="DK279" s="302"/>
      <c r="DL279" s="302"/>
      <c r="DM279" s="302"/>
      <c r="DN279" s="302"/>
      <c r="DO279" s="302"/>
      <c r="DP279" s="302"/>
      <c r="DQ279" s="302"/>
      <c r="DR279" s="302"/>
      <c r="DS279" s="302"/>
      <c r="DT279" s="302"/>
      <c r="DU279" s="302"/>
      <c r="DV279" s="302"/>
      <c r="DW279" s="302"/>
      <c r="DX279" s="302"/>
      <c r="DY279" s="302"/>
      <c r="DZ279" s="302"/>
      <c r="EA279" s="302"/>
      <c r="EB279" s="302"/>
      <c r="EC279" s="302"/>
      <c r="ED279" s="302" t="s">
        <v>278</v>
      </c>
      <c r="EE279" s="302"/>
      <c r="EF279" s="302"/>
      <c r="EG279" s="302"/>
      <c r="EH279" s="302"/>
      <c r="EI279" s="302"/>
      <c r="EJ279" s="302"/>
      <c r="EK279" s="302"/>
      <c r="EL279" s="302"/>
      <c r="EM279" s="302"/>
      <c r="EN279" s="302"/>
      <c r="EO279" s="302"/>
      <c r="EP279" s="302"/>
      <c r="EQ279" s="302"/>
      <c r="ER279" s="302"/>
      <c r="ES279" s="302"/>
      <c r="ET279" s="302"/>
      <c r="EU279" s="302"/>
      <c r="EV279" s="302"/>
      <c r="EW279" s="302"/>
      <c r="EX279" s="302"/>
      <c r="EY279" s="302"/>
      <c r="EZ279" s="303"/>
      <c r="FA279" s="303"/>
      <c r="FB279" s="303">
        <v>1</v>
      </c>
      <c r="FC279" s="303"/>
      <c r="FD279" s="303"/>
      <c r="FE279" s="302"/>
      <c r="FF279" s="302"/>
      <c r="FG279" s="302"/>
      <c r="FH279" s="302"/>
      <c r="FI279" s="302"/>
    </row>
    <row r="280" spans="1:165" x14ac:dyDescent="0.2">
      <c r="A280" s="302"/>
      <c r="B280" s="55">
        <f t="shared" si="25"/>
        <v>3</v>
      </c>
      <c r="C280" s="55">
        <f t="shared" si="26"/>
        <v>3</v>
      </c>
      <c r="D280" s="55">
        <f t="shared" si="27"/>
        <v>3</v>
      </c>
      <c r="E280" s="55">
        <f t="shared" si="28"/>
        <v>3</v>
      </c>
      <c r="F280" s="55">
        <f t="shared" si="29"/>
        <v>3</v>
      </c>
      <c r="G280" s="55">
        <f t="shared" si="24"/>
        <v>4.5</v>
      </c>
      <c r="H280" s="55">
        <f>IF(AND(M280&gt;0,M280&lt;='Summary STATS'!$C$22),1,"")</f>
        <v>1</v>
      </c>
      <c r="I280" s="305"/>
      <c r="J280" s="26" t="s">
        <v>559</v>
      </c>
      <c r="K280" s="205">
        <v>44.209698099999997</v>
      </c>
      <c r="L280" s="205">
        <v>-88.468565380000001</v>
      </c>
      <c r="M280" s="302">
        <v>4.5</v>
      </c>
      <c r="N280" s="302" t="s">
        <v>284</v>
      </c>
      <c r="O280" s="302" t="s">
        <v>277</v>
      </c>
      <c r="P280" s="301"/>
      <c r="Q280" s="302">
        <v>3</v>
      </c>
      <c r="R280" s="15"/>
      <c r="S280" s="15"/>
      <c r="T280" s="302"/>
      <c r="U280" s="302"/>
      <c r="V280" s="302"/>
      <c r="W280" s="302"/>
      <c r="X280" s="302"/>
      <c r="Y280" s="302"/>
      <c r="Z280" s="302"/>
      <c r="AA280" s="302"/>
      <c r="AB280" s="302"/>
      <c r="AC280" s="302"/>
      <c r="AD280" s="302"/>
      <c r="AE280" s="302">
        <v>3</v>
      </c>
      <c r="AF280" s="302"/>
      <c r="AG280" s="302"/>
      <c r="AH280" s="302"/>
      <c r="AI280" s="302"/>
      <c r="AJ280" s="302"/>
      <c r="AK280" s="302"/>
      <c r="AL280" s="302"/>
      <c r="AM280" s="302"/>
      <c r="AN280" s="302"/>
      <c r="AO280" s="302"/>
      <c r="AP280" s="302"/>
      <c r="AQ280" s="302">
        <v>2</v>
      </c>
      <c r="AR280" s="302"/>
      <c r="AS280" s="302"/>
      <c r="AT280" s="302"/>
      <c r="AU280" s="302"/>
      <c r="AV280" s="302"/>
      <c r="AW280" s="302">
        <v>1</v>
      </c>
      <c r="AX280" s="302"/>
      <c r="AY280" s="302"/>
      <c r="AZ280" s="302"/>
      <c r="BA280" s="302"/>
      <c r="BB280" s="302"/>
      <c r="BC280" s="302"/>
      <c r="BD280" s="302"/>
      <c r="BE280" s="302" t="s">
        <v>278</v>
      </c>
      <c r="BF280" s="302"/>
      <c r="BG280" s="302"/>
      <c r="BH280" s="302"/>
      <c r="BI280" s="302"/>
      <c r="BJ280" s="302"/>
      <c r="BK280" s="302"/>
      <c r="BL280" s="302"/>
      <c r="BM280" s="302"/>
      <c r="BN280" s="302"/>
      <c r="BO280" s="302"/>
      <c r="BP280" s="302"/>
      <c r="BQ280" s="302"/>
      <c r="BR280" s="302"/>
      <c r="BS280" s="302"/>
      <c r="BT280" s="302"/>
      <c r="BU280" s="302"/>
      <c r="BV280" s="302"/>
      <c r="BW280" s="302"/>
      <c r="BX280" s="302"/>
      <c r="BY280" s="302"/>
      <c r="BZ280" s="302"/>
      <c r="CA280" s="302"/>
      <c r="CB280" s="302" t="s">
        <v>278</v>
      </c>
      <c r="CC280" s="302"/>
      <c r="CD280" s="302"/>
      <c r="CE280" s="302"/>
      <c r="CF280" s="302"/>
      <c r="CG280" s="302"/>
      <c r="CH280" s="302"/>
      <c r="CI280" s="302"/>
      <c r="CJ280" s="302"/>
      <c r="CK280" s="302"/>
      <c r="CL280" s="302"/>
      <c r="CM280" s="302"/>
      <c r="CN280" s="302"/>
      <c r="CO280" s="302"/>
      <c r="CP280" s="302"/>
      <c r="CQ280" s="302"/>
      <c r="CR280" s="302"/>
      <c r="CS280" s="302"/>
      <c r="CT280" s="302"/>
      <c r="CU280" s="302"/>
      <c r="CV280" s="302"/>
      <c r="CW280" s="302"/>
      <c r="CX280" s="302"/>
      <c r="CY280" s="302"/>
      <c r="CZ280" s="302"/>
      <c r="DA280" s="302"/>
      <c r="DB280" s="302"/>
      <c r="DC280" s="302"/>
      <c r="DD280" s="302"/>
      <c r="DE280" s="302"/>
      <c r="DF280" s="302"/>
      <c r="DG280" s="302"/>
      <c r="DH280" s="302"/>
      <c r="DI280" s="302"/>
      <c r="DJ280" s="302"/>
      <c r="DK280" s="302"/>
      <c r="DL280" s="302"/>
      <c r="DM280" s="302"/>
      <c r="DN280" s="302"/>
      <c r="DO280" s="302"/>
      <c r="DP280" s="302"/>
      <c r="DQ280" s="302"/>
      <c r="DR280" s="302"/>
      <c r="DS280" s="302"/>
      <c r="DT280" s="302"/>
      <c r="DU280" s="302"/>
      <c r="DV280" s="302"/>
      <c r="DW280" s="302"/>
      <c r="DX280" s="302"/>
      <c r="DY280" s="302"/>
      <c r="DZ280" s="302"/>
      <c r="EA280" s="302"/>
      <c r="EB280" s="302"/>
      <c r="EC280" s="302"/>
      <c r="ED280" s="302" t="s">
        <v>278</v>
      </c>
      <c r="EE280" s="302"/>
      <c r="EF280" s="302"/>
      <c r="EG280" s="302"/>
      <c r="EH280" s="302"/>
      <c r="EI280" s="302"/>
      <c r="EJ280" s="302"/>
      <c r="EK280" s="302"/>
      <c r="EL280" s="302"/>
      <c r="EM280" s="302"/>
      <c r="EN280" s="302"/>
      <c r="EO280" s="302"/>
      <c r="EP280" s="302"/>
      <c r="EQ280" s="302"/>
      <c r="ER280" s="302"/>
      <c r="ES280" s="302" t="s">
        <v>278</v>
      </c>
      <c r="ET280" s="302"/>
      <c r="EU280" s="302"/>
      <c r="EV280" s="302"/>
      <c r="EW280" s="302"/>
      <c r="EX280" s="302"/>
      <c r="EY280" s="302"/>
      <c r="EZ280" s="303"/>
      <c r="FA280" s="303"/>
      <c r="FB280" s="303"/>
      <c r="FC280" s="303"/>
      <c r="FD280" s="303"/>
      <c r="FE280" s="302"/>
      <c r="FF280" s="302"/>
      <c r="FG280" s="302"/>
      <c r="FH280" s="302"/>
      <c r="FI280" s="302"/>
    </row>
    <row r="281" spans="1:165" x14ac:dyDescent="0.2">
      <c r="A281" s="302"/>
      <c r="B281" s="55">
        <f t="shared" si="25"/>
        <v>2</v>
      </c>
      <c r="C281" s="55">
        <f t="shared" si="26"/>
        <v>2</v>
      </c>
      <c r="D281" s="55">
        <f t="shared" si="27"/>
        <v>2</v>
      </c>
      <c r="E281" s="55">
        <f t="shared" si="28"/>
        <v>2</v>
      </c>
      <c r="F281" s="55">
        <f t="shared" si="29"/>
        <v>2</v>
      </c>
      <c r="G281" s="55">
        <f t="shared" si="24"/>
        <v>7.5</v>
      </c>
      <c r="H281" s="55">
        <f>IF(AND(M281&gt;0,M281&lt;='Summary STATS'!$C$22),1,"")</f>
        <v>1</v>
      </c>
      <c r="I281" s="305"/>
      <c r="J281" s="26" t="s">
        <v>560</v>
      </c>
      <c r="K281" s="205">
        <v>44.209683329999997</v>
      </c>
      <c r="L281" s="205">
        <v>-88.467464280000002</v>
      </c>
      <c r="M281" s="302">
        <v>7.5</v>
      </c>
      <c r="N281" s="302" t="s">
        <v>284</v>
      </c>
      <c r="O281" s="302" t="s">
        <v>277</v>
      </c>
      <c r="P281" s="301"/>
      <c r="Q281" s="302">
        <v>1</v>
      </c>
      <c r="R281" s="15"/>
      <c r="S281" s="15"/>
      <c r="T281" s="302"/>
      <c r="U281" s="302"/>
      <c r="V281" s="302"/>
      <c r="W281" s="302"/>
      <c r="X281" s="302"/>
      <c r="Y281" s="302"/>
      <c r="Z281" s="302"/>
      <c r="AA281" s="302"/>
      <c r="AB281" s="302"/>
      <c r="AC281" s="302"/>
      <c r="AD281" s="302"/>
      <c r="AE281" s="302">
        <v>1</v>
      </c>
      <c r="AF281" s="302"/>
      <c r="AG281" s="302"/>
      <c r="AH281" s="302"/>
      <c r="AI281" s="302"/>
      <c r="AJ281" s="302"/>
      <c r="AK281" s="302"/>
      <c r="AL281" s="302"/>
      <c r="AM281" s="302"/>
      <c r="AN281" s="302"/>
      <c r="AO281" s="302"/>
      <c r="AP281" s="302"/>
      <c r="AQ281" s="302">
        <v>1</v>
      </c>
      <c r="AR281" s="302"/>
      <c r="AS281" s="302"/>
      <c r="AT281" s="302"/>
      <c r="AU281" s="302"/>
      <c r="AV281" s="302"/>
      <c r="AW281" s="302"/>
      <c r="AX281" s="302"/>
      <c r="AY281" s="302"/>
      <c r="AZ281" s="302"/>
      <c r="BA281" s="302"/>
      <c r="BB281" s="302"/>
      <c r="BC281" s="302"/>
      <c r="BD281" s="302"/>
      <c r="BE281" s="302"/>
      <c r="BF281" s="302"/>
      <c r="BG281" s="302"/>
      <c r="BH281" s="302"/>
      <c r="BI281" s="302"/>
      <c r="BJ281" s="302"/>
      <c r="BK281" s="302"/>
      <c r="BL281" s="302"/>
      <c r="BM281" s="302"/>
      <c r="BN281" s="302"/>
      <c r="BO281" s="302"/>
      <c r="BP281" s="302"/>
      <c r="BQ281" s="302"/>
      <c r="BR281" s="302"/>
      <c r="BS281" s="302"/>
      <c r="BT281" s="302"/>
      <c r="BU281" s="302"/>
      <c r="BV281" s="302"/>
      <c r="BW281" s="302"/>
      <c r="BX281" s="302"/>
      <c r="BY281" s="302"/>
      <c r="BZ281" s="302"/>
      <c r="CA281" s="302"/>
      <c r="CB281" s="302"/>
      <c r="CC281" s="302"/>
      <c r="CD281" s="302"/>
      <c r="CE281" s="302"/>
      <c r="CF281" s="302"/>
      <c r="CG281" s="302"/>
      <c r="CH281" s="302"/>
      <c r="CI281" s="302"/>
      <c r="CJ281" s="302"/>
      <c r="CK281" s="302"/>
      <c r="CL281" s="302"/>
      <c r="CM281" s="302"/>
      <c r="CN281" s="302"/>
      <c r="CO281" s="302"/>
      <c r="CP281" s="302"/>
      <c r="CQ281" s="302"/>
      <c r="CR281" s="302"/>
      <c r="CS281" s="302"/>
      <c r="CT281" s="302"/>
      <c r="CU281" s="302"/>
      <c r="CV281" s="302"/>
      <c r="CW281" s="302"/>
      <c r="CX281" s="302"/>
      <c r="CY281" s="302"/>
      <c r="CZ281" s="302"/>
      <c r="DA281" s="302"/>
      <c r="DB281" s="302"/>
      <c r="DC281" s="302"/>
      <c r="DD281" s="302"/>
      <c r="DE281" s="302"/>
      <c r="DF281" s="302"/>
      <c r="DG281" s="302"/>
      <c r="DH281" s="302"/>
      <c r="DI281" s="302"/>
      <c r="DJ281" s="302"/>
      <c r="DK281" s="302"/>
      <c r="DL281" s="302"/>
      <c r="DM281" s="302"/>
      <c r="DN281" s="302"/>
      <c r="DO281" s="302"/>
      <c r="DP281" s="302"/>
      <c r="DQ281" s="302"/>
      <c r="DR281" s="302"/>
      <c r="DS281" s="302"/>
      <c r="DT281" s="302"/>
      <c r="DU281" s="302"/>
      <c r="DV281" s="302"/>
      <c r="DW281" s="302"/>
      <c r="DX281" s="302"/>
      <c r="DY281" s="302"/>
      <c r="DZ281" s="302"/>
      <c r="EA281" s="302"/>
      <c r="EB281" s="302"/>
      <c r="EC281" s="302"/>
      <c r="ED281" s="302"/>
      <c r="EE281" s="302"/>
      <c r="EF281" s="302"/>
      <c r="EG281" s="302"/>
      <c r="EH281" s="302"/>
      <c r="EI281" s="302"/>
      <c r="EJ281" s="302"/>
      <c r="EK281" s="302"/>
      <c r="EL281" s="302"/>
      <c r="EM281" s="302"/>
      <c r="EN281" s="302"/>
      <c r="EO281" s="302"/>
      <c r="EP281" s="302"/>
      <c r="EQ281" s="302"/>
      <c r="ER281" s="302"/>
      <c r="ES281" s="302"/>
      <c r="ET281" s="302"/>
      <c r="EU281" s="302"/>
      <c r="EV281" s="302"/>
      <c r="EW281" s="302"/>
      <c r="EX281" s="302"/>
      <c r="EY281" s="302"/>
      <c r="EZ281" s="303"/>
      <c r="FA281" s="303"/>
      <c r="FB281" s="303"/>
      <c r="FC281" s="303"/>
      <c r="FD281" s="303"/>
      <c r="FE281" s="302"/>
      <c r="FF281" s="302"/>
      <c r="FG281" s="302"/>
      <c r="FH281" s="302"/>
      <c r="FI281" s="302"/>
    </row>
    <row r="282" spans="1:165" x14ac:dyDescent="0.2">
      <c r="A282" s="302"/>
      <c r="B282" s="55">
        <f t="shared" si="25"/>
        <v>0</v>
      </c>
      <c r="C282" s="55" t="str">
        <f t="shared" si="26"/>
        <v/>
      </c>
      <c r="D282" s="55" t="str">
        <f t="shared" si="27"/>
        <v/>
      </c>
      <c r="E282" s="55">
        <f t="shared" si="28"/>
        <v>0</v>
      </c>
      <c r="F282" s="55">
        <f t="shared" si="29"/>
        <v>0</v>
      </c>
      <c r="G282" s="55" t="str">
        <f t="shared" ref="G282:G345" si="30">IF($B282&gt;=1,$M282,"")</f>
        <v/>
      </c>
      <c r="H282" s="55">
        <f>IF(AND(M282&gt;0,M282&lt;='Summary STATS'!$C$22),1,"")</f>
        <v>1</v>
      </c>
      <c r="I282" s="305"/>
      <c r="J282" s="26" t="s">
        <v>561</v>
      </c>
      <c r="K282" s="205">
        <v>44.209668550000004</v>
      </c>
      <c r="L282" s="205">
        <v>-88.466363180000002</v>
      </c>
      <c r="M282" s="302">
        <v>12</v>
      </c>
      <c r="N282" s="302" t="s">
        <v>284</v>
      </c>
      <c r="O282" s="302" t="s">
        <v>276</v>
      </c>
      <c r="P282" s="301"/>
      <c r="Q282" s="302"/>
      <c r="R282" s="15"/>
      <c r="S282" s="15"/>
      <c r="T282" s="302"/>
      <c r="U282" s="302"/>
      <c r="V282" s="302"/>
      <c r="W282" s="302"/>
      <c r="X282" s="302"/>
      <c r="Y282" s="302"/>
      <c r="Z282" s="302"/>
      <c r="AA282" s="302"/>
      <c r="AB282" s="302"/>
      <c r="AC282" s="302"/>
      <c r="AD282" s="302"/>
      <c r="AE282" s="302"/>
      <c r="AF282" s="302"/>
      <c r="AG282" s="302"/>
      <c r="AH282" s="302"/>
      <c r="AI282" s="302"/>
      <c r="AJ282" s="302"/>
      <c r="AK282" s="302"/>
      <c r="AL282" s="302"/>
      <c r="AM282" s="302"/>
      <c r="AN282" s="302"/>
      <c r="AO282" s="302"/>
      <c r="AP282" s="302"/>
      <c r="AQ282" s="302"/>
      <c r="AR282" s="302"/>
      <c r="AS282" s="302"/>
      <c r="AT282" s="302"/>
      <c r="AU282" s="302"/>
      <c r="AV282" s="302"/>
      <c r="AW282" s="302"/>
      <c r="AX282" s="302"/>
      <c r="AY282" s="302"/>
      <c r="AZ282" s="302"/>
      <c r="BA282" s="302"/>
      <c r="BB282" s="302"/>
      <c r="BC282" s="302"/>
      <c r="BD282" s="302"/>
      <c r="BE282" s="302"/>
      <c r="BF282" s="302"/>
      <c r="BG282" s="302"/>
      <c r="BH282" s="302"/>
      <c r="BI282" s="302"/>
      <c r="BJ282" s="302"/>
      <c r="BK282" s="302"/>
      <c r="BL282" s="302"/>
      <c r="BM282" s="302"/>
      <c r="BN282" s="302"/>
      <c r="BO282" s="302"/>
      <c r="BP282" s="302"/>
      <c r="BQ282" s="302"/>
      <c r="BR282" s="302"/>
      <c r="BS282" s="302"/>
      <c r="BT282" s="302"/>
      <c r="BU282" s="302"/>
      <c r="BV282" s="302"/>
      <c r="BW282" s="302"/>
      <c r="BX282" s="302"/>
      <c r="BY282" s="302"/>
      <c r="BZ282" s="302"/>
      <c r="CA282" s="302"/>
      <c r="CB282" s="302"/>
      <c r="CC282" s="302"/>
      <c r="CD282" s="302"/>
      <c r="CE282" s="302"/>
      <c r="CF282" s="302"/>
      <c r="CG282" s="302"/>
      <c r="CH282" s="302"/>
      <c r="CI282" s="302"/>
      <c r="CJ282" s="302"/>
      <c r="CK282" s="302"/>
      <c r="CL282" s="302"/>
      <c r="CM282" s="302"/>
      <c r="CN282" s="302"/>
      <c r="CO282" s="302"/>
      <c r="CP282" s="302"/>
      <c r="CQ282" s="302"/>
      <c r="CR282" s="302"/>
      <c r="CS282" s="302"/>
      <c r="CT282" s="302"/>
      <c r="CU282" s="302"/>
      <c r="CV282" s="302"/>
      <c r="CW282" s="302"/>
      <c r="CX282" s="302"/>
      <c r="CY282" s="302"/>
      <c r="CZ282" s="302"/>
      <c r="DA282" s="302"/>
      <c r="DB282" s="302"/>
      <c r="DC282" s="302"/>
      <c r="DD282" s="302"/>
      <c r="DE282" s="302"/>
      <c r="DF282" s="302"/>
      <c r="DG282" s="302"/>
      <c r="DH282" s="302"/>
      <c r="DI282" s="302"/>
      <c r="DJ282" s="302"/>
      <c r="DK282" s="302"/>
      <c r="DL282" s="302"/>
      <c r="DM282" s="302"/>
      <c r="DN282" s="302"/>
      <c r="DO282" s="302"/>
      <c r="DP282" s="302"/>
      <c r="DQ282" s="302"/>
      <c r="DR282" s="302"/>
      <c r="DS282" s="302"/>
      <c r="DT282" s="302"/>
      <c r="DU282" s="302"/>
      <c r="DV282" s="302"/>
      <c r="DW282" s="302"/>
      <c r="DX282" s="302"/>
      <c r="DY282" s="302"/>
      <c r="DZ282" s="302"/>
      <c r="EA282" s="302"/>
      <c r="EB282" s="302"/>
      <c r="EC282" s="302"/>
      <c r="ED282" s="302"/>
      <c r="EE282" s="302"/>
      <c r="EF282" s="302"/>
      <c r="EG282" s="302"/>
      <c r="EH282" s="302"/>
      <c r="EI282" s="302"/>
      <c r="EJ282" s="302"/>
      <c r="EK282" s="302"/>
      <c r="EL282" s="302"/>
      <c r="EM282" s="302"/>
      <c r="EN282" s="302"/>
      <c r="EO282" s="302"/>
      <c r="EP282" s="302"/>
      <c r="EQ282" s="302"/>
      <c r="ER282" s="302"/>
      <c r="ES282" s="302"/>
      <c r="ET282" s="302"/>
      <c r="EU282" s="302"/>
      <c r="EV282" s="302"/>
      <c r="EW282" s="302"/>
      <c r="EX282" s="302"/>
      <c r="EY282" s="302"/>
      <c r="EZ282" s="303"/>
      <c r="FA282" s="303"/>
      <c r="FB282" s="303"/>
      <c r="FC282" s="303"/>
      <c r="FD282" s="303"/>
      <c r="FE282" s="302"/>
      <c r="FF282" s="302"/>
      <c r="FG282" s="302"/>
      <c r="FH282" s="302"/>
      <c r="FI282" s="302"/>
    </row>
    <row r="283" spans="1:165" x14ac:dyDescent="0.2">
      <c r="A283" s="302"/>
      <c r="B283" s="55">
        <f t="shared" si="25"/>
        <v>2</v>
      </c>
      <c r="C283" s="55">
        <f t="shared" si="26"/>
        <v>2</v>
      </c>
      <c r="D283" s="55">
        <f t="shared" si="27"/>
        <v>2</v>
      </c>
      <c r="E283" s="55">
        <f t="shared" si="28"/>
        <v>2</v>
      </c>
      <c r="F283" s="55">
        <f t="shared" si="29"/>
        <v>2</v>
      </c>
      <c r="G283" s="55">
        <f t="shared" si="30"/>
        <v>7.5</v>
      </c>
      <c r="H283" s="55">
        <f>IF(AND(M283&gt;0,M283&lt;='Summary STATS'!$C$22),1,"")</f>
        <v>1</v>
      </c>
      <c r="I283" s="305"/>
      <c r="J283" s="26" t="s">
        <v>562</v>
      </c>
      <c r="K283" s="205">
        <v>44.209653760000002</v>
      </c>
      <c r="L283" s="205">
        <v>-88.465262069999994</v>
      </c>
      <c r="M283" s="302">
        <v>7.5</v>
      </c>
      <c r="N283" s="302" t="s">
        <v>293</v>
      </c>
      <c r="O283" s="302" t="s">
        <v>277</v>
      </c>
      <c r="P283" s="301"/>
      <c r="Q283" s="302">
        <v>1</v>
      </c>
      <c r="R283" s="15"/>
      <c r="S283" s="15"/>
      <c r="T283" s="302"/>
      <c r="U283" s="302"/>
      <c r="V283" s="302"/>
      <c r="W283" s="302"/>
      <c r="X283" s="302"/>
      <c r="Y283" s="302"/>
      <c r="Z283" s="302"/>
      <c r="AA283" s="302"/>
      <c r="AB283" s="302"/>
      <c r="AC283" s="302"/>
      <c r="AD283" s="302"/>
      <c r="AE283" s="302"/>
      <c r="AF283" s="302"/>
      <c r="AG283" s="302"/>
      <c r="AH283" s="302"/>
      <c r="AI283" s="302"/>
      <c r="AJ283" s="302"/>
      <c r="AK283" s="302"/>
      <c r="AL283" s="302"/>
      <c r="AM283" s="302"/>
      <c r="AN283" s="302"/>
      <c r="AO283" s="302"/>
      <c r="AP283" s="302"/>
      <c r="AQ283" s="302">
        <v>1</v>
      </c>
      <c r="AR283" s="302"/>
      <c r="AS283" s="302"/>
      <c r="AT283" s="302"/>
      <c r="AU283" s="302"/>
      <c r="AV283" s="302"/>
      <c r="AW283" s="302">
        <v>1</v>
      </c>
      <c r="AX283" s="302"/>
      <c r="AY283" s="302"/>
      <c r="AZ283" s="302"/>
      <c r="BA283" s="302"/>
      <c r="BB283" s="302"/>
      <c r="BC283" s="302"/>
      <c r="BD283" s="302"/>
      <c r="BE283" s="302"/>
      <c r="BF283" s="302"/>
      <c r="BG283" s="302"/>
      <c r="BH283" s="302"/>
      <c r="BI283" s="302"/>
      <c r="BJ283" s="302"/>
      <c r="BK283" s="302"/>
      <c r="BL283" s="302"/>
      <c r="BM283" s="302"/>
      <c r="BN283" s="302"/>
      <c r="BO283" s="302"/>
      <c r="BP283" s="302"/>
      <c r="BQ283" s="302"/>
      <c r="BR283" s="302"/>
      <c r="BS283" s="302"/>
      <c r="BT283" s="302"/>
      <c r="BU283" s="302"/>
      <c r="BV283" s="302"/>
      <c r="BW283" s="302"/>
      <c r="BX283" s="302"/>
      <c r="BY283" s="302"/>
      <c r="BZ283" s="302"/>
      <c r="CA283" s="302"/>
      <c r="CB283" s="302"/>
      <c r="CC283" s="302"/>
      <c r="CD283" s="302"/>
      <c r="CE283" s="302"/>
      <c r="CF283" s="302"/>
      <c r="CG283" s="302"/>
      <c r="CH283" s="302"/>
      <c r="CI283" s="302"/>
      <c r="CJ283" s="302"/>
      <c r="CK283" s="302"/>
      <c r="CL283" s="302"/>
      <c r="CM283" s="302"/>
      <c r="CN283" s="302"/>
      <c r="CO283" s="302"/>
      <c r="CP283" s="302"/>
      <c r="CQ283" s="302"/>
      <c r="CR283" s="302"/>
      <c r="CS283" s="302"/>
      <c r="CT283" s="302"/>
      <c r="CU283" s="302"/>
      <c r="CV283" s="302"/>
      <c r="CW283" s="302"/>
      <c r="CX283" s="302"/>
      <c r="CY283" s="302"/>
      <c r="CZ283" s="302"/>
      <c r="DA283" s="302"/>
      <c r="DB283" s="302"/>
      <c r="DC283" s="302"/>
      <c r="DD283" s="302"/>
      <c r="DE283" s="302"/>
      <c r="DF283" s="302"/>
      <c r="DG283" s="302"/>
      <c r="DH283" s="302"/>
      <c r="DI283" s="302"/>
      <c r="DJ283" s="302"/>
      <c r="DK283" s="302"/>
      <c r="DL283" s="302"/>
      <c r="DM283" s="302"/>
      <c r="DN283" s="302"/>
      <c r="DO283" s="302"/>
      <c r="DP283" s="302"/>
      <c r="DQ283" s="302"/>
      <c r="DR283" s="302"/>
      <c r="DS283" s="302"/>
      <c r="DT283" s="302"/>
      <c r="DU283" s="302"/>
      <c r="DV283" s="302"/>
      <c r="DW283" s="302"/>
      <c r="DX283" s="302"/>
      <c r="DY283" s="302"/>
      <c r="DZ283" s="302"/>
      <c r="EA283" s="302"/>
      <c r="EB283" s="302"/>
      <c r="EC283" s="302"/>
      <c r="ED283" s="302"/>
      <c r="EE283" s="302"/>
      <c r="EF283" s="302"/>
      <c r="EG283" s="302"/>
      <c r="EH283" s="302"/>
      <c r="EI283" s="302"/>
      <c r="EJ283" s="302"/>
      <c r="EK283" s="302"/>
      <c r="EL283" s="302"/>
      <c r="EM283" s="302"/>
      <c r="EN283" s="302"/>
      <c r="EO283" s="302"/>
      <c r="EP283" s="302"/>
      <c r="EQ283" s="302"/>
      <c r="ER283" s="302"/>
      <c r="ES283" s="302"/>
      <c r="ET283" s="302"/>
      <c r="EU283" s="302"/>
      <c r="EV283" s="302"/>
      <c r="EW283" s="302"/>
      <c r="EX283" s="302"/>
      <c r="EY283" s="302"/>
      <c r="EZ283" s="303"/>
      <c r="FA283" s="303"/>
      <c r="FB283" s="303"/>
      <c r="FC283" s="303"/>
      <c r="FD283" s="303"/>
      <c r="FE283" s="302"/>
      <c r="FF283" s="302"/>
      <c r="FG283" s="302"/>
      <c r="FH283" s="302"/>
      <c r="FI283" s="302"/>
    </row>
    <row r="284" spans="1:165" x14ac:dyDescent="0.2">
      <c r="A284" s="302"/>
      <c r="B284" s="55">
        <f t="shared" si="25"/>
        <v>1</v>
      </c>
      <c r="C284" s="55">
        <f t="shared" si="26"/>
        <v>1</v>
      </c>
      <c r="D284" s="55">
        <f t="shared" si="27"/>
        <v>1</v>
      </c>
      <c r="E284" s="55">
        <f t="shared" si="28"/>
        <v>1</v>
      </c>
      <c r="F284" s="55">
        <f t="shared" si="29"/>
        <v>1</v>
      </c>
      <c r="G284" s="55">
        <f t="shared" si="30"/>
        <v>5.5</v>
      </c>
      <c r="H284" s="55">
        <f>IF(AND(M284&gt;0,M284&lt;='Summary STATS'!$C$22),1,"")</f>
        <v>1</v>
      </c>
      <c r="I284" s="305"/>
      <c r="J284" s="26" t="s">
        <v>563</v>
      </c>
      <c r="K284" s="205">
        <v>44.209638959999999</v>
      </c>
      <c r="L284" s="205">
        <v>-88.464160969999995</v>
      </c>
      <c r="M284" s="302">
        <v>5.5</v>
      </c>
      <c r="N284" s="302" t="s">
        <v>284</v>
      </c>
      <c r="O284" s="302" t="s">
        <v>277</v>
      </c>
      <c r="P284" s="301"/>
      <c r="Q284" s="302">
        <v>1</v>
      </c>
      <c r="R284" s="15"/>
      <c r="S284" s="15"/>
      <c r="T284" s="302"/>
      <c r="U284" s="302"/>
      <c r="V284" s="302"/>
      <c r="W284" s="302"/>
      <c r="X284" s="302"/>
      <c r="Y284" s="302"/>
      <c r="Z284" s="302"/>
      <c r="AA284" s="302"/>
      <c r="AB284" s="302"/>
      <c r="AC284" s="302"/>
      <c r="AD284" s="302"/>
      <c r="AE284" s="302"/>
      <c r="AF284" s="302"/>
      <c r="AG284" s="302"/>
      <c r="AH284" s="302"/>
      <c r="AI284" s="302"/>
      <c r="AJ284" s="302"/>
      <c r="AK284" s="302"/>
      <c r="AL284" s="302"/>
      <c r="AM284" s="302"/>
      <c r="AN284" s="302"/>
      <c r="AO284" s="302"/>
      <c r="AP284" s="302"/>
      <c r="AQ284" s="302">
        <v>1</v>
      </c>
      <c r="AR284" s="302"/>
      <c r="AS284" s="302"/>
      <c r="AT284" s="302"/>
      <c r="AU284" s="302"/>
      <c r="AV284" s="302"/>
      <c r="AW284" s="302"/>
      <c r="AX284" s="302"/>
      <c r="AY284" s="302"/>
      <c r="AZ284" s="302"/>
      <c r="BA284" s="302"/>
      <c r="BB284" s="302"/>
      <c r="BC284" s="302"/>
      <c r="BD284" s="302"/>
      <c r="BE284" s="302"/>
      <c r="BF284" s="302"/>
      <c r="BG284" s="302"/>
      <c r="BH284" s="302"/>
      <c r="BI284" s="302"/>
      <c r="BJ284" s="302"/>
      <c r="BK284" s="302"/>
      <c r="BL284" s="302"/>
      <c r="BM284" s="302"/>
      <c r="BN284" s="302"/>
      <c r="BO284" s="302"/>
      <c r="BP284" s="302"/>
      <c r="BQ284" s="302"/>
      <c r="BR284" s="302"/>
      <c r="BS284" s="302"/>
      <c r="BT284" s="302"/>
      <c r="BU284" s="302"/>
      <c r="BV284" s="302"/>
      <c r="BW284" s="302"/>
      <c r="BX284" s="302"/>
      <c r="BY284" s="302"/>
      <c r="BZ284" s="302"/>
      <c r="CA284" s="302"/>
      <c r="CB284" s="302"/>
      <c r="CC284" s="302"/>
      <c r="CD284" s="302"/>
      <c r="CE284" s="302"/>
      <c r="CF284" s="302"/>
      <c r="CG284" s="302"/>
      <c r="CH284" s="302"/>
      <c r="CI284" s="302"/>
      <c r="CJ284" s="302"/>
      <c r="CK284" s="302"/>
      <c r="CL284" s="302"/>
      <c r="CM284" s="302"/>
      <c r="CN284" s="302"/>
      <c r="CO284" s="302"/>
      <c r="CP284" s="302"/>
      <c r="CQ284" s="302"/>
      <c r="CR284" s="302"/>
      <c r="CS284" s="302"/>
      <c r="CT284" s="302"/>
      <c r="CU284" s="302"/>
      <c r="CV284" s="302"/>
      <c r="CW284" s="302"/>
      <c r="CX284" s="302"/>
      <c r="CY284" s="302"/>
      <c r="CZ284" s="302"/>
      <c r="DA284" s="302"/>
      <c r="DB284" s="302"/>
      <c r="DC284" s="302"/>
      <c r="DD284" s="302"/>
      <c r="DE284" s="302"/>
      <c r="DF284" s="302"/>
      <c r="DG284" s="302"/>
      <c r="DH284" s="302"/>
      <c r="DI284" s="302"/>
      <c r="DJ284" s="302"/>
      <c r="DK284" s="302"/>
      <c r="DL284" s="302"/>
      <c r="DM284" s="302"/>
      <c r="DN284" s="302"/>
      <c r="DO284" s="302"/>
      <c r="DP284" s="302"/>
      <c r="DQ284" s="302"/>
      <c r="DR284" s="302"/>
      <c r="DS284" s="302"/>
      <c r="DT284" s="302"/>
      <c r="DU284" s="302"/>
      <c r="DV284" s="302"/>
      <c r="DW284" s="302"/>
      <c r="DX284" s="302"/>
      <c r="DY284" s="302"/>
      <c r="DZ284" s="302"/>
      <c r="EA284" s="302"/>
      <c r="EB284" s="302"/>
      <c r="EC284" s="302"/>
      <c r="ED284" s="302"/>
      <c r="EE284" s="302"/>
      <c r="EF284" s="302"/>
      <c r="EG284" s="302"/>
      <c r="EH284" s="302"/>
      <c r="EI284" s="302"/>
      <c r="EJ284" s="302"/>
      <c r="EK284" s="302"/>
      <c r="EL284" s="302"/>
      <c r="EM284" s="302"/>
      <c r="EN284" s="302"/>
      <c r="EO284" s="302"/>
      <c r="EP284" s="302"/>
      <c r="EQ284" s="302"/>
      <c r="ER284" s="302"/>
      <c r="ES284" s="302" t="s">
        <v>278</v>
      </c>
      <c r="ET284" s="302"/>
      <c r="EU284" s="302"/>
      <c r="EV284" s="302"/>
      <c r="EW284" s="302"/>
      <c r="EX284" s="302"/>
      <c r="EY284" s="302"/>
      <c r="EZ284" s="303"/>
      <c r="FA284" s="303"/>
      <c r="FB284" s="303"/>
      <c r="FC284" s="303"/>
      <c r="FD284" s="303"/>
      <c r="FE284" s="302"/>
      <c r="FF284" s="302"/>
      <c r="FG284" s="302"/>
      <c r="FH284" s="302"/>
      <c r="FI284" s="302"/>
    </row>
    <row r="285" spans="1:165" x14ac:dyDescent="0.2">
      <c r="A285" s="302"/>
      <c r="B285" s="55">
        <f t="shared" si="25"/>
        <v>0</v>
      </c>
      <c r="C285" s="55" t="str">
        <f t="shared" si="26"/>
        <v/>
      </c>
      <c r="D285" s="55" t="str">
        <f t="shared" si="27"/>
        <v/>
      </c>
      <c r="E285" s="55">
        <f t="shared" si="28"/>
        <v>0</v>
      </c>
      <c r="F285" s="55">
        <f t="shared" si="29"/>
        <v>0</v>
      </c>
      <c r="G285" s="55" t="str">
        <f t="shared" si="30"/>
        <v/>
      </c>
      <c r="H285" s="55">
        <f>IF(AND(M285&gt;0,M285&lt;='Summary STATS'!$C$22),1,"")</f>
        <v>1</v>
      </c>
      <c r="I285" s="305"/>
      <c r="J285" s="26" t="s">
        <v>564</v>
      </c>
      <c r="K285" s="205">
        <v>44.209624150000003</v>
      </c>
      <c r="L285" s="205">
        <v>-88.463059869999995</v>
      </c>
      <c r="M285" s="302">
        <v>9.5</v>
      </c>
      <c r="N285" s="302" t="s">
        <v>284</v>
      </c>
      <c r="O285" s="302" t="s">
        <v>277</v>
      </c>
      <c r="P285" s="301"/>
      <c r="Q285" s="302"/>
      <c r="R285" s="15"/>
      <c r="S285" s="15"/>
      <c r="T285" s="302"/>
      <c r="U285" s="302"/>
      <c r="V285" s="302"/>
      <c r="W285" s="302"/>
      <c r="X285" s="302"/>
      <c r="Y285" s="302"/>
      <c r="Z285" s="302"/>
      <c r="AA285" s="302"/>
      <c r="AB285" s="302"/>
      <c r="AC285" s="302"/>
      <c r="AD285" s="302"/>
      <c r="AE285" s="302"/>
      <c r="AF285" s="302"/>
      <c r="AG285" s="302"/>
      <c r="AH285" s="302"/>
      <c r="AI285" s="302"/>
      <c r="AJ285" s="302"/>
      <c r="AK285" s="302"/>
      <c r="AL285" s="302"/>
      <c r="AM285" s="302"/>
      <c r="AN285" s="302"/>
      <c r="AO285" s="302"/>
      <c r="AP285" s="302"/>
      <c r="AQ285" s="302"/>
      <c r="AR285" s="302"/>
      <c r="AS285" s="302"/>
      <c r="AT285" s="302"/>
      <c r="AU285" s="302"/>
      <c r="AV285" s="302"/>
      <c r="AW285" s="302"/>
      <c r="AX285" s="302"/>
      <c r="AY285" s="302"/>
      <c r="AZ285" s="302"/>
      <c r="BA285" s="302"/>
      <c r="BB285" s="302"/>
      <c r="BC285" s="302"/>
      <c r="BD285" s="302"/>
      <c r="BE285" s="302"/>
      <c r="BF285" s="302"/>
      <c r="BG285" s="302"/>
      <c r="BH285" s="302"/>
      <c r="BI285" s="302"/>
      <c r="BJ285" s="302"/>
      <c r="BK285" s="302"/>
      <c r="BL285" s="302"/>
      <c r="BM285" s="302"/>
      <c r="BN285" s="302"/>
      <c r="BO285" s="302"/>
      <c r="BP285" s="302"/>
      <c r="BQ285" s="302"/>
      <c r="BR285" s="302"/>
      <c r="BS285" s="302"/>
      <c r="BT285" s="302"/>
      <c r="BU285" s="302"/>
      <c r="BV285" s="302"/>
      <c r="BW285" s="302"/>
      <c r="BX285" s="302"/>
      <c r="BY285" s="302"/>
      <c r="BZ285" s="302"/>
      <c r="CA285" s="302"/>
      <c r="CB285" s="302"/>
      <c r="CC285" s="302"/>
      <c r="CD285" s="302"/>
      <c r="CE285" s="302"/>
      <c r="CF285" s="302"/>
      <c r="CG285" s="302"/>
      <c r="CH285" s="302"/>
      <c r="CI285" s="302"/>
      <c r="CJ285" s="302"/>
      <c r="CK285" s="302"/>
      <c r="CL285" s="302"/>
      <c r="CM285" s="302"/>
      <c r="CN285" s="302"/>
      <c r="CO285" s="302"/>
      <c r="CP285" s="302"/>
      <c r="CQ285" s="302"/>
      <c r="CR285" s="302"/>
      <c r="CS285" s="302"/>
      <c r="CT285" s="302"/>
      <c r="CU285" s="302"/>
      <c r="CV285" s="302"/>
      <c r="CW285" s="302"/>
      <c r="CX285" s="302"/>
      <c r="CY285" s="302"/>
      <c r="CZ285" s="302"/>
      <c r="DA285" s="302"/>
      <c r="DB285" s="302"/>
      <c r="DC285" s="302"/>
      <c r="DD285" s="302"/>
      <c r="DE285" s="302"/>
      <c r="DF285" s="302"/>
      <c r="DG285" s="302"/>
      <c r="DH285" s="302"/>
      <c r="DI285" s="302"/>
      <c r="DJ285" s="302"/>
      <c r="DK285" s="302"/>
      <c r="DL285" s="302"/>
      <c r="DM285" s="302"/>
      <c r="DN285" s="302"/>
      <c r="DO285" s="302"/>
      <c r="DP285" s="302"/>
      <c r="DQ285" s="302"/>
      <c r="DR285" s="302"/>
      <c r="DS285" s="302"/>
      <c r="DT285" s="302"/>
      <c r="DU285" s="302"/>
      <c r="DV285" s="302"/>
      <c r="DW285" s="302"/>
      <c r="DX285" s="302"/>
      <c r="DY285" s="302"/>
      <c r="DZ285" s="302"/>
      <c r="EA285" s="302"/>
      <c r="EB285" s="302"/>
      <c r="EC285" s="302"/>
      <c r="ED285" s="302"/>
      <c r="EE285" s="302"/>
      <c r="EF285" s="302"/>
      <c r="EG285" s="302"/>
      <c r="EH285" s="302"/>
      <c r="EI285" s="302"/>
      <c r="EJ285" s="302"/>
      <c r="EK285" s="302"/>
      <c r="EL285" s="302"/>
      <c r="EM285" s="302"/>
      <c r="EN285" s="302"/>
      <c r="EO285" s="302"/>
      <c r="EP285" s="302"/>
      <c r="EQ285" s="302"/>
      <c r="ER285" s="302"/>
      <c r="ES285" s="302"/>
      <c r="ET285" s="302"/>
      <c r="EU285" s="302"/>
      <c r="EV285" s="302"/>
      <c r="EW285" s="302"/>
      <c r="EX285" s="302"/>
      <c r="EY285" s="302"/>
      <c r="EZ285" s="303"/>
      <c r="FA285" s="303"/>
      <c r="FB285" s="303"/>
      <c r="FC285" s="303"/>
      <c r="FD285" s="303"/>
      <c r="FE285" s="302"/>
      <c r="FF285" s="302"/>
      <c r="FG285" s="302"/>
      <c r="FH285" s="302"/>
      <c r="FI285" s="302"/>
    </row>
    <row r="286" spans="1:165" x14ac:dyDescent="0.2">
      <c r="A286" s="302"/>
      <c r="B286" s="55">
        <f t="shared" si="25"/>
        <v>0</v>
      </c>
      <c r="C286" s="55" t="str">
        <f t="shared" si="26"/>
        <v/>
      </c>
      <c r="D286" s="55" t="str">
        <f t="shared" si="27"/>
        <v/>
      </c>
      <c r="E286" s="55">
        <f t="shared" si="28"/>
        <v>0</v>
      </c>
      <c r="F286" s="55">
        <f t="shared" si="29"/>
        <v>0</v>
      </c>
      <c r="G286" s="55" t="str">
        <f t="shared" si="30"/>
        <v/>
      </c>
      <c r="H286" s="55">
        <f>IF(AND(M286&gt;0,M286&lt;='Summary STATS'!$C$22),1,"")</f>
        <v>1</v>
      </c>
      <c r="I286" s="305"/>
      <c r="J286" s="26" t="s">
        <v>565</v>
      </c>
      <c r="K286" s="205">
        <v>44.209609319999998</v>
      </c>
      <c r="L286" s="205">
        <v>-88.461958769999995</v>
      </c>
      <c r="M286" s="302">
        <v>10.25</v>
      </c>
      <c r="N286" s="302" t="s">
        <v>284</v>
      </c>
      <c r="O286" s="302" t="s">
        <v>277</v>
      </c>
      <c r="P286" s="301"/>
      <c r="Q286" s="302"/>
      <c r="R286" s="15"/>
      <c r="S286" s="15"/>
      <c r="T286" s="302"/>
      <c r="U286" s="302"/>
      <c r="V286" s="302"/>
      <c r="W286" s="302"/>
      <c r="X286" s="302"/>
      <c r="Y286" s="302"/>
      <c r="Z286" s="302"/>
      <c r="AA286" s="302"/>
      <c r="AB286" s="302"/>
      <c r="AC286" s="302"/>
      <c r="AD286" s="302"/>
      <c r="AE286" s="302"/>
      <c r="AF286" s="302"/>
      <c r="AG286" s="302"/>
      <c r="AH286" s="302"/>
      <c r="AI286" s="302"/>
      <c r="AJ286" s="302"/>
      <c r="AK286" s="302"/>
      <c r="AL286" s="302"/>
      <c r="AM286" s="302"/>
      <c r="AN286" s="302"/>
      <c r="AO286" s="302"/>
      <c r="AP286" s="302"/>
      <c r="AQ286" s="302"/>
      <c r="AR286" s="302"/>
      <c r="AS286" s="302"/>
      <c r="AT286" s="302"/>
      <c r="AU286" s="302"/>
      <c r="AV286" s="302"/>
      <c r="AW286" s="302"/>
      <c r="AX286" s="302"/>
      <c r="AY286" s="302"/>
      <c r="AZ286" s="302"/>
      <c r="BA286" s="302"/>
      <c r="BB286" s="302"/>
      <c r="BC286" s="302"/>
      <c r="BD286" s="302"/>
      <c r="BE286" s="302"/>
      <c r="BF286" s="302"/>
      <c r="BG286" s="302"/>
      <c r="BH286" s="302"/>
      <c r="BI286" s="302"/>
      <c r="BJ286" s="302"/>
      <c r="BK286" s="302"/>
      <c r="BL286" s="302"/>
      <c r="BM286" s="302"/>
      <c r="BN286" s="302"/>
      <c r="BO286" s="302"/>
      <c r="BP286" s="302"/>
      <c r="BQ286" s="302"/>
      <c r="BR286" s="302"/>
      <c r="BS286" s="302"/>
      <c r="BT286" s="302"/>
      <c r="BU286" s="302"/>
      <c r="BV286" s="302"/>
      <c r="BW286" s="302"/>
      <c r="BX286" s="302"/>
      <c r="BY286" s="302"/>
      <c r="BZ286" s="302"/>
      <c r="CA286" s="302"/>
      <c r="CB286" s="302"/>
      <c r="CC286" s="302"/>
      <c r="CD286" s="302"/>
      <c r="CE286" s="302"/>
      <c r="CF286" s="302"/>
      <c r="CG286" s="302"/>
      <c r="CH286" s="302"/>
      <c r="CI286" s="302"/>
      <c r="CJ286" s="302"/>
      <c r="CK286" s="302"/>
      <c r="CL286" s="302"/>
      <c r="CM286" s="302"/>
      <c r="CN286" s="302"/>
      <c r="CO286" s="302"/>
      <c r="CP286" s="302"/>
      <c r="CQ286" s="302"/>
      <c r="CR286" s="302"/>
      <c r="CS286" s="302"/>
      <c r="CT286" s="302"/>
      <c r="CU286" s="302"/>
      <c r="CV286" s="302"/>
      <c r="CW286" s="302"/>
      <c r="CX286" s="302"/>
      <c r="CY286" s="302"/>
      <c r="CZ286" s="302"/>
      <c r="DA286" s="302"/>
      <c r="DB286" s="302"/>
      <c r="DC286" s="302"/>
      <c r="DD286" s="302"/>
      <c r="DE286" s="302"/>
      <c r="DF286" s="302"/>
      <c r="DG286" s="302"/>
      <c r="DH286" s="302"/>
      <c r="DI286" s="302"/>
      <c r="DJ286" s="302"/>
      <c r="DK286" s="302"/>
      <c r="DL286" s="302"/>
      <c r="DM286" s="302"/>
      <c r="DN286" s="302"/>
      <c r="DO286" s="302"/>
      <c r="DP286" s="302"/>
      <c r="DQ286" s="302"/>
      <c r="DR286" s="302"/>
      <c r="DS286" s="302"/>
      <c r="DT286" s="302"/>
      <c r="DU286" s="302"/>
      <c r="DV286" s="302"/>
      <c r="DW286" s="302"/>
      <c r="DX286" s="302"/>
      <c r="DY286" s="302"/>
      <c r="DZ286" s="302"/>
      <c r="EA286" s="302"/>
      <c r="EB286" s="302"/>
      <c r="EC286" s="302"/>
      <c r="ED286" s="302"/>
      <c r="EE286" s="302"/>
      <c r="EF286" s="302"/>
      <c r="EG286" s="302"/>
      <c r="EH286" s="302"/>
      <c r="EI286" s="302"/>
      <c r="EJ286" s="302"/>
      <c r="EK286" s="302"/>
      <c r="EL286" s="302"/>
      <c r="EM286" s="302"/>
      <c r="EN286" s="302"/>
      <c r="EO286" s="302"/>
      <c r="EP286" s="302"/>
      <c r="EQ286" s="302"/>
      <c r="ER286" s="302"/>
      <c r="ES286" s="302"/>
      <c r="ET286" s="302"/>
      <c r="EU286" s="302"/>
      <c r="EV286" s="302"/>
      <c r="EW286" s="302"/>
      <c r="EX286" s="302"/>
      <c r="EY286" s="302"/>
      <c r="EZ286" s="303"/>
      <c r="FA286" s="303"/>
      <c r="FB286" s="303"/>
      <c r="FC286" s="303"/>
      <c r="FD286" s="303"/>
      <c r="FE286" s="302"/>
      <c r="FF286" s="302"/>
      <c r="FG286" s="302"/>
      <c r="FH286" s="302"/>
      <c r="FI286" s="302"/>
    </row>
    <row r="287" spans="1:165" x14ac:dyDescent="0.2">
      <c r="A287" s="302"/>
      <c r="B287" s="55">
        <f t="shared" si="25"/>
        <v>1</v>
      </c>
      <c r="C287" s="55">
        <f t="shared" si="26"/>
        <v>1</v>
      </c>
      <c r="D287" s="55">
        <f t="shared" si="27"/>
        <v>1</v>
      </c>
      <c r="E287" s="55">
        <f t="shared" si="28"/>
        <v>1</v>
      </c>
      <c r="F287" s="55">
        <f t="shared" si="29"/>
        <v>1</v>
      </c>
      <c r="G287" s="55">
        <f t="shared" si="30"/>
        <v>7</v>
      </c>
      <c r="H287" s="55">
        <f>IF(AND(M287&gt;0,M287&lt;='Summary STATS'!$C$22),1,"")</f>
        <v>1</v>
      </c>
      <c r="I287" s="305"/>
      <c r="J287" s="26" t="s">
        <v>566</v>
      </c>
      <c r="K287" s="205">
        <v>44.209594490000001</v>
      </c>
      <c r="L287" s="205">
        <v>-88.460857669999996</v>
      </c>
      <c r="M287" s="302">
        <v>7</v>
      </c>
      <c r="N287" s="302" t="s">
        <v>284</v>
      </c>
      <c r="O287" s="302" t="s">
        <v>277</v>
      </c>
      <c r="P287" s="301"/>
      <c r="Q287" s="302">
        <v>1</v>
      </c>
      <c r="R287" s="15"/>
      <c r="S287" s="15"/>
      <c r="T287" s="302"/>
      <c r="U287" s="302"/>
      <c r="V287" s="302"/>
      <c r="W287" s="302"/>
      <c r="X287" s="302"/>
      <c r="Y287" s="302"/>
      <c r="Z287" s="302"/>
      <c r="AA287" s="302"/>
      <c r="AB287" s="302"/>
      <c r="AC287" s="302"/>
      <c r="AD287" s="302"/>
      <c r="AE287" s="302"/>
      <c r="AF287" s="302"/>
      <c r="AG287" s="302"/>
      <c r="AH287" s="302"/>
      <c r="AI287" s="302"/>
      <c r="AJ287" s="302"/>
      <c r="AK287" s="302"/>
      <c r="AL287" s="302"/>
      <c r="AM287" s="302"/>
      <c r="AN287" s="302"/>
      <c r="AO287" s="302"/>
      <c r="AP287" s="302"/>
      <c r="AQ287" s="302"/>
      <c r="AR287" s="302"/>
      <c r="AS287" s="302"/>
      <c r="AT287" s="302"/>
      <c r="AU287" s="302"/>
      <c r="AV287" s="302"/>
      <c r="AW287" s="302"/>
      <c r="AX287" s="302"/>
      <c r="AY287" s="302"/>
      <c r="AZ287" s="302"/>
      <c r="BA287" s="302"/>
      <c r="BB287" s="302"/>
      <c r="BC287" s="302"/>
      <c r="BD287" s="302"/>
      <c r="BE287" s="302"/>
      <c r="BF287" s="302"/>
      <c r="BG287" s="302"/>
      <c r="BH287" s="302"/>
      <c r="BI287" s="302"/>
      <c r="BJ287" s="302"/>
      <c r="BK287" s="302"/>
      <c r="BL287" s="302"/>
      <c r="BM287" s="302"/>
      <c r="BN287" s="302"/>
      <c r="BO287" s="302"/>
      <c r="BP287" s="302"/>
      <c r="BQ287" s="302"/>
      <c r="BR287" s="302"/>
      <c r="BS287" s="302"/>
      <c r="BT287" s="302"/>
      <c r="BU287" s="302"/>
      <c r="BV287" s="302"/>
      <c r="BW287" s="302"/>
      <c r="BX287" s="302"/>
      <c r="BY287" s="302"/>
      <c r="BZ287" s="302"/>
      <c r="CA287" s="302"/>
      <c r="CB287" s="302"/>
      <c r="CC287" s="302"/>
      <c r="CD287" s="302"/>
      <c r="CE287" s="302"/>
      <c r="CF287" s="302"/>
      <c r="CG287" s="302"/>
      <c r="CH287" s="302"/>
      <c r="CI287" s="302"/>
      <c r="CJ287" s="302"/>
      <c r="CK287" s="302"/>
      <c r="CL287" s="302"/>
      <c r="CM287" s="302"/>
      <c r="CN287" s="302"/>
      <c r="CO287" s="302">
        <v>1</v>
      </c>
      <c r="CP287" s="302"/>
      <c r="CQ287" s="302"/>
      <c r="CR287" s="302"/>
      <c r="CS287" s="302"/>
      <c r="CT287" s="302"/>
      <c r="CU287" s="302"/>
      <c r="CV287" s="302"/>
      <c r="CW287" s="302"/>
      <c r="CX287" s="302"/>
      <c r="CY287" s="302"/>
      <c r="CZ287" s="302"/>
      <c r="DA287" s="302"/>
      <c r="DB287" s="302"/>
      <c r="DC287" s="302"/>
      <c r="DD287" s="302"/>
      <c r="DE287" s="302"/>
      <c r="DF287" s="302"/>
      <c r="DG287" s="302"/>
      <c r="DH287" s="302"/>
      <c r="DI287" s="302"/>
      <c r="DJ287" s="302"/>
      <c r="DK287" s="302"/>
      <c r="DL287" s="302"/>
      <c r="DM287" s="302"/>
      <c r="DN287" s="302"/>
      <c r="DO287" s="302"/>
      <c r="DP287" s="302"/>
      <c r="DQ287" s="302"/>
      <c r="DR287" s="302"/>
      <c r="DS287" s="302"/>
      <c r="DT287" s="302"/>
      <c r="DU287" s="302"/>
      <c r="DV287" s="302"/>
      <c r="DW287" s="302"/>
      <c r="DX287" s="302"/>
      <c r="DY287" s="302"/>
      <c r="DZ287" s="302"/>
      <c r="EA287" s="302"/>
      <c r="EB287" s="302"/>
      <c r="EC287" s="302"/>
      <c r="ED287" s="302"/>
      <c r="EE287" s="302"/>
      <c r="EF287" s="302"/>
      <c r="EG287" s="302"/>
      <c r="EH287" s="302"/>
      <c r="EI287" s="302"/>
      <c r="EJ287" s="302"/>
      <c r="EK287" s="302"/>
      <c r="EL287" s="302"/>
      <c r="EM287" s="302"/>
      <c r="EN287" s="302"/>
      <c r="EO287" s="302"/>
      <c r="EP287" s="302"/>
      <c r="EQ287" s="302"/>
      <c r="ER287" s="302"/>
      <c r="ES287" s="302"/>
      <c r="ET287" s="302"/>
      <c r="EU287" s="302"/>
      <c r="EV287" s="302"/>
      <c r="EW287" s="302"/>
      <c r="EX287" s="302"/>
      <c r="EY287" s="302"/>
      <c r="EZ287" s="303"/>
      <c r="FA287" s="303"/>
      <c r="FB287" s="303"/>
      <c r="FC287" s="303"/>
      <c r="FD287" s="303"/>
      <c r="FE287" s="302"/>
      <c r="FF287" s="302"/>
      <c r="FG287" s="302"/>
      <c r="FH287" s="302"/>
      <c r="FI287" s="302"/>
    </row>
    <row r="288" spans="1:165" x14ac:dyDescent="0.2">
      <c r="A288" s="302"/>
      <c r="B288" s="55">
        <f t="shared" si="25"/>
        <v>0</v>
      </c>
      <c r="C288" s="55" t="str">
        <f t="shared" si="26"/>
        <v/>
      </c>
      <c r="D288" s="55" t="str">
        <f t="shared" si="27"/>
        <v/>
      </c>
      <c r="E288" s="55">
        <f t="shared" si="28"/>
        <v>0</v>
      </c>
      <c r="F288" s="55">
        <f t="shared" si="29"/>
        <v>0</v>
      </c>
      <c r="G288" s="55" t="str">
        <f t="shared" si="30"/>
        <v/>
      </c>
      <c r="H288" s="55">
        <f>IF(AND(M288&gt;0,M288&lt;='Summary STATS'!$C$22),1,"")</f>
        <v>1</v>
      </c>
      <c r="I288" s="305"/>
      <c r="J288" s="26" t="s">
        <v>567</v>
      </c>
      <c r="K288" s="205">
        <v>44.209579650000002</v>
      </c>
      <c r="L288" s="205">
        <v>-88.459756580000004</v>
      </c>
      <c r="M288" s="302">
        <v>7</v>
      </c>
      <c r="N288" s="302" t="s">
        <v>284</v>
      </c>
      <c r="O288" s="302" t="s">
        <v>277</v>
      </c>
      <c r="P288" s="301"/>
      <c r="Q288" s="302"/>
      <c r="R288" s="15"/>
      <c r="S288" s="15"/>
      <c r="T288" s="302"/>
      <c r="U288" s="302"/>
      <c r="V288" s="302"/>
      <c r="W288" s="302"/>
      <c r="X288" s="302"/>
      <c r="Y288" s="302"/>
      <c r="Z288" s="302"/>
      <c r="AA288" s="302"/>
      <c r="AB288" s="302"/>
      <c r="AC288" s="302"/>
      <c r="AD288" s="302"/>
      <c r="AE288" s="302"/>
      <c r="AF288" s="302"/>
      <c r="AG288" s="302"/>
      <c r="AH288" s="302"/>
      <c r="AI288" s="302"/>
      <c r="AJ288" s="302"/>
      <c r="AK288" s="302"/>
      <c r="AL288" s="302"/>
      <c r="AM288" s="302"/>
      <c r="AN288" s="302"/>
      <c r="AO288" s="302"/>
      <c r="AP288" s="302"/>
      <c r="AQ288" s="302"/>
      <c r="AR288" s="302"/>
      <c r="AS288" s="302"/>
      <c r="AT288" s="302"/>
      <c r="AU288" s="302"/>
      <c r="AV288" s="302"/>
      <c r="AW288" s="302"/>
      <c r="AX288" s="302"/>
      <c r="AY288" s="302"/>
      <c r="AZ288" s="302"/>
      <c r="BA288" s="302"/>
      <c r="BB288" s="302"/>
      <c r="BC288" s="302"/>
      <c r="BD288" s="302"/>
      <c r="BE288" s="302"/>
      <c r="BF288" s="302"/>
      <c r="BG288" s="302"/>
      <c r="BH288" s="302"/>
      <c r="BI288" s="302"/>
      <c r="BJ288" s="302"/>
      <c r="BK288" s="302"/>
      <c r="BL288" s="302"/>
      <c r="BM288" s="302"/>
      <c r="BN288" s="302"/>
      <c r="BO288" s="302"/>
      <c r="BP288" s="302"/>
      <c r="BQ288" s="302"/>
      <c r="BR288" s="302"/>
      <c r="BS288" s="302"/>
      <c r="BT288" s="302"/>
      <c r="BU288" s="302"/>
      <c r="BV288" s="302"/>
      <c r="BW288" s="302"/>
      <c r="BX288" s="302"/>
      <c r="BY288" s="302"/>
      <c r="BZ288" s="302"/>
      <c r="CA288" s="302"/>
      <c r="CB288" s="302"/>
      <c r="CC288" s="302"/>
      <c r="CD288" s="302"/>
      <c r="CE288" s="302"/>
      <c r="CF288" s="302"/>
      <c r="CG288" s="302"/>
      <c r="CH288" s="302"/>
      <c r="CI288" s="302"/>
      <c r="CJ288" s="302"/>
      <c r="CK288" s="302"/>
      <c r="CL288" s="302"/>
      <c r="CM288" s="302"/>
      <c r="CN288" s="302"/>
      <c r="CO288" s="302"/>
      <c r="CP288" s="302"/>
      <c r="CQ288" s="302"/>
      <c r="CR288" s="302"/>
      <c r="CS288" s="302"/>
      <c r="CT288" s="302"/>
      <c r="CU288" s="302"/>
      <c r="CV288" s="302"/>
      <c r="CW288" s="302"/>
      <c r="CX288" s="302"/>
      <c r="CY288" s="302"/>
      <c r="CZ288" s="302"/>
      <c r="DA288" s="302"/>
      <c r="DB288" s="302"/>
      <c r="DC288" s="302"/>
      <c r="DD288" s="302"/>
      <c r="DE288" s="302"/>
      <c r="DF288" s="302"/>
      <c r="DG288" s="302"/>
      <c r="DH288" s="302"/>
      <c r="DI288" s="302"/>
      <c r="DJ288" s="302"/>
      <c r="DK288" s="302"/>
      <c r="DL288" s="302"/>
      <c r="DM288" s="302"/>
      <c r="DN288" s="302"/>
      <c r="DO288" s="302"/>
      <c r="DP288" s="302"/>
      <c r="DQ288" s="302"/>
      <c r="DR288" s="302"/>
      <c r="DS288" s="302"/>
      <c r="DT288" s="302"/>
      <c r="DU288" s="302"/>
      <c r="DV288" s="302"/>
      <c r="DW288" s="302"/>
      <c r="DX288" s="302"/>
      <c r="DY288" s="302"/>
      <c r="DZ288" s="302"/>
      <c r="EA288" s="302"/>
      <c r="EB288" s="302"/>
      <c r="EC288" s="302"/>
      <c r="ED288" s="302"/>
      <c r="EE288" s="302"/>
      <c r="EF288" s="302"/>
      <c r="EG288" s="302"/>
      <c r="EH288" s="302"/>
      <c r="EI288" s="302"/>
      <c r="EJ288" s="302"/>
      <c r="EK288" s="302"/>
      <c r="EL288" s="302"/>
      <c r="EM288" s="302"/>
      <c r="EN288" s="302"/>
      <c r="EO288" s="302"/>
      <c r="EP288" s="302"/>
      <c r="EQ288" s="302"/>
      <c r="ER288" s="302"/>
      <c r="ES288" s="302"/>
      <c r="ET288" s="302"/>
      <c r="EU288" s="302"/>
      <c r="EV288" s="302"/>
      <c r="EW288" s="302"/>
      <c r="EX288" s="302"/>
      <c r="EY288" s="302"/>
      <c r="EZ288" s="303"/>
      <c r="FA288" s="303"/>
      <c r="FB288" s="303"/>
      <c r="FC288" s="303"/>
      <c r="FD288" s="303"/>
      <c r="FE288" s="302"/>
      <c r="FF288" s="302"/>
      <c r="FG288" s="302"/>
      <c r="FH288" s="302"/>
      <c r="FI288" s="302"/>
    </row>
    <row r="289" spans="1:165" x14ac:dyDescent="0.2">
      <c r="A289" s="302"/>
      <c r="B289" s="55">
        <f t="shared" si="25"/>
        <v>0</v>
      </c>
      <c r="C289" s="55" t="str">
        <f t="shared" si="26"/>
        <v/>
      </c>
      <c r="D289" s="55" t="str">
        <f t="shared" si="27"/>
        <v/>
      </c>
      <c r="E289" s="55">
        <f t="shared" si="28"/>
        <v>0</v>
      </c>
      <c r="F289" s="55">
        <f t="shared" si="29"/>
        <v>0</v>
      </c>
      <c r="G289" s="55" t="str">
        <f t="shared" si="30"/>
        <v/>
      </c>
      <c r="H289" s="55">
        <f>IF(AND(M289&gt;0,M289&lt;='Summary STATS'!$C$22),1,"")</f>
        <v>1</v>
      </c>
      <c r="I289" s="305"/>
      <c r="J289" s="26" t="s">
        <v>568</v>
      </c>
      <c r="K289" s="205">
        <v>44.209564790000002</v>
      </c>
      <c r="L289" s="205">
        <v>-88.458655480000004</v>
      </c>
      <c r="M289" s="302">
        <v>7.25</v>
      </c>
      <c r="N289" s="302" t="s">
        <v>284</v>
      </c>
      <c r="O289" s="302" t="s">
        <v>277</v>
      </c>
      <c r="P289" s="301"/>
      <c r="Q289" s="302"/>
      <c r="R289" s="15"/>
      <c r="S289" s="15"/>
      <c r="T289" s="302"/>
      <c r="U289" s="302"/>
      <c r="V289" s="302"/>
      <c r="W289" s="302"/>
      <c r="X289" s="302"/>
      <c r="Y289" s="302"/>
      <c r="Z289" s="302"/>
      <c r="AA289" s="302"/>
      <c r="AB289" s="302"/>
      <c r="AC289" s="302"/>
      <c r="AD289" s="302"/>
      <c r="AE289" s="302"/>
      <c r="AF289" s="302"/>
      <c r="AG289" s="302"/>
      <c r="AH289" s="302"/>
      <c r="AI289" s="302"/>
      <c r="AJ289" s="302"/>
      <c r="AK289" s="302"/>
      <c r="AL289" s="302"/>
      <c r="AM289" s="302"/>
      <c r="AN289" s="302"/>
      <c r="AO289" s="302"/>
      <c r="AP289" s="302"/>
      <c r="AQ289" s="302"/>
      <c r="AR289" s="302"/>
      <c r="AS289" s="302"/>
      <c r="AT289" s="302"/>
      <c r="AU289" s="302"/>
      <c r="AV289" s="302"/>
      <c r="AW289" s="302"/>
      <c r="AX289" s="302"/>
      <c r="AY289" s="302"/>
      <c r="AZ289" s="302"/>
      <c r="BA289" s="302"/>
      <c r="BB289" s="302"/>
      <c r="BC289" s="302"/>
      <c r="BD289" s="302"/>
      <c r="BE289" s="302"/>
      <c r="BF289" s="302"/>
      <c r="BG289" s="302"/>
      <c r="BH289" s="302"/>
      <c r="BI289" s="302"/>
      <c r="BJ289" s="302"/>
      <c r="BK289" s="302"/>
      <c r="BL289" s="302"/>
      <c r="BM289" s="302"/>
      <c r="BN289" s="302"/>
      <c r="BO289" s="302"/>
      <c r="BP289" s="302"/>
      <c r="BQ289" s="302"/>
      <c r="BR289" s="302"/>
      <c r="BS289" s="302"/>
      <c r="BT289" s="302"/>
      <c r="BU289" s="302"/>
      <c r="BV289" s="302"/>
      <c r="BW289" s="302"/>
      <c r="BX289" s="302"/>
      <c r="BY289" s="302"/>
      <c r="BZ289" s="302"/>
      <c r="CA289" s="302"/>
      <c r="CB289" s="302"/>
      <c r="CC289" s="302"/>
      <c r="CD289" s="302"/>
      <c r="CE289" s="302"/>
      <c r="CF289" s="302"/>
      <c r="CG289" s="302"/>
      <c r="CH289" s="302"/>
      <c r="CI289" s="302"/>
      <c r="CJ289" s="302"/>
      <c r="CK289" s="302"/>
      <c r="CL289" s="302"/>
      <c r="CM289" s="302"/>
      <c r="CN289" s="302"/>
      <c r="CO289" s="302"/>
      <c r="CP289" s="302"/>
      <c r="CQ289" s="302"/>
      <c r="CR289" s="302"/>
      <c r="CS289" s="302"/>
      <c r="CT289" s="302"/>
      <c r="CU289" s="302"/>
      <c r="CV289" s="302"/>
      <c r="CW289" s="302"/>
      <c r="CX289" s="302"/>
      <c r="CY289" s="302"/>
      <c r="CZ289" s="302"/>
      <c r="DA289" s="302"/>
      <c r="DB289" s="302"/>
      <c r="DC289" s="302"/>
      <c r="DD289" s="302"/>
      <c r="DE289" s="302"/>
      <c r="DF289" s="302"/>
      <c r="DG289" s="302"/>
      <c r="DH289" s="302"/>
      <c r="DI289" s="302"/>
      <c r="DJ289" s="302"/>
      <c r="DK289" s="302"/>
      <c r="DL289" s="302"/>
      <c r="DM289" s="302"/>
      <c r="DN289" s="302"/>
      <c r="DO289" s="302"/>
      <c r="DP289" s="302"/>
      <c r="DQ289" s="302"/>
      <c r="DR289" s="302"/>
      <c r="DS289" s="302"/>
      <c r="DT289" s="302"/>
      <c r="DU289" s="302"/>
      <c r="DV289" s="302"/>
      <c r="DW289" s="302"/>
      <c r="DX289" s="302"/>
      <c r="DY289" s="302"/>
      <c r="DZ289" s="302"/>
      <c r="EA289" s="302"/>
      <c r="EB289" s="302"/>
      <c r="EC289" s="302"/>
      <c r="ED289" s="302"/>
      <c r="EE289" s="302"/>
      <c r="EF289" s="302"/>
      <c r="EG289" s="302"/>
      <c r="EH289" s="302"/>
      <c r="EI289" s="302"/>
      <c r="EJ289" s="302"/>
      <c r="EK289" s="302"/>
      <c r="EL289" s="302"/>
      <c r="EM289" s="302"/>
      <c r="EN289" s="302"/>
      <c r="EO289" s="302"/>
      <c r="EP289" s="302"/>
      <c r="EQ289" s="302"/>
      <c r="ER289" s="302"/>
      <c r="ES289" s="302"/>
      <c r="ET289" s="302"/>
      <c r="EU289" s="302"/>
      <c r="EV289" s="302"/>
      <c r="EW289" s="302"/>
      <c r="EX289" s="302"/>
      <c r="EY289" s="302"/>
      <c r="EZ289" s="303"/>
      <c r="FA289" s="303"/>
      <c r="FB289" s="303"/>
      <c r="FC289" s="303"/>
      <c r="FD289" s="303"/>
      <c r="FE289" s="302"/>
      <c r="FF289" s="302"/>
      <c r="FG289" s="302"/>
      <c r="FH289" s="302"/>
      <c r="FI289" s="302"/>
    </row>
    <row r="290" spans="1:165" x14ac:dyDescent="0.2">
      <c r="A290" s="302"/>
      <c r="B290" s="55">
        <f t="shared" si="25"/>
        <v>0</v>
      </c>
      <c r="C290" s="55" t="str">
        <f t="shared" si="26"/>
        <v/>
      </c>
      <c r="D290" s="55" t="str">
        <f t="shared" si="27"/>
        <v/>
      </c>
      <c r="E290" s="55">
        <f t="shared" si="28"/>
        <v>0</v>
      </c>
      <c r="F290" s="55">
        <f t="shared" si="29"/>
        <v>0</v>
      </c>
      <c r="G290" s="55" t="str">
        <f t="shared" si="30"/>
        <v/>
      </c>
      <c r="H290" s="55">
        <f>IF(AND(M290&gt;0,M290&lt;='Summary STATS'!$C$22),1,"")</f>
        <v>1</v>
      </c>
      <c r="I290" s="305"/>
      <c r="J290" s="26" t="s">
        <v>569</v>
      </c>
      <c r="K290" s="205">
        <v>44.209549930000001</v>
      </c>
      <c r="L290" s="205">
        <v>-88.457554380000005</v>
      </c>
      <c r="M290" s="302">
        <v>7.25</v>
      </c>
      <c r="N290" s="302" t="s">
        <v>284</v>
      </c>
      <c r="O290" s="302" t="s">
        <v>277</v>
      </c>
      <c r="P290" s="301"/>
      <c r="Q290" s="302"/>
      <c r="R290" s="15"/>
      <c r="S290" s="15"/>
      <c r="T290" s="302"/>
      <c r="U290" s="302"/>
      <c r="V290" s="302"/>
      <c r="W290" s="302"/>
      <c r="X290" s="302"/>
      <c r="Y290" s="302"/>
      <c r="Z290" s="302"/>
      <c r="AA290" s="302"/>
      <c r="AB290" s="302"/>
      <c r="AC290" s="302"/>
      <c r="AD290" s="302"/>
      <c r="AE290" s="302"/>
      <c r="AF290" s="302"/>
      <c r="AG290" s="302"/>
      <c r="AH290" s="302"/>
      <c r="AI290" s="302"/>
      <c r="AJ290" s="302"/>
      <c r="AK290" s="302"/>
      <c r="AL290" s="302"/>
      <c r="AM290" s="302"/>
      <c r="AN290" s="302"/>
      <c r="AO290" s="302"/>
      <c r="AP290" s="302"/>
      <c r="AQ290" s="302"/>
      <c r="AR290" s="302"/>
      <c r="AS290" s="302"/>
      <c r="AT290" s="302"/>
      <c r="AU290" s="302"/>
      <c r="AV290" s="302"/>
      <c r="AW290" s="302"/>
      <c r="AX290" s="302"/>
      <c r="AY290" s="302"/>
      <c r="AZ290" s="302"/>
      <c r="BA290" s="302"/>
      <c r="BB290" s="302"/>
      <c r="BC290" s="302"/>
      <c r="BD290" s="302"/>
      <c r="BE290" s="302"/>
      <c r="BF290" s="302"/>
      <c r="BG290" s="302"/>
      <c r="BH290" s="302"/>
      <c r="BI290" s="302"/>
      <c r="BJ290" s="302"/>
      <c r="BK290" s="302"/>
      <c r="BL290" s="302"/>
      <c r="BM290" s="302"/>
      <c r="BN290" s="302"/>
      <c r="BO290" s="302"/>
      <c r="BP290" s="302"/>
      <c r="BQ290" s="302"/>
      <c r="BR290" s="302"/>
      <c r="BS290" s="302"/>
      <c r="BT290" s="302"/>
      <c r="BU290" s="302"/>
      <c r="BV290" s="302"/>
      <c r="BW290" s="302"/>
      <c r="BX290" s="302"/>
      <c r="BY290" s="302"/>
      <c r="BZ290" s="302"/>
      <c r="CA290" s="302"/>
      <c r="CB290" s="302"/>
      <c r="CC290" s="302"/>
      <c r="CD290" s="302"/>
      <c r="CE290" s="302"/>
      <c r="CF290" s="302"/>
      <c r="CG290" s="302"/>
      <c r="CH290" s="302"/>
      <c r="CI290" s="302"/>
      <c r="CJ290" s="302"/>
      <c r="CK290" s="302"/>
      <c r="CL290" s="302"/>
      <c r="CM290" s="302"/>
      <c r="CN290" s="302"/>
      <c r="CO290" s="302"/>
      <c r="CP290" s="302"/>
      <c r="CQ290" s="302"/>
      <c r="CR290" s="302"/>
      <c r="CS290" s="302"/>
      <c r="CT290" s="302"/>
      <c r="CU290" s="302"/>
      <c r="CV290" s="302"/>
      <c r="CW290" s="302"/>
      <c r="CX290" s="302"/>
      <c r="CY290" s="302"/>
      <c r="CZ290" s="302"/>
      <c r="DA290" s="302"/>
      <c r="DB290" s="302"/>
      <c r="DC290" s="302"/>
      <c r="DD290" s="302"/>
      <c r="DE290" s="302"/>
      <c r="DF290" s="302"/>
      <c r="DG290" s="302"/>
      <c r="DH290" s="302"/>
      <c r="DI290" s="302"/>
      <c r="DJ290" s="302"/>
      <c r="DK290" s="302"/>
      <c r="DL290" s="302"/>
      <c r="DM290" s="302"/>
      <c r="DN290" s="302"/>
      <c r="DO290" s="302"/>
      <c r="DP290" s="302"/>
      <c r="DQ290" s="302"/>
      <c r="DR290" s="302"/>
      <c r="DS290" s="302"/>
      <c r="DT290" s="302"/>
      <c r="DU290" s="302"/>
      <c r="DV290" s="302"/>
      <c r="DW290" s="302"/>
      <c r="DX290" s="302"/>
      <c r="DY290" s="302"/>
      <c r="DZ290" s="302"/>
      <c r="EA290" s="302"/>
      <c r="EB290" s="302"/>
      <c r="EC290" s="302"/>
      <c r="ED290" s="302"/>
      <c r="EE290" s="302"/>
      <c r="EF290" s="302"/>
      <c r="EG290" s="302"/>
      <c r="EH290" s="302"/>
      <c r="EI290" s="302"/>
      <c r="EJ290" s="302"/>
      <c r="EK290" s="302"/>
      <c r="EL290" s="302"/>
      <c r="EM290" s="302"/>
      <c r="EN290" s="302"/>
      <c r="EO290" s="302"/>
      <c r="EP290" s="302"/>
      <c r="EQ290" s="302"/>
      <c r="ER290" s="302"/>
      <c r="ES290" s="302"/>
      <c r="ET290" s="302"/>
      <c r="EU290" s="302"/>
      <c r="EV290" s="302"/>
      <c r="EW290" s="302"/>
      <c r="EX290" s="302"/>
      <c r="EY290" s="302"/>
      <c r="EZ290" s="303"/>
      <c r="FA290" s="303"/>
      <c r="FB290" s="303"/>
      <c r="FC290" s="303"/>
      <c r="FD290" s="303"/>
      <c r="FE290" s="302"/>
      <c r="FF290" s="302"/>
      <c r="FG290" s="302"/>
      <c r="FH290" s="302"/>
      <c r="FI290" s="302"/>
    </row>
    <row r="291" spans="1:165" x14ac:dyDescent="0.2">
      <c r="A291" s="302"/>
      <c r="B291" s="55">
        <f t="shared" si="25"/>
        <v>4</v>
      </c>
      <c r="C291" s="55">
        <f t="shared" si="26"/>
        <v>4</v>
      </c>
      <c r="D291" s="55">
        <f t="shared" si="27"/>
        <v>3</v>
      </c>
      <c r="E291" s="55">
        <f t="shared" si="28"/>
        <v>4</v>
      </c>
      <c r="F291" s="55">
        <f t="shared" si="29"/>
        <v>3</v>
      </c>
      <c r="G291" s="55">
        <f t="shared" si="30"/>
        <v>6.5</v>
      </c>
      <c r="H291" s="55">
        <f>IF(AND(M291&gt;0,M291&lt;='Summary STATS'!$C$22),1,"")</f>
        <v>1</v>
      </c>
      <c r="I291" s="305"/>
      <c r="J291" s="26" t="s">
        <v>570</v>
      </c>
      <c r="K291" s="205">
        <v>44.20953505</v>
      </c>
      <c r="L291" s="205">
        <v>-88.456453289999999</v>
      </c>
      <c r="M291" s="302">
        <v>6.5</v>
      </c>
      <c r="N291" s="302" t="s">
        <v>284</v>
      </c>
      <c r="O291" s="302" t="s">
        <v>277</v>
      </c>
      <c r="P291" s="301"/>
      <c r="Q291" s="302">
        <v>2</v>
      </c>
      <c r="R291" s="15">
        <v>2</v>
      </c>
      <c r="S291" s="15"/>
      <c r="T291" s="302"/>
      <c r="U291" s="302"/>
      <c r="V291" s="302"/>
      <c r="W291" s="302"/>
      <c r="X291" s="302"/>
      <c r="Y291" s="302"/>
      <c r="Z291" s="302"/>
      <c r="AA291" s="302"/>
      <c r="AB291" s="302"/>
      <c r="AC291" s="302"/>
      <c r="AD291" s="302"/>
      <c r="AE291" s="302">
        <v>2</v>
      </c>
      <c r="AF291" s="302"/>
      <c r="AG291" s="302"/>
      <c r="AH291" s="302"/>
      <c r="AI291" s="302"/>
      <c r="AJ291" s="302"/>
      <c r="AK291" s="302"/>
      <c r="AL291" s="302"/>
      <c r="AM291" s="302"/>
      <c r="AN291" s="302"/>
      <c r="AO291" s="302"/>
      <c r="AP291" s="302"/>
      <c r="AQ291" s="302">
        <v>1</v>
      </c>
      <c r="AR291" s="302"/>
      <c r="AS291" s="302"/>
      <c r="AT291" s="302"/>
      <c r="AU291" s="302"/>
      <c r="AV291" s="302"/>
      <c r="AW291" s="302" t="s">
        <v>278</v>
      </c>
      <c r="AX291" s="302"/>
      <c r="AY291" s="302"/>
      <c r="AZ291" s="302"/>
      <c r="BA291" s="302"/>
      <c r="BB291" s="302"/>
      <c r="BC291" s="302"/>
      <c r="BD291" s="302"/>
      <c r="BE291" s="302"/>
      <c r="BF291" s="302"/>
      <c r="BG291" s="302"/>
      <c r="BH291" s="302"/>
      <c r="BI291" s="302"/>
      <c r="BJ291" s="302"/>
      <c r="BK291" s="302"/>
      <c r="BL291" s="302"/>
      <c r="BM291" s="302"/>
      <c r="BN291" s="302"/>
      <c r="BO291" s="302"/>
      <c r="BP291" s="302"/>
      <c r="BQ291" s="302"/>
      <c r="BR291" s="302"/>
      <c r="BS291" s="302"/>
      <c r="BT291" s="302"/>
      <c r="BU291" s="302"/>
      <c r="BV291" s="302"/>
      <c r="BW291" s="302"/>
      <c r="BX291" s="302"/>
      <c r="BY291" s="302"/>
      <c r="BZ291" s="302"/>
      <c r="CA291" s="302"/>
      <c r="CB291" s="302"/>
      <c r="CC291" s="302"/>
      <c r="CD291" s="302"/>
      <c r="CE291" s="302"/>
      <c r="CF291" s="302"/>
      <c r="CG291" s="302"/>
      <c r="CH291" s="302"/>
      <c r="CI291" s="302"/>
      <c r="CJ291" s="302"/>
      <c r="CK291" s="302"/>
      <c r="CL291" s="302"/>
      <c r="CM291" s="302"/>
      <c r="CN291" s="302"/>
      <c r="CO291" s="302">
        <v>1</v>
      </c>
      <c r="CP291" s="302"/>
      <c r="CQ291" s="302"/>
      <c r="CR291" s="302"/>
      <c r="CS291" s="302"/>
      <c r="CT291" s="302"/>
      <c r="CU291" s="302"/>
      <c r="CV291" s="302"/>
      <c r="CW291" s="302"/>
      <c r="CX291" s="302"/>
      <c r="CY291" s="302"/>
      <c r="CZ291" s="302"/>
      <c r="DA291" s="302"/>
      <c r="DB291" s="302"/>
      <c r="DC291" s="302"/>
      <c r="DD291" s="302"/>
      <c r="DE291" s="302"/>
      <c r="DF291" s="302"/>
      <c r="DG291" s="302"/>
      <c r="DH291" s="302"/>
      <c r="DI291" s="302"/>
      <c r="DJ291" s="302"/>
      <c r="DK291" s="302"/>
      <c r="DL291" s="302"/>
      <c r="DM291" s="302"/>
      <c r="DN291" s="302"/>
      <c r="DO291" s="302"/>
      <c r="DP291" s="302"/>
      <c r="DQ291" s="302"/>
      <c r="DR291" s="302"/>
      <c r="DS291" s="302"/>
      <c r="DT291" s="302"/>
      <c r="DU291" s="302"/>
      <c r="DV291" s="302"/>
      <c r="DW291" s="302"/>
      <c r="DX291" s="302"/>
      <c r="DY291" s="302"/>
      <c r="DZ291" s="302"/>
      <c r="EA291" s="302"/>
      <c r="EB291" s="302"/>
      <c r="EC291" s="302"/>
      <c r="ED291" s="302"/>
      <c r="EE291" s="302"/>
      <c r="EF291" s="302"/>
      <c r="EG291" s="302"/>
      <c r="EH291" s="302"/>
      <c r="EI291" s="302"/>
      <c r="EJ291" s="302"/>
      <c r="EK291" s="302"/>
      <c r="EL291" s="302"/>
      <c r="EM291" s="302"/>
      <c r="EN291" s="302"/>
      <c r="EO291" s="302"/>
      <c r="EP291" s="302"/>
      <c r="EQ291" s="302"/>
      <c r="ER291" s="302"/>
      <c r="ES291" s="302"/>
      <c r="ET291" s="302"/>
      <c r="EU291" s="302"/>
      <c r="EV291" s="302"/>
      <c r="EW291" s="302"/>
      <c r="EX291" s="302"/>
      <c r="EY291" s="302"/>
      <c r="EZ291" s="303"/>
      <c r="FA291" s="303"/>
      <c r="FB291" s="303"/>
      <c r="FC291" s="303"/>
      <c r="FD291" s="303"/>
      <c r="FE291" s="302"/>
      <c r="FF291" s="302"/>
      <c r="FG291" s="302"/>
      <c r="FH291" s="302"/>
      <c r="FI291" s="302"/>
    </row>
    <row r="292" spans="1:165" x14ac:dyDescent="0.2">
      <c r="A292" s="302"/>
      <c r="B292" s="55">
        <f t="shared" si="25"/>
        <v>4</v>
      </c>
      <c r="C292" s="55">
        <f t="shared" si="26"/>
        <v>4</v>
      </c>
      <c r="D292" s="55">
        <f t="shared" si="27"/>
        <v>3</v>
      </c>
      <c r="E292" s="55">
        <f t="shared" si="28"/>
        <v>4</v>
      </c>
      <c r="F292" s="55">
        <f t="shared" si="29"/>
        <v>3</v>
      </c>
      <c r="G292" s="55">
        <f t="shared" si="30"/>
        <v>3.5</v>
      </c>
      <c r="H292" s="55">
        <f>IF(AND(M292&gt;0,M292&lt;='Summary STATS'!$C$22),1,"")</f>
        <v>1</v>
      </c>
      <c r="I292" s="305"/>
      <c r="J292" s="26" t="s">
        <v>571</v>
      </c>
      <c r="K292" s="205">
        <v>44.210490100000001</v>
      </c>
      <c r="L292" s="205">
        <v>-88.468544850000001</v>
      </c>
      <c r="M292" s="302">
        <v>3.5</v>
      </c>
      <c r="N292" s="302" t="s">
        <v>284</v>
      </c>
      <c r="O292" s="302" t="s">
        <v>277</v>
      </c>
      <c r="P292" s="301"/>
      <c r="Q292" s="302">
        <v>3</v>
      </c>
      <c r="R292" s="15"/>
      <c r="S292" s="15">
        <v>1</v>
      </c>
      <c r="T292" s="302"/>
      <c r="U292" s="302"/>
      <c r="V292" s="302"/>
      <c r="W292" s="302"/>
      <c r="X292" s="302"/>
      <c r="Y292" s="302"/>
      <c r="Z292" s="302"/>
      <c r="AA292" s="302"/>
      <c r="AB292" s="302"/>
      <c r="AC292" s="302"/>
      <c r="AD292" s="302"/>
      <c r="AE292" s="302">
        <v>3</v>
      </c>
      <c r="AF292" s="302"/>
      <c r="AG292" s="302"/>
      <c r="AH292" s="302"/>
      <c r="AI292" s="302"/>
      <c r="AJ292" s="302"/>
      <c r="AK292" s="302"/>
      <c r="AL292" s="302"/>
      <c r="AM292" s="302"/>
      <c r="AN292" s="302"/>
      <c r="AO292" s="302"/>
      <c r="AP292" s="302"/>
      <c r="AQ292" s="302">
        <v>2</v>
      </c>
      <c r="AR292" s="302"/>
      <c r="AS292" s="302"/>
      <c r="AT292" s="302"/>
      <c r="AU292" s="302"/>
      <c r="AV292" s="302"/>
      <c r="AW292" s="302">
        <v>1</v>
      </c>
      <c r="AX292" s="302"/>
      <c r="AY292" s="302"/>
      <c r="AZ292" s="302"/>
      <c r="BA292" s="302"/>
      <c r="BB292" s="302"/>
      <c r="BC292" s="302"/>
      <c r="BD292" s="302"/>
      <c r="BE292" s="302"/>
      <c r="BF292" s="302"/>
      <c r="BG292" s="302"/>
      <c r="BH292" s="302"/>
      <c r="BI292" s="302"/>
      <c r="BJ292" s="302"/>
      <c r="BK292" s="302"/>
      <c r="BL292" s="302"/>
      <c r="BM292" s="302"/>
      <c r="BN292" s="302"/>
      <c r="BO292" s="302"/>
      <c r="BP292" s="302"/>
      <c r="BQ292" s="302"/>
      <c r="BR292" s="302"/>
      <c r="BS292" s="302"/>
      <c r="BT292" s="302"/>
      <c r="BU292" s="302"/>
      <c r="BV292" s="302"/>
      <c r="BW292" s="302"/>
      <c r="BX292" s="302"/>
      <c r="BY292" s="302"/>
      <c r="BZ292" s="302"/>
      <c r="CA292" s="302"/>
      <c r="CB292" s="302" t="s">
        <v>278</v>
      </c>
      <c r="CC292" s="302"/>
      <c r="CD292" s="302"/>
      <c r="CE292" s="302"/>
      <c r="CF292" s="302"/>
      <c r="CG292" s="302"/>
      <c r="CH292" s="302"/>
      <c r="CI292" s="302"/>
      <c r="CJ292" s="302"/>
      <c r="CK292" s="302"/>
      <c r="CL292" s="302"/>
      <c r="CM292" s="302"/>
      <c r="CN292" s="302"/>
      <c r="CO292" s="302"/>
      <c r="CP292" s="302"/>
      <c r="CQ292" s="302"/>
      <c r="CR292" s="302"/>
      <c r="CS292" s="302"/>
      <c r="CT292" s="302"/>
      <c r="CU292" s="302"/>
      <c r="CV292" s="302"/>
      <c r="CW292" s="302"/>
      <c r="CX292" s="302"/>
      <c r="CY292" s="302"/>
      <c r="CZ292" s="302"/>
      <c r="DA292" s="302"/>
      <c r="DB292" s="302"/>
      <c r="DC292" s="302"/>
      <c r="DD292" s="302"/>
      <c r="DE292" s="302"/>
      <c r="DF292" s="302"/>
      <c r="DG292" s="302"/>
      <c r="DH292" s="302"/>
      <c r="DI292" s="302"/>
      <c r="DJ292" s="302"/>
      <c r="DK292" s="302"/>
      <c r="DL292" s="302"/>
      <c r="DM292" s="302"/>
      <c r="DN292" s="302"/>
      <c r="DO292" s="302"/>
      <c r="DP292" s="302"/>
      <c r="DQ292" s="302"/>
      <c r="DR292" s="302"/>
      <c r="DS292" s="302"/>
      <c r="DT292" s="302"/>
      <c r="DU292" s="302"/>
      <c r="DV292" s="302"/>
      <c r="DW292" s="302"/>
      <c r="DX292" s="302"/>
      <c r="DY292" s="302"/>
      <c r="DZ292" s="302"/>
      <c r="EA292" s="302"/>
      <c r="EB292" s="302"/>
      <c r="EC292" s="302"/>
      <c r="ED292" s="302"/>
      <c r="EE292" s="302"/>
      <c r="EF292" s="302"/>
      <c r="EG292" s="302"/>
      <c r="EH292" s="302"/>
      <c r="EI292" s="302"/>
      <c r="EJ292" s="302"/>
      <c r="EK292" s="302"/>
      <c r="EL292" s="302"/>
      <c r="EM292" s="302"/>
      <c r="EN292" s="302"/>
      <c r="EO292" s="302"/>
      <c r="EP292" s="302"/>
      <c r="EQ292" s="302"/>
      <c r="ER292" s="302"/>
      <c r="ES292" s="302"/>
      <c r="ET292" s="302"/>
      <c r="EU292" s="302"/>
      <c r="EV292" s="302"/>
      <c r="EW292" s="302"/>
      <c r="EX292" s="302"/>
      <c r="EY292" s="302"/>
      <c r="EZ292" s="303"/>
      <c r="FA292" s="303"/>
      <c r="FB292" s="303"/>
      <c r="FC292" s="303"/>
      <c r="FD292" s="303"/>
      <c r="FE292" s="302"/>
      <c r="FF292" s="302"/>
      <c r="FG292" s="302"/>
      <c r="FH292" s="302"/>
      <c r="FI292" s="302"/>
    </row>
    <row r="293" spans="1:165" x14ac:dyDescent="0.2">
      <c r="A293" s="302"/>
      <c r="B293" s="55">
        <f t="shared" si="25"/>
        <v>3</v>
      </c>
      <c r="C293" s="55">
        <f t="shared" si="26"/>
        <v>3</v>
      </c>
      <c r="D293" s="55">
        <f t="shared" si="27"/>
        <v>3</v>
      </c>
      <c r="E293" s="55">
        <f t="shared" si="28"/>
        <v>3</v>
      </c>
      <c r="F293" s="55">
        <f t="shared" si="29"/>
        <v>3</v>
      </c>
      <c r="G293" s="55">
        <f t="shared" si="30"/>
        <v>5</v>
      </c>
      <c r="H293" s="55">
        <f>IF(AND(M293&gt;0,M293&lt;='Summary STATS'!$C$22),1,"")</f>
        <v>1</v>
      </c>
      <c r="I293" s="305"/>
      <c r="J293" s="26" t="s">
        <v>572</v>
      </c>
      <c r="K293" s="205">
        <v>44.210475330000001</v>
      </c>
      <c r="L293" s="205">
        <v>-88.467443739999993</v>
      </c>
      <c r="M293" s="302">
        <v>5</v>
      </c>
      <c r="N293" s="302" t="s">
        <v>284</v>
      </c>
      <c r="O293" s="302" t="s">
        <v>277</v>
      </c>
      <c r="P293" s="301"/>
      <c r="Q293" s="302">
        <v>2</v>
      </c>
      <c r="R293" s="15"/>
      <c r="S293" s="15"/>
      <c r="T293" s="302"/>
      <c r="U293" s="302"/>
      <c r="V293" s="302"/>
      <c r="W293" s="302"/>
      <c r="X293" s="302"/>
      <c r="Y293" s="302"/>
      <c r="Z293" s="302"/>
      <c r="AA293" s="302"/>
      <c r="AB293" s="302"/>
      <c r="AC293" s="302"/>
      <c r="AD293" s="302"/>
      <c r="AE293" s="302">
        <v>2</v>
      </c>
      <c r="AF293" s="302"/>
      <c r="AG293" s="302"/>
      <c r="AH293" s="302"/>
      <c r="AI293" s="302"/>
      <c r="AJ293" s="302"/>
      <c r="AK293" s="302"/>
      <c r="AL293" s="302"/>
      <c r="AM293" s="302"/>
      <c r="AN293" s="302"/>
      <c r="AO293" s="302"/>
      <c r="AP293" s="302"/>
      <c r="AQ293" s="302">
        <v>2</v>
      </c>
      <c r="AR293" s="302"/>
      <c r="AS293" s="302"/>
      <c r="AT293" s="302"/>
      <c r="AU293" s="302"/>
      <c r="AV293" s="302"/>
      <c r="AW293" s="302">
        <v>1</v>
      </c>
      <c r="AX293" s="302"/>
      <c r="AY293" s="302"/>
      <c r="AZ293" s="302"/>
      <c r="BA293" s="302"/>
      <c r="BB293" s="302"/>
      <c r="BC293" s="302"/>
      <c r="BD293" s="302"/>
      <c r="BE293" s="302"/>
      <c r="BF293" s="302"/>
      <c r="BG293" s="302"/>
      <c r="BH293" s="302"/>
      <c r="BI293" s="302"/>
      <c r="BJ293" s="302"/>
      <c r="BK293" s="302"/>
      <c r="BL293" s="302"/>
      <c r="BM293" s="302"/>
      <c r="BN293" s="302"/>
      <c r="BO293" s="302"/>
      <c r="BP293" s="302"/>
      <c r="BQ293" s="302"/>
      <c r="BR293" s="302"/>
      <c r="BS293" s="302"/>
      <c r="BT293" s="302"/>
      <c r="BU293" s="302"/>
      <c r="BV293" s="302"/>
      <c r="BW293" s="302"/>
      <c r="BX293" s="302"/>
      <c r="BY293" s="302"/>
      <c r="BZ293" s="302"/>
      <c r="CA293" s="302"/>
      <c r="CB293" s="302"/>
      <c r="CC293" s="302"/>
      <c r="CD293" s="302"/>
      <c r="CE293" s="302"/>
      <c r="CF293" s="302"/>
      <c r="CG293" s="302"/>
      <c r="CH293" s="302"/>
      <c r="CI293" s="302"/>
      <c r="CJ293" s="302"/>
      <c r="CK293" s="302"/>
      <c r="CL293" s="302"/>
      <c r="CM293" s="302"/>
      <c r="CN293" s="302"/>
      <c r="CO293" s="302"/>
      <c r="CP293" s="302"/>
      <c r="CQ293" s="302"/>
      <c r="CR293" s="302"/>
      <c r="CS293" s="302"/>
      <c r="CT293" s="302"/>
      <c r="CU293" s="302"/>
      <c r="CV293" s="302"/>
      <c r="CW293" s="302"/>
      <c r="CX293" s="302"/>
      <c r="CY293" s="302"/>
      <c r="CZ293" s="302"/>
      <c r="DA293" s="302"/>
      <c r="DB293" s="302"/>
      <c r="DC293" s="302"/>
      <c r="DD293" s="302"/>
      <c r="DE293" s="302"/>
      <c r="DF293" s="302"/>
      <c r="DG293" s="302"/>
      <c r="DH293" s="302"/>
      <c r="DI293" s="302"/>
      <c r="DJ293" s="302"/>
      <c r="DK293" s="302"/>
      <c r="DL293" s="302"/>
      <c r="DM293" s="302"/>
      <c r="DN293" s="302"/>
      <c r="DO293" s="302"/>
      <c r="DP293" s="302"/>
      <c r="DQ293" s="302"/>
      <c r="DR293" s="302"/>
      <c r="DS293" s="302"/>
      <c r="DT293" s="302"/>
      <c r="DU293" s="302"/>
      <c r="DV293" s="302"/>
      <c r="DW293" s="302"/>
      <c r="DX293" s="302"/>
      <c r="DY293" s="302"/>
      <c r="DZ293" s="302"/>
      <c r="EA293" s="302"/>
      <c r="EB293" s="302"/>
      <c r="EC293" s="302"/>
      <c r="ED293" s="302"/>
      <c r="EE293" s="302"/>
      <c r="EF293" s="302"/>
      <c r="EG293" s="302"/>
      <c r="EH293" s="302"/>
      <c r="EI293" s="302"/>
      <c r="EJ293" s="302"/>
      <c r="EK293" s="302"/>
      <c r="EL293" s="302"/>
      <c r="EM293" s="302"/>
      <c r="EN293" s="302"/>
      <c r="EO293" s="302"/>
      <c r="EP293" s="302"/>
      <c r="EQ293" s="302"/>
      <c r="ER293" s="302"/>
      <c r="ES293" s="302"/>
      <c r="ET293" s="302"/>
      <c r="EU293" s="302"/>
      <c r="EV293" s="302"/>
      <c r="EW293" s="302"/>
      <c r="EX293" s="302"/>
      <c r="EY293" s="302"/>
      <c r="EZ293" s="303"/>
      <c r="FA293" s="303"/>
      <c r="FB293" s="303"/>
      <c r="FC293" s="303"/>
      <c r="FD293" s="303"/>
      <c r="FE293" s="302"/>
      <c r="FF293" s="302"/>
      <c r="FG293" s="302"/>
      <c r="FH293" s="302"/>
      <c r="FI293" s="302"/>
    </row>
    <row r="294" spans="1:165" x14ac:dyDescent="0.2">
      <c r="A294" s="302"/>
      <c r="B294" s="55">
        <f t="shared" si="25"/>
        <v>0</v>
      </c>
      <c r="C294" s="55" t="str">
        <f t="shared" si="26"/>
        <v/>
      </c>
      <c r="D294" s="55" t="str">
        <f t="shared" si="27"/>
        <v/>
      </c>
      <c r="E294" s="55">
        <f t="shared" si="28"/>
        <v>0</v>
      </c>
      <c r="F294" s="55">
        <f t="shared" si="29"/>
        <v>0</v>
      </c>
      <c r="G294" s="55" t="str">
        <f t="shared" si="30"/>
        <v/>
      </c>
      <c r="H294" s="55">
        <f>IF(AND(M294&gt;0,M294&lt;='Summary STATS'!$C$22),1,"")</f>
        <v>1</v>
      </c>
      <c r="I294" s="305"/>
      <c r="J294" s="26" t="s">
        <v>573</v>
      </c>
      <c r="K294" s="205">
        <v>44.210460550000001</v>
      </c>
      <c r="L294" s="205">
        <v>-88.466342620000006</v>
      </c>
      <c r="M294" s="302">
        <v>11.5</v>
      </c>
      <c r="N294" s="302" t="s">
        <v>284</v>
      </c>
      <c r="O294" s="302" t="s">
        <v>277</v>
      </c>
      <c r="P294" s="301"/>
      <c r="Q294" s="302"/>
      <c r="R294" s="15"/>
      <c r="S294" s="15"/>
      <c r="T294" s="302"/>
      <c r="U294" s="302"/>
      <c r="V294" s="302"/>
      <c r="W294" s="302"/>
      <c r="X294" s="302"/>
      <c r="Y294" s="302"/>
      <c r="Z294" s="302"/>
      <c r="AA294" s="302"/>
      <c r="AB294" s="302"/>
      <c r="AC294" s="302"/>
      <c r="AD294" s="302"/>
      <c r="AE294" s="302"/>
      <c r="AF294" s="302"/>
      <c r="AG294" s="302"/>
      <c r="AH294" s="302"/>
      <c r="AI294" s="302"/>
      <c r="AJ294" s="302"/>
      <c r="AK294" s="302"/>
      <c r="AL294" s="302"/>
      <c r="AM294" s="302"/>
      <c r="AN294" s="302"/>
      <c r="AO294" s="302"/>
      <c r="AP294" s="302"/>
      <c r="AQ294" s="302"/>
      <c r="AR294" s="302"/>
      <c r="AS294" s="302"/>
      <c r="AT294" s="302"/>
      <c r="AU294" s="302"/>
      <c r="AV294" s="302"/>
      <c r="AW294" s="302"/>
      <c r="AX294" s="302"/>
      <c r="AY294" s="302"/>
      <c r="AZ294" s="302"/>
      <c r="BA294" s="302"/>
      <c r="BB294" s="302"/>
      <c r="BC294" s="302"/>
      <c r="BD294" s="302"/>
      <c r="BE294" s="302"/>
      <c r="BF294" s="302"/>
      <c r="BG294" s="302"/>
      <c r="BH294" s="302"/>
      <c r="BI294" s="302"/>
      <c r="BJ294" s="302"/>
      <c r="BK294" s="302"/>
      <c r="BL294" s="302"/>
      <c r="BM294" s="302"/>
      <c r="BN294" s="302"/>
      <c r="BO294" s="302"/>
      <c r="BP294" s="302"/>
      <c r="BQ294" s="302"/>
      <c r="BR294" s="302"/>
      <c r="BS294" s="302"/>
      <c r="BT294" s="302"/>
      <c r="BU294" s="302"/>
      <c r="BV294" s="302"/>
      <c r="BW294" s="302"/>
      <c r="BX294" s="302"/>
      <c r="BY294" s="302"/>
      <c r="BZ294" s="302"/>
      <c r="CA294" s="302"/>
      <c r="CB294" s="302"/>
      <c r="CC294" s="302"/>
      <c r="CD294" s="302"/>
      <c r="CE294" s="302"/>
      <c r="CF294" s="302"/>
      <c r="CG294" s="302"/>
      <c r="CH294" s="302"/>
      <c r="CI294" s="302"/>
      <c r="CJ294" s="302"/>
      <c r="CK294" s="302"/>
      <c r="CL294" s="302"/>
      <c r="CM294" s="302"/>
      <c r="CN294" s="302"/>
      <c r="CO294" s="302"/>
      <c r="CP294" s="302"/>
      <c r="CQ294" s="302"/>
      <c r="CR294" s="302"/>
      <c r="CS294" s="302"/>
      <c r="CT294" s="302"/>
      <c r="CU294" s="302"/>
      <c r="CV294" s="302"/>
      <c r="CW294" s="302"/>
      <c r="CX294" s="302"/>
      <c r="CY294" s="302"/>
      <c r="CZ294" s="302"/>
      <c r="DA294" s="302"/>
      <c r="DB294" s="302"/>
      <c r="DC294" s="302"/>
      <c r="DD294" s="302"/>
      <c r="DE294" s="302"/>
      <c r="DF294" s="302"/>
      <c r="DG294" s="302"/>
      <c r="DH294" s="302"/>
      <c r="DI294" s="302"/>
      <c r="DJ294" s="302"/>
      <c r="DK294" s="302"/>
      <c r="DL294" s="302"/>
      <c r="DM294" s="302"/>
      <c r="DN294" s="302"/>
      <c r="DO294" s="302"/>
      <c r="DP294" s="302"/>
      <c r="DQ294" s="302"/>
      <c r="DR294" s="302"/>
      <c r="DS294" s="302"/>
      <c r="DT294" s="302"/>
      <c r="DU294" s="302"/>
      <c r="DV294" s="302"/>
      <c r="DW294" s="302"/>
      <c r="DX294" s="302"/>
      <c r="DY294" s="302"/>
      <c r="DZ294" s="302"/>
      <c r="EA294" s="302"/>
      <c r="EB294" s="302"/>
      <c r="EC294" s="302"/>
      <c r="ED294" s="302"/>
      <c r="EE294" s="302"/>
      <c r="EF294" s="302"/>
      <c r="EG294" s="302"/>
      <c r="EH294" s="302"/>
      <c r="EI294" s="302"/>
      <c r="EJ294" s="302"/>
      <c r="EK294" s="302"/>
      <c r="EL294" s="302"/>
      <c r="EM294" s="302"/>
      <c r="EN294" s="302"/>
      <c r="EO294" s="302"/>
      <c r="EP294" s="302"/>
      <c r="EQ294" s="302"/>
      <c r="ER294" s="302"/>
      <c r="ES294" s="302"/>
      <c r="ET294" s="302"/>
      <c r="EU294" s="302"/>
      <c r="EV294" s="302"/>
      <c r="EW294" s="302"/>
      <c r="EX294" s="302"/>
      <c r="EY294" s="302"/>
      <c r="EZ294" s="303"/>
      <c r="FA294" s="303"/>
      <c r="FB294" s="303"/>
      <c r="FC294" s="303"/>
      <c r="FD294" s="303"/>
      <c r="FE294" s="302"/>
      <c r="FF294" s="302"/>
      <c r="FG294" s="302"/>
      <c r="FH294" s="302"/>
      <c r="FI294" s="302"/>
    </row>
    <row r="295" spans="1:165" x14ac:dyDescent="0.2">
      <c r="A295" s="302"/>
      <c r="B295" s="55">
        <f t="shared" si="25"/>
        <v>0</v>
      </c>
      <c r="C295" s="55" t="str">
        <f t="shared" si="26"/>
        <v/>
      </c>
      <c r="D295" s="55" t="str">
        <f t="shared" si="27"/>
        <v/>
      </c>
      <c r="E295" s="55">
        <f t="shared" si="28"/>
        <v>0</v>
      </c>
      <c r="F295" s="55">
        <f t="shared" si="29"/>
        <v>0</v>
      </c>
      <c r="G295" s="55" t="str">
        <f t="shared" si="30"/>
        <v/>
      </c>
      <c r="H295" s="55">
        <f>IF(AND(M295&gt;0,M295&lt;='Summary STATS'!$C$22),1,"")</f>
        <v>1</v>
      </c>
      <c r="I295" s="305"/>
      <c r="J295" s="26" t="s">
        <v>574</v>
      </c>
      <c r="K295" s="205">
        <v>44.210445749999998</v>
      </c>
      <c r="L295" s="205">
        <v>-88.465241500000005</v>
      </c>
      <c r="M295" s="302">
        <v>11.5</v>
      </c>
      <c r="N295" s="302" t="s">
        <v>284</v>
      </c>
      <c r="O295" s="302" t="s">
        <v>277</v>
      </c>
      <c r="P295" s="301"/>
      <c r="Q295" s="302"/>
      <c r="R295" s="15"/>
      <c r="S295" s="15"/>
      <c r="T295" s="302"/>
      <c r="U295" s="302"/>
      <c r="V295" s="302"/>
      <c r="W295" s="302"/>
      <c r="X295" s="302"/>
      <c r="Y295" s="302"/>
      <c r="Z295" s="302"/>
      <c r="AA295" s="302"/>
      <c r="AB295" s="302"/>
      <c r="AC295" s="302"/>
      <c r="AD295" s="302"/>
      <c r="AE295" s="302"/>
      <c r="AF295" s="302"/>
      <c r="AG295" s="302"/>
      <c r="AH295" s="302"/>
      <c r="AI295" s="302"/>
      <c r="AJ295" s="302"/>
      <c r="AK295" s="302"/>
      <c r="AL295" s="302"/>
      <c r="AM295" s="302"/>
      <c r="AN295" s="302"/>
      <c r="AO295" s="302"/>
      <c r="AP295" s="302"/>
      <c r="AQ295" s="302"/>
      <c r="AR295" s="302"/>
      <c r="AS295" s="302"/>
      <c r="AT295" s="302"/>
      <c r="AU295" s="302"/>
      <c r="AV295" s="302"/>
      <c r="AW295" s="302"/>
      <c r="AX295" s="302"/>
      <c r="AY295" s="302"/>
      <c r="AZ295" s="302"/>
      <c r="BA295" s="302"/>
      <c r="BB295" s="302"/>
      <c r="BC295" s="302"/>
      <c r="BD295" s="302"/>
      <c r="BE295" s="302"/>
      <c r="BF295" s="302"/>
      <c r="BG295" s="302"/>
      <c r="BH295" s="302"/>
      <c r="BI295" s="302"/>
      <c r="BJ295" s="302"/>
      <c r="BK295" s="302"/>
      <c r="BL295" s="302"/>
      <c r="BM295" s="302"/>
      <c r="BN295" s="302"/>
      <c r="BO295" s="302"/>
      <c r="BP295" s="302"/>
      <c r="BQ295" s="302"/>
      <c r="BR295" s="302"/>
      <c r="BS295" s="302"/>
      <c r="BT295" s="302"/>
      <c r="BU295" s="302"/>
      <c r="BV295" s="302"/>
      <c r="BW295" s="302"/>
      <c r="BX295" s="302"/>
      <c r="BY295" s="302"/>
      <c r="BZ295" s="302"/>
      <c r="CA295" s="302"/>
      <c r="CB295" s="302"/>
      <c r="CC295" s="302"/>
      <c r="CD295" s="302"/>
      <c r="CE295" s="302"/>
      <c r="CF295" s="302"/>
      <c r="CG295" s="302"/>
      <c r="CH295" s="302"/>
      <c r="CI295" s="302"/>
      <c r="CJ295" s="302"/>
      <c r="CK295" s="302"/>
      <c r="CL295" s="302"/>
      <c r="CM295" s="302"/>
      <c r="CN295" s="302"/>
      <c r="CO295" s="302"/>
      <c r="CP295" s="302"/>
      <c r="CQ295" s="302"/>
      <c r="CR295" s="302"/>
      <c r="CS295" s="302"/>
      <c r="CT295" s="302"/>
      <c r="CU295" s="302"/>
      <c r="CV295" s="302"/>
      <c r="CW295" s="302"/>
      <c r="CX295" s="302"/>
      <c r="CY295" s="302"/>
      <c r="CZ295" s="302"/>
      <c r="DA295" s="302"/>
      <c r="DB295" s="302"/>
      <c r="DC295" s="302"/>
      <c r="DD295" s="302"/>
      <c r="DE295" s="302"/>
      <c r="DF295" s="302"/>
      <c r="DG295" s="302"/>
      <c r="DH295" s="302"/>
      <c r="DI295" s="302"/>
      <c r="DJ295" s="302"/>
      <c r="DK295" s="302"/>
      <c r="DL295" s="302"/>
      <c r="DM295" s="302"/>
      <c r="DN295" s="302"/>
      <c r="DO295" s="302"/>
      <c r="DP295" s="302"/>
      <c r="DQ295" s="302"/>
      <c r="DR295" s="302"/>
      <c r="DS295" s="302"/>
      <c r="DT295" s="302"/>
      <c r="DU295" s="302"/>
      <c r="DV295" s="302"/>
      <c r="DW295" s="302"/>
      <c r="DX295" s="302"/>
      <c r="DY295" s="302"/>
      <c r="DZ295" s="302"/>
      <c r="EA295" s="302"/>
      <c r="EB295" s="302"/>
      <c r="EC295" s="302"/>
      <c r="ED295" s="302"/>
      <c r="EE295" s="302"/>
      <c r="EF295" s="302"/>
      <c r="EG295" s="302"/>
      <c r="EH295" s="302"/>
      <c r="EI295" s="302"/>
      <c r="EJ295" s="302"/>
      <c r="EK295" s="302"/>
      <c r="EL295" s="302"/>
      <c r="EM295" s="302"/>
      <c r="EN295" s="302"/>
      <c r="EO295" s="302"/>
      <c r="EP295" s="302"/>
      <c r="EQ295" s="302"/>
      <c r="ER295" s="302"/>
      <c r="ES295" s="302"/>
      <c r="ET295" s="302"/>
      <c r="EU295" s="302"/>
      <c r="EV295" s="302"/>
      <c r="EW295" s="302"/>
      <c r="EX295" s="302"/>
      <c r="EY295" s="302"/>
      <c r="EZ295" s="303"/>
      <c r="FA295" s="303"/>
      <c r="FB295" s="303"/>
      <c r="FC295" s="303"/>
      <c r="FD295" s="303"/>
      <c r="FE295" s="302"/>
      <c r="FF295" s="302"/>
      <c r="FG295" s="302"/>
      <c r="FH295" s="302"/>
      <c r="FI295" s="302"/>
    </row>
    <row r="296" spans="1:165" x14ac:dyDescent="0.2">
      <c r="A296" s="302"/>
      <c r="B296" s="55">
        <f t="shared" si="25"/>
        <v>2</v>
      </c>
      <c r="C296" s="55">
        <f t="shared" si="26"/>
        <v>2</v>
      </c>
      <c r="D296" s="55">
        <f t="shared" si="27"/>
        <v>2</v>
      </c>
      <c r="E296" s="55">
        <f t="shared" si="28"/>
        <v>2</v>
      </c>
      <c r="F296" s="55">
        <f t="shared" si="29"/>
        <v>2</v>
      </c>
      <c r="G296" s="55">
        <f t="shared" si="30"/>
        <v>6</v>
      </c>
      <c r="H296" s="55">
        <f>IF(AND(M296&gt;0,M296&lt;='Summary STATS'!$C$22),1,"")</f>
        <v>1</v>
      </c>
      <c r="I296" s="305"/>
      <c r="J296" s="26" t="s">
        <v>575</v>
      </c>
      <c r="K296" s="205">
        <v>44.210430950000003</v>
      </c>
      <c r="L296" s="205">
        <v>-88.464140389999997</v>
      </c>
      <c r="M296" s="302">
        <v>6</v>
      </c>
      <c r="N296" s="302" t="s">
        <v>284</v>
      </c>
      <c r="O296" s="302" t="s">
        <v>277</v>
      </c>
      <c r="P296" s="301"/>
      <c r="Q296" s="302">
        <v>1</v>
      </c>
      <c r="R296" s="15"/>
      <c r="S296" s="15"/>
      <c r="T296" s="302"/>
      <c r="U296" s="302"/>
      <c r="V296" s="302"/>
      <c r="W296" s="302"/>
      <c r="X296" s="302"/>
      <c r="Y296" s="302"/>
      <c r="Z296" s="302"/>
      <c r="AA296" s="302"/>
      <c r="AB296" s="302"/>
      <c r="AC296" s="302"/>
      <c r="AD296" s="302"/>
      <c r="AE296" s="302">
        <v>1</v>
      </c>
      <c r="AF296" s="302"/>
      <c r="AG296" s="302"/>
      <c r="AH296" s="302"/>
      <c r="AI296" s="302"/>
      <c r="AJ296" s="302"/>
      <c r="AK296" s="302"/>
      <c r="AL296" s="302"/>
      <c r="AM296" s="302"/>
      <c r="AN296" s="302"/>
      <c r="AO296" s="302"/>
      <c r="AP296" s="302"/>
      <c r="AQ296" s="302"/>
      <c r="AR296" s="302"/>
      <c r="AS296" s="302"/>
      <c r="AT296" s="302"/>
      <c r="AU296" s="302"/>
      <c r="AV296" s="302"/>
      <c r="AW296" s="302">
        <v>1</v>
      </c>
      <c r="AX296" s="302"/>
      <c r="AY296" s="302"/>
      <c r="AZ296" s="302"/>
      <c r="BA296" s="302"/>
      <c r="BB296" s="302"/>
      <c r="BC296" s="302"/>
      <c r="BD296" s="302"/>
      <c r="BE296" s="302"/>
      <c r="BF296" s="302"/>
      <c r="BG296" s="302"/>
      <c r="BH296" s="302"/>
      <c r="BI296" s="302"/>
      <c r="BJ296" s="302"/>
      <c r="BK296" s="302"/>
      <c r="BL296" s="302"/>
      <c r="BM296" s="302"/>
      <c r="BN296" s="302"/>
      <c r="BO296" s="302"/>
      <c r="BP296" s="302"/>
      <c r="BQ296" s="302"/>
      <c r="BR296" s="302"/>
      <c r="BS296" s="302"/>
      <c r="BT296" s="302"/>
      <c r="BU296" s="302"/>
      <c r="BV296" s="302"/>
      <c r="BW296" s="302"/>
      <c r="BX296" s="302"/>
      <c r="BY296" s="302"/>
      <c r="BZ296" s="302"/>
      <c r="CA296" s="302"/>
      <c r="CB296" s="302"/>
      <c r="CC296" s="302"/>
      <c r="CD296" s="302"/>
      <c r="CE296" s="302"/>
      <c r="CF296" s="302"/>
      <c r="CG296" s="302"/>
      <c r="CH296" s="302"/>
      <c r="CI296" s="302"/>
      <c r="CJ296" s="302"/>
      <c r="CK296" s="302"/>
      <c r="CL296" s="302"/>
      <c r="CM296" s="302"/>
      <c r="CN296" s="302"/>
      <c r="CO296" s="302"/>
      <c r="CP296" s="302"/>
      <c r="CQ296" s="302"/>
      <c r="CR296" s="302"/>
      <c r="CS296" s="302"/>
      <c r="CT296" s="302"/>
      <c r="CU296" s="302"/>
      <c r="CV296" s="302"/>
      <c r="CW296" s="302"/>
      <c r="CX296" s="302"/>
      <c r="CY296" s="302"/>
      <c r="CZ296" s="302"/>
      <c r="DA296" s="302"/>
      <c r="DB296" s="302"/>
      <c r="DC296" s="302"/>
      <c r="DD296" s="302"/>
      <c r="DE296" s="302"/>
      <c r="DF296" s="302"/>
      <c r="DG296" s="302"/>
      <c r="DH296" s="302"/>
      <c r="DI296" s="302"/>
      <c r="DJ296" s="302"/>
      <c r="DK296" s="302"/>
      <c r="DL296" s="302"/>
      <c r="DM296" s="302"/>
      <c r="DN296" s="302"/>
      <c r="DO296" s="302"/>
      <c r="DP296" s="302"/>
      <c r="DQ296" s="302"/>
      <c r="DR296" s="302"/>
      <c r="DS296" s="302"/>
      <c r="DT296" s="302"/>
      <c r="DU296" s="302"/>
      <c r="DV296" s="302"/>
      <c r="DW296" s="302"/>
      <c r="DX296" s="302"/>
      <c r="DY296" s="302"/>
      <c r="DZ296" s="302"/>
      <c r="EA296" s="302"/>
      <c r="EB296" s="302"/>
      <c r="EC296" s="302"/>
      <c r="ED296" s="302"/>
      <c r="EE296" s="302"/>
      <c r="EF296" s="302"/>
      <c r="EG296" s="302"/>
      <c r="EH296" s="302"/>
      <c r="EI296" s="302"/>
      <c r="EJ296" s="302"/>
      <c r="EK296" s="302"/>
      <c r="EL296" s="302"/>
      <c r="EM296" s="302"/>
      <c r="EN296" s="302"/>
      <c r="EO296" s="302"/>
      <c r="EP296" s="302"/>
      <c r="EQ296" s="302"/>
      <c r="ER296" s="302"/>
      <c r="ES296" s="302"/>
      <c r="ET296" s="302"/>
      <c r="EU296" s="302"/>
      <c r="EV296" s="302"/>
      <c r="EW296" s="302"/>
      <c r="EX296" s="302"/>
      <c r="EY296" s="302"/>
      <c r="EZ296" s="303"/>
      <c r="FA296" s="303"/>
      <c r="FB296" s="303"/>
      <c r="FC296" s="303"/>
      <c r="FD296" s="303"/>
      <c r="FE296" s="302"/>
      <c r="FF296" s="302"/>
      <c r="FG296" s="302"/>
      <c r="FH296" s="302"/>
      <c r="FI296" s="302"/>
    </row>
    <row r="297" spans="1:165" x14ac:dyDescent="0.2">
      <c r="A297" s="302"/>
      <c r="B297" s="55">
        <f t="shared" si="25"/>
        <v>1</v>
      </c>
      <c r="C297" s="55">
        <f t="shared" si="26"/>
        <v>1</v>
      </c>
      <c r="D297" s="55">
        <f t="shared" si="27"/>
        <v>1</v>
      </c>
      <c r="E297" s="55">
        <f t="shared" si="28"/>
        <v>1</v>
      </c>
      <c r="F297" s="55">
        <f t="shared" si="29"/>
        <v>1</v>
      </c>
      <c r="G297" s="55">
        <f t="shared" si="30"/>
        <v>9</v>
      </c>
      <c r="H297" s="55">
        <f>IF(AND(M297&gt;0,M297&lt;='Summary STATS'!$C$22),1,"")</f>
        <v>1</v>
      </c>
      <c r="I297" s="305"/>
      <c r="J297" s="26" t="s">
        <v>576</v>
      </c>
      <c r="K297" s="205">
        <v>44.21041614</v>
      </c>
      <c r="L297" s="205">
        <v>-88.463039269999996</v>
      </c>
      <c r="M297" s="302">
        <v>9</v>
      </c>
      <c r="N297" s="302" t="s">
        <v>284</v>
      </c>
      <c r="O297" s="302" t="s">
        <v>277</v>
      </c>
      <c r="P297" s="301"/>
      <c r="Q297" s="302">
        <v>1</v>
      </c>
      <c r="R297" s="15"/>
      <c r="S297" s="15"/>
      <c r="T297" s="302"/>
      <c r="U297" s="302"/>
      <c r="V297" s="302"/>
      <c r="W297" s="302"/>
      <c r="X297" s="302"/>
      <c r="Y297" s="302"/>
      <c r="Z297" s="302"/>
      <c r="AA297" s="302"/>
      <c r="AB297" s="302"/>
      <c r="AC297" s="302"/>
      <c r="AD297" s="302"/>
      <c r="AE297" s="302"/>
      <c r="AF297" s="302"/>
      <c r="AG297" s="302"/>
      <c r="AH297" s="302"/>
      <c r="AI297" s="302"/>
      <c r="AJ297" s="302"/>
      <c r="AK297" s="302"/>
      <c r="AL297" s="302"/>
      <c r="AM297" s="302"/>
      <c r="AN297" s="302"/>
      <c r="AO297" s="302"/>
      <c r="AP297" s="302"/>
      <c r="AQ297" s="302"/>
      <c r="AR297" s="302"/>
      <c r="AS297" s="302"/>
      <c r="AT297" s="302"/>
      <c r="AU297" s="302"/>
      <c r="AV297" s="302"/>
      <c r="AW297" s="302">
        <v>1</v>
      </c>
      <c r="AX297" s="302"/>
      <c r="AY297" s="302"/>
      <c r="AZ297" s="302"/>
      <c r="BA297" s="302"/>
      <c r="BB297" s="302"/>
      <c r="BC297" s="302"/>
      <c r="BD297" s="302"/>
      <c r="BE297" s="302"/>
      <c r="BF297" s="302"/>
      <c r="BG297" s="302"/>
      <c r="BH297" s="302"/>
      <c r="BI297" s="302"/>
      <c r="BJ297" s="302"/>
      <c r="BK297" s="302"/>
      <c r="BL297" s="302"/>
      <c r="BM297" s="302"/>
      <c r="BN297" s="302"/>
      <c r="BO297" s="302"/>
      <c r="BP297" s="302"/>
      <c r="BQ297" s="302"/>
      <c r="BR297" s="302"/>
      <c r="BS297" s="302"/>
      <c r="BT297" s="302"/>
      <c r="BU297" s="302"/>
      <c r="BV297" s="302"/>
      <c r="BW297" s="302"/>
      <c r="BX297" s="302"/>
      <c r="BY297" s="302"/>
      <c r="BZ297" s="302"/>
      <c r="CA297" s="302"/>
      <c r="CB297" s="302"/>
      <c r="CC297" s="302"/>
      <c r="CD297" s="302"/>
      <c r="CE297" s="302"/>
      <c r="CF297" s="302"/>
      <c r="CG297" s="302"/>
      <c r="CH297" s="302"/>
      <c r="CI297" s="302"/>
      <c r="CJ297" s="302"/>
      <c r="CK297" s="302"/>
      <c r="CL297" s="302"/>
      <c r="CM297" s="302"/>
      <c r="CN297" s="302"/>
      <c r="CO297" s="302"/>
      <c r="CP297" s="302"/>
      <c r="CQ297" s="302"/>
      <c r="CR297" s="302"/>
      <c r="CS297" s="302"/>
      <c r="CT297" s="302"/>
      <c r="CU297" s="302"/>
      <c r="CV297" s="302"/>
      <c r="CW297" s="302"/>
      <c r="CX297" s="302"/>
      <c r="CY297" s="302"/>
      <c r="CZ297" s="302"/>
      <c r="DA297" s="302"/>
      <c r="DB297" s="302"/>
      <c r="DC297" s="302"/>
      <c r="DD297" s="302"/>
      <c r="DE297" s="302"/>
      <c r="DF297" s="302"/>
      <c r="DG297" s="302"/>
      <c r="DH297" s="302"/>
      <c r="DI297" s="302"/>
      <c r="DJ297" s="302"/>
      <c r="DK297" s="302"/>
      <c r="DL297" s="302"/>
      <c r="DM297" s="302"/>
      <c r="DN297" s="302"/>
      <c r="DO297" s="302"/>
      <c r="DP297" s="302"/>
      <c r="DQ297" s="302"/>
      <c r="DR297" s="302"/>
      <c r="DS297" s="302"/>
      <c r="DT297" s="302"/>
      <c r="DU297" s="302"/>
      <c r="DV297" s="302"/>
      <c r="DW297" s="302"/>
      <c r="DX297" s="302"/>
      <c r="DY297" s="302"/>
      <c r="DZ297" s="302"/>
      <c r="EA297" s="302"/>
      <c r="EB297" s="302"/>
      <c r="EC297" s="302"/>
      <c r="ED297" s="302"/>
      <c r="EE297" s="302"/>
      <c r="EF297" s="302"/>
      <c r="EG297" s="302"/>
      <c r="EH297" s="302"/>
      <c r="EI297" s="302"/>
      <c r="EJ297" s="302"/>
      <c r="EK297" s="302"/>
      <c r="EL297" s="302"/>
      <c r="EM297" s="302"/>
      <c r="EN297" s="302"/>
      <c r="EO297" s="302"/>
      <c r="EP297" s="302"/>
      <c r="EQ297" s="302"/>
      <c r="ER297" s="302"/>
      <c r="ES297" s="302"/>
      <c r="ET297" s="302"/>
      <c r="EU297" s="302"/>
      <c r="EV297" s="302"/>
      <c r="EW297" s="302"/>
      <c r="EX297" s="302"/>
      <c r="EY297" s="302"/>
      <c r="EZ297" s="303"/>
      <c r="FA297" s="303"/>
      <c r="FB297" s="303"/>
      <c r="FC297" s="303"/>
      <c r="FD297" s="303"/>
      <c r="FE297" s="302"/>
      <c r="FF297" s="302"/>
      <c r="FG297" s="302"/>
      <c r="FH297" s="302"/>
      <c r="FI297" s="302"/>
    </row>
    <row r="298" spans="1:165" x14ac:dyDescent="0.2">
      <c r="A298" s="302"/>
      <c r="B298" s="55">
        <f t="shared" si="25"/>
        <v>0</v>
      </c>
      <c r="C298" s="55" t="str">
        <f t="shared" si="26"/>
        <v/>
      </c>
      <c r="D298" s="55" t="str">
        <f t="shared" si="27"/>
        <v/>
      </c>
      <c r="E298" s="55">
        <f t="shared" si="28"/>
        <v>0</v>
      </c>
      <c r="F298" s="55">
        <f t="shared" si="29"/>
        <v>0</v>
      </c>
      <c r="G298" s="55" t="str">
        <f t="shared" si="30"/>
        <v/>
      </c>
      <c r="H298" s="55">
        <f>IF(AND(M298&gt;0,M298&lt;='Summary STATS'!$C$22),1,"")</f>
        <v>1</v>
      </c>
      <c r="I298" s="305"/>
      <c r="J298" s="26" t="s">
        <v>577</v>
      </c>
      <c r="K298" s="205">
        <v>44.210401320000003</v>
      </c>
      <c r="L298" s="205">
        <v>-88.461938160000003</v>
      </c>
      <c r="M298" s="302">
        <v>9.75</v>
      </c>
      <c r="N298" s="302" t="s">
        <v>284</v>
      </c>
      <c r="O298" s="302" t="s">
        <v>277</v>
      </c>
      <c r="P298" s="301"/>
      <c r="Q298" s="302"/>
      <c r="R298" s="15"/>
      <c r="S298" s="15"/>
      <c r="T298" s="302"/>
      <c r="U298" s="302"/>
      <c r="V298" s="302"/>
      <c r="W298" s="302"/>
      <c r="X298" s="302"/>
      <c r="Y298" s="302"/>
      <c r="Z298" s="302"/>
      <c r="AA298" s="302"/>
      <c r="AB298" s="302"/>
      <c r="AC298" s="302"/>
      <c r="AD298" s="302"/>
      <c r="AE298" s="302"/>
      <c r="AF298" s="302"/>
      <c r="AG298" s="302"/>
      <c r="AH298" s="302"/>
      <c r="AI298" s="302"/>
      <c r="AJ298" s="302"/>
      <c r="AK298" s="302"/>
      <c r="AL298" s="302"/>
      <c r="AM298" s="302"/>
      <c r="AN298" s="302"/>
      <c r="AO298" s="302"/>
      <c r="AP298" s="302"/>
      <c r="AQ298" s="302"/>
      <c r="AR298" s="302"/>
      <c r="AS298" s="302"/>
      <c r="AT298" s="302"/>
      <c r="AU298" s="302"/>
      <c r="AV298" s="302"/>
      <c r="AW298" s="302"/>
      <c r="AX298" s="302"/>
      <c r="AY298" s="302"/>
      <c r="AZ298" s="302"/>
      <c r="BA298" s="302"/>
      <c r="BB298" s="302"/>
      <c r="BC298" s="302"/>
      <c r="BD298" s="302"/>
      <c r="BE298" s="302"/>
      <c r="BF298" s="302"/>
      <c r="BG298" s="302"/>
      <c r="BH298" s="302"/>
      <c r="BI298" s="302"/>
      <c r="BJ298" s="302"/>
      <c r="BK298" s="302"/>
      <c r="BL298" s="302"/>
      <c r="BM298" s="302"/>
      <c r="BN298" s="302"/>
      <c r="BO298" s="302"/>
      <c r="BP298" s="302"/>
      <c r="BQ298" s="302"/>
      <c r="BR298" s="302"/>
      <c r="BS298" s="302"/>
      <c r="BT298" s="302"/>
      <c r="BU298" s="302"/>
      <c r="BV298" s="302"/>
      <c r="BW298" s="302"/>
      <c r="BX298" s="302"/>
      <c r="BY298" s="302"/>
      <c r="BZ298" s="302"/>
      <c r="CA298" s="302"/>
      <c r="CB298" s="302"/>
      <c r="CC298" s="302"/>
      <c r="CD298" s="302"/>
      <c r="CE298" s="302"/>
      <c r="CF298" s="302"/>
      <c r="CG298" s="302"/>
      <c r="CH298" s="302"/>
      <c r="CI298" s="302"/>
      <c r="CJ298" s="302"/>
      <c r="CK298" s="302"/>
      <c r="CL298" s="302"/>
      <c r="CM298" s="302"/>
      <c r="CN298" s="302"/>
      <c r="CO298" s="302"/>
      <c r="CP298" s="302"/>
      <c r="CQ298" s="302"/>
      <c r="CR298" s="302"/>
      <c r="CS298" s="302"/>
      <c r="CT298" s="302"/>
      <c r="CU298" s="302"/>
      <c r="CV298" s="302"/>
      <c r="CW298" s="302"/>
      <c r="CX298" s="302"/>
      <c r="CY298" s="302"/>
      <c r="CZ298" s="302"/>
      <c r="DA298" s="302"/>
      <c r="DB298" s="302"/>
      <c r="DC298" s="302"/>
      <c r="DD298" s="302"/>
      <c r="DE298" s="302"/>
      <c r="DF298" s="302"/>
      <c r="DG298" s="302"/>
      <c r="DH298" s="302"/>
      <c r="DI298" s="302"/>
      <c r="DJ298" s="302"/>
      <c r="DK298" s="302"/>
      <c r="DL298" s="302"/>
      <c r="DM298" s="302"/>
      <c r="DN298" s="302"/>
      <c r="DO298" s="302"/>
      <c r="DP298" s="302"/>
      <c r="DQ298" s="302"/>
      <c r="DR298" s="302"/>
      <c r="DS298" s="302"/>
      <c r="DT298" s="302"/>
      <c r="DU298" s="302"/>
      <c r="DV298" s="302"/>
      <c r="DW298" s="302"/>
      <c r="DX298" s="302"/>
      <c r="DY298" s="302"/>
      <c r="DZ298" s="302"/>
      <c r="EA298" s="302"/>
      <c r="EB298" s="302"/>
      <c r="EC298" s="302"/>
      <c r="ED298" s="302"/>
      <c r="EE298" s="302"/>
      <c r="EF298" s="302"/>
      <c r="EG298" s="302"/>
      <c r="EH298" s="302"/>
      <c r="EI298" s="302"/>
      <c r="EJ298" s="302"/>
      <c r="EK298" s="302"/>
      <c r="EL298" s="302"/>
      <c r="EM298" s="302"/>
      <c r="EN298" s="302"/>
      <c r="EO298" s="302"/>
      <c r="EP298" s="302"/>
      <c r="EQ298" s="302"/>
      <c r="ER298" s="302"/>
      <c r="ES298" s="302"/>
      <c r="ET298" s="302"/>
      <c r="EU298" s="302"/>
      <c r="EV298" s="302"/>
      <c r="EW298" s="302"/>
      <c r="EX298" s="302"/>
      <c r="EY298" s="302"/>
      <c r="EZ298" s="303"/>
      <c r="FA298" s="303"/>
      <c r="FB298" s="303"/>
      <c r="FC298" s="303"/>
      <c r="FD298" s="303"/>
      <c r="FE298" s="302"/>
      <c r="FF298" s="302"/>
      <c r="FG298" s="302"/>
      <c r="FH298" s="302"/>
      <c r="FI298" s="302"/>
    </row>
    <row r="299" spans="1:165" x14ac:dyDescent="0.2">
      <c r="A299" s="302"/>
      <c r="B299" s="55">
        <f t="shared" si="25"/>
        <v>0</v>
      </c>
      <c r="C299" s="55" t="str">
        <f t="shared" si="26"/>
        <v/>
      </c>
      <c r="D299" s="55" t="str">
        <f t="shared" si="27"/>
        <v/>
      </c>
      <c r="E299" s="55">
        <f t="shared" si="28"/>
        <v>0</v>
      </c>
      <c r="F299" s="55">
        <f t="shared" si="29"/>
        <v>0</v>
      </c>
      <c r="G299" s="55" t="str">
        <f t="shared" si="30"/>
        <v/>
      </c>
      <c r="H299" s="55">
        <f>IF(AND(M299&gt;0,M299&lt;='Summary STATS'!$C$22),1,"")</f>
        <v>1</v>
      </c>
      <c r="I299" s="305"/>
      <c r="J299" s="26" t="s">
        <v>578</v>
      </c>
      <c r="K299" s="205">
        <v>44.210386479999997</v>
      </c>
      <c r="L299" s="205">
        <v>-88.460837040000001</v>
      </c>
      <c r="M299" s="302">
        <v>7.5</v>
      </c>
      <c r="N299" s="302" t="s">
        <v>284</v>
      </c>
      <c r="O299" s="302" t="s">
        <v>277</v>
      </c>
      <c r="P299" s="301"/>
      <c r="Q299" s="302"/>
      <c r="R299" s="15"/>
      <c r="S299" s="15"/>
      <c r="T299" s="302"/>
      <c r="U299" s="302"/>
      <c r="V299" s="302"/>
      <c r="W299" s="302"/>
      <c r="X299" s="302"/>
      <c r="Y299" s="302"/>
      <c r="Z299" s="302"/>
      <c r="AA299" s="302"/>
      <c r="AB299" s="302"/>
      <c r="AC299" s="302"/>
      <c r="AD299" s="302"/>
      <c r="AE299" s="302"/>
      <c r="AF299" s="302"/>
      <c r="AG299" s="302"/>
      <c r="AH299" s="302"/>
      <c r="AI299" s="302"/>
      <c r="AJ299" s="302"/>
      <c r="AK299" s="302"/>
      <c r="AL299" s="302"/>
      <c r="AM299" s="302"/>
      <c r="AN299" s="302"/>
      <c r="AO299" s="302"/>
      <c r="AP299" s="302"/>
      <c r="AQ299" s="302"/>
      <c r="AR299" s="302"/>
      <c r="AS299" s="302"/>
      <c r="AT299" s="302"/>
      <c r="AU299" s="302"/>
      <c r="AV299" s="302"/>
      <c r="AW299" s="302"/>
      <c r="AX299" s="302"/>
      <c r="AY299" s="302"/>
      <c r="AZ299" s="302"/>
      <c r="BA299" s="302"/>
      <c r="BB299" s="302"/>
      <c r="BC299" s="302"/>
      <c r="BD299" s="302"/>
      <c r="BE299" s="302"/>
      <c r="BF299" s="302"/>
      <c r="BG299" s="302"/>
      <c r="BH299" s="302"/>
      <c r="BI299" s="302"/>
      <c r="BJ299" s="302"/>
      <c r="BK299" s="302"/>
      <c r="BL299" s="302"/>
      <c r="BM299" s="302"/>
      <c r="BN299" s="302"/>
      <c r="BO299" s="302"/>
      <c r="BP299" s="302"/>
      <c r="BQ299" s="302"/>
      <c r="BR299" s="302"/>
      <c r="BS299" s="302"/>
      <c r="BT299" s="302"/>
      <c r="BU299" s="302"/>
      <c r="BV299" s="302"/>
      <c r="BW299" s="302"/>
      <c r="BX299" s="302"/>
      <c r="BY299" s="302"/>
      <c r="BZ299" s="302"/>
      <c r="CA299" s="302"/>
      <c r="CB299" s="302"/>
      <c r="CC299" s="302"/>
      <c r="CD299" s="302"/>
      <c r="CE299" s="302"/>
      <c r="CF299" s="302"/>
      <c r="CG299" s="302"/>
      <c r="CH299" s="302"/>
      <c r="CI299" s="302"/>
      <c r="CJ299" s="302"/>
      <c r="CK299" s="302"/>
      <c r="CL299" s="302"/>
      <c r="CM299" s="302"/>
      <c r="CN299" s="302"/>
      <c r="CO299" s="302"/>
      <c r="CP299" s="302"/>
      <c r="CQ299" s="302"/>
      <c r="CR299" s="302"/>
      <c r="CS299" s="302"/>
      <c r="CT299" s="302"/>
      <c r="CU299" s="302"/>
      <c r="CV299" s="302"/>
      <c r="CW299" s="302"/>
      <c r="CX299" s="302"/>
      <c r="CY299" s="302"/>
      <c r="CZ299" s="302"/>
      <c r="DA299" s="302"/>
      <c r="DB299" s="302"/>
      <c r="DC299" s="302"/>
      <c r="DD299" s="302"/>
      <c r="DE299" s="302"/>
      <c r="DF299" s="302"/>
      <c r="DG299" s="302"/>
      <c r="DH299" s="302"/>
      <c r="DI299" s="302"/>
      <c r="DJ299" s="302"/>
      <c r="DK299" s="302"/>
      <c r="DL299" s="302"/>
      <c r="DM299" s="302"/>
      <c r="DN299" s="302"/>
      <c r="DO299" s="302"/>
      <c r="DP299" s="302"/>
      <c r="DQ299" s="302"/>
      <c r="DR299" s="302"/>
      <c r="DS299" s="302"/>
      <c r="DT299" s="302"/>
      <c r="DU299" s="302"/>
      <c r="DV299" s="302"/>
      <c r="DW299" s="302"/>
      <c r="DX299" s="302"/>
      <c r="DY299" s="302"/>
      <c r="DZ299" s="302"/>
      <c r="EA299" s="302"/>
      <c r="EB299" s="302"/>
      <c r="EC299" s="302"/>
      <c r="ED299" s="302"/>
      <c r="EE299" s="302"/>
      <c r="EF299" s="302"/>
      <c r="EG299" s="302"/>
      <c r="EH299" s="302"/>
      <c r="EI299" s="302"/>
      <c r="EJ299" s="302"/>
      <c r="EK299" s="302"/>
      <c r="EL299" s="302"/>
      <c r="EM299" s="302"/>
      <c r="EN299" s="302"/>
      <c r="EO299" s="302"/>
      <c r="EP299" s="302"/>
      <c r="EQ299" s="302"/>
      <c r="ER299" s="302"/>
      <c r="ES299" s="302"/>
      <c r="ET299" s="302"/>
      <c r="EU299" s="302"/>
      <c r="EV299" s="302"/>
      <c r="EW299" s="302"/>
      <c r="EX299" s="302"/>
      <c r="EY299" s="302"/>
      <c r="EZ299" s="303"/>
      <c r="FA299" s="303"/>
      <c r="FB299" s="303"/>
      <c r="FC299" s="303"/>
      <c r="FD299" s="303"/>
      <c r="FE299" s="302"/>
      <c r="FF299" s="302"/>
      <c r="FG299" s="302"/>
      <c r="FH299" s="302"/>
      <c r="FI299" s="302"/>
    </row>
    <row r="300" spans="1:165" x14ac:dyDescent="0.2">
      <c r="A300" s="302"/>
      <c r="B300" s="55">
        <f t="shared" si="25"/>
        <v>0</v>
      </c>
      <c r="C300" s="55" t="str">
        <f t="shared" si="26"/>
        <v/>
      </c>
      <c r="D300" s="55" t="str">
        <f t="shared" si="27"/>
        <v/>
      </c>
      <c r="E300" s="55">
        <f t="shared" si="28"/>
        <v>0</v>
      </c>
      <c r="F300" s="55">
        <f t="shared" si="29"/>
        <v>0</v>
      </c>
      <c r="G300" s="55" t="str">
        <f t="shared" si="30"/>
        <v/>
      </c>
      <c r="H300" s="55">
        <f>IF(AND(M300&gt;0,M300&lt;='Summary STATS'!$C$22),1,"")</f>
        <v>1</v>
      </c>
      <c r="I300" s="305"/>
      <c r="J300" s="26" t="s">
        <v>579</v>
      </c>
      <c r="K300" s="205">
        <v>44.210371639999998</v>
      </c>
      <c r="L300" s="205">
        <v>-88.459735929999994</v>
      </c>
      <c r="M300" s="302">
        <v>7.5</v>
      </c>
      <c r="N300" s="302" t="s">
        <v>284</v>
      </c>
      <c r="O300" s="302" t="s">
        <v>277</v>
      </c>
      <c r="P300" s="301"/>
      <c r="Q300" s="302"/>
      <c r="R300" s="15"/>
      <c r="S300" s="15"/>
      <c r="T300" s="302"/>
      <c r="U300" s="302"/>
      <c r="V300" s="302"/>
      <c r="W300" s="302"/>
      <c r="X300" s="302"/>
      <c r="Y300" s="302"/>
      <c r="Z300" s="302"/>
      <c r="AA300" s="302"/>
      <c r="AB300" s="302"/>
      <c r="AC300" s="302"/>
      <c r="AD300" s="302"/>
      <c r="AE300" s="302" t="s">
        <v>278</v>
      </c>
      <c r="AF300" s="302"/>
      <c r="AG300" s="302"/>
      <c r="AH300" s="302"/>
      <c r="AI300" s="302"/>
      <c r="AJ300" s="302"/>
      <c r="AK300" s="302"/>
      <c r="AL300" s="302"/>
      <c r="AM300" s="302"/>
      <c r="AN300" s="302"/>
      <c r="AO300" s="302"/>
      <c r="AP300" s="302"/>
      <c r="AQ300" s="302"/>
      <c r="AR300" s="302"/>
      <c r="AS300" s="302"/>
      <c r="AT300" s="302"/>
      <c r="AU300" s="302"/>
      <c r="AV300" s="302"/>
      <c r="AW300" s="302"/>
      <c r="AX300" s="302"/>
      <c r="AY300" s="302"/>
      <c r="AZ300" s="302"/>
      <c r="BA300" s="302"/>
      <c r="BB300" s="302"/>
      <c r="BC300" s="302"/>
      <c r="BD300" s="302"/>
      <c r="BE300" s="302" t="s">
        <v>278</v>
      </c>
      <c r="BF300" s="302"/>
      <c r="BG300" s="302"/>
      <c r="BH300" s="302"/>
      <c r="BI300" s="302"/>
      <c r="BJ300" s="302"/>
      <c r="BK300" s="302"/>
      <c r="BL300" s="302"/>
      <c r="BM300" s="302"/>
      <c r="BN300" s="302"/>
      <c r="BO300" s="302"/>
      <c r="BP300" s="302"/>
      <c r="BQ300" s="302"/>
      <c r="BR300" s="302"/>
      <c r="BS300" s="302"/>
      <c r="BT300" s="302"/>
      <c r="BU300" s="302"/>
      <c r="BV300" s="302"/>
      <c r="BW300" s="302"/>
      <c r="BX300" s="302"/>
      <c r="BY300" s="302"/>
      <c r="BZ300" s="302"/>
      <c r="CA300" s="302"/>
      <c r="CB300" s="302"/>
      <c r="CC300" s="302"/>
      <c r="CD300" s="302"/>
      <c r="CE300" s="302"/>
      <c r="CF300" s="302"/>
      <c r="CG300" s="302"/>
      <c r="CH300" s="302"/>
      <c r="CI300" s="302"/>
      <c r="CJ300" s="302"/>
      <c r="CK300" s="302"/>
      <c r="CL300" s="302"/>
      <c r="CM300" s="302"/>
      <c r="CN300" s="302"/>
      <c r="CO300" s="302"/>
      <c r="CP300" s="302"/>
      <c r="CQ300" s="302"/>
      <c r="CR300" s="302"/>
      <c r="CS300" s="302"/>
      <c r="CT300" s="302"/>
      <c r="CU300" s="302"/>
      <c r="CV300" s="302"/>
      <c r="CW300" s="302"/>
      <c r="CX300" s="302"/>
      <c r="CY300" s="302"/>
      <c r="CZ300" s="302"/>
      <c r="DA300" s="302"/>
      <c r="DB300" s="302"/>
      <c r="DC300" s="302"/>
      <c r="DD300" s="302"/>
      <c r="DE300" s="302"/>
      <c r="DF300" s="302"/>
      <c r="DG300" s="302"/>
      <c r="DH300" s="302"/>
      <c r="DI300" s="302"/>
      <c r="DJ300" s="302"/>
      <c r="DK300" s="302"/>
      <c r="DL300" s="302"/>
      <c r="DM300" s="302"/>
      <c r="DN300" s="302"/>
      <c r="DO300" s="302"/>
      <c r="DP300" s="302"/>
      <c r="DQ300" s="302"/>
      <c r="DR300" s="302"/>
      <c r="DS300" s="302"/>
      <c r="DT300" s="302"/>
      <c r="DU300" s="302"/>
      <c r="DV300" s="302"/>
      <c r="DW300" s="302"/>
      <c r="DX300" s="302"/>
      <c r="DY300" s="302"/>
      <c r="DZ300" s="302"/>
      <c r="EA300" s="302"/>
      <c r="EB300" s="302"/>
      <c r="EC300" s="302"/>
      <c r="ED300" s="302" t="s">
        <v>278</v>
      </c>
      <c r="EE300" s="302"/>
      <c r="EF300" s="302"/>
      <c r="EG300" s="302"/>
      <c r="EH300" s="302"/>
      <c r="EI300" s="302"/>
      <c r="EJ300" s="302"/>
      <c r="EK300" s="302"/>
      <c r="EL300" s="302"/>
      <c r="EM300" s="302"/>
      <c r="EN300" s="302"/>
      <c r="EO300" s="302"/>
      <c r="EP300" s="302"/>
      <c r="EQ300" s="302"/>
      <c r="ER300" s="302"/>
      <c r="ES300" s="302"/>
      <c r="ET300" s="302"/>
      <c r="EU300" s="302"/>
      <c r="EV300" s="302"/>
      <c r="EW300" s="302"/>
      <c r="EX300" s="302"/>
      <c r="EY300" s="302"/>
      <c r="EZ300" s="303"/>
      <c r="FA300" s="303"/>
      <c r="FB300" s="303"/>
      <c r="FC300" s="303"/>
      <c r="FD300" s="303"/>
      <c r="FE300" s="302"/>
      <c r="FF300" s="302"/>
      <c r="FG300" s="302"/>
      <c r="FH300" s="302"/>
      <c r="FI300" s="302"/>
    </row>
    <row r="301" spans="1:165" x14ac:dyDescent="0.2">
      <c r="A301" s="302"/>
      <c r="B301" s="55">
        <f t="shared" si="25"/>
        <v>0</v>
      </c>
      <c r="C301" s="55" t="str">
        <f t="shared" si="26"/>
        <v/>
      </c>
      <c r="D301" s="55" t="str">
        <f t="shared" si="27"/>
        <v/>
      </c>
      <c r="E301" s="55">
        <f t="shared" si="28"/>
        <v>0</v>
      </c>
      <c r="F301" s="55">
        <f t="shared" si="29"/>
        <v>0</v>
      </c>
      <c r="G301" s="55" t="str">
        <f t="shared" si="30"/>
        <v/>
      </c>
      <c r="H301" s="55">
        <f>IF(AND(M301&gt;0,M301&lt;='Summary STATS'!$C$22),1,"")</f>
        <v>1</v>
      </c>
      <c r="I301" s="305"/>
      <c r="J301" s="26" t="s">
        <v>580</v>
      </c>
      <c r="K301" s="205">
        <v>44.210356779999998</v>
      </c>
      <c r="L301" s="205">
        <v>-88.45863482</v>
      </c>
      <c r="M301" s="302">
        <v>7.25</v>
      </c>
      <c r="N301" s="302" t="s">
        <v>284</v>
      </c>
      <c r="O301" s="302" t="s">
        <v>277</v>
      </c>
      <c r="P301" s="301"/>
      <c r="Q301" s="302"/>
      <c r="R301" s="15"/>
      <c r="S301" s="15"/>
      <c r="T301" s="302"/>
      <c r="U301" s="302"/>
      <c r="V301" s="302"/>
      <c r="W301" s="302"/>
      <c r="X301" s="302"/>
      <c r="Y301" s="302"/>
      <c r="Z301" s="302"/>
      <c r="AA301" s="302"/>
      <c r="AB301" s="302"/>
      <c r="AC301" s="302"/>
      <c r="AD301" s="302"/>
      <c r="AE301" s="302"/>
      <c r="AF301" s="302"/>
      <c r="AG301" s="302"/>
      <c r="AH301" s="302"/>
      <c r="AI301" s="302"/>
      <c r="AJ301" s="302"/>
      <c r="AK301" s="302"/>
      <c r="AL301" s="302"/>
      <c r="AM301" s="302"/>
      <c r="AN301" s="302"/>
      <c r="AO301" s="302"/>
      <c r="AP301" s="302"/>
      <c r="AQ301" s="302"/>
      <c r="AR301" s="302"/>
      <c r="AS301" s="302"/>
      <c r="AT301" s="302"/>
      <c r="AU301" s="302"/>
      <c r="AV301" s="302"/>
      <c r="AW301" s="302"/>
      <c r="AX301" s="302"/>
      <c r="AY301" s="302"/>
      <c r="AZ301" s="302"/>
      <c r="BA301" s="302"/>
      <c r="BB301" s="302"/>
      <c r="BC301" s="302"/>
      <c r="BD301" s="302"/>
      <c r="BE301" s="302"/>
      <c r="BF301" s="302"/>
      <c r="BG301" s="302"/>
      <c r="BH301" s="302"/>
      <c r="BI301" s="302"/>
      <c r="BJ301" s="302"/>
      <c r="BK301" s="302"/>
      <c r="BL301" s="302"/>
      <c r="BM301" s="302"/>
      <c r="BN301" s="302"/>
      <c r="BO301" s="302"/>
      <c r="BP301" s="302"/>
      <c r="BQ301" s="302"/>
      <c r="BR301" s="302"/>
      <c r="BS301" s="302"/>
      <c r="BT301" s="302"/>
      <c r="BU301" s="302"/>
      <c r="BV301" s="302"/>
      <c r="BW301" s="302"/>
      <c r="BX301" s="302"/>
      <c r="BY301" s="302"/>
      <c r="BZ301" s="302"/>
      <c r="CA301" s="302"/>
      <c r="CB301" s="302"/>
      <c r="CC301" s="302"/>
      <c r="CD301" s="302"/>
      <c r="CE301" s="302"/>
      <c r="CF301" s="302"/>
      <c r="CG301" s="302"/>
      <c r="CH301" s="302"/>
      <c r="CI301" s="302"/>
      <c r="CJ301" s="302"/>
      <c r="CK301" s="302"/>
      <c r="CL301" s="302"/>
      <c r="CM301" s="302"/>
      <c r="CN301" s="302"/>
      <c r="CO301" s="302"/>
      <c r="CP301" s="302"/>
      <c r="CQ301" s="302"/>
      <c r="CR301" s="302"/>
      <c r="CS301" s="302"/>
      <c r="CT301" s="302"/>
      <c r="CU301" s="302"/>
      <c r="CV301" s="302"/>
      <c r="CW301" s="302"/>
      <c r="CX301" s="302"/>
      <c r="CY301" s="302"/>
      <c r="CZ301" s="302"/>
      <c r="DA301" s="302"/>
      <c r="DB301" s="302"/>
      <c r="DC301" s="302"/>
      <c r="DD301" s="302"/>
      <c r="DE301" s="302"/>
      <c r="DF301" s="302"/>
      <c r="DG301" s="302"/>
      <c r="DH301" s="302"/>
      <c r="DI301" s="302"/>
      <c r="DJ301" s="302"/>
      <c r="DK301" s="302"/>
      <c r="DL301" s="302"/>
      <c r="DM301" s="302"/>
      <c r="DN301" s="302"/>
      <c r="DO301" s="302"/>
      <c r="DP301" s="302"/>
      <c r="DQ301" s="302"/>
      <c r="DR301" s="302"/>
      <c r="DS301" s="302"/>
      <c r="DT301" s="302"/>
      <c r="DU301" s="302"/>
      <c r="DV301" s="302"/>
      <c r="DW301" s="302"/>
      <c r="DX301" s="302"/>
      <c r="DY301" s="302"/>
      <c r="DZ301" s="302"/>
      <c r="EA301" s="302"/>
      <c r="EB301" s="302"/>
      <c r="EC301" s="302"/>
      <c r="ED301" s="302"/>
      <c r="EE301" s="302"/>
      <c r="EF301" s="302"/>
      <c r="EG301" s="302"/>
      <c r="EH301" s="302"/>
      <c r="EI301" s="302"/>
      <c r="EJ301" s="302"/>
      <c r="EK301" s="302"/>
      <c r="EL301" s="302"/>
      <c r="EM301" s="302"/>
      <c r="EN301" s="302"/>
      <c r="EO301" s="302"/>
      <c r="EP301" s="302"/>
      <c r="EQ301" s="302"/>
      <c r="ER301" s="302"/>
      <c r="ES301" s="302"/>
      <c r="ET301" s="302"/>
      <c r="EU301" s="302"/>
      <c r="EV301" s="302"/>
      <c r="EW301" s="302"/>
      <c r="EX301" s="302"/>
      <c r="EY301" s="302"/>
      <c r="EZ301" s="303"/>
      <c r="FA301" s="303"/>
      <c r="FB301" s="303"/>
      <c r="FC301" s="303"/>
      <c r="FD301" s="303"/>
      <c r="FE301" s="302"/>
      <c r="FF301" s="302"/>
      <c r="FG301" s="302"/>
      <c r="FH301" s="302"/>
      <c r="FI301" s="302"/>
    </row>
    <row r="302" spans="1:165" x14ac:dyDescent="0.2">
      <c r="A302" s="302"/>
      <c r="B302" s="55">
        <f t="shared" si="25"/>
        <v>0</v>
      </c>
      <c r="C302" s="55" t="str">
        <f t="shared" si="26"/>
        <v/>
      </c>
      <c r="D302" s="55" t="str">
        <f t="shared" si="27"/>
        <v/>
      </c>
      <c r="E302" s="55">
        <f t="shared" si="28"/>
        <v>0</v>
      </c>
      <c r="F302" s="55">
        <f t="shared" si="29"/>
        <v>0</v>
      </c>
      <c r="G302" s="55" t="str">
        <f t="shared" si="30"/>
        <v/>
      </c>
      <c r="H302" s="55">
        <f>IF(AND(M302&gt;0,M302&lt;='Summary STATS'!$C$22),1,"")</f>
        <v>1</v>
      </c>
      <c r="I302" s="305"/>
      <c r="J302" s="26" t="s">
        <v>581</v>
      </c>
      <c r="K302" s="205">
        <v>44.210341919999998</v>
      </c>
      <c r="L302" s="205">
        <v>-88.457533710000007</v>
      </c>
      <c r="M302" s="302">
        <v>7.5</v>
      </c>
      <c r="N302" s="302" t="s">
        <v>284</v>
      </c>
      <c r="O302" s="302" t="s">
        <v>277</v>
      </c>
      <c r="P302" s="301"/>
      <c r="Q302" s="302"/>
      <c r="R302" s="15"/>
      <c r="S302" s="15"/>
      <c r="T302" s="302"/>
      <c r="U302" s="302"/>
      <c r="V302" s="302"/>
      <c r="W302" s="302"/>
      <c r="X302" s="302"/>
      <c r="Y302" s="302"/>
      <c r="Z302" s="302"/>
      <c r="AA302" s="302"/>
      <c r="AB302" s="302"/>
      <c r="AC302" s="302"/>
      <c r="AD302" s="302"/>
      <c r="AE302" s="302"/>
      <c r="AF302" s="302"/>
      <c r="AG302" s="302"/>
      <c r="AH302" s="302"/>
      <c r="AI302" s="302"/>
      <c r="AJ302" s="302"/>
      <c r="AK302" s="302"/>
      <c r="AL302" s="302"/>
      <c r="AM302" s="302"/>
      <c r="AN302" s="302"/>
      <c r="AO302" s="302"/>
      <c r="AP302" s="302"/>
      <c r="AQ302" s="302"/>
      <c r="AR302" s="302"/>
      <c r="AS302" s="302"/>
      <c r="AT302" s="302"/>
      <c r="AU302" s="302"/>
      <c r="AV302" s="302"/>
      <c r="AW302" s="302"/>
      <c r="AX302" s="302"/>
      <c r="AY302" s="302"/>
      <c r="AZ302" s="302"/>
      <c r="BA302" s="302"/>
      <c r="BB302" s="302"/>
      <c r="BC302" s="302"/>
      <c r="BD302" s="302"/>
      <c r="BE302" s="302"/>
      <c r="BF302" s="302"/>
      <c r="BG302" s="302"/>
      <c r="BH302" s="302"/>
      <c r="BI302" s="302"/>
      <c r="BJ302" s="302"/>
      <c r="BK302" s="302"/>
      <c r="BL302" s="302"/>
      <c r="BM302" s="302"/>
      <c r="BN302" s="302"/>
      <c r="BO302" s="302"/>
      <c r="BP302" s="302"/>
      <c r="BQ302" s="302"/>
      <c r="BR302" s="302"/>
      <c r="BS302" s="302"/>
      <c r="BT302" s="302"/>
      <c r="BU302" s="302"/>
      <c r="BV302" s="302"/>
      <c r="BW302" s="302"/>
      <c r="BX302" s="302"/>
      <c r="BY302" s="302"/>
      <c r="BZ302" s="302"/>
      <c r="CA302" s="302"/>
      <c r="CB302" s="302"/>
      <c r="CC302" s="302"/>
      <c r="CD302" s="302"/>
      <c r="CE302" s="302"/>
      <c r="CF302" s="302"/>
      <c r="CG302" s="302"/>
      <c r="CH302" s="302"/>
      <c r="CI302" s="302"/>
      <c r="CJ302" s="302"/>
      <c r="CK302" s="302"/>
      <c r="CL302" s="302"/>
      <c r="CM302" s="302"/>
      <c r="CN302" s="302"/>
      <c r="CO302" s="302"/>
      <c r="CP302" s="302"/>
      <c r="CQ302" s="302"/>
      <c r="CR302" s="302"/>
      <c r="CS302" s="302"/>
      <c r="CT302" s="302"/>
      <c r="CU302" s="302"/>
      <c r="CV302" s="302"/>
      <c r="CW302" s="302"/>
      <c r="CX302" s="302"/>
      <c r="CY302" s="302"/>
      <c r="CZ302" s="302"/>
      <c r="DA302" s="302"/>
      <c r="DB302" s="302"/>
      <c r="DC302" s="302"/>
      <c r="DD302" s="302"/>
      <c r="DE302" s="302"/>
      <c r="DF302" s="302"/>
      <c r="DG302" s="302"/>
      <c r="DH302" s="302"/>
      <c r="DI302" s="302"/>
      <c r="DJ302" s="302"/>
      <c r="DK302" s="302"/>
      <c r="DL302" s="302"/>
      <c r="DM302" s="302"/>
      <c r="DN302" s="302"/>
      <c r="DO302" s="302"/>
      <c r="DP302" s="302"/>
      <c r="DQ302" s="302"/>
      <c r="DR302" s="302"/>
      <c r="DS302" s="302"/>
      <c r="DT302" s="302"/>
      <c r="DU302" s="302"/>
      <c r="DV302" s="302"/>
      <c r="DW302" s="302"/>
      <c r="DX302" s="302"/>
      <c r="DY302" s="302"/>
      <c r="DZ302" s="302"/>
      <c r="EA302" s="302"/>
      <c r="EB302" s="302"/>
      <c r="EC302" s="302"/>
      <c r="ED302" s="302"/>
      <c r="EE302" s="302"/>
      <c r="EF302" s="302"/>
      <c r="EG302" s="302"/>
      <c r="EH302" s="302"/>
      <c r="EI302" s="302"/>
      <c r="EJ302" s="302"/>
      <c r="EK302" s="302"/>
      <c r="EL302" s="302"/>
      <c r="EM302" s="302"/>
      <c r="EN302" s="302"/>
      <c r="EO302" s="302"/>
      <c r="EP302" s="302"/>
      <c r="EQ302" s="302"/>
      <c r="ER302" s="302"/>
      <c r="ES302" s="302"/>
      <c r="ET302" s="302"/>
      <c r="EU302" s="302"/>
      <c r="EV302" s="302"/>
      <c r="EW302" s="302"/>
      <c r="EX302" s="302"/>
      <c r="EY302" s="302"/>
      <c r="EZ302" s="303"/>
      <c r="FA302" s="303"/>
      <c r="FB302" s="303"/>
      <c r="FC302" s="303"/>
      <c r="FD302" s="303"/>
      <c r="FE302" s="302"/>
      <c r="FF302" s="302"/>
      <c r="FG302" s="302"/>
      <c r="FH302" s="302"/>
      <c r="FI302" s="302"/>
    </row>
    <row r="303" spans="1:165" x14ac:dyDescent="0.2">
      <c r="A303" s="302"/>
      <c r="B303" s="55">
        <f t="shared" si="25"/>
        <v>1</v>
      </c>
      <c r="C303" s="55">
        <f t="shared" si="26"/>
        <v>1</v>
      </c>
      <c r="D303" s="55">
        <f t="shared" si="27"/>
        <v>1</v>
      </c>
      <c r="E303" s="55">
        <f t="shared" si="28"/>
        <v>1</v>
      </c>
      <c r="F303" s="55">
        <f t="shared" si="29"/>
        <v>1</v>
      </c>
      <c r="G303" s="55">
        <f t="shared" si="30"/>
        <v>6.25</v>
      </c>
      <c r="H303" s="55">
        <f>IF(AND(M303&gt;0,M303&lt;='Summary STATS'!$C$22),1,"")</f>
        <v>1</v>
      </c>
      <c r="I303" s="305"/>
      <c r="J303" s="26" t="s">
        <v>582</v>
      </c>
      <c r="K303" s="302">
        <v>44.210327040000003</v>
      </c>
      <c r="L303" s="302">
        <v>-88.456432599999999</v>
      </c>
      <c r="M303" s="302">
        <v>6.25</v>
      </c>
      <c r="N303" s="302" t="s">
        <v>284</v>
      </c>
      <c r="O303" s="302" t="s">
        <v>277</v>
      </c>
      <c r="P303" s="309"/>
      <c r="Q303" s="302">
        <v>1</v>
      </c>
      <c r="R303" s="15" t="s">
        <v>278</v>
      </c>
      <c r="S303" s="15"/>
      <c r="T303" s="302"/>
      <c r="U303" s="302"/>
      <c r="V303" s="302"/>
      <c r="W303" s="302"/>
      <c r="X303" s="302"/>
      <c r="Y303" s="302"/>
      <c r="Z303" s="302"/>
      <c r="AA303" s="302"/>
      <c r="AB303" s="302"/>
      <c r="AC303" s="302"/>
      <c r="AD303" s="302"/>
      <c r="AE303" s="302">
        <v>1</v>
      </c>
      <c r="AF303" s="302"/>
      <c r="AG303" s="302"/>
      <c r="AH303" s="302"/>
      <c r="AI303" s="302"/>
      <c r="AJ303" s="302"/>
      <c r="AK303" s="302"/>
      <c r="AL303" s="302"/>
      <c r="AM303" s="302"/>
      <c r="AN303" s="302"/>
      <c r="AO303" s="302"/>
      <c r="AP303" s="302"/>
      <c r="AQ303" s="302"/>
      <c r="AR303" s="302"/>
      <c r="AS303" s="302"/>
      <c r="AT303" s="302"/>
      <c r="AU303" s="302"/>
      <c r="AV303" s="302"/>
      <c r="AW303" s="302"/>
      <c r="AX303" s="302"/>
      <c r="AY303" s="302"/>
      <c r="AZ303" s="302"/>
      <c r="BA303" s="302"/>
      <c r="BB303" s="302"/>
      <c r="BC303" s="302"/>
      <c r="BD303" s="302"/>
      <c r="BE303" s="302"/>
      <c r="BF303" s="302"/>
      <c r="BG303" s="302"/>
      <c r="BH303" s="302"/>
      <c r="BI303" s="302"/>
      <c r="BJ303" s="302"/>
      <c r="BK303" s="302"/>
      <c r="BL303" s="302"/>
      <c r="BM303" s="302"/>
      <c r="BN303" s="302"/>
      <c r="BO303" s="302"/>
      <c r="BP303" s="302"/>
      <c r="BQ303" s="302"/>
      <c r="BR303" s="302"/>
      <c r="BS303" s="302"/>
      <c r="BT303" s="302"/>
      <c r="BU303" s="302"/>
      <c r="BV303" s="302"/>
      <c r="BW303" s="302"/>
      <c r="BX303" s="302"/>
      <c r="BY303" s="302"/>
      <c r="BZ303" s="302"/>
      <c r="CA303" s="302"/>
      <c r="CB303" s="302"/>
      <c r="CC303" s="302"/>
      <c r="CD303" s="302"/>
      <c r="CE303" s="302"/>
      <c r="CF303" s="302"/>
      <c r="CG303" s="302"/>
      <c r="CH303" s="302"/>
      <c r="CI303" s="302"/>
      <c r="CJ303" s="302"/>
      <c r="CK303" s="302"/>
      <c r="CL303" s="302"/>
      <c r="CM303" s="302"/>
      <c r="CN303" s="302"/>
      <c r="CO303" s="302"/>
      <c r="CP303" s="302"/>
      <c r="CQ303" s="302"/>
      <c r="CR303" s="302"/>
      <c r="CS303" s="302"/>
      <c r="CT303" s="302"/>
      <c r="CU303" s="302"/>
      <c r="CV303" s="302"/>
      <c r="CW303" s="302"/>
      <c r="CX303" s="302"/>
      <c r="CY303" s="302"/>
      <c r="CZ303" s="302"/>
      <c r="DA303" s="302"/>
      <c r="DB303" s="302"/>
      <c r="DC303" s="302"/>
      <c r="DD303" s="302"/>
      <c r="DE303" s="302"/>
      <c r="DF303" s="302"/>
      <c r="DG303" s="302"/>
      <c r="DH303" s="302"/>
      <c r="DI303" s="302"/>
      <c r="DJ303" s="302"/>
      <c r="DK303" s="302"/>
      <c r="DL303" s="302"/>
      <c r="DM303" s="302"/>
      <c r="DN303" s="302"/>
      <c r="DO303" s="302"/>
      <c r="DP303" s="302"/>
      <c r="DQ303" s="302"/>
      <c r="DR303" s="302"/>
      <c r="DS303" s="302"/>
      <c r="DT303" s="302"/>
      <c r="DU303" s="302"/>
      <c r="DV303" s="302"/>
      <c r="DW303" s="302"/>
      <c r="DX303" s="302"/>
      <c r="DY303" s="302"/>
      <c r="DZ303" s="302"/>
      <c r="EA303" s="302"/>
      <c r="EB303" s="302"/>
      <c r="EC303" s="302"/>
      <c r="ED303" s="302"/>
      <c r="EE303" s="302"/>
      <c r="EF303" s="302"/>
      <c r="EG303" s="302"/>
      <c r="EH303" s="302"/>
      <c r="EI303" s="302"/>
      <c r="EJ303" s="302"/>
      <c r="EK303" s="302"/>
      <c r="EL303" s="302"/>
      <c r="EM303" s="302"/>
      <c r="EN303" s="302"/>
      <c r="EO303" s="302"/>
      <c r="EP303" s="302"/>
      <c r="EQ303" s="302"/>
      <c r="ER303" s="302"/>
      <c r="ES303" s="302"/>
      <c r="ET303" s="302"/>
      <c r="EU303" s="302"/>
      <c r="EV303" s="302"/>
      <c r="EW303" s="302"/>
      <c r="EX303" s="302"/>
      <c r="EY303" s="302"/>
      <c r="EZ303" s="303"/>
      <c r="FA303" s="303"/>
      <c r="FB303" s="303"/>
      <c r="FC303" s="303"/>
      <c r="FD303" s="303"/>
      <c r="FE303" s="302"/>
      <c r="FF303" s="302"/>
      <c r="FG303" s="302"/>
      <c r="FH303" s="302"/>
      <c r="FI303" s="302"/>
    </row>
    <row r="304" spans="1:165" x14ac:dyDescent="0.2">
      <c r="A304" s="302"/>
      <c r="B304" s="55">
        <f t="shared" si="25"/>
        <v>5</v>
      </c>
      <c r="C304" s="55">
        <f t="shared" si="26"/>
        <v>5</v>
      </c>
      <c r="D304" s="55">
        <f t="shared" si="27"/>
        <v>5</v>
      </c>
      <c r="E304" s="55">
        <f t="shared" si="28"/>
        <v>5</v>
      </c>
      <c r="F304" s="55">
        <f t="shared" si="29"/>
        <v>5</v>
      </c>
      <c r="G304" s="55">
        <f t="shared" si="30"/>
        <v>4.25</v>
      </c>
      <c r="H304" s="55">
        <f>IF(AND(M304&gt;0,M304&lt;='Summary STATS'!$C$22),1,"")</f>
        <v>1</v>
      </c>
      <c r="I304" s="305"/>
      <c r="J304" s="26" t="s">
        <v>584</v>
      </c>
      <c r="K304" s="205">
        <v>44.211267319999997</v>
      </c>
      <c r="L304" s="205">
        <v>-88.467423190000005</v>
      </c>
      <c r="M304" s="302">
        <v>4.25</v>
      </c>
      <c r="N304" s="302" t="s">
        <v>284</v>
      </c>
      <c r="O304" s="302" t="s">
        <v>277</v>
      </c>
      <c r="P304" s="301"/>
      <c r="Q304" s="302">
        <v>3</v>
      </c>
      <c r="R304" s="15"/>
      <c r="S304" s="15"/>
      <c r="T304" s="302"/>
      <c r="U304" s="302"/>
      <c r="V304" s="302"/>
      <c r="W304" s="302"/>
      <c r="X304" s="302"/>
      <c r="Y304" s="302"/>
      <c r="Z304" s="302"/>
      <c r="AA304" s="302"/>
      <c r="AB304" s="302"/>
      <c r="AC304" s="302"/>
      <c r="AD304" s="302"/>
      <c r="AE304" s="302">
        <v>3</v>
      </c>
      <c r="AF304" s="302"/>
      <c r="AG304" s="302"/>
      <c r="AH304" s="302"/>
      <c r="AI304" s="302"/>
      <c r="AJ304" s="302"/>
      <c r="AK304" s="302"/>
      <c r="AL304" s="302"/>
      <c r="AM304" s="302"/>
      <c r="AN304" s="302"/>
      <c r="AO304" s="302"/>
      <c r="AP304" s="302"/>
      <c r="AQ304" s="302">
        <v>3</v>
      </c>
      <c r="AR304" s="302"/>
      <c r="AS304" s="302"/>
      <c r="AT304" s="302"/>
      <c r="AU304" s="302"/>
      <c r="AV304" s="302"/>
      <c r="AW304" s="302">
        <v>1</v>
      </c>
      <c r="AX304" s="302"/>
      <c r="AY304" s="302"/>
      <c r="AZ304" s="302"/>
      <c r="BA304" s="302"/>
      <c r="BB304" s="302"/>
      <c r="BC304" s="302"/>
      <c r="BD304" s="302"/>
      <c r="BE304" s="302"/>
      <c r="BF304" s="302"/>
      <c r="BG304" s="302"/>
      <c r="BH304" s="302"/>
      <c r="BI304" s="302"/>
      <c r="BJ304" s="302"/>
      <c r="BK304" s="302"/>
      <c r="BL304" s="302"/>
      <c r="BM304" s="302"/>
      <c r="BN304" s="302"/>
      <c r="BO304" s="302"/>
      <c r="BP304" s="302"/>
      <c r="BQ304" s="302"/>
      <c r="BR304" s="302"/>
      <c r="BS304" s="302"/>
      <c r="BT304" s="302"/>
      <c r="BU304" s="302"/>
      <c r="BV304" s="302"/>
      <c r="BW304" s="302"/>
      <c r="BX304" s="302"/>
      <c r="BY304" s="302"/>
      <c r="BZ304" s="302"/>
      <c r="CA304" s="302"/>
      <c r="CB304" s="302"/>
      <c r="CC304" s="302"/>
      <c r="CD304" s="302"/>
      <c r="CE304" s="302"/>
      <c r="CF304" s="302"/>
      <c r="CG304" s="302"/>
      <c r="CH304" s="302"/>
      <c r="CI304" s="302"/>
      <c r="CJ304" s="302"/>
      <c r="CK304" s="302"/>
      <c r="CL304" s="302"/>
      <c r="CM304" s="302"/>
      <c r="CN304" s="302"/>
      <c r="CO304" s="302"/>
      <c r="CP304" s="302"/>
      <c r="CQ304" s="302"/>
      <c r="CR304" s="302"/>
      <c r="CS304" s="302"/>
      <c r="CT304" s="302"/>
      <c r="CU304" s="302"/>
      <c r="CV304" s="302"/>
      <c r="CW304" s="302"/>
      <c r="CX304" s="302"/>
      <c r="CY304" s="302"/>
      <c r="CZ304" s="302"/>
      <c r="DA304" s="302"/>
      <c r="DB304" s="302"/>
      <c r="DC304" s="302"/>
      <c r="DD304" s="302"/>
      <c r="DE304" s="302">
        <v>1</v>
      </c>
      <c r="DF304" s="302"/>
      <c r="DG304" s="302"/>
      <c r="DH304" s="302"/>
      <c r="DI304" s="302"/>
      <c r="DJ304" s="302"/>
      <c r="DK304" s="302"/>
      <c r="DL304" s="302"/>
      <c r="DM304" s="302"/>
      <c r="DN304" s="302"/>
      <c r="DO304" s="302"/>
      <c r="DP304" s="302"/>
      <c r="DQ304" s="302"/>
      <c r="DR304" s="302"/>
      <c r="DS304" s="302"/>
      <c r="DT304" s="302"/>
      <c r="DU304" s="302"/>
      <c r="DV304" s="302"/>
      <c r="DW304" s="302"/>
      <c r="DX304" s="302"/>
      <c r="DY304" s="302"/>
      <c r="DZ304" s="302"/>
      <c r="EA304" s="302"/>
      <c r="EB304" s="302"/>
      <c r="EC304" s="302"/>
      <c r="ED304" s="302"/>
      <c r="EE304" s="302"/>
      <c r="EF304" s="302"/>
      <c r="EG304" s="302"/>
      <c r="EH304" s="302"/>
      <c r="EI304" s="302"/>
      <c r="EJ304" s="302"/>
      <c r="EK304" s="302"/>
      <c r="EL304" s="302"/>
      <c r="EM304" s="302"/>
      <c r="EN304" s="302"/>
      <c r="EO304" s="302"/>
      <c r="EP304" s="302"/>
      <c r="EQ304" s="302"/>
      <c r="ER304" s="302"/>
      <c r="ES304" s="302">
        <v>1</v>
      </c>
      <c r="ET304" s="302"/>
      <c r="EU304" s="302"/>
      <c r="EV304" s="302"/>
      <c r="EW304" s="302"/>
      <c r="EX304" s="302"/>
      <c r="EY304" s="302"/>
      <c r="EZ304" s="303"/>
      <c r="FA304" s="303"/>
      <c r="FB304" s="303"/>
      <c r="FC304" s="303"/>
      <c r="FD304" s="303"/>
      <c r="FE304" s="302"/>
      <c r="FF304" s="302"/>
      <c r="FG304" s="302"/>
      <c r="FH304" s="302"/>
      <c r="FI304" s="302"/>
    </row>
    <row r="305" spans="1:165" x14ac:dyDescent="0.2">
      <c r="A305" s="302"/>
      <c r="B305" s="55">
        <f t="shared" si="25"/>
        <v>0</v>
      </c>
      <c r="C305" s="55" t="str">
        <f t="shared" si="26"/>
        <v/>
      </c>
      <c r="D305" s="55" t="str">
        <f t="shared" si="27"/>
        <v/>
      </c>
      <c r="E305" s="55">
        <f t="shared" si="28"/>
        <v>0</v>
      </c>
      <c r="F305" s="55">
        <f t="shared" si="29"/>
        <v>0</v>
      </c>
      <c r="G305" s="55" t="str">
        <f t="shared" si="30"/>
        <v/>
      </c>
      <c r="H305" s="55">
        <f>IF(AND(M305&gt;0,M305&lt;='Summary STATS'!$C$22),1,"")</f>
        <v>1</v>
      </c>
      <c r="I305" s="305"/>
      <c r="J305" s="26" t="s">
        <v>585</v>
      </c>
      <c r="K305" s="205">
        <v>44.211252539999997</v>
      </c>
      <c r="L305" s="205">
        <v>-88.466322059999996</v>
      </c>
      <c r="M305" s="302">
        <v>10</v>
      </c>
      <c r="N305" s="302" t="s">
        <v>284</v>
      </c>
      <c r="O305" s="302" t="s">
        <v>277</v>
      </c>
      <c r="P305" s="301"/>
      <c r="Q305" s="302"/>
      <c r="R305" s="15"/>
      <c r="S305" s="15"/>
      <c r="T305" s="302"/>
      <c r="U305" s="302"/>
      <c r="V305" s="302"/>
      <c r="W305" s="302"/>
      <c r="X305" s="302"/>
      <c r="Y305" s="302"/>
      <c r="Z305" s="302"/>
      <c r="AA305" s="302"/>
      <c r="AB305" s="302"/>
      <c r="AC305" s="302"/>
      <c r="AD305" s="302"/>
      <c r="AE305" s="302"/>
      <c r="AF305" s="302"/>
      <c r="AG305" s="302"/>
      <c r="AH305" s="302"/>
      <c r="AI305" s="302"/>
      <c r="AJ305" s="302"/>
      <c r="AK305" s="302"/>
      <c r="AL305" s="302"/>
      <c r="AM305" s="302"/>
      <c r="AN305" s="302"/>
      <c r="AO305" s="302"/>
      <c r="AP305" s="302"/>
      <c r="AQ305" s="302"/>
      <c r="AR305" s="302"/>
      <c r="AS305" s="302"/>
      <c r="AT305" s="302"/>
      <c r="AU305" s="302"/>
      <c r="AV305" s="302"/>
      <c r="AW305" s="302"/>
      <c r="AX305" s="302"/>
      <c r="AY305" s="302"/>
      <c r="AZ305" s="302"/>
      <c r="BA305" s="302"/>
      <c r="BB305" s="302"/>
      <c r="BC305" s="302"/>
      <c r="BD305" s="302"/>
      <c r="BE305" s="302"/>
      <c r="BF305" s="302"/>
      <c r="BG305" s="302"/>
      <c r="BH305" s="302"/>
      <c r="BI305" s="302"/>
      <c r="BJ305" s="302"/>
      <c r="BK305" s="302"/>
      <c r="BL305" s="302"/>
      <c r="BM305" s="302"/>
      <c r="BN305" s="302"/>
      <c r="BO305" s="302"/>
      <c r="BP305" s="302"/>
      <c r="BQ305" s="302"/>
      <c r="BR305" s="302"/>
      <c r="BS305" s="302"/>
      <c r="BT305" s="302"/>
      <c r="BU305" s="302"/>
      <c r="BV305" s="302"/>
      <c r="BW305" s="302"/>
      <c r="BX305" s="302"/>
      <c r="BY305" s="302"/>
      <c r="BZ305" s="302"/>
      <c r="CA305" s="302"/>
      <c r="CB305" s="302"/>
      <c r="CC305" s="302"/>
      <c r="CD305" s="302"/>
      <c r="CE305" s="302"/>
      <c r="CF305" s="302"/>
      <c r="CG305" s="302"/>
      <c r="CH305" s="302"/>
      <c r="CI305" s="302"/>
      <c r="CJ305" s="302"/>
      <c r="CK305" s="302"/>
      <c r="CL305" s="302"/>
      <c r="CM305" s="302"/>
      <c r="CN305" s="302"/>
      <c r="CO305" s="302"/>
      <c r="CP305" s="302"/>
      <c r="CQ305" s="302"/>
      <c r="CR305" s="302"/>
      <c r="CS305" s="302"/>
      <c r="CT305" s="302"/>
      <c r="CU305" s="302"/>
      <c r="CV305" s="302"/>
      <c r="CW305" s="302"/>
      <c r="CX305" s="302"/>
      <c r="CY305" s="302"/>
      <c r="CZ305" s="302"/>
      <c r="DA305" s="302"/>
      <c r="DB305" s="302"/>
      <c r="DC305" s="302"/>
      <c r="DD305" s="302"/>
      <c r="DE305" s="302"/>
      <c r="DF305" s="302"/>
      <c r="DG305" s="302"/>
      <c r="DH305" s="302"/>
      <c r="DI305" s="302"/>
      <c r="DJ305" s="302"/>
      <c r="DK305" s="302"/>
      <c r="DL305" s="302"/>
      <c r="DM305" s="302"/>
      <c r="DN305" s="302"/>
      <c r="DO305" s="302"/>
      <c r="DP305" s="302"/>
      <c r="DQ305" s="302"/>
      <c r="DR305" s="302"/>
      <c r="DS305" s="302"/>
      <c r="DT305" s="302"/>
      <c r="DU305" s="302"/>
      <c r="DV305" s="302"/>
      <c r="DW305" s="302"/>
      <c r="DX305" s="302"/>
      <c r="DY305" s="302"/>
      <c r="DZ305" s="302"/>
      <c r="EA305" s="302"/>
      <c r="EB305" s="302"/>
      <c r="EC305" s="302"/>
      <c r="ED305" s="302"/>
      <c r="EE305" s="302"/>
      <c r="EF305" s="302"/>
      <c r="EG305" s="302"/>
      <c r="EH305" s="302"/>
      <c r="EI305" s="302"/>
      <c r="EJ305" s="302"/>
      <c r="EK305" s="302"/>
      <c r="EL305" s="302"/>
      <c r="EM305" s="302"/>
      <c r="EN305" s="302"/>
      <c r="EO305" s="302"/>
      <c r="EP305" s="302"/>
      <c r="EQ305" s="302"/>
      <c r="ER305" s="302"/>
      <c r="ES305" s="302"/>
      <c r="ET305" s="302"/>
      <c r="EU305" s="302"/>
      <c r="EV305" s="302"/>
      <c r="EW305" s="302"/>
      <c r="EX305" s="302"/>
      <c r="EY305" s="302"/>
      <c r="EZ305" s="303"/>
      <c r="FA305" s="303"/>
      <c r="FB305" s="303"/>
      <c r="FC305" s="303"/>
      <c r="FD305" s="303"/>
      <c r="FE305" s="302"/>
      <c r="FF305" s="302"/>
      <c r="FG305" s="302"/>
      <c r="FH305" s="302"/>
      <c r="FI305" s="302"/>
    </row>
    <row r="306" spans="1:165" x14ac:dyDescent="0.2">
      <c r="A306" s="302"/>
      <c r="B306" s="55">
        <f t="shared" si="25"/>
        <v>0</v>
      </c>
      <c r="C306" s="55" t="str">
        <f t="shared" si="26"/>
        <v/>
      </c>
      <c r="D306" s="55" t="str">
        <f t="shared" si="27"/>
        <v/>
      </c>
      <c r="E306" s="55">
        <f t="shared" si="28"/>
        <v>0</v>
      </c>
      <c r="F306" s="55">
        <f t="shared" si="29"/>
        <v>0</v>
      </c>
      <c r="G306" s="55" t="str">
        <f t="shared" si="30"/>
        <v/>
      </c>
      <c r="H306" s="55">
        <f>IF(AND(M306&gt;0,M306&lt;='Summary STATS'!$C$22),1,"")</f>
        <v>1</v>
      </c>
      <c r="I306" s="305"/>
      <c r="J306" s="26" t="s">
        <v>586</v>
      </c>
      <c r="K306" s="205">
        <v>44.211237750000002</v>
      </c>
      <c r="L306" s="205">
        <v>-88.465220930000001</v>
      </c>
      <c r="M306" s="302">
        <v>11.5</v>
      </c>
      <c r="N306" s="302" t="s">
        <v>284</v>
      </c>
      <c r="O306" s="302" t="s">
        <v>277</v>
      </c>
      <c r="P306" s="301"/>
      <c r="Q306" s="302"/>
      <c r="R306" s="15"/>
      <c r="S306" s="15"/>
      <c r="T306" s="302"/>
      <c r="U306" s="302"/>
      <c r="V306" s="302"/>
      <c r="W306" s="302"/>
      <c r="X306" s="302"/>
      <c r="Y306" s="302"/>
      <c r="Z306" s="302"/>
      <c r="AA306" s="302"/>
      <c r="AB306" s="302"/>
      <c r="AC306" s="302"/>
      <c r="AD306" s="302"/>
      <c r="AE306" s="302"/>
      <c r="AF306" s="302"/>
      <c r="AG306" s="302"/>
      <c r="AH306" s="302"/>
      <c r="AI306" s="302"/>
      <c r="AJ306" s="302"/>
      <c r="AK306" s="302"/>
      <c r="AL306" s="302"/>
      <c r="AM306" s="302"/>
      <c r="AN306" s="302"/>
      <c r="AO306" s="302"/>
      <c r="AP306" s="302"/>
      <c r="AQ306" s="302"/>
      <c r="AR306" s="302"/>
      <c r="AS306" s="302"/>
      <c r="AT306" s="302"/>
      <c r="AU306" s="302"/>
      <c r="AV306" s="302"/>
      <c r="AW306" s="302"/>
      <c r="AX306" s="302"/>
      <c r="AY306" s="302"/>
      <c r="AZ306" s="302"/>
      <c r="BA306" s="302"/>
      <c r="BB306" s="302"/>
      <c r="BC306" s="302"/>
      <c r="BD306" s="302"/>
      <c r="BE306" s="302"/>
      <c r="BF306" s="302"/>
      <c r="BG306" s="302"/>
      <c r="BH306" s="302"/>
      <c r="BI306" s="302"/>
      <c r="BJ306" s="302"/>
      <c r="BK306" s="302"/>
      <c r="BL306" s="302"/>
      <c r="BM306" s="302"/>
      <c r="BN306" s="302"/>
      <c r="BO306" s="302"/>
      <c r="BP306" s="302"/>
      <c r="BQ306" s="302"/>
      <c r="BR306" s="302"/>
      <c r="BS306" s="302"/>
      <c r="BT306" s="302"/>
      <c r="BU306" s="302"/>
      <c r="BV306" s="302"/>
      <c r="BW306" s="302"/>
      <c r="BX306" s="302"/>
      <c r="BY306" s="302"/>
      <c r="BZ306" s="302"/>
      <c r="CA306" s="302"/>
      <c r="CB306" s="302"/>
      <c r="CC306" s="302"/>
      <c r="CD306" s="302"/>
      <c r="CE306" s="302"/>
      <c r="CF306" s="302"/>
      <c r="CG306" s="302"/>
      <c r="CH306" s="302"/>
      <c r="CI306" s="302"/>
      <c r="CJ306" s="302"/>
      <c r="CK306" s="302"/>
      <c r="CL306" s="302"/>
      <c r="CM306" s="302"/>
      <c r="CN306" s="302"/>
      <c r="CO306" s="302"/>
      <c r="CP306" s="302"/>
      <c r="CQ306" s="302"/>
      <c r="CR306" s="302"/>
      <c r="CS306" s="302"/>
      <c r="CT306" s="302"/>
      <c r="CU306" s="302"/>
      <c r="CV306" s="302"/>
      <c r="CW306" s="302"/>
      <c r="CX306" s="302"/>
      <c r="CY306" s="302"/>
      <c r="CZ306" s="302"/>
      <c r="DA306" s="302"/>
      <c r="DB306" s="302"/>
      <c r="DC306" s="302"/>
      <c r="DD306" s="302"/>
      <c r="DE306" s="302"/>
      <c r="DF306" s="302"/>
      <c r="DG306" s="302"/>
      <c r="DH306" s="302"/>
      <c r="DI306" s="302"/>
      <c r="DJ306" s="302"/>
      <c r="DK306" s="302"/>
      <c r="DL306" s="302"/>
      <c r="DM306" s="302"/>
      <c r="DN306" s="302"/>
      <c r="DO306" s="302"/>
      <c r="DP306" s="302"/>
      <c r="DQ306" s="302"/>
      <c r="DR306" s="302"/>
      <c r="DS306" s="302"/>
      <c r="DT306" s="302"/>
      <c r="DU306" s="302"/>
      <c r="DV306" s="302"/>
      <c r="DW306" s="302"/>
      <c r="DX306" s="302"/>
      <c r="DY306" s="302"/>
      <c r="DZ306" s="302"/>
      <c r="EA306" s="302"/>
      <c r="EB306" s="302"/>
      <c r="EC306" s="302"/>
      <c r="ED306" s="302"/>
      <c r="EE306" s="302"/>
      <c r="EF306" s="302"/>
      <c r="EG306" s="302"/>
      <c r="EH306" s="302"/>
      <c r="EI306" s="302"/>
      <c r="EJ306" s="302"/>
      <c r="EK306" s="302"/>
      <c r="EL306" s="302"/>
      <c r="EM306" s="302"/>
      <c r="EN306" s="302"/>
      <c r="EO306" s="302"/>
      <c r="EP306" s="302"/>
      <c r="EQ306" s="302"/>
      <c r="ER306" s="302"/>
      <c r="ES306" s="302"/>
      <c r="ET306" s="302"/>
      <c r="EU306" s="302"/>
      <c r="EV306" s="302"/>
      <c r="EW306" s="302"/>
      <c r="EX306" s="302"/>
      <c r="EY306" s="302"/>
      <c r="EZ306" s="303"/>
      <c r="FA306" s="303"/>
      <c r="FB306" s="303"/>
      <c r="FC306" s="303"/>
      <c r="FD306" s="303"/>
      <c r="FE306" s="302"/>
      <c r="FF306" s="302"/>
      <c r="FG306" s="302"/>
      <c r="FH306" s="302"/>
      <c r="FI306" s="302"/>
    </row>
    <row r="307" spans="1:165" x14ac:dyDescent="0.2">
      <c r="A307" s="302"/>
      <c r="B307" s="55">
        <f t="shared" si="25"/>
        <v>0</v>
      </c>
      <c r="C307" s="55" t="str">
        <f t="shared" si="26"/>
        <v/>
      </c>
      <c r="D307" s="55" t="str">
        <f t="shared" si="27"/>
        <v/>
      </c>
      <c r="E307" s="55">
        <f t="shared" si="28"/>
        <v>0</v>
      </c>
      <c r="F307" s="55">
        <f t="shared" si="29"/>
        <v>0</v>
      </c>
      <c r="G307" s="55" t="str">
        <f t="shared" si="30"/>
        <v/>
      </c>
      <c r="H307" s="55">
        <f>IF(AND(M307&gt;0,M307&lt;='Summary STATS'!$C$22),1,"")</f>
        <v>1</v>
      </c>
      <c r="I307" s="305"/>
      <c r="J307" s="26" t="s">
        <v>587</v>
      </c>
      <c r="K307" s="205">
        <v>44.21122295</v>
      </c>
      <c r="L307" s="205">
        <v>-88.464119800000006</v>
      </c>
      <c r="M307" s="302">
        <v>7.5</v>
      </c>
      <c r="N307" s="302" t="s">
        <v>284</v>
      </c>
      <c r="O307" s="302" t="s">
        <v>277</v>
      </c>
      <c r="P307" s="301"/>
      <c r="Q307" s="302"/>
      <c r="R307" s="15"/>
      <c r="S307" s="15"/>
      <c r="T307" s="302"/>
      <c r="U307" s="302"/>
      <c r="V307" s="302"/>
      <c r="W307" s="302"/>
      <c r="X307" s="302"/>
      <c r="Y307" s="302"/>
      <c r="Z307" s="302"/>
      <c r="AA307" s="302"/>
      <c r="AB307" s="302"/>
      <c r="AC307" s="302"/>
      <c r="AD307" s="302"/>
      <c r="AE307" s="302"/>
      <c r="AF307" s="302"/>
      <c r="AG307" s="302"/>
      <c r="AH307" s="302"/>
      <c r="AI307" s="302"/>
      <c r="AJ307" s="302"/>
      <c r="AK307" s="302"/>
      <c r="AL307" s="302"/>
      <c r="AM307" s="302"/>
      <c r="AN307" s="302"/>
      <c r="AO307" s="302"/>
      <c r="AP307" s="302"/>
      <c r="AQ307" s="302"/>
      <c r="AR307" s="302"/>
      <c r="AS307" s="302"/>
      <c r="AT307" s="302"/>
      <c r="AU307" s="302"/>
      <c r="AV307" s="302"/>
      <c r="AW307" s="302"/>
      <c r="AX307" s="302"/>
      <c r="AY307" s="302"/>
      <c r="AZ307" s="302"/>
      <c r="BA307" s="302"/>
      <c r="BB307" s="302"/>
      <c r="BC307" s="302"/>
      <c r="BD307" s="302"/>
      <c r="BE307" s="302"/>
      <c r="BF307" s="302"/>
      <c r="BG307" s="302"/>
      <c r="BH307" s="302"/>
      <c r="BI307" s="302"/>
      <c r="BJ307" s="302"/>
      <c r="BK307" s="302"/>
      <c r="BL307" s="302"/>
      <c r="BM307" s="302"/>
      <c r="BN307" s="302"/>
      <c r="BO307" s="302"/>
      <c r="BP307" s="302"/>
      <c r="BQ307" s="302"/>
      <c r="BR307" s="302"/>
      <c r="BS307" s="302"/>
      <c r="BT307" s="302"/>
      <c r="BU307" s="302"/>
      <c r="BV307" s="302"/>
      <c r="BW307" s="302"/>
      <c r="BX307" s="302"/>
      <c r="BY307" s="302"/>
      <c r="BZ307" s="302"/>
      <c r="CA307" s="302"/>
      <c r="CB307" s="302"/>
      <c r="CC307" s="302"/>
      <c r="CD307" s="302"/>
      <c r="CE307" s="302"/>
      <c r="CF307" s="302"/>
      <c r="CG307" s="302"/>
      <c r="CH307" s="302"/>
      <c r="CI307" s="302"/>
      <c r="CJ307" s="302"/>
      <c r="CK307" s="302"/>
      <c r="CL307" s="302"/>
      <c r="CM307" s="302"/>
      <c r="CN307" s="302"/>
      <c r="CO307" s="302"/>
      <c r="CP307" s="302"/>
      <c r="CQ307" s="302"/>
      <c r="CR307" s="302"/>
      <c r="CS307" s="302"/>
      <c r="CT307" s="302"/>
      <c r="CU307" s="302"/>
      <c r="CV307" s="302"/>
      <c r="CW307" s="302"/>
      <c r="CX307" s="302"/>
      <c r="CY307" s="302"/>
      <c r="CZ307" s="302"/>
      <c r="DA307" s="302"/>
      <c r="DB307" s="302"/>
      <c r="DC307" s="302"/>
      <c r="DD307" s="302"/>
      <c r="DE307" s="302"/>
      <c r="DF307" s="302"/>
      <c r="DG307" s="302"/>
      <c r="DH307" s="302"/>
      <c r="DI307" s="302"/>
      <c r="DJ307" s="302"/>
      <c r="DK307" s="302"/>
      <c r="DL307" s="302"/>
      <c r="DM307" s="302"/>
      <c r="DN307" s="302"/>
      <c r="DO307" s="302"/>
      <c r="DP307" s="302"/>
      <c r="DQ307" s="302"/>
      <c r="DR307" s="302"/>
      <c r="DS307" s="302"/>
      <c r="DT307" s="302"/>
      <c r="DU307" s="302"/>
      <c r="DV307" s="302"/>
      <c r="DW307" s="302"/>
      <c r="DX307" s="302"/>
      <c r="DY307" s="302"/>
      <c r="DZ307" s="302"/>
      <c r="EA307" s="302"/>
      <c r="EB307" s="302"/>
      <c r="EC307" s="302"/>
      <c r="ED307" s="302"/>
      <c r="EE307" s="302"/>
      <c r="EF307" s="302"/>
      <c r="EG307" s="302"/>
      <c r="EH307" s="302"/>
      <c r="EI307" s="302"/>
      <c r="EJ307" s="302"/>
      <c r="EK307" s="302"/>
      <c r="EL307" s="302"/>
      <c r="EM307" s="302"/>
      <c r="EN307" s="302"/>
      <c r="EO307" s="302"/>
      <c r="EP307" s="302"/>
      <c r="EQ307" s="302"/>
      <c r="ER307" s="302"/>
      <c r="ES307" s="302"/>
      <c r="ET307" s="302"/>
      <c r="EU307" s="302"/>
      <c r="EV307" s="302"/>
      <c r="EW307" s="302"/>
      <c r="EX307" s="302"/>
      <c r="EY307" s="302"/>
      <c r="EZ307" s="303"/>
      <c r="FA307" s="303"/>
      <c r="FB307" s="303"/>
      <c r="FC307" s="303"/>
      <c r="FD307" s="303"/>
      <c r="FE307" s="302"/>
      <c r="FF307" s="302"/>
      <c r="FG307" s="302"/>
      <c r="FH307" s="302"/>
      <c r="FI307" s="302"/>
    </row>
    <row r="308" spans="1:165" x14ac:dyDescent="0.2">
      <c r="A308" s="302"/>
      <c r="B308" s="55">
        <f t="shared" si="25"/>
        <v>1</v>
      </c>
      <c r="C308" s="55">
        <f t="shared" si="26"/>
        <v>1</v>
      </c>
      <c r="D308" s="55">
        <f t="shared" si="27"/>
        <v>1</v>
      </c>
      <c r="E308" s="55">
        <f t="shared" si="28"/>
        <v>1</v>
      </c>
      <c r="F308" s="55">
        <f t="shared" si="29"/>
        <v>1</v>
      </c>
      <c r="G308" s="55">
        <f t="shared" si="30"/>
        <v>10.5</v>
      </c>
      <c r="H308" s="55">
        <f>IF(AND(M308&gt;0,M308&lt;='Summary STATS'!$C$22),1,"")</f>
        <v>1</v>
      </c>
      <c r="I308" s="305"/>
      <c r="J308" s="26" t="s">
        <v>588</v>
      </c>
      <c r="K308" s="205">
        <v>44.211208130000003</v>
      </c>
      <c r="L308" s="205">
        <v>-88.463018669999997</v>
      </c>
      <c r="M308" s="302">
        <v>10.5</v>
      </c>
      <c r="N308" s="302" t="s">
        <v>284</v>
      </c>
      <c r="O308" s="302" t="s">
        <v>277</v>
      </c>
      <c r="P308" s="301"/>
      <c r="Q308" s="302">
        <v>1</v>
      </c>
      <c r="R308" s="15"/>
      <c r="S308" s="15"/>
      <c r="T308" s="302"/>
      <c r="U308" s="302"/>
      <c r="V308" s="302"/>
      <c r="W308" s="302"/>
      <c r="X308" s="302"/>
      <c r="Y308" s="302"/>
      <c r="Z308" s="302"/>
      <c r="AA308" s="302"/>
      <c r="AB308" s="302"/>
      <c r="AC308" s="302"/>
      <c r="AD308" s="302"/>
      <c r="AE308" s="302"/>
      <c r="AF308" s="302"/>
      <c r="AG308" s="302"/>
      <c r="AH308" s="302"/>
      <c r="AI308" s="302"/>
      <c r="AJ308" s="302"/>
      <c r="AK308" s="302"/>
      <c r="AL308" s="302"/>
      <c r="AM308" s="302"/>
      <c r="AN308" s="302"/>
      <c r="AO308" s="302"/>
      <c r="AP308" s="302"/>
      <c r="AQ308" s="302" t="s">
        <v>278</v>
      </c>
      <c r="AR308" s="302"/>
      <c r="AS308" s="302"/>
      <c r="AT308" s="302"/>
      <c r="AU308" s="302"/>
      <c r="AV308" s="302"/>
      <c r="AW308" s="302"/>
      <c r="AX308" s="302"/>
      <c r="AY308" s="302"/>
      <c r="AZ308" s="302"/>
      <c r="BA308" s="302"/>
      <c r="BB308" s="302"/>
      <c r="BC308" s="302"/>
      <c r="BD308" s="302"/>
      <c r="BE308" s="302"/>
      <c r="BF308" s="302"/>
      <c r="BG308" s="302"/>
      <c r="BH308" s="302"/>
      <c r="BI308" s="302"/>
      <c r="BJ308" s="302"/>
      <c r="BK308" s="302"/>
      <c r="BL308" s="302"/>
      <c r="BM308" s="302"/>
      <c r="BN308" s="302"/>
      <c r="BO308" s="302"/>
      <c r="BP308" s="302"/>
      <c r="BQ308" s="302"/>
      <c r="BR308" s="302"/>
      <c r="BS308" s="302"/>
      <c r="BT308" s="302"/>
      <c r="BU308" s="302"/>
      <c r="BV308" s="302"/>
      <c r="BW308" s="302"/>
      <c r="BX308" s="302"/>
      <c r="BY308" s="302"/>
      <c r="BZ308" s="302"/>
      <c r="CA308" s="302"/>
      <c r="CB308" s="302"/>
      <c r="CC308" s="302"/>
      <c r="CD308" s="302"/>
      <c r="CE308" s="302"/>
      <c r="CF308" s="302"/>
      <c r="CG308" s="302"/>
      <c r="CH308" s="302"/>
      <c r="CI308" s="302"/>
      <c r="CJ308" s="302"/>
      <c r="CK308" s="302"/>
      <c r="CL308" s="302"/>
      <c r="CM308" s="302"/>
      <c r="CN308" s="302"/>
      <c r="CO308" s="302"/>
      <c r="CP308" s="302"/>
      <c r="CQ308" s="302"/>
      <c r="CR308" s="302"/>
      <c r="CS308" s="302"/>
      <c r="CT308" s="302"/>
      <c r="CU308" s="302"/>
      <c r="CV308" s="302"/>
      <c r="CW308" s="302"/>
      <c r="CX308" s="302"/>
      <c r="CY308" s="302"/>
      <c r="CZ308" s="302"/>
      <c r="DA308" s="302"/>
      <c r="DB308" s="302"/>
      <c r="DC308" s="302"/>
      <c r="DD308" s="302"/>
      <c r="DE308" s="302"/>
      <c r="DF308" s="302"/>
      <c r="DG308" s="302"/>
      <c r="DH308" s="302"/>
      <c r="DI308" s="302"/>
      <c r="DJ308" s="302"/>
      <c r="DK308" s="302"/>
      <c r="DL308" s="302"/>
      <c r="DM308" s="302"/>
      <c r="DN308" s="302"/>
      <c r="DO308" s="302"/>
      <c r="DP308" s="302"/>
      <c r="DQ308" s="302"/>
      <c r="DR308" s="302"/>
      <c r="DS308" s="302"/>
      <c r="DT308" s="302"/>
      <c r="DU308" s="302"/>
      <c r="DV308" s="302"/>
      <c r="DW308" s="302"/>
      <c r="DX308" s="302"/>
      <c r="DY308" s="302"/>
      <c r="DZ308" s="302"/>
      <c r="EA308" s="302"/>
      <c r="EB308" s="302"/>
      <c r="EC308" s="302"/>
      <c r="ED308" s="302"/>
      <c r="EE308" s="302"/>
      <c r="EF308" s="302"/>
      <c r="EG308" s="302"/>
      <c r="EH308" s="302"/>
      <c r="EI308" s="302"/>
      <c r="EJ308" s="302"/>
      <c r="EK308" s="302"/>
      <c r="EL308" s="302"/>
      <c r="EM308" s="302"/>
      <c r="EN308" s="302"/>
      <c r="EO308" s="302"/>
      <c r="EP308" s="302"/>
      <c r="EQ308" s="302"/>
      <c r="ER308" s="302"/>
      <c r="ES308" s="302">
        <v>1</v>
      </c>
      <c r="ET308" s="302"/>
      <c r="EU308" s="302"/>
      <c r="EV308" s="302"/>
      <c r="EW308" s="302"/>
      <c r="EX308" s="302"/>
      <c r="EY308" s="302"/>
      <c r="EZ308" s="303"/>
      <c r="FA308" s="303"/>
      <c r="FB308" s="303"/>
      <c r="FC308" s="303"/>
      <c r="FD308" s="303"/>
      <c r="FE308" s="302"/>
      <c r="FF308" s="302"/>
      <c r="FG308" s="302"/>
      <c r="FH308" s="302"/>
      <c r="FI308" s="302"/>
    </row>
    <row r="309" spans="1:165" x14ac:dyDescent="0.2">
      <c r="A309" s="302"/>
      <c r="B309" s="55">
        <f t="shared" si="25"/>
        <v>0</v>
      </c>
      <c r="C309" s="55" t="str">
        <f t="shared" si="26"/>
        <v/>
      </c>
      <c r="D309" s="55" t="str">
        <f t="shared" si="27"/>
        <v/>
      </c>
      <c r="E309" s="55">
        <f t="shared" si="28"/>
        <v>0</v>
      </c>
      <c r="F309" s="55">
        <f t="shared" si="29"/>
        <v>0</v>
      </c>
      <c r="G309" s="55" t="str">
        <f t="shared" si="30"/>
        <v/>
      </c>
      <c r="H309" s="55">
        <f>IF(AND(M309&gt;0,M309&lt;='Summary STATS'!$C$22),1,"")</f>
        <v>1</v>
      </c>
      <c r="I309" s="305"/>
      <c r="J309" s="26" t="s">
        <v>589</v>
      </c>
      <c r="K309" s="205">
        <v>44.211193309999999</v>
      </c>
      <c r="L309" s="205">
        <v>-88.461917540000002</v>
      </c>
      <c r="M309" s="302">
        <v>9.5</v>
      </c>
      <c r="N309" s="302" t="s">
        <v>276</v>
      </c>
      <c r="O309" s="302" t="s">
        <v>277</v>
      </c>
      <c r="P309" s="301"/>
      <c r="Q309" s="302"/>
      <c r="R309" s="15"/>
      <c r="S309" s="15"/>
      <c r="T309" s="302"/>
      <c r="U309" s="302"/>
      <c r="V309" s="302"/>
      <c r="W309" s="302"/>
      <c r="X309" s="302"/>
      <c r="Y309" s="302"/>
      <c r="Z309" s="302"/>
      <c r="AA309" s="302"/>
      <c r="AB309" s="302"/>
      <c r="AC309" s="302"/>
      <c r="AD309" s="302"/>
      <c r="AE309" s="302"/>
      <c r="AF309" s="302"/>
      <c r="AG309" s="302"/>
      <c r="AH309" s="302"/>
      <c r="AI309" s="302"/>
      <c r="AJ309" s="302"/>
      <c r="AK309" s="302"/>
      <c r="AL309" s="302"/>
      <c r="AM309" s="302"/>
      <c r="AN309" s="302"/>
      <c r="AO309" s="302"/>
      <c r="AP309" s="302"/>
      <c r="AQ309" s="302"/>
      <c r="AR309" s="302"/>
      <c r="AS309" s="302"/>
      <c r="AT309" s="302"/>
      <c r="AU309" s="302"/>
      <c r="AV309" s="302"/>
      <c r="AW309" s="302"/>
      <c r="AX309" s="302"/>
      <c r="AY309" s="302"/>
      <c r="AZ309" s="302"/>
      <c r="BA309" s="302"/>
      <c r="BB309" s="302"/>
      <c r="BC309" s="302"/>
      <c r="BD309" s="302"/>
      <c r="BE309" s="302"/>
      <c r="BF309" s="302"/>
      <c r="BG309" s="302"/>
      <c r="BH309" s="302"/>
      <c r="BI309" s="302"/>
      <c r="BJ309" s="302"/>
      <c r="BK309" s="302"/>
      <c r="BL309" s="302"/>
      <c r="BM309" s="302"/>
      <c r="BN309" s="302"/>
      <c r="BO309" s="302"/>
      <c r="BP309" s="302"/>
      <c r="BQ309" s="302"/>
      <c r="BR309" s="302"/>
      <c r="BS309" s="302"/>
      <c r="BT309" s="302"/>
      <c r="BU309" s="302"/>
      <c r="BV309" s="302"/>
      <c r="BW309" s="302"/>
      <c r="BX309" s="302"/>
      <c r="BY309" s="302"/>
      <c r="BZ309" s="302"/>
      <c r="CA309" s="302"/>
      <c r="CB309" s="302"/>
      <c r="CC309" s="302"/>
      <c r="CD309" s="302"/>
      <c r="CE309" s="302"/>
      <c r="CF309" s="302"/>
      <c r="CG309" s="302"/>
      <c r="CH309" s="302"/>
      <c r="CI309" s="302"/>
      <c r="CJ309" s="302"/>
      <c r="CK309" s="302"/>
      <c r="CL309" s="302"/>
      <c r="CM309" s="302"/>
      <c r="CN309" s="302"/>
      <c r="CO309" s="302"/>
      <c r="CP309" s="302"/>
      <c r="CQ309" s="302"/>
      <c r="CR309" s="302"/>
      <c r="CS309" s="302"/>
      <c r="CT309" s="302"/>
      <c r="CU309" s="302"/>
      <c r="CV309" s="302"/>
      <c r="CW309" s="302"/>
      <c r="CX309" s="302"/>
      <c r="CY309" s="302"/>
      <c r="CZ309" s="302"/>
      <c r="DA309" s="302"/>
      <c r="DB309" s="302"/>
      <c r="DC309" s="302"/>
      <c r="DD309" s="302"/>
      <c r="DE309" s="302"/>
      <c r="DF309" s="302"/>
      <c r="DG309" s="302"/>
      <c r="DH309" s="302"/>
      <c r="DI309" s="302"/>
      <c r="DJ309" s="302"/>
      <c r="DK309" s="302"/>
      <c r="DL309" s="302"/>
      <c r="DM309" s="302"/>
      <c r="DN309" s="302"/>
      <c r="DO309" s="302"/>
      <c r="DP309" s="302"/>
      <c r="DQ309" s="302"/>
      <c r="DR309" s="302"/>
      <c r="DS309" s="302"/>
      <c r="DT309" s="302"/>
      <c r="DU309" s="302"/>
      <c r="DV309" s="302"/>
      <c r="DW309" s="302"/>
      <c r="DX309" s="302"/>
      <c r="DY309" s="302"/>
      <c r="DZ309" s="302"/>
      <c r="EA309" s="302"/>
      <c r="EB309" s="302"/>
      <c r="EC309" s="302"/>
      <c r="ED309" s="302"/>
      <c r="EE309" s="302"/>
      <c r="EF309" s="302"/>
      <c r="EG309" s="302"/>
      <c r="EH309" s="302"/>
      <c r="EI309" s="302"/>
      <c r="EJ309" s="302"/>
      <c r="EK309" s="302"/>
      <c r="EL309" s="302"/>
      <c r="EM309" s="302"/>
      <c r="EN309" s="302"/>
      <c r="EO309" s="302"/>
      <c r="EP309" s="302"/>
      <c r="EQ309" s="302"/>
      <c r="ER309" s="302"/>
      <c r="ES309" s="302"/>
      <c r="ET309" s="302"/>
      <c r="EU309" s="302"/>
      <c r="EV309" s="302"/>
      <c r="EW309" s="302"/>
      <c r="EX309" s="302"/>
      <c r="EY309" s="302"/>
      <c r="EZ309" s="303"/>
      <c r="FA309" s="303"/>
      <c r="FB309" s="303"/>
      <c r="FC309" s="303"/>
      <c r="FD309" s="303"/>
      <c r="FE309" s="302"/>
      <c r="FF309" s="302"/>
      <c r="FG309" s="302"/>
      <c r="FH309" s="302"/>
      <c r="FI309" s="302"/>
    </row>
    <row r="310" spans="1:165" x14ac:dyDescent="0.2">
      <c r="A310" s="302"/>
      <c r="B310" s="55">
        <f t="shared" si="25"/>
        <v>0</v>
      </c>
      <c r="C310" s="55" t="str">
        <f t="shared" si="26"/>
        <v/>
      </c>
      <c r="D310" s="55" t="str">
        <f t="shared" si="27"/>
        <v/>
      </c>
      <c r="E310" s="55">
        <f t="shared" si="28"/>
        <v>0</v>
      </c>
      <c r="F310" s="55">
        <f t="shared" si="29"/>
        <v>0</v>
      </c>
      <c r="G310" s="55" t="str">
        <f t="shared" si="30"/>
        <v/>
      </c>
      <c r="H310" s="55">
        <f>IF(AND(M310&gt;0,M310&lt;='Summary STATS'!$C$22),1,"")</f>
        <v>1</v>
      </c>
      <c r="I310" s="305"/>
      <c r="J310" s="26" t="s">
        <v>590</v>
      </c>
      <c r="K310" s="205">
        <v>44.211178480000001</v>
      </c>
      <c r="L310" s="205">
        <v>-88.460816410000007</v>
      </c>
      <c r="M310" s="302">
        <v>8</v>
      </c>
      <c r="N310" s="302" t="s">
        <v>276</v>
      </c>
      <c r="O310" s="302" t="s">
        <v>277</v>
      </c>
      <c r="P310" s="301"/>
      <c r="Q310" s="302"/>
      <c r="R310" s="15"/>
      <c r="S310" s="15"/>
      <c r="T310" s="302"/>
      <c r="U310" s="302"/>
      <c r="V310" s="302"/>
      <c r="W310" s="302"/>
      <c r="X310" s="302"/>
      <c r="Y310" s="302"/>
      <c r="Z310" s="302"/>
      <c r="AA310" s="302"/>
      <c r="AB310" s="302"/>
      <c r="AC310" s="302"/>
      <c r="AD310" s="302"/>
      <c r="AE310" s="302"/>
      <c r="AF310" s="302"/>
      <c r="AG310" s="302"/>
      <c r="AH310" s="302"/>
      <c r="AI310" s="302"/>
      <c r="AJ310" s="302"/>
      <c r="AK310" s="302"/>
      <c r="AL310" s="302"/>
      <c r="AM310" s="302"/>
      <c r="AN310" s="302"/>
      <c r="AO310" s="302"/>
      <c r="AP310" s="302"/>
      <c r="AQ310" s="302"/>
      <c r="AR310" s="302"/>
      <c r="AS310" s="302"/>
      <c r="AT310" s="302"/>
      <c r="AU310" s="302"/>
      <c r="AV310" s="302"/>
      <c r="AW310" s="302"/>
      <c r="AX310" s="302"/>
      <c r="AY310" s="302"/>
      <c r="AZ310" s="302"/>
      <c r="BA310" s="302"/>
      <c r="BB310" s="302"/>
      <c r="BC310" s="302"/>
      <c r="BD310" s="302"/>
      <c r="BE310" s="302"/>
      <c r="BF310" s="302"/>
      <c r="BG310" s="302"/>
      <c r="BH310" s="302"/>
      <c r="BI310" s="302"/>
      <c r="BJ310" s="302"/>
      <c r="BK310" s="302"/>
      <c r="BL310" s="302"/>
      <c r="BM310" s="302"/>
      <c r="BN310" s="302"/>
      <c r="BO310" s="302"/>
      <c r="BP310" s="302"/>
      <c r="BQ310" s="302"/>
      <c r="BR310" s="302"/>
      <c r="BS310" s="302"/>
      <c r="BT310" s="302"/>
      <c r="BU310" s="302"/>
      <c r="BV310" s="302"/>
      <c r="BW310" s="302"/>
      <c r="BX310" s="302"/>
      <c r="BY310" s="302"/>
      <c r="BZ310" s="302"/>
      <c r="CA310" s="302"/>
      <c r="CB310" s="302"/>
      <c r="CC310" s="302"/>
      <c r="CD310" s="302"/>
      <c r="CE310" s="302"/>
      <c r="CF310" s="302"/>
      <c r="CG310" s="302"/>
      <c r="CH310" s="302"/>
      <c r="CI310" s="302"/>
      <c r="CJ310" s="302"/>
      <c r="CK310" s="302"/>
      <c r="CL310" s="302"/>
      <c r="CM310" s="302"/>
      <c r="CN310" s="302"/>
      <c r="CO310" s="302"/>
      <c r="CP310" s="302"/>
      <c r="CQ310" s="302"/>
      <c r="CR310" s="302"/>
      <c r="CS310" s="302"/>
      <c r="CT310" s="302"/>
      <c r="CU310" s="302"/>
      <c r="CV310" s="302"/>
      <c r="CW310" s="302"/>
      <c r="CX310" s="302"/>
      <c r="CY310" s="302"/>
      <c r="CZ310" s="302"/>
      <c r="DA310" s="302"/>
      <c r="DB310" s="302"/>
      <c r="DC310" s="302"/>
      <c r="DD310" s="302"/>
      <c r="DE310" s="302"/>
      <c r="DF310" s="302"/>
      <c r="DG310" s="302"/>
      <c r="DH310" s="302"/>
      <c r="DI310" s="302"/>
      <c r="DJ310" s="302"/>
      <c r="DK310" s="302"/>
      <c r="DL310" s="302"/>
      <c r="DM310" s="302"/>
      <c r="DN310" s="302"/>
      <c r="DO310" s="302"/>
      <c r="DP310" s="302"/>
      <c r="DQ310" s="302"/>
      <c r="DR310" s="302"/>
      <c r="DS310" s="302"/>
      <c r="DT310" s="302"/>
      <c r="DU310" s="302"/>
      <c r="DV310" s="302"/>
      <c r="DW310" s="302"/>
      <c r="DX310" s="302"/>
      <c r="DY310" s="302"/>
      <c r="DZ310" s="302"/>
      <c r="EA310" s="302"/>
      <c r="EB310" s="302"/>
      <c r="EC310" s="302"/>
      <c r="ED310" s="302"/>
      <c r="EE310" s="302"/>
      <c r="EF310" s="302"/>
      <c r="EG310" s="302"/>
      <c r="EH310" s="302"/>
      <c r="EI310" s="302"/>
      <c r="EJ310" s="302"/>
      <c r="EK310" s="302"/>
      <c r="EL310" s="302"/>
      <c r="EM310" s="302"/>
      <c r="EN310" s="302"/>
      <c r="EO310" s="302"/>
      <c r="EP310" s="302"/>
      <c r="EQ310" s="302"/>
      <c r="ER310" s="302"/>
      <c r="ES310" s="302"/>
      <c r="ET310" s="302"/>
      <c r="EU310" s="302"/>
      <c r="EV310" s="302"/>
      <c r="EW310" s="302"/>
      <c r="EX310" s="302"/>
      <c r="EY310" s="302"/>
      <c r="EZ310" s="303"/>
      <c r="FA310" s="303"/>
      <c r="FB310" s="303"/>
      <c r="FC310" s="303"/>
      <c r="FD310" s="303"/>
      <c r="FE310" s="302"/>
      <c r="FF310" s="302"/>
      <c r="FG310" s="302"/>
      <c r="FH310" s="302"/>
      <c r="FI310" s="302"/>
    </row>
    <row r="311" spans="1:165" x14ac:dyDescent="0.2">
      <c r="A311" s="302"/>
      <c r="B311" s="55">
        <f t="shared" si="25"/>
        <v>0</v>
      </c>
      <c r="C311" s="55" t="str">
        <f t="shared" si="26"/>
        <v/>
      </c>
      <c r="D311" s="55" t="str">
        <f t="shared" si="27"/>
        <v/>
      </c>
      <c r="E311" s="55">
        <f t="shared" si="28"/>
        <v>0</v>
      </c>
      <c r="F311" s="55">
        <f t="shared" si="29"/>
        <v>0</v>
      </c>
      <c r="G311" s="55" t="str">
        <f t="shared" si="30"/>
        <v/>
      </c>
      <c r="H311" s="55">
        <f>IF(AND(M311&gt;0,M311&lt;='Summary STATS'!$C$22),1,"")</f>
        <v>1</v>
      </c>
      <c r="I311" s="305"/>
      <c r="J311" s="26" t="s">
        <v>591</v>
      </c>
      <c r="K311" s="205">
        <v>44.211163630000001</v>
      </c>
      <c r="L311" s="205">
        <v>-88.459715290000005</v>
      </c>
      <c r="M311" s="302">
        <v>7.5</v>
      </c>
      <c r="N311" s="302" t="s">
        <v>284</v>
      </c>
      <c r="O311" s="302" t="s">
        <v>277</v>
      </c>
      <c r="P311" s="301"/>
      <c r="Q311" s="302"/>
      <c r="R311" s="15"/>
      <c r="S311" s="15"/>
      <c r="T311" s="302"/>
      <c r="U311" s="302"/>
      <c r="V311" s="302"/>
      <c r="W311" s="302"/>
      <c r="X311" s="302"/>
      <c r="Y311" s="302"/>
      <c r="Z311" s="302"/>
      <c r="AA311" s="302"/>
      <c r="AB311" s="302"/>
      <c r="AC311" s="302"/>
      <c r="AD311" s="302"/>
      <c r="AE311" s="302"/>
      <c r="AF311" s="302"/>
      <c r="AG311" s="302"/>
      <c r="AH311" s="302"/>
      <c r="AI311" s="302"/>
      <c r="AJ311" s="302"/>
      <c r="AK311" s="302"/>
      <c r="AL311" s="302"/>
      <c r="AM311" s="302"/>
      <c r="AN311" s="302"/>
      <c r="AO311" s="302"/>
      <c r="AP311" s="302"/>
      <c r="AQ311" s="302"/>
      <c r="AR311" s="302"/>
      <c r="AS311" s="302"/>
      <c r="AT311" s="302"/>
      <c r="AU311" s="302"/>
      <c r="AV311" s="302"/>
      <c r="AW311" s="302"/>
      <c r="AX311" s="302"/>
      <c r="AY311" s="302"/>
      <c r="AZ311" s="302"/>
      <c r="BA311" s="302"/>
      <c r="BB311" s="302"/>
      <c r="BC311" s="302"/>
      <c r="BD311" s="302"/>
      <c r="BE311" s="302"/>
      <c r="BF311" s="302"/>
      <c r="BG311" s="302"/>
      <c r="BH311" s="302"/>
      <c r="BI311" s="302"/>
      <c r="BJ311" s="302"/>
      <c r="BK311" s="302"/>
      <c r="BL311" s="302"/>
      <c r="BM311" s="302"/>
      <c r="BN311" s="302"/>
      <c r="BO311" s="302"/>
      <c r="BP311" s="302"/>
      <c r="BQ311" s="302"/>
      <c r="BR311" s="302"/>
      <c r="BS311" s="302"/>
      <c r="BT311" s="302"/>
      <c r="BU311" s="302"/>
      <c r="BV311" s="302"/>
      <c r="BW311" s="302"/>
      <c r="BX311" s="302"/>
      <c r="BY311" s="302"/>
      <c r="BZ311" s="302"/>
      <c r="CA311" s="302"/>
      <c r="CB311" s="302"/>
      <c r="CC311" s="302"/>
      <c r="CD311" s="302"/>
      <c r="CE311" s="302"/>
      <c r="CF311" s="302"/>
      <c r="CG311" s="302"/>
      <c r="CH311" s="302"/>
      <c r="CI311" s="302"/>
      <c r="CJ311" s="302"/>
      <c r="CK311" s="302"/>
      <c r="CL311" s="302"/>
      <c r="CM311" s="302"/>
      <c r="CN311" s="302"/>
      <c r="CO311" s="302"/>
      <c r="CP311" s="302"/>
      <c r="CQ311" s="302"/>
      <c r="CR311" s="302"/>
      <c r="CS311" s="302"/>
      <c r="CT311" s="302"/>
      <c r="CU311" s="302"/>
      <c r="CV311" s="302"/>
      <c r="CW311" s="302"/>
      <c r="CX311" s="302"/>
      <c r="CY311" s="302"/>
      <c r="CZ311" s="302"/>
      <c r="DA311" s="302"/>
      <c r="DB311" s="302"/>
      <c r="DC311" s="302"/>
      <c r="DD311" s="302"/>
      <c r="DE311" s="302"/>
      <c r="DF311" s="302"/>
      <c r="DG311" s="302"/>
      <c r="DH311" s="302"/>
      <c r="DI311" s="302"/>
      <c r="DJ311" s="302"/>
      <c r="DK311" s="302"/>
      <c r="DL311" s="302"/>
      <c r="DM311" s="302"/>
      <c r="DN311" s="302"/>
      <c r="DO311" s="302"/>
      <c r="DP311" s="302"/>
      <c r="DQ311" s="302"/>
      <c r="DR311" s="302"/>
      <c r="DS311" s="302"/>
      <c r="DT311" s="302"/>
      <c r="DU311" s="302"/>
      <c r="DV311" s="302"/>
      <c r="DW311" s="302"/>
      <c r="DX311" s="302"/>
      <c r="DY311" s="302"/>
      <c r="DZ311" s="302"/>
      <c r="EA311" s="302"/>
      <c r="EB311" s="302"/>
      <c r="EC311" s="302"/>
      <c r="ED311" s="302"/>
      <c r="EE311" s="302"/>
      <c r="EF311" s="302"/>
      <c r="EG311" s="302"/>
      <c r="EH311" s="302"/>
      <c r="EI311" s="302"/>
      <c r="EJ311" s="302"/>
      <c r="EK311" s="302"/>
      <c r="EL311" s="302"/>
      <c r="EM311" s="302"/>
      <c r="EN311" s="302"/>
      <c r="EO311" s="302"/>
      <c r="EP311" s="302"/>
      <c r="EQ311" s="302"/>
      <c r="ER311" s="302"/>
      <c r="ES311" s="302"/>
      <c r="ET311" s="302"/>
      <c r="EU311" s="302"/>
      <c r="EV311" s="302"/>
      <c r="EW311" s="302"/>
      <c r="EX311" s="302"/>
      <c r="EY311" s="302"/>
      <c r="EZ311" s="303"/>
      <c r="FA311" s="303"/>
      <c r="FB311" s="303"/>
      <c r="FC311" s="303"/>
      <c r="FD311" s="303"/>
      <c r="FE311" s="302"/>
      <c r="FF311" s="302"/>
      <c r="FG311" s="302"/>
      <c r="FH311" s="302"/>
      <c r="FI311" s="302"/>
    </row>
    <row r="312" spans="1:165" x14ac:dyDescent="0.2">
      <c r="A312" s="302"/>
      <c r="B312" s="55">
        <f t="shared" si="25"/>
        <v>2</v>
      </c>
      <c r="C312" s="55">
        <f t="shared" si="26"/>
        <v>2</v>
      </c>
      <c r="D312" s="55">
        <f t="shared" si="27"/>
        <v>2</v>
      </c>
      <c r="E312" s="55">
        <f t="shared" si="28"/>
        <v>2</v>
      </c>
      <c r="F312" s="55">
        <f t="shared" si="29"/>
        <v>2</v>
      </c>
      <c r="G312" s="55">
        <f t="shared" si="30"/>
        <v>7.5</v>
      </c>
      <c r="H312" s="55">
        <f>IF(AND(M312&gt;0,M312&lt;='Summary STATS'!$C$22),1,"")</f>
        <v>1</v>
      </c>
      <c r="I312" s="305"/>
      <c r="J312" s="26" t="s">
        <v>592</v>
      </c>
      <c r="K312" s="205">
        <v>44.211148780000002</v>
      </c>
      <c r="L312" s="205">
        <v>-88.458614159999996</v>
      </c>
      <c r="M312" s="302">
        <v>7.5</v>
      </c>
      <c r="N312" s="302" t="s">
        <v>293</v>
      </c>
      <c r="O312" s="302" t="s">
        <v>277</v>
      </c>
      <c r="P312" s="301"/>
      <c r="Q312" s="302">
        <v>1</v>
      </c>
      <c r="R312" s="15"/>
      <c r="S312" s="15"/>
      <c r="T312" s="302"/>
      <c r="U312" s="302"/>
      <c r="V312" s="302"/>
      <c r="W312" s="302"/>
      <c r="X312" s="302"/>
      <c r="Y312" s="302"/>
      <c r="Z312" s="302"/>
      <c r="AA312" s="302"/>
      <c r="AB312" s="302"/>
      <c r="AC312" s="302"/>
      <c r="AD312" s="302"/>
      <c r="AE312" s="302">
        <v>1</v>
      </c>
      <c r="AF312" s="302"/>
      <c r="AG312" s="302"/>
      <c r="AH312" s="302"/>
      <c r="AI312" s="302"/>
      <c r="AJ312" s="302"/>
      <c r="AK312" s="302"/>
      <c r="AL312" s="302"/>
      <c r="AM312" s="302"/>
      <c r="AN312" s="302"/>
      <c r="AO312" s="302"/>
      <c r="AP312" s="302"/>
      <c r="AQ312" s="302">
        <v>1</v>
      </c>
      <c r="AR312" s="302"/>
      <c r="AS312" s="302"/>
      <c r="AT312" s="302"/>
      <c r="AU312" s="302"/>
      <c r="AV312" s="302"/>
      <c r="AW312" s="302"/>
      <c r="AX312" s="302"/>
      <c r="AY312" s="302"/>
      <c r="AZ312" s="302"/>
      <c r="BA312" s="302"/>
      <c r="BB312" s="302"/>
      <c r="BC312" s="302"/>
      <c r="BD312" s="302"/>
      <c r="BE312" s="302"/>
      <c r="BF312" s="302"/>
      <c r="BG312" s="302"/>
      <c r="BH312" s="302"/>
      <c r="BI312" s="302"/>
      <c r="BJ312" s="302"/>
      <c r="BK312" s="302"/>
      <c r="BL312" s="302"/>
      <c r="BM312" s="302"/>
      <c r="BN312" s="302"/>
      <c r="BO312" s="302"/>
      <c r="BP312" s="302"/>
      <c r="BQ312" s="302"/>
      <c r="BR312" s="302"/>
      <c r="BS312" s="302"/>
      <c r="BT312" s="302"/>
      <c r="BU312" s="302"/>
      <c r="BV312" s="302"/>
      <c r="BW312" s="302"/>
      <c r="BX312" s="302"/>
      <c r="BY312" s="302"/>
      <c r="BZ312" s="302"/>
      <c r="CA312" s="302"/>
      <c r="CB312" s="302"/>
      <c r="CC312" s="302"/>
      <c r="CD312" s="302"/>
      <c r="CE312" s="302"/>
      <c r="CF312" s="302"/>
      <c r="CG312" s="302"/>
      <c r="CH312" s="302"/>
      <c r="CI312" s="302"/>
      <c r="CJ312" s="302"/>
      <c r="CK312" s="302"/>
      <c r="CL312" s="302"/>
      <c r="CM312" s="302"/>
      <c r="CN312" s="302"/>
      <c r="CO312" s="302"/>
      <c r="CP312" s="302"/>
      <c r="CQ312" s="302"/>
      <c r="CR312" s="302"/>
      <c r="CS312" s="302"/>
      <c r="CT312" s="302"/>
      <c r="CU312" s="302"/>
      <c r="CV312" s="302"/>
      <c r="CW312" s="302"/>
      <c r="CX312" s="302"/>
      <c r="CY312" s="302"/>
      <c r="CZ312" s="302"/>
      <c r="DA312" s="302"/>
      <c r="DB312" s="302"/>
      <c r="DC312" s="302"/>
      <c r="DD312" s="302"/>
      <c r="DE312" s="302"/>
      <c r="DF312" s="302"/>
      <c r="DG312" s="302"/>
      <c r="DH312" s="302"/>
      <c r="DI312" s="302"/>
      <c r="DJ312" s="302"/>
      <c r="DK312" s="302"/>
      <c r="DL312" s="302"/>
      <c r="DM312" s="302"/>
      <c r="DN312" s="302"/>
      <c r="DO312" s="302"/>
      <c r="DP312" s="302"/>
      <c r="DQ312" s="302"/>
      <c r="DR312" s="302"/>
      <c r="DS312" s="302"/>
      <c r="DT312" s="302"/>
      <c r="DU312" s="302"/>
      <c r="DV312" s="302"/>
      <c r="DW312" s="302"/>
      <c r="DX312" s="302"/>
      <c r="DY312" s="302"/>
      <c r="DZ312" s="302"/>
      <c r="EA312" s="302"/>
      <c r="EB312" s="302"/>
      <c r="EC312" s="302"/>
      <c r="ED312" s="302"/>
      <c r="EE312" s="302"/>
      <c r="EF312" s="302"/>
      <c r="EG312" s="302"/>
      <c r="EH312" s="302"/>
      <c r="EI312" s="302"/>
      <c r="EJ312" s="302"/>
      <c r="EK312" s="302"/>
      <c r="EL312" s="302"/>
      <c r="EM312" s="302"/>
      <c r="EN312" s="302"/>
      <c r="EO312" s="302"/>
      <c r="EP312" s="302"/>
      <c r="EQ312" s="302"/>
      <c r="ER312" s="302"/>
      <c r="ES312" s="302"/>
      <c r="ET312" s="302"/>
      <c r="EU312" s="302"/>
      <c r="EV312" s="302"/>
      <c r="EW312" s="302"/>
      <c r="EX312" s="302"/>
      <c r="EY312" s="302"/>
      <c r="EZ312" s="303"/>
      <c r="FA312" s="303"/>
      <c r="FB312" s="303"/>
      <c r="FC312" s="303"/>
      <c r="FD312" s="303"/>
      <c r="FE312" s="302"/>
      <c r="FF312" s="302"/>
      <c r="FG312" s="302"/>
      <c r="FH312" s="302"/>
      <c r="FI312" s="302"/>
    </row>
    <row r="313" spans="1:165" x14ac:dyDescent="0.2">
      <c r="A313" s="302"/>
      <c r="B313" s="55">
        <f t="shared" si="25"/>
        <v>0</v>
      </c>
      <c r="C313" s="55" t="str">
        <f t="shared" si="26"/>
        <v/>
      </c>
      <c r="D313" s="55" t="str">
        <f t="shared" si="27"/>
        <v/>
      </c>
      <c r="E313" s="55">
        <f t="shared" si="28"/>
        <v>0</v>
      </c>
      <c r="F313" s="55">
        <f t="shared" si="29"/>
        <v>0</v>
      </c>
      <c r="G313" s="55" t="str">
        <f t="shared" si="30"/>
        <v/>
      </c>
      <c r="H313" s="55">
        <f>IF(AND(M313&gt;0,M313&lt;='Summary STATS'!$C$22),1,"")</f>
        <v>1</v>
      </c>
      <c r="I313" s="305"/>
      <c r="J313" s="26" t="s">
        <v>593</v>
      </c>
      <c r="K313" s="205">
        <v>44.211133910000001</v>
      </c>
      <c r="L313" s="205">
        <v>-88.457513030000001</v>
      </c>
      <c r="M313" s="302">
        <v>7.75</v>
      </c>
      <c r="N313" s="302" t="s">
        <v>284</v>
      </c>
      <c r="O313" s="302" t="s">
        <v>277</v>
      </c>
      <c r="P313" s="301"/>
      <c r="Q313" s="302"/>
      <c r="R313" s="15"/>
      <c r="S313" s="15"/>
      <c r="T313" s="302"/>
      <c r="U313" s="302"/>
      <c r="V313" s="302"/>
      <c r="W313" s="302"/>
      <c r="X313" s="302"/>
      <c r="Y313" s="302"/>
      <c r="Z313" s="302"/>
      <c r="AA313" s="302"/>
      <c r="AB313" s="302"/>
      <c r="AC313" s="302"/>
      <c r="AD313" s="302"/>
      <c r="AE313" s="302"/>
      <c r="AF313" s="302"/>
      <c r="AG313" s="302"/>
      <c r="AH313" s="302"/>
      <c r="AI313" s="302"/>
      <c r="AJ313" s="302"/>
      <c r="AK313" s="302"/>
      <c r="AL313" s="302"/>
      <c r="AM313" s="302"/>
      <c r="AN313" s="302"/>
      <c r="AO313" s="302"/>
      <c r="AP313" s="302"/>
      <c r="AQ313" s="302"/>
      <c r="AR313" s="302"/>
      <c r="AS313" s="302"/>
      <c r="AT313" s="302"/>
      <c r="AU313" s="302"/>
      <c r="AV313" s="302"/>
      <c r="AW313" s="302"/>
      <c r="AX313" s="302"/>
      <c r="AY313" s="302"/>
      <c r="AZ313" s="302"/>
      <c r="BA313" s="302"/>
      <c r="BB313" s="302"/>
      <c r="BC313" s="302"/>
      <c r="BD313" s="302"/>
      <c r="BE313" s="302"/>
      <c r="BF313" s="302"/>
      <c r="BG313" s="302"/>
      <c r="BH313" s="302"/>
      <c r="BI313" s="302"/>
      <c r="BJ313" s="302"/>
      <c r="BK313" s="302"/>
      <c r="BL313" s="302"/>
      <c r="BM313" s="302"/>
      <c r="BN313" s="302"/>
      <c r="BO313" s="302"/>
      <c r="BP313" s="302"/>
      <c r="BQ313" s="302"/>
      <c r="BR313" s="302"/>
      <c r="BS313" s="302"/>
      <c r="BT313" s="302"/>
      <c r="BU313" s="302"/>
      <c r="BV313" s="302"/>
      <c r="BW313" s="302"/>
      <c r="BX313" s="302"/>
      <c r="BY313" s="302"/>
      <c r="BZ313" s="302"/>
      <c r="CA313" s="302"/>
      <c r="CB313" s="302"/>
      <c r="CC313" s="302"/>
      <c r="CD313" s="302"/>
      <c r="CE313" s="302"/>
      <c r="CF313" s="302"/>
      <c r="CG313" s="302"/>
      <c r="CH313" s="302"/>
      <c r="CI313" s="302"/>
      <c r="CJ313" s="302"/>
      <c r="CK313" s="302"/>
      <c r="CL313" s="302"/>
      <c r="CM313" s="302"/>
      <c r="CN313" s="302"/>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2"/>
      <c r="DL313" s="302"/>
      <c r="DM313" s="302"/>
      <c r="DN313" s="302"/>
      <c r="DO313" s="302"/>
      <c r="DP313" s="302"/>
      <c r="DQ313" s="302"/>
      <c r="DR313" s="302"/>
      <c r="DS313" s="302"/>
      <c r="DT313" s="302"/>
      <c r="DU313" s="302"/>
      <c r="DV313" s="302"/>
      <c r="DW313" s="302"/>
      <c r="DX313" s="302"/>
      <c r="DY313" s="302"/>
      <c r="DZ313" s="302"/>
      <c r="EA313" s="302"/>
      <c r="EB313" s="302"/>
      <c r="EC313" s="302"/>
      <c r="ED313" s="302"/>
      <c r="EE313" s="302"/>
      <c r="EF313" s="302"/>
      <c r="EG313" s="302"/>
      <c r="EH313" s="302"/>
      <c r="EI313" s="302"/>
      <c r="EJ313" s="302"/>
      <c r="EK313" s="302"/>
      <c r="EL313" s="302"/>
      <c r="EM313" s="302"/>
      <c r="EN313" s="302"/>
      <c r="EO313" s="302"/>
      <c r="EP313" s="302"/>
      <c r="EQ313" s="302"/>
      <c r="ER313" s="302"/>
      <c r="ES313" s="302"/>
      <c r="ET313" s="302"/>
      <c r="EU313" s="302"/>
      <c r="EV313" s="302"/>
      <c r="EW313" s="302"/>
      <c r="EX313" s="302"/>
      <c r="EY313" s="302"/>
      <c r="EZ313" s="303"/>
      <c r="FA313" s="303"/>
      <c r="FB313" s="303"/>
      <c r="FC313" s="303"/>
      <c r="FD313" s="303"/>
      <c r="FE313" s="302"/>
      <c r="FF313" s="302"/>
      <c r="FG313" s="302"/>
      <c r="FH313" s="302"/>
      <c r="FI313" s="302"/>
    </row>
    <row r="314" spans="1:165" x14ac:dyDescent="0.2">
      <c r="A314" s="302"/>
      <c r="B314" s="55">
        <f t="shared" si="25"/>
        <v>0</v>
      </c>
      <c r="C314" s="55" t="str">
        <f t="shared" si="26"/>
        <v/>
      </c>
      <c r="D314" s="55" t="str">
        <f t="shared" si="27"/>
        <v/>
      </c>
      <c r="E314" s="55">
        <f t="shared" si="28"/>
        <v>0</v>
      </c>
      <c r="F314" s="55">
        <f t="shared" si="29"/>
        <v>0</v>
      </c>
      <c r="G314" s="55" t="str">
        <f t="shared" si="30"/>
        <v/>
      </c>
      <c r="H314" s="55">
        <f>IF(AND(M314&gt;0,M314&lt;='Summary STATS'!$C$22),1,"")</f>
        <v>1</v>
      </c>
      <c r="I314" s="305"/>
      <c r="J314" s="26" t="s">
        <v>594</v>
      </c>
      <c r="K314" s="205">
        <v>44.211119029999999</v>
      </c>
      <c r="L314" s="205">
        <v>-88.45641191</v>
      </c>
      <c r="M314" s="302">
        <v>7.5</v>
      </c>
      <c r="N314" s="302" t="s">
        <v>284</v>
      </c>
      <c r="O314" s="302" t="s">
        <v>277</v>
      </c>
      <c r="P314" s="301"/>
      <c r="Q314" s="302"/>
      <c r="R314" s="15"/>
      <c r="S314" s="15"/>
      <c r="T314" s="302"/>
      <c r="U314" s="302"/>
      <c r="V314" s="302"/>
      <c r="W314" s="302"/>
      <c r="X314" s="302"/>
      <c r="Y314" s="302"/>
      <c r="Z314" s="302"/>
      <c r="AA314" s="302"/>
      <c r="AB314" s="302"/>
      <c r="AC314" s="302"/>
      <c r="AD314" s="302"/>
      <c r="AE314" s="302"/>
      <c r="AF314" s="302"/>
      <c r="AG314" s="302"/>
      <c r="AH314" s="302"/>
      <c r="AI314" s="302"/>
      <c r="AJ314" s="302"/>
      <c r="AK314" s="302"/>
      <c r="AL314" s="302"/>
      <c r="AM314" s="302"/>
      <c r="AN314" s="302"/>
      <c r="AO314" s="302"/>
      <c r="AP314" s="302"/>
      <c r="AQ314" s="302"/>
      <c r="AR314" s="302"/>
      <c r="AS314" s="302"/>
      <c r="AT314" s="302"/>
      <c r="AU314" s="302"/>
      <c r="AV314" s="302"/>
      <c r="AW314" s="302"/>
      <c r="AX314" s="302"/>
      <c r="AY314" s="302"/>
      <c r="AZ314" s="302"/>
      <c r="BA314" s="302"/>
      <c r="BB314" s="302"/>
      <c r="BC314" s="302"/>
      <c r="BD314" s="302"/>
      <c r="BE314" s="302"/>
      <c r="BF314" s="302"/>
      <c r="BG314" s="302"/>
      <c r="BH314" s="302"/>
      <c r="BI314" s="302"/>
      <c r="BJ314" s="302"/>
      <c r="BK314" s="302"/>
      <c r="BL314" s="302"/>
      <c r="BM314" s="302"/>
      <c r="BN314" s="302"/>
      <c r="BO314" s="302"/>
      <c r="BP314" s="302"/>
      <c r="BQ314" s="302"/>
      <c r="BR314" s="302"/>
      <c r="BS314" s="302"/>
      <c r="BT314" s="302"/>
      <c r="BU314" s="302"/>
      <c r="BV314" s="302"/>
      <c r="BW314" s="302"/>
      <c r="BX314" s="302"/>
      <c r="BY314" s="302"/>
      <c r="BZ314" s="302"/>
      <c r="CA314" s="302"/>
      <c r="CB314" s="302"/>
      <c r="CC314" s="302"/>
      <c r="CD314" s="302"/>
      <c r="CE314" s="302"/>
      <c r="CF314" s="302"/>
      <c r="CG314" s="302"/>
      <c r="CH314" s="302"/>
      <c r="CI314" s="302"/>
      <c r="CJ314" s="302"/>
      <c r="CK314" s="302"/>
      <c r="CL314" s="302"/>
      <c r="CM314" s="302"/>
      <c r="CN314" s="302"/>
      <c r="CO314" s="302"/>
      <c r="CP314" s="302"/>
      <c r="CQ314" s="302"/>
      <c r="CR314" s="302"/>
      <c r="CS314" s="302"/>
      <c r="CT314" s="302"/>
      <c r="CU314" s="302"/>
      <c r="CV314" s="302"/>
      <c r="CW314" s="302"/>
      <c r="CX314" s="302"/>
      <c r="CY314" s="302"/>
      <c r="CZ314" s="302"/>
      <c r="DA314" s="302"/>
      <c r="DB314" s="302"/>
      <c r="DC314" s="302"/>
      <c r="DD314" s="302"/>
      <c r="DE314" s="302"/>
      <c r="DF314" s="302"/>
      <c r="DG314" s="302"/>
      <c r="DH314" s="302"/>
      <c r="DI314" s="302"/>
      <c r="DJ314" s="302"/>
      <c r="DK314" s="302"/>
      <c r="DL314" s="302"/>
      <c r="DM314" s="302"/>
      <c r="DN314" s="302"/>
      <c r="DO314" s="302"/>
      <c r="DP314" s="302"/>
      <c r="DQ314" s="302"/>
      <c r="DR314" s="302"/>
      <c r="DS314" s="302"/>
      <c r="DT314" s="302"/>
      <c r="DU314" s="302"/>
      <c r="DV314" s="302"/>
      <c r="DW314" s="302"/>
      <c r="DX314" s="302"/>
      <c r="DY314" s="302"/>
      <c r="DZ314" s="302"/>
      <c r="EA314" s="302"/>
      <c r="EB314" s="302"/>
      <c r="EC314" s="302"/>
      <c r="ED314" s="302"/>
      <c r="EE314" s="302"/>
      <c r="EF314" s="302"/>
      <c r="EG314" s="302"/>
      <c r="EH314" s="302"/>
      <c r="EI314" s="302"/>
      <c r="EJ314" s="302"/>
      <c r="EK314" s="302"/>
      <c r="EL314" s="302"/>
      <c r="EM314" s="302"/>
      <c r="EN314" s="302"/>
      <c r="EO314" s="302"/>
      <c r="EP314" s="302"/>
      <c r="EQ314" s="302"/>
      <c r="ER314" s="302"/>
      <c r="ES314" s="302"/>
      <c r="ET314" s="302"/>
      <c r="EU314" s="302"/>
      <c r="EV314" s="302"/>
      <c r="EW314" s="302"/>
      <c r="EX314" s="302"/>
      <c r="EY314" s="302"/>
      <c r="EZ314" s="303"/>
      <c r="FA314" s="303"/>
      <c r="FB314" s="303"/>
      <c r="FC314" s="303"/>
      <c r="FD314" s="303"/>
      <c r="FE314" s="302"/>
      <c r="FF314" s="302"/>
      <c r="FG314" s="302"/>
      <c r="FH314" s="302"/>
      <c r="FI314" s="302"/>
    </row>
    <row r="315" spans="1:165" x14ac:dyDescent="0.2">
      <c r="A315" s="302"/>
      <c r="B315" s="55">
        <f t="shared" si="25"/>
        <v>5</v>
      </c>
      <c r="C315" s="55">
        <f t="shared" si="26"/>
        <v>5</v>
      </c>
      <c r="D315" s="55">
        <f t="shared" si="27"/>
        <v>4</v>
      </c>
      <c r="E315" s="55">
        <f t="shared" si="28"/>
        <v>5</v>
      </c>
      <c r="F315" s="55">
        <f t="shared" si="29"/>
        <v>4</v>
      </c>
      <c r="G315" s="55">
        <f t="shared" si="30"/>
        <v>3.75</v>
      </c>
      <c r="H315" s="55">
        <f>IF(AND(M315&gt;0,M315&lt;='Summary STATS'!$C$22),1,"")</f>
        <v>1</v>
      </c>
      <c r="I315" s="305"/>
      <c r="J315" s="26" t="s">
        <v>595</v>
      </c>
      <c r="K315" s="205">
        <v>44.212059320000002</v>
      </c>
      <c r="L315" s="205">
        <v>-88.467402649999997</v>
      </c>
      <c r="M315" s="302">
        <v>3.75</v>
      </c>
      <c r="N315" s="302" t="s">
        <v>284</v>
      </c>
      <c r="O315" s="302" t="s">
        <v>277</v>
      </c>
      <c r="P315" s="301"/>
      <c r="Q315" s="302">
        <v>3</v>
      </c>
      <c r="R315" s="15">
        <v>1</v>
      </c>
      <c r="S315" s="15"/>
      <c r="T315" s="302"/>
      <c r="U315" s="302"/>
      <c r="V315" s="302"/>
      <c r="W315" s="302"/>
      <c r="X315" s="302"/>
      <c r="Y315" s="302"/>
      <c r="Z315" s="302"/>
      <c r="AA315" s="302"/>
      <c r="AB315" s="302"/>
      <c r="AC315" s="302"/>
      <c r="AD315" s="302"/>
      <c r="AE315" s="302">
        <v>3</v>
      </c>
      <c r="AF315" s="302"/>
      <c r="AG315" s="302"/>
      <c r="AH315" s="302"/>
      <c r="AI315" s="302"/>
      <c r="AJ315" s="302"/>
      <c r="AK315" s="302"/>
      <c r="AL315" s="302"/>
      <c r="AM315" s="302"/>
      <c r="AN315" s="302"/>
      <c r="AO315" s="302"/>
      <c r="AP315" s="302"/>
      <c r="AQ315" s="302">
        <v>3</v>
      </c>
      <c r="AR315" s="302"/>
      <c r="AS315" s="302"/>
      <c r="AT315" s="302"/>
      <c r="AU315" s="302"/>
      <c r="AV315" s="302"/>
      <c r="AW315" s="302">
        <v>1</v>
      </c>
      <c r="AX315" s="302"/>
      <c r="AY315" s="302"/>
      <c r="AZ315" s="302"/>
      <c r="BA315" s="302"/>
      <c r="BB315" s="302"/>
      <c r="BC315" s="302"/>
      <c r="BD315" s="302"/>
      <c r="BE315" s="302" t="s">
        <v>278</v>
      </c>
      <c r="BF315" s="302"/>
      <c r="BG315" s="302"/>
      <c r="BH315" s="302"/>
      <c r="BI315" s="302"/>
      <c r="BJ315" s="302"/>
      <c r="BK315" s="302"/>
      <c r="BL315" s="302"/>
      <c r="BM315" s="302"/>
      <c r="BN315" s="302"/>
      <c r="BO315" s="302"/>
      <c r="BP315" s="302"/>
      <c r="BQ315" s="302"/>
      <c r="BR315" s="302"/>
      <c r="BS315" s="302"/>
      <c r="BT315" s="302"/>
      <c r="BU315" s="302"/>
      <c r="BV315" s="302"/>
      <c r="BW315" s="302"/>
      <c r="BX315" s="302"/>
      <c r="BY315" s="302"/>
      <c r="BZ315" s="302"/>
      <c r="CA315" s="302"/>
      <c r="CB315" s="302" t="s">
        <v>278</v>
      </c>
      <c r="CC315" s="302"/>
      <c r="CD315" s="302"/>
      <c r="CE315" s="302"/>
      <c r="CF315" s="302"/>
      <c r="CG315" s="302"/>
      <c r="CH315" s="302"/>
      <c r="CI315" s="302"/>
      <c r="CJ315" s="302"/>
      <c r="CK315" s="302"/>
      <c r="CL315" s="302"/>
      <c r="CM315" s="302"/>
      <c r="CN315" s="302"/>
      <c r="CO315" s="302"/>
      <c r="CP315" s="302"/>
      <c r="CQ315" s="302"/>
      <c r="CR315" s="302"/>
      <c r="CS315" s="302"/>
      <c r="CT315" s="302"/>
      <c r="CU315" s="302"/>
      <c r="CV315" s="302"/>
      <c r="CW315" s="302"/>
      <c r="CX315" s="302"/>
      <c r="CY315" s="302"/>
      <c r="CZ315" s="302"/>
      <c r="DA315" s="302"/>
      <c r="DB315" s="302"/>
      <c r="DC315" s="302"/>
      <c r="DD315" s="302"/>
      <c r="DE315" s="302"/>
      <c r="DF315" s="302"/>
      <c r="DG315" s="302"/>
      <c r="DH315" s="302"/>
      <c r="DI315" s="302"/>
      <c r="DJ315" s="302"/>
      <c r="DK315" s="302"/>
      <c r="DL315" s="302"/>
      <c r="DM315" s="302"/>
      <c r="DN315" s="302"/>
      <c r="DO315" s="302"/>
      <c r="DP315" s="302"/>
      <c r="DQ315" s="302"/>
      <c r="DR315" s="302"/>
      <c r="DS315" s="302"/>
      <c r="DT315" s="302"/>
      <c r="DU315" s="302"/>
      <c r="DV315" s="302"/>
      <c r="DW315" s="302"/>
      <c r="DX315" s="302"/>
      <c r="DY315" s="302"/>
      <c r="DZ315" s="302"/>
      <c r="EA315" s="302"/>
      <c r="EB315" s="302"/>
      <c r="EC315" s="302"/>
      <c r="ED315" s="302" t="s">
        <v>278</v>
      </c>
      <c r="EE315" s="302"/>
      <c r="EF315" s="302"/>
      <c r="EG315" s="302"/>
      <c r="EH315" s="302"/>
      <c r="EI315" s="302"/>
      <c r="EJ315" s="302"/>
      <c r="EK315" s="302"/>
      <c r="EL315" s="302"/>
      <c r="EM315" s="302"/>
      <c r="EN315" s="302"/>
      <c r="EO315" s="302"/>
      <c r="EP315" s="302"/>
      <c r="EQ315" s="302"/>
      <c r="ER315" s="302"/>
      <c r="ES315" s="302">
        <v>2</v>
      </c>
      <c r="ET315" s="302"/>
      <c r="EU315" s="302"/>
      <c r="EV315" s="302"/>
      <c r="EW315" s="302"/>
      <c r="EX315" s="302"/>
      <c r="EY315" s="302"/>
      <c r="EZ315" s="303"/>
      <c r="FA315" s="303"/>
      <c r="FB315" s="303"/>
      <c r="FC315" s="303"/>
      <c r="FD315" s="303"/>
      <c r="FE315" s="302"/>
      <c r="FF315" s="302"/>
      <c r="FG315" s="302"/>
      <c r="FH315" s="302"/>
      <c r="FI315" s="302"/>
    </row>
    <row r="316" spans="1:165" x14ac:dyDescent="0.2">
      <c r="A316" s="302"/>
      <c r="B316" s="55">
        <f t="shared" si="25"/>
        <v>0</v>
      </c>
      <c r="C316" s="55" t="str">
        <f t="shared" si="26"/>
        <v/>
      </c>
      <c r="D316" s="55" t="str">
        <f t="shared" si="27"/>
        <v/>
      </c>
      <c r="E316" s="55">
        <f t="shared" si="28"/>
        <v>0</v>
      </c>
      <c r="F316" s="55">
        <f t="shared" si="29"/>
        <v>0</v>
      </c>
      <c r="G316" s="55" t="str">
        <f t="shared" si="30"/>
        <v/>
      </c>
      <c r="H316" s="55">
        <f>IF(AND(M316&gt;0,M316&lt;='Summary STATS'!$C$22),1,"")</f>
        <v>1</v>
      </c>
      <c r="I316" s="305"/>
      <c r="J316" s="26" t="s">
        <v>596</v>
      </c>
      <c r="K316" s="205">
        <v>44.212044540000001</v>
      </c>
      <c r="L316" s="205">
        <v>-88.4663015</v>
      </c>
      <c r="M316" s="302">
        <v>7.75</v>
      </c>
      <c r="N316" s="302" t="s">
        <v>284</v>
      </c>
      <c r="O316" s="302" t="s">
        <v>277</v>
      </c>
      <c r="P316" s="301"/>
      <c r="Q316" s="302"/>
      <c r="R316" s="15"/>
      <c r="S316" s="15"/>
      <c r="T316" s="302"/>
      <c r="U316" s="302"/>
      <c r="V316" s="302"/>
      <c r="W316" s="302"/>
      <c r="X316" s="302"/>
      <c r="Y316" s="302"/>
      <c r="Z316" s="302"/>
      <c r="AA316" s="302"/>
      <c r="AB316" s="302"/>
      <c r="AC316" s="302"/>
      <c r="AD316" s="302"/>
      <c r="AE316" s="302"/>
      <c r="AF316" s="302"/>
      <c r="AG316" s="302"/>
      <c r="AH316" s="302"/>
      <c r="AI316" s="302"/>
      <c r="AJ316" s="302"/>
      <c r="AK316" s="302"/>
      <c r="AL316" s="302"/>
      <c r="AM316" s="302"/>
      <c r="AN316" s="302"/>
      <c r="AO316" s="302"/>
      <c r="AP316" s="302"/>
      <c r="AQ316" s="302"/>
      <c r="AR316" s="302"/>
      <c r="AS316" s="302"/>
      <c r="AT316" s="302"/>
      <c r="AU316" s="302"/>
      <c r="AV316" s="302"/>
      <c r="AW316" s="302"/>
      <c r="AX316" s="302"/>
      <c r="AY316" s="302"/>
      <c r="AZ316" s="302"/>
      <c r="BA316" s="302"/>
      <c r="BB316" s="302"/>
      <c r="BC316" s="302"/>
      <c r="BD316" s="302"/>
      <c r="BE316" s="302"/>
      <c r="BF316" s="302"/>
      <c r="BG316" s="302"/>
      <c r="BH316" s="302"/>
      <c r="BI316" s="302"/>
      <c r="BJ316" s="302"/>
      <c r="BK316" s="302"/>
      <c r="BL316" s="302"/>
      <c r="BM316" s="302"/>
      <c r="BN316" s="302"/>
      <c r="BO316" s="302"/>
      <c r="BP316" s="302"/>
      <c r="BQ316" s="302"/>
      <c r="BR316" s="302"/>
      <c r="BS316" s="302"/>
      <c r="BT316" s="302"/>
      <c r="BU316" s="302"/>
      <c r="BV316" s="302"/>
      <c r="BW316" s="302"/>
      <c r="BX316" s="302"/>
      <c r="BY316" s="302"/>
      <c r="BZ316" s="302"/>
      <c r="CA316" s="302"/>
      <c r="CB316" s="302"/>
      <c r="CC316" s="302"/>
      <c r="CD316" s="302"/>
      <c r="CE316" s="302"/>
      <c r="CF316" s="302"/>
      <c r="CG316" s="302"/>
      <c r="CH316" s="302"/>
      <c r="CI316" s="302"/>
      <c r="CJ316" s="302"/>
      <c r="CK316" s="302"/>
      <c r="CL316" s="302"/>
      <c r="CM316" s="302"/>
      <c r="CN316" s="302"/>
      <c r="CO316" s="302"/>
      <c r="CP316" s="302"/>
      <c r="CQ316" s="302"/>
      <c r="CR316" s="302"/>
      <c r="CS316" s="302"/>
      <c r="CT316" s="302"/>
      <c r="CU316" s="302"/>
      <c r="CV316" s="302"/>
      <c r="CW316" s="302"/>
      <c r="CX316" s="302"/>
      <c r="CY316" s="302"/>
      <c r="CZ316" s="302"/>
      <c r="DA316" s="302"/>
      <c r="DB316" s="302"/>
      <c r="DC316" s="302"/>
      <c r="DD316" s="302"/>
      <c r="DE316" s="302"/>
      <c r="DF316" s="302"/>
      <c r="DG316" s="302"/>
      <c r="DH316" s="302"/>
      <c r="DI316" s="302"/>
      <c r="DJ316" s="302"/>
      <c r="DK316" s="302"/>
      <c r="DL316" s="302"/>
      <c r="DM316" s="302"/>
      <c r="DN316" s="302"/>
      <c r="DO316" s="302"/>
      <c r="DP316" s="302"/>
      <c r="DQ316" s="302"/>
      <c r="DR316" s="302"/>
      <c r="DS316" s="302"/>
      <c r="DT316" s="302"/>
      <c r="DU316" s="302"/>
      <c r="DV316" s="302"/>
      <c r="DW316" s="302"/>
      <c r="DX316" s="302"/>
      <c r="DY316" s="302"/>
      <c r="DZ316" s="302"/>
      <c r="EA316" s="302"/>
      <c r="EB316" s="302"/>
      <c r="EC316" s="302"/>
      <c r="ED316" s="302"/>
      <c r="EE316" s="302"/>
      <c r="EF316" s="302"/>
      <c r="EG316" s="302"/>
      <c r="EH316" s="302"/>
      <c r="EI316" s="302"/>
      <c r="EJ316" s="302"/>
      <c r="EK316" s="302"/>
      <c r="EL316" s="302"/>
      <c r="EM316" s="302"/>
      <c r="EN316" s="302"/>
      <c r="EO316" s="302"/>
      <c r="EP316" s="302"/>
      <c r="EQ316" s="302"/>
      <c r="ER316" s="302"/>
      <c r="ES316" s="302"/>
      <c r="ET316" s="302"/>
      <c r="EU316" s="302"/>
      <c r="EV316" s="302"/>
      <c r="EW316" s="302"/>
      <c r="EX316" s="302"/>
      <c r="EY316" s="302"/>
      <c r="EZ316" s="303"/>
      <c r="FA316" s="303"/>
      <c r="FB316" s="303"/>
      <c r="FC316" s="303"/>
      <c r="FD316" s="303"/>
      <c r="FE316" s="302"/>
      <c r="FF316" s="302"/>
      <c r="FG316" s="302"/>
      <c r="FH316" s="302"/>
      <c r="FI316" s="302"/>
    </row>
    <row r="317" spans="1:165" x14ac:dyDescent="0.2">
      <c r="A317" s="302"/>
      <c r="B317" s="55">
        <f t="shared" si="25"/>
        <v>0</v>
      </c>
      <c r="C317" s="55" t="str">
        <f t="shared" si="26"/>
        <v/>
      </c>
      <c r="D317" s="55" t="str">
        <f t="shared" si="27"/>
        <v/>
      </c>
      <c r="E317" s="55">
        <f t="shared" si="28"/>
        <v>0</v>
      </c>
      <c r="F317" s="55">
        <f t="shared" si="29"/>
        <v>0</v>
      </c>
      <c r="G317" s="55" t="str">
        <f t="shared" si="30"/>
        <v/>
      </c>
      <c r="H317" s="55">
        <f>IF(AND(M317&gt;0,M317&lt;='Summary STATS'!$C$22),1,"")</f>
        <v>1</v>
      </c>
      <c r="I317" s="305"/>
      <c r="J317" s="26" t="s">
        <v>597</v>
      </c>
      <c r="K317" s="205">
        <v>44.212029739999998</v>
      </c>
      <c r="L317" s="205">
        <v>-88.465200359999997</v>
      </c>
      <c r="M317" s="302">
        <v>10.25</v>
      </c>
      <c r="N317" s="302" t="s">
        <v>284</v>
      </c>
      <c r="O317" s="302" t="s">
        <v>277</v>
      </c>
      <c r="P317" s="301"/>
      <c r="Q317" s="302"/>
      <c r="R317" s="15" t="s">
        <v>278</v>
      </c>
      <c r="S317" s="15"/>
      <c r="T317" s="302"/>
      <c r="U317" s="302"/>
      <c r="V317" s="302"/>
      <c r="W317" s="302"/>
      <c r="X317" s="302"/>
      <c r="Y317" s="302"/>
      <c r="Z317" s="302"/>
      <c r="AA317" s="302"/>
      <c r="AB317" s="302"/>
      <c r="AC317" s="302"/>
      <c r="AD317" s="302"/>
      <c r="AE317" s="302"/>
      <c r="AF317" s="302"/>
      <c r="AG317" s="302"/>
      <c r="AH317" s="302"/>
      <c r="AI317" s="302"/>
      <c r="AJ317" s="302"/>
      <c r="AK317" s="302"/>
      <c r="AL317" s="302"/>
      <c r="AM317" s="302"/>
      <c r="AN317" s="302"/>
      <c r="AO317" s="302"/>
      <c r="AP317" s="302"/>
      <c r="AQ317" s="302"/>
      <c r="AR317" s="302"/>
      <c r="AS317" s="302"/>
      <c r="AT317" s="302"/>
      <c r="AU317" s="302"/>
      <c r="AV317" s="302"/>
      <c r="AW317" s="302"/>
      <c r="AX317" s="302"/>
      <c r="AY317" s="302"/>
      <c r="AZ317" s="302"/>
      <c r="BA317" s="302"/>
      <c r="BB317" s="302"/>
      <c r="BC317" s="302"/>
      <c r="BD317" s="302"/>
      <c r="BE317" s="302"/>
      <c r="BF317" s="302"/>
      <c r="BG317" s="302"/>
      <c r="BH317" s="302"/>
      <c r="BI317" s="302"/>
      <c r="BJ317" s="302"/>
      <c r="BK317" s="302"/>
      <c r="BL317" s="302"/>
      <c r="BM317" s="302"/>
      <c r="BN317" s="302"/>
      <c r="BO317" s="302"/>
      <c r="BP317" s="302"/>
      <c r="BQ317" s="302"/>
      <c r="BR317" s="302"/>
      <c r="BS317" s="302"/>
      <c r="BT317" s="302"/>
      <c r="BU317" s="302"/>
      <c r="BV317" s="302"/>
      <c r="BW317" s="302"/>
      <c r="BX317" s="302"/>
      <c r="BY317" s="302"/>
      <c r="BZ317" s="302"/>
      <c r="CA317" s="302"/>
      <c r="CB317" s="302"/>
      <c r="CC317" s="302"/>
      <c r="CD317" s="302"/>
      <c r="CE317" s="302"/>
      <c r="CF317" s="302"/>
      <c r="CG317" s="302"/>
      <c r="CH317" s="302"/>
      <c r="CI317" s="302"/>
      <c r="CJ317" s="302"/>
      <c r="CK317" s="302"/>
      <c r="CL317" s="302"/>
      <c r="CM317" s="302"/>
      <c r="CN317" s="302"/>
      <c r="CO317" s="302"/>
      <c r="CP317" s="302"/>
      <c r="CQ317" s="302"/>
      <c r="CR317" s="302"/>
      <c r="CS317" s="302"/>
      <c r="CT317" s="302"/>
      <c r="CU317" s="302"/>
      <c r="CV317" s="302"/>
      <c r="CW317" s="302"/>
      <c r="CX317" s="302"/>
      <c r="CY317" s="302"/>
      <c r="CZ317" s="302"/>
      <c r="DA317" s="302"/>
      <c r="DB317" s="302"/>
      <c r="DC317" s="302"/>
      <c r="DD317" s="302"/>
      <c r="DE317" s="302"/>
      <c r="DF317" s="302"/>
      <c r="DG317" s="302"/>
      <c r="DH317" s="302"/>
      <c r="DI317" s="302"/>
      <c r="DJ317" s="302"/>
      <c r="DK317" s="302"/>
      <c r="DL317" s="302"/>
      <c r="DM317" s="302"/>
      <c r="DN317" s="302"/>
      <c r="DO317" s="302"/>
      <c r="DP317" s="302"/>
      <c r="DQ317" s="302"/>
      <c r="DR317" s="302"/>
      <c r="DS317" s="302"/>
      <c r="DT317" s="302"/>
      <c r="DU317" s="302"/>
      <c r="DV317" s="302"/>
      <c r="DW317" s="302"/>
      <c r="DX317" s="302"/>
      <c r="DY317" s="302"/>
      <c r="DZ317" s="302"/>
      <c r="EA317" s="302"/>
      <c r="EB317" s="302"/>
      <c r="EC317" s="302"/>
      <c r="ED317" s="302"/>
      <c r="EE317" s="302"/>
      <c r="EF317" s="302"/>
      <c r="EG317" s="302"/>
      <c r="EH317" s="302"/>
      <c r="EI317" s="302"/>
      <c r="EJ317" s="302"/>
      <c r="EK317" s="302"/>
      <c r="EL317" s="302"/>
      <c r="EM317" s="302"/>
      <c r="EN317" s="302"/>
      <c r="EO317" s="302"/>
      <c r="EP317" s="302"/>
      <c r="EQ317" s="302"/>
      <c r="ER317" s="302"/>
      <c r="ES317" s="302"/>
      <c r="ET317" s="302"/>
      <c r="EU317" s="302"/>
      <c r="EV317" s="302"/>
      <c r="EW317" s="302"/>
      <c r="EX317" s="302"/>
      <c r="EY317" s="302"/>
      <c r="EZ317" s="303"/>
      <c r="FA317" s="303"/>
      <c r="FB317" s="303"/>
      <c r="FC317" s="303"/>
      <c r="FD317" s="303"/>
      <c r="FE317" s="302"/>
      <c r="FF317" s="302"/>
      <c r="FG317" s="302"/>
      <c r="FH317" s="302"/>
      <c r="FI317" s="302"/>
    </row>
    <row r="318" spans="1:165" x14ac:dyDescent="0.2">
      <c r="A318" s="302"/>
      <c r="B318" s="55">
        <f t="shared" si="25"/>
        <v>0</v>
      </c>
      <c r="C318" s="55" t="str">
        <f t="shared" si="26"/>
        <v/>
      </c>
      <c r="D318" s="55" t="str">
        <f t="shared" si="27"/>
        <v/>
      </c>
      <c r="E318" s="55">
        <f t="shared" si="28"/>
        <v>0</v>
      </c>
      <c r="F318" s="55">
        <f t="shared" si="29"/>
        <v>0</v>
      </c>
      <c r="G318" s="55" t="str">
        <f t="shared" si="30"/>
        <v/>
      </c>
      <c r="H318" s="55">
        <f>IF(AND(M318&gt;0,M318&lt;='Summary STATS'!$C$22),1,"")</f>
        <v>1</v>
      </c>
      <c r="I318" s="305"/>
      <c r="J318" s="26" t="s">
        <v>598</v>
      </c>
      <c r="K318" s="205">
        <v>44.212014940000003</v>
      </c>
      <c r="L318" s="205">
        <v>-88.464099210000001</v>
      </c>
      <c r="M318" s="302">
        <v>10.25</v>
      </c>
      <c r="N318" s="302" t="s">
        <v>284</v>
      </c>
      <c r="O318" s="302" t="s">
        <v>277</v>
      </c>
      <c r="P318" s="301"/>
      <c r="Q318" s="302"/>
      <c r="R318" s="15"/>
      <c r="S318" s="15"/>
      <c r="T318" s="302"/>
      <c r="U318" s="302"/>
      <c r="V318" s="302"/>
      <c r="W318" s="302"/>
      <c r="X318" s="302"/>
      <c r="Y318" s="302"/>
      <c r="Z318" s="302"/>
      <c r="AA318" s="302"/>
      <c r="AB318" s="302"/>
      <c r="AC318" s="302"/>
      <c r="AD318" s="302"/>
      <c r="AE318" s="302"/>
      <c r="AF318" s="302"/>
      <c r="AG318" s="302"/>
      <c r="AH318" s="302"/>
      <c r="AI318" s="302"/>
      <c r="AJ318" s="302"/>
      <c r="AK318" s="302"/>
      <c r="AL318" s="302"/>
      <c r="AM318" s="302"/>
      <c r="AN318" s="302"/>
      <c r="AO318" s="302"/>
      <c r="AP318" s="302"/>
      <c r="AQ318" s="302"/>
      <c r="AR318" s="302"/>
      <c r="AS318" s="302"/>
      <c r="AT318" s="302"/>
      <c r="AU318" s="302"/>
      <c r="AV318" s="302"/>
      <c r="AW318" s="302"/>
      <c r="AX318" s="302"/>
      <c r="AY318" s="302"/>
      <c r="AZ318" s="302"/>
      <c r="BA318" s="302"/>
      <c r="BB318" s="302"/>
      <c r="BC318" s="302"/>
      <c r="BD318" s="302"/>
      <c r="BE318" s="302"/>
      <c r="BF318" s="302"/>
      <c r="BG318" s="302"/>
      <c r="BH318" s="302"/>
      <c r="BI318" s="302"/>
      <c r="BJ318" s="302"/>
      <c r="BK318" s="302"/>
      <c r="BL318" s="302"/>
      <c r="BM318" s="302"/>
      <c r="BN318" s="302"/>
      <c r="BO318" s="302"/>
      <c r="BP318" s="302"/>
      <c r="BQ318" s="302"/>
      <c r="BR318" s="302"/>
      <c r="BS318" s="302"/>
      <c r="BT318" s="302"/>
      <c r="BU318" s="302"/>
      <c r="BV318" s="302"/>
      <c r="BW318" s="302"/>
      <c r="BX318" s="302"/>
      <c r="BY318" s="302"/>
      <c r="BZ318" s="302"/>
      <c r="CA318" s="302"/>
      <c r="CB318" s="302"/>
      <c r="CC318" s="302"/>
      <c r="CD318" s="302"/>
      <c r="CE318" s="302"/>
      <c r="CF318" s="302"/>
      <c r="CG318" s="302"/>
      <c r="CH318" s="302"/>
      <c r="CI318" s="302"/>
      <c r="CJ318" s="302"/>
      <c r="CK318" s="302"/>
      <c r="CL318" s="302"/>
      <c r="CM318" s="302"/>
      <c r="CN318" s="302"/>
      <c r="CO318" s="302"/>
      <c r="CP318" s="302"/>
      <c r="CQ318" s="302"/>
      <c r="CR318" s="302"/>
      <c r="CS318" s="302"/>
      <c r="CT318" s="302"/>
      <c r="CU318" s="302"/>
      <c r="CV318" s="302"/>
      <c r="CW318" s="302"/>
      <c r="CX318" s="302"/>
      <c r="CY318" s="302"/>
      <c r="CZ318" s="302"/>
      <c r="DA318" s="302"/>
      <c r="DB318" s="302"/>
      <c r="DC318" s="302"/>
      <c r="DD318" s="302"/>
      <c r="DE318" s="302"/>
      <c r="DF318" s="302"/>
      <c r="DG318" s="302"/>
      <c r="DH318" s="302"/>
      <c r="DI318" s="302"/>
      <c r="DJ318" s="302"/>
      <c r="DK318" s="302"/>
      <c r="DL318" s="302"/>
      <c r="DM318" s="302"/>
      <c r="DN318" s="302"/>
      <c r="DO318" s="302"/>
      <c r="DP318" s="302"/>
      <c r="DQ318" s="302"/>
      <c r="DR318" s="302"/>
      <c r="DS318" s="302"/>
      <c r="DT318" s="302"/>
      <c r="DU318" s="302"/>
      <c r="DV318" s="302"/>
      <c r="DW318" s="302"/>
      <c r="DX318" s="302"/>
      <c r="DY318" s="302"/>
      <c r="DZ318" s="302"/>
      <c r="EA318" s="302"/>
      <c r="EB318" s="302"/>
      <c r="EC318" s="302"/>
      <c r="ED318" s="302"/>
      <c r="EE318" s="302"/>
      <c r="EF318" s="302"/>
      <c r="EG318" s="302"/>
      <c r="EH318" s="302"/>
      <c r="EI318" s="302"/>
      <c r="EJ318" s="302"/>
      <c r="EK318" s="302"/>
      <c r="EL318" s="302"/>
      <c r="EM318" s="302"/>
      <c r="EN318" s="302"/>
      <c r="EO318" s="302"/>
      <c r="EP318" s="302"/>
      <c r="EQ318" s="302"/>
      <c r="ER318" s="302"/>
      <c r="ES318" s="302"/>
      <c r="ET318" s="302"/>
      <c r="EU318" s="302"/>
      <c r="EV318" s="302"/>
      <c r="EW318" s="302"/>
      <c r="EX318" s="302"/>
      <c r="EY318" s="302"/>
      <c r="EZ318" s="303"/>
      <c r="FA318" s="303"/>
      <c r="FB318" s="303"/>
      <c r="FC318" s="303"/>
      <c r="FD318" s="303"/>
      <c r="FE318" s="302"/>
      <c r="FF318" s="302"/>
      <c r="FG318" s="302"/>
      <c r="FH318" s="302"/>
      <c r="FI318" s="302"/>
    </row>
    <row r="319" spans="1:165" x14ac:dyDescent="0.2">
      <c r="A319" s="302"/>
      <c r="B319" s="55">
        <f t="shared" si="25"/>
        <v>0</v>
      </c>
      <c r="C319" s="55" t="str">
        <f t="shared" si="26"/>
        <v/>
      </c>
      <c r="D319" s="55" t="str">
        <f t="shared" si="27"/>
        <v/>
      </c>
      <c r="E319" s="55">
        <f t="shared" si="28"/>
        <v>0</v>
      </c>
      <c r="F319" s="55">
        <f t="shared" si="29"/>
        <v>0</v>
      </c>
      <c r="G319" s="55" t="str">
        <f t="shared" si="30"/>
        <v/>
      </c>
      <c r="H319" s="55">
        <f>IF(AND(M319&gt;0,M319&lt;='Summary STATS'!$C$22),1,"")</f>
        <v>1</v>
      </c>
      <c r="I319" s="305"/>
      <c r="J319" s="26" t="s">
        <v>599</v>
      </c>
      <c r="K319" s="205">
        <v>44.21200013</v>
      </c>
      <c r="L319" s="205">
        <v>-88.462998069999998</v>
      </c>
      <c r="M319" s="302">
        <v>9</v>
      </c>
      <c r="N319" s="302" t="s">
        <v>293</v>
      </c>
      <c r="O319" s="302" t="s">
        <v>277</v>
      </c>
      <c r="P319" s="301"/>
      <c r="Q319" s="302"/>
      <c r="R319" s="15"/>
      <c r="S319" s="15"/>
      <c r="T319" s="302"/>
      <c r="U319" s="302"/>
      <c r="V319" s="302"/>
      <c r="W319" s="302"/>
      <c r="X319" s="302"/>
      <c r="Y319" s="302"/>
      <c r="Z319" s="302"/>
      <c r="AA319" s="302"/>
      <c r="AB319" s="302"/>
      <c r="AC319" s="302"/>
      <c r="AD319" s="302"/>
      <c r="AE319" s="302"/>
      <c r="AF319" s="302"/>
      <c r="AG319" s="302"/>
      <c r="AH319" s="302"/>
      <c r="AI319" s="302"/>
      <c r="AJ319" s="302"/>
      <c r="AK319" s="302"/>
      <c r="AL319" s="302"/>
      <c r="AM319" s="302"/>
      <c r="AN319" s="302"/>
      <c r="AO319" s="302"/>
      <c r="AP319" s="302"/>
      <c r="AQ319" s="302" t="s">
        <v>278</v>
      </c>
      <c r="AR319" s="302"/>
      <c r="AS319" s="302"/>
      <c r="AT319" s="302"/>
      <c r="AU319" s="302"/>
      <c r="AV319" s="302"/>
      <c r="AW319" s="302"/>
      <c r="AX319" s="302"/>
      <c r="AY319" s="302"/>
      <c r="AZ319" s="302"/>
      <c r="BA319" s="302"/>
      <c r="BB319" s="302"/>
      <c r="BC319" s="302"/>
      <c r="BD319" s="302"/>
      <c r="BE319" s="302"/>
      <c r="BF319" s="302"/>
      <c r="BG319" s="302"/>
      <c r="BH319" s="302"/>
      <c r="BI319" s="302"/>
      <c r="BJ319" s="302"/>
      <c r="BK319" s="302"/>
      <c r="BL319" s="302"/>
      <c r="BM319" s="302"/>
      <c r="BN319" s="302"/>
      <c r="BO319" s="302"/>
      <c r="BP319" s="302"/>
      <c r="BQ319" s="302"/>
      <c r="BR319" s="302"/>
      <c r="BS319" s="302"/>
      <c r="BT319" s="302"/>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Y319" s="302"/>
      <c r="CZ319" s="302"/>
      <c r="DA319" s="302"/>
      <c r="DB319" s="302"/>
      <c r="DC319" s="302"/>
      <c r="DD319" s="302"/>
      <c r="DE319" s="302"/>
      <c r="DF319" s="302"/>
      <c r="DG319" s="302"/>
      <c r="DH319" s="302"/>
      <c r="DI319" s="302"/>
      <c r="DJ319" s="302"/>
      <c r="DK319" s="302"/>
      <c r="DL319" s="302"/>
      <c r="DM319" s="302"/>
      <c r="DN319" s="302"/>
      <c r="DO319" s="302"/>
      <c r="DP319" s="302"/>
      <c r="DQ319" s="302"/>
      <c r="DR319" s="302"/>
      <c r="DS319" s="302"/>
      <c r="DT319" s="302"/>
      <c r="DU319" s="302"/>
      <c r="DV319" s="302"/>
      <c r="DW319" s="302"/>
      <c r="DX319" s="302"/>
      <c r="DY319" s="302"/>
      <c r="DZ319" s="302"/>
      <c r="EA319" s="302"/>
      <c r="EB319" s="302"/>
      <c r="EC319" s="302"/>
      <c r="ED319" s="302"/>
      <c r="EE319" s="302"/>
      <c r="EF319" s="302"/>
      <c r="EG319" s="302"/>
      <c r="EH319" s="302"/>
      <c r="EI319" s="302"/>
      <c r="EJ319" s="302"/>
      <c r="EK319" s="302"/>
      <c r="EL319" s="302"/>
      <c r="EM319" s="302"/>
      <c r="EN319" s="302"/>
      <c r="EO319" s="302"/>
      <c r="EP319" s="302"/>
      <c r="EQ319" s="302"/>
      <c r="ER319" s="302"/>
      <c r="ES319" s="302"/>
      <c r="ET319" s="302"/>
      <c r="EU319" s="302"/>
      <c r="EV319" s="302"/>
      <c r="EW319" s="302"/>
      <c r="EX319" s="302"/>
      <c r="EY319" s="302"/>
      <c r="EZ319" s="303"/>
      <c r="FA319" s="303"/>
      <c r="FB319" s="303"/>
      <c r="FC319" s="303"/>
      <c r="FD319" s="303"/>
      <c r="FE319" s="302"/>
      <c r="FF319" s="302"/>
      <c r="FG319" s="302"/>
      <c r="FH319" s="302"/>
      <c r="FI319" s="302"/>
    </row>
    <row r="320" spans="1:165" x14ac:dyDescent="0.2">
      <c r="A320" s="302"/>
      <c r="B320" s="55">
        <f t="shared" si="25"/>
        <v>0</v>
      </c>
      <c r="C320" s="55" t="str">
        <f t="shared" si="26"/>
        <v/>
      </c>
      <c r="D320" s="55" t="str">
        <f t="shared" si="27"/>
        <v/>
      </c>
      <c r="E320" s="55">
        <f t="shared" si="28"/>
        <v>0</v>
      </c>
      <c r="F320" s="55">
        <f t="shared" si="29"/>
        <v>0</v>
      </c>
      <c r="G320" s="55" t="str">
        <f t="shared" si="30"/>
        <v/>
      </c>
      <c r="H320" s="55">
        <f>IF(AND(M320&gt;0,M320&lt;='Summary STATS'!$C$22),1,"")</f>
        <v>1</v>
      </c>
      <c r="I320" s="305"/>
      <c r="J320" s="26" t="s">
        <v>600</v>
      </c>
      <c r="K320" s="205">
        <v>44.211985300000002</v>
      </c>
      <c r="L320" s="205">
        <v>-88.461896920000001</v>
      </c>
      <c r="M320" s="302">
        <v>11.25</v>
      </c>
      <c r="N320" s="302" t="s">
        <v>284</v>
      </c>
      <c r="O320" s="302" t="s">
        <v>277</v>
      </c>
      <c r="P320" s="301"/>
      <c r="Q320" s="302"/>
      <c r="R320" s="15"/>
      <c r="S320" s="15"/>
      <c r="T320" s="302"/>
      <c r="U320" s="302"/>
      <c r="V320" s="302"/>
      <c r="W320" s="302"/>
      <c r="X320" s="302"/>
      <c r="Y320" s="302"/>
      <c r="Z320" s="302"/>
      <c r="AA320" s="302"/>
      <c r="AB320" s="302"/>
      <c r="AC320" s="302"/>
      <c r="AD320" s="302"/>
      <c r="AE320" s="302"/>
      <c r="AF320" s="302"/>
      <c r="AG320" s="302"/>
      <c r="AH320" s="302"/>
      <c r="AI320" s="302"/>
      <c r="AJ320" s="302"/>
      <c r="AK320" s="302"/>
      <c r="AL320" s="302"/>
      <c r="AM320" s="302"/>
      <c r="AN320" s="302"/>
      <c r="AO320" s="302"/>
      <c r="AP320" s="302"/>
      <c r="AQ320" s="302"/>
      <c r="AR320" s="302"/>
      <c r="AS320" s="302"/>
      <c r="AT320" s="302"/>
      <c r="AU320" s="302"/>
      <c r="AV320" s="302"/>
      <c r="AW320" s="302" t="s">
        <v>278</v>
      </c>
      <c r="AX320" s="302"/>
      <c r="AY320" s="302"/>
      <c r="AZ320" s="302"/>
      <c r="BA320" s="302"/>
      <c r="BB320" s="302"/>
      <c r="BC320" s="302"/>
      <c r="BD320" s="302"/>
      <c r="BE320" s="302"/>
      <c r="BF320" s="302"/>
      <c r="BG320" s="302"/>
      <c r="BH320" s="302"/>
      <c r="BI320" s="302"/>
      <c r="BJ320" s="302"/>
      <c r="BK320" s="302"/>
      <c r="BL320" s="302"/>
      <c r="BM320" s="302"/>
      <c r="BN320" s="302"/>
      <c r="BO320" s="302"/>
      <c r="BP320" s="302"/>
      <c r="BQ320" s="302"/>
      <c r="BR320" s="302"/>
      <c r="BS320" s="302"/>
      <c r="BT320" s="302"/>
      <c r="BU320" s="302"/>
      <c r="BV320" s="302"/>
      <c r="BW320" s="302"/>
      <c r="BX320" s="302"/>
      <c r="BY320" s="302"/>
      <c r="BZ320" s="302"/>
      <c r="CA320" s="302"/>
      <c r="CB320" s="302"/>
      <c r="CC320" s="302"/>
      <c r="CD320" s="302"/>
      <c r="CE320" s="302"/>
      <c r="CF320" s="302"/>
      <c r="CG320" s="302"/>
      <c r="CH320" s="302"/>
      <c r="CI320" s="302"/>
      <c r="CJ320" s="302"/>
      <c r="CK320" s="302"/>
      <c r="CL320" s="302"/>
      <c r="CM320" s="302"/>
      <c r="CN320" s="302"/>
      <c r="CO320" s="302"/>
      <c r="CP320" s="302"/>
      <c r="CQ320" s="302"/>
      <c r="CR320" s="302"/>
      <c r="CS320" s="302"/>
      <c r="CT320" s="302"/>
      <c r="CU320" s="302"/>
      <c r="CV320" s="302"/>
      <c r="CW320" s="302"/>
      <c r="CX320" s="302"/>
      <c r="CY320" s="302"/>
      <c r="CZ320" s="302"/>
      <c r="DA320" s="302"/>
      <c r="DB320" s="302"/>
      <c r="DC320" s="302"/>
      <c r="DD320" s="302"/>
      <c r="DE320" s="302"/>
      <c r="DF320" s="302"/>
      <c r="DG320" s="302"/>
      <c r="DH320" s="302"/>
      <c r="DI320" s="302"/>
      <c r="DJ320" s="302"/>
      <c r="DK320" s="302"/>
      <c r="DL320" s="302"/>
      <c r="DM320" s="302"/>
      <c r="DN320" s="302"/>
      <c r="DO320" s="302"/>
      <c r="DP320" s="302"/>
      <c r="DQ320" s="302"/>
      <c r="DR320" s="302"/>
      <c r="DS320" s="302"/>
      <c r="DT320" s="302"/>
      <c r="DU320" s="302"/>
      <c r="DV320" s="302"/>
      <c r="DW320" s="302"/>
      <c r="DX320" s="302"/>
      <c r="DY320" s="302"/>
      <c r="DZ320" s="302"/>
      <c r="EA320" s="302"/>
      <c r="EB320" s="302"/>
      <c r="EC320" s="302"/>
      <c r="ED320" s="302"/>
      <c r="EE320" s="302"/>
      <c r="EF320" s="302"/>
      <c r="EG320" s="302"/>
      <c r="EH320" s="302"/>
      <c r="EI320" s="302"/>
      <c r="EJ320" s="302"/>
      <c r="EK320" s="302"/>
      <c r="EL320" s="302"/>
      <c r="EM320" s="302"/>
      <c r="EN320" s="302"/>
      <c r="EO320" s="302"/>
      <c r="EP320" s="302"/>
      <c r="EQ320" s="302"/>
      <c r="ER320" s="302"/>
      <c r="ES320" s="302"/>
      <c r="ET320" s="302"/>
      <c r="EU320" s="302"/>
      <c r="EV320" s="302"/>
      <c r="EW320" s="302"/>
      <c r="EX320" s="302"/>
      <c r="EY320" s="302"/>
      <c r="EZ320" s="303"/>
      <c r="FA320" s="303"/>
      <c r="FB320" s="303"/>
      <c r="FC320" s="303"/>
      <c r="FD320" s="303"/>
      <c r="FE320" s="302"/>
      <c r="FF320" s="302"/>
      <c r="FG320" s="302"/>
      <c r="FH320" s="302"/>
      <c r="FI320" s="302"/>
    </row>
    <row r="321" spans="1:165" x14ac:dyDescent="0.2">
      <c r="A321" s="302"/>
      <c r="B321" s="55">
        <f t="shared" si="25"/>
        <v>0</v>
      </c>
      <c r="C321" s="55" t="str">
        <f t="shared" si="26"/>
        <v/>
      </c>
      <c r="D321" s="55" t="str">
        <f t="shared" si="27"/>
        <v/>
      </c>
      <c r="E321" s="55">
        <f t="shared" si="28"/>
        <v>0</v>
      </c>
      <c r="F321" s="55">
        <f t="shared" si="29"/>
        <v>0</v>
      </c>
      <c r="G321" s="55" t="str">
        <f t="shared" si="30"/>
        <v/>
      </c>
      <c r="H321" s="55">
        <f>IF(AND(M321&gt;0,M321&lt;='Summary STATS'!$C$22),1,"")</f>
        <v>1</v>
      </c>
      <c r="I321" s="305"/>
      <c r="J321" s="26" t="s">
        <v>601</v>
      </c>
      <c r="K321" s="205">
        <v>44.211970469999997</v>
      </c>
      <c r="L321" s="205">
        <v>-88.460795779999998</v>
      </c>
      <c r="M321" s="302">
        <v>8.5</v>
      </c>
      <c r="N321" s="302" t="s">
        <v>293</v>
      </c>
      <c r="O321" s="302" t="s">
        <v>277</v>
      </c>
      <c r="P321" s="301"/>
      <c r="Q321" s="302"/>
      <c r="R321" s="15"/>
      <c r="S321" s="15"/>
      <c r="T321" s="302"/>
      <c r="U321" s="302"/>
      <c r="V321" s="302"/>
      <c r="W321" s="302"/>
      <c r="X321" s="302"/>
      <c r="Y321" s="302"/>
      <c r="Z321" s="302"/>
      <c r="AA321" s="302"/>
      <c r="AB321" s="302"/>
      <c r="AC321" s="302"/>
      <c r="AD321" s="302"/>
      <c r="AE321" s="302"/>
      <c r="AF321" s="302"/>
      <c r="AG321" s="302"/>
      <c r="AH321" s="302"/>
      <c r="AI321" s="302"/>
      <c r="AJ321" s="302"/>
      <c r="AK321" s="302"/>
      <c r="AL321" s="302"/>
      <c r="AM321" s="302"/>
      <c r="AN321" s="302"/>
      <c r="AO321" s="302"/>
      <c r="AP321" s="302"/>
      <c r="AQ321" s="302"/>
      <c r="AR321" s="302"/>
      <c r="AS321" s="302"/>
      <c r="AT321" s="302"/>
      <c r="AU321" s="302"/>
      <c r="AV321" s="302"/>
      <c r="AW321" s="302"/>
      <c r="AX321" s="302"/>
      <c r="AY321" s="302"/>
      <c r="AZ321" s="302"/>
      <c r="BA321" s="302"/>
      <c r="BB321" s="302"/>
      <c r="BC321" s="302"/>
      <c r="BD321" s="302"/>
      <c r="BE321" s="302"/>
      <c r="BF321" s="302"/>
      <c r="BG321" s="302"/>
      <c r="BH321" s="302"/>
      <c r="BI321" s="302"/>
      <c r="BJ321" s="302"/>
      <c r="BK321" s="302"/>
      <c r="BL321" s="302"/>
      <c r="BM321" s="302"/>
      <c r="BN321" s="302"/>
      <c r="BO321" s="302"/>
      <c r="BP321" s="302"/>
      <c r="BQ321" s="302"/>
      <c r="BR321" s="302"/>
      <c r="BS321" s="302"/>
      <c r="BT321" s="302"/>
      <c r="BU321" s="302"/>
      <c r="BV321" s="302"/>
      <c r="BW321" s="302"/>
      <c r="BX321" s="302"/>
      <c r="BY321" s="302"/>
      <c r="BZ321" s="302"/>
      <c r="CA321" s="302"/>
      <c r="CB321" s="302"/>
      <c r="CC321" s="302"/>
      <c r="CD321" s="302"/>
      <c r="CE321" s="302"/>
      <c r="CF321" s="302"/>
      <c r="CG321" s="302"/>
      <c r="CH321" s="302"/>
      <c r="CI321" s="302"/>
      <c r="CJ321" s="302"/>
      <c r="CK321" s="302"/>
      <c r="CL321" s="302"/>
      <c r="CM321" s="302"/>
      <c r="CN321" s="302"/>
      <c r="CO321" s="302"/>
      <c r="CP321" s="302"/>
      <c r="CQ321" s="302"/>
      <c r="CR321" s="302"/>
      <c r="CS321" s="302"/>
      <c r="CT321" s="302"/>
      <c r="CU321" s="302"/>
      <c r="CV321" s="302"/>
      <c r="CW321" s="302"/>
      <c r="CX321" s="302"/>
      <c r="CY321" s="302"/>
      <c r="CZ321" s="302"/>
      <c r="DA321" s="302"/>
      <c r="DB321" s="302"/>
      <c r="DC321" s="302"/>
      <c r="DD321" s="302"/>
      <c r="DE321" s="302"/>
      <c r="DF321" s="302"/>
      <c r="DG321" s="302"/>
      <c r="DH321" s="302"/>
      <c r="DI321" s="302"/>
      <c r="DJ321" s="302"/>
      <c r="DK321" s="302"/>
      <c r="DL321" s="302"/>
      <c r="DM321" s="302"/>
      <c r="DN321" s="302"/>
      <c r="DO321" s="302"/>
      <c r="DP321" s="302"/>
      <c r="DQ321" s="302"/>
      <c r="DR321" s="302"/>
      <c r="DS321" s="302"/>
      <c r="DT321" s="302"/>
      <c r="DU321" s="302"/>
      <c r="DV321" s="302"/>
      <c r="DW321" s="302"/>
      <c r="DX321" s="302"/>
      <c r="DY321" s="302"/>
      <c r="DZ321" s="302"/>
      <c r="EA321" s="302"/>
      <c r="EB321" s="302"/>
      <c r="EC321" s="302"/>
      <c r="ED321" s="302"/>
      <c r="EE321" s="302"/>
      <c r="EF321" s="302"/>
      <c r="EG321" s="302"/>
      <c r="EH321" s="302"/>
      <c r="EI321" s="302"/>
      <c r="EJ321" s="302"/>
      <c r="EK321" s="302"/>
      <c r="EL321" s="302"/>
      <c r="EM321" s="302"/>
      <c r="EN321" s="302"/>
      <c r="EO321" s="302"/>
      <c r="EP321" s="302"/>
      <c r="EQ321" s="302"/>
      <c r="ER321" s="302"/>
      <c r="ES321" s="302"/>
      <c r="ET321" s="302"/>
      <c r="EU321" s="302"/>
      <c r="EV321" s="302"/>
      <c r="EW321" s="302"/>
      <c r="EX321" s="302"/>
      <c r="EY321" s="302"/>
      <c r="EZ321" s="303"/>
      <c r="FA321" s="303"/>
      <c r="FB321" s="303"/>
      <c r="FC321" s="303"/>
      <c r="FD321" s="303"/>
      <c r="FE321" s="302"/>
      <c r="FF321" s="302"/>
      <c r="FG321" s="302"/>
      <c r="FH321" s="302"/>
      <c r="FI321" s="302"/>
    </row>
    <row r="322" spans="1:165" x14ac:dyDescent="0.2">
      <c r="A322" s="302"/>
      <c r="B322" s="55">
        <f t="shared" ref="B322:B385" si="31">COUNT(R322:EY322,FE322:FM322)</f>
        <v>0</v>
      </c>
      <c r="C322" s="55" t="str">
        <f t="shared" ref="C322:C385" si="32">IF(COUNT(R322:EY322,FE322:FM322)&gt;0,COUNT(R322:EY322,FE322:FM322),"")</f>
        <v/>
      </c>
      <c r="D322" s="55" t="str">
        <f t="shared" ref="D322:D385" si="33">IF(COUNT(T322:BJ322,BL322:BT322,BV322:CB322,CD322:EY322,FE322:FM322)&gt;0,COUNT(T322:BJ322,BL322:BT322,BV322:CB322,CD322:EY322,FE322:FM322),"")</f>
        <v/>
      </c>
      <c r="E322" s="55">
        <f t="shared" ref="E322:E385" si="34">IF(H322=1,COUNT(R322:EY322,FE322:FM322),"")</f>
        <v>0</v>
      </c>
      <c r="F322" s="55">
        <f t="shared" ref="F322:F385" si="35">IF(H322=1,COUNT(T322:BJ322,BL322:BT322,BV322:CB322,CD322:EY322,FE322:FM322),"")</f>
        <v>0</v>
      </c>
      <c r="G322" s="55" t="str">
        <f t="shared" si="30"/>
        <v/>
      </c>
      <c r="H322" s="55">
        <f>IF(AND(M322&gt;0,M322&lt;='Summary STATS'!$C$22),1,"")</f>
        <v>1</v>
      </c>
      <c r="I322" s="305"/>
      <c r="J322" s="26" t="s">
        <v>602</v>
      </c>
      <c r="K322" s="205">
        <v>44.211955619999998</v>
      </c>
      <c r="L322" s="205">
        <v>-88.459694639999995</v>
      </c>
      <c r="M322" s="302">
        <v>8</v>
      </c>
      <c r="N322" s="302" t="s">
        <v>284</v>
      </c>
      <c r="O322" s="302" t="s">
        <v>277</v>
      </c>
      <c r="P322" s="301"/>
      <c r="Q322" s="302"/>
      <c r="R322" s="15"/>
      <c r="S322" s="15"/>
      <c r="T322" s="302"/>
      <c r="U322" s="302"/>
      <c r="V322" s="302"/>
      <c r="W322" s="302"/>
      <c r="X322" s="302"/>
      <c r="Y322" s="302"/>
      <c r="Z322" s="302"/>
      <c r="AA322" s="302"/>
      <c r="AB322" s="302"/>
      <c r="AC322" s="302"/>
      <c r="AD322" s="302"/>
      <c r="AE322" s="302"/>
      <c r="AF322" s="302"/>
      <c r="AG322" s="302"/>
      <c r="AH322" s="302"/>
      <c r="AI322" s="302"/>
      <c r="AJ322" s="302"/>
      <c r="AK322" s="302"/>
      <c r="AL322" s="302"/>
      <c r="AM322" s="302"/>
      <c r="AN322" s="302"/>
      <c r="AO322" s="302"/>
      <c r="AP322" s="302"/>
      <c r="AQ322" s="302"/>
      <c r="AR322" s="302"/>
      <c r="AS322" s="302"/>
      <c r="AT322" s="302"/>
      <c r="AU322" s="302"/>
      <c r="AV322" s="302"/>
      <c r="AW322" s="302"/>
      <c r="AX322" s="302"/>
      <c r="AY322" s="302"/>
      <c r="AZ322" s="302"/>
      <c r="BA322" s="302"/>
      <c r="BB322" s="302"/>
      <c r="BC322" s="302"/>
      <c r="BD322" s="302"/>
      <c r="BE322" s="302"/>
      <c r="BF322" s="302"/>
      <c r="BG322" s="302"/>
      <c r="BH322" s="302"/>
      <c r="BI322" s="302"/>
      <c r="BJ322" s="302"/>
      <c r="BK322" s="302"/>
      <c r="BL322" s="302"/>
      <c r="BM322" s="302"/>
      <c r="BN322" s="302"/>
      <c r="BO322" s="302"/>
      <c r="BP322" s="302"/>
      <c r="BQ322" s="302"/>
      <c r="BR322" s="302"/>
      <c r="BS322" s="302"/>
      <c r="BT322" s="302"/>
      <c r="BU322" s="302"/>
      <c r="BV322" s="302"/>
      <c r="BW322" s="302"/>
      <c r="BX322" s="302"/>
      <c r="BY322" s="302"/>
      <c r="BZ322" s="302"/>
      <c r="CA322" s="302"/>
      <c r="CB322" s="302"/>
      <c r="CC322" s="302"/>
      <c r="CD322" s="302"/>
      <c r="CE322" s="302"/>
      <c r="CF322" s="302"/>
      <c r="CG322" s="302"/>
      <c r="CH322" s="302"/>
      <c r="CI322" s="302"/>
      <c r="CJ322" s="302"/>
      <c r="CK322" s="302"/>
      <c r="CL322" s="302"/>
      <c r="CM322" s="302"/>
      <c r="CN322" s="302"/>
      <c r="CO322" s="302"/>
      <c r="CP322" s="302"/>
      <c r="CQ322" s="302"/>
      <c r="CR322" s="302"/>
      <c r="CS322" s="302"/>
      <c r="CT322" s="302"/>
      <c r="CU322" s="302"/>
      <c r="CV322" s="302"/>
      <c r="CW322" s="302"/>
      <c r="CX322" s="302"/>
      <c r="CY322" s="302"/>
      <c r="CZ322" s="302"/>
      <c r="DA322" s="302"/>
      <c r="DB322" s="302"/>
      <c r="DC322" s="302"/>
      <c r="DD322" s="302"/>
      <c r="DE322" s="302"/>
      <c r="DF322" s="302"/>
      <c r="DG322" s="302"/>
      <c r="DH322" s="302"/>
      <c r="DI322" s="302"/>
      <c r="DJ322" s="302"/>
      <c r="DK322" s="302"/>
      <c r="DL322" s="302"/>
      <c r="DM322" s="302"/>
      <c r="DN322" s="302"/>
      <c r="DO322" s="302"/>
      <c r="DP322" s="302"/>
      <c r="DQ322" s="302"/>
      <c r="DR322" s="302"/>
      <c r="DS322" s="302"/>
      <c r="DT322" s="302"/>
      <c r="DU322" s="302"/>
      <c r="DV322" s="302"/>
      <c r="DW322" s="302"/>
      <c r="DX322" s="302"/>
      <c r="DY322" s="302"/>
      <c r="DZ322" s="302"/>
      <c r="EA322" s="302"/>
      <c r="EB322" s="302"/>
      <c r="EC322" s="302"/>
      <c r="ED322" s="302"/>
      <c r="EE322" s="302"/>
      <c r="EF322" s="302"/>
      <c r="EG322" s="302"/>
      <c r="EH322" s="302"/>
      <c r="EI322" s="302"/>
      <c r="EJ322" s="302"/>
      <c r="EK322" s="302"/>
      <c r="EL322" s="302"/>
      <c r="EM322" s="302"/>
      <c r="EN322" s="302"/>
      <c r="EO322" s="302"/>
      <c r="EP322" s="302"/>
      <c r="EQ322" s="302"/>
      <c r="ER322" s="302"/>
      <c r="ES322" s="302"/>
      <c r="ET322" s="302"/>
      <c r="EU322" s="302"/>
      <c r="EV322" s="302"/>
      <c r="EW322" s="302"/>
      <c r="EX322" s="302"/>
      <c r="EY322" s="302"/>
      <c r="EZ322" s="303"/>
      <c r="FA322" s="303"/>
      <c r="FB322" s="303"/>
      <c r="FC322" s="303"/>
      <c r="FD322" s="303"/>
      <c r="FE322" s="302"/>
      <c r="FF322" s="302"/>
      <c r="FG322" s="302"/>
      <c r="FH322" s="302"/>
      <c r="FI322" s="302"/>
    </row>
    <row r="323" spans="1:165" x14ac:dyDescent="0.2">
      <c r="A323" s="302"/>
      <c r="B323" s="55">
        <f t="shared" si="31"/>
        <v>0</v>
      </c>
      <c r="C323" s="55" t="str">
        <f t="shared" si="32"/>
        <v/>
      </c>
      <c r="D323" s="55" t="str">
        <f t="shared" si="33"/>
        <v/>
      </c>
      <c r="E323" s="55">
        <f t="shared" si="34"/>
        <v>0</v>
      </c>
      <c r="F323" s="55">
        <f t="shared" si="35"/>
        <v>0</v>
      </c>
      <c r="G323" s="55" t="str">
        <f t="shared" si="30"/>
        <v/>
      </c>
      <c r="H323" s="55">
        <f>IF(AND(M323&gt;0,M323&lt;='Summary STATS'!$C$22),1,"")</f>
        <v>1</v>
      </c>
      <c r="I323" s="305"/>
      <c r="J323" s="26" t="s">
        <v>603</v>
      </c>
      <c r="K323" s="205">
        <v>44.211940769999998</v>
      </c>
      <c r="L323" s="205">
        <v>-88.458593500000006</v>
      </c>
      <c r="M323" s="302">
        <v>7.5</v>
      </c>
      <c r="N323" s="302" t="s">
        <v>293</v>
      </c>
      <c r="O323" s="302" t="s">
        <v>277</v>
      </c>
      <c r="P323" s="301"/>
      <c r="Q323" s="302"/>
      <c r="R323" s="15"/>
      <c r="S323" s="15"/>
      <c r="T323" s="302"/>
      <c r="U323" s="302"/>
      <c r="V323" s="302"/>
      <c r="W323" s="302"/>
      <c r="X323" s="302"/>
      <c r="Y323" s="302"/>
      <c r="Z323" s="302"/>
      <c r="AA323" s="302"/>
      <c r="AB323" s="302"/>
      <c r="AC323" s="302"/>
      <c r="AD323" s="302"/>
      <c r="AE323" s="302"/>
      <c r="AF323" s="302"/>
      <c r="AG323" s="302"/>
      <c r="AH323" s="302"/>
      <c r="AI323" s="302"/>
      <c r="AJ323" s="302"/>
      <c r="AK323" s="302"/>
      <c r="AL323" s="302"/>
      <c r="AM323" s="302"/>
      <c r="AN323" s="302"/>
      <c r="AO323" s="302"/>
      <c r="AP323" s="302"/>
      <c r="AQ323" s="302"/>
      <c r="AR323" s="302"/>
      <c r="AS323" s="302"/>
      <c r="AT323" s="302"/>
      <c r="AU323" s="302"/>
      <c r="AV323" s="302"/>
      <c r="AW323" s="302"/>
      <c r="AX323" s="302"/>
      <c r="AY323" s="302"/>
      <c r="AZ323" s="302"/>
      <c r="BA323" s="302"/>
      <c r="BB323" s="302"/>
      <c r="BC323" s="302"/>
      <c r="BD323" s="302"/>
      <c r="BE323" s="302"/>
      <c r="BF323" s="302"/>
      <c r="BG323" s="302"/>
      <c r="BH323" s="302"/>
      <c r="BI323" s="302"/>
      <c r="BJ323" s="302"/>
      <c r="BK323" s="302"/>
      <c r="BL323" s="302"/>
      <c r="BM323" s="302"/>
      <c r="BN323" s="302"/>
      <c r="BO323" s="302"/>
      <c r="BP323" s="302"/>
      <c r="BQ323" s="302"/>
      <c r="BR323" s="302"/>
      <c r="BS323" s="302"/>
      <c r="BT323" s="302"/>
      <c r="BU323" s="302"/>
      <c r="BV323" s="302"/>
      <c r="BW323" s="302"/>
      <c r="BX323" s="302"/>
      <c r="BY323" s="302"/>
      <c r="BZ323" s="302"/>
      <c r="CA323" s="302"/>
      <c r="CB323" s="302"/>
      <c r="CC323" s="302"/>
      <c r="CD323" s="302"/>
      <c r="CE323" s="302"/>
      <c r="CF323" s="302"/>
      <c r="CG323" s="302"/>
      <c r="CH323" s="302"/>
      <c r="CI323" s="302"/>
      <c r="CJ323" s="302"/>
      <c r="CK323" s="302"/>
      <c r="CL323" s="302"/>
      <c r="CM323" s="302"/>
      <c r="CN323" s="302"/>
      <c r="CO323" s="302"/>
      <c r="CP323" s="302"/>
      <c r="CQ323" s="302"/>
      <c r="CR323" s="302"/>
      <c r="CS323" s="302"/>
      <c r="CT323" s="302"/>
      <c r="CU323" s="302"/>
      <c r="CV323" s="302"/>
      <c r="CW323" s="302"/>
      <c r="CX323" s="302"/>
      <c r="CY323" s="302"/>
      <c r="CZ323" s="302"/>
      <c r="DA323" s="302"/>
      <c r="DB323" s="302"/>
      <c r="DC323" s="302"/>
      <c r="DD323" s="302"/>
      <c r="DE323" s="302"/>
      <c r="DF323" s="302"/>
      <c r="DG323" s="302"/>
      <c r="DH323" s="302"/>
      <c r="DI323" s="302"/>
      <c r="DJ323" s="302"/>
      <c r="DK323" s="302"/>
      <c r="DL323" s="302"/>
      <c r="DM323" s="302"/>
      <c r="DN323" s="302"/>
      <c r="DO323" s="302"/>
      <c r="DP323" s="302"/>
      <c r="DQ323" s="302"/>
      <c r="DR323" s="302"/>
      <c r="DS323" s="302"/>
      <c r="DT323" s="302"/>
      <c r="DU323" s="302"/>
      <c r="DV323" s="302"/>
      <c r="DW323" s="302"/>
      <c r="DX323" s="302"/>
      <c r="DY323" s="302"/>
      <c r="DZ323" s="302"/>
      <c r="EA323" s="302"/>
      <c r="EB323" s="302"/>
      <c r="EC323" s="302"/>
      <c r="ED323" s="302"/>
      <c r="EE323" s="302"/>
      <c r="EF323" s="302"/>
      <c r="EG323" s="302"/>
      <c r="EH323" s="302"/>
      <c r="EI323" s="302"/>
      <c r="EJ323" s="302"/>
      <c r="EK323" s="302"/>
      <c r="EL323" s="302"/>
      <c r="EM323" s="302"/>
      <c r="EN323" s="302"/>
      <c r="EO323" s="302"/>
      <c r="EP323" s="302"/>
      <c r="EQ323" s="302"/>
      <c r="ER323" s="302"/>
      <c r="ES323" s="302"/>
      <c r="ET323" s="302"/>
      <c r="EU323" s="302"/>
      <c r="EV323" s="302"/>
      <c r="EW323" s="302"/>
      <c r="EX323" s="302"/>
      <c r="EY323" s="302"/>
      <c r="EZ323" s="303"/>
      <c r="FA323" s="303"/>
      <c r="FB323" s="303"/>
      <c r="FC323" s="303"/>
      <c r="FD323" s="303"/>
      <c r="FE323" s="302"/>
      <c r="FF323" s="302"/>
      <c r="FG323" s="302"/>
      <c r="FH323" s="302"/>
      <c r="FI323" s="302"/>
    </row>
    <row r="324" spans="1:165" x14ac:dyDescent="0.2">
      <c r="A324" s="302"/>
      <c r="B324" s="55">
        <f t="shared" si="31"/>
        <v>0</v>
      </c>
      <c r="C324" s="55" t="str">
        <f t="shared" si="32"/>
        <v/>
      </c>
      <c r="D324" s="55" t="str">
        <f t="shared" si="33"/>
        <v/>
      </c>
      <c r="E324" s="55">
        <f t="shared" si="34"/>
        <v>0</v>
      </c>
      <c r="F324" s="55">
        <f t="shared" si="35"/>
        <v>0</v>
      </c>
      <c r="G324" s="55" t="str">
        <f t="shared" si="30"/>
        <v/>
      </c>
      <c r="H324" s="55">
        <f>IF(AND(M324&gt;0,M324&lt;='Summary STATS'!$C$22),1,"")</f>
        <v>1</v>
      </c>
      <c r="I324" s="305"/>
      <c r="J324" s="26" t="s">
        <v>604</v>
      </c>
      <c r="K324" s="205">
        <v>44.211925899999997</v>
      </c>
      <c r="L324" s="205">
        <v>-88.457492360000003</v>
      </c>
      <c r="M324" s="302">
        <v>7.25</v>
      </c>
      <c r="N324" s="302" t="s">
        <v>293</v>
      </c>
      <c r="O324" s="302" t="s">
        <v>277</v>
      </c>
      <c r="P324" s="301"/>
      <c r="Q324" s="302"/>
      <c r="R324" s="15"/>
      <c r="S324" s="15"/>
      <c r="T324" s="302"/>
      <c r="U324" s="302"/>
      <c r="V324" s="302"/>
      <c r="W324" s="302"/>
      <c r="X324" s="302"/>
      <c r="Y324" s="302"/>
      <c r="Z324" s="302"/>
      <c r="AA324" s="302"/>
      <c r="AB324" s="302"/>
      <c r="AC324" s="302"/>
      <c r="AD324" s="302"/>
      <c r="AE324" s="302"/>
      <c r="AF324" s="302"/>
      <c r="AG324" s="302"/>
      <c r="AH324" s="302"/>
      <c r="AI324" s="302"/>
      <c r="AJ324" s="302"/>
      <c r="AK324" s="302"/>
      <c r="AL324" s="302"/>
      <c r="AM324" s="302"/>
      <c r="AN324" s="302"/>
      <c r="AO324" s="302"/>
      <c r="AP324" s="302"/>
      <c r="AQ324" s="302"/>
      <c r="AR324" s="302"/>
      <c r="AS324" s="302"/>
      <c r="AT324" s="302"/>
      <c r="AU324" s="302"/>
      <c r="AV324" s="302"/>
      <c r="AW324" s="302"/>
      <c r="AX324" s="302"/>
      <c r="AY324" s="302"/>
      <c r="AZ324" s="302"/>
      <c r="BA324" s="302"/>
      <c r="BB324" s="302"/>
      <c r="BC324" s="302"/>
      <c r="BD324" s="302"/>
      <c r="BE324" s="302"/>
      <c r="BF324" s="302"/>
      <c r="BG324" s="302"/>
      <c r="BH324" s="302"/>
      <c r="BI324" s="302"/>
      <c r="BJ324" s="302"/>
      <c r="BK324" s="302"/>
      <c r="BL324" s="302"/>
      <c r="BM324" s="302"/>
      <c r="BN324" s="302"/>
      <c r="BO324" s="302"/>
      <c r="BP324" s="302"/>
      <c r="BQ324" s="302"/>
      <c r="BR324" s="302"/>
      <c r="BS324" s="302"/>
      <c r="BT324" s="302"/>
      <c r="BU324" s="302"/>
      <c r="BV324" s="302"/>
      <c r="BW324" s="302"/>
      <c r="BX324" s="302"/>
      <c r="BY324" s="302"/>
      <c r="BZ324" s="302"/>
      <c r="CA324" s="302"/>
      <c r="CB324" s="302"/>
      <c r="CC324" s="302"/>
      <c r="CD324" s="302"/>
      <c r="CE324" s="302"/>
      <c r="CF324" s="302"/>
      <c r="CG324" s="302"/>
      <c r="CH324" s="302"/>
      <c r="CI324" s="302"/>
      <c r="CJ324" s="302"/>
      <c r="CK324" s="302"/>
      <c r="CL324" s="302"/>
      <c r="CM324" s="302"/>
      <c r="CN324" s="302"/>
      <c r="CO324" s="302"/>
      <c r="CP324" s="302"/>
      <c r="CQ324" s="302"/>
      <c r="CR324" s="302"/>
      <c r="CS324" s="302"/>
      <c r="CT324" s="302"/>
      <c r="CU324" s="302"/>
      <c r="CV324" s="302"/>
      <c r="CW324" s="302"/>
      <c r="CX324" s="302"/>
      <c r="CY324" s="302"/>
      <c r="CZ324" s="302"/>
      <c r="DA324" s="302"/>
      <c r="DB324" s="302"/>
      <c r="DC324" s="302"/>
      <c r="DD324" s="302"/>
      <c r="DE324" s="302"/>
      <c r="DF324" s="302"/>
      <c r="DG324" s="302"/>
      <c r="DH324" s="302"/>
      <c r="DI324" s="302"/>
      <c r="DJ324" s="302"/>
      <c r="DK324" s="302"/>
      <c r="DL324" s="302"/>
      <c r="DM324" s="302"/>
      <c r="DN324" s="302"/>
      <c r="DO324" s="302"/>
      <c r="DP324" s="302"/>
      <c r="DQ324" s="302"/>
      <c r="DR324" s="302"/>
      <c r="DS324" s="302"/>
      <c r="DT324" s="302"/>
      <c r="DU324" s="302"/>
      <c r="DV324" s="302"/>
      <c r="DW324" s="302"/>
      <c r="DX324" s="302"/>
      <c r="DY324" s="302"/>
      <c r="DZ324" s="302"/>
      <c r="EA324" s="302"/>
      <c r="EB324" s="302"/>
      <c r="EC324" s="302"/>
      <c r="ED324" s="302"/>
      <c r="EE324" s="302"/>
      <c r="EF324" s="302"/>
      <c r="EG324" s="302"/>
      <c r="EH324" s="302"/>
      <c r="EI324" s="302"/>
      <c r="EJ324" s="302"/>
      <c r="EK324" s="302"/>
      <c r="EL324" s="302"/>
      <c r="EM324" s="302"/>
      <c r="EN324" s="302"/>
      <c r="EO324" s="302"/>
      <c r="EP324" s="302"/>
      <c r="EQ324" s="302"/>
      <c r="ER324" s="302"/>
      <c r="ES324" s="302"/>
      <c r="ET324" s="302"/>
      <c r="EU324" s="302"/>
      <c r="EV324" s="302"/>
      <c r="EW324" s="302"/>
      <c r="EX324" s="302"/>
      <c r="EY324" s="302"/>
      <c r="EZ324" s="303"/>
      <c r="FA324" s="303"/>
      <c r="FB324" s="303"/>
      <c r="FC324" s="303"/>
      <c r="FD324" s="303"/>
      <c r="FE324" s="302"/>
      <c r="FF324" s="302"/>
      <c r="FG324" s="302"/>
      <c r="FH324" s="302"/>
      <c r="FI324" s="302"/>
    </row>
    <row r="325" spans="1:165" x14ac:dyDescent="0.2">
      <c r="A325" s="302"/>
      <c r="B325" s="55">
        <f t="shared" si="31"/>
        <v>0</v>
      </c>
      <c r="C325" s="55" t="str">
        <f t="shared" si="32"/>
        <v/>
      </c>
      <c r="D325" s="55" t="str">
        <f t="shared" si="33"/>
        <v/>
      </c>
      <c r="E325" s="55">
        <f t="shared" si="34"/>
        <v>0</v>
      </c>
      <c r="F325" s="55">
        <f t="shared" si="35"/>
        <v>0</v>
      </c>
      <c r="G325" s="55" t="str">
        <f t="shared" si="30"/>
        <v/>
      </c>
      <c r="H325" s="55">
        <f>IF(AND(M325&gt;0,M325&lt;='Summary STATS'!$C$22),1,"")</f>
        <v>1</v>
      </c>
      <c r="I325" s="305"/>
      <c r="J325" s="26" t="s">
        <v>605</v>
      </c>
      <c r="K325" s="205">
        <v>44.211911030000003</v>
      </c>
      <c r="L325" s="205">
        <v>-88.45639122</v>
      </c>
      <c r="M325" s="302">
        <v>7.5</v>
      </c>
      <c r="N325" s="302" t="s">
        <v>276</v>
      </c>
      <c r="O325" s="302" t="s">
        <v>277</v>
      </c>
      <c r="P325" s="301"/>
      <c r="Q325" s="302"/>
      <c r="R325" s="15"/>
      <c r="S325" s="15"/>
      <c r="T325" s="302"/>
      <c r="U325" s="302"/>
      <c r="V325" s="302"/>
      <c r="W325" s="302"/>
      <c r="X325" s="302"/>
      <c r="Y325" s="302"/>
      <c r="Z325" s="302"/>
      <c r="AA325" s="302"/>
      <c r="AB325" s="302"/>
      <c r="AC325" s="302"/>
      <c r="AD325" s="302"/>
      <c r="AE325" s="302" t="s">
        <v>278</v>
      </c>
      <c r="AF325" s="302"/>
      <c r="AG325" s="302"/>
      <c r="AH325" s="302"/>
      <c r="AI325" s="302"/>
      <c r="AJ325" s="302"/>
      <c r="AK325" s="302"/>
      <c r="AL325" s="302"/>
      <c r="AM325" s="302"/>
      <c r="AN325" s="302"/>
      <c r="AO325" s="302"/>
      <c r="AP325" s="302"/>
      <c r="AQ325" s="302"/>
      <c r="AR325" s="302"/>
      <c r="AS325" s="302"/>
      <c r="AT325" s="302"/>
      <c r="AU325" s="302"/>
      <c r="AV325" s="302"/>
      <c r="AW325" s="302"/>
      <c r="AX325" s="302"/>
      <c r="AY325" s="302"/>
      <c r="AZ325" s="302"/>
      <c r="BA325" s="302"/>
      <c r="BB325" s="302"/>
      <c r="BC325" s="302"/>
      <c r="BD325" s="302"/>
      <c r="BE325" s="302"/>
      <c r="BF325" s="302"/>
      <c r="BG325" s="302"/>
      <c r="BH325" s="302"/>
      <c r="BI325" s="302"/>
      <c r="BJ325" s="302"/>
      <c r="BK325" s="302"/>
      <c r="BL325" s="302"/>
      <c r="BM325" s="302"/>
      <c r="BN325" s="302"/>
      <c r="BO325" s="302"/>
      <c r="BP325" s="302"/>
      <c r="BQ325" s="302"/>
      <c r="BR325" s="302"/>
      <c r="BS325" s="302"/>
      <c r="BT325" s="302"/>
      <c r="BU325" s="302"/>
      <c r="BV325" s="302"/>
      <c r="BW325" s="302"/>
      <c r="BX325" s="302"/>
      <c r="BY325" s="302"/>
      <c r="BZ325" s="302"/>
      <c r="CA325" s="302"/>
      <c r="CB325" s="302"/>
      <c r="CC325" s="302"/>
      <c r="CD325" s="302"/>
      <c r="CE325" s="302"/>
      <c r="CF325" s="302"/>
      <c r="CG325" s="302"/>
      <c r="CH325" s="302"/>
      <c r="CI325" s="302"/>
      <c r="CJ325" s="302"/>
      <c r="CK325" s="302"/>
      <c r="CL325" s="302"/>
      <c r="CM325" s="302"/>
      <c r="CN325" s="302"/>
      <c r="CO325" s="302"/>
      <c r="CP325" s="302"/>
      <c r="CQ325" s="302"/>
      <c r="CR325" s="302"/>
      <c r="CS325" s="302"/>
      <c r="CT325" s="302"/>
      <c r="CU325" s="302"/>
      <c r="CV325" s="302"/>
      <c r="CW325" s="302"/>
      <c r="CX325" s="302"/>
      <c r="CY325" s="302"/>
      <c r="CZ325" s="302"/>
      <c r="DA325" s="302"/>
      <c r="DB325" s="302"/>
      <c r="DC325" s="302"/>
      <c r="DD325" s="302"/>
      <c r="DE325" s="302"/>
      <c r="DF325" s="302"/>
      <c r="DG325" s="302"/>
      <c r="DH325" s="302"/>
      <c r="DI325" s="302"/>
      <c r="DJ325" s="302"/>
      <c r="DK325" s="302"/>
      <c r="DL325" s="302"/>
      <c r="DM325" s="302"/>
      <c r="DN325" s="302"/>
      <c r="DO325" s="302"/>
      <c r="DP325" s="302"/>
      <c r="DQ325" s="302"/>
      <c r="DR325" s="302"/>
      <c r="DS325" s="302"/>
      <c r="DT325" s="302"/>
      <c r="DU325" s="302"/>
      <c r="DV325" s="302"/>
      <c r="DW325" s="302"/>
      <c r="DX325" s="302"/>
      <c r="DY325" s="302"/>
      <c r="DZ325" s="302"/>
      <c r="EA325" s="302"/>
      <c r="EB325" s="302"/>
      <c r="EC325" s="302"/>
      <c r="ED325" s="302"/>
      <c r="EE325" s="302"/>
      <c r="EF325" s="302"/>
      <c r="EG325" s="302"/>
      <c r="EH325" s="302"/>
      <c r="EI325" s="302"/>
      <c r="EJ325" s="302"/>
      <c r="EK325" s="302"/>
      <c r="EL325" s="302"/>
      <c r="EM325" s="302"/>
      <c r="EN325" s="302"/>
      <c r="EO325" s="302"/>
      <c r="EP325" s="302"/>
      <c r="EQ325" s="302"/>
      <c r="ER325" s="302"/>
      <c r="ES325" s="302"/>
      <c r="ET325" s="302"/>
      <c r="EU325" s="302"/>
      <c r="EV325" s="302"/>
      <c r="EW325" s="302"/>
      <c r="EX325" s="302"/>
      <c r="EY325" s="302"/>
      <c r="EZ325" s="303"/>
      <c r="FA325" s="303"/>
      <c r="FB325" s="303"/>
      <c r="FC325" s="303"/>
      <c r="FD325" s="303"/>
      <c r="FE325" s="302"/>
      <c r="FF325" s="302"/>
      <c r="FG325" s="302"/>
      <c r="FH325" s="302"/>
      <c r="FI325" s="302"/>
    </row>
    <row r="326" spans="1:165" x14ac:dyDescent="0.2">
      <c r="A326" s="302"/>
      <c r="B326" s="55">
        <f t="shared" si="31"/>
        <v>2</v>
      </c>
      <c r="C326" s="55">
        <f t="shared" si="32"/>
        <v>2</v>
      </c>
      <c r="D326" s="55">
        <f t="shared" si="33"/>
        <v>2</v>
      </c>
      <c r="E326" s="55">
        <f t="shared" si="34"/>
        <v>2</v>
      </c>
      <c r="F326" s="55">
        <f t="shared" si="35"/>
        <v>2</v>
      </c>
      <c r="G326" s="55">
        <f t="shared" si="30"/>
        <v>3.5</v>
      </c>
      <c r="H326" s="55">
        <f>IF(AND(M326&gt;0,M326&lt;='Summary STATS'!$C$22),1,"")</f>
        <v>1</v>
      </c>
      <c r="I326" s="305"/>
      <c r="J326" s="26" t="s">
        <v>606</v>
      </c>
      <c r="K326" s="205">
        <v>44.212851309999998</v>
      </c>
      <c r="L326" s="205">
        <v>-88.467382110000003</v>
      </c>
      <c r="M326" s="302">
        <v>3.5</v>
      </c>
      <c r="N326" s="302" t="s">
        <v>284</v>
      </c>
      <c r="O326" s="302" t="s">
        <v>277</v>
      </c>
      <c r="P326" s="301"/>
      <c r="Q326" s="302">
        <v>1</v>
      </c>
      <c r="R326" s="15"/>
      <c r="S326" s="15"/>
      <c r="T326" s="302"/>
      <c r="U326" s="302"/>
      <c r="V326" s="302"/>
      <c r="W326" s="302"/>
      <c r="X326" s="302"/>
      <c r="Y326" s="302"/>
      <c r="Z326" s="302"/>
      <c r="AA326" s="302"/>
      <c r="AB326" s="302"/>
      <c r="AC326" s="302"/>
      <c r="AD326" s="302"/>
      <c r="AE326" s="302">
        <v>1</v>
      </c>
      <c r="AF326" s="302"/>
      <c r="AG326" s="302"/>
      <c r="AH326" s="302"/>
      <c r="AI326" s="302"/>
      <c r="AJ326" s="302"/>
      <c r="AK326" s="302"/>
      <c r="AL326" s="302"/>
      <c r="AM326" s="302"/>
      <c r="AN326" s="302"/>
      <c r="AO326" s="302"/>
      <c r="AP326" s="302"/>
      <c r="AQ326" s="302">
        <v>1</v>
      </c>
      <c r="AR326" s="302"/>
      <c r="AS326" s="302"/>
      <c r="AT326" s="302"/>
      <c r="AU326" s="302"/>
      <c r="AV326" s="302"/>
      <c r="AW326" s="302"/>
      <c r="AX326" s="302"/>
      <c r="AY326" s="302"/>
      <c r="AZ326" s="302"/>
      <c r="BA326" s="302"/>
      <c r="BB326" s="302"/>
      <c r="BC326" s="302"/>
      <c r="BD326" s="302"/>
      <c r="BE326" s="302" t="s">
        <v>278</v>
      </c>
      <c r="BF326" s="302"/>
      <c r="BG326" s="302"/>
      <c r="BH326" s="302"/>
      <c r="BI326" s="302"/>
      <c r="BJ326" s="302"/>
      <c r="BK326" s="302"/>
      <c r="BL326" s="302"/>
      <c r="BM326" s="302"/>
      <c r="BN326" s="302"/>
      <c r="BO326" s="302"/>
      <c r="BP326" s="302"/>
      <c r="BQ326" s="302"/>
      <c r="BR326" s="302"/>
      <c r="BS326" s="302"/>
      <c r="BT326" s="302"/>
      <c r="BU326" s="302"/>
      <c r="BV326" s="302"/>
      <c r="BW326" s="302"/>
      <c r="BX326" s="302"/>
      <c r="BY326" s="302"/>
      <c r="BZ326" s="302"/>
      <c r="CA326" s="302"/>
      <c r="CB326" s="302"/>
      <c r="CC326" s="302"/>
      <c r="CD326" s="302"/>
      <c r="CE326" s="302"/>
      <c r="CF326" s="302"/>
      <c r="CG326" s="302"/>
      <c r="CH326" s="302"/>
      <c r="CI326" s="302"/>
      <c r="CJ326" s="302"/>
      <c r="CK326" s="302"/>
      <c r="CL326" s="302"/>
      <c r="CM326" s="302"/>
      <c r="CN326" s="302"/>
      <c r="CO326" s="302"/>
      <c r="CP326" s="302"/>
      <c r="CQ326" s="302"/>
      <c r="CR326" s="302"/>
      <c r="CS326" s="302"/>
      <c r="CT326" s="302"/>
      <c r="CU326" s="302"/>
      <c r="CV326" s="302"/>
      <c r="CW326" s="302"/>
      <c r="CX326" s="302"/>
      <c r="CY326" s="302"/>
      <c r="CZ326" s="302"/>
      <c r="DA326" s="302"/>
      <c r="DB326" s="302"/>
      <c r="DC326" s="302"/>
      <c r="DD326" s="302"/>
      <c r="DE326" s="302"/>
      <c r="DF326" s="302"/>
      <c r="DG326" s="302"/>
      <c r="DH326" s="302"/>
      <c r="DI326" s="302"/>
      <c r="DJ326" s="302"/>
      <c r="DK326" s="302"/>
      <c r="DL326" s="302"/>
      <c r="DM326" s="302"/>
      <c r="DN326" s="302"/>
      <c r="DO326" s="302"/>
      <c r="DP326" s="302"/>
      <c r="DQ326" s="302"/>
      <c r="DR326" s="302"/>
      <c r="DS326" s="302"/>
      <c r="DT326" s="302"/>
      <c r="DU326" s="302"/>
      <c r="DV326" s="302"/>
      <c r="DW326" s="302"/>
      <c r="DX326" s="302"/>
      <c r="DY326" s="302"/>
      <c r="DZ326" s="302"/>
      <c r="EA326" s="302"/>
      <c r="EB326" s="302"/>
      <c r="EC326" s="302"/>
      <c r="ED326" s="302" t="s">
        <v>278</v>
      </c>
      <c r="EE326" s="302"/>
      <c r="EF326" s="302"/>
      <c r="EG326" s="302"/>
      <c r="EH326" s="302"/>
      <c r="EI326" s="302"/>
      <c r="EJ326" s="302"/>
      <c r="EK326" s="302"/>
      <c r="EL326" s="302"/>
      <c r="EM326" s="302"/>
      <c r="EN326" s="302"/>
      <c r="EO326" s="302"/>
      <c r="EP326" s="302"/>
      <c r="EQ326" s="302"/>
      <c r="ER326" s="302"/>
      <c r="ES326" s="302"/>
      <c r="ET326" s="302"/>
      <c r="EU326" s="302"/>
      <c r="EV326" s="302"/>
      <c r="EW326" s="302"/>
      <c r="EX326" s="302"/>
      <c r="EY326" s="302"/>
      <c r="EZ326" s="303"/>
      <c r="FA326" s="303"/>
      <c r="FB326" s="303">
        <v>1</v>
      </c>
      <c r="FC326" s="303"/>
      <c r="FD326" s="303"/>
      <c r="FE326" s="302"/>
      <c r="FF326" s="302"/>
      <c r="FG326" s="302"/>
      <c r="FH326" s="302"/>
      <c r="FI326" s="302"/>
    </row>
    <row r="327" spans="1:165" x14ac:dyDescent="0.2">
      <c r="A327" s="302"/>
      <c r="B327" s="55">
        <f t="shared" si="31"/>
        <v>4</v>
      </c>
      <c r="C327" s="55">
        <f t="shared" si="32"/>
        <v>4</v>
      </c>
      <c r="D327" s="55">
        <f t="shared" si="33"/>
        <v>3</v>
      </c>
      <c r="E327" s="55">
        <f t="shared" si="34"/>
        <v>4</v>
      </c>
      <c r="F327" s="55">
        <f t="shared" si="35"/>
        <v>3</v>
      </c>
      <c r="G327" s="55">
        <f t="shared" si="30"/>
        <v>5</v>
      </c>
      <c r="H327" s="55">
        <f>IF(AND(M327&gt;0,M327&lt;='Summary STATS'!$C$22),1,"")</f>
        <v>1</v>
      </c>
      <c r="I327" s="305"/>
      <c r="J327" s="26" t="s">
        <v>607</v>
      </c>
      <c r="K327" s="205">
        <v>44.212836529999997</v>
      </c>
      <c r="L327" s="205">
        <v>-88.466280940000004</v>
      </c>
      <c r="M327" s="302">
        <v>5</v>
      </c>
      <c r="N327" s="302" t="s">
        <v>284</v>
      </c>
      <c r="O327" s="302" t="s">
        <v>277</v>
      </c>
      <c r="P327" s="301"/>
      <c r="Q327" s="302">
        <v>3</v>
      </c>
      <c r="R327" s="15">
        <v>2</v>
      </c>
      <c r="S327" s="15"/>
      <c r="T327" s="302"/>
      <c r="U327" s="302"/>
      <c r="V327" s="302"/>
      <c r="W327" s="302"/>
      <c r="X327" s="302"/>
      <c r="Y327" s="302"/>
      <c r="Z327" s="302"/>
      <c r="AA327" s="302"/>
      <c r="AB327" s="302"/>
      <c r="AC327" s="302"/>
      <c r="AD327" s="302"/>
      <c r="AE327" s="302">
        <v>3</v>
      </c>
      <c r="AF327" s="302"/>
      <c r="AG327" s="302"/>
      <c r="AH327" s="302"/>
      <c r="AI327" s="302"/>
      <c r="AJ327" s="302"/>
      <c r="AK327" s="302"/>
      <c r="AL327" s="302"/>
      <c r="AM327" s="302"/>
      <c r="AN327" s="302"/>
      <c r="AO327" s="302"/>
      <c r="AP327" s="302"/>
      <c r="AQ327" s="302">
        <v>1</v>
      </c>
      <c r="AR327" s="302"/>
      <c r="AS327" s="302"/>
      <c r="AT327" s="302"/>
      <c r="AU327" s="302"/>
      <c r="AV327" s="302"/>
      <c r="AW327" s="302">
        <v>1</v>
      </c>
      <c r="AX327" s="302"/>
      <c r="AY327" s="302"/>
      <c r="AZ327" s="302"/>
      <c r="BA327" s="302"/>
      <c r="BB327" s="302"/>
      <c r="BC327" s="302"/>
      <c r="BD327" s="302"/>
      <c r="BE327" s="302"/>
      <c r="BF327" s="302"/>
      <c r="BG327" s="302"/>
      <c r="BH327" s="302"/>
      <c r="BI327" s="302"/>
      <c r="BJ327" s="302"/>
      <c r="BK327" s="302"/>
      <c r="BL327" s="302"/>
      <c r="BM327" s="302"/>
      <c r="BN327" s="302"/>
      <c r="BO327" s="302"/>
      <c r="BP327" s="302"/>
      <c r="BQ327" s="302"/>
      <c r="BR327" s="302"/>
      <c r="BS327" s="302"/>
      <c r="BT327" s="302"/>
      <c r="BU327" s="302"/>
      <c r="BV327" s="302"/>
      <c r="BW327" s="302"/>
      <c r="BX327" s="302"/>
      <c r="BY327" s="302"/>
      <c r="BZ327" s="302"/>
      <c r="CA327" s="302"/>
      <c r="CB327" s="302"/>
      <c r="CC327" s="302"/>
      <c r="CD327" s="302"/>
      <c r="CE327" s="302"/>
      <c r="CF327" s="302"/>
      <c r="CG327" s="302"/>
      <c r="CH327" s="302"/>
      <c r="CI327" s="302"/>
      <c r="CJ327" s="302"/>
      <c r="CK327" s="302"/>
      <c r="CL327" s="302"/>
      <c r="CM327" s="302"/>
      <c r="CN327" s="302"/>
      <c r="CO327" s="302"/>
      <c r="CP327" s="302"/>
      <c r="CQ327" s="302"/>
      <c r="CR327" s="302"/>
      <c r="CS327" s="302"/>
      <c r="CT327" s="302"/>
      <c r="CU327" s="302"/>
      <c r="CV327" s="302"/>
      <c r="CW327" s="302"/>
      <c r="CX327" s="302"/>
      <c r="CY327" s="302"/>
      <c r="CZ327" s="302"/>
      <c r="DA327" s="302"/>
      <c r="DB327" s="302"/>
      <c r="DC327" s="302"/>
      <c r="DD327" s="302"/>
      <c r="DE327" s="302"/>
      <c r="DF327" s="302"/>
      <c r="DG327" s="302"/>
      <c r="DH327" s="302"/>
      <c r="DI327" s="302"/>
      <c r="DJ327" s="302"/>
      <c r="DK327" s="302"/>
      <c r="DL327" s="302"/>
      <c r="DM327" s="302"/>
      <c r="DN327" s="302"/>
      <c r="DO327" s="302"/>
      <c r="DP327" s="302"/>
      <c r="DQ327" s="302"/>
      <c r="DR327" s="302"/>
      <c r="DS327" s="302"/>
      <c r="DT327" s="302"/>
      <c r="DU327" s="302"/>
      <c r="DV327" s="302"/>
      <c r="DW327" s="302"/>
      <c r="DX327" s="302"/>
      <c r="DY327" s="302"/>
      <c r="DZ327" s="302"/>
      <c r="EA327" s="302"/>
      <c r="EB327" s="302"/>
      <c r="EC327" s="302"/>
      <c r="ED327" s="302"/>
      <c r="EE327" s="302"/>
      <c r="EF327" s="302"/>
      <c r="EG327" s="302"/>
      <c r="EH327" s="302"/>
      <c r="EI327" s="302"/>
      <c r="EJ327" s="302"/>
      <c r="EK327" s="302"/>
      <c r="EL327" s="302"/>
      <c r="EM327" s="302"/>
      <c r="EN327" s="302"/>
      <c r="EO327" s="302"/>
      <c r="EP327" s="302"/>
      <c r="EQ327" s="302"/>
      <c r="ER327" s="302"/>
      <c r="ES327" s="302"/>
      <c r="ET327" s="302"/>
      <c r="EU327" s="302"/>
      <c r="EV327" s="302"/>
      <c r="EW327" s="302"/>
      <c r="EX327" s="302"/>
      <c r="EY327" s="302"/>
      <c r="EZ327" s="303"/>
      <c r="FA327" s="303"/>
      <c r="FB327" s="303"/>
      <c r="FC327" s="303"/>
      <c r="FD327" s="303"/>
      <c r="FE327" s="302"/>
      <c r="FF327" s="302"/>
      <c r="FG327" s="302"/>
      <c r="FH327" s="302"/>
      <c r="FI327" s="302"/>
    </row>
    <row r="328" spans="1:165" x14ac:dyDescent="0.2">
      <c r="A328" s="302"/>
      <c r="B328" s="55">
        <f t="shared" si="31"/>
        <v>0</v>
      </c>
      <c r="C328" s="55" t="str">
        <f t="shared" si="32"/>
        <v/>
      </c>
      <c r="D328" s="55" t="str">
        <f t="shared" si="33"/>
        <v/>
      </c>
      <c r="E328" s="55">
        <f t="shared" si="34"/>
        <v>0</v>
      </c>
      <c r="F328" s="55">
        <f t="shared" si="35"/>
        <v>0</v>
      </c>
      <c r="G328" s="55" t="str">
        <f t="shared" si="30"/>
        <v/>
      </c>
      <c r="H328" s="55">
        <f>IF(AND(M328&gt;0,M328&lt;='Summary STATS'!$C$22),1,"")</f>
        <v>1</v>
      </c>
      <c r="I328" s="305"/>
      <c r="J328" s="26" t="s">
        <v>608</v>
      </c>
      <c r="K328" s="205">
        <v>44.212821740000003</v>
      </c>
      <c r="L328" s="205">
        <v>-88.46517978</v>
      </c>
      <c r="M328" s="302">
        <v>9</v>
      </c>
      <c r="N328" s="302" t="s">
        <v>293</v>
      </c>
      <c r="O328" s="302" t="s">
        <v>277</v>
      </c>
      <c r="P328" s="301"/>
      <c r="Q328" s="302"/>
      <c r="R328" s="15"/>
      <c r="S328" s="15"/>
      <c r="T328" s="302"/>
      <c r="U328" s="302"/>
      <c r="V328" s="302"/>
      <c r="W328" s="302"/>
      <c r="X328" s="302"/>
      <c r="Y328" s="302"/>
      <c r="Z328" s="302"/>
      <c r="AA328" s="302"/>
      <c r="AB328" s="302"/>
      <c r="AC328" s="302"/>
      <c r="AD328" s="302"/>
      <c r="AE328" s="302"/>
      <c r="AF328" s="302"/>
      <c r="AG328" s="302"/>
      <c r="AH328" s="302"/>
      <c r="AI328" s="302"/>
      <c r="AJ328" s="302"/>
      <c r="AK328" s="302"/>
      <c r="AL328" s="302"/>
      <c r="AM328" s="302"/>
      <c r="AN328" s="302"/>
      <c r="AO328" s="302"/>
      <c r="AP328" s="302"/>
      <c r="AQ328" s="302"/>
      <c r="AR328" s="302"/>
      <c r="AS328" s="302"/>
      <c r="AT328" s="302"/>
      <c r="AU328" s="302"/>
      <c r="AV328" s="302"/>
      <c r="AW328" s="302"/>
      <c r="AX328" s="302"/>
      <c r="AY328" s="302"/>
      <c r="AZ328" s="302"/>
      <c r="BA328" s="302"/>
      <c r="BB328" s="302"/>
      <c r="BC328" s="302"/>
      <c r="BD328" s="302"/>
      <c r="BE328" s="302"/>
      <c r="BF328" s="302"/>
      <c r="BG328" s="302"/>
      <c r="BH328" s="302"/>
      <c r="BI328" s="302"/>
      <c r="BJ328" s="302"/>
      <c r="BK328" s="302"/>
      <c r="BL328" s="302"/>
      <c r="BM328" s="302"/>
      <c r="BN328" s="302"/>
      <c r="BO328" s="302"/>
      <c r="BP328" s="302"/>
      <c r="BQ328" s="302"/>
      <c r="BR328" s="302"/>
      <c r="BS328" s="302"/>
      <c r="BT328" s="302"/>
      <c r="BU328" s="302"/>
      <c r="BV328" s="302"/>
      <c r="BW328" s="302"/>
      <c r="BX328" s="302"/>
      <c r="BY328" s="302"/>
      <c r="BZ328" s="302"/>
      <c r="CA328" s="302"/>
      <c r="CB328" s="302"/>
      <c r="CC328" s="302"/>
      <c r="CD328" s="302"/>
      <c r="CE328" s="302"/>
      <c r="CF328" s="302"/>
      <c r="CG328" s="302"/>
      <c r="CH328" s="302"/>
      <c r="CI328" s="302"/>
      <c r="CJ328" s="302"/>
      <c r="CK328" s="302"/>
      <c r="CL328" s="302"/>
      <c r="CM328" s="302"/>
      <c r="CN328" s="302"/>
      <c r="CO328" s="302"/>
      <c r="CP328" s="302"/>
      <c r="CQ328" s="302"/>
      <c r="CR328" s="302"/>
      <c r="CS328" s="302"/>
      <c r="CT328" s="302"/>
      <c r="CU328" s="302"/>
      <c r="CV328" s="302"/>
      <c r="CW328" s="302"/>
      <c r="CX328" s="302"/>
      <c r="CY328" s="302"/>
      <c r="CZ328" s="302"/>
      <c r="DA328" s="302"/>
      <c r="DB328" s="302"/>
      <c r="DC328" s="302"/>
      <c r="DD328" s="302"/>
      <c r="DE328" s="302"/>
      <c r="DF328" s="302"/>
      <c r="DG328" s="302"/>
      <c r="DH328" s="302"/>
      <c r="DI328" s="302"/>
      <c r="DJ328" s="302"/>
      <c r="DK328" s="302"/>
      <c r="DL328" s="302"/>
      <c r="DM328" s="302"/>
      <c r="DN328" s="302"/>
      <c r="DO328" s="302"/>
      <c r="DP328" s="302"/>
      <c r="DQ328" s="302"/>
      <c r="DR328" s="302"/>
      <c r="DS328" s="302"/>
      <c r="DT328" s="302"/>
      <c r="DU328" s="302"/>
      <c r="DV328" s="302"/>
      <c r="DW328" s="302"/>
      <c r="DX328" s="302"/>
      <c r="DY328" s="302"/>
      <c r="DZ328" s="302"/>
      <c r="EA328" s="302"/>
      <c r="EB328" s="302"/>
      <c r="EC328" s="302"/>
      <c r="ED328" s="302"/>
      <c r="EE328" s="302"/>
      <c r="EF328" s="302"/>
      <c r="EG328" s="302"/>
      <c r="EH328" s="302"/>
      <c r="EI328" s="302"/>
      <c r="EJ328" s="302"/>
      <c r="EK328" s="302"/>
      <c r="EL328" s="302"/>
      <c r="EM328" s="302"/>
      <c r="EN328" s="302"/>
      <c r="EO328" s="302"/>
      <c r="EP328" s="302"/>
      <c r="EQ328" s="302"/>
      <c r="ER328" s="302"/>
      <c r="ES328" s="302"/>
      <c r="ET328" s="302"/>
      <c r="EU328" s="302"/>
      <c r="EV328" s="302"/>
      <c r="EW328" s="302"/>
      <c r="EX328" s="302"/>
      <c r="EY328" s="302"/>
      <c r="EZ328" s="303"/>
      <c r="FA328" s="303"/>
      <c r="FB328" s="303"/>
      <c r="FC328" s="303"/>
      <c r="FD328" s="303"/>
      <c r="FE328" s="302"/>
      <c r="FF328" s="302"/>
      <c r="FG328" s="302"/>
      <c r="FH328" s="302"/>
      <c r="FI328" s="302"/>
    </row>
    <row r="329" spans="1:165" x14ac:dyDescent="0.2">
      <c r="A329" s="302"/>
      <c r="B329" s="55">
        <f t="shared" si="31"/>
        <v>0</v>
      </c>
      <c r="C329" s="55" t="str">
        <f t="shared" si="32"/>
        <v/>
      </c>
      <c r="D329" s="55" t="str">
        <f t="shared" si="33"/>
        <v/>
      </c>
      <c r="E329" s="55">
        <f t="shared" si="34"/>
        <v>0</v>
      </c>
      <c r="F329" s="55">
        <f t="shared" si="35"/>
        <v>0</v>
      </c>
      <c r="G329" s="55" t="str">
        <f t="shared" si="30"/>
        <v/>
      </c>
      <c r="H329" s="55">
        <f>IF(AND(M329&gt;0,M329&lt;='Summary STATS'!$C$22),1,"")</f>
        <v>1</v>
      </c>
      <c r="I329" s="305"/>
      <c r="J329" s="26" t="s">
        <v>609</v>
      </c>
      <c r="K329" s="205">
        <v>44.21280694</v>
      </c>
      <c r="L329" s="205">
        <v>-88.464078619999995</v>
      </c>
      <c r="M329" s="302">
        <v>11</v>
      </c>
      <c r="N329" s="302" t="s">
        <v>284</v>
      </c>
      <c r="O329" s="302" t="s">
        <v>277</v>
      </c>
      <c r="P329" s="301"/>
      <c r="Q329" s="302"/>
      <c r="R329" s="15"/>
      <c r="S329" s="15"/>
      <c r="T329" s="302"/>
      <c r="U329" s="302"/>
      <c r="V329" s="302"/>
      <c r="W329" s="302"/>
      <c r="X329" s="302"/>
      <c r="Y329" s="302"/>
      <c r="Z329" s="302"/>
      <c r="AA329" s="302"/>
      <c r="AB329" s="302"/>
      <c r="AC329" s="302"/>
      <c r="AD329" s="302"/>
      <c r="AE329" s="302"/>
      <c r="AF329" s="302"/>
      <c r="AG329" s="302"/>
      <c r="AH329" s="302"/>
      <c r="AI329" s="302"/>
      <c r="AJ329" s="302"/>
      <c r="AK329" s="302"/>
      <c r="AL329" s="302"/>
      <c r="AM329" s="302"/>
      <c r="AN329" s="302"/>
      <c r="AO329" s="302"/>
      <c r="AP329" s="302"/>
      <c r="AQ329" s="302"/>
      <c r="AR329" s="302"/>
      <c r="AS329" s="302"/>
      <c r="AT329" s="302"/>
      <c r="AU329" s="302"/>
      <c r="AV329" s="302"/>
      <c r="AW329" s="302"/>
      <c r="AX329" s="302"/>
      <c r="AY329" s="302"/>
      <c r="AZ329" s="302"/>
      <c r="BA329" s="302"/>
      <c r="BB329" s="302"/>
      <c r="BC329" s="302"/>
      <c r="BD329" s="302"/>
      <c r="BE329" s="302"/>
      <c r="BF329" s="302"/>
      <c r="BG329" s="302"/>
      <c r="BH329" s="302"/>
      <c r="BI329" s="302"/>
      <c r="BJ329" s="302"/>
      <c r="BK329" s="302"/>
      <c r="BL329" s="302"/>
      <c r="BM329" s="302"/>
      <c r="BN329" s="302"/>
      <c r="BO329" s="302"/>
      <c r="BP329" s="302"/>
      <c r="BQ329" s="302"/>
      <c r="BR329" s="302"/>
      <c r="BS329" s="302"/>
      <c r="BT329" s="302"/>
      <c r="BU329" s="302"/>
      <c r="BV329" s="302"/>
      <c r="BW329" s="302"/>
      <c r="BX329" s="302"/>
      <c r="BY329" s="302"/>
      <c r="BZ329" s="302"/>
      <c r="CA329" s="302"/>
      <c r="CB329" s="302"/>
      <c r="CC329" s="302"/>
      <c r="CD329" s="302"/>
      <c r="CE329" s="302"/>
      <c r="CF329" s="302"/>
      <c r="CG329" s="302"/>
      <c r="CH329" s="302"/>
      <c r="CI329" s="302"/>
      <c r="CJ329" s="302"/>
      <c r="CK329" s="302"/>
      <c r="CL329" s="302"/>
      <c r="CM329" s="302"/>
      <c r="CN329" s="302"/>
      <c r="CO329" s="302"/>
      <c r="CP329" s="302"/>
      <c r="CQ329" s="302"/>
      <c r="CR329" s="302"/>
      <c r="CS329" s="302"/>
      <c r="CT329" s="302"/>
      <c r="CU329" s="302"/>
      <c r="CV329" s="302"/>
      <c r="CW329" s="302"/>
      <c r="CX329" s="302"/>
      <c r="CY329" s="302"/>
      <c r="CZ329" s="302"/>
      <c r="DA329" s="302"/>
      <c r="DB329" s="302"/>
      <c r="DC329" s="302"/>
      <c r="DD329" s="302"/>
      <c r="DE329" s="302"/>
      <c r="DF329" s="302"/>
      <c r="DG329" s="302"/>
      <c r="DH329" s="302"/>
      <c r="DI329" s="302"/>
      <c r="DJ329" s="302"/>
      <c r="DK329" s="302"/>
      <c r="DL329" s="302"/>
      <c r="DM329" s="302"/>
      <c r="DN329" s="302"/>
      <c r="DO329" s="302"/>
      <c r="DP329" s="302"/>
      <c r="DQ329" s="302"/>
      <c r="DR329" s="302"/>
      <c r="DS329" s="302"/>
      <c r="DT329" s="302"/>
      <c r="DU329" s="302"/>
      <c r="DV329" s="302"/>
      <c r="DW329" s="302"/>
      <c r="DX329" s="302"/>
      <c r="DY329" s="302"/>
      <c r="DZ329" s="302"/>
      <c r="EA329" s="302"/>
      <c r="EB329" s="302"/>
      <c r="EC329" s="302"/>
      <c r="ED329" s="302"/>
      <c r="EE329" s="302"/>
      <c r="EF329" s="302"/>
      <c r="EG329" s="302"/>
      <c r="EH329" s="302"/>
      <c r="EI329" s="302"/>
      <c r="EJ329" s="302"/>
      <c r="EK329" s="302"/>
      <c r="EL329" s="302"/>
      <c r="EM329" s="302"/>
      <c r="EN329" s="302"/>
      <c r="EO329" s="302"/>
      <c r="EP329" s="302"/>
      <c r="EQ329" s="302"/>
      <c r="ER329" s="302"/>
      <c r="ES329" s="302"/>
      <c r="ET329" s="302"/>
      <c r="EU329" s="302"/>
      <c r="EV329" s="302"/>
      <c r="EW329" s="302"/>
      <c r="EX329" s="302"/>
      <c r="EY329" s="302"/>
      <c r="EZ329" s="303"/>
      <c r="FA329" s="303"/>
      <c r="FB329" s="303"/>
      <c r="FC329" s="303"/>
      <c r="FD329" s="303"/>
      <c r="FE329" s="302"/>
      <c r="FF329" s="302"/>
      <c r="FG329" s="302"/>
      <c r="FH329" s="302"/>
      <c r="FI329" s="302"/>
    </row>
    <row r="330" spans="1:165" x14ac:dyDescent="0.2">
      <c r="A330" s="302"/>
      <c r="B330" s="55">
        <f t="shared" si="31"/>
        <v>0</v>
      </c>
      <c r="C330" s="55" t="str">
        <f t="shared" si="32"/>
        <v/>
      </c>
      <c r="D330" s="55" t="str">
        <f t="shared" si="33"/>
        <v/>
      </c>
      <c r="E330" s="55">
        <f t="shared" si="34"/>
        <v>0</v>
      </c>
      <c r="F330" s="55">
        <f t="shared" si="35"/>
        <v>0</v>
      </c>
      <c r="G330" s="55" t="str">
        <f t="shared" si="30"/>
        <v/>
      </c>
      <c r="H330" s="55">
        <f>IF(AND(M330&gt;0,M330&lt;='Summary STATS'!$C$22),1,"")</f>
        <v>1</v>
      </c>
      <c r="I330" s="305"/>
      <c r="J330" s="26" t="s">
        <v>610</v>
      </c>
      <c r="K330" s="205">
        <v>44.212792120000003</v>
      </c>
      <c r="L330" s="205">
        <v>-88.462977460000005</v>
      </c>
      <c r="M330" s="302">
        <v>8.5</v>
      </c>
      <c r="N330" s="302" t="s">
        <v>276</v>
      </c>
      <c r="O330" s="302" t="s">
        <v>277</v>
      </c>
      <c r="P330" s="301"/>
      <c r="Q330" s="302"/>
      <c r="R330" s="15"/>
      <c r="S330" s="15"/>
      <c r="T330" s="302"/>
      <c r="U330" s="302"/>
      <c r="V330" s="302"/>
      <c r="W330" s="302"/>
      <c r="X330" s="302"/>
      <c r="Y330" s="302"/>
      <c r="Z330" s="302"/>
      <c r="AA330" s="302"/>
      <c r="AB330" s="302"/>
      <c r="AC330" s="302"/>
      <c r="AD330" s="302"/>
      <c r="AE330" s="302"/>
      <c r="AF330" s="302"/>
      <c r="AG330" s="302"/>
      <c r="AH330" s="302"/>
      <c r="AI330" s="302"/>
      <c r="AJ330" s="302"/>
      <c r="AK330" s="302"/>
      <c r="AL330" s="302"/>
      <c r="AM330" s="302"/>
      <c r="AN330" s="302"/>
      <c r="AO330" s="302"/>
      <c r="AP330" s="302"/>
      <c r="AQ330" s="302"/>
      <c r="AR330" s="302"/>
      <c r="AS330" s="302"/>
      <c r="AT330" s="302"/>
      <c r="AU330" s="302"/>
      <c r="AV330" s="302"/>
      <c r="AW330" s="302"/>
      <c r="AX330" s="302"/>
      <c r="AY330" s="302"/>
      <c r="AZ330" s="302"/>
      <c r="BA330" s="302"/>
      <c r="BB330" s="302"/>
      <c r="BC330" s="302"/>
      <c r="BD330" s="302"/>
      <c r="BE330" s="302"/>
      <c r="BF330" s="302"/>
      <c r="BG330" s="302"/>
      <c r="BH330" s="302"/>
      <c r="BI330" s="302"/>
      <c r="BJ330" s="302"/>
      <c r="BK330" s="302"/>
      <c r="BL330" s="302"/>
      <c r="BM330" s="302"/>
      <c r="BN330" s="302"/>
      <c r="BO330" s="302"/>
      <c r="BP330" s="302"/>
      <c r="BQ330" s="302"/>
      <c r="BR330" s="302"/>
      <c r="BS330" s="302"/>
      <c r="BT330" s="302"/>
      <c r="BU330" s="302"/>
      <c r="BV330" s="302"/>
      <c r="BW330" s="302"/>
      <c r="BX330" s="302"/>
      <c r="BY330" s="302"/>
      <c r="BZ330" s="302"/>
      <c r="CA330" s="302"/>
      <c r="CB330" s="302"/>
      <c r="CC330" s="302"/>
      <c r="CD330" s="302"/>
      <c r="CE330" s="302"/>
      <c r="CF330" s="302"/>
      <c r="CG330" s="302"/>
      <c r="CH330" s="302"/>
      <c r="CI330" s="302"/>
      <c r="CJ330" s="302"/>
      <c r="CK330" s="302"/>
      <c r="CL330" s="302"/>
      <c r="CM330" s="302"/>
      <c r="CN330" s="302"/>
      <c r="CO330" s="302"/>
      <c r="CP330" s="302"/>
      <c r="CQ330" s="302"/>
      <c r="CR330" s="302"/>
      <c r="CS330" s="302"/>
      <c r="CT330" s="302"/>
      <c r="CU330" s="302"/>
      <c r="CV330" s="302"/>
      <c r="CW330" s="302"/>
      <c r="CX330" s="302"/>
      <c r="CY330" s="302"/>
      <c r="CZ330" s="302"/>
      <c r="DA330" s="302"/>
      <c r="DB330" s="302"/>
      <c r="DC330" s="302"/>
      <c r="DD330" s="302"/>
      <c r="DE330" s="302"/>
      <c r="DF330" s="302"/>
      <c r="DG330" s="302"/>
      <c r="DH330" s="302"/>
      <c r="DI330" s="302"/>
      <c r="DJ330" s="302"/>
      <c r="DK330" s="302"/>
      <c r="DL330" s="302"/>
      <c r="DM330" s="302"/>
      <c r="DN330" s="302"/>
      <c r="DO330" s="302"/>
      <c r="DP330" s="302"/>
      <c r="DQ330" s="302"/>
      <c r="DR330" s="302"/>
      <c r="DS330" s="302"/>
      <c r="DT330" s="302"/>
      <c r="DU330" s="302"/>
      <c r="DV330" s="302"/>
      <c r="DW330" s="302"/>
      <c r="DX330" s="302"/>
      <c r="DY330" s="302"/>
      <c r="DZ330" s="302"/>
      <c r="EA330" s="302"/>
      <c r="EB330" s="302"/>
      <c r="EC330" s="302"/>
      <c r="ED330" s="302"/>
      <c r="EE330" s="302"/>
      <c r="EF330" s="302"/>
      <c r="EG330" s="302"/>
      <c r="EH330" s="302"/>
      <c r="EI330" s="302"/>
      <c r="EJ330" s="302"/>
      <c r="EK330" s="302"/>
      <c r="EL330" s="302"/>
      <c r="EM330" s="302"/>
      <c r="EN330" s="302"/>
      <c r="EO330" s="302"/>
      <c r="EP330" s="302"/>
      <c r="EQ330" s="302"/>
      <c r="ER330" s="302"/>
      <c r="ES330" s="302"/>
      <c r="ET330" s="302"/>
      <c r="EU330" s="302"/>
      <c r="EV330" s="302"/>
      <c r="EW330" s="302"/>
      <c r="EX330" s="302"/>
      <c r="EY330" s="302"/>
      <c r="EZ330" s="303"/>
      <c r="FA330" s="303"/>
      <c r="FB330" s="303"/>
      <c r="FC330" s="303"/>
      <c r="FD330" s="303"/>
      <c r="FE330" s="302"/>
      <c r="FF330" s="302"/>
      <c r="FG330" s="302"/>
      <c r="FH330" s="302"/>
      <c r="FI330" s="302"/>
    </row>
    <row r="331" spans="1:165" x14ac:dyDescent="0.2">
      <c r="A331" s="302"/>
      <c r="B331" s="55">
        <f t="shared" si="31"/>
        <v>0</v>
      </c>
      <c r="C331" s="55" t="str">
        <f t="shared" si="32"/>
        <v/>
      </c>
      <c r="D331" s="55" t="str">
        <f t="shared" si="33"/>
        <v/>
      </c>
      <c r="E331" s="55">
        <f t="shared" si="34"/>
        <v>0</v>
      </c>
      <c r="F331" s="55">
        <f t="shared" si="35"/>
        <v>0</v>
      </c>
      <c r="G331" s="55" t="str">
        <f t="shared" si="30"/>
        <v/>
      </c>
      <c r="H331" s="55">
        <f>IF(AND(M331&gt;0,M331&lt;='Summary STATS'!$C$22),1,"")</f>
        <v>1</v>
      </c>
      <c r="I331" s="305"/>
      <c r="J331" s="26" t="s">
        <v>611</v>
      </c>
      <c r="K331" s="205">
        <v>44.212777299999999</v>
      </c>
      <c r="L331" s="205">
        <v>-88.461876309999994</v>
      </c>
      <c r="M331" s="302">
        <v>11.5</v>
      </c>
      <c r="N331" s="302" t="s">
        <v>284</v>
      </c>
      <c r="O331" s="302" t="s">
        <v>277</v>
      </c>
      <c r="P331" s="301"/>
      <c r="Q331" s="302"/>
      <c r="R331" s="15"/>
      <c r="S331" s="15"/>
      <c r="T331" s="302"/>
      <c r="U331" s="302"/>
      <c r="V331" s="302"/>
      <c r="W331" s="302"/>
      <c r="X331" s="302"/>
      <c r="Y331" s="302"/>
      <c r="Z331" s="302"/>
      <c r="AA331" s="302"/>
      <c r="AB331" s="302"/>
      <c r="AC331" s="302"/>
      <c r="AD331" s="302"/>
      <c r="AE331" s="302"/>
      <c r="AF331" s="302"/>
      <c r="AG331" s="302"/>
      <c r="AH331" s="302"/>
      <c r="AI331" s="302"/>
      <c r="AJ331" s="302"/>
      <c r="AK331" s="302"/>
      <c r="AL331" s="302"/>
      <c r="AM331" s="302"/>
      <c r="AN331" s="302"/>
      <c r="AO331" s="302"/>
      <c r="AP331" s="302"/>
      <c r="AQ331" s="302"/>
      <c r="AR331" s="302"/>
      <c r="AS331" s="302"/>
      <c r="AT331" s="302"/>
      <c r="AU331" s="302"/>
      <c r="AV331" s="302"/>
      <c r="AW331" s="302"/>
      <c r="AX331" s="302"/>
      <c r="AY331" s="302"/>
      <c r="AZ331" s="302"/>
      <c r="BA331" s="302"/>
      <c r="BB331" s="302"/>
      <c r="BC331" s="302"/>
      <c r="BD331" s="302"/>
      <c r="BE331" s="302"/>
      <c r="BF331" s="302"/>
      <c r="BG331" s="302"/>
      <c r="BH331" s="302"/>
      <c r="BI331" s="302"/>
      <c r="BJ331" s="302"/>
      <c r="BK331" s="302"/>
      <c r="BL331" s="302"/>
      <c r="BM331" s="302"/>
      <c r="BN331" s="302"/>
      <c r="BO331" s="302"/>
      <c r="BP331" s="302"/>
      <c r="BQ331" s="302"/>
      <c r="BR331" s="302"/>
      <c r="BS331" s="302"/>
      <c r="BT331" s="302"/>
      <c r="BU331" s="302"/>
      <c r="BV331" s="302"/>
      <c r="BW331" s="302"/>
      <c r="BX331" s="302"/>
      <c r="BY331" s="302"/>
      <c r="BZ331" s="302"/>
      <c r="CA331" s="302"/>
      <c r="CB331" s="302"/>
      <c r="CC331" s="302"/>
      <c r="CD331" s="302"/>
      <c r="CE331" s="302"/>
      <c r="CF331" s="302"/>
      <c r="CG331" s="302"/>
      <c r="CH331" s="302"/>
      <c r="CI331" s="302"/>
      <c r="CJ331" s="302"/>
      <c r="CK331" s="302"/>
      <c r="CL331" s="302"/>
      <c r="CM331" s="302"/>
      <c r="CN331" s="302"/>
      <c r="CO331" s="302"/>
      <c r="CP331" s="302"/>
      <c r="CQ331" s="302"/>
      <c r="CR331" s="302"/>
      <c r="CS331" s="302"/>
      <c r="CT331" s="302"/>
      <c r="CU331" s="302"/>
      <c r="CV331" s="302"/>
      <c r="CW331" s="302"/>
      <c r="CX331" s="302"/>
      <c r="CY331" s="302"/>
      <c r="CZ331" s="302"/>
      <c r="DA331" s="302"/>
      <c r="DB331" s="302"/>
      <c r="DC331" s="302"/>
      <c r="DD331" s="302"/>
      <c r="DE331" s="302"/>
      <c r="DF331" s="302"/>
      <c r="DG331" s="302"/>
      <c r="DH331" s="302"/>
      <c r="DI331" s="302"/>
      <c r="DJ331" s="302"/>
      <c r="DK331" s="302"/>
      <c r="DL331" s="302"/>
      <c r="DM331" s="302"/>
      <c r="DN331" s="302"/>
      <c r="DO331" s="302"/>
      <c r="DP331" s="302"/>
      <c r="DQ331" s="302"/>
      <c r="DR331" s="302"/>
      <c r="DS331" s="302"/>
      <c r="DT331" s="302"/>
      <c r="DU331" s="302"/>
      <c r="DV331" s="302"/>
      <c r="DW331" s="302"/>
      <c r="DX331" s="302"/>
      <c r="DY331" s="302"/>
      <c r="DZ331" s="302"/>
      <c r="EA331" s="302"/>
      <c r="EB331" s="302"/>
      <c r="EC331" s="302"/>
      <c r="ED331" s="302"/>
      <c r="EE331" s="302"/>
      <c r="EF331" s="302"/>
      <c r="EG331" s="302"/>
      <c r="EH331" s="302"/>
      <c r="EI331" s="302"/>
      <c r="EJ331" s="302"/>
      <c r="EK331" s="302"/>
      <c r="EL331" s="302"/>
      <c r="EM331" s="302"/>
      <c r="EN331" s="302"/>
      <c r="EO331" s="302"/>
      <c r="EP331" s="302"/>
      <c r="EQ331" s="302"/>
      <c r="ER331" s="302"/>
      <c r="ES331" s="302"/>
      <c r="ET331" s="302"/>
      <c r="EU331" s="302"/>
      <c r="EV331" s="302"/>
      <c r="EW331" s="302"/>
      <c r="EX331" s="302"/>
      <c r="EY331" s="302"/>
      <c r="EZ331" s="303"/>
      <c r="FA331" s="303"/>
      <c r="FB331" s="303"/>
      <c r="FC331" s="303"/>
      <c r="FD331" s="303"/>
      <c r="FE331" s="302"/>
      <c r="FF331" s="302"/>
      <c r="FG331" s="302"/>
      <c r="FH331" s="302"/>
      <c r="FI331" s="302"/>
    </row>
    <row r="332" spans="1:165" x14ac:dyDescent="0.2">
      <c r="A332" s="302"/>
      <c r="B332" s="55">
        <f t="shared" si="31"/>
        <v>0</v>
      </c>
      <c r="C332" s="55" t="str">
        <f t="shared" si="32"/>
        <v/>
      </c>
      <c r="D332" s="55" t="str">
        <f t="shared" si="33"/>
        <v/>
      </c>
      <c r="E332" s="55">
        <f t="shared" si="34"/>
        <v>0</v>
      </c>
      <c r="F332" s="55">
        <f t="shared" si="35"/>
        <v>0</v>
      </c>
      <c r="G332" s="55" t="str">
        <f t="shared" si="30"/>
        <v/>
      </c>
      <c r="H332" s="55">
        <f>IF(AND(M332&gt;0,M332&lt;='Summary STATS'!$C$22),1,"")</f>
        <v>1</v>
      </c>
      <c r="I332" s="305"/>
      <c r="J332" s="26" t="s">
        <v>612</v>
      </c>
      <c r="K332" s="205">
        <v>44.21276246</v>
      </c>
      <c r="L332" s="205">
        <v>-88.460775150000003</v>
      </c>
      <c r="M332" s="302">
        <v>9.5</v>
      </c>
      <c r="N332" s="302" t="s">
        <v>284</v>
      </c>
      <c r="O332" s="302" t="s">
        <v>277</v>
      </c>
      <c r="P332" s="301"/>
      <c r="Q332" s="302"/>
      <c r="R332" s="15"/>
      <c r="S332" s="15"/>
      <c r="T332" s="302"/>
      <c r="U332" s="302"/>
      <c r="V332" s="302"/>
      <c r="W332" s="302"/>
      <c r="X332" s="302"/>
      <c r="Y332" s="302"/>
      <c r="Z332" s="302"/>
      <c r="AA332" s="302"/>
      <c r="AB332" s="302"/>
      <c r="AC332" s="302"/>
      <c r="AD332" s="302"/>
      <c r="AE332" s="302"/>
      <c r="AF332" s="302"/>
      <c r="AG332" s="302"/>
      <c r="AH332" s="302"/>
      <c r="AI332" s="302"/>
      <c r="AJ332" s="302"/>
      <c r="AK332" s="302"/>
      <c r="AL332" s="302"/>
      <c r="AM332" s="302"/>
      <c r="AN332" s="302"/>
      <c r="AO332" s="302"/>
      <c r="AP332" s="302"/>
      <c r="AQ332" s="302"/>
      <c r="AR332" s="302"/>
      <c r="AS332" s="302"/>
      <c r="AT332" s="302"/>
      <c r="AU332" s="302"/>
      <c r="AV332" s="302"/>
      <c r="AW332" s="302"/>
      <c r="AX332" s="302"/>
      <c r="AY332" s="302"/>
      <c r="AZ332" s="302"/>
      <c r="BA332" s="302"/>
      <c r="BB332" s="302"/>
      <c r="BC332" s="302"/>
      <c r="BD332" s="302"/>
      <c r="BE332" s="302"/>
      <c r="BF332" s="302"/>
      <c r="BG332" s="302"/>
      <c r="BH332" s="302"/>
      <c r="BI332" s="302"/>
      <c r="BJ332" s="302"/>
      <c r="BK332" s="302"/>
      <c r="BL332" s="302"/>
      <c r="BM332" s="302"/>
      <c r="BN332" s="302"/>
      <c r="BO332" s="302"/>
      <c r="BP332" s="302"/>
      <c r="BQ332" s="302"/>
      <c r="BR332" s="302"/>
      <c r="BS332" s="302"/>
      <c r="BT332" s="302"/>
      <c r="BU332" s="302"/>
      <c r="BV332" s="302"/>
      <c r="BW332" s="302"/>
      <c r="BX332" s="302"/>
      <c r="BY332" s="302"/>
      <c r="BZ332" s="302"/>
      <c r="CA332" s="302"/>
      <c r="CB332" s="302"/>
      <c r="CC332" s="302"/>
      <c r="CD332" s="302"/>
      <c r="CE332" s="302"/>
      <c r="CF332" s="302"/>
      <c r="CG332" s="302"/>
      <c r="CH332" s="302"/>
      <c r="CI332" s="302"/>
      <c r="CJ332" s="302"/>
      <c r="CK332" s="302"/>
      <c r="CL332" s="302"/>
      <c r="CM332" s="302"/>
      <c r="CN332" s="302"/>
      <c r="CO332" s="302"/>
      <c r="CP332" s="302"/>
      <c r="CQ332" s="302"/>
      <c r="CR332" s="302"/>
      <c r="CS332" s="302"/>
      <c r="CT332" s="302"/>
      <c r="CU332" s="302"/>
      <c r="CV332" s="302"/>
      <c r="CW332" s="302"/>
      <c r="CX332" s="302"/>
      <c r="CY332" s="302"/>
      <c r="CZ332" s="302"/>
      <c r="DA332" s="302"/>
      <c r="DB332" s="302"/>
      <c r="DC332" s="302"/>
      <c r="DD332" s="302"/>
      <c r="DE332" s="302"/>
      <c r="DF332" s="302"/>
      <c r="DG332" s="302"/>
      <c r="DH332" s="302"/>
      <c r="DI332" s="302"/>
      <c r="DJ332" s="302"/>
      <c r="DK332" s="302"/>
      <c r="DL332" s="302"/>
      <c r="DM332" s="302"/>
      <c r="DN332" s="302"/>
      <c r="DO332" s="302"/>
      <c r="DP332" s="302"/>
      <c r="DQ332" s="302"/>
      <c r="DR332" s="302"/>
      <c r="DS332" s="302"/>
      <c r="DT332" s="302"/>
      <c r="DU332" s="302"/>
      <c r="DV332" s="302"/>
      <c r="DW332" s="302"/>
      <c r="DX332" s="302"/>
      <c r="DY332" s="302"/>
      <c r="DZ332" s="302"/>
      <c r="EA332" s="302"/>
      <c r="EB332" s="302"/>
      <c r="EC332" s="302"/>
      <c r="ED332" s="302"/>
      <c r="EE332" s="302"/>
      <c r="EF332" s="302"/>
      <c r="EG332" s="302"/>
      <c r="EH332" s="302"/>
      <c r="EI332" s="302"/>
      <c r="EJ332" s="302"/>
      <c r="EK332" s="302"/>
      <c r="EL332" s="302"/>
      <c r="EM332" s="302"/>
      <c r="EN332" s="302"/>
      <c r="EO332" s="302"/>
      <c r="EP332" s="302"/>
      <c r="EQ332" s="302"/>
      <c r="ER332" s="302"/>
      <c r="ES332" s="302"/>
      <c r="ET332" s="302"/>
      <c r="EU332" s="302"/>
      <c r="EV332" s="302"/>
      <c r="EW332" s="302"/>
      <c r="EX332" s="302"/>
      <c r="EY332" s="302"/>
      <c r="EZ332" s="303"/>
      <c r="FA332" s="303"/>
      <c r="FB332" s="303"/>
      <c r="FC332" s="303"/>
      <c r="FD332" s="303"/>
      <c r="FE332" s="302"/>
      <c r="FF332" s="302"/>
      <c r="FG332" s="302"/>
      <c r="FH332" s="302"/>
      <c r="FI332" s="302"/>
    </row>
    <row r="333" spans="1:165" x14ac:dyDescent="0.2">
      <c r="A333" s="302"/>
      <c r="B333" s="55">
        <f t="shared" si="31"/>
        <v>0</v>
      </c>
      <c r="C333" s="55" t="str">
        <f t="shared" si="32"/>
        <v/>
      </c>
      <c r="D333" s="55" t="str">
        <f t="shared" si="33"/>
        <v/>
      </c>
      <c r="E333" s="55">
        <f t="shared" si="34"/>
        <v>0</v>
      </c>
      <c r="F333" s="55">
        <f t="shared" si="35"/>
        <v>0</v>
      </c>
      <c r="G333" s="55" t="str">
        <f t="shared" si="30"/>
        <v/>
      </c>
      <c r="H333" s="55">
        <f>IF(AND(M333&gt;0,M333&lt;='Summary STATS'!$C$22),1,"")</f>
        <v>1</v>
      </c>
      <c r="I333" s="305"/>
      <c r="J333" s="26" t="s">
        <v>613</v>
      </c>
      <c r="K333" s="205">
        <v>44.212747620000002</v>
      </c>
      <c r="L333" s="205">
        <v>-88.459673989999999</v>
      </c>
      <c r="M333" s="302">
        <v>8</v>
      </c>
      <c r="N333" s="302" t="s">
        <v>284</v>
      </c>
      <c r="O333" s="302" t="s">
        <v>277</v>
      </c>
      <c r="P333" s="301"/>
      <c r="Q333" s="302"/>
      <c r="R333" s="15"/>
      <c r="S333" s="15"/>
      <c r="T333" s="302"/>
      <c r="U333" s="302"/>
      <c r="V333" s="302"/>
      <c r="W333" s="302"/>
      <c r="X333" s="302"/>
      <c r="Y333" s="302"/>
      <c r="Z333" s="302"/>
      <c r="AA333" s="302"/>
      <c r="AB333" s="302"/>
      <c r="AC333" s="302"/>
      <c r="AD333" s="302"/>
      <c r="AE333" s="302"/>
      <c r="AF333" s="302"/>
      <c r="AG333" s="302"/>
      <c r="AH333" s="302"/>
      <c r="AI333" s="302"/>
      <c r="AJ333" s="302"/>
      <c r="AK333" s="302"/>
      <c r="AL333" s="302"/>
      <c r="AM333" s="302"/>
      <c r="AN333" s="302"/>
      <c r="AO333" s="302"/>
      <c r="AP333" s="302"/>
      <c r="AQ333" s="302"/>
      <c r="AR333" s="302"/>
      <c r="AS333" s="302"/>
      <c r="AT333" s="302"/>
      <c r="AU333" s="302"/>
      <c r="AV333" s="302"/>
      <c r="AW333" s="302"/>
      <c r="AX333" s="302"/>
      <c r="AY333" s="302"/>
      <c r="AZ333" s="302"/>
      <c r="BA333" s="302"/>
      <c r="BB333" s="302"/>
      <c r="BC333" s="302"/>
      <c r="BD333" s="302"/>
      <c r="BE333" s="302"/>
      <c r="BF333" s="302"/>
      <c r="BG333" s="302"/>
      <c r="BH333" s="302"/>
      <c r="BI333" s="302"/>
      <c r="BJ333" s="302"/>
      <c r="BK333" s="302"/>
      <c r="BL333" s="302"/>
      <c r="BM333" s="302"/>
      <c r="BN333" s="302"/>
      <c r="BO333" s="302"/>
      <c r="BP333" s="302"/>
      <c r="BQ333" s="302"/>
      <c r="BR333" s="302"/>
      <c r="BS333" s="302"/>
      <c r="BT333" s="302"/>
      <c r="BU333" s="302"/>
      <c r="BV333" s="302"/>
      <c r="BW333" s="302"/>
      <c r="BX333" s="302"/>
      <c r="BY333" s="302"/>
      <c r="BZ333" s="302"/>
      <c r="CA333" s="302"/>
      <c r="CB333" s="302"/>
      <c r="CC333" s="302"/>
      <c r="CD333" s="302"/>
      <c r="CE333" s="302"/>
      <c r="CF333" s="302"/>
      <c r="CG333" s="302"/>
      <c r="CH333" s="302"/>
      <c r="CI333" s="302"/>
      <c r="CJ333" s="302"/>
      <c r="CK333" s="302"/>
      <c r="CL333" s="302"/>
      <c r="CM333" s="302"/>
      <c r="CN333" s="302"/>
      <c r="CO333" s="302"/>
      <c r="CP333" s="302"/>
      <c r="CQ333" s="302"/>
      <c r="CR333" s="302"/>
      <c r="CS333" s="302"/>
      <c r="CT333" s="302"/>
      <c r="CU333" s="302"/>
      <c r="CV333" s="302"/>
      <c r="CW333" s="302"/>
      <c r="CX333" s="302"/>
      <c r="CY333" s="302"/>
      <c r="CZ333" s="302"/>
      <c r="DA333" s="302"/>
      <c r="DB333" s="302"/>
      <c r="DC333" s="302"/>
      <c r="DD333" s="302"/>
      <c r="DE333" s="302"/>
      <c r="DF333" s="302"/>
      <c r="DG333" s="302"/>
      <c r="DH333" s="302"/>
      <c r="DI333" s="302"/>
      <c r="DJ333" s="302"/>
      <c r="DK333" s="302"/>
      <c r="DL333" s="302"/>
      <c r="DM333" s="302"/>
      <c r="DN333" s="302"/>
      <c r="DO333" s="302"/>
      <c r="DP333" s="302"/>
      <c r="DQ333" s="302"/>
      <c r="DR333" s="302"/>
      <c r="DS333" s="302"/>
      <c r="DT333" s="302"/>
      <c r="DU333" s="302"/>
      <c r="DV333" s="302"/>
      <c r="DW333" s="302"/>
      <c r="DX333" s="302"/>
      <c r="DY333" s="302"/>
      <c r="DZ333" s="302"/>
      <c r="EA333" s="302"/>
      <c r="EB333" s="302"/>
      <c r="EC333" s="302"/>
      <c r="ED333" s="302"/>
      <c r="EE333" s="302"/>
      <c r="EF333" s="302"/>
      <c r="EG333" s="302"/>
      <c r="EH333" s="302"/>
      <c r="EI333" s="302"/>
      <c r="EJ333" s="302"/>
      <c r="EK333" s="302"/>
      <c r="EL333" s="302"/>
      <c r="EM333" s="302"/>
      <c r="EN333" s="302"/>
      <c r="EO333" s="302"/>
      <c r="EP333" s="302"/>
      <c r="EQ333" s="302"/>
      <c r="ER333" s="302"/>
      <c r="ES333" s="302"/>
      <c r="ET333" s="302"/>
      <c r="EU333" s="302"/>
      <c r="EV333" s="302"/>
      <c r="EW333" s="302"/>
      <c r="EX333" s="302"/>
      <c r="EY333" s="302"/>
      <c r="EZ333" s="303"/>
      <c r="FA333" s="303"/>
      <c r="FB333" s="303"/>
      <c r="FC333" s="303"/>
      <c r="FD333" s="303"/>
      <c r="FE333" s="302"/>
      <c r="FF333" s="302"/>
      <c r="FG333" s="302"/>
      <c r="FH333" s="302"/>
      <c r="FI333" s="302"/>
    </row>
    <row r="334" spans="1:165" x14ac:dyDescent="0.2">
      <c r="A334" s="302"/>
      <c r="B334" s="55">
        <f t="shared" si="31"/>
        <v>1</v>
      </c>
      <c r="C334" s="55">
        <f t="shared" si="32"/>
        <v>1</v>
      </c>
      <c r="D334" s="55">
        <f t="shared" si="33"/>
        <v>1</v>
      </c>
      <c r="E334" s="55">
        <f t="shared" si="34"/>
        <v>1</v>
      </c>
      <c r="F334" s="55">
        <f t="shared" si="35"/>
        <v>1</v>
      </c>
      <c r="G334" s="55">
        <f t="shared" si="30"/>
        <v>7.25</v>
      </c>
      <c r="H334" s="55">
        <f>IF(AND(M334&gt;0,M334&lt;='Summary STATS'!$C$22),1,"")</f>
        <v>1</v>
      </c>
      <c r="I334" s="305"/>
      <c r="J334" s="26" t="s">
        <v>614</v>
      </c>
      <c r="K334" s="205">
        <v>44.212732760000002</v>
      </c>
      <c r="L334" s="205">
        <v>-88.458572840000002</v>
      </c>
      <c r="M334" s="302">
        <v>7.25</v>
      </c>
      <c r="N334" s="302" t="s">
        <v>284</v>
      </c>
      <c r="O334" s="302" t="s">
        <v>277</v>
      </c>
      <c r="P334" s="301"/>
      <c r="Q334" s="302">
        <v>1</v>
      </c>
      <c r="R334" s="15"/>
      <c r="S334" s="15"/>
      <c r="T334" s="302"/>
      <c r="U334" s="302"/>
      <c r="V334" s="302"/>
      <c r="W334" s="302"/>
      <c r="X334" s="302"/>
      <c r="Y334" s="302"/>
      <c r="Z334" s="302"/>
      <c r="AA334" s="302"/>
      <c r="AB334" s="302"/>
      <c r="AC334" s="302"/>
      <c r="AD334" s="302"/>
      <c r="AE334" s="302">
        <v>1</v>
      </c>
      <c r="AF334" s="302"/>
      <c r="AG334" s="302"/>
      <c r="AH334" s="302"/>
      <c r="AI334" s="302"/>
      <c r="AJ334" s="302"/>
      <c r="AK334" s="302"/>
      <c r="AL334" s="302"/>
      <c r="AM334" s="302"/>
      <c r="AN334" s="302"/>
      <c r="AO334" s="302"/>
      <c r="AP334" s="302"/>
      <c r="AQ334" s="302"/>
      <c r="AR334" s="302"/>
      <c r="AS334" s="302"/>
      <c r="AT334" s="302"/>
      <c r="AU334" s="302"/>
      <c r="AV334" s="302"/>
      <c r="AW334" s="302"/>
      <c r="AX334" s="302"/>
      <c r="AY334" s="302"/>
      <c r="AZ334" s="302"/>
      <c r="BA334" s="302"/>
      <c r="BB334" s="302"/>
      <c r="BC334" s="302"/>
      <c r="BD334" s="302"/>
      <c r="BE334" s="302"/>
      <c r="BF334" s="302"/>
      <c r="BG334" s="302"/>
      <c r="BH334" s="302"/>
      <c r="BI334" s="302"/>
      <c r="BJ334" s="302"/>
      <c r="BK334" s="302"/>
      <c r="BL334" s="302"/>
      <c r="BM334" s="302"/>
      <c r="BN334" s="302"/>
      <c r="BO334" s="302"/>
      <c r="BP334" s="302"/>
      <c r="BQ334" s="302"/>
      <c r="BR334" s="302"/>
      <c r="BS334" s="302"/>
      <c r="BT334" s="302"/>
      <c r="BU334" s="302"/>
      <c r="BV334" s="302"/>
      <c r="BW334" s="302"/>
      <c r="BX334" s="302"/>
      <c r="BY334" s="302"/>
      <c r="BZ334" s="302"/>
      <c r="CA334" s="302"/>
      <c r="CB334" s="302"/>
      <c r="CC334" s="302"/>
      <c r="CD334" s="302"/>
      <c r="CE334" s="302"/>
      <c r="CF334" s="302"/>
      <c r="CG334" s="302"/>
      <c r="CH334" s="302"/>
      <c r="CI334" s="302"/>
      <c r="CJ334" s="302"/>
      <c r="CK334" s="302"/>
      <c r="CL334" s="302"/>
      <c r="CM334" s="302"/>
      <c r="CN334" s="302"/>
      <c r="CO334" s="302"/>
      <c r="CP334" s="302"/>
      <c r="CQ334" s="302"/>
      <c r="CR334" s="302"/>
      <c r="CS334" s="302"/>
      <c r="CT334" s="302"/>
      <c r="CU334" s="302"/>
      <c r="CV334" s="302"/>
      <c r="CW334" s="302"/>
      <c r="CX334" s="302"/>
      <c r="CY334" s="302"/>
      <c r="CZ334" s="302"/>
      <c r="DA334" s="302"/>
      <c r="DB334" s="302"/>
      <c r="DC334" s="302"/>
      <c r="DD334" s="302"/>
      <c r="DE334" s="302"/>
      <c r="DF334" s="302"/>
      <c r="DG334" s="302"/>
      <c r="DH334" s="302"/>
      <c r="DI334" s="302"/>
      <c r="DJ334" s="302"/>
      <c r="DK334" s="302"/>
      <c r="DL334" s="302"/>
      <c r="DM334" s="302"/>
      <c r="DN334" s="302"/>
      <c r="DO334" s="302"/>
      <c r="DP334" s="302"/>
      <c r="DQ334" s="302"/>
      <c r="DR334" s="302"/>
      <c r="DS334" s="302"/>
      <c r="DT334" s="302"/>
      <c r="DU334" s="302"/>
      <c r="DV334" s="302"/>
      <c r="DW334" s="302"/>
      <c r="DX334" s="302"/>
      <c r="DY334" s="302"/>
      <c r="DZ334" s="302"/>
      <c r="EA334" s="302"/>
      <c r="EB334" s="302"/>
      <c r="EC334" s="302"/>
      <c r="ED334" s="302"/>
      <c r="EE334" s="302"/>
      <c r="EF334" s="302"/>
      <c r="EG334" s="302"/>
      <c r="EH334" s="302"/>
      <c r="EI334" s="302"/>
      <c r="EJ334" s="302"/>
      <c r="EK334" s="302"/>
      <c r="EL334" s="302"/>
      <c r="EM334" s="302"/>
      <c r="EN334" s="302"/>
      <c r="EO334" s="302"/>
      <c r="EP334" s="302"/>
      <c r="EQ334" s="302"/>
      <c r="ER334" s="302"/>
      <c r="ES334" s="302"/>
      <c r="ET334" s="302"/>
      <c r="EU334" s="302"/>
      <c r="EV334" s="302"/>
      <c r="EW334" s="302"/>
      <c r="EX334" s="302"/>
      <c r="EY334" s="302"/>
      <c r="EZ334" s="303"/>
      <c r="FA334" s="303"/>
      <c r="FB334" s="303"/>
      <c r="FC334" s="303"/>
      <c r="FD334" s="303"/>
      <c r="FE334" s="302"/>
      <c r="FF334" s="302"/>
      <c r="FG334" s="302"/>
      <c r="FH334" s="302"/>
      <c r="FI334" s="302"/>
    </row>
    <row r="335" spans="1:165" x14ac:dyDescent="0.2">
      <c r="A335" s="302"/>
      <c r="B335" s="55">
        <f t="shared" si="31"/>
        <v>0</v>
      </c>
      <c r="C335" s="55" t="str">
        <f t="shared" si="32"/>
        <v/>
      </c>
      <c r="D335" s="55" t="str">
        <f t="shared" si="33"/>
        <v/>
      </c>
      <c r="E335" s="55">
        <f t="shared" si="34"/>
        <v>0</v>
      </c>
      <c r="F335" s="55">
        <f t="shared" si="35"/>
        <v>0</v>
      </c>
      <c r="G335" s="55" t="str">
        <f t="shared" si="30"/>
        <v/>
      </c>
      <c r="H335" s="55">
        <f>IF(AND(M335&gt;0,M335&lt;='Summary STATS'!$C$22),1,"")</f>
        <v>1</v>
      </c>
      <c r="I335" s="305"/>
      <c r="J335" s="26" t="s">
        <v>615</v>
      </c>
      <c r="K335" s="205">
        <v>44.21271789</v>
      </c>
      <c r="L335" s="205">
        <v>-88.457471679999998</v>
      </c>
      <c r="M335" s="302">
        <v>7.5</v>
      </c>
      <c r="N335" s="302" t="s">
        <v>284</v>
      </c>
      <c r="O335" s="302" t="s">
        <v>277</v>
      </c>
      <c r="P335" s="301"/>
      <c r="Q335" s="302"/>
      <c r="R335" s="15"/>
      <c r="S335" s="15"/>
      <c r="T335" s="302"/>
      <c r="U335" s="302"/>
      <c r="V335" s="302"/>
      <c r="W335" s="302"/>
      <c r="X335" s="302"/>
      <c r="Y335" s="302"/>
      <c r="Z335" s="302"/>
      <c r="AA335" s="302"/>
      <c r="AB335" s="302"/>
      <c r="AC335" s="302"/>
      <c r="AD335" s="302"/>
      <c r="AE335" s="302"/>
      <c r="AF335" s="302"/>
      <c r="AG335" s="302"/>
      <c r="AH335" s="302"/>
      <c r="AI335" s="302"/>
      <c r="AJ335" s="302"/>
      <c r="AK335" s="302"/>
      <c r="AL335" s="302"/>
      <c r="AM335" s="302"/>
      <c r="AN335" s="302"/>
      <c r="AO335" s="302"/>
      <c r="AP335" s="302"/>
      <c r="AQ335" s="302"/>
      <c r="AR335" s="302"/>
      <c r="AS335" s="302"/>
      <c r="AT335" s="302"/>
      <c r="AU335" s="302"/>
      <c r="AV335" s="302"/>
      <c r="AW335" s="302"/>
      <c r="AX335" s="302"/>
      <c r="AY335" s="302"/>
      <c r="AZ335" s="302"/>
      <c r="BA335" s="302"/>
      <c r="BB335" s="302"/>
      <c r="BC335" s="302"/>
      <c r="BD335" s="302"/>
      <c r="BE335" s="302"/>
      <c r="BF335" s="302"/>
      <c r="BG335" s="302"/>
      <c r="BH335" s="302"/>
      <c r="BI335" s="302"/>
      <c r="BJ335" s="302"/>
      <c r="BK335" s="302"/>
      <c r="BL335" s="302"/>
      <c r="BM335" s="302"/>
      <c r="BN335" s="302"/>
      <c r="BO335" s="302"/>
      <c r="BP335" s="302"/>
      <c r="BQ335" s="302"/>
      <c r="BR335" s="302"/>
      <c r="BS335" s="302"/>
      <c r="BT335" s="302"/>
      <c r="BU335" s="302"/>
      <c r="BV335" s="302"/>
      <c r="BW335" s="302"/>
      <c r="BX335" s="302"/>
      <c r="BY335" s="302"/>
      <c r="BZ335" s="302"/>
      <c r="CA335" s="302"/>
      <c r="CB335" s="302"/>
      <c r="CC335" s="302"/>
      <c r="CD335" s="302"/>
      <c r="CE335" s="302"/>
      <c r="CF335" s="302"/>
      <c r="CG335" s="302"/>
      <c r="CH335" s="302"/>
      <c r="CI335" s="302"/>
      <c r="CJ335" s="302"/>
      <c r="CK335" s="302"/>
      <c r="CL335" s="302"/>
      <c r="CM335" s="302"/>
      <c r="CN335" s="302"/>
      <c r="CO335" s="302"/>
      <c r="CP335" s="302"/>
      <c r="CQ335" s="302"/>
      <c r="CR335" s="302"/>
      <c r="CS335" s="302"/>
      <c r="CT335" s="302"/>
      <c r="CU335" s="302"/>
      <c r="CV335" s="302"/>
      <c r="CW335" s="302"/>
      <c r="CX335" s="302"/>
      <c r="CY335" s="302"/>
      <c r="CZ335" s="302"/>
      <c r="DA335" s="302"/>
      <c r="DB335" s="302"/>
      <c r="DC335" s="302"/>
      <c r="DD335" s="302"/>
      <c r="DE335" s="302"/>
      <c r="DF335" s="302"/>
      <c r="DG335" s="302"/>
      <c r="DH335" s="302"/>
      <c r="DI335" s="302"/>
      <c r="DJ335" s="302"/>
      <c r="DK335" s="302"/>
      <c r="DL335" s="302"/>
      <c r="DM335" s="302"/>
      <c r="DN335" s="302"/>
      <c r="DO335" s="302"/>
      <c r="DP335" s="302"/>
      <c r="DQ335" s="302"/>
      <c r="DR335" s="302"/>
      <c r="DS335" s="302"/>
      <c r="DT335" s="302"/>
      <c r="DU335" s="302"/>
      <c r="DV335" s="302"/>
      <c r="DW335" s="302"/>
      <c r="DX335" s="302"/>
      <c r="DY335" s="302"/>
      <c r="DZ335" s="302"/>
      <c r="EA335" s="302"/>
      <c r="EB335" s="302"/>
      <c r="EC335" s="302"/>
      <c r="ED335" s="302"/>
      <c r="EE335" s="302"/>
      <c r="EF335" s="302"/>
      <c r="EG335" s="302"/>
      <c r="EH335" s="302"/>
      <c r="EI335" s="302"/>
      <c r="EJ335" s="302"/>
      <c r="EK335" s="302"/>
      <c r="EL335" s="302"/>
      <c r="EM335" s="302"/>
      <c r="EN335" s="302"/>
      <c r="EO335" s="302"/>
      <c r="EP335" s="302"/>
      <c r="EQ335" s="302"/>
      <c r="ER335" s="302"/>
      <c r="ES335" s="302"/>
      <c r="ET335" s="302"/>
      <c r="EU335" s="302"/>
      <c r="EV335" s="302"/>
      <c r="EW335" s="302"/>
      <c r="EX335" s="302"/>
      <c r="EY335" s="302"/>
      <c r="EZ335" s="303"/>
      <c r="FA335" s="303"/>
      <c r="FB335" s="303"/>
      <c r="FC335" s="303"/>
      <c r="FD335" s="303"/>
      <c r="FE335" s="302"/>
      <c r="FF335" s="302"/>
      <c r="FG335" s="302"/>
      <c r="FH335" s="302"/>
      <c r="FI335" s="302"/>
    </row>
    <row r="336" spans="1:165" x14ac:dyDescent="0.2">
      <c r="A336" s="302"/>
      <c r="B336" s="55">
        <f t="shared" si="31"/>
        <v>0</v>
      </c>
      <c r="C336" s="55" t="str">
        <f t="shared" si="32"/>
        <v/>
      </c>
      <c r="D336" s="55" t="str">
        <f t="shared" si="33"/>
        <v/>
      </c>
      <c r="E336" s="55">
        <f t="shared" si="34"/>
        <v>0</v>
      </c>
      <c r="F336" s="55">
        <f t="shared" si="35"/>
        <v>0</v>
      </c>
      <c r="G336" s="55" t="str">
        <f t="shared" si="30"/>
        <v/>
      </c>
      <c r="H336" s="55">
        <f>IF(AND(M336&gt;0,M336&lt;='Summary STATS'!$C$22),1,"")</f>
        <v>1</v>
      </c>
      <c r="I336" s="305"/>
      <c r="J336" s="26" t="s">
        <v>616</v>
      </c>
      <c r="K336" s="205">
        <v>44.212703019999999</v>
      </c>
      <c r="L336" s="205">
        <v>-88.456370530000001</v>
      </c>
      <c r="M336" s="302">
        <v>7.75</v>
      </c>
      <c r="N336" s="302" t="s">
        <v>284</v>
      </c>
      <c r="O336" s="302" t="s">
        <v>277</v>
      </c>
      <c r="P336" s="301"/>
      <c r="Q336" s="302"/>
      <c r="R336" s="15"/>
      <c r="S336" s="15"/>
      <c r="T336" s="302"/>
      <c r="U336" s="302"/>
      <c r="V336" s="302"/>
      <c r="W336" s="302"/>
      <c r="X336" s="302"/>
      <c r="Y336" s="302"/>
      <c r="Z336" s="302"/>
      <c r="AA336" s="302"/>
      <c r="AB336" s="302"/>
      <c r="AC336" s="302"/>
      <c r="AD336" s="302"/>
      <c r="AE336" s="302"/>
      <c r="AF336" s="302"/>
      <c r="AG336" s="302"/>
      <c r="AH336" s="302"/>
      <c r="AI336" s="302"/>
      <c r="AJ336" s="302"/>
      <c r="AK336" s="302"/>
      <c r="AL336" s="302"/>
      <c r="AM336" s="302"/>
      <c r="AN336" s="302"/>
      <c r="AO336" s="302"/>
      <c r="AP336" s="302"/>
      <c r="AQ336" s="302"/>
      <c r="AR336" s="302"/>
      <c r="AS336" s="302"/>
      <c r="AT336" s="302"/>
      <c r="AU336" s="302"/>
      <c r="AV336" s="302"/>
      <c r="AW336" s="302"/>
      <c r="AX336" s="302"/>
      <c r="AY336" s="302"/>
      <c r="AZ336" s="302"/>
      <c r="BA336" s="302"/>
      <c r="BB336" s="302"/>
      <c r="BC336" s="302"/>
      <c r="BD336" s="302"/>
      <c r="BE336" s="302"/>
      <c r="BF336" s="302"/>
      <c r="BG336" s="302"/>
      <c r="BH336" s="302"/>
      <c r="BI336" s="302"/>
      <c r="BJ336" s="302"/>
      <c r="BK336" s="302"/>
      <c r="BL336" s="302"/>
      <c r="BM336" s="302"/>
      <c r="BN336" s="302"/>
      <c r="BO336" s="302"/>
      <c r="BP336" s="302"/>
      <c r="BQ336" s="302"/>
      <c r="BR336" s="302"/>
      <c r="BS336" s="302"/>
      <c r="BT336" s="302"/>
      <c r="BU336" s="302"/>
      <c r="BV336" s="302"/>
      <c r="BW336" s="302"/>
      <c r="BX336" s="302"/>
      <c r="BY336" s="302"/>
      <c r="BZ336" s="302"/>
      <c r="CA336" s="302"/>
      <c r="CB336" s="302"/>
      <c r="CC336" s="302"/>
      <c r="CD336" s="302"/>
      <c r="CE336" s="302"/>
      <c r="CF336" s="302"/>
      <c r="CG336" s="302"/>
      <c r="CH336" s="302"/>
      <c r="CI336" s="302"/>
      <c r="CJ336" s="302"/>
      <c r="CK336" s="302"/>
      <c r="CL336" s="302"/>
      <c r="CM336" s="302"/>
      <c r="CN336" s="302"/>
      <c r="CO336" s="302"/>
      <c r="CP336" s="302"/>
      <c r="CQ336" s="302"/>
      <c r="CR336" s="302"/>
      <c r="CS336" s="302"/>
      <c r="CT336" s="302"/>
      <c r="CU336" s="302"/>
      <c r="CV336" s="302"/>
      <c r="CW336" s="302"/>
      <c r="CX336" s="302"/>
      <c r="CY336" s="302"/>
      <c r="CZ336" s="302"/>
      <c r="DA336" s="302"/>
      <c r="DB336" s="302"/>
      <c r="DC336" s="302"/>
      <c r="DD336" s="302"/>
      <c r="DE336" s="302"/>
      <c r="DF336" s="302"/>
      <c r="DG336" s="302"/>
      <c r="DH336" s="302"/>
      <c r="DI336" s="302"/>
      <c r="DJ336" s="302"/>
      <c r="DK336" s="302"/>
      <c r="DL336" s="302"/>
      <c r="DM336" s="302"/>
      <c r="DN336" s="302"/>
      <c r="DO336" s="302"/>
      <c r="DP336" s="302"/>
      <c r="DQ336" s="302"/>
      <c r="DR336" s="302"/>
      <c r="DS336" s="302"/>
      <c r="DT336" s="302"/>
      <c r="DU336" s="302"/>
      <c r="DV336" s="302"/>
      <c r="DW336" s="302"/>
      <c r="DX336" s="302"/>
      <c r="DY336" s="302"/>
      <c r="DZ336" s="302"/>
      <c r="EA336" s="302"/>
      <c r="EB336" s="302"/>
      <c r="EC336" s="302"/>
      <c r="ED336" s="302"/>
      <c r="EE336" s="302"/>
      <c r="EF336" s="302"/>
      <c r="EG336" s="302"/>
      <c r="EH336" s="302"/>
      <c r="EI336" s="302"/>
      <c r="EJ336" s="302"/>
      <c r="EK336" s="302"/>
      <c r="EL336" s="302"/>
      <c r="EM336" s="302"/>
      <c r="EN336" s="302"/>
      <c r="EO336" s="302"/>
      <c r="EP336" s="302"/>
      <c r="EQ336" s="302"/>
      <c r="ER336" s="302"/>
      <c r="ES336" s="302"/>
      <c r="ET336" s="302"/>
      <c r="EU336" s="302"/>
      <c r="EV336" s="302"/>
      <c r="EW336" s="302"/>
      <c r="EX336" s="302"/>
      <c r="EY336" s="302"/>
      <c r="EZ336" s="303"/>
      <c r="FA336" s="303"/>
      <c r="FB336" s="303"/>
      <c r="FC336" s="303"/>
      <c r="FD336" s="303"/>
      <c r="FE336" s="302"/>
      <c r="FF336" s="302"/>
      <c r="FG336" s="302"/>
      <c r="FH336" s="302"/>
      <c r="FI336" s="302"/>
    </row>
    <row r="337" spans="1:165" x14ac:dyDescent="0.2">
      <c r="A337" s="302"/>
      <c r="B337" s="55">
        <f t="shared" si="31"/>
        <v>3</v>
      </c>
      <c r="C337" s="55">
        <f t="shared" si="32"/>
        <v>3</v>
      </c>
      <c r="D337" s="55">
        <f t="shared" si="33"/>
        <v>2</v>
      </c>
      <c r="E337" s="55">
        <f t="shared" si="34"/>
        <v>3</v>
      </c>
      <c r="F337" s="55">
        <f t="shared" si="35"/>
        <v>2</v>
      </c>
      <c r="G337" s="55">
        <f t="shared" si="30"/>
        <v>4</v>
      </c>
      <c r="H337" s="55">
        <f>IF(AND(M337&gt;0,M337&lt;='Summary STATS'!$C$22),1,"")</f>
        <v>1</v>
      </c>
      <c r="I337" s="305"/>
      <c r="J337" s="26" t="s">
        <v>617</v>
      </c>
      <c r="K337" s="205">
        <v>44.213643310000002</v>
      </c>
      <c r="L337" s="205">
        <v>-88.467361560000001</v>
      </c>
      <c r="M337" s="302">
        <v>4</v>
      </c>
      <c r="N337" s="302" t="s">
        <v>284</v>
      </c>
      <c r="O337" s="302" t="s">
        <v>277</v>
      </c>
      <c r="P337" s="309"/>
      <c r="Q337" s="302">
        <v>1</v>
      </c>
      <c r="R337" s="15">
        <v>1</v>
      </c>
      <c r="S337" s="15" t="s">
        <v>278</v>
      </c>
      <c r="T337" s="302"/>
      <c r="U337" s="302"/>
      <c r="V337" s="302"/>
      <c r="W337" s="302"/>
      <c r="X337" s="302"/>
      <c r="Y337" s="302"/>
      <c r="Z337" s="302"/>
      <c r="AA337" s="302"/>
      <c r="AB337" s="302"/>
      <c r="AC337" s="302"/>
      <c r="AD337" s="302"/>
      <c r="AE337" s="302">
        <v>1</v>
      </c>
      <c r="AF337" s="302"/>
      <c r="AG337" s="302"/>
      <c r="AH337" s="302"/>
      <c r="AI337" s="302"/>
      <c r="AJ337" s="302"/>
      <c r="AK337" s="302"/>
      <c r="AL337" s="302"/>
      <c r="AM337" s="302"/>
      <c r="AN337" s="302"/>
      <c r="AO337" s="302"/>
      <c r="AP337" s="302"/>
      <c r="AQ337" s="302">
        <v>1</v>
      </c>
      <c r="AR337" s="302"/>
      <c r="AS337" s="302"/>
      <c r="AT337" s="302"/>
      <c r="AU337" s="302"/>
      <c r="AV337" s="302"/>
      <c r="AW337" s="302"/>
      <c r="AX337" s="302"/>
      <c r="AY337" s="302"/>
      <c r="AZ337" s="302"/>
      <c r="BA337" s="302"/>
      <c r="BB337" s="302"/>
      <c r="BC337" s="302"/>
      <c r="BD337" s="302"/>
      <c r="BE337" s="302" t="s">
        <v>278</v>
      </c>
      <c r="BF337" s="302"/>
      <c r="BG337" s="302"/>
      <c r="BH337" s="302"/>
      <c r="BI337" s="302"/>
      <c r="BJ337" s="302"/>
      <c r="BK337" s="302"/>
      <c r="BL337" s="302"/>
      <c r="BM337" s="302"/>
      <c r="BN337" s="302"/>
      <c r="BO337" s="302"/>
      <c r="BP337" s="302"/>
      <c r="BQ337" s="302"/>
      <c r="BR337" s="302"/>
      <c r="BS337" s="302"/>
      <c r="BT337" s="302"/>
      <c r="BU337" s="302"/>
      <c r="BV337" s="302"/>
      <c r="BW337" s="302"/>
      <c r="BX337" s="302"/>
      <c r="BY337" s="302"/>
      <c r="BZ337" s="302"/>
      <c r="CA337" s="302"/>
      <c r="CB337" s="302"/>
      <c r="CC337" s="302"/>
      <c r="CD337" s="302"/>
      <c r="CE337" s="302"/>
      <c r="CF337" s="302"/>
      <c r="CG337" s="302"/>
      <c r="CH337" s="302"/>
      <c r="CI337" s="302"/>
      <c r="CJ337" s="302"/>
      <c r="CK337" s="302"/>
      <c r="CL337" s="302"/>
      <c r="CM337" s="302"/>
      <c r="CN337" s="302"/>
      <c r="CO337" s="302"/>
      <c r="CP337" s="302"/>
      <c r="CQ337" s="302"/>
      <c r="CR337" s="302"/>
      <c r="CS337" s="302"/>
      <c r="CT337" s="302"/>
      <c r="CU337" s="302"/>
      <c r="CV337" s="302"/>
      <c r="CW337" s="302"/>
      <c r="CX337" s="302"/>
      <c r="CY337" s="302"/>
      <c r="CZ337" s="302"/>
      <c r="DA337" s="302"/>
      <c r="DB337" s="302"/>
      <c r="DC337" s="302"/>
      <c r="DD337" s="302"/>
      <c r="DE337" s="302"/>
      <c r="DF337" s="302"/>
      <c r="DG337" s="302"/>
      <c r="DH337" s="302"/>
      <c r="DI337" s="302"/>
      <c r="DJ337" s="302"/>
      <c r="DK337" s="302"/>
      <c r="DL337" s="302"/>
      <c r="DM337" s="302"/>
      <c r="DN337" s="302"/>
      <c r="DO337" s="302"/>
      <c r="DP337" s="302"/>
      <c r="DQ337" s="302"/>
      <c r="DR337" s="302"/>
      <c r="DS337" s="302"/>
      <c r="DT337" s="302"/>
      <c r="DU337" s="302"/>
      <c r="DV337" s="302"/>
      <c r="DW337" s="302"/>
      <c r="DX337" s="302"/>
      <c r="DY337" s="302"/>
      <c r="DZ337" s="302"/>
      <c r="EA337" s="302"/>
      <c r="EB337" s="302"/>
      <c r="EC337" s="302"/>
      <c r="ED337" s="302" t="s">
        <v>278</v>
      </c>
      <c r="EE337" s="302"/>
      <c r="EF337" s="302"/>
      <c r="EG337" s="302"/>
      <c r="EH337" s="302"/>
      <c r="EI337" s="302"/>
      <c r="EJ337" s="302"/>
      <c r="EK337" s="302"/>
      <c r="EL337" s="302"/>
      <c r="EM337" s="302"/>
      <c r="EN337" s="302"/>
      <c r="EO337" s="302"/>
      <c r="EP337" s="302"/>
      <c r="EQ337" s="302"/>
      <c r="ER337" s="302"/>
      <c r="ES337" s="302"/>
      <c r="ET337" s="302"/>
      <c r="EU337" s="302"/>
      <c r="EV337" s="302"/>
      <c r="EW337" s="302"/>
      <c r="EX337" s="302"/>
      <c r="EY337" s="302"/>
      <c r="EZ337" s="303"/>
      <c r="FA337" s="303"/>
      <c r="FB337" s="303">
        <v>1</v>
      </c>
      <c r="FC337" s="303"/>
      <c r="FD337" s="303"/>
      <c r="FE337" s="302"/>
      <c r="FF337" s="302"/>
      <c r="FG337" s="302"/>
      <c r="FH337" s="302"/>
      <c r="FI337" s="302"/>
    </row>
    <row r="338" spans="1:165" x14ac:dyDescent="0.2">
      <c r="A338" s="302"/>
      <c r="B338" s="55">
        <f t="shared" si="31"/>
        <v>3</v>
      </c>
      <c r="C338" s="55">
        <f t="shared" si="32"/>
        <v>3</v>
      </c>
      <c r="D338" s="55">
        <f t="shared" si="33"/>
        <v>2</v>
      </c>
      <c r="E338" s="55">
        <f t="shared" si="34"/>
        <v>3</v>
      </c>
      <c r="F338" s="55">
        <f t="shared" si="35"/>
        <v>2</v>
      </c>
      <c r="G338" s="55">
        <f t="shared" si="30"/>
        <v>5.5</v>
      </c>
      <c r="H338" s="55">
        <f>IF(AND(M338&gt;0,M338&lt;='Summary STATS'!$C$22),1,"")</f>
        <v>1</v>
      </c>
      <c r="I338" s="305"/>
      <c r="J338" s="26" t="s">
        <v>619</v>
      </c>
      <c r="K338" s="205">
        <v>44.213628530000001</v>
      </c>
      <c r="L338" s="205">
        <v>-88.466260379999994</v>
      </c>
      <c r="M338" s="302">
        <v>5.5</v>
      </c>
      <c r="N338" s="302" t="s">
        <v>284</v>
      </c>
      <c r="O338" s="302" t="s">
        <v>277</v>
      </c>
      <c r="P338" s="301"/>
      <c r="Q338" s="302">
        <v>1</v>
      </c>
      <c r="R338" s="15">
        <v>1</v>
      </c>
      <c r="S338" s="15"/>
      <c r="T338" s="302"/>
      <c r="U338" s="302"/>
      <c r="V338" s="302"/>
      <c r="W338" s="302"/>
      <c r="X338" s="302"/>
      <c r="Y338" s="302"/>
      <c r="Z338" s="302"/>
      <c r="AA338" s="302"/>
      <c r="AB338" s="302"/>
      <c r="AC338" s="302"/>
      <c r="AD338" s="302"/>
      <c r="AE338" s="302">
        <v>1</v>
      </c>
      <c r="AF338" s="302"/>
      <c r="AG338" s="302"/>
      <c r="AH338" s="302"/>
      <c r="AI338" s="302"/>
      <c r="AJ338" s="302"/>
      <c r="AK338" s="302"/>
      <c r="AL338" s="302"/>
      <c r="AM338" s="302"/>
      <c r="AN338" s="302"/>
      <c r="AO338" s="302"/>
      <c r="AP338" s="302"/>
      <c r="AQ338" s="302">
        <v>1</v>
      </c>
      <c r="AR338" s="302"/>
      <c r="AS338" s="302"/>
      <c r="AT338" s="302"/>
      <c r="AU338" s="302"/>
      <c r="AV338" s="302"/>
      <c r="AW338" s="302"/>
      <c r="AX338" s="302"/>
      <c r="AY338" s="302"/>
      <c r="AZ338" s="302"/>
      <c r="BA338" s="302"/>
      <c r="BB338" s="302"/>
      <c r="BC338" s="302"/>
      <c r="BD338" s="302"/>
      <c r="BE338" s="302"/>
      <c r="BF338" s="302"/>
      <c r="BG338" s="302"/>
      <c r="BH338" s="302"/>
      <c r="BI338" s="302"/>
      <c r="BJ338" s="302"/>
      <c r="BK338" s="302"/>
      <c r="BL338" s="302"/>
      <c r="BM338" s="302"/>
      <c r="BN338" s="302"/>
      <c r="BO338" s="302"/>
      <c r="BP338" s="302"/>
      <c r="BQ338" s="302"/>
      <c r="BR338" s="302"/>
      <c r="BS338" s="302"/>
      <c r="BT338" s="302"/>
      <c r="BU338" s="302"/>
      <c r="BV338" s="302"/>
      <c r="BW338" s="302"/>
      <c r="BX338" s="302"/>
      <c r="BY338" s="302"/>
      <c r="BZ338" s="302"/>
      <c r="CA338" s="302"/>
      <c r="CB338" s="302"/>
      <c r="CC338" s="302"/>
      <c r="CD338" s="302"/>
      <c r="CE338" s="302"/>
      <c r="CF338" s="302"/>
      <c r="CG338" s="302"/>
      <c r="CH338" s="302"/>
      <c r="CI338" s="302"/>
      <c r="CJ338" s="302"/>
      <c r="CK338" s="302"/>
      <c r="CL338" s="302"/>
      <c r="CM338" s="302"/>
      <c r="CN338" s="302"/>
      <c r="CO338" s="302"/>
      <c r="CP338" s="302"/>
      <c r="CQ338" s="302"/>
      <c r="CR338" s="302"/>
      <c r="CS338" s="302"/>
      <c r="CT338" s="302"/>
      <c r="CU338" s="302"/>
      <c r="CV338" s="302"/>
      <c r="CW338" s="302"/>
      <c r="CX338" s="302"/>
      <c r="CY338" s="302"/>
      <c r="CZ338" s="302"/>
      <c r="DA338" s="302"/>
      <c r="DB338" s="302"/>
      <c r="DC338" s="302"/>
      <c r="DD338" s="302"/>
      <c r="DE338" s="302"/>
      <c r="DF338" s="302"/>
      <c r="DG338" s="302"/>
      <c r="DH338" s="302"/>
      <c r="DI338" s="302"/>
      <c r="DJ338" s="302"/>
      <c r="DK338" s="302"/>
      <c r="DL338" s="302"/>
      <c r="DM338" s="302"/>
      <c r="DN338" s="302"/>
      <c r="DO338" s="302"/>
      <c r="DP338" s="302"/>
      <c r="DQ338" s="302"/>
      <c r="DR338" s="302"/>
      <c r="DS338" s="302"/>
      <c r="DT338" s="302"/>
      <c r="DU338" s="302"/>
      <c r="DV338" s="302"/>
      <c r="DW338" s="302"/>
      <c r="DX338" s="302"/>
      <c r="DY338" s="302"/>
      <c r="DZ338" s="302"/>
      <c r="EA338" s="302"/>
      <c r="EB338" s="302"/>
      <c r="EC338" s="302"/>
      <c r="ED338" s="302"/>
      <c r="EE338" s="302"/>
      <c r="EF338" s="302"/>
      <c r="EG338" s="302"/>
      <c r="EH338" s="302"/>
      <c r="EI338" s="302"/>
      <c r="EJ338" s="302"/>
      <c r="EK338" s="302"/>
      <c r="EL338" s="302"/>
      <c r="EM338" s="302"/>
      <c r="EN338" s="302"/>
      <c r="EO338" s="302"/>
      <c r="EP338" s="302"/>
      <c r="EQ338" s="302"/>
      <c r="ER338" s="302"/>
      <c r="ES338" s="302"/>
      <c r="ET338" s="302"/>
      <c r="EU338" s="302"/>
      <c r="EV338" s="302"/>
      <c r="EW338" s="302"/>
      <c r="EX338" s="302"/>
      <c r="EY338" s="302"/>
      <c r="EZ338" s="303"/>
      <c r="FA338" s="303"/>
      <c r="FB338" s="303"/>
      <c r="FC338" s="303"/>
      <c r="FD338" s="303"/>
      <c r="FE338" s="302"/>
      <c r="FF338" s="302"/>
      <c r="FG338" s="302"/>
      <c r="FH338" s="302"/>
      <c r="FI338" s="302"/>
    </row>
    <row r="339" spans="1:165" x14ac:dyDescent="0.2">
      <c r="A339" s="302"/>
      <c r="B339" s="55">
        <f t="shared" si="31"/>
        <v>2</v>
      </c>
      <c r="C339" s="55">
        <f t="shared" si="32"/>
        <v>2</v>
      </c>
      <c r="D339" s="55">
        <f t="shared" si="33"/>
        <v>2</v>
      </c>
      <c r="E339" s="55">
        <f t="shared" si="34"/>
        <v>2</v>
      </c>
      <c r="F339" s="55">
        <f t="shared" si="35"/>
        <v>2</v>
      </c>
      <c r="G339" s="55">
        <f t="shared" si="30"/>
        <v>6.5</v>
      </c>
      <c r="H339" s="55">
        <f>IF(AND(M339&gt;0,M339&lt;='Summary STATS'!$C$22),1,"")</f>
        <v>1</v>
      </c>
      <c r="I339" s="305"/>
      <c r="J339" s="26" t="s">
        <v>620</v>
      </c>
      <c r="K339" s="205">
        <v>44.213613729999999</v>
      </c>
      <c r="L339" s="205">
        <v>-88.465159209999996</v>
      </c>
      <c r="M339" s="302">
        <v>6.5</v>
      </c>
      <c r="N339" s="302" t="s">
        <v>284</v>
      </c>
      <c r="O339" s="302" t="s">
        <v>277</v>
      </c>
      <c r="P339" s="301"/>
      <c r="Q339" s="302">
        <v>2</v>
      </c>
      <c r="R339" s="15"/>
      <c r="S339" s="15"/>
      <c r="T339" s="302"/>
      <c r="U339" s="302"/>
      <c r="V339" s="302"/>
      <c r="W339" s="302"/>
      <c r="X339" s="302"/>
      <c r="Y339" s="302"/>
      <c r="Z339" s="302"/>
      <c r="AA339" s="302"/>
      <c r="AB339" s="302"/>
      <c r="AC339" s="302"/>
      <c r="AD339" s="302"/>
      <c r="AE339" s="302"/>
      <c r="AF339" s="302"/>
      <c r="AG339" s="302"/>
      <c r="AH339" s="302"/>
      <c r="AI339" s="302"/>
      <c r="AJ339" s="302"/>
      <c r="AK339" s="302"/>
      <c r="AL339" s="302"/>
      <c r="AM339" s="302"/>
      <c r="AN339" s="302"/>
      <c r="AO339" s="302"/>
      <c r="AP339" s="302"/>
      <c r="AQ339" s="302"/>
      <c r="AR339" s="302"/>
      <c r="AS339" s="302"/>
      <c r="AT339" s="302"/>
      <c r="AU339" s="302"/>
      <c r="AV339" s="302"/>
      <c r="AW339" s="302">
        <v>1</v>
      </c>
      <c r="AX339" s="302"/>
      <c r="AY339" s="302"/>
      <c r="AZ339" s="302"/>
      <c r="BA339" s="302"/>
      <c r="BB339" s="302"/>
      <c r="BC339" s="302"/>
      <c r="BD339" s="302"/>
      <c r="BE339" s="302"/>
      <c r="BF339" s="302"/>
      <c r="BG339" s="302"/>
      <c r="BH339" s="302"/>
      <c r="BI339" s="302"/>
      <c r="BJ339" s="302"/>
      <c r="BK339" s="302"/>
      <c r="BL339" s="302"/>
      <c r="BM339" s="302"/>
      <c r="BN339" s="302"/>
      <c r="BO339" s="302"/>
      <c r="BP339" s="302"/>
      <c r="BQ339" s="302"/>
      <c r="BR339" s="302"/>
      <c r="BS339" s="302"/>
      <c r="BT339" s="302"/>
      <c r="BU339" s="302"/>
      <c r="BV339" s="302"/>
      <c r="BW339" s="302"/>
      <c r="BX339" s="302"/>
      <c r="BY339" s="302"/>
      <c r="BZ339" s="302"/>
      <c r="CA339" s="302"/>
      <c r="CB339" s="302"/>
      <c r="CC339" s="302"/>
      <c r="CD339" s="302"/>
      <c r="CE339" s="302"/>
      <c r="CF339" s="302"/>
      <c r="CG339" s="302"/>
      <c r="CH339" s="302"/>
      <c r="CI339" s="302"/>
      <c r="CJ339" s="302"/>
      <c r="CK339" s="302"/>
      <c r="CL339" s="302"/>
      <c r="CM339" s="302"/>
      <c r="CN339" s="302"/>
      <c r="CO339" s="302"/>
      <c r="CP339" s="302"/>
      <c r="CQ339" s="302"/>
      <c r="CR339" s="302"/>
      <c r="CS339" s="302"/>
      <c r="CT339" s="302"/>
      <c r="CU339" s="302"/>
      <c r="CV339" s="302"/>
      <c r="CW339" s="302"/>
      <c r="CX339" s="302"/>
      <c r="CY339" s="302"/>
      <c r="CZ339" s="302"/>
      <c r="DA339" s="302"/>
      <c r="DB339" s="302"/>
      <c r="DC339" s="302"/>
      <c r="DD339" s="302"/>
      <c r="DE339" s="302">
        <v>2</v>
      </c>
      <c r="DF339" s="302"/>
      <c r="DG339" s="302"/>
      <c r="DH339" s="302"/>
      <c r="DI339" s="302"/>
      <c r="DJ339" s="302"/>
      <c r="DK339" s="302"/>
      <c r="DL339" s="302"/>
      <c r="DM339" s="302"/>
      <c r="DN339" s="302"/>
      <c r="DO339" s="302"/>
      <c r="DP339" s="302"/>
      <c r="DQ339" s="302"/>
      <c r="DR339" s="302"/>
      <c r="DS339" s="302"/>
      <c r="DT339" s="302"/>
      <c r="DU339" s="302"/>
      <c r="DV339" s="302"/>
      <c r="DW339" s="302"/>
      <c r="DX339" s="302"/>
      <c r="DY339" s="302"/>
      <c r="DZ339" s="302"/>
      <c r="EA339" s="302"/>
      <c r="EB339" s="302"/>
      <c r="EC339" s="302"/>
      <c r="ED339" s="302"/>
      <c r="EE339" s="302"/>
      <c r="EF339" s="302"/>
      <c r="EG339" s="302"/>
      <c r="EH339" s="302"/>
      <c r="EI339" s="302"/>
      <c r="EJ339" s="302"/>
      <c r="EK339" s="302"/>
      <c r="EL339" s="302"/>
      <c r="EM339" s="302"/>
      <c r="EN339" s="302"/>
      <c r="EO339" s="302"/>
      <c r="EP339" s="302"/>
      <c r="EQ339" s="302"/>
      <c r="ER339" s="302"/>
      <c r="ES339" s="302"/>
      <c r="ET339" s="302"/>
      <c r="EU339" s="302"/>
      <c r="EV339" s="302"/>
      <c r="EW339" s="302"/>
      <c r="EX339" s="302"/>
      <c r="EY339" s="302"/>
      <c r="EZ339" s="303"/>
      <c r="FA339" s="303"/>
      <c r="FB339" s="303"/>
      <c r="FC339" s="303"/>
      <c r="FD339" s="303"/>
      <c r="FE339" s="302"/>
      <c r="FF339" s="302"/>
      <c r="FG339" s="302"/>
      <c r="FH339" s="302"/>
      <c r="FI339" s="302"/>
    </row>
    <row r="340" spans="1:165" x14ac:dyDescent="0.2">
      <c r="A340" s="302"/>
      <c r="B340" s="55">
        <f t="shared" si="31"/>
        <v>0</v>
      </c>
      <c r="C340" s="55" t="str">
        <f t="shared" si="32"/>
        <v/>
      </c>
      <c r="D340" s="55" t="str">
        <f t="shared" si="33"/>
        <v/>
      </c>
      <c r="E340" s="55">
        <f t="shared" si="34"/>
        <v>0</v>
      </c>
      <c r="F340" s="55">
        <f t="shared" si="35"/>
        <v>0</v>
      </c>
      <c r="G340" s="55" t="str">
        <f t="shared" si="30"/>
        <v/>
      </c>
      <c r="H340" s="55">
        <f>IF(AND(M340&gt;0,M340&lt;='Summary STATS'!$C$22),1,"")</f>
        <v>1</v>
      </c>
      <c r="I340" s="305"/>
      <c r="J340" s="26" t="s">
        <v>621</v>
      </c>
      <c r="K340" s="205">
        <v>44.213598930000003</v>
      </c>
      <c r="L340" s="205">
        <v>-88.464058030000004</v>
      </c>
      <c r="M340" s="302">
        <v>10.5</v>
      </c>
      <c r="N340" s="302" t="s">
        <v>284</v>
      </c>
      <c r="O340" s="302" t="s">
        <v>277</v>
      </c>
      <c r="P340" s="301"/>
      <c r="Q340" s="302"/>
      <c r="R340" s="15"/>
      <c r="S340" s="15"/>
      <c r="T340" s="302"/>
      <c r="U340" s="302"/>
      <c r="V340" s="302"/>
      <c r="W340" s="302"/>
      <c r="X340" s="302"/>
      <c r="Y340" s="302"/>
      <c r="Z340" s="302"/>
      <c r="AA340" s="302"/>
      <c r="AB340" s="302"/>
      <c r="AC340" s="302"/>
      <c r="AD340" s="302"/>
      <c r="AE340" s="302"/>
      <c r="AF340" s="302"/>
      <c r="AG340" s="302"/>
      <c r="AH340" s="302"/>
      <c r="AI340" s="302"/>
      <c r="AJ340" s="302"/>
      <c r="AK340" s="302"/>
      <c r="AL340" s="302"/>
      <c r="AM340" s="302"/>
      <c r="AN340" s="302"/>
      <c r="AO340" s="302"/>
      <c r="AP340" s="302"/>
      <c r="AQ340" s="302"/>
      <c r="AR340" s="302"/>
      <c r="AS340" s="302"/>
      <c r="AT340" s="302"/>
      <c r="AU340" s="302"/>
      <c r="AV340" s="302"/>
      <c r="AW340" s="302"/>
      <c r="AX340" s="302"/>
      <c r="AY340" s="302"/>
      <c r="AZ340" s="302"/>
      <c r="BA340" s="302"/>
      <c r="BB340" s="302"/>
      <c r="BC340" s="302"/>
      <c r="BD340" s="302"/>
      <c r="BE340" s="302"/>
      <c r="BF340" s="302"/>
      <c r="BG340" s="302"/>
      <c r="BH340" s="302"/>
      <c r="BI340" s="302"/>
      <c r="BJ340" s="302"/>
      <c r="BK340" s="302"/>
      <c r="BL340" s="302"/>
      <c r="BM340" s="302"/>
      <c r="BN340" s="302"/>
      <c r="BO340" s="302"/>
      <c r="BP340" s="302"/>
      <c r="BQ340" s="302"/>
      <c r="BR340" s="302"/>
      <c r="BS340" s="302"/>
      <c r="BT340" s="302"/>
      <c r="BU340" s="302"/>
      <c r="BV340" s="302"/>
      <c r="BW340" s="302"/>
      <c r="BX340" s="302"/>
      <c r="BY340" s="302"/>
      <c r="BZ340" s="302"/>
      <c r="CA340" s="302"/>
      <c r="CB340" s="302"/>
      <c r="CC340" s="302"/>
      <c r="CD340" s="302"/>
      <c r="CE340" s="302"/>
      <c r="CF340" s="302"/>
      <c r="CG340" s="302"/>
      <c r="CH340" s="302"/>
      <c r="CI340" s="302"/>
      <c r="CJ340" s="302"/>
      <c r="CK340" s="302"/>
      <c r="CL340" s="302"/>
      <c r="CM340" s="302"/>
      <c r="CN340" s="302"/>
      <c r="CO340" s="302"/>
      <c r="CP340" s="302"/>
      <c r="CQ340" s="302"/>
      <c r="CR340" s="302"/>
      <c r="CS340" s="302"/>
      <c r="CT340" s="302"/>
      <c r="CU340" s="302"/>
      <c r="CV340" s="302"/>
      <c r="CW340" s="302"/>
      <c r="CX340" s="302"/>
      <c r="CY340" s="302"/>
      <c r="CZ340" s="302"/>
      <c r="DA340" s="302"/>
      <c r="DB340" s="302"/>
      <c r="DC340" s="302"/>
      <c r="DD340" s="302"/>
      <c r="DE340" s="302"/>
      <c r="DF340" s="302"/>
      <c r="DG340" s="302"/>
      <c r="DH340" s="302"/>
      <c r="DI340" s="302"/>
      <c r="DJ340" s="302"/>
      <c r="DK340" s="302"/>
      <c r="DL340" s="302"/>
      <c r="DM340" s="302"/>
      <c r="DN340" s="302"/>
      <c r="DO340" s="302"/>
      <c r="DP340" s="302"/>
      <c r="DQ340" s="302"/>
      <c r="DR340" s="302"/>
      <c r="DS340" s="302"/>
      <c r="DT340" s="302"/>
      <c r="DU340" s="302"/>
      <c r="DV340" s="302"/>
      <c r="DW340" s="302"/>
      <c r="DX340" s="302"/>
      <c r="DY340" s="302"/>
      <c r="DZ340" s="302"/>
      <c r="EA340" s="302"/>
      <c r="EB340" s="302"/>
      <c r="EC340" s="302"/>
      <c r="ED340" s="302"/>
      <c r="EE340" s="302"/>
      <c r="EF340" s="302"/>
      <c r="EG340" s="302"/>
      <c r="EH340" s="302"/>
      <c r="EI340" s="302"/>
      <c r="EJ340" s="302"/>
      <c r="EK340" s="302"/>
      <c r="EL340" s="302"/>
      <c r="EM340" s="302"/>
      <c r="EN340" s="302"/>
      <c r="EO340" s="302"/>
      <c r="EP340" s="302"/>
      <c r="EQ340" s="302"/>
      <c r="ER340" s="302"/>
      <c r="ES340" s="302"/>
      <c r="ET340" s="302"/>
      <c r="EU340" s="302"/>
      <c r="EV340" s="302"/>
      <c r="EW340" s="302"/>
      <c r="EX340" s="302"/>
      <c r="EY340" s="302"/>
      <c r="EZ340" s="303"/>
      <c r="FA340" s="303"/>
      <c r="FB340" s="303"/>
      <c r="FC340" s="303"/>
      <c r="FD340" s="303"/>
      <c r="FE340" s="302"/>
      <c r="FF340" s="302"/>
      <c r="FG340" s="302"/>
      <c r="FH340" s="302"/>
      <c r="FI340" s="302"/>
    </row>
    <row r="341" spans="1:165" x14ac:dyDescent="0.2">
      <c r="A341" s="302"/>
      <c r="B341" s="55">
        <f t="shared" si="31"/>
        <v>0</v>
      </c>
      <c r="C341" s="55" t="str">
        <f t="shared" si="32"/>
        <v/>
      </c>
      <c r="D341" s="55" t="str">
        <f t="shared" si="33"/>
        <v/>
      </c>
      <c r="E341" s="55">
        <f t="shared" si="34"/>
        <v>0</v>
      </c>
      <c r="F341" s="55">
        <f t="shared" si="35"/>
        <v>0</v>
      </c>
      <c r="G341" s="55" t="str">
        <f t="shared" si="30"/>
        <v/>
      </c>
      <c r="H341" s="55">
        <f>IF(AND(M341&gt;0,M341&lt;='Summary STATS'!$C$22),1,"")</f>
        <v>1</v>
      </c>
      <c r="I341" s="305"/>
      <c r="J341" s="26" t="s">
        <v>622</v>
      </c>
      <c r="K341" s="205">
        <v>44.213584109999999</v>
      </c>
      <c r="L341" s="205">
        <v>-88.462956860000006</v>
      </c>
      <c r="M341" s="302">
        <v>10.5</v>
      </c>
      <c r="N341" s="302" t="s">
        <v>276</v>
      </c>
      <c r="O341" s="302" t="s">
        <v>277</v>
      </c>
      <c r="P341" s="301"/>
      <c r="Q341" s="302"/>
      <c r="R341" s="15"/>
      <c r="S341" s="15"/>
      <c r="T341" s="302"/>
      <c r="U341" s="302"/>
      <c r="V341" s="302"/>
      <c r="W341" s="302"/>
      <c r="X341" s="302"/>
      <c r="Y341" s="302"/>
      <c r="Z341" s="302"/>
      <c r="AA341" s="302"/>
      <c r="AB341" s="302"/>
      <c r="AC341" s="302"/>
      <c r="AD341" s="302"/>
      <c r="AE341" s="302"/>
      <c r="AF341" s="302"/>
      <c r="AG341" s="302"/>
      <c r="AH341" s="302"/>
      <c r="AI341" s="302"/>
      <c r="AJ341" s="302"/>
      <c r="AK341" s="302"/>
      <c r="AL341" s="302"/>
      <c r="AM341" s="302"/>
      <c r="AN341" s="302"/>
      <c r="AO341" s="302"/>
      <c r="AP341" s="302"/>
      <c r="AQ341" s="302"/>
      <c r="AR341" s="302"/>
      <c r="AS341" s="302"/>
      <c r="AT341" s="302"/>
      <c r="AU341" s="302"/>
      <c r="AV341" s="302"/>
      <c r="AW341" s="302"/>
      <c r="AX341" s="302"/>
      <c r="AY341" s="302"/>
      <c r="AZ341" s="302"/>
      <c r="BA341" s="302"/>
      <c r="BB341" s="302"/>
      <c r="BC341" s="302"/>
      <c r="BD341" s="302"/>
      <c r="BE341" s="302"/>
      <c r="BF341" s="302"/>
      <c r="BG341" s="302"/>
      <c r="BH341" s="302"/>
      <c r="BI341" s="302"/>
      <c r="BJ341" s="302"/>
      <c r="BK341" s="302"/>
      <c r="BL341" s="302"/>
      <c r="BM341" s="302"/>
      <c r="BN341" s="302"/>
      <c r="BO341" s="302"/>
      <c r="BP341" s="302"/>
      <c r="BQ341" s="302"/>
      <c r="BR341" s="302"/>
      <c r="BS341" s="302"/>
      <c r="BT341" s="302"/>
      <c r="BU341" s="302"/>
      <c r="BV341" s="302"/>
      <c r="BW341" s="302"/>
      <c r="BX341" s="302"/>
      <c r="BY341" s="302"/>
      <c r="BZ341" s="302"/>
      <c r="CA341" s="302"/>
      <c r="CB341" s="302"/>
      <c r="CC341" s="302"/>
      <c r="CD341" s="302"/>
      <c r="CE341" s="302"/>
      <c r="CF341" s="302"/>
      <c r="CG341" s="302"/>
      <c r="CH341" s="302"/>
      <c r="CI341" s="302"/>
      <c r="CJ341" s="302"/>
      <c r="CK341" s="302"/>
      <c r="CL341" s="302"/>
      <c r="CM341" s="302"/>
      <c r="CN341" s="302"/>
      <c r="CO341" s="302"/>
      <c r="CP341" s="302"/>
      <c r="CQ341" s="302"/>
      <c r="CR341" s="302"/>
      <c r="CS341" s="302"/>
      <c r="CT341" s="302"/>
      <c r="CU341" s="302"/>
      <c r="CV341" s="302"/>
      <c r="CW341" s="302"/>
      <c r="CX341" s="302"/>
      <c r="CY341" s="302"/>
      <c r="CZ341" s="302"/>
      <c r="DA341" s="302"/>
      <c r="DB341" s="302"/>
      <c r="DC341" s="302"/>
      <c r="DD341" s="302"/>
      <c r="DE341" s="302"/>
      <c r="DF341" s="302"/>
      <c r="DG341" s="302"/>
      <c r="DH341" s="302"/>
      <c r="DI341" s="302"/>
      <c r="DJ341" s="302"/>
      <c r="DK341" s="302"/>
      <c r="DL341" s="302"/>
      <c r="DM341" s="302"/>
      <c r="DN341" s="302"/>
      <c r="DO341" s="302"/>
      <c r="DP341" s="302"/>
      <c r="DQ341" s="302"/>
      <c r="DR341" s="302"/>
      <c r="DS341" s="302"/>
      <c r="DT341" s="302"/>
      <c r="DU341" s="302"/>
      <c r="DV341" s="302"/>
      <c r="DW341" s="302"/>
      <c r="DX341" s="302"/>
      <c r="DY341" s="302"/>
      <c r="DZ341" s="302"/>
      <c r="EA341" s="302"/>
      <c r="EB341" s="302"/>
      <c r="EC341" s="302"/>
      <c r="ED341" s="302"/>
      <c r="EE341" s="302"/>
      <c r="EF341" s="302"/>
      <c r="EG341" s="302"/>
      <c r="EH341" s="302"/>
      <c r="EI341" s="302"/>
      <c r="EJ341" s="302"/>
      <c r="EK341" s="302"/>
      <c r="EL341" s="302"/>
      <c r="EM341" s="302"/>
      <c r="EN341" s="302"/>
      <c r="EO341" s="302"/>
      <c r="EP341" s="302"/>
      <c r="EQ341" s="302"/>
      <c r="ER341" s="302"/>
      <c r="ES341" s="302"/>
      <c r="ET341" s="302"/>
      <c r="EU341" s="302"/>
      <c r="EV341" s="302"/>
      <c r="EW341" s="302"/>
      <c r="EX341" s="302"/>
      <c r="EY341" s="302"/>
      <c r="EZ341" s="303"/>
      <c r="FA341" s="303"/>
      <c r="FB341" s="303"/>
      <c r="FC341" s="303"/>
      <c r="FD341" s="303"/>
      <c r="FE341" s="302"/>
      <c r="FF341" s="302"/>
      <c r="FG341" s="302"/>
      <c r="FH341" s="302"/>
      <c r="FI341" s="302"/>
    </row>
    <row r="342" spans="1:165" x14ac:dyDescent="0.2">
      <c r="A342" s="302"/>
      <c r="B342" s="55">
        <f t="shared" si="31"/>
        <v>0</v>
      </c>
      <c r="C342" s="55" t="str">
        <f t="shared" si="32"/>
        <v/>
      </c>
      <c r="D342" s="55" t="str">
        <f t="shared" si="33"/>
        <v/>
      </c>
      <c r="E342" s="55">
        <f t="shared" si="34"/>
        <v>0</v>
      </c>
      <c r="F342" s="55">
        <f t="shared" si="35"/>
        <v>0</v>
      </c>
      <c r="G342" s="55" t="str">
        <f t="shared" si="30"/>
        <v/>
      </c>
      <c r="H342" s="55">
        <f>IF(AND(M342&gt;0,M342&lt;='Summary STATS'!$C$22),1,"")</f>
        <v>1</v>
      </c>
      <c r="I342" s="305"/>
      <c r="J342" s="26" t="s">
        <v>623</v>
      </c>
      <c r="K342" s="205">
        <v>44.213569290000002</v>
      </c>
      <c r="L342" s="205">
        <v>-88.461855689999993</v>
      </c>
      <c r="M342" s="302">
        <v>10.25</v>
      </c>
      <c r="N342" s="302" t="s">
        <v>276</v>
      </c>
      <c r="O342" s="302" t="s">
        <v>277</v>
      </c>
      <c r="P342" s="301"/>
      <c r="Q342" s="302"/>
      <c r="R342" s="15"/>
      <c r="S342" s="15"/>
      <c r="T342" s="302"/>
      <c r="U342" s="302"/>
      <c r="V342" s="302"/>
      <c r="W342" s="302"/>
      <c r="X342" s="302"/>
      <c r="Y342" s="302"/>
      <c r="Z342" s="302"/>
      <c r="AA342" s="302"/>
      <c r="AB342" s="302"/>
      <c r="AC342" s="302"/>
      <c r="AD342" s="302"/>
      <c r="AE342" s="302"/>
      <c r="AF342" s="302"/>
      <c r="AG342" s="302"/>
      <c r="AH342" s="302"/>
      <c r="AI342" s="302"/>
      <c r="AJ342" s="302"/>
      <c r="AK342" s="302"/>
      <c r="AL342" s="302"/>
      <c r="AM342" s="302"/>
      <c r="AN342" s="302"/>
      <c r="AO342" s="302"/>
      <c r="AP342" s="302"/>
      <c r="AQ342" s="302"/>
      <c r="AR342" s="302"/>
      <c r="AS342" s="302"/>
      <c r="AT342" s="302"/>
      <c r="AU342" s="302"/>
      <c r="AV342" s="302"/>
      <c r="AW342" s="302"/>
      <c r="AX342" s="302"/>
      <c r="AY342" s="302"/>
      <c r="AZ342" s="302"/>
      <c r="BA342" s="302"/>
      <c r="BB342" s="302"/>
      <c r="BC342" s="302"/>
      <c r="BD342" s="302"/>
      <c r="BE342" s="302"/>
      <c r="BF342" s="302"/>
      <c r="BG342" s="302"/>
      <c r="BH342" s="302"/>
      <c r="BI342" s="302"/>
      <c r="BJ342" s="302"/>
      <c r="BK342" s="302"/>
      <c r="BL342" s="302"/>
      <c r="BM342" s="302"/>
      <c r="BN342" s="302"/>
      <c r="BO342" s="302"/>
      <c r="BP342" s="302"/>
      <c r="BQ342" s="302"/>
      <c r="BR342" s="302"/>
      <c r="BS342" s="302"/>
      <c r="BT342" s="302"/>
      <c r="BU342" s="302"/>
      <c r="BV342" s="302"/>
      <c r="BW342" s="302"/>
      <c r="BX342" s="302"/>
      <c r="BY342" s="302"/>
      <c r="BZ342" s="302"/>
      <c r="CA342" s="302"/>
      <c r="CB342" s="302"/>
      <c r="CC342" s="302"/>
      <c r="CD342" s="302"/>
      <c r="CE342" s="302"/>
      <c r="CF342" s="302"/>
      <c r="CG342" s="302"/>
      <c r="CH342" s="302"/>
      <c r="CI342" s="302"/>
      <c r="CJ342" s="302"/>
      <c r="CK342" s="302"/>
      <c r="CL342" s="302"/>
      <c r="CM342" s="302"/>
      <c r="CN342" s="302"/>
      <c r="CO342" s="302"/>
      <c r="CP342" s="302"/>
      <c r="CQ342" s="302"/>
      <c r="CR342" s="302"/>
      <c r="CS342" s="302"/>
      <c r="CT342" s="302"/>
      <c r="CU342" s="302"/>
      <c r="CV342" s="302"/>
      <c r="CW342" s="302"/>
      <c r="CX342" s="302"/>
      <c r="CY342" s="302"/>
      <c r="CZ342" s="302"/>
      <c r="DA342" s="302"/>
      <c r="DB342" s="302"/>
      <c r="DC342" s="302"/>
      <c r="DD342" s="302"/>
      <c r="DE342" s="302"/>
      <c r="DF342" s="302"/>
      <c r="DG342" s="302"/>
      <c r="DH342" s="302"/>
      <c r="DI342" s="302"/>
      <c r="DJ342" s="302"/>
      <c r="DK342" s="302"/>
      <c r="DL342" s="302"/>
      <c r="DM342" s="302"/>
      <c r="DN342" s="302"/>
      <c r="DO342" s="302"/>
      <c r="DP342" s="302"/>
      <c r="DQ342" s="302"/>
      <c r="DR342" s="302"/>
      <c r="DS342" s="302"/>
      <c r="DT342" s="302"/>
      <c r="DU342" s="302"/>
      <c r="DV342" s="302"/>
      <c r="DW342" s="302"/>
      <c r="DX342" s="302"/>
      <c r="DY342" s="302"/>
      <c r="DZ342" s="302"/>
      <c r="EA342" s="302"/>
      <c r="EB342" s="302"/>
      <c r="EC342" s="302"/>
      <c r="ED342" s="302"/>
      <c r="EE342" s="302"/>
      <c r="EF342" s="302"/>
      <c r="EG342" s="302"/>
      <c r="EH342" s="302"/>
      <c r="EI342" s="302"/>
      <c r="EJ342" s="302"/>
      <c r="EK342" s="302"/>
      <c r="EL342" s="302"/>
      <c r="EM342" s="302"/>
      <c r="EN342" s="302"/>
      <c r="EO342" s="302"/>
      <c r="EP342" s="302"/>
      <c r="EQ342" s="302"/>
      <c r="ER342" s="302"/>
      <c r="ES342" s="302"/>
      <c r="ET342" s="302"/>
      <c r="EU342" s="302"/>
      <c r="EV342" s="302"/>
      <c r="EW342" s="302"/>
      <c r="EX342" s="302"/>
      <c r="EY342" s="302"/>
      <c r="EZ342" s="303"/>
      <c r="FA342" s="303"/>
      <c r="FB342" s="303"/>
      <c r="FC342" s="303"/>
      <c r="FD342" s="303"/>
      <c r="FE342" s="302"/>
      <c r="FF342" s="302"/>
      <c r="FG342" s="302"/>
      <c r="FH342" s="302"/>
      <c r="FI342" s="302"/>
    </row>
    <row r="343" spans="1:165" x14ac:dyDescent="0.2">
      <c r="A343" s="302"/>
      <c r="B343" s="55">
        <f t="shared" si="31"/>
        <v>0</v>
      </c>
      <c r="C343" s="55" t="str">
        <f t="shared" si="32"/>
        <v/>
      </c>
      <c r="D343" s="55" t="str">
        <f t="shared" si="33"/>
        <v/>
      </c>
      <c r="E343" s="55">
        <f t="shared" si="34"/>
        <v>0</v>
      </c>
      <c r="F343" s="55">
        <f t="shared" si="35"/>
        <v>0</v>
      </c>
      <c r="G343" s="55" t="str">
        <f t="shared" si="30"/>
        <v/>
      </c>
      <c r="H343" s="55">
        <f>IF(AND(M343&gt;0,M343&lt;='Summary STATS'!$C$22),1,"")</f>
        <v>1</v>
      </c>
      <c r="I343" s="305"/>
      <c r="J343" s="26" t="s">
        <v>624</v>
      </c>
      <c r="K343" s="205">
        <v>44.213554449999997</v>
      </c>
      <c r="L343" s="205">
        <v>-88.460754510000001</v>
      </c>
      <c r="M343" s="302">
        <v>9.25</v>
      </c>
      <c r="N343" s="302" t="s">
        <v>293</v>
      </c>
      <c r="O343" s="302" t="s">
        <v>277</v>
      </c>
      <c r="P343" s="301"/>
      <c r="Q343" s="302"/>
      <c r="R343" s="15"/>
      <c r="S343" s="15"/>
      <c r="T343" s="302"/>
      <c r="U343" s="302"/>
      <c r="V343" s="302"/>
      <c r="W343" s="302"/>
      <c r="X343" s="302"/>
      <c r="Y343" s="302"/>
      <c r="Z343" s="302"/>
      <c r="AA343" s="302"/>
      <c r="AB343" s="302"/>
      <c r="AC343" s="302"/>
      <c r="AD343" s="302"/>
      <c r="AE343" s="302"/>
      <c r="AF343" s="302"/>
      <c r="AG343" s="302"/>
      <c r="AH343" s="302"/>
      <c r="AI343" s="302"/>
      <c r="AJ343" s="302"/>
      <c r="AK343" s="302"/>
      <c r="AL343" s="302"/>
      <c r="AM343" s="302"/>
      <c r="AN343" s="302"/>
      <c r="AO343" s="302"/>
      <c r="AP343" s="302"/>
      <c r="AQ343" s="302"/>
      <c r="AR343" s="302"/>
      <c r="AS343" s="302"/>
      <c r="AT343" s="302"/>
      <c r="AU343" s="302"/>
      <c r="AV343" s="302"/>
      <c r="AW343" s="302"/>
      <c r="AX343" s="302"/>
      <c r="AY343" s="302"/>
      <c r="AZ343" s="302"/>
      <c r="BA343" s="302"/>
      <c r="BB343" s="302"/>
      <c r="BC343" s="302"/>
      <c r="BD343" s="302"/>
      <c r="BE343" s="302"/>
      <c r="BF343" s="302"/>
      <c r="BG343" s="302"/>
      <c r="BH343" s="302"/>
      <c r="BI343" s="302"/>
      <c r="BJ343" s="302"/>
      <c r="BK343" s="302"/>
      <c r="BL343" s="302"/>
      <c r="BM343" s="302"/>
      <c r="BN343" s="302"/>
      <c r="BO343" s="302"/>
      <c r="BP343" s="302"/>
      <c r="BQ343" s="302"/>
      <c r="BR343" s="302"/>
      <c r="BS343" s="302"/>
      <c r="BT343" s="302"/>
      <c r="BU343" s="302"/>
      <c r="BV343" s="302"/>
      <c r="BW343" s="302"/>
      <c r="BX343" s="302"/>
      <c r="BY343" s="302"/>
      <c r="BZ343" s="302"/>
      <c r="CA343" s="302"/>
      <c r="CB343" s="302"/>
      <c r="CC343" s="302"/>
      <c r="CD343" s="302"/>
      <c r="CE343" s="302"/>
      <c r="CF343" s="302"/>
      <c r="CG343" s="302"/>
      <c r="CH343" s="302"/>
      <c r="CI343" s="302"/>
      <c r="CJ343" s="302"/>
      <c r="CK343" s="302"/>
      <c r="CL343" s="302"/>
      <c r="CM343" s="302"/>
      <c r="CN343" s="302"/>
      <c r="CO343" s="302"/>
      <c r="CP343" s="302"/>
      <c r="CQ343" s="302"/>
      <c r="CR343" s="302"/>
      <c r="CS343" s="302"/>
      <c r="CT343" s="302"/>
      <c r="CU343" s="302"/>
      <c r="CV343" s="302"/>
      <c r="CW343" s="302"/>
      <c r="CX343" s="302"/>
      <c r="CY343" s="302"/>
      <c r="CZ343" s="302"/>
      <c r="DA343" s="302"/>
      <c r="DB343" s="302"/>
      <c r="DC343" s="302"/>
      <c r="DD343" s="302"/>
      <c r="DE343" s="302"/>
      <c r="DF343" s="302"/>
      <c r="DG343" s="302"/>
      <c r="DH343" s="302"/>
      <c r="DI343" s="302"/>
      <c r="DJ343" s="302"/>
      <c r="DK343" s="302"/>
      <c r="DL343" s="302"/>
      <c r="DM343" s="302"/>
      <c r="DN343" s="302"/>
      <c r="DO343" s="302"/>
      <c r="DP343" s="302"/>
      <c r="DQ343" s="302"/>
      <c r="DR343" s="302"/>
      <c r="DS343" s="302"/>
      <c r="DT343" s="302"/>
      <c r="DU343" s="302"/>
      <c r="DV343" s="302"/>
      <c r="DW343" s="302"/>
      <c r="DX343" s="302"/>
      <c r="DY343" s="302"/>
      <c r="DZ343" s="302"/>
      <c r="EA343" s="302"/>
      <c r="EB343" s="302"/>
      <c r="EC343" s="302"/>
      <c r="ED343" s="302"/>
      <c r="EE343" s="302"/>
      <c r="EF343" s="302"/>
      <c r="EG343" s="302"/>
      <c r="EH343" s="302"/>
      <c r="EI343" s="302"/>
      <c r="EJ343" s="302"/>
      <c r="EK343" s="302"/>
      <c r="EL343" s="302"/>
      <c r="EM343" s="302"/>
      <c r="EN343" s="302"/>
      <c r="EO343" s="302"/>
      <c r="EP343" s="302"/>
      <c r="EQ343" s="302"/>
      <c r="ER343" s="302"/>
      <c r="ES343" s="302"/>
      <c r="ET343" s="302"/>
      <c r="EU343" s="302"/>
      <c r="EV343" s="302"/>
      <c r="EW343" s="302"/>
      <c r="EX343" s="302"/>
      <c r="EY343" s="302"/>
      <c r="EZ343" s="303"/>
      <c r="FA343" s="303"/>
      <c r="FB343" s="303"/>
      <c r="FC343" s="303"/>
      <c r="FD343" s="303"/>
      <c r="FE343" s="302"/>
      <c r="FF343" s="302"/>
      <c r="FG343" s="302"/>
      <c r="FH343" s="302"/>
      <c r="FI343" s="302"/>
    </row>
    <row r="344" spans="1:165" x14ac:dyDescent="0.2">
      <c r="A344" s="302"/>
      <c r="B344" s="55">
        <f t="shared" si="31"/>
        <v>0</v>
      </c>
      <c r="C344" s="55" t="str">
        <f t="shared" si="32"/>
        <v/>
      </c>
      <c r="D344" s="55" t="str">
        <f t="shared" si="33"/>
        <v/>
      </c>
      <c r="E344" s="55">
        <f t="shared" si="34"/>
        <v>0</v>
      </c>
      <c r="F344" s="55">
        <f t="shared" si="35"/>
        <v>0</v>
      </c>
      <c r="G344" s="55" t="str">
        <f t="shared" si="30"/>
        <v/>
      </c>
      <c r="H344" s="55">
        <f>IF(AND(M344&gt;0,M344&lt;='Summary STATS'!$C$22),1,"")</f>
        <v>1</v>
      </c>
      <c r="I344" s="305"/>
      <c r="J344" s="26" t="s">
        <v>625</v>
      </c>
      <c r="K344" s="205">
        <v>44.213539609999998</v>
      </c>
      <c r="L344" s="205">
        <v>-88.459653340000003</v>
      </c>
      <c r="M344" s="302">
        <v>8.5</v>
      </c>
      <c r="N344" s="302" t="s">
        <v>284</v>
      </c>
      <c r="O344" s="302" t="s">
        <v>277</v>
      </c>
      <c r="P344" s="301"/>
      <c r="Q344" s="302"/>
      <c r="R344" s="15"/>
      <c r="S344" s="15"/>
      <c r="T344" s="302"/>
      <c r="U344" s="302"/>
      <c r="V344" s="302"/>
      <c r="W344" s="302"/>
      <c r="X344" s="302"/>
      <c r="Y344" s="302"/>
      <c r="Z344" s="302"/>
      <c r="AA344" s="302"/>
      <c r="AB344" s="302"/>
      <c r="AC344" s="302"/>
      <c r="AD344" s="302"/>
      <c r="AE344" s="302" t="s">
        <v>278</v>
      </c>
      <c r="AF344" s="302"/>
      <c r="AG344" s="302"/>
      <c r="AH344" s="302"/>
      <c r="AI344" s="302"/>
      <c r="AJ344" s="302"/>
      <c r="AK344" s="302"/>
      <c r="AL344" s="302"/>
      <c r="AM344" s="302"/>
      <c r="AN344" s="302"/>
      <c r="AO344" s="302"/>
      <c r="AP344" s="302"/>
      <c r="AQ344" s="302"/>
      <c r="AR344" s="302"/>
      <c r="AS344" s="302"/>
      <c r="AT344" s="302"/>
      <c r="AU344" s="302"/>
      <c r="AV344" s="302"/>
      <c r="AW344" s="302"/>
      <c r="AX344" s="302"/>
      <c r="AY344" s="302"/>
      <c r="AZ344" s="302"/>
      <c r="BA344" s="302"/>
      <c r="BB344" s="302"/>
      <c r="BC344" s="302"/>
      <c r="BD344" s="302"/>
      <c r="BE344" s="302"/>
      <c r="BF344" s="302"/>
      <c r="BG344" s="302"/>
      <c r="BH344" s="302"/>
      <c r="BI344" s="302"/>
      <c r="BJ344" s="302"/>
      <c r="BK344" s="302"/>
      <c r="BL344" s="302"/>
      <c r="BM344" s="302"/>
      <c r="BN344" s="302"/>
      <c r="BO344" s="302"/>
      <c r="BP344" s="302"/>
      <c r="BQ344" s="302"/>
      <c r="BR344" s="302"/>
      <c r="BS344" s="302"/>
      <c r="BT344" s="302"/>
      <c r="BU344" s="302"/>
      <c r="BV344" s="302"/>
      <c r="BW344" s="302"/>
      <c r="BX344" s="302"/>
      <c r="BY344" s="302"/>
      <c r="BZ344" s="302"/>
      <c r="CA344" s="302"/>
      <c r="CB344" s="302"/>
      <c r="CC344" s="302"/>
      <c r="CD344" s="302"/>
      <c r="CE344" s="302"/>
      <c r="CF344" s="302"/>
      <c r="CG344" s="302"/>
      <c r="CH344" s="302"/>
      <c r="CI344" s="302"/>
      <c r="CJ344" s="302"/>
      <c r="CK344" s="302"/>
      <c r="CL344" s="302"/>
      <c r="CM344" s="302"/>
      <c r="CN344" s="302"/>
      <c r="CO344" s="302"/>
      <c r="CP344" s="302"/>
      <c r="CQ344" s="302"/>
      <c r="CR344" s="302"/>
      <c r="CS344" s="302"/>
      <c r="CT344" s="302"/>
      <c r="CU344" s="302"/>
      <c r="CV344" s="302"/>
      <c r="CW344" s="302"/>
      <c r="CX344" s="302"/>
      <c r="CY344" s="302"/>
      <c r="CZ344" s="302"/>
      <c r="DA344" s="302"/>
      <c r="DB344" s="302"/>
      <c r="DC344" s="302"/>
      <c r="DD344" s="302"/>
      <c r="DE344" s="302"/>
      <c r="DF344" s="302"/>
      <c r="DG344" s="302"/>
      <c r="DH344" s="302"/>
      <c r="DI344" s="302"/>
      <c r="DJ344" s="302"/>
      <c r="DK344" s="302"/>
      <c r="DL344" s="302"/>
      <c r="DM344" s="302"/>
      <c r="DN344" s="302"/>
      <c r="DO344" s="302"/>
      <c r="DP344" s="302"/>
      <c r="DQ344" s="302"/>
      <c r="DR344" s="302"/>
      <c r="DS344" s="302"/>
      <c r="DT344" s="302"/>
      <c r="DU344" s="302"/>
      <c r="DV344" s="302"/>
      <c r="DW344" s="302"/>
      <c r="DX344" s="302"/>
      <c r="DY344" s="302"/>
      <c r="DZ344" s="302"/>
      <c r="EA344" s="302"/>
      <c r="EB344" s="302"/>
      <c r="EC344" s="302"/>
      <c r="ED344" s="302"/>
      <c r="EE344" s="302"/>
      <c r="EF344" s="302"/>
      <c r="EG344" s="302"/>
      <c r="EH344" s="302"/>
      <c r="EI344" s="302"/>
      <c r="EJ344" s="302"/>
      <c r="EK344" s="302"/>
      <c r="EL344" s="302"/>
      <c r="EM344" s="302"/>
      <c r="EN344" s="302"/>
      <c r="EO344" s="302"/>
      <c r="EP344" s="302"/>
      <c r="EQ344" s="302"/>
      <c r="ER344" s="302"/>
      <c r="ES344" s="302"/>
      <c r="ET344" s="302"/>
      <c r="EU344" s="302"/>
      <c r="EV344" s="302"/>
      <c r="EW344" s="302"/>
      <c r="EX344" s="302"/>
      <c r="EY344" s="302"/>
      <c r="EZ344" s="303"/>
      <c r="FA344" s="303"/>
      <c r="FB344" s="303"/>
      <c r="FC344" s="303"/>
      <c r="FD344" s="303"/>
      <c r="FE344" s="302"/>
      <c r="FF344" s="302"/>
      <c r="FG344" s="302"/>
      <c r="FH344" s="302"/>
      <c r="FI344" s="302"/>
    </row>
    <row r="345" spans="1:165" x14ac:dyDescent="0.2">
      <c r="A345" s="302"/>
      <c r="B345" s="55">
        <f t="shared" si="31"/>
        <v>1</v>
      </c>
      <c r="C345" s="55">
        <f t="shared" si="32"/>
        <v>1</v>
      </c>
      <c r="D345" s="55">
        <f t="shared" si="33"/>
        <v>1</v>
      </c>
      <c r="E345" s="55">
        <f t="shared" si="34"/>
        <v>1</v>
      </c>
      <c r="F345" s="55">
        <f t="shared" si="35"/>
        <v>1</v>
      </c>
      <c r="G345" s="55">
        <f t="shared" si="30"/>
        <v>7</v>
      </c>
      <c r="H345" s="55">
        <f>IF(AND(M345&gt;0,M345&lt;='Summary STATS'!$C$22),1,"")</f>
        <v>1</v>
      </c>
      <c r="I345" s="305"/>
      <c r="J345" s="26" t="s">
        <v>626</v>
      </c>
      <c r="K345" s="205">
        <v>44.213524749999998</v>
      </c>
      <c r="L345" s="205">
        <v>-88.458552170000004</v>
      </c>
      <c r="M345" s="302">
        <v>7</v>
      </c>
      <c r="N345" s="302" t="s">
        <v>284</v>
      </c>
      <c r="O345" s="302" t="s">
        <v>277</v>
      </c>
      <c r="P345" s="301"/>
      <c r="Q345" s="302">
        <v>1</v>
      </c>
      <c r="R345" s="15"/>
      <c r="S345" s="15"/>
      <c r="T345" s="302"/>
      <c r="U345" s="302"/>
      <c r="V345" s="302"/>
      <c r="W345" s="302"/>
      <c r="X345" s="302"/>
      <c r="Y345" s="302"/>
      <c r="Z345" s="302"/>
      <c r="AA345" s="302"/>
      <c r="AB345" s="302"/>
      <c r="AC345" s="302"/>
      <c r="AD345" s="302"/>
      <c r="AE345" s="302"/>
      <c r="AF345" s="302"/>
      <c r="AG345" s="302"/>
      <c r="AH345" s="302"/>
      <c r="AI345" s="302"/>
      <c r="AJ345" s="302"/>
      <c r="AK345" s="302"/>
      <c r="AL345" s="302"/>
      <c r="AM345" s="302"/>
      <c r="AN345" s="302"/>
      <c r="AO345" s="302"/>
      <c r="AP345" s="302"/>
      <c r="AQ345" s="302">
        <v>1</v>
      </c>
      <c r="AR345" s="302"/>
      <c r="AS345" s="302"/>
      <c r="AT345" s="302"/>
      <c r="AU345" s="302"/>
      <c r="AV345" s="302"/>
      <c r="AW345" s="302" t="s">
        <v>278</v>
      </c>
      <c r="AX345" s="302"/>
      <c r="AY345" s="302"/>
      <c r="AZ345" s="302"/>
      <c r="BA345" s="302"/>
      <c r="BB345" s="302"/>
      <c r="BC345" s="302"/>
      <c r="BD345" s="302"/>
      <c r="BE345" s="302"/>
      <c r="BF345" s="302"/>
      <c r="BG345" s="302"/>
      <c r="BH345" s="302"/>
      <c r="BI345" s="302"/>
      <c r="BJ345" s="302"/>
      <c r="BK345" s="302"/>
      <c r="BL345" s="302"/>
      <c r="BM345" s="302"/>
      <c r="BN345" s="302"/>
      <c r="BO345" s="302"/>
      <c r="BP345" s="302"/>
      <c r="BQ345" s="302"/>
      <c r="BR345" s="302"/>
      <c r="BS345" s="302"/>
      <c r="BT345" s="302"/>
      <c r="BU345" s="302"/>
      <c r="BV345" s="302"/>
      <c r="BW345" s="302"/>
      <c r="BX345" s="302"/>
      <c r="BY345" s="302"/>
      <c r="BZ345" s="302"/>
      <c r="CA345" s="302"/>
      <c r="CB345" s="302"/>
      <c r="CC345" s="302"/>
      <c r="CD345" s="302"/>
      <c r="CE345" s="302"/>
      <c r="CF345" s="302"/>
      <c r="CG345" s="302"/>
      <c r="CH345" s="302"/>
      <c r="CI345" s="302"/>
      <c r="CJ345" s="302"/>
      <c r="CK345" s="302"/>
      <c r="CL345" s="302"/>
      <c r="CM345" s="302"/>
      <c r="CN345" s="302"/>
      <c r="CO345" s="302"/>
      <c r="CP345" s="302"/>
      <c r="CQ345" s="302"/>
      <c r="CR345" s="302"/>
      <c r="CS345" s="302"/>
      <c r="CT345" s="302"/>
      <c r="CU345" s="302"/>
      <c r="CV345" s="302"/>
      <c r="CW345" s="302"/>
      <c r="CX345" s="302"/>
      <c r="CY345" s="302"/>
      <c r="CZ345" s="302"/>
      <c r="DA345" s="302"/>
      <c r="DB345" s="302"/>
      <c r="DC345" s="302"/>
      <c r="DD345" s="302"/>
      <c r="DE345" s="302"/>
      <c r="DF345" s="302"/>
      <c r="DG345" s="302"/>
      <c r="DH345" s="302"/>
      <c r="DI345" s="302"/>
      <c r="DJ345" s="302"/>
      <c r="DK345" s="302"/>
      <c r="DL345" s="302"/>
      <c r="DM345" s="302"/>
      <c r="DN345" s="302"/>
      <c r="DO345" s="302"/>
      <c r="DP345" s="302"/>
      <c r="DQ345" s="302"/>
      <c r="DR345" s="302"/>
      <c r="DS345" s="302"/>
      <c r="DT345" s="302"/>
      <c r="DU345" s="302"/>
      <c r="DV345" s="302"/>
      <c r="DW345" s="302"/>
      <c r="DX345" s="302"/>
      <c r="DY345" s="302"/>
      <c r="DZ345" s="302"/>
      <c r="EA345" s="302"/>
      <c r="EB345" s="302"/>
      <c r="EC345" s="302"/>
      <c r="ED345" s="302"/>
      <c r="EE345" s="302"/>
      <c r="EF345" s="302"/>
      <c r="EG345" s="302"/>
      <c r="EH345" s="302"/>
      <c r="EI345" s="302"/>
      <c r="EJ345" s="302"/>
      <c r="EK345" s="302"/>
      <c r="EL345" s="302"/>
      <c r="EM345" s="302"/>
      <c r="EN345" s="302"/>
      <c r="EO345" s="302"/>
      <c r="EP345" s="302"/>
      <c r="EQ345" s="302"/>
      <c r="ER345" s="302"/>
      <c r="ES345" s="302"/>
      <c r="ET345" s="302"/>
      <c r="EU345" s="302"/>
      <c r="EV345" s="302"/>
      <c r="EW345" s="302"/>
      <c r="EX345" s="302"/>
      <c r="EY345" s="302"/>
      <c r="EZ345" s="303"/>
      <c r="FA345" s="303"/>
      <c r="FB345" s="303"/>
      <c r="FC345" s="303"/>
      <c r="FD345" s="303"/>
      <c r="FE345" s="302"/>
      <c r="FF345" s="302"/>
      <c r="FG345" s="302"/>
      <c r="FH345" s="302"/>
      <c r="FI345" s="302"/>
    </row>
    <row r="346" spans="1:165" x14ac:dyDescent="0.2">
      <c r="A346" s="302"/>
      <c r="B346" s="55">
        <f t="shared" si="31"/>
        <v>0</v>
      </c>
      <c r="C346" s="55" t="str">
        <f t="shared" si="32"/>
        <v/>
      </c>
      <c r="D346" s="55" t="str">
        <f t="shared" si="33"/>
        <v/>
      </c>
      <c r="E346" s="55">
        <f t="shared" si="34"/>
        <v>0</v>
      </c>
      <c r="F346" s="55">
        <f t="shared" si="35"/>
        <v>0</v>
      </c>
      <c r="G346" s="55" t="str">
        <f t="shared" ref="G346:G409" si="36">IF($B346&gt;=1,$M346,"")</f>
        <v/>
      </c>
      <c r="H346" s="55">
        <f>IF(AND(M346&gt;0,M346&lt;='Summary STATS'!$C$22),1,"")</f>
        <v>1</v>
      </c>
      <c r="I346" s="305"/>
      <c r="J346" s="26" t="s">
        <v>627</v>
      </c>
      <c r="K346" s="205">
        <v>44.213509889999997</v>
      </c>
      <c r="L346" s="205">
        <v>-88.457451000000006</v>
      </c>
      <c r="M346" s="302">
        <v>7.5</v>
      </c>
      <c r="N346" s="302" t="s">
        <v>284</v>
      </c>
      <c r="O346" s="302" t="s">
        <v>277</v>
      </c>
      <c r="P346" s="301"/>
      <c r="Q346" s="302"/>
      <c r="R346" s="15"/>
      <c r="S346" s="15"/>
      <c r="T346" s="302"/>
      <c r="U346" s="302"/>
      <c r="V346" s="302"/>
      <c r="W346" s="302"/>
      <c r="X346" s="302"/>
      <c r="Y346" s="302"/>
      <c r="Z346" s="302"/>
      <c r="AA346" s="302"/>
      <c r="AB346" s="302"/>
      <c r="AC346" s="302"/>
      <c r="AD346" s="302"/>
      <c r="AE346" s="302"/>
      <c r="AF346" s="302"/>
      <c r="AG346" s="302"/>
      <c r="AH346" s="302"/>
      <c r="AI346" s="302"/>
      <c r="AJ346" s="302"/>
      <c r="AK346" s="302"/>
      <c r="AL346" s="302"/>
      <c r="AM346" s="302"/>
      <c r="AN346" s="302"/>
      <c r="AO346" s="302"/>
      <c r="AP346" s="302"/>
      <c r="AQ346" s="302"/>
      <c r="AR346" s="302"/>
      <c r="AS346" s="302"/>
      <c r="AT346" s="302"/>
      <c r="AU346" s="302"/>
      <c r="AV346" s="302"/>
      <c r="AW346" s="302"/>
      <c r="AX346" s="302"/>
      <c r="AY346" s="302"/>
      <c r="AZ346" s="302"/>
      <c r="BA346" s="302"/>
      <c r="BB346" s="302"/>
      <c r="BC346" s="302"/>
      <c r="BD346" s="302"/>
      <c r="BE346" s="302"/>
      <c r="BF346" s="302"/>
      <c r="BG346" s="302"/>
      <c r="BH346" s="302"/>
      <c r="BI346" s="302"/>
      <c r="BJ346" s="302"/>
      <c r="BK346" s="302"/>
      <c r="BL346" s="302"/>
      <c r="BM346" s="302"/>
      <c r="BN346" s="302"/>
      <c r="BO346" s="302"/>
      <c r="BP346" s="302"/>
      <c r="BQ346" s="302"/>
      <c r="BR346" s="302"/>
      <c r="BS346" s="302"/>
      <c r="BT346" s="302"/>
      <c r="BU346" s="302"/>
      <c r="BV346" s="302"/>
      <c r="BW346" s="302"/>
      <c r="BX346" s="302"/>
      <c r="BY346" s="302"/>
      <c r="BZ346" s="302"/>
      <c r="CA346" s="302"/>
      <c r="CB346" s="302"/>
      <c r="CC346" s="302"/>
      <c r="CD346" s="302"/>
      <c r="CE346" s="302"/>
      <c r="CF346" s="302"/>
      <c r="CG346" s="302"/>
      <c r="CH346" s="302"/>
      <c r="CI346" s="302"/>
      <c r="CJ346" s="302"/>
      <c r="CK346" s="302"/>
      <c r="CL346" s="302"/>
      <c r="CM346" s="302"/>
      <c r="CN346" s="302"/>
      <c r="CO346" s="302"/>
      <c r="CP346" s="302"/>
      <c r="CQ346" s="302"/>
      <c r="CR346" s="302"/>
      <c r="CS346" s="302"/>
      <c r="CT346" s="302"/>
      <c r="CU346" s="302"/>
      <c r="CV346" s="302"/>
      <c r="CW346" s="302"/>
      <c r="CX346" s="302"/>
      <c r="CY346" s="302"/>
      <c r="CZ346" s="302"/>
      <c r="DA346" s="302"/>
      <c r="DB346" s="302"/>
      <c r="DC346" s="302"/>
      <c r="DD346" s="302"/>
      <c r="DE346" s="302"/>
      <c r="DF346" s="302"/>
      <c r="DG346" s="302"/>
      <c r="DH346" s="302"/>
      <c r="DI346" s="302"/>
      <c r="DJ346" s="302"/>
      <c r="DK346" s="302"/>
      <c r="DL346" s="302"/>
      <c r="DM346" s="302"/>
      <c r="DN346" s="302"/>
      <c r="DO346" s="302"/>
      <c r="DP346" s="302"/>
      <c r="DQ346" s="302"/>
      <c r="DR346" s="302"/>
      <c r="DS346" s="302"/>
      <c r="DT346" s="302"/>
      <c r="DU346" s="302"/>
      <c r="DV346" s="302"/>
      <c r="DW346" s="302"/>
      <c r="DX346" s="302"/>
      <c r="DY346" s="302"/>
      <c r="DZ346" s="302"/>
      <c r="EA346" s="302"/>
      <c r="EB346" s="302"/>
      <c r="EC346" s="302"/>
      <c r="ED346" s="302"/>
      <c r="EE346" s="302"/>
      <c r="EF346" s="302"/>
      <c r="EG346" s="302"/>
      <c r="EH346" s="302"/>
      <c r="EI346" s="302"/>
      <c r="EJ346" s="302"/>
      <c r="EK346" s="302"/>
      <c r="EL346" s="302"/>
      <c r="EM346" s="302"/>
      <c r="EN346" s="302"/>
      <c r="EO346" s="302"/>
      <c r="EP346" s="302"/>
      <c r="EQ346" s="302"/>
      <c r="ER346" s="302"/>
      <c r="ES346" s="302"/>
      <c r="ET346" s="302"/>
      <c r="EU346" s="302"/>
      <c r="EV346" s="302"/>
      <c r="EW346" s="302"/>
      <c r="EX346" s="302"/>
      <c r="EY346" s="302"/>
      <c r="EZ346" s="303"/>
      <c r="FA346" s="303"/>
      <c r="FB346" s="303"/>
      <c r="FC346" s="303"/>
      <c r="FD346" s="303"/>
      <c r="FE346" s="302"/>
      <c r="FF346" s="302"/>
      <c r="FG346" s="302"/>
      <c r="FH346" s="302"/>
      <c r="FI346" s="302"/>
    </row>
    <row r="347" spans="1:165" x14ac:dyDescent="0.2">
      <c r="A347" s="302"/>
      <c r="B347" s="55">
        <f t="shared" si="31"/>
        <v>0</v>
      </c>
      <c r="C347" s="55" t="str">
        <f t="shared" si="32"/>
        <v/>
      </c>
      <c r="D347" s="55" t="str">
        <f t="shared" si="33"/>
        <v/>
      </c>
      <c r="E347" s="55">
        <f t="shared" si="34"/>
        <v>0</v>
      </c>
      <c r="F347" s="55">
        <f t="shared" si="35"/>
        <v>0</v>
      </c>
      <c r="G347" s="55" t="str">
        <f t="shared" si="36"/>
        <v/>
      </c>
      <c r="H347" s="55">
        <f>IF(AND(M347&gt;0,M347&lt;='Summary STATS'!$C$22),1,"")</f>
        <v>1</v>
      </c>
      <c r="I347" s="305"/>
      <c r="J347" s="26" t="s">
        <v>628</v>
      </c>
      <c r="K347" s="205">
        <v>44.213495010000003</v>
      </c>
      <c r="L347" s="205">
        <v>-88.456349829999994</v>
      </c>
      <c r="M347" s="302">
        <v>8</v>
      </c>
      <c r="N347" s="302" t="s">
        <v>284</v>
      </c>
      <c r="O347" s="302" t="s">
        <v>277</v>
      </c>
      <c r="P347" s="301"/>
      <c r="Q347" s="302"/>
      <c r="R347" s="15"/>
      <c r="S347" s="15"/>
      <c r="T347" s="302"/>
      <c r="U347" s="302"/>
      <c r="V347" s="302"/>
      <c r="W347" s="302"/>
      <c r="X347" s="302"/>
      <c r="Y347" s="302"/>
      <c r="Z347" s="302"/>
      <c r="AA347" s="302"/>
      <c r="AB347" s="302"/>
      <c r="AC347" s="302"/>
      <c r="AD347" s="302"/>
      <c r="AE347" s="302"/>
      <c r="AF347" s="302"/>
      <c r="AG347" s="302"/>
      <c r="AH347" s="302"/>
      <c r="AI347" s="302"/>
      <c r="AJ347" s="302"/>
      <c r="AK347" s="302"/>
      <c r="AL347" s="302"/>
      <c r="AM347" s="302"/>
      <c r="AN347" s="302"/>
      <c r="AO347" s="302"/>
      <c r="AP347" s="302"/>
      <c r="AQ347" s="302"/>
      <c r="AR347" s="302"/>
      <c r="AS347" s="302"/>
      <c r="AT347" s="302"/>
      <c r="AU347" s="302"/>
      <c r="AV347" s="302"/>
      <c r="AW347" s="302"/>
      <c r="AX347" s="302"/>
      <c r="AY347" s="302"/>
      <c r="AZ347" s="302"/>
      <c r="BA347" s="302"/>
      <c r="BB347" s="302"/>
      <c r="BC347" s="302"/>
      <c r="BD347" s="302"/>
      <c r="BE347" s="302"/>
      <c r="BF347" s="302"/>
      <c r="BG347" s="302"/>
      <c r="BH347" s="302"/>
      <c r="BI347" s="302"/>
      <c r="BJ347" s="302"/>
      <c r="BK347" s="302"/>
      <c r="BL347" s="302"/>
      <c r="BM347" s="302"/>
      <c r="BN347" s="302"/>
      <c r="BO347" s="302"/>
      <c r="BP347" s="302"/>
      <c r="BQ347" s="302"/>
      <c r="BR347" s="302"/>
      <c r="BS347" s="302"/>
      <c r="BT347" s="302"/>
      <c r="BU347" s="302"/>
      <c r="BV347" s="302"/>
      <c r="BW347" s="302"/>
      <c r="BX347" s="302"/>
      <c r="BY347" s="302"/>
      <c r="BZ347" s="302"/>
      <c r="CA347" s="302"/>
      <c r="CB347" s="302"/>
      <c r="CC347" s="302"/>
      <c r="CD347" s="302"/>
      <c r="CE347" s="302"/>
      <c r="CF347" s="302"/>
      <c r="CG347" s="302"/>
      <c r="CH347" s="302"/>
      <c r="CI347" s="302"/>
      <c r="CJ347" s="302"/>
      <c r="CK347" s="302"/>
      <c r="CL347" s="302"/>
      <c r="CM347" s="302"/>
      <c r="CN347" s="302"/>
      <c r="CO347" s="302"/>
      <c r="CP347" s="302"/>
      <c r="CQ347" s="302"/>
      <c r="CR347" s="302"/>
      <c r="CS347" s="302"/>
      <c r="CT347" s="302"/>
      <c r="CU347" s="302"/>
      <c r="CV347" s="302"/>
      <c r="CW347" s="302"/>
      <c r="CX347" s="302"/>
      <c r="CY347" s="302"/>
      <c r="CZ347" s="302"/>
      <c r="DA347" s="302"/>
      <c r="DB347" s="302"/>
      <c r="DC347" s="302"/>
      <c r="DD347" s="302"/>
      <c r="DE347" s="302"/>
      <c r="DF347" s="302"/>
      <c r="DG347" s="302"/>
      <c r="DH347" s="302"/>
      <c r="DI347" s="302"/>
      <c r="DJ347" s="302"/>
      <c r="DK347" s="302"/>
      <c r="DL347" s="302"/>
      <c r="DM347" s="302"/>
      <c r="DN347" s="302"/>
      <c r="DO347" s="302"/>
      <c r="DP347" s="302"/>
      <c r="DQ347" s="302"/>
      <c r="DR347" s="302"/>
      <c r="DS347" s="302"/>
      <c r="DT347" s="302"/>
      <c r="DU347" s="302"/>
      <c r="DV347" s="302"/>
      <c r="DW347" s="302"/>
      <c r="DX347" s="302"/>
      <c r="DY347" s="302"/>
      <c r="DZ347" s="302"/>
      <c r="EA347" s="302"/>
      <c r="EB347" s="302"/>
      <c r="EC347" s="302"/>
      <c r="ED347" s="302"/>
      <c r="EE347" s="302"/>
      <c r="EF347" s="302"/>
      <c r="EG347" s="302"/>
      <c r="EH347" s="302"/>
      <c r="EI347" s="302"/>
      <c r="EJ347" s="302"/>
      <c r="EK347" s="302"/>
      <c r="EL347" s="302"/>
      <c r="EM347" s="302"/>
      <c r="EN347" s="302"/>
      <c r="EO347" s="302"/>
      <c r="EP347" s="302"/>
      <c r="EQ347" s="302"/>
      <c r="ER347" s="302"/>
      <c r="ES347" s="302"/>
      <c r="ET347" s="302"/>
      <c r="EU347" s="302"/>
      <c r="EV347" s="302"/>
      <c r="EW347" s="302"/>
      <c r="EX347" s="302"/>
      <c r="EY347" s="302"/>
      <c r="EZ347" s="303"/>
      <c r="FA347" s="303"/>
      <c r="FB347" s="303"/>
      <c r="FC347" s="303"/>
      <c r="FD347" s="303"/>
      <c r="FE347" s="302"/>
      <c r="FF347" s="302"/>
      <c r="FG347" s="302"/>
      <c r="FH347" s="302"/>
      <c r="FI347" s="302"/>
    </row>
    <row r="348" spans="1:165" x14ac:dyDescent="0.2">
      <c r="A348" s="302"/>
      <c r="B348" s="55">
        <f t="shared" si="31"/>
        <v>8</v>
      </c>
      <c r="C348" s="55">
        <f t="shared" si="32"/>
        <v>8</v>
      </c>
      <c r="D348" s="55">
        <f t="shared" si="33"/>
        <v>7</v>
      </c>
      <c r="E348" s="55">
        <f t="shared" si="34"/>
        <v>8</v>
      </c>
      <c r="F348" s="55">
        <f t="shared" si="35"/>
        <v>7</v>
      </c>
      <c r="G348" s="55">
        <f t="shared" si="36"/>
        <v>3.75</v>
      </c>
      <c r="H348" s="55">
        <f>IF(AND(M348&gt;0,M348&lt;='Summary STATS'!$C$22),1,"")</f>
        <v>1</v>
      </c>
      <c r="I348" s="305"/>
      <c r="J348" s="26" t="s">
        <v>629</v>
      </c>
      <c r="K348" s="205">
        <v>44.214435299999998</v>
      </c>
      <c r="L348" s="205">
        <v>-88.467341009999998</v>
      </c>
      <c r="M348" s="302">
        <v>3.75</v>
      </c>
      <c r="N348" s="302" t="s">
        <v>284</v>
      </c>
      <c r="O348" s="302" t="s">
        <v>277</v>
      </c>
      <c r="P348" s="301"/>
      <c r="Q348" s="302">
        <v>3</v>
      </c>
      <c r="R348" s="15">
        <v>1</v>
      </c>
      <c r="S348" s="15"/>
      <c r="T348" s="302"/>
      <c r="U348" s="302"/>
      <c r="V348" s="302"/>
      <c r="W348" s="302"/>
      <c r="X348" s="302"/>
      <c r="Y348" s="302"/>
      <c r="Z348" s="302"/>
      <c r="AA348" s="302"/>
      <c r="AB348" s="302"/>
      <c r="AC348" s="302"/>
      <c r="AD348" s="302"/>
      <c r="AE348" s="302">
        <v>3</v>
      </c>
      <c r="AF348" s="302"/>
      <c r="AG348" s="302"/>
      <c r="AH348" s="302"/>
      <c r="AI348" s="302"/>
      <c r="AJ348" s="302"/>
      <c r="AK348" s="302"/>
      <c r="AL348" s="302"/>
      <c r="AM348" s="302"/>
      <c r="AN348" s="302"/>
      <c r="AO348" s="302"/>
      <c r="AP348" s="302"/>
      <c r="AQ348" s="302">
        <v>3</v>
      </c>
      <c r="AR348" s="302"/>
      <c r="AS348" s="302"/>
      <c r="AT348" s="302"/>
      <c r="AU348" s="302"/>
      <c r="AV348" s="302"/>
      <c r="AW348" s="302">
        <v>1</v>
      </c>
      <c r="AX348" s="302"/>
      <c r="AY348" s="302"/>
      <c r="AZ348" s="302"/>
      <c r="BA348" s="302"/>
      <c r="BB348" s="302"/>
      <c r="BC348" s="302"/>
      <c r="BD348" s="302"/>
      <c r="BE348" s="302">
        <v>1</v>
      </c>
      <c r="BF348" s="302"/>
      <c r="BG348" s="302"/>
      <c r="BH348" s="302"/>
      <c r="BI348" s="302"/>
      <c r="BJ348" s="302"/>
      <c r="BK348" s="302"/>
      <c r="BL348" s="302"/>
      <c r="BM348" s="302"/>
      <c r="BN348" s="302"/>
      <c r="BO348" s="302"/>
      <c r="BP348" s="302"/>
      <c r="BQ348" s="302"/>
      <c r="BR348" s="302"/>
      <c r="BS348" s="302"/>
      <c r="BT348" s="302"/>
      <c r="BU348" s="302"/>
      <c r="BV348" s="302"/>
      <c r="BW348" s="302"/>
      <c r="BX348" s="302"/>
      <c r="BY348" s="302"/>
      <c r="BZ348" s="302"/>
      <c r="CA348" s="302"/>
      <c r="CB348" s="302"/>
      <c r="CC348" s="302"/>
      <c r="CD348" s="302"/>
      <c r="CE348" s="302"/>
      <c r="CF348" s="302"/>
      <c r="CG348" s="302"/>
      <c r="CH348" s="302"/>
      <c r="CI348" s="302"/>
      <c r="CJ348" s="302"/>
      <c r="CK348" s="302"/>
      <c r="CL348" s="302"/>
      <c r="CM348" s="302"/>
      <c r="CN348" s="302"/>
      <c r="CO348" s="302"/>
      <c r="CP348" s="302"/>
      <c r="CQ348" s="302"/>
      <c r="CR348" s="302"/>
      <c r="CS348" s="302"/>
      <c r="CT348" s="302"/>
      <c r="CU348" s="302"/>
      <c r="CV348" s="302"/>
      <c r="CW348" s="302"/>
      <c r="CX348" s="302"/>
      <c r="CY348" s="302"/>
      <c r="CZ348" s="302"/>
      <c r="DA348" s="302"/>
      <c r="DB348" s="302"/>
      <c r="DC348" s="302"/>
      <c r="DD348" s="302"/>
      <c r="DE348" s="302"/>
      <c r="DF348" s="302"/>
      <c r="DG348" s="302"/>
      <c r="DH348" s="302"/>
      <c r="DI348" s="302"/>
      <c r="DJ348" s="302"/>
      <c r="DK348" s="302"/>
      <c r="DL348" s="302"/>
      <c r="DM348" s="302"/>
      <c r="DN348" s="302"/>
      <c r="DO348" s="302"/>
      <c r="DP348" s="302"/>
      <c r="DQ348" s="302"/>
      <c r="DR348" s="302"/>
      <c r="DS348" s="302"/>
      <c r="DT348" s="302"/>
      <c r="DU348" s="302"/>
      <c r="DV348" s="302"/>
      <c r="DW348" s="302"/>
      <c r="DX348" s="302"/>
      <c r="DY348" s="302"/>
      <c r="DZ348" s="302"/>
      <c r="EA348" s="302"/>
      <c r="EB348" s="302"/>
      <c r="EC348" s="302"/>
      <c r="ED348" s="302">
        <v>1</v>
      </c>
      <c r="EE348" s="302"/>
      <c r="EF348" s="302"/>
      <c r="EG348" s="302"/>
      <c r="EH348" s="302"/>
      <c r="EI348" s="302"/>
      <c r="EJ348" s="302"/>
      <c r="EK348" s="302"/>
      <c r="EL348" s="302"/>
      <c r="EM348" s="302"/>
      <c r="EN348" s="302"/>
      <c r="EO348" s="302"/>
      <c r="EP348" s="302"/>
      <c r="EQ348" s="302"/>
      <c r="ER348" s="302"/>
      <c r="ES348" s="308">
        <v>2</v>
      </c>
      <c r="ET348" s="308"/>
      <c r="EU348" s="308">
        <v>1</v>
      </c>
      <c r="EV348" s="302"/>
      <c r="EW348" s="302"/>
      <c r="EX348" s="302"/>
      <c r="EY348" s="302"/>
      <c r="EZ348" s="303"/>
      <c r="FA348" s="303"/>
      <c r="FB348" s="303">
        <v>3</v>
      </c>
      <c r="FC348" s="303"/>
      <c r="FD348" s="303"/>
      <c r="FE348" s="302"/>
      <c r="FF348" s="302"/>
      <c r="FG348" s="302"/>
      <c r="FH348" s="302"/>
      <c r="FI348" s="302"/>
    </row>
    <row r="349" spans="1:165" x14ac:dyDescent="0.2">
      <c r="A349" s="302"/>
      <c r="B349" s="55">
        <f t="shared" si="31"/>
        <v>4</v>
      </c>
      <c r="C349" s="55">
        <f t="shared" si="32"/>
        <v>4</v>
      </c>
      <c r="D349" s="55">
        <f t="shared" si="33"/>
        <v>3</v>
      </c>
      <c r="E349" s="55">
        <f t="shared" si="34"/>
        <v>4</v>
      </c>
      <c r="F349" s="55">
        <f t="shared" si="35"/>
        <v>3</v>
      </c>
      <c r="G349" s="55">
        <f t="shared" si="36"/>
        <v>5.25</v>
      </c>
      <c r="H349" s="55">
        <f>IF(AND(M349&gt;0,M349&lt;='Summary STATS'!$C$22),1,"")</f>
        <v>1</v>
      </c>
      <c r="I349" s="305"/>
      <c r="J349" s="26" t="s">
        <v>630</v>
      </c>
      <c r="K349" s="205">
        <v>44.214420519999997</v>
      </c>
      <c r="L349" s="205">
        <v>-88.466239819999998</v>
      </c>
      <c r="M349" s="302">
        <v>5.25</v>
      </c>
      <c r="N349" s="302" t="s">
        <v>284</v>
      </c>
      <c r="O349" s="302" t="s">
        <v>277</v>
      </c>
      <c r="P349" s="301"/>
      <c r="Q349" s="302">
        <v>1</v>
      </c>
      <c r="R349" s="15">
        <v>1</v>
      </c>
      <c r="S349" s="15"/>
      <c r="T349" s="302"/>
      <c r="U349" s="302"/>
      <c r="V349" s="302"/>
      <c r="W349" s="302"/>
      <c r="X349" s="302"/>
      <c r="Y349" s="302"/>
      <c r="Z349" s="302"/>
      <c r="AA349" s="302"/>
      <c r="AB349" s="302"/>
      <c r="AC349" s="302"/>
      <c r="AD349" s="302"/>
      <c r="AE349" s="302">
        <v>1</v>
      </c>
      <c r="AF349" s="302"/>
      <c r="AG349" s="302"/>
      <c r="AH349" s="302"/>
      <c r="AI349" s="302"/>
      <c r="AJ349" s="302"/>
      <c r="AK349" s="302"/>
      <c r="AL349" s="302"/>
      <c r="AM349" s="302"/>
      <c r="AN349" s="302"/>
      <c r="AO349" s="302"/>
      <c r="AP349" s="302"/>
      <c r="AQ349" s="302">
        <v>1</v>
      </c>
      <c r="AR349" s="302"/>
      <c r="AS349" s="302"/>
      <c r="AT349" s="302"/>
      <c r="AU349" s="302"/>
      <c r="AV349" s="302"/>
      <c r="AW349" s="302">
        <v>1</v>
      </c>
      <c r="AX349" s="302"/>
      <c r="AY349" s="302"/>
      <c r="AZ349" s="302"/>
      <c r="BA349" s="302"/>
      <c r="BB349" s="302"/>
      <c r="BC349" s="302"/>
      <c r="BD349" s="302"/>
      <c r="BE349" s="302"/>
      <c r="BF349" s="302"/>
      <c r="BG349" s="302"/>
      <c r="BH349" s="302"/>
      <c r="BI349" s="302"/>
      <c r="BJ349" s="302"/>
      <c r="BK349" s="302"/>
      <c r="BL349" s="302"/>
      <c r="BM349" s="302"/>
      <c r="BN349" s="302"/>
      <c r="BO349" s="302"/>
      <c r="BP349" s="302"/>
      <c r="BQ349" s="302"/>
      <c r="BR349" s="302"/>
      <c r="BS349" s="302"/>
      <c r="BT349" s="302"/>
      <c r="BU349" s="302"/>
      <c r="BV349" s="302"/>
      <c r="BW349" s="302"/>
      <c r="BX349" s="302"/>
      <c r="BY349" s="302"/>
      <c r="BZ349" s="302"/>
      <c r="CA349" s="302"/>
      <c r="CB349" s="302"/>
      <c r="CC349" s="302"/>
      <c r="CD349" s="302"/>
      <c r="CE349" s="302"/>
      <c r="CF349" s="302"/>
      <c r="CG349" s="302"/>
      <c r="CH349" s="302"/>
      <c r="CI349" s="302"/>
      <c r="CJ349" s="302"/>
      <c r="CK349" s="302"/>
      <c r="CL349" s="302"/>
      <c r="CM349" s="302"/>
      <c r="CN349" s="302"/>
      <c r="CO349" s="302"/>
      <c r="CP349" s="302"/>
      <c r="CQ349" s="302"/>
      <c r="CR349" s="302"/>
      <c r="CS349" s="302"/>
      <c r="CT349" s="302"/>
      <c r="CU349" s="302"/>
      <c r="CV349" s="302"/>
      <c r="CW349" s="302"/>
      <c r="CX349" s="302"/>
      <c r="CY349" s="302"/>
      <c r="CZ349" s="302"/>
      <c r="DA349" s="302"/>
      <c r="DB349" s="302"/>
      <c r="DC349" s="302"/>
      <c r="DD349" s="302"/>
      <c r="DE349" s="302"/>
      <c r="DF349" s="302"/>
      <c r="DG349" s="302"/>
      <c r="DH349" s="302"/>
      <c r="DI349" s="302"/>
      <c r="DJ349" s="302"/>
      <c r="DK349" s="302"/>
      <c r="DL349" s="302"/>
      <c r="DM349" s="302"/>
      <c r="DN349" s="302"/>
      <c r="DO349" s="302"/>
      <c r="DP349" s="302"/>
      <c r="DQ349" s="302"/>
      <c r="DR349" s="302"/>
      <c r="DS349" s="302"/>
      <c r="DT349" s="302"/>
      <c r="DU349" s="302"/>
      <c r="DV349" s="302"/>
      <c r="DW349" s="302"/>
      <c r="DX349" s="302"/>
      <c r="DY349" s="302"/>
      <c r="DZ349" s="302"/>
      <c r="EA349" s="302"/>
      <c r="EB349" s="302"/>
      <c r="EC349" s="302"/>
      <c r="ED349" s="302"/>
      <c r="EE349" s="302"/>
      <c r="EF349" s="302"/>
      <c r="EG349" s="302"/>
      <c r="EH349" s="302"/>
      <c r="EI349" s="302"/>
      <c r="EJ349" s="302"/>
      <c r="EK349" s="302"/>
      <c r="EL349" s="302"/>
      <c r="EM349" s="302"/>
      <c r="EN349" s="302"/>
      <c r="EO349" s="302"/>
      <c r="EP349" s="302"/>
      <c r="EQ349" s="302"/>
      <c r="ER349" s="302"/>
      <c r="ES349" s="302"/>
      <c r="ET349" s="302"/>
      <c r="EU349" s="302"/>
      <c r="EV349" s="302"/>
      <c r="EW349" s="302"/>
      <c r="EX349" s="302"/>
      <c r="EY349" s="302"/>
      <c r="EZ349" s="303"/>
      <c r="FA349" s="303"/>
      <c r="FB349" s="303"/>
      <c r="FC349" s="303"/>
      <c r="FD349" s="303"/>
      <c r="FE349" s="302"/>
      <c r="FF349" s="302"/>
      <c r="FG349" s="302"/>
      <c r="FH349" s="302"/>
      <c r="FI349" s="302"/>
    </row>
    <row r="350" spans="1:165" x14ac:dyDescent="0.2">
      <c r="A350" s="302"/>
      <c r="B350" s="55">
        <f t="shared" si="31"/>
        <v>2</v>
      </c>
      <c r="C350" s="55">
        <f t="shared" si="32"/>
        <v>2</v>
      </c>
      <c r="D350" s="55">
        <f t="shared" si="33"/>
        <v>1</v>
      </c>
      <c r="E350" s="55">
        <f t="shared" si="34"/>
        <v>2</v>
      </c>
      <c r="F350" s="55">
        <f t="shared" si="35"/>
        <v>1</v>
      </c>
      <c r="G350" s="55">
        <f t="shared" si="36"/>
        <v>6.5</v>
      </c>
      <c r="H350" s="55">
        <f>IF(AND(M350&gt;0,M350&lt;='Summary STATS'!$C$22),1,"")</f>
        <v>1</v>
      </c>
      <c r="I350" s="305"/>
      <c r="J350" s="26" t="s">
        <v>631</v>
      </c>
      <c r="K350" s="205">
        <v>44.214405730000003</v>
      </c>
      <c r="L350" s="205">
        <v>-88.465138629999998</v>
      </c>
      <c r="M350" s="302">
        <v>6.5</v>
      </c>
      <c r="N350" s="302" t="s">
        <v>284</v>
      </c>
      <c r="O350" s="302" t="s">
        <v>277</v>
      </c>
      <c r="P350" s="301"/>
      <c r="Q350" s="302">
        <v>2</v>
      </c>
      <c r="R350" s="15">
        <v>2</v>
      </c>
      <c r="S350" s="15"/>
      <c r="T350" s="302"/>
      <c r="U350" s="302"/>
      <c r="V350" s="302"/>
      <c r="W350" s="302"/>
      <c r="X350" s="302"/>
      <c r="Y350" s="302"/>
      <c r="Z350" s="302"/>
      <c r="AA350" s="302"/>
      <c r="AB350" s="302"/>
      <c r="AC350" s="302"/>
      <c r="AD350" s="302"/>
      <c r="AE350" s="302">
        <v>2</v>
      </c>
      <c r="AF350" s="302"/>
      <c r="AG350" s="302"/>
      <c r="AH350" s="302"/>
      <c r="AI350" s="302"/>
      <c r="AJ350" s="302"/>
      <c r="AK350" s="302"/>
      <c r="AL350" s="302"/>
      <c r="AM350" s="302"/>
      <c r="AN350" s="302"/>
      <c r="AO350" s="302"/>
      <c r="AP350" s="302"/>
      <c r="AQ350" s="302"/>
      <c r="AR350" s="302"/>
      <c r="AS350" s="302"/>
      <c r="AT350" s="302"/>
      <c r="AU350" s="302"/>
      <c r="AV350" s="302"/>
      <c r="AW350" s="302"/>
      <c r="AX350" s="302"/>
      <c r="AY350" s="302"/>
      <c r="AZ350" s="302"/>
      <c r="BA350" s="302"/>
      <c r="BB350" s="302"/>
      <c r="BC350" s="302"/>
      <c r="BD350" s="302"/>
      <c r="BE350" s="302"/>
      <c r="BF350" s="302"/>
      <c r="BG350" s="302"/>
      <c r="BH350" s="302"/>
      <c r="BI350" s="302"/>
      <c r="BJ350" s="302"/>
      <c r="BK350" s="302"/>
      <c r="BL350" s="302"/>
      <c r="BM350" s="302"/>
      <c r="BN350" s="302"/>
      <c r="BO350" s="302"/>
      <c r="BP350" s="302"/>
      <c r="BQ350" s="302"/>
      <c r="BR350" s="302"/>
      <c r="BS350" s="302"/>
      <c r="BT350" s="302"/>
      <c r="BU350" s="302"/>
      <c r="BV350" s="302"/>
      <c r="BW350" s="302"/>
      <c r="BX350" s="302"/>
      <c r="BY350" s="302"/>
      <c r="BZ350" s="302"/>
      <c r="CA350" s="302"/>
      <c r="CB350" s="302"/>
      <c r="CC350" s="302"/>
      <c r="CD350" s="302"/>
      <c r="CE350" s="302"/>
      <c r="CF350" s="302"/>
      <c r="CG350" s="302"/>
      <c r="CH350" s="302"/>
      <c r="CI350" s="302"/>
      <c r="CJ350" s="302"/>
      <c r="CK350" s="302"/>
      <c r="CL350" s="302"/>
      <c r="CM350" s="302"/>
      <c r="CN350" s="302"/>
      <c r="CO350" s="302"/>
      <c r="CP350" s="302"/>
      <c r="CQ350" s="302"/>
      <c r="CR350" s="302"/>
      <c r="CS350" s="302"/>
      <c r="CT350" s="302"/>
      <c r="CU350" s="302"/>
      <c r="CV350" s="302"/>
      <c r="CW350" s="302"/>
      <c r="CX350" s="302"/>
      <c r="CY350" s="302"/>
      <c r="CZ350" s="302"/>
      <c r="DA350" s="302"/>
      <c r="DB350" s="302"/>
      <c r="DC350" s="302"/>
      <c r="DD350" s="302"/>
      <c r="DE350" s="302"/>
      <c r="DF350" s="302"/>
      <c r="DG350" s="302"/>
      <c r="DH350" s="302"/>
      <c r="DI350" s="302"/>
      <c r="DJ350" s="302"/>
      <c r="DK350" s="302"/>
      <c r="DL350" s="302"/>
      <c r="DM350" s="302"/>
      <c r="DN350" s="302"/>
      <c r="DO350" s="302"/>
      <c r="DP350" s="302"/>
      <c r="DQ350" s="302"/>
      <c r="DR350" s="302"/>
      <c r="DS350" s="302"/>
      <c r="DT350" s="302"/>
      <c r="DU350" s="302"/>
      <c r="DV350" s="302"/>
      <c r="DW350" s="302"/>
      <c r="DX350" s="302"/>
      <c r="DY350" s="302"/>
      <c r="DZ350" s="302"/>
      <c r="EA350" s="302"/>
      <c r="EB350" s="302"/>
      <c r="EC350" s="302"/>
      <c r="ED350" s="302"/>
      <c r="EE350" s="302"/>
      <c r="EF350" s="302"/>
      <c r="EG350" s="302"/>
      <c r="EH350" s="302"/>
      <c r="EI350" s="302"/>
      <c r="EJ350" s="302"/>
      <c r="EK350" s="302"/>
      <c r="EL350" s="302"/>
      <c r="EM350" s="302"/>
      <c r="EN350" s="302"/>
      <c r="EO350" s="302"/>
      <c r="EP350" s="302"/>
      <c r="EQ350" s="302"/>
      <c r="ER350" s="302"/>
      <c r="ES350" s="302"/>
      <c r="ET350" s="302"/>
      <c r="EU350" s="302"/>
      <c r="EV350" s="302"/>
      <c r="EW350" s="302"/>
      <c r="EX350" s="302"/>
      <c r="EY350" s="302"/>
      <c r="EZ350" s="303"/>
      <c r="FA350" s="303"/>
      <c r="FB350" s="303"/>
      <c r="FC350" s="303"/>
      <c r="FD350" s="303"/>
      <c r="FE350" s="302"/>
      <c r="FF350" s="302"/>
      <c r="FG350" s="302"/>
      <c r="FH350" s="302"/>
      <c r="FI350" s="302"/>
    </row>
    <row r="351" spans="1:165" x14ac:dyDescent="0.2">
      <c r="A351" s="302"/>
      <c r="B351" s="55">
        <f t="shared" si="31"/>
        <v>0</v>
      </c>
      <c r="C351" s="55" t="str">
        <f t="shared" si="32"/>
        <v/>
      </c>
      <c r="D351" s="55" t="str">
        <f t="shared" si="33"/>
        <v/>
      </c>
      <c r="E351" s="55">
        <f t="shared" si="34"/>
        <v>0</v>
      </c>
      <c r="F351" s="55">
        <f t="shared" si="35"/>
        <v>0</v>
      </c>
      <c r="G351" s="55" t="str">
        <f t="shared" si="36"/>
        <v/>
      </c>
      <c r="H351" s="55">
        <f>IF(AND(M351&gt;0,M351&lt;='Summary STATS'!$C$22),1,"")</f>
        <v>1</v>
      </c>
      <c r="I351" s="305"/>
      <c r="J351" s="26" t="s">
        <v>632</v>
      </c>
      <c r="K351" s="205">
        <v>44.21439092</v>
      </c>
      <c r="L351" s="205">
        <v>-88.464037439999998</v>
      </c>
      <c r="M351" s="302">
        <v>8</v>
      </c>
      <c r="N351" s="302" t="s">
        <v>284</v>
      </c>
      <c r="O351" s="302" t="s">
        <v>277</v>
      </c>
      <c r="P351" s="301"/>
      <c r="Q351" s="302"/>
      <c r="R351" s="15"/>
      <c r="S351" s="15"/>
      <c r="T351" s="302"/>
      <c r="U351" s="302"/>
      <c r="V351" s="302"/>
      <c r="W351" s="302"/>
      <c r="X351" s="302"/>
      <c r="Y351" s="302"/>
      <c r="Z351" s="302"/>
      <c r="AA351" s="302"/>
      <c r="AB351" s="302"/>
      <c r="AC351" s="302"/>
      <c r="AD351" s="302"/>
      <c r="AE351" s="302"/>
      <c r="AF351" s="302"/>
      <c r="AG351" s="302"/>
      <c r="AH351" s="302"/>
      <c r="AI351" s="302"/>
      <c r="AJ351" s="302"/>
      <c r="AK351" s="302"/>
      <c r="AL351" s="302"/>
      <c r="AM351" s="302"/>
      <c r="AN351" s="302"/>
      <c r="AO351" s="302"/>
      <c r="AP351" s="302"/>
      <c r="AQ351" s="302"/>
      <c r="AR351" s="302"/>
      <c r="AS351" s="302"/>
      <c r="AT351" s="302"/>
      <c r="AU351" s="302"/>
      <c r="AV351" s="302"/>
      <c r="AW351" s="302"/>
      <c r="AX351" s="302"/>
      <c r="AY351" s="302"/>
      <c r="AZ351" s="302"/>
      <c r="BA351" s="302"/>
      <c r="BB351" s="302"/>
      <c r="BC351" s="302"/>
      <c r="BD351" s="302"/>
      <c r="BE351" s="302"/>
      <c r="BF351" s="302"/>
      <c r="BG351" s="302"/>
      <c r="BH351" s="302"/>
      <c r="BI351" s="302"/>
      <c r="BJ351" s="302"/>
      <c r="BK351" s="302"/>
      <c r="BL351" s="302"/>
      <c r="BM351" s="302"/>
      <c r="BN351" s="302"/>
      <c r="BO351" s="302"/>
      <c r="BP351" s="302"/>
      <c r="BQ351" s="302"/>
      <c r="BR351" s="302"/>
      <c r="BS351" s="302"/>
      <c r="BT351" s="302"/>
      <c r="BU351" s="302"/>
      <c r="BV351" s="302"/>
      <c r="BW351" s="302"/>
      <c r="BX351" s="302"/>
      <c r="BY351" s="302"/>
      <c r="BZ351" s="302"/>
      <c r="CA351" s="302"/>
      <c r="CB351" s="302"/>
      <c r="CC351" s="302"/>
      <c r="CD351" s="302"/>
      <c r="CE351" s="302"/>
      <c r="CF351" s="302"/>
      <c r="CG351" s="302"/>
      <c r="CH351" s="302"/>
      <c r="CI351" s="302"/>
      <c r="CJ351" s="302"/>
      <c r="CK351" s="302"/>
      <c r="CL351" s="302"/>
      <c r="CM351" s="302"/>
      <c r="CN351" s="302"/>
      <c r="CO351" s="302"/>
      <c r="CP351" s="302"/>
      <c r="CQ351" s="302"/>
      <c r="CR351" s="302"/>
      <c r="CS351" s="302"/>
      <c r="CT351" s="302"/>
      <c r="CU351" s="302"/>
      <c r="CV351" s="302"/>
      <c r="CW351" s="302"/>
      <c r="CX351" s="302"/>
      <c r="CY351" s="302"/>
      <c r="CZ351" s="302"/>
      <c r="DA351" s="302"/>
      <c r="DB351" s="302"/>
      <c r="DC351" s="302"/>
      <c r="DD351" s="302"/>
      <c r="DE351" s="302"/>
      <c r="DF351" s="302"/>
      <c r="DG351" s="302"/>
      <c r="DH351" s="302"/>
      <c r="DI351" s="302"/>
      <c r="DJ351" s="302"/>
      <c r="DK351" s="302"/>
      <c r="DL351" s="302"/>
      <c r="DM351" s="302"/>
      <c r="DN351" s="302"/>
      <c r="DO351" s="302"/>
      <c r="DP351" s="302"/>
      <c r="DQ351" s="302"/>
      <c r="DR351" s="302"/>
      <c r="DS351" s="302"/>
      <c r="DT351" s="302"/>
      <c r="DU351" s="302"/>
      <c r="DV351" s="302"/>
      <c r="DW351" s="302"/>
      <c r="DX351" s="302"/>
      <c r="DY351" s="302"/>
      <c r="DZ351" s="302"/>
      <c r="EA351" s="302"/>
      <c r="EB351" s="302"/>
      <c r="EC351" s="302"/>
      <c r="ED351" s="302"/>
      <c r="EE351" s="302"/>
      <c r="EF351" s="302"/>
      <c r="EG351" s="302"/>
      <c r="EH351" s="302"/>
      <c r="EI351" s="302"/>
      <c r="EJ351" s="302"/>
      <c r="EK351" s="302"/>
      <c r="EL351" s="302"/>
      <c r="EM351" s="302"/>
      <c r="EN351" s="302"/>
      <c r="EO351" s="302"/>
      <c r="EP351" s="302"/>
      <c r="EQ351" s="302"/>
      <c r="ER351" s="302"/>
      <c r="ES351" s="302"/>
      <c r="ET351" s="302"/>
      <c r="EU351" s="302"/>
      <c r="EV351" s="302"/>
      <c r="EW351" s="302"/>
      <c r="EX351" s="302"/>
      <c r="EY351" s="302"/>
      <c r="EZ351" s="303"/>
      <c r="FA351" s="303"/>
      <c r="FB351" s="303"/>
      <c r="FC351" s="303"/>
      <c r="FD351" s="303"/>
      <c r="FE351" s="302"/>
      <c r="FF351" s="302"/>
      <c r="FG351" s="302"/>
      <c r="FH351" s="302"/>
      <c r="FI351" s="302"/>
    </row>
    <row r="352" spans="1:165" x14ac:dyDescent="0.2">
      <c r="A352" s="302"/>
      <c r="B352" s="55">
        <f t="shared" si="31"/>
        <v>0</v>
      </c>
      <c r="C352" s="55" t="str">
        <f t="shared" si="32"/>
        <v/>
      </c>
      <c r="D352" s="55" t="str">
        <f t="shared" si="33"/>
        <v/>
      </c>
      <c r="E352" s="55">
        <f t="shared" si="34"/>
        <v>0</v>
      </c>
      <c r="F352" s="55">
        <f t="shared" si="35"/>
        <v>0</v>
      </c>
      <c r="G352" s="55" t="str">
        <f t="shared" si="36"/>
        <v/>
      </c>
      <c r="H352" s="55">
        <f>IF(AND(M352&gt;0,M352&lt;='Summary STATS'!$C$22),1,"")</f>
        <v>1</v>
      </c>
      <c r="I352" s="305"/>
      <c r="J352" s="26" t="s">
        <v>633</v>
      </c>
      <c r="K352" s="205">
        <v>44.214376110000003</v>
      </c>
      <c r="L352" s="205">
        <v>-88.462936249999998</v>
      </c>
      <c r="M352" s="302">
        <v>12</v>
      </c>
      <c r="N352" s="302" t="s">
        <v>276</v>
      </c>
      <c r="O352" s="302" t="s">
        <v>277</v>
      </c>
      <c r="P352" s="301"/>
      <c r="Q352" s="302"/>
      <c r="R352" s="15"/>
      <c r="S352" s="15"/>
      <c r="T352" s="302"/>
      <c r="U352" s="302"/>
      <c r="V352" s="302"/>
      <c r="W352" s="302"/>
      <c r="X352" s="302"/>
      <c r="Y352" s="302"/>
      <c r="Z352" s="302"/>
      <c r="AA352" s="302"/>
      <c r="AB352" s="302"/>
      <c r="AC352" s="302"/>
      <c r="AD352" s="302"/>
      <c r="AE352" s="302"/>
      <c r="AF352" s="302"/>
      <c r="AG352" s="302"/>
      <c r="AH352" s="302"/>
      <c r="AI352" s="302"/>
      <c r="AJ352" s="302"/>
      <c r="AK352" s="302"/>
      <c r="AL352" s="302"/>
      <c r="AM352" s="302"/>
      <c r="AN352" s="302"/>
      <c r="AO352" s="302"/>
      <c r="AP352" s="302"/>
      <c r="AQ352" s="302"/>
      <c r="AR352" s="302"/>
      <c r="AS352" s="302"/>
      <c r="AT352" s="302"/>
      <c r="AU352" s="302"/>
      <c r="AV352" s="302"/>
      <c r="AW352" s="302"/>
      <c r="AX352" s="302"/>
      <c r="AY352" s="302"/>
      <c r="AZ352" s="302"/>
      <c r="BA352" s="302"/>
      <c r="BB352" s="302"/>
      <c r="BC352" s="302"/>
      <c r="BD352" s="302"/>
      <c r="BE352" s="302"/>
      <c r="BF352" s="302"/>
      <c r="BG352" s="302"/>
      <c r="BH352" s="302"/>
      <c r="BI352" s="302"/>
      <c r="BJ352" s="302"/>
      <c r="BK352" s="302"/>
      <c r="BL352" s="302"/>
      <c r="BM352" s="302"/>
      <c r="BN352" s="302"/>
      <c r="BO352" s="302"/>
      <c r="BP352" s="302"/>
      <c r="BQ352" s="302"/>
      <c r="BR352" s="302"/>
      <c r="BS352" s="302"/>
      <c r="BT352" s="302"/>
      <c r="BU352" s="302"/>
      <c r="BV352" s="302"/>
      <c r="BW352" s="302"/>
      <c r="BX352" s="302"/>
      <c r="BY352" s="302"/>
      <c r="BZ352" s="302"/>
      <c r="CA352" s="302"/>
      <c r="CB352" s="302"/>
      <c r="CC352" s="302"/>
      <c r="CD352" s="302"/>
      <c r="CE352" s="302"/>
      <c r="CF352" s="302"/>
      <c r="CG352" s="302"/>
      <c r="CH352" s="302"/>
      <c r="CI352" s="302"/>
      <c r="CJ352" s="302"/>
      <c r="CK352" s="302"/>
      <c r="CL352" s="302"/>
      <c r="CM352" s="302"/>
      <c r="CN352" s="302"/>
      <c r="CO352" s="302"/>
      <c r="CP352" s="302"/>
      <c r="CQ352" s="302"/>
      <c r="CR352" s="302"/>
      <c r="CS352" s="302"/>
      <c r="CT352" s="302"/>
      <c r="CU352" s="302"/>
      <c r="CV352" s="302"/>
      <c r="CW352" s="302"/>
      <c r="CX352" s="302"/>
      <c r="CY352" s="302"/>
      <c r="CZ352" s="302"/>
      <c r="DA352" s="302"/>
      <c r="DB352" s="302"/>
      <c r="DC352" s="302"/>
      <c r="DD352" s="302"/>
      <c r="DE352" s="302"/>
      <c r="DF352" s="302"/>
      <c r="DG352" s="302"/>
      <c r="DH352" s="302"/>
      <c r="DI352" s="302"/>
      <c r="DJ352" s="302"/>
      <c r="DK352" s="302"/>
      <c r="DL352" s="302"/>
      <c r="DM352" s="302"/>
      <c r="DN352" s="302"/>
      <c r="DO352" s="302"/>
      <c r="DP352" s="302"/>
      <c r="DQ352" s="302"/>
      <c r="DR352" s="302"/>
      <c r="DS352" s="302"/>
      <c r="DT352" s="302"/>
      <c r="DU352" s="302"/>
      <c r="DV352" s="302"/>
      <c r="DW352" s="302"/>
      <c r="DX352" s="302"/>
      <c r="DY352" s="302"/>
      <c r="DZ352" s="302"/>
      <c r="EA352" s="302"/>
      <c r="EB352" s="302"/>
      <c r="EC352" s="302"/>
      <c r="ED352" s="302"/>
      <c r="EE352" s="302"/>
      <c r="EF352" s="302"/>
      <c r="EG352" s="302"/>
      <c r="EH352" s="302"/>
      <c r="EI352" s="302"/>
      <c r="EJ352" s="302"/>
      <c r="EK352" s="302"/>
      <c r="EL352" s="302"/>
      <c r="EM352" s="302"/>
      <c r="EN352" s="302"/>
      <c r="EO352" s="302"/>
      <c r="EP352" s="302"/>
      <c r="EQ352" s="302"/>
      <c r="ER352" s="302"/>
      <c r="ES352" s="302"/>
      <c r="ET352" s="302"/>
      <c r="EU352" s="302"/>
      <c r="EV352" s="302"/>
      <c r="EW352" s="302"/>
      <c r="EX352" s="302"/>
      <c r="EY352" s="302"/>
      <c r="EZ352" s="303"/>
      <c r="FA352" s="303"/>
      <c r="FB352" s="303"/>
      <c r="FC352" s="303"/>
      <c r="FD352" s="303"/>
      <c r="FE352" s="302"/>
      <c r="FF352" s="302"/>
      <c r="FG352" s="302"/>
      <c r="FH352" s="302"/>
      <c r="FI352" s="302"/>
    </row>
    <row r="353" spans="1:165" x14ac:dyDescent="0.2">
      <c r="A353" s="302"/>
      <c r="B353" s="55">
        <f t="shared" si="31"/>
        <v>0</v>
      </c>
      <c r="C353" s="55" t="str">
        <f t="shared" si="32"/>
        <v/>
      </c>
      <c r="D353" s="55" t="str">
        <f t="shared" si="33"/>
        <v/>
      </c>
      <c r="E353" s="55">
        <f t="shared" si="34"/>
        <v>0</v>
      </c>
      <c r="F353" s="55">
        <f t="shared" si="35"/>
        <v>0</v>
      </c>
      <c r="G353" s="55" t="str">
        <f t="shared" si="36"/>
        <v/>
      </c>
      <c r="H353" s="55">
        <f>IF(AND(M353&gt;0,M353&lt;='Summary STATS'!$C$22),1,"")</f>
        <v>1</v>
      </c>
      <c r="I353" s="305"/>
      <c r="J353" s="26" t="s">
        <v>634</v>
      </c>
      <c r="K353" s="205">
        <v>44.214361279999999</v>
      </c>
      <c r="L353" s="205">
        <v>-88.461835070000006</v>
      </c>
      <c r="M353" s="302">
        <v>11</v>
      </c>
      <c r="N353" s="302" t="s">
        <v>276</v>
      </c>
      <c r="O353" s="302" t="s">
        <v>277</v>
      </c>
      <c r="P353" s="301"/>
      <c r="Q353" s="302"/>
      <c r="R353" s="15"/>
      <c r="S353" s="15"/>
      <c r="T353" s="302"/>
      <c r="U353" s="302"/>
      <c r="V353" s="302"/>
      <c r="W353" s="302"/>
      <c r="X353" s="302"/>
      <c r="Y353" s="302"/>
      <c r="Z353" s="302"/>
      <c r="AA353" s="302"/>
      <c r="AB353" s="302"/>
      <c r="AC353" s="302"/>
      <c r="AD353" s="302"/>
      <c r="AE353" s="302"/>
      <c r="AF353" s="302"/>
      <c r="AG353" s="302"/>
      <c r="AH353" s="302"/>
      <c r="AI353" s="302"/>
      <c r="AJ353" s="302"/>
      <c r="AK353" s="302"/>
      <c r="AL353" s="302"/>
      <c r="AM353" s="302"/>
      <c r="AN353" s="302"/>
      <c r="AO353" s="302"/>
      <c r="AP353" s="302"/>
      <c r="AQ353" s="302"/>
      <c r="AR353" s="302"/>
      <c r="AS353" s="302"/>
      <c r="AT353" s="302"/>
      <c r="AU353" s="302"/>
      <c r="AV353" s="302"/>
      <c r="AW353" s="302"/>
      <c r="AX353" s="302"/>
      <c r="AY353" s="302"/>
      <c r="AZ353" s="302"/>
      <c r="BA353" s="302"/>
      <c r="BB353" s="302"/>
      <c r="BC353" s="302"/>
      <c r="BD353" s="302"/>
      <c r="BE353" s="302"/>
      <c r="BF353" s="302"/>
      <c r="BG353" s="302"/>
      <c r="BH353" s="302"/>
      <c r="BI353" s="302"/>
      <c r="BJ353" s="302"/>
      <c r="BK353" s="302"/>
      <c r="BL353" s="302"/>
      <c r="BM353" s="302"/>
      <c r="BN353" s="302"/>
      <c r="BO353" s="302"/>
      <c r="BP353" s="302"/>
      <c r="BQ353" s="302"/>
      <c r="BR353" s="302"/>
      <c r="BS353" s="302"/>
      <c r="BT353" s="302"/>
      <c r="BU353" s="302"/>
      <c r="BV353" s="302"/>
      <c r="BW353" s="302"/>
      <c r="BX353" s="302"/>
      <c r="BY353" s="302"/>
      <c r="BZ353" s="302"/>
      <c r="CA353" s="302"/>
      <c r="CB353" s="302"/>
      <c r="CC353" s="302"/>
      <c r="CD353" s="302"/>
      <c r="CE353" s="302"/>
      <c r="CF353" s="302"/>
      <c r="CG353" s="302"/>
      <c r="CH353" s="302"/>
      <c r="CI353" s="302"/>
      <c r="CJ353" s="302"/>
      <c r="CK353" s="302"/>
      <c r="CL353" s="302"/>
      <c r="CM353" s="302"/>
      <c r="CN353" s="302"/>
      <c r="CO353" s="302"/>
      <c r="CP353" s="302"/>
      <c r="CQ353" s="302"/>
      <c r="CR353" s="302"/>
      <c r="CS353" s="302"/>
      <c r="CT353" s="302"/>
      <c r="CU353" s="302"/>
      <c r="CV353" s="302"/>
      <c r="CW353" s="302"/>
      <c r="CX353" s="302"/>
      <c r="CY353" s="302"/>
      <c r="CZ353" s="302"/>
      <c r="DA353" s="302"/>
      <c r="DB353" s="302"/>
      <c r="DC353" s="302"/>
      <c r="DD353" s="302"/>
      <c r="DE353" s="302"/>
      <c r="DF353" s="302"/>
      <c r="DG353" s="302"/>
      <c r="DH353" s="302"/>
      <c r="DI353" s="302"/>
      <c r="DJ353" s="302"/>
      <c r="DK353" s="302"/>
      <c r="DL353" s="302"/>
      <c r="DM353" s="302"/>
      <c r="DN353" s="302"/>
      <c r="DO353" s="302"/>
      <c r="DP353" s="302"/>
      <c r="DQ353" s="302"/>
      <c r="DR353" s="302"/>
      <c r="DS353" s="302"/>
      <c r="DT353" s="302"/>
      <c r="DU353" s="302"/>
      <c r="DV353" s="302"/>
      <c r="DW353" s="302"/>
      <c r="DX353" s="302"/>
      <c r="DY353" s="302"/>
      <c r="DZ353" s="302"/>
      <c r="EA353" s="302"/>
      <c r="EB353" s="302"/>
      <c r="EC353" s="302"/>
      <c r="ED353" s="302"/>
      <c r="EE353" s="302"/>
      <c r="EF353" s="302"/>
      <c r="EG353" s="302"/>
      <c r="EH353" s="302"/>
      <c r="EI353" s="302"/>
      <c r="EJ353" s="302"/>
      <c r="EK353" s="302"/>
      <c r="EL353" s="302"/>
      <c r="EM353" s="302"/>
      <c r="EN353" s="302"/>
      <c r="EO353" s="302"/>
      <c r="EP353" s="302"/>
      <c r="EQ353" s="302"/>
      <c r="ER353" s="302"/>
      <c r="ES353" s="302"/>
      <c r="ET353" s="302"/>
      <c r="EU353" s="302"/>
      <c r="EV353" s="302"/>
      <c r="EW353" s="302"/>
      <c r="EX353" s="302"/>
      <c r="EY353" s="302"/>
      <c r="EZ353" s="303"/>
      <c r="FA353" s="303"/>
      <c r="FB353" s="303"/>
      <c r="FC353" s="303"/>
      <c r="FD353" s="303"/>
      <c r="FE353" s="302"/>
      <c r="FF353" s="302"/>
      <c r="FG353" s="302"/>
      <c r="FH353" s="302"/>
      <c r="FI353" s="302"/>
    </row>
    <row r="354" spans="1:165" x14ac:dyDescent="0.2">
      <c r="A354" s="302"/>
      <c r="B354" s="55">
        <f t="shared" si="31"/>
        <v>0</v>
      </c>
      <c r="C354" s="55" t="str">
        <f t="shared" si="32"/>
        <v/>
      </c>
      <c r="D354" s="55" t="str">
        <f t="shared" si="33"/>
        <v/>
      </c>
      <c r="E354" s="55">
        <f t="shared" si="34"/>
        <v>0</v>
      </c>
      <c r="F354" s="55">
        <f t="shared" si="35"/>
        <v>0</v>
      </c>
      <c r="G354" s="55" t="str">
        <f t="shared" si="36"/>
        <v/>
      </c>
      <c r="H354" s="55">
        <f>IF(AND(M354&gt;0,M354&lt;='Summary STATS'!$C$22),1,"")</f>
        <v>1</v>
      </c>
      <c r="I354" s="305"/>
      <c r="J354" s="26" t="s">
        <v>635</v>
      </c>
      <c r="K354" s="205">
        <v>44.214346450000001</v>
      </c>
      <c r="L354" s="205">
        <v>-88.460733880000006</v>
      </c>
      <c r="M354" s="302">
        <v>9.5</v>
      </c>
      <c r="N354" s="302" t="s">
        <v>284</v>
      </c>
      <c r="O354" s="302" t="s">
        <v>277</v>
      </c>
      <c r="P354" s="301"/>
      <c r="Q354" s="302"/>
      <c r="R354" s="15"/>
      <c r="S354" s="15"/>
      <c r="T354" s="302"/>
      <c r="U354" s="302"/>
      <c r="V354" s="302"/>
      <c r="W354" s="302"/>
      <c r="X354" s="302"/>
      <c r="Y354" s="302"/>
      <c r="Z354" s="302"/>
      <c r="AA354" s="302"/>
      <c r="AB354" s="302"/>
      <c r="AC354" s="302"/>
      <c r="AD354" s="302"/>
      <c r="AE354" s="302"/>
      <c r="AF354" s="302"/>
      <c r="AG354" s="302"/>
      <c r="AH354" s="302"/>
      <c r="AI354" s="302"/>
      <c r="AJ354" s="302"/>
      <c r="AK354" s="302"/>
      <c r="AL354" s="302"/>
      <c r="AM354" s="302"/>
      <c r="AN354" s="302"/>
      <c r="AO354" s="302"/>
      <c r="AP354" s="302"/>
      <c r="AQ354" s="302"/>
      <c r="AR354" s="302"/>
      <c r="AS354" s="302"/>
      <c r="AT354" s="302"/>
      <c r="AU354" s="302"/>
      <c r="AV354" s="302"/>
      <c r="AW354" s="302"/>
      <c r="AX354" s="302"/>
      <c r="AY354" s="302"/>
      <c r="AZ354" s="302"/>
      <c r="BA354" s="302"/>
      <c r="BB354" s="302"/>
      <c r="BC354" s="302"/>
      <c r="BD354" s="302"/>
      <c r="BE354" s="302"/>
      <c r="BF354" s="302"/>
      <c r="BG354" s="302"/>
      <c r="BH354" s="302"/>
      <c r="BI354" s="302"/>
      <c r="BJ354" s="302"/>
      <c r="BK354" s="302"/>
      <c r="BL354" s="302"/>
      <c r="BM354" s="302"/>
      <c r="BN354" s="302"/>
      <c r="BO354" s="302"/>
      <c r="BP354" s="302"/>
      <c r="BQ354" s="302"/>
      <c r="BR354" s="302"/>
      <c r="BS354" s="302"/>
      <c r="BT354" s="302"/>
      <c r="BU354" s="302"/>
      <c r="BV354" s="302"/>
      <c r="BW354" s="302"/>
      <c r="BX354" s="302"/>
      <c r="BY354" s="302"/>
      <c r="BZ354" s="302"/>
      <c r="CA354" s="302"/>
      <c r="CB354" s="302"/>
      <c r="CC354" s="302"/>
      <c r="CD354" s="302"/>
      <c r="CE354" s="302"/>
      <c r="CF354" s="302"/>
      <c r="CG354" s="302"/>
      <c r="CH354" s="302"/>
      <c r="CI354" s="302"/>
      <c r="CJ354" s="302"/>
      <c r="CK354" s="302"/>
      <c r="CL354" s="302"/>
      <c r="CM354" s="302"/>
      <c r="CN354" s="302"/>
      <c r="CO354" s="302"/>
      <c r="CP354" s="302"/>
      <c r="CQ354" s="302"/>
      <c r="CR354" s="302"/>
      <c r="CS354" s="302"/>
      <c r="CT354" s="302"/>
      <c r="CU354" s="302"/>
      <c r="CV354" s="302"/>
      <c r="CW354" s="302"/>
      <c r="CX354" s="302"/>
      <c r="CY354" s="302"/>
      <c r="CZ354" s="302"/>
      <c r="DA354" s="302"/>
      <c r="DB354" s="302"/>
      <c r="DC354" s="302"/>
      <c r="DD354" s="302"/>
      <c r="DE354" s="302"/>
      <c r="DF354" s="302"/>
      <c r="DG354" s="302"/>
      <c r="DH354" s="302"/>
      <c r="DI354" s="302"/>
      <c r="DJ354" s="302"/>
      <c r="DK354" s="302"/>
      <c r="DL354" s="302"/>
      <c r="DM354" s="302"/>
      <c r="DN354" s="302"/>
      <c r="DO354" s="302"/>
      <c r="DP354" s="302"/>
      <c r="DQ354" s="302"/>
      <c r="DR354" s="302"/>
      <c r="DS354" s="302"/>
      <c r="DT354" s="302"/>
      <c r="DU354" s="302"/>
      <c r="DV354" s="302"/>
      <c r="DW354" s="302"/>
      <c r="DX354" s="302"/>
      <c r="DY354" s="302"/>
      <c r="DZ354" s="302"/>
      <c r="EA354" s="302"/>
      <c r="EB354" s="302"/>
      <c r="EC354" s="302"/>
      <c r="ED354" s="302"/>
      <c r="EE354" s="302"/>
      <c r="EF354" s="302"/>
      <c r="EG354" s="302"/>
      <c r="EH354" s="302"/>
      <c r="EI354" s="302"/>
      <c r="EJ354" s="302"/>
      <c r="EK354" s="302"/>
      <c r="EL354" s="302"/>
      <c r="EM354" s="302"/>
      <c r="EN354" s="302"/>
      <c r="EO354" s="302"/>
      <c r="EP354" s="302"/>
      <c r="EQ354" s="302"/>
      <c r="ER354" s="302"/>
      <c r="ES354" s="302"/>
      <c r="ET354" s="302"/>
      <c r="EU354" s="302"/>
      <c r="EV354" s="302"/>
      <c r="EW354" s="302"/>
      <c r="EX354" s="302"/>
      <c r="EY354" s="302"/>
      <c r="EZ354" s="303"/>
      <c r="FA354" s="303"/>
      <c r="FB354" s="303"/>
      <c r="FC354" s="303"/>
      <c r="FD354" s="303"/>
      <c r="FE354" s="302"/>
      <c r="FF354" s="302"/>
      <c r="FG354" s="302"/>
      <c r="FH354" s="302"/>
      <c r="FI354" s="302"/>
    </row>
    <row r="355" spans="1:165" x14ac:dyDescent="0.2">
      <c r="A355" s="302"/>
      <c r="B355" s="55">
        <f t="shared" si="31"/>
        <v>0</v>
      </c>
      <c r="C355" s="55" t="str">
        <f t="shared" si="32"/>
        <v/>
      </c>
      <c r="D355" s="55" t="str">
        <f t="shared" si="33"/>
        <v/>
      </c>
      <c r="E355" s="55">
        <f t="shared" si="34"/>
        <v>0</v>
      </c>
      <c r="F355" s="55">
        <f t="shared" si="35"/>
        <v>0</v>
      </c>
      <c r="G355" s="55" t="str">
        <f t="shared" si="36"/>
        <v/>
      </c>
      <c r="H355" s="55">
        <f>IF(AND(M355&gt;0,M355&lt;='Summary STATS'!$C$22),1,"")</f>
        <v>1</v>
      </c>
      <c r="I355" s="305"/>
      <c r="J355" s="26" t="s">
        <v>636</v>
      </c>
      <c r="K355" s="205">
        <v>44.214331600000001</v>
      </c>
      <c r="L355" s="205">
        <v>-88.459632690000007</v>
      </c>
      <c r="M355" s="302">
        <v>9</v>
      </c>
      <c r="N355" s="302" t="s">
        <v>276</v>
      </c>
      <c r="O355" s="302" t="s">
        <v>277</v>
      </c>
      <c r="P355" s="301"/>
      <c r="Q355" s="302"/>
      <c r="R355" s="15"/>
      <c r="S355" s="15"/>
      <c r="T355" s="302"/>
      <c r="U355" s="302"/>
      <c r="V355" s="302"/>
      <c r="W355" s="302"/>
      <c r="X355" s="302"/>
      <c r="Y355" s="302"/>
      <c r="Z355" s="302"/>
      <c r="AA355" s="302"/>
      <c r="AB355" s="302"/>
      <c r="AC355" s="302"/>
      <c r="AD355" s="302"/>
      <c r="AE355" s="302"/>
      <c r="AF355" s="302"/>
      <c r="AG355" s="302"/>
      <c r="AH355" s="302"/>
      <c r="AI355" s="302"/>
      <c r="AJ355" s="302"/>
      <c r="AK355" s="302"/>
      <c r="AL355" s="302"/>
      <c r="AM355" s="302"/>
      <c r="AN355" s="302"/>
      <c r="AO355" s="302"/>
      <c r="AP355" s="302"/>
      <c r="AQ355" s="302"/>
      <c r="AR355" s="302"/>
      <c r="AS355" s="302"/>
      <c r="AT355" s="302"/>
      <c r="AU355" s="302"/>
      <c r="AV355" s="302"/>
      <c r="AW355" s="302"/>
      <c r="AX355" s="302"/>
      <c r="AY355" s="302"/>
      <c r="AZ355" s="302"/>
      <c r="BA355" s="302"/>
      <c r="BB355" s="302"/>
      <c r="BC355" s="302"/>
      <c r="BD355" s="302"/>
      <c r="BE355" s="302"/>
      <c r="BF355" s="302"/>
      <c r="BG355" s="302"/>
      <c r="BH355" s="302"/>
      <c r="BI355" s="302"/>
      <c r="BJ355" s="302"/>
      <c r="BK355" s="302"/>
      <c r="BL355" s="302"/>
      <c r="BM355" s="302"/>
      <c r="BN355" s="302"/>
      <c r="BO355" s="302"/>
      <c r="BP355" s="302"/>
      <c r="BQ355" s="302"/>
      <c r="BR355" s="302"/>
      <c r="BS355" s="302"/>
      <c r="BT355" s="302"/>
      <c r="BU355" s="302"/>
      <c r="BV355" s="302"/>
      <c r="BW355" s="302"/>
      <c r="BX355" s="302"/>
      <c r="BY355" s="302"/>
      <c r="BZ355" s="302"/>
      <c r="CA355" s="302"/>
      <c r="CB355" s="302"/>
      <c r="CC355" s="302"/>
      <c r="CD355" s="302"/>
      <c r="CE355" s="302"/>
      <c r="CF355" s="302"/>
      <c r="CG355" s="302"/>
      <c r="CH355" s="302"/>
      <c r="CI355" s="302"/>
      <c r="CJ355" s="302"/>
      <c r="CK355" s="302"/>
      <c r="CL355" s="302"/>
      <c r="CM355" s="302"/>
      <c r="CN355" s="302"/>
      <c r="CO355" s="302"/>
      <c r="CP355" s="302"/>
      <c r="CQ355" s="302"/>
      <c r="CR355" s="302"/>
      <c r="CS355" s="302"/>
      <c r="CT355" s="302"/>
      <c r="CU355" s="302"/>
      <c r="CV355" s="302"/>
      <c r="CW355" s="302"/>
      <c r="CX355" s="302"/>
      <c r="CY355" s="302"/>
      <c r="CZ355" s="302"/>
      <c r="DA355" s="302"/>
      <c r="DB355" s="302"/>
      <c r="DC355" s="302"/>
      <c r="DD355" s="302"/>
      <c r="DE355" s="302"/>
      <c r="DF355" s="302"/>
      <c r="DG355" s="302"/>
      <c r="DH355" s="302"/>
      <c r="DI355" s="302"/>
      <c r="DJ355" s="302"/>
      <c r="DK355" s="302"/>
      <c r="DL355" s="302"/>
      <c r="DM355" s="302"/>
      <c r="DN355" s="302"/>
      <c r="DO355" s="302"/>
      <c r="DP355" s="302"/>
      <c r="DQ355" s="302"/>
      <c r="DR355" s="302"/>
      <c r="DS355" s="302"/>
      <c r="DT355" s="302"/>
      <c r="DU355" s="302"/>
      <c r="DV355" s="302"/>
      <c r="DW355" s="302"/>
      <c r="DX355" s="302"/>
      <c r="DY355" s="302"/>
      <c r="DZ355" s="302"/>
      <c r="EA355" s="302"/>
      <c r="EB355" s="302"/>
      <c r="EC355" s="302"/>
      <c r="ED355" s="302"/>
      <c r="EE355" s="302"/>
      <c r="EF355" s="302"/>
      <c r="EG355" s="302"/>
      <c r="EH355" s="302"/>
      <c r="EI355" s="302"/>
      <c r="EJ355" s="302"/>
      <c r="EK355" s="302"/>
      <c r="EL355" s="302"/>
      <c r="EM355" s="302"/>
      <c r="EN355" s="302"/>
      <c r="EO355" s="302"/>
      <c r="EP355" s="302"/>
      <c r="EQ355" s="302"/>
      <c r="ER355" s="302"/>
      <c r="ES355" s="302"/>
      <c r="ET355" s="302"/>
      <c r="EU355" s="302"/>
      <c r="EV355" s="302"/>
      <c r="EW355" s="302"/>
      <c r="EX355" s="302"/>
      <c r="EY355" s="302"/>
      <c r="EZ355" s="303"/>
      <c r="FA355" s="303"/>
      <c r="FB355" s="303"/>
      <c r="FC355" s="303"/>
      <c r="FD355" s="303"/>
      <c r="FE355" s="302"/>
      <c r="FF355" s="302"/>
      <c r="FG355" s="302"/>
      <c r="FH355" s="302"/>
      <c r="FI355" s="302"/>
    </row>
    <row r="356" spans="1:165" x14ac:dyDescent="0.2">
      <c r="A356" s="302"/>
      <c r="B356" s="55">
        <f t="shared" si="31"/>
        <v>0</v>
      </c>
      <c r="C356" s="55" t="str">
        <f t="shared" si="32"/>
        <v/>
      </c>
      <c r="D356" s="55" t="str">
        <f t="shared" si="33"/>
        <v/>
      </c>
      <c r="E356" s="55">
        <f t="shared" si="34"/>
        <v>0</v>
      </c>
      <c r="F356" s="55">
        <f t="shared" si="35"/>
        <v>0</v>
      </c>
      <c r="G356" s="55" t="str">
        <f t="shared" si="36"/>
        <v/>
      </c>
      <c r="H356" s="55">
        <f>IF(AND(M356&gt;0,M356&lt;='Summary STATS'!$C$22),1,"")</f>
        <v>1</v>
      </c>
      <c r="I356" s="305"/>
      <c r="J356" s="26" t="s">
        <v>637</v>
      </c>
      <c r="K356" s="205">
        <v>44.214316740000001</v>
      </c>
      <c r="L356" s="205">
        <v>-88.45853151</v>
      </c>
      <c r="M356" s="302">
        <v>7</v>
      </c>
      <c r="N356" s="302" t="s">
        <v>293</v>
      </c>
      <c r="O356" s="302" t="s">
        <v>277</v>
      </c>
      <c r="P356" s="301"/>
      <c r="Q356" s="302"/>
      <c r="R356" s="15"/>
      <c r="S356" s="15"/>
      <c r="T356" s="302"/>
      <c r="U356" s="302"/>
      <c r="V356" s="302"/>
      <c r="W356" s="302"/>
      <c r="X356" s="302"/>
      <c r="Y356" s="302"/>
      <c r="Z356" s="302"/>
      <c r="AA356" s="302"/>
      <c r="AB356" s="302"/>
      <c r="AC356" s="302"/>
      <c r="AD356" s="302"/>
      <c r="AE356" s="302"/>
      <c r="AF356" s="302"/>
      <c r="AG356" s="302"/>
      <c r="AH356" s="302"/>
      <c r="AI356" s="302"/>
      <c r="AJ356" s="302"/>
      <c r="AK356" s="302"/>
      <c r="AL356" s="302"/>
      <c r="AM356" s="302"/>
      <c r="AN356" s="302"/>
      <c r="AO356" s="302"/>
      <c r="AP356" s="302"/>
      <c r="AQ356" s="302"/>
      <c r="AR356" s="302"/>
      <c r="AS356" s="302"/>
      <c r="AT356" s="302"/>
      <c r="AU356" s="302"/>
      <c r="AV356" s="302"/>
      <c r="AW356" s="302" t="s">
        <v>278</v>
      </c>
      <c r="AX356" s="302"/>
      <c r="AY356" s="302"/>
      <c r="AZ356" s="302"/>
      <c r="BA356" s="302"/>
      <c r="BB356" s="302"/>
      <c r="BC356" s="302"/>
      <c r="BD356" s="302"/>
      <c r="BE356" s="302"/>
      <c r="BF356" s="302"/>
      <c r="BG356" s="302"/>
      <c r="BH356" s="302"/>
      <c r="BI356" s="302"/>
      <c r="BJ356" s="302"/>
      <c r="BK356" s="302"/>
      <c r="BL356" s="302"/>
      <c r="BM356" s="302"/>
      <c r="BN356" s="302"/>
      <c r="BO356" s="302"/>
      <c r="BP356" s="302"/>
      <c r="BQ356" s="302"/>
      <c r="BR356" s="302"/>
      <c r="BS356" s="302"/>
      <c r="BT356" s="302"/>
      <c r="BU356" s="302"/>
      <c r="BV356" s="302"/>
      <c r="BW356" s="302"/>
      <c r="BX356" s="302"/>
      <c r="BY356" s="302"/>
      <c r="BZ356" s="302"/>
      <c r="CA356" s="302"/>
      <c r="CB356" s="302"/>
      <c r="CC356" s="302"/>
      <c r="CD356" s="302"/>
      <c r="CE356" s="302"/>
      <c r="CF356" s="302"/>
      <c r="CG356" s="302"/>
      <c r="CH356" s="302"/>
      <c r="CI356" s="302"/>
      <c r="CJ356" s="302"/>
      <c r="CK356" s="302"/>
      <c r="CL356" s="302"/>
      <c r="CM356" s="302"/>
      <c r="CN356" s="302"/>
      <c r="CO356" s="302"/>
      <c r="CP356" s="302"/>
      <c r="CQ356" s="302"/>
      <c r="CR356" s="302"/>
      <c r="CS356" s="302"/>
      <c r="CT356" s="302"/>
      <c r="CU356" s="302"/>
      <c r="CV356" s="302"/>
      <c r="CW356" s="302"/>
      <c r="CX356" s="302"/>
      <c r="CY356" s="302"/>
      <c r="CZ356" s="302"/>
      <c r="DA356" s="302"/>
      <c r="DB356" s="302"/>
      <c r="DC356" s="302"/>
      <c r="DD356" s="302"/>
      <c r="DE356" s="302"/>
      <c r="DF356" s="302"/>
      <c r="DG356" s="302"/>
      <c r="DH356" s="302"/>
      <c r="DI356" s="302"/>
      <c r="DJ356" s="302"/>
      <c r="DK356" s="302"/>
      <c r="DL356" s="302"/>
      <c r="DM356" s="302"/>
      <c r="DN356" s="302"/>
      <c r="DO356" s="302"/>
      <c r="DP356" s="302"/>
      <c r="DQ356" s="302"/>
      <c r="DR356" s="302"/>
      <c r="DS356" s="302"/>
      <c r="DT356" s="302"/>
      <c r="DU356" s="302"/>
      <c r="DV356" s="302"/>
      <c r="DW356" s="302"/>
      <c r="DX356" s="302"/>
      <c r="DY356" s="302"/>
      <c r="DZ356" s="302"/>
      <c r="EA356" s="302"/>
      <c r="EB356" s="302"/>
      <c r="EC356" s="302"/>
      <c r="ED356" s="302"/>
      <c r="EE356" s="302"/>
      <c r="EF356" s="302"/>
      <c r="EG356" s="302"/>
      <c r="EH356" s="302"/>
      <c r="EI356" s="302"/>
      <c r="EJ356" s="302"/>
      <c r="EK356" s="302"/>
      <c r="EL356" s="302"/>
      <c r="EM356" s="302"/>
      <c r="EN356" s="302"/>
      <c r="EO356" s="302"/>
      <c r="EP356" s="302"/>
      <c r="EQ356" s="302"/>
      <c r="ER356" s="302"/>
      <c r="ES356" s="302"/>
      <c r="ET356" s="302"/>
      <c r="EU356" s="302"/>
      <c r="EV356" s="302"/>
      <c r="EW356" s="302"/>
      <c r="EX356" s="302"/>
      <c r="EY356" s="302"/>
      <c r="EZ356" s="303"/>
      <c r="FA356" s="303"/>
      <c r="FB356" s="303"/>
      <c r="FC356" s="303"/>
      <c r="FD356" s="303"/>
      <c r="FE356" s="302"/>
      <c r="FF356" s="302"/>
      <c r="FG356" s="302"/>
      <c r="FH356" s="302"/>
      <c r="FI356" s="302"/>
    </row>
    <row r="357" spans="1:165" x14ac:dyDescent="0.2">
      <c r="A357" s="302"/>
      <c r="B357" s="55">
        <f t="shared" si="31"/>
        <v>0</v>
      </c>
      <c r="C357" s="55" t="str">
        <f t="shared" si="32"/>
        <v/>
      </c>
      <c r="D357" s="55" t="str">
        <f t="shared" si="33"/>
        <v/>
      </c>
      <c r="E357" s="55">
        <f t="shared" si="34"/>
        <v>0</v>
      </c>
      <c r="F357" s="55">
        <f t="shared" si="35"/>
        <v>0</v>
      </c>
      <c r="G357" s="55" t="str">
        <f t="shared" si="36"/>
        <v/>
      </c>
      <c r="H357" s="55">
        <f>IF(AND(M357&gt;0,M357&lt;='Summary STATS'!$C$22),1,"")</f>
        <v>1</v>
      </c>
      <c r="I357" s="305"/>
      <c r="J357" s="26" t="s">
        <v>638</v>
      </c>
      <c r="K357" s="205">
        <v>44.214301880000001</v>
      </c>
      <c r="L357" s="205">
        <v>-88.45743032</v>
      </c>
      <c r="M357" s="302">
        <v>7</v>
      </c>
      <c r="N357" s="302" t="s">
        <v>276</v>
      </c>
      <c r="O357" s="302" t="s">
        <v>277</v>
      </c>
      <c r="P357" s="301"/>
      <c r="Q357" s="302"/>
      <c r="R357" s="15"/>
      <c r="S357" s="15"/>
      <c r="T357" s="302"/>
      <c r="U357" s="302"/>
      <c r="V357" s="302"/>
      <c r="W357" s="302"/>
      <c r="X357" s="302"/>
      <c r="Y357" s="302"/>
      <c r="Z357" s="302"/>
      <c r="AA357" s="302"/>
      <c r="AB357" s="302"/>
      <c r="AC357" s="302"/>
      <c r="AD357" s="302"/>
      <c r="AE357" s="302"/>
      <c r="AF357" s="302"/>
      <c r="AG357" s="302"/>
      <c r="AH357" s="302"/>
      <c r="AI357" s="302"/>
      <c r="AJ357" s="302"/>
      <c r="AK357" s="302"/>
      <c r="AL357" s="302"/>
      <c r="AM357" s="302"/>
      <c r="AN357" s="302"/>
      <c r="AO357" s="302"/>
      <c r="AP357" s="302"/>
      <c r="AQ357" s="302"/>
      <c r="AR357" s="302"/>
      <c r="AS357" s="302"/>
      <c r="AT357" s="302"/>
      <c r="AU357" s="302"/>
      <c r="AV357" s="302"/>
      <c r="AW357" s="302"/>
      <c r="AX357" s="302"/>
      <c r="AY357" s="302"/>
      <c r="AZ357" s="302"/>
      <c r="BA357" s="302"/>
      <c r="BB357" s="302"/>
      <c r="BC357" s="302"/>
      <c r="BD357" s="302"/>
      <c r="BE357" s="302"/>
      <c r="BF357" s="302"/>
      <c r="BG357" s="302"/>
      <c r="BH357" s="302"/>
      <c r="BI357" s="302"/>
      <c r="BJ357" s="302"/>
      <c r="BK357" s="302"/>
      <c r="BL357" s="302"/>
      <c r="BM357" s="302"/>
      <c r="BN357" s="302"/>
      <c r="BO357" s="302"/>
      <c r="BP357" s="302"/>
      <c r="BQ357" s="302"/>
      <c r="BR357" s="302"/>
      <c r="BS357" s="302"/>
      <c r="BT357" s="302"/>
      <c r="BU357" s="302"/>
      <c r="BV357" s="302"/>
      <c r="BW357" s="302"/>
      <c r="BX357" s="302"/>
      <c r="BY357" s="302"/>
      <c r="BZ357" s="302"/>
      <c r="CA357" s="302"/>
      <c r="CB357" s="302"/>
      <c r="CC357" s="302"/>
      <c r="CD357" s="302"/>
      <c r="CE357" s="302"/>
      <c r="CF357" s="302"/>
      <c r="CG357" s="302"/>
      <c r="CH357" s="302"/>
      <c r="CI357" s="302"/>
      <c r="CJ357" s="302"/>
      <c r="CK357" s="302"/>
      <c r="CL357" s="302"/>
      <c r="CM357" s="302"/>
      <c r="CN357" s="302"/>
      <c r="CO357" s="302"/>
      <c r="CP357" s="302"/>
      <c r="CQ357" s="302"/>
      <c r="CR357" s="302"/>
      <c r="CS357" s="302"/>
      <c r="CT357" s="302"/>
      <c r="CU357" s="302"/>
      <c r="CV357" s="302"/>
      <c r="CW357" s="302"/>
      <c r="CX357" s="302"/>
      <c r="CY357" s="302"/>
      <c r="CZ357" s="302"/>
      <c r="DA357" s="302"/>
      <c r="DB357" s="302"/>
      <c r="DC357" s="302"/>
      <c r="DD357" s="302"/>
      <c r="DE357" s="302"/>
      <c r="DF357" s="302"/>
      <c r="DG357" s="302"/>
      <c r="DH357" s="302"/>
      <c r="DI357" s="302"/>
      <c r="DJ357" s="302"/>
      <c r="DK357" s="302"/>
      <c r="DL357" s="302"/>
      <c r="DM357" s="302"/>
      <c r="DN357" s="302"/>
      <c r="DO357" s="302"/>
      <c r="DP357" s="302"/>
      <c r="DQ357" s="302"/>
      <c r="DR357" s="302"/>
      <c r="DS357" s="302"/>
      <c r="DT357" s="302"/>
      <c r="DU357" s="302"/>
      <c r="DV357" s="302"/>
      <c r="DW357" s="302"/>
      <c r="DX357" s="302"/>
      <c r="DY357" s="302"/>
      <c r="DZ357" s="302"/>
      <c r="EA357" s="302"/>
      <c r="EB357" s="302"/>
      <c r="EC357" s="302"/>
      <c r="ED357" s="302"/>
      <c r="EE357" s="302"/>
      <c r="EF357" s="302"/>
      <c r="EG357" s="302"/>
      <c r="EH357" s="302"/>
      <c r="EI357" s="302"/>
      <c r="EJ357" s="302"/>
      <c r="EK357" s="302"/>
      <c r="EL357" s="302"/>
      <c r="EM357" s="302"/>
      <c r="EN357" s="302"/>
      <c r="EO357" s="302"/>
      <c r="EP357" s="302"/>
      <c r="EQ357" s="302"/>
      <c r="ER357" s="302"/>
      <c r="ES357" s="302"/>
      <c r="ET357" s="302"/>
      <c r="EU357" s="302"/>
      <c r="EV357" s="302"/>
      <c r="EW357" s="302"/>
      <c r="EX357" s="302"/>
      <c r="EY357" s="302"/>
      <c r="EZ357" s="303"/>
      <c r="FA357" s="303"/>
      <c r="FB357" s="303"/>
      <c r="FC357" s="303"/>
      <c r="FD357" s="303"/>
      <c r="FE357" s="302"/>
      <c r="FF357" s="302"/>
      <c r="FG357" s="302"/>
      <c r="FH357" s="302"/>
      <c r="FI357" s="302"/>
    </row>
    <row r="358" spans="1:165" x14ac:dyDescent="0.2">
      <c r="A358" s="302"/>
      <c r="B358" s="55">
        <f t="shared" si="31"/>
        <v>0</v>
      </c>
      <c r="C358" s="55" t="str">
        <f t="shared" si="32"/>
        <v/>
      </c>
      <c r="D358" s="55" t="str">
        <f t="shared" si="33"/>
        <v/>
      </c>
      <c r="E358" s="55">
        <f t="shared" si="34"/>
        <v>0</v>
      </c>
      <c r="F358" s="55">
        <f t="shared" si="35"/>
        <v>0</v>
      </c>
      <c r="G358" s="55" t="str">
        <f t="shared" si="36"/>
        <v/>
      </c>
      <c r="H358" s="55">
        <f>IF(AND(M358&gt;0,M358&lt;='Summary STATS'!$C$22),1,"")</f>
        <v>1</v>
      </c>
      <c r="I358" s="305"/>
      <c r="J358" s="26" t="s">
        <v>639</v>
      </c>
      <c r="K358" s="205">
        <v>44.214286999999999</v>
      </c>
      <c r="L358" s="205">
        <v>-88.456329139999994</v>
      </c>
      <c r="M358" s="302">
        <v>8</v>
      </c>
      <c r="N358" s="302" t="s">
        <v>276</v>
      </c>
      <c r="O358" s="302" t="s">
        <v>277</v>
      </c>
      <c r="P358" s="301"/>
      <c r="Q358" s="302"/>
      <c r="R358" s="15"/>
      <c r="S358" s="15"/>
      <c r="T358" s="302"/>
      <c r="U358" s="302"/>
      <c r="V358" s="302"/>
      <c r="W358" s="302"/>
      <c r="X358" s="302"/>
      <c r="Y358" s="302"/>
      <c r="Z358" s="302"/>
      <c r="AA358" s="302"/>
      <c r="AB358" s="302"/>
      <c r="AC358" s="302"/>
      <c r="AD358" s="302"/>
      <c r="AE358" s="302"/>
      <c r="AF358" s="302"/>
      <c r="AG358" s="302"/>
      <c r="AH358" s="302"/>
      <c r="AI358" s="302"/>
      <c r="AJ358" s="302"/>
      <c r="AK358" s="302"/>
      <c r="AL358" s="302"/>
      <c r="AM358" s="302"/>
      <c r="AN358" s="302"/>
      <c r="AO358" s="302"/>
      <c r="AP358" s="302"/>
      <c r="AQ358" s="302"/>
      <c r="AR358" s="302"/>
      <c r="AS358" s="302"/>
      <c r="AT358" s="302"/>
      <c r="AU358" s="302"/>
      <c r="AV358" s="302"/>
      <c r="AW358" s="302"/>
      <c r="AX358" s="302"/>
      <c r="AY358" s="302"/>
      <c r="AZ358" s="302"/>
      <c r="BA358" s="302"/>
      <c r="BB358" s="302"/>
      <c r="BC358" s="302"/>
      <c r="BD358" s="302"/>
      <c r="BE358" s="302"/>
      <c r="BF358" s="302"/>
      <c r="BG358" s="302"/>
      <c r="BH358" s="302"/>
      <c r="BI358" s="302"/>
      <c r="BJ358" s="302"/>
      <c r="BK358" s="302"/>
      <c r="BL358" s="302"/>
      <c r="BM358" s="302"/>
      <c r="BN358" s="302"/>
      <c r="BO358" s="302"/>
      <c r="BP358" s="302"/>
      <c r="BQ358" s="302"/>
      <c r="BR358" s="302"/>
      <c r="BS358" s="302"/>
      <c r="BT358" s="302"/>
      <c r="BU358" s="302"/>
      <c r="BV358" s="302"/>
      <c r="BW358" s="302"/>
      <c r="BX358" s="302"/>
      <c r="BY358" s="302"/>
      <c r="BZ358" s="302"/>
      <c r="CA358" s="302"/>
      <c r="CB358" s="302"/>
      <c r="CC358" s="302"/>
      <c r="CD358" s="302"/>
      <c r="CE358" s="302"/>
      <c r="CF358" s="302"/>
      <c r="CG358" s="302"/>
      <c r="CH358" s="302"/>
      <c r="CI358" s="302"/>
      <c r="CJ358" s="302"/>
      <c r="CK358" s="302"/>
      <c r="CL358" s="302"/>
      <c r="CM358" s="302"/>
      <c r="CN358" s="302"/>
      <c r="CO358" s="302"/>
      <c r="CP358" s="302"/>
      <c r="CQ358" s="302"/>
      <c r="CR358" s="302"/>
      <c r="CS358" s="302"/>
      <c r="CT358" s="302"/>
      <c r="CU358" s="302"/>
      <c r="CV358" s="302"/>
      <c r="CW358" s="302"/>
      <c r="CX358" s="302"/>
      <c r="CY358" s="302"/>
      <c r="CZ358" s="302"/>
      <c r="DA358" s="302"/>
      <c r="DB358" s="302"/>
      <c r="DC358" s="302"/>
      <c r="DD358" s="302"/>
      <c r="DE358" s="302"/>
      <c r="DF358" s="302"/>
      <c r="DG358" s="302"/>
      <c r="DH358" s="302"/>
      <c r="DI358" s="302"/>
      <c r="DJ358" s="302"/>
      <c r="DK358" s="302"/>
      <c r="DL358" s="302"/>
      <c r="DM358" s="302"/>
      <c r="DN358" s="302"/>
      <c r="DO358" s="302"/>
      <c r="DP358" s="302"/>
      <c r="DQ358" s="302"/>
      <c r="DR358" s="302"/>
      <c r="DS358" s="302"/>
      <c r="DT358" s="302"/>
      <c r="DU358" s="302"/>
      <c r="DV358" s="302"/>
      <c r="DW358" s="302"/>
      <c r="DX358" s="302"/>
      <c r="DY358" s="302"/>
      <c r="DZ358" s="302"/>
      <c r="EA358" s="302"/>
      <c r="EB358" s="302"/>
      <c r="EC358" s="302"/>
      <c r="ED358" s="302"/>
      <c r="EE358" s="302"/>
      <c r="EF358" s="302"/>
      <c r="EG358" s="302"/>
      <c r="EH358" s="302"/>
      <c r="EI358" s="302"/>
      <c r="EJ358" s="302"/>
      <c r="EK358" s="302"/>
      <c r="EL358" s="302"/>
      <c r="EM358" s="302"/>
      <c r="EN358" s="302"/>
      <c r="EO358" s="302"/>
      <c r="EP358" s="302"/>
      <c r="EQ358" s="302"/>
      <c r="ER358" s="302"/>
      <c r="ES358" s="302"/>
      <c r="ET358" s="302"/>
      <c r="EU358" s="302"/>
      <c r="EV358" s="302"/>
      <c r="EW358" s="302"/>
      <c r="EX358" s="302"/>
      <c r="EY358" s="302"/>
      <c r="EZ358" s="303"/>
      <c r="FA358" s="303"/>
      <c r="FB358" s="303"/>
      <c r="FC358" s="303"/>
      <c r="FD358" s="303"/>
      <c r="FE358" s="302"/>
      <c r="FF358" s="302"/>
      <c r="FG358" s="302"/>
      <c r="FH358" s="302"/>
      <c r="FI358" s="302"/>
    </row>
    <row r="359" spans="1:165" x14ac:dyDescent="0.2">
      <c r="A359" s="302"/>
      <c r="B359" s="55">
        <f t="shared" si="31"/>
        <v>4</v>
      </c>
      <c r="C359" s="55">
        <f t="shared" si="32"/>
        <v>4</v>
      </c>
      <c r="D359" s="55">
        <f t="shared" si="33"/>
        <v>2</v>
      </c>
      <c r="E359" s="55">
        <f t="shared" si="34"/>
        <v>4</v>
      </c>
      <c r="F359" s="55">
        <f t="shared" si="35"/>
        <v>2</v>
      </c>
      <c r="G359" s="55">
        <f t="shared" si="36"/>
        <v>4</v>
      </c>
      <c r="H359" s="55">
        <f>IF(AND(M359&gt;0,M359&lt;='Summary STATS'!$C$22),1,"")</f>
        <v>1</v>
      </c>
      <c r="I359" s="305"/>
      <c r="J359" s="26" t="s">
        <v>640</v>
      </c>
      <c r="K359" s="205">
        <v>44.215212510000001</v>
      </c>
      <c r="L359" s="205">
        <v>-88.466219260000003</v>
      </c>
      <c r="M359" s="302">
        <v>4</v>
      </c>
      <c r="N359" s="302" t="s">
        <v>284</v>
      </c>
      <c r="O359" s="302" t="s">
        <v>277</v>
      </c>
      <c r="P359" s="301"/>
      <c r="Q359" s="302">
        <v>1</v>
      </c>
      <c r="R359" s="15">
        <v>1</v>
      </c>
      <c r="S359" s="15">
        <v>1</v>
      </c>
      <c r="T359" s="302"/>
      <c r="U359" s="302"/>
      <c r="V359" s="302"/>
      <c r="W359" s="302"/>
      <c r="X359" s="302"/>
      <c r="Y359" s="302"/>
      <c r="Z359" s="302"/>
      <c r="AA359" s="302"/>
      <c r="AB359" s="302"/>
      <c r="AC359" s="302"/>
      <c r="AD359" s="302"/>
      <c r="AE359" s="302">
        <v>1</v>
      </c>
      <c r="AF359" s="302"/>
      <c r="AG359" s="302"/>
      <c r="AH359" s="302"/>
      <c r="AI359" s="302"/>
      <c r="AJ359" s="302"/>
      <c r="AK359" s="302"/>
      <c r="AL359" s="302"/>
      <c r="AM359" s="302"/>
      <c r="AN359" s="302"/>
      <c r="AO359" s="302"/>
      <c r="AP359" s="302"/>
      <c r="AQ359" s="302">
        <v>1</v>
      </c>
      <c r="AR359" s="302"/>
      <c r="AS359" s="302"/>
      <c r="AT359" s="302"/>
      <c r="AU359" s="302"/>
      <c r="AV359" s="302"/>
      <c r="AW359" s="302" t="s">
        <v>278</v>
      </c>
      <c r="AX359" s="302"/>
      <c r="AY359" s="302"/>
      <c r="AZ359" s="302"/>
      <c r="BA359" s="302"/>
      <c r="BB359" s="302"/>
      <c r="BC359" s="302"/>
      <c r="BD359" s="302"/>
      <c r="BE359" s="302" t="s">
        <v>278</v>
      </c>
      <c r="BF359" s="302"/>
      <c r="BG359" s="302"/>
      <c r="BH359" s="302"/>
      <c r="BI359" s="302"/>
      <c r="BJ359" s="302"/>
      <c r="BK359" s="302"/>
      <c r="BL359" s="302"/>
      <c r="BM359" s="302"/>
      <c r="BN359" s="302"/>
      <c r="BO359" s="302"/>
      <c r="BP359" s="302"/>
      <c r="BQ359" s="302"/>
      <c r="BR359" s="302"/>
      <c r="BS359" s="302"/>
      <c r="BT359" s="302"/>
      <c r="BU359" s="302"/>
      <c r="BV359" s="302"/>
      <c r="BW359" s="302"/>
      <c r="BX359" s="302"/>
      <c r="BY359" s="302"/>
      <c r="BZ359" s="302"/>
      <c r="CA359" s="302"/>
      <c r="CB359" s="302" t="s">
        <v>278</v>
      </c>
      <c r="CC359" s="302"/>
      <c r="CD359" s="302"/>
      <c r="CE359" s="302"/>
      <c r="CF359" s="302"/>
      <c r="CG359" s="302"/>
      <c r="CH359" s="302"/>
      <c r="CI359" s="302"/>
      <c r="CJ359" s="302"/>
      <c r="CK359" s="302"/>
      <c r="CL359" s="302"/>
      <c r="CM359" s="302"/>
      <c r="CN359" s="302"/>
      <c r="CO359" s="302"/>
      <c r="CP359" s="302"/>
      <c r="CQ359" s="302"/>
      <c r="CR359" s="302"/>
      <c r="CS359" s="302"/>
      <c r="CT359" s="302"/>
      <c r="CU359" s="302"/>
      <c r="CV359" s="302"/>
      <c r="CW359" s="302"/>
      <c r="CX359" s="302"/>
      <c r="CY359" s="302"/>
      <c r="CZ359" s="302"/>
      <c r="DA359" s="302"/>
      <c r="DB359" s="302"/>
      <c r="DC359" s="302"/>
      <c r="DD359" s="302"/>
      <c r="DE359" s="302"/>
      <c r="DF359" s="302"/>
      <c r="DG359" s="302"/>
      <c r="DH359" s="302"/>
      <c r="DI359" s="302"/>
      <c r="DJ359" s="302"/>
      <c r="DK359" s="302"/>
      <c r="DL359" s="302"/>
      <c r="DM359" s="302"/>
      <c r="DN359" s="302"/>
      <c r="DO359" s="302"/>
      <c r="DP359" s="302"/>
      <c r="DQ359" s="302"/>
      <c r="DR359" s="302"/>
      <c r="DS359" s="302"/>
      <c r="DT359" s="302"/>
      <c r="DU359" s="302"/>
      <c r="DV359" s="302"/>
      <c r="DW359" s="302"/>
      <c r="DX359" s="302"/>
      <c r="DY359" s="302"/>
      <c r="DZ359" s="302"/>
      <c r="EA359" s="302"/>
      <c r="EB359" s="302"/>
      <c r="EC359" s="302"/>
      <c r="ED359" s="302"/>
      <c r="EE359" s="302"/>
      <c r="EF359" s="302"/>
      <c r="EG359" s="302"/>
      <c r="EH359" s="302"/>
      <c r="EI359" s="302"/>
      <c r="EJ359" s="302"/>
      <c r="EK359" s="302"/>
      <c r="EL359" s="302"/>
      <c r="EM359" s="302"/>
      <c r="EN359" s="302"/>
      <c r="EO359" s="302"/>
      <c r="EP359" s="302"/>
      <c r="EQ359" s="302"/>
      <c r="ER359" s="302"/>
      <c r="ES359" s="302"/>
      <c r="ET359" s="302"/>
      <c r="EU359" s="302"/>
      <c r="EV359" s="302"/>
      <c r="EW359" s="302"/>
      <c r="EX359" s="302"/>
      <c r="EY359" s="302"/>
      <c r="EZ359" s="303"/>
      <c r="FA359" s="303"/>
      <c r="FB359" s="303"/>
      <c r="FC359" s="303"/>
      <c r="FD359" s="303"/>
      <c r="FE359" s="302"/>
      <c r="FF359" s="302"/>
      <c r="FG359" s="302"/>
      <c r="FH359" s="302"/>
      <c r="FI359" s="302"/>
    </row>
    <row r="360" spans="1:165" x14ac:dyDescent="0.2">
      <c r="A360" s="302"/>
      <c r="B360" s="55">
        <f t="shared" si="31"/>
        <v>3</v>
      </c>
      <c r="C360" s="55">
        <f t="shared" si="32"/>
        <v>3</v>
      </c>
      <c r="D360" s="55">
        <f t="shared" si="33"/>
        <v>3</v>
      </c>
      <c r="E360" s="55">
        <f t="shared" si="34"/>
        <v>3</v>
      </c>
      <c r="F360" s="55">
        <f t="shared" si="35"/>
        <v>3</v>
      </c>
      <c r="G360" s="55">
        <f t="shared" si="36"/>
        <v>5</v>
      </c>
      <c r="H360" s="55">
        <f>IF(AND(M360&gt;0,M360&lt;='Summary STATS'!$C$22),1,"")</f>
        <v>1</v>
      </c>
      <c r="I360" s="305"/>
      <c r="J360" s="26" t="s">
        <v>641</v>
      </c>
      <c r="K360" s="205">
        <v>44.215197719999999</v>
      </c>
      <c r="L360" s="205">
        <v>-88.465118059999995</v>
      </c>
      <c r="M360" s="302">
        <v>5</v>
      </c>
      <c r="N360" s="302" t="s">
        <v>284</v>
      </c>
      <c r="O360" s="302" t="s">
        <v>277</v>
      </c>
      <c r="P360" s="301"/>
      <c r="Q360" s="302">
        <v>3</v>
      </c>
      <c r="R360" s="15" t="s">
        <v>278</v>
      </c>
      <c r="S360" s="15"/>
      <c r="T360" s="302"/>
      <c r="U360" s="302"/>
      <c r="V360" s="302"/>
      <c r="W360" s="302"/>
      <c r="X360" s="302"/>
      <c r="Y360" s="302"/>
      <c r="Z360" s="302"/>
      <c r="AA360" s="302"/>
      <c r="AB360" s="302"/>
      <c r="AC360" s="302"/>
      <c r="AD360" s="302"/>
      <c r="AE360" s="302">
        <v>3</v>
      </c>
      <c r="AF360" s="302"/>
      <c r="AG360" s="302"/>
      <c r="AH360" s="302"/>
      <c r="AI360" s="302"/>
      <c r="AJ360" s="302"/>
      <c r="AK360" s="302"/>
      <c r="AL360" s="302"/>
      <c r="AM360" s="302"/>
      <c r="AN360" s="302"/>
      <c r="AO360" s="302"/>
      <c r="AP360" s="302"/>
      <c r="AQ360" s="302">
        <v>3</v>
      </c>
      <c r="AR360" s="302"/>
      <c r="AS360" s="302"/>
      <c r="AT360" s="302"/>
      <c r="AU360" s="302"/>
      <c r="AV360" s="302"/>
      <c r="AW360" s="302">
        <v>1</v>
      </c>
      <c r="AX360" s="302"/>
      <c r="AY360" s="302"/>
      <c r="AZ360" s="302"/>
      <c r="BA360" s="302"/>
      <c r="BB360" s="302"/>
      <c r="BC360" s="302"/>
      <c r="BD360" s="302"/>
      <c r="BE360" s="302"/>
      <c r="BF360" s="302"/>
      <c r="BG360" s="302"/>
      <c r="BH360" s="302"/>
      <c r="BI360" s="302"/>
      <c r="BJ360" s="302"/>
      <c r="BK360" s="302"/>
      <c r="BL360" s="302"/>
      <c r="BM360" s="302"/>
      <c r="BN360" s="302"/>
      <c r="BO360" s="302"/>
      <c r="BP360" s="302"/>
      <c r="BQ360" s="302"/>
      <c r="BR360" s="302"/>
      <c r="BS360" s="302"/>
      <c r="BT360" s="302"/>
      <c r="BU360" s="302"/>
      <c r="BV360" s="302"/>
      <c r="BW360" s="302"/>
      <c r="BX360" s="302"/>
      <c r="BY360" s="302"/>
      <c r="BZ360" s="302"/>
      <c r="CA360" s="302"/>
      <c r="CB360" s="302"/>
      <c r="CC360" s="302"/>
      <c r="CD360" s="302"/>
      <c r="CE360" s="302"/>
      <c r="CF360" s="302"/>
      <c r="CG360" s="302"/>
      <c r="CH360" s="302"/>
      <c r="CI360" s="302"/>
      <c r="CJ360" s="302"/>
      <c r="CK360" s="302"/>
      <c r="CL360" s="302"/>
      <c r="CM360" s="302"/>
      <c r="CN360" s="302"/>
      <c r="CO360" s="302"/>
      <c r="CP360" s="302"/>
      <c r="CQ360" s="302"/>
      <c r="CR360" s="302"/>
      <c r="CS360" s="302"/>
      <c r="CT360" s="302"/>
      <c r="CU360" s="302"/>
      <c r="CV360" s="302"/>
      <c r="CW360" s="302"/>
      <c r="CX360" s="302"/>
      <c r="CY360" s="302"/>
      <c r="CZ360" s="302"/>
      <c r="DA360" s="302"/>
      <c r="DB360" s="302"/>
      <c r="DC360" s="302"/>
      <c r="DD360" s="302"/>
      <c r="DE360" s="302"/>
      <c r="DF360" s="302"/>
      <c r="DG360" s="302"/>
      <c r="DH360" s="302"/>
      <c r="DI360" s="302"/>
      <c r="DJ360" s="302"/>
      <c r="DK360" s="302"/>
      <c r="DL360" s="302"/>
      <c r="DM360" s="302"/>
      <c r="DN360" s="302"/>
      <c r="DO360" s="302"/>
      <c r="DP360" s="302"/>
      <c r="DQ360" s="302"/>
      <c r="DR360" s="302"/>
      <c r="DS360" s="302"/>
      <c r="DT360" s="302"/>
      <c r="DU360" s="302"/>
      <c r="DV360" s="302"/>
      <c r="DW360" s="302"/>
      <c r="DX360" s="302"/>
      <c r="DY360" s="302"/>
      <c r="DZ360" s="302"/>
      <c r="EA360" s="302"/>
      <c r="EB360" s="302"/>
      <c r="EC360" s="302"/>
      <c r="ED360" s="302"/>
      <c r="EE360" s="302"/>
      <c r="EF360" s="302"/>
      <c r="EG360" s="302"/>
      <c r="EH360" s="302"/>
      <c r="EI360" s="302"/>
      <c r="EJ360" s="302"/>
      <c r="EK360" s="302"/>
      <c r="EL360" s="302"/>
      <c r="EM360" s="302"/>
      <c r="EN360" s="302"/>
      <c r="EO360" s="302"/>
      <c r="EP360" s="302"/>
      <c r="EQ360" s="302"/>
      <c r="ER360" s="302"/>
      <c r="ES360" s="302"/>
      <c r="ET360" s="302"/>
      <c r="EU360" s="302"/>
      <c r="EV360" s="302"/>
      <c r="EW360" s="302"/>
      <c r="EX360" s="302"/>
      <c r="EY360" s="302"/>
      <c r="EZ360" s="303"/>
      <c r="FA360" s="303"/>
      <c r="FB360" s="303"/>
      <c r="FC360" s="303"/>
      <c r="FD360" s="303"/>
      <c r="FE360" s="302"/>
      <c r="FF360" s="302"/>
      <c r="FG360" s="302"/>
      <c r="FH360" s="302"/>
      <c r="FI360" s="302"/>
    </row>
    <row r="361" spans="1:165" x14ac:dyDescent="0.2">
      <c r="A361" s="302"/>
      <c r="B361" s="55">
        <f t="shared" si="31"/>
        <v>1</v>
      </c>
      <c r="C361" s="55">
        <f t="shared" si="32"/>
        <v>1</v>
      </c>
      <c r="D361" s="55" t="str">
        <f t="shared" si="33"/>
        <v/>
      </c>
      <c r="E361" s="55">
        <f t="shared" si="34"/>
        <v>1</v>
      </c>
      <c r="F361" s="55">
        <f t="shared" si="35"/>
        <v>0</v>
      </c>
      <c r="G361" s="55">
        <f t="shared" si="36"/>
        <v>6.5</v>
      </c>
      <c r="H361" s="55">
        <f>IF(AND(M361&gt;0,M361&lt;='Summary STATS'!$C$22),1,"")</f>
        <v>1</v>
      </c>
      <c r="I361" s="305"/>
      <c r="J361" s="26" t="s">
        <v>642</v>
      </c>
      <c r="K361" s="205">
        <v>44.215182919999997</v>
      </c>
      <c r="L361" s="205">
        <v>-88.464016849999993</v>
      </c>
      <c r="M361" s="302">
        <v>6.5</v>
      </c>
      <c r="N361" s="302" t="s">
        <v>284</v>
      </c>
      <c r="O361" s="302" t="s">
        <v>277</v>
      </c>
      <c r="P361" s="301"/>
      <c r="Q361" s="302">
        <v>1</v>
      </c>
      <c r="R361" s="15">
        <v>1</v>
      </c>
      <c r="S361" s="15"/>
      <c r="T361" s="302"/>
      <c r="U361" s="302"/>
      <c r="V361" s="302"/>
      <c r="W361" s="302"/>
      <c r="X361" s="302"/>
      <c r="Y361" s="302"/>
      <c r="Z361" s="302"/>
      <c r="AA361" s="302"/>
      <c r="AB361" s="302"/>
      <c r="AC361" s="302"/>
      <c r="AD361" s="302"/>
      <c r="AE361" s="302"/>
      <c r="AF361" s="302"/>
      <c r="AG361" s="302"/>
      <c r="AH361" s="302"/>
      <c r="AI361" s="302"/>
      <c r="AJ361" s="302"/>
      <c r="AK361" s="302"/>
      <c r="AL361" s="302"/>
      <c r="AM361" s="302"/>
      <c r="AN361" s="302"/>
      <c r="AO361" s="302"/>
      <c r="AP361" s="302"/>
      <c r="AQ361" s="302"/>
      <c r="AR361" s="302"/>
      <c r="AS361" s="302"/>
      <c r="AT361" s="302"/>
      <c r="AU361" s="302"/>
      <c r="AV361" s="302"/>
      <c r="AW361" s="302"/>
      <c r="AX361" s="302"/>
      <c r="AY361" s="302"/>
      <c r="AZ361" s="302"/>
      <c r="BA361" s="302"/>
      <c r="BB361" s="302"/>
      <c r="BC361" s="302"/>
      <c r="BD361" s="302"/>
      <c r="BE361" s="302"/>
      <c r="BF361" s="302"/>
      <c r="BG361" s="302"/>
      <c r="BH361" s="302"/>
      <c r="BI361" s="302"/>
      <c r="BJ361" s="302"/>
      <c r="BK361" s="302"/>
      <c r="BL361" s="302"/>
      <c r="BM361" s="302"/>
      <c r="BN361" s="302"/>
      <c r="BO361" s="302"/>
      <c r="BP361" s="302"/>
      <c r="BQ361" s="302"/>
      <c r="BR361" s="302"/>
      <c r="BS361" s="302"/>
      <c r="BT361" s="302"/>
      <c r="BU361" s="302"/>
      <c r="BV361" s="302"/>
      <c r="BW361" s="302"/>
      <c r="BX361" s="302"/>
      <c r="BY361" s="302"/>
      <c r="BZ361" s="302"/>
      <c r="CA361" s="302"/>
      <c r="CB361" s="302"/>
      <c r="CC361" s="302"/>
      <c r="CD361" s="302"/>
      <c r="CE361" s="302"/>
      <c r="CF361" s="302"/>
      <c r="CG361" s="302"/>
      <c r="CH361" s="302"/>
      <c r="CI361" s="302"/>
      <c r="CJ361" s="302"/>
      <c r="CK361" s="302"/>
      <c r="CL361" s="302"/>
      <c r="CM361" s="302"/>
      <c r="CN361" s="302"/>
      <c r="CO361" s="302"/>
      <c r="CP361" s="302"/>
      <c r="CQ361" s="302"/>
      <c r="CR361" s="302"/>
      <c r="CS361" s="302"/>
      <c r="CT361" s="302"/>
      <c r="CU361" s="302"/>
      <c r="CV361" s="302"/>
      <c r="CW361" s="302"/>
      <c r="CX361" s="302"/>
      <c r="CY361" s="302"/>
      <c r="CZ361" s="302"/>
      <c r="DA361" s="302"/>
      <c r="DB361" s="302"/>
      <c r="DC361" s="302"/>
      <c r="DD361" s="302"/>
      <c r="DE361" s="302"/>
      <c r="DF361" s="302"/>
      <c r="DG361" s="302"/>
      <c r="DH361" s="302"/>
      <c r="DI361" s="302"/>
      <c r="DJ361" s="302"/>
      <c r="DK361" s="302"/>
      <c r="DL361" s="302"/>
      <c r="DM361" s="302"/>
      <c r="DN361" s="302"/>
      <c r="DO361" s="302"/>
      <c r="DP361" s="302"/>
      <c r="DQ361" s="302"/>
      <c r="DR361" s="302"/>
      <c r="DS361" s="302"/>
      <c r="DT361" s="302"/>
      <c r="DU361" s="302"/>
      <c r="DV361" s="302"/>
      <c r="DW361" s="302"/>
      <c r="DX361" s="302"/>
      <c r="DY361" s="302"/>
      <c r="DZ361" s="302"/>
      <c r="EA361" s="302"/>
      <c r="EB361" s="302"/>
      <c r="EC361" s="302"/>
      <c r="ED361" s="302"/>
      <c r="EE361" s="302"/>
      <c r="EF361" s="302"/>
      <c r="EG361" s="302"/>
      <c r="EH361" s="302"/>
      <c r="EI361" s="302"/>
      <c r="EJ361" s="302"/>
      <c r="EK361" s="302"/>
      <c r="EL361" s="302"/>
      <c r="EM361" s="302"/>
      <c r="EN361" s="302"/>
      <c r="EO361" s="302"/>
      <c r="EP361" s="302"/>
      <c r="EQ361" s="302"/>
      <c r="ER361" s="302"/>
      <c r="ES361" s="302"/>
      <c r="ET361" s="302"/>
      <c r="EU361" s="302"/>
      <c r="EV361" s="302"/>
      <c r="EW361" s="302"/>
      <c r="EX361" s="302"/>
      <c r="EY361" s="302"/>
      <c r="EZ361" s="303"/>
      <c r="FA361" s="303"/>
      <c r="FB361" s="303"/>
      <c r="FC361" s="303"/>
      <c r="FD361" s="303"/>
      <c r="FE361" s="302"/>
      <c r="FF361" s="302"/>
      <c r="FG361" s="302"/>
      <c r="FH361" s="302"/>
      <c r="FI361" s="302"/>
    </row>
    <row r="362" spans="1:165" x14ac:dyDescent="0.2">
      <c r="A362" s="302"/>
      <c r="B362" s="55">
        <f t="shared" si="31"/>
        <v>0</v>
      </c>
      <c r="C362" s="55" t="str">
        <f t="shared" si="32"/>
        <v/>
      </c>
      <c r="D362" s="55" t="str">
        <f t="shared" si="33"/>
        <v/>
      </c>
      <c r="E362" s="55">
        <f t="shared" si="34"/>
        <v>0</v>
      </c>
      <c r="F362" s="55">
        <f t="shared" si="35"/>
        <v>0</v>
      </c>
      <c r="G362" s="55" t="str">
        <f t="shared" si="36"/>
        <v/>
      </c>
      <c r="H362" s="55">
        <f>IF(AND(M362&gt;0,M362&lt;='Summary STATS'!$C$22),1,"")</f>
        <v>1</v>
      </c>
      <c r="I362" s="305"/>
      <c r="J362" s="26" t="s">
        <v>643</v>
      </c>
      <c r="K362" s="205">
        <v>44.2151681</v>
      </c>
      <c r="L362" s="205">
        <v>-88.462915649999999</v>
      </c>
      <c r="M362" s="302">
        <v>12</v>
      </c>
      <c r="N362" s="302" t="s">
        <v>276</v>
      </c>
      <c r="O362" s="302" t="s">
        <v>277</v>
      </c>
      <c r="P362" s="301"/>
      <c r="Q362" s="302"/>
      <c r="R362" s="15"/>
      <c r="S362" s="15"/>
      <c r="T362" s="302"/>
      <c r="U362" s="302"/>
      <c r="V362" s="302"/>
      <c r="W362" s="302"/>
      <c r="X362" s="302"/>
      <c r="Y362" s="302"/>
      <c r="Z362" s="302"/>
      <c r="AA362" s="302"/>
      <c r="AB362" s="302"/>
      <c r="AC362" s="302"/>
      <c r="AD362" s="302"/>
      <c r="AE362" s="302"/>
      <c r="AF362" s="302"/>
      <c r="AG362" s="302"/>
      <c r="AH362" s="302"/>
      <c r="AI362" s="302"/>
      <c r="AJ362" s="302"/>
      <c r="AK362" s="302"/>
      <c r="AL362" s="302"/>
      <c r="AM362" s="302"/>
      <c r="AN362" s="302"/>
      <c r="AO362" s="302"/>
      <c r="AP362" s="302"/>
      <c r="AQ362" s="302"/>
      <c r="AR362" s="302"/>
      <c r="AS362" s="302"/>
      <c r="AT362" s="302"/>
      <c r="AU362" s="302"/>
      <c r="AV362" s="302"/>
      <c r="AW362" s="302"/>
      <c r="AX362" s="302"/>
      <c r="AY362" s="302"/>
      <c r="AZ362" s="302"/>
      <c r="BA362" s="302"/>
      <c r="BB362" s="302"/>
      <c r="BC362" s="302"/>
      <c r="BD362" s="302"/>
      <c r="BE362" s="302"/>
      <c r="BF362" s="302"/>
      <c r="BG362" s="302"/>
      <c r="BH362" s="302"/>
      <c r="BI362" s="302"/>
      <c r="BJ362" s="302"/>
      <c r="BK362" s="302"/>
      <c r="BL362" s="302"/>
      <c r="BM362" s="302"/>
      <c r="BN362" s="302"/>
      <c r="BO362" s="302"/>
      <c r="BP362" s="302"/>
      <c r="BQ362" s="302"/>
      <c r="BR362" s="302"/>
      <c r="BS362" s="302"/>
      <c r="BT362" s="302"/>
      <c r="BU362" s="302"/>
      <c r="BV362" s="302"/>
      <c r="BW362" s="302"/>
      <c r="BX362" s="302"/>
      <c r="BY362" s="302"/>
      <c r="BZ362" s="302"/>
      <c r="CA362" s="302"/>
      <c r="CB362" s="302"/>
      <c r="CC362" s="302"/>
      <c r="CD362" s="302"/>
      <c r="CE362" s="302"/>
      <c r="CF362" s="302"/>
      <c r="CG362" s="302"/>
      <c r="CH362" s="302"/>
      <c r="CI362" s="302"/>
      <c r="CJ362" s="302"/>
      <c r="CK362" s="302"/>
      <c r="CL362" s="302"/>
      <c r="CM362" s="302"/>
      <c r="CN362" s="302"/>
      <c r="CO362" s="302"/>
      <c r="CP362" s="302"/>
      <c r="CQ362" s="302"/>
      <c r="CR362" s="302"/>
      <c r="CS362" s="302"/>
      <c r="CT362" s="302"/>
      <c r="CU362" s="302"/>
      <c r="CV362" s="302"/>
      <c r="CW362" s="302"/>
      <c r="CX362" s="302"/>
      <c r="CY362" s="302"/>
      <c r="CZ362" s="302"/>
      <c r="DA362" s="302"/>
      <c r="DB362" s="302"/>
      <c r="DC362" s="302"/>
      <c r="DD362" s="302"/>
      <c r="DE362" s="302"/>
      <c r="DF362" s="302"/>
      <c r="DG362" s="302"/>
      <c r="DH362" s="302"/>
      <c r="DI362" s="302"/>
      <c r="DJ362" s="302"/>
      <c r="DK362" s="302"/>
      <c r="DL362" s="302"/>
      <c r="DM362" s="302"/>
      <c r="DN362" s="302"/>
      <c r="DO362" s="302"/>
      <c r="DP362" s="302"/>
      <c r="DQ362" s="302"/>
      <c r="DR362" s="302"/>
      <c r="DS362" s="302"/>
      <c r="DT362" s="302"/>
      <c r="DU362" s="302"/>
      <c r="DV362" s="302"/>
      <c r="DW362" s="302"/>
      <c r="DX362" s="302"/>
      <c r="DY362" s="302"/>
      <c r="DZ362" s="302"/>
      <c r="EA362" s="302"/>
      <c r="EB362" s="302"/>
      <c r="EC362" s="302"/>
      <c r="ED362" s="302"/>
      <c r="EE362" s="302"/>
      <c r="EF362" s="302"/>
      <c r="EG362" s="302"/>
      <c r="EH362" s="302"/>
      <c r="EI362" s="302"/>
      <c r="EJ362" s="302"/>
      <c r="EK362" s="302"/>
      <c r="EL362" s="302"/>
      <c r="EM362" s="302"/>
      <c r="EN362" s="302"/>
      <c r="EO362" s="302"/>
      <c r="EP362" s="302"/>
      <c r="EQ362" s="302"/>
      <c r="ER362" s="302"/>
      <c r="ES362" s="302"/>
      <c r="ET362" s="302"/>
      <c r="EU362" s="302"/>
      <c r="EV362" s="302"/>
      <c r="EW362" s="302"/>
      <c r="EX362" s="302"/>
      <c r="EY362" s="302"/>
      <c r="EZ362" s="303"/>
      <c r="FA362" s="303"/>
      <c r="FB362" s="303"/>
      <c r="FC362" s="303"/>
      <c r="FD362" s="303"/>
      <c r="FE362" s="302"/>
      <c r="FF362" s="302"/>
      <c r="FG362" s="302"/>
      <c r="FH362" s="302"/>
      <c r="FI362" s="302"/>
    </row>
    <row r="363" spans="1:165" x14ac:dyDescent="0.2">
      <c r="A363" s="302"/>
      <c r="B363" s="55">
        <f t="shared" si="31"/>
        <v>0</v>
      </c>
      <c r="C363" s="55" t="str">
        <f t="shared" si="32"/>
        <v/>
      </c>
      <c r="D363" s="55" t="str">
        <f t="shared" si="33"/>
        <v/>
      </c>
      <c r="E363" s="55">
        <f t="shared" si="34"/>
        <v>0</v>
      </c>
      <c r="F363" s="55">
        <f t="shared" si="35"/>
        <v>0</v>
      </c>
      <c r="G363" s="55" t="str">
        <f t="shared" si="36"/>
        <v/>
      </c>
      <c r="H363" s="55">
        <f>IF(AND(M363&gt;0,M363&lt;='Summary STATS'!$C$22),1,"")</f>
        <v>1</v>
      </c>
      <c r="I363" s="305"/>
      <c r="J363" s="26" t="s">
        <v>644</v>
      </c>
      <c r="K363" s="205">
        <v>44.215153280000003</v>
      </c>
      <c r="L363" s="205">
        <v>-88.461814450000006</v>
      </c>
      <c r="M363" s="302">
        <v>11.5</v>
      </c>
      <c r="N363" s="302" t="s">
        <v>284</v>
      </c>
      <c r="O363" s="302" t="s">
        <v>277</v>
      </c>
      <c r="P363" s="301"/>
      <c r="Q363" s="302"/>
      <c r="R363" s="15"/>
      <c r="S363" s="15"/>
      <c r="T363" s="302"/>
      <c r="U363" s="302"/>
      <c r="V363" s="302"/>
      <c r="W363" s="302"/>
      <c r="X363" s="302"/>
      <c r="Y363" s="302"/>
      <c r="Z363" s="302"/>
      <c r="AA363" s="302"/>
      <c r="AB363" s="302"/>
      <c r="AC363" s="302"/>
      <c r="AD363" s="302"/>
      <c r="AE363" s="302"/>
      <c r="AF363" s="302"/>
      <c r="AG363" s="302"/>
      <c r="AH363" s="302"/>
      <c r="AI363" s="302"/>
      <c r="AJ363" s="302"/>
      <c r="AK363" s="302"/>
      <c r="AL363" s="302"/>
      <c r="AM363" s="302"/>
      <c r="AN363" s="302"/>
      <c r="AO363" s="302"/>
      <c r="AP363" s="302"/>
      <c r="AQ363" s="302"/>
      <c r="AR363" s="302"/>
      <c r="AS363" s="302"/>
      <c r="AT363" s="302"/>
      <c r="AU363" s="302"/>
      <c r="AV363" s="302"/>
      <c r="AW363" s="302"/>
      <c r="AX363" s="302"/>
      <c r="AY363" s="302"/>
      <c r="AZ363" s="302"/>
      <c r="BA363" s="302"/>
      <c r="BB363" s="302"/>
      <c r="BC363" s="302"/>
      <c r="BD363" s="302"/>
      <c r="BE363" s="302"/>
      <c r="BF363" s="302"/>
      <c r="BG363" s="302"/>
      <c r="BH363" s="302"/>
      <c r="BI363" s="302"/>
      <c r="BJ363" s="302"/>
      <c r="BK363" s="302"/>
      <c r="BL363" s="302"/>
      <c r="BM363" s="302"/>
      <c r="BN363" s="302"/>
      <c r="BO363" s="302"/>
      <c r="BP363" s="302"/>
      <c r="BQ363" s="302"/>
      <c r="BR363" s="302"/>
      <c r="BS363" s="302"/>
      <c r="BT363" s="302"/>
      <c r="BU363" s="302"/>
      <c r="BV363" s="302"/>
      <c r="BW363" s="302"/>
      <c r="BX363" s="302"/>
      <c r="BY363" s="302"/>
      <c r="BZ363" s="302"/>
      <c r="CA363" s="302"/>
      <c r="CB363" s="302"/>
      <c r="CC363" s="302"/>
      <c r="CD363" s="302"/>
      <c r="CE363" s="302"/>
      <c r="CF363" s="302"/>
      <c r="CG363" s="302"/>
      <c r="CH363" s="302"/>
      <c r="CI363" s="302"/>
      <c r="CJ363" s="302"/>
      <c r="CK363" s="302"/>
      <c r="CL363" s="302"/>
      <c r="CM363" s="302"/>
      <c r="CN363" s="302"/>
      <c r="CO363" s="302"/>
      <c r="CP363" s="302"/>
      <c r="CQ363" s="302"/>
      <c r="CR363" s="302"/>
      <c r="CS363" s="302"/>
      <c r="CT363" s="302"/>
      <c r="CU363" s="302"/>
      <c r="CV363" s="302"/>
      <c r="CW363" s="302"/>
      <c r="CX363" s="302"/>
      <c r="CY363" s="302"/>
      <c r="CZ363" s="302"/>
      <c r="DA363" s="302"/>
      <c r="DB363" s="302"/>
      <c r="DC363" s="302"/>
      <c r="DD363" s="302"/>
      <c r="DE363" s="302"/>
      <c r="DF363" s="302"/>
      <c r="DG363" s="302"/>
      <c r="DH363" s="302"/>
      <c r="DI363" s="302"/>
      <c r="DJ363" s="302"/>
      <c r="DK363" s="302"/>
      <c r="DL363" s="302"/>
      <c r="DM363" s="302"/>
      <c r="DN363" s="302"/>
      <c r="DO363" s="302"/>
      <c r="DP363" s="302"/>
      <c r="DQ363" s="302"/>
      <c r="DR363" s="302"/>
      <c r="DS363" s="302"/>
      <c r="DT363" s="302"/>
      <c r="DU363" s="302"/>
      <c r="DV363" s="302"/>
      <c r="DW363" s="302"/>
      <c r="DX363" s="302"/>
      <c r="DY363" s="302"/>
      <c r="DZ363" s="302"/>
      <c r="EA363" s="302"/>
      <c r="EB363" s="302"/>
      <c r="EC363" s="302"/>
      <c r="ED363" s="302"/>
      <c r="EE363" s="302"/>
      <c r="EF363" s="302"/>
      <c r="EG363" s="302"/>
      <c r="EH363" s="302"/>
      <c r="EI363" s="302"/>
      <c r="EJ363" s="302"/>
      <c r="EK363" s="302"/>
      <c r="EL363" s="302"/>
      <c r="EM363" s="302"/>
      <c r="EN363" s="302"/>
      <c r="EO363" s="302"/>
      <c r="EP363" s="302"/>
      <c r="EQ363" s="302"/>
      <c r="ER363" s="302"/>
      <c r="ES363" s="302"/>
      <c r="ET363" s="302"/>
      <c r="EU363" s="302"/>
      <c r="EV363" s="302"/>
      <c r="EW363" s="302"/>
      <c r="EX363" s="302"/>
      <c r="EY363" s="302"/>
      <c r="EZ363" s="303"/>
      <c r="FA363" s="303"/>
      <c r="FB363" s="303"/>
      <c r="FC363" s="303"/>
      <c r="FD363" s="303"/>
      <c r="FE363" s="302"/>
      <c r="FF363" s="302"/>
      <c r="FG363" s="302"/>
      <c r="FH363" s="302"/>
      <c r="FI363" s="302"/>
    </row>
    <row r="364" spans="1:165" x14ac:dyDescent="0.2">
      <c r="A364" s="302"/>
      <c r="B364" s="55">
        <f t="shared" si="31"/>
        <v>1</v>
      </c>
      <c r="C364" s="55">
        <f t="shared" si="32"/>
        <v>1</v>
      </c>
      <c r="D364" s="55">
        <f t="shared" si="33"/>
        <v>1</v>
      </c>
      <c r="E364" s="55">
        <f t="shared" si="34"/>
        <v>1</v>
      </c>
      <c r="F364" s="55">
        <f t="shared" si="35"/>
        <v>1</v>
      </c>
      <c r="G364" s="55">
        <f t="shared" si="36"/>
        <v>10.25</v>
      </c>
      <c r="H364" s="55">
        <f>IF(AND(M364&gt;0,M364&lt;='Summary STATS'!$C$22),1,"")</f>
        <v>1</v>
      </c>
      <c r="I364" s="305"/>
      <c r="J364" s="26" t="s">
        <v>645</v>
      </c>
      <c r="K364" s="205">
        <v>44.215138439999997</v>
      </c>
      <c r="L364" s="205">
        <v>-88.460713240000004</v>
      </c>
      <c r="M364" s="302">
        <v>10.25</v>
      </c>
      <c r="N364" s="302" t="s">
        <v>284</v>
      </c>
      <c r="O364" s="302" t="s">
        <v>277</v>
      </c>
      <c r="P364" s="301"/>
      <c r="Q364" s="302">
        <v>1</v>
      </c>
      <c r="R364" s="15"/>
      <c r="S364" s="15"/>
      <c r="T364" s="302"/>
      <c r="U364" s="302"/>
      <c r="V364" s="302"/>
      <c r="W364" s="302"/>
      <c r="X364" s="302"/>
      <c r="Y364" s="302"/>
      <c r="Z364" s="302"/>
      <c r="AA364" s="302"/>
      <c r="AB364" s="302"/>
      <c r="AC364" s="302"/>
      <c r="AD364" s="302"/>
      <c r="AE364" s="302"/>
      <c r="AF364" s="302"/>
      <c r="AG364" s="302"/>
      <c r="AH364" s="302"/>
      <c r="AI364" s="302"/>
      <c r="AJ364" s="302"/>
      <c r="AK364" s="302"/>
      <c r="AL364" s="302"/>
      <c r="AM364" s="302"/>
      <c r="AN364" s="302"/>
      <c r="AO364" s="302"/>
      <c r="AP364" s="302"/>
      <c r="AQ364" s="302"/>
      <c r="AR364" s="302"/>
      <c r="AS364" s="302"/>
      <c r="AT364" s="302"/>
      <c r="AU364" s="302"/>
      <c r="AV364" s="302"/>
      <c r="AW364" s="302">
        <v>1</v>
      </c>
      <c r="AX364" s="302"/>
      <c r="AY364" s="302"/>
      <c r="AZ364" s="302"/>
      <c r="BA364" s="302"/>
      <c r="BB364" s="302"/>
      <c r="BC364" s="302"/>
      <c r="BD364" s="302"/>
      <c r="BE364" s="302"/>
      <c r="BF364" s="302"/>
      <c r="BG364" s="302"/>
      <c r="BH364" s="302"/>
      <c r="BI364" s="302"/>
      <c r="BJ364" s="302"/>
      <c r="BK364" s="302"/>
      <c r="BL364" s="302"/>
      <c r="BM364" s="302"/>
      <c r="BN364" s="302"/>
      <c r="BO364" s="302"/>
      <c r="BP364" s="302"/>
      <c r="BQ364" s="302"/>
      <c r="BR364" s="302"/>
      <c r="BS364" s="302"/>
      <c r="BT364" s="302"/>
      <c r="BU364" s="302"/>
      <c r="BV364" s="302"/>
      <c r="BW364" s="302"/>
      <c r="BX364" s="302"/>
      <c r="BY364" s="302"/>
      <c r="BZ364" s="302"/>
      <c r="CA364" s="302"/>
      <c r="CB364" s="302"/>
      <c r="CC364" s="302"/>
      <c r="CD364" s="302"/>
      <c r="CE364" s="302"/>
      <c r="CF364" s="302"/>
      <c r="CG364" s="302"/>
      <c r="CH364" s="302"/>
      <c r="CI364" s="302"/>
      <c r="CJ364" s="302"/>
      <c r="CK364" s="302"/>
      <c r="CL364" s="302"/>
      <c r="CM364" s="302"/>
      <c r="CN364" s="302"/>
      <c r="CO364" s="302"/>
      <c r="CP364" s="302"/>
      <c r="CQ364" s="302"/>
      <c r="CR364" s="302"/>
      <c r="CS364" s="302"/>
      <c r="CT364" s="302"/>
      <c r="CU364" s="302"/>
      <c r="CV364" s="302"/>
      <c r="CW364" s="302"/>
      <c r="CX364" s="302"/>
      <c r="CY364" s="302"/>
      <c r="CZ364" s="302"/>
      <c r="DA364" s="302"/>
      <c r="DB364" s="302"/>
      <c r="DC364" s="302"/>
      <c r="DD364" s="302"/>
      <c r="DE364" s="302"/>
      <c r="DF364" s="302"/>
      <c r="DG364" s="302"/>
      <c r="DH364" s="302"/>
      <c r="DI364" s="302"/>
      <c r="DJ364" s="302"/>
      <c r="DK364" s="302"/>
      <c r="DL364" s="302"/>
      <c r="DM364" s="302"/>
      <c r="DN364" s="302"/>
      <c r="DO364" s="302"/>
      <c r="DP364" s="302"/>
      <c r="DQ364" s="302"/>
      <c r="DR364" s="302"/>
      <c r="DS364" s="302"/>
      <c r="DT364" s="302"/>
      <c r="DU364" s="302"/>
      <c r="DV364" s="302"/>
      <c r="DW364" s="302"/>
      <c r="DX364" s="302"/>
      <c r="DY364" s="302"/>
      <c r="DZ364" s="302"/>
      <c r="EA364" s="302"/>
      <c r="EB364" s="302"/>
      <c r="EC364" s="302"/>
      <c r="ED364" s="302"/>
      <c r="EE364" s="302"/>
      <c r="EF364" s="302"/>
      <c r="EG364" s="302"/>
      <c r="EH364" s="302"/>
      <c r="EI364" s="302"/>
      <c r="EJ364" s="302"/>
      <c r="EK364" s="302"/>
      <c r="EL364" s="302"/>
      <c r="EM364" s="302"/>
      <c r="EN364" s="302"/>
      <c r="EO364" s="302"/>
      <c r="EP364" s="302"/>
      <c r="EQ364" s="302"/>
      <c r="ER364" s="302"/>
      <c r="ES364" s="302"/>
      <c r="ET364" s="302"/>
      <c r="EU364" s="302"/>
      <c r="EV364" s="302"/>
      <c r="EW364" s="302"/>
      <c r="EX364" s="302"/>
      <c r="EY364" s="302"/>
      <c r="EZ364" s="303"/>
      <c r="FA364" s="303"/>
      <c r="FB364" s="303"/>
      <c r="FC364" s="303"/>
      <c r="FD364" s="303"/>
      <c r="FE364" s="302"/>
      <c r="FF364" s="302"/>
      <c r="FG364" s="302"/>
      <c r="FH364" s="302"/>
      <c r="FI364" s="302"/>
    </row>
    <row r="365" spans="1:165" x14ac:dyDescent="0.2">
      <c r="A365" s="302"/>
      <c r="B365" s="55">
        <f t="shared" si="31"/>
        <v>1</v>
      </c>
      <c r="C365" s="55">
        <f t="shared" si="32"/>
        <v>1</v>
      </c>
      <c r="D365" s="55">
        <f t="shared" si="33"/>
        <v>1</v>
      </c>
      <c r="E365" s="55">
        <f t="shared" si="34"/>
        <v>1</v>
      </c>
      <c r="F365" s="55">
        <f t="shared" si="35"/>
        <v>1</v>
      </c>
      <c r="G365" s="55">
        <f t="shared" si="36"/>
        <v>10</v>
      </c>
      <c r="H365" s="55">
        <f>IF(AND(M365&gt;0,M365&lt;='Summary STATS'!$C$22),1,"")</f>
        <v>1</v>
      </c>
      <c r="I365" s="305"/>
      <c r="J365" s="26" t="s">
        <v>646</v>
      </c>
      <c r="K365" s="205">
        <v>44.215123589999997</v>
      </c>
      <c r="L365" s="205">
        <v>-88.459612039999996</v>
      </c>
      <c r="M365" s="302">
        <v>10</v>
      </c>
      <c r="N365" s="302" t="s">
        <v>284</v>
      </c>
      <c r="O365" s="302" t="s">
        <v>277</v>
      </c>
      <c r="P365" s="301"/>
      <c r="Q365" s="302">
        <v>1</v>
      </c>
      <c r="R365" s="15"/>
      <c r="S365" s="15"/>
      <c r="T365" s="302"/>
      <c r="U365" s="302"/>
      <c r="V365" s="302"/>
      <c r="W365" s="302"/>
      <c r="X365" s="302"/>
      <c r="Y365" s="302"/>
      <c r="Z365" s="302"/>
      <c r="AA365" s="302"/>
      <c r="AB365" s="302"/>
      <c r="AC365" s="302"/>
      <c r="AD365" s="302"/>
      <c r="AE365" s="302"/>
      <c r="AF365" s="302"/>
      <c r="AG365" s="302"/>
      <c r="AH365" s="302"/>
      <c r="AI365" s="302"/>
      <c r="AJ365" s="302"/>
      <c r="AK365" s="302"/>
      <c r="AL365" s="302"/>
      <c r="AM365" s="302"/>
      <c r="AN365" s="302"/>
      <c r="AO365" s="302"/>
      <c r="AP365" s="302"/>
      <c r="AQ365" s="302">
        <v>1</v>
      </c>
      <c r="AR365" s="302"/>
      <c r="AS365" s="302"/>
      <c r="AT365" s="302"/>
      <c r="AU365" s="302"/>
      <c r="AV365" s="302"/>
      <c r="AW365" s="302"/>
      <c r="AX365" s="302"/>
      <c r="AY365" s="302"/>
      <c r="AZ365" s="302"/>
      <c r="BA365" s="302"/>
      <c r="BB365" s="302"/>
      <c r="BC365" s="302"/>
      <c r="BD365" s="302"/>
      <c r="BE365" s="302"/>
      <c r="BF365" s="302"/>
      <c r="BG365" s="302"/>
      <c r="BH365" s="302"/>
      <c r="BI365" s="302"/>
      <c r="BJ365" s="302"/>
      <c r="BK365" s="302"/>
      <c r="BL365" s="302"/>
      <c r="BM365" s="302"/>
      <c r="BN365" s="302"/>
      <c r="BO365" s="302"/>
      <c r="BP365" s="302"/>
      <c r="BQ365" s="302"/>
      <c r="BR365" s="302"/>
      <c r="BS365" s="302"/>
      <c r="BT365" s="302"/>
      <c r="BU365" s="302"/>
      <c r="BV365" s="302"/>
      <c r="BW365" s="302"/>
      <c r="BX365" s="302"/>
      <c r="BY365" s="302"/>
      <c r="BZ365" s="302"/>
      <c r="CA365" s="302"/>
      <c r="CB365" s="302"/>
      <c r="CC365" s="302"/>
      <c r="CD365" s="302"/>
      <c r="CE365" s="302"/>
      <c r="CF365" s="302"/>
      <c r="CG365" s="302"/>
      <c r="CH365" s="302"/>
      <c r="CI365" s="302"/>
      <c r="CJ365" s="302"/>
      <c r="CK365" s="302"/>
      <c r="CL365" s="302"/>
      <c r="CM365" s="302"/>
      <c r="CN365" s="302"/>
      <c r="CO365" s="302"/>
      <c r="CP365" s="302"/>
      <c r="CQ365" s="302"/>
      <c r="CR365" s="302"/>
      <c r="CS365" s="302"/>
      <c r="CT365" s="302"/>
      <c r="CU365" s="302"/>
      <c r="CV365" s="302"/>
      <c r="CW365" s="302"/>
      <c r="CX365" s="302"/>
      <c r="CY365" s="302"/>
      <c r="CZ365" s="302"/>
      <c r="DA365" s="302"/>
      <c r="DB365" s="302"/>
      <c r="DC365" s="302"/>
      <c r="DD365" s="302"/>
      <c r="DE365" s="302"/>
      <c r="DF365" s="302"/>
      <c r="DG365" s="302"/>
      <c r="DH365" s="302"/>
      <c r="DI365" s="302"/>
      <c r="DJ365" s="302"/>
      <c r="DK365" s="302"/>
      <c r="DL365" s="302"/>
      <c r="DM365" s="302"/>
      <c r="DN365" s="302"/>
      <c r="DO365" s="302"/>
      <c r="DP365" s="302"/>
      <c r="DQ365" s="302"/>
      <c r="DR365" s="302"/>
      <c r="DS365" s="302"/>
      <c r="DT365" s="302"/>
      <c r="DU365" s="302"/>
      <c r="DV365" s="302"/>
      <c r="DW365" s="302"/>
      <c r="DX365" s="302"/>
      <c r="DY365" s="302"/>
      <c r="DZ365" s="302"/>
      <c r="EA365" s="302"/>
      <c r="EB365" s="302"/>
      <c r="EC365" s="302"/>
      <c r="ED365" s="302"/>
      <c r="EE365" s="302"/>
      <c r="EF365" s="302"/>
      <c r="EG365" s="302"/>
      <c r="EH365" s="302"/>
      <c r="EI365" s="302"/>
      <c r="EJ365" s="302"/>
      <c r="EK365" s="302"/>
      <c r="EL365" s="302"/>
      <c r="EM365" s="302"/>
      <c r="EN365" s="302"/>
      <c r="EO365" s="302"/>
      <c r="EP365" s="302"/>
      <c r="EQ365" s="302"/>
      <c r="ER365" s="302"/>
      <c r="ES365" s="302"/>
      <c r="ET365" s="302"/>
      <c r="EU365" s="302"/>
      <c r="EV365" s="302"/>
      <c r="EW365" s="302"/>
      <c r="EX365" s="302"/>
      <c r="EY365" s="302"/>
      <c r="EZ365" s="303"/>
      <c r="FA365" s="303"/>
      <c r="FB365" s="303"/>
      <c r="FC365" s="303"/>
      <c r="FD365" s="303"/>
      <c r="FE365" s="302"/>
      <c r="FF365" s="302"/>
      <c r="FG365" s="302"/>
      <c r="FH365" s="302"/>
      <c r="FI365" s="302"/>
    </row>
    <row r="366" spans="1:165" x14ac:dyDescent="0.2">
      <c r="A366" s="302"/>
      <c r="B366" s="55">
        <f t="shared" si="31"/>
        <v>0</v>
      </c>
      <c r="C366" s="55" t="str">
        <f t="shared" si="32"/>
        <v/>
      </c>
      <c r="D366" s="55" t="str">
        <f t="shared" si="33"/>
        <v/>
      </c>
      <c r="E366" s="55">
        <f t="shared" si="34"/>
        <v>0</v>
      </c>
      <c r="F366" s="55">
        <f t="shared" si="35"/>
        <v>0</v>
      </c>
      <c r="G366" s="55" t="str">
        <f t="shared" si="36"/>
        <v/>
      </c>
      <c r="H366" s="55">
        <f>IF(AND(M366&gt;0,M366&lt;='Summary STATS'!$C$22),1,"")</f>
        <v>1</v>
      </c>
      <c r="I366" s="305"/>
      <c r="J366" s="26" t="s">
        <v>647</v>
      </c>
      <c r="K366" s="205">
        <v>44.215108739999998</v>
      </c>
      <c r="L366" s="205">
        <v>-88.458510840000002</v>
      </c>
      <c r="M366" s="302">
        <v>7</v>
      </c>
      <c r="N366" s="302" t="s">
        <v>284</v>
      </c>
      <c r="O366" s="302" t="s">
        <v>277</v>
      </c>
      <c r="P366" s="301"/>
      <c r="Q366" s="302"/>
      <c r="R366" s="15"/>
      <c r="S366" s="15"/>
      <c r="T366" s="302"/>
      <c r="U366" s="302"/>
      <c r="V366" s="302"/>
      <c r="W366" s="302"/>
      <c r="X366" s="302"/>
      <c r="Y366" s="302"/>
      <c r="Z366" s="302"/>
      <c r="AA366" s="302"/>
      <c r="AB366" s="302"/>
      <c r="AC366" s="302"/>
      <c r="AD366" s="302"/>
      <c r="AE366" s="302"/>
      <c r="AF366" s="302"/>
      <c r="AG366" s="302"/>
      <c r="AH366" s="302"/>
      <c r="AI366" s="302"/>
      <c r="AJ366" s="302"/>
      <c r="AK366" s="302"/>
      <c r="AL366" s="302"/>
      <c r="AM366" s="302"/>
      <c r="AN366" s="302"/>
      <c r="AO366" s="302"/>
      <c r="AP366" s="302"/>
      <c r="AQ366" s="302"/>
      <c r="AR366" s="302"/>
      <c r="AS366" s="302"/>
      <c r="AT366" s="302"/>
      <c r="AU366" s="302"/>
      <c r="AV366" s="302"/>
      <c r="AW366" s="302"/>
      <c r="AX366" s="302"/>
      <c r="AY366" s="302"/>
      <c r="AZ366" s="302"/>
      <c r="BA366" s="302"/>
      <c r="BB366" s="302"/>
      <c r="BC366" s="302"/>
      <c r="BD366" s="302"/>
      <c r="BE366" s="302"/>
      <c r="BF366" s="302"/>
      <c r="BG366" s="302"/>
      <c r="BH366" s="302"/>
      <c r="BI366" s="302"/>
      <c r="BJ366" s="302"/>
      <c r="BK366" s="302"/>
      <c r="BL366" s="302"/>
      <c r="BM366" s="302"/>
      <c r="BN366" s="302"/>
      <c r="BO366" s="302"/>
      <c r="BP366" s="302"/>
      <c r="BQ366" s="302"/>
      <c r="BR366" s="302"/>
      <c r="BS366" s="302"/>
      <c r="BT366" s="302"/>
      <c r="BU366" s="302"/>
      <c r="BV366" s="302"/>
      <c r="BW366" s="302"/>
      <c r="BX366" s="302"/>
      <c r="BY366" s="302"/>
      <c r="BZ366" s="302"/>
      <c r="CA366" s="302"/>
      <c r="CB366" s="302"/>
      <c r="CC366" s="302"/>
      <c r="CD366" s="302"/>
      <c r="CE366" s="302"/>
      <c r="CF366" s="302"/>
      <c r="CG366" s="302"/>
      <c r="CH366" s="302"/>
      <c r="CI366" s="302"/>
      <c r="CJ366" s="302"/>
      <c r="CK366" s="302"/>
      <c r="CL366" s="302"/>
      <c r="CM366" s="302"/>
      <c r="CN366" s="302"/>
      <c r="CO366" s="302"/>
      <c r="CP366" s="302"/>
      <c r="CQ366" s="302"/>
      <c r="CR366" s="302"/>
      <c r="CS366" s="302"/>
      <c r="CT366" s="302"/>
      <c r="CU366" s="302"/>
      <c r="CV366" s="302"/>
      <c r="CW366" s="302"/>
      <c r="CX366" s="302"/>
      <c r="CY366" s="302"/>
      <c r="CZ366" s="302"/>
      <c r="DA366" s="302"/>
      <c r="DB366" s="302"/>
      <c r="DC366" s="302"/>
      <c r="DD366" s="302"/>
      <c r="DE366" s="302"/>
      <c r="DF366" s="302"/>
      <c r="DG366" s="302"/>
      <c r="DH366" s="302"/>
      <c r="DI366" s="302"/>
      <c r="DJ366" s="302"/>
      <c r="DK366" s="302"/>
      <c r="DL366" s="302"/>
      <c r="DM366" s="302"/>
      <c r="DN366" s="302"/>
      <c r="DO366" s="302"/>
      <c r="DP366" s="302"/>
      <c r="DQ366" s="302"/>
      <c r="DR366" s="302"/>
      <c r="DS366" s="302"/>
      <c r="DT366" s="302"/>
      <c r="DU366" s="302"/>
      <c r="DV366" s="302"/>
      <c r="DW366" s="302"/>
      <c r="DX366" s="302"/>
      <c r="DY366" s="302"/>
      <c r="DZ366" s="302"/>
      <c r="EA366" s="302"/>
      <c r="EB366" s="302"/>
      <c r="EC366" s="302"/>
      <c r="ED366" s="302"/>
      <c r="EE366" s="302"/>
      <c r="EF366" s="302"/>
      <c r="EG366" s="302"/>
      <c r="EH366" s="302"/>
      <c r="EI366" s="302"/>
      <c r="EJ366" s="302"/>
      <c r="EK366" s="302"/>
      <c r="EL366" s="302"/>
      <c r="EM366" s="302"/>
      <c r="EN366" s="302"/>
      <c r="EO366" s="302"/>
      <c r="EP366" s="302"/>
      <c r="EQ366" s="302"/>
      <c r="ER366" s="302"/>
      <c r="ES366" s="302"/>
      <c r="ET366" s="302"/>
      <c r="EU366" s="302"/>
      <c r="EV366" s="302"/>
      <c r="EW366" s="302"/>
      <c r="EX366" s="302"/>
      <c r="EY366" s="302"/>
      <c r="EZ366" s="303"/>
      <c r="FA366" s="303"/>
      <c r="FB366" s="303"/>
      <c r="FC366" s="303"/>
      <c r="FD366" s="303"/>
      <c r="FE366" s="302"/>
      <c r="FF366" s="302"/>
      <c r="FG366" s="302"/>
      <c r="FH366" s="302"/>
      <c r="FI366" s="302"/>
    </row>
    <row r="367" spans="1:165" x14ac:dyDescent="0.2">
      <c r="A367" s="302"/>
      <c r="B367" s="55">
        <f t="shared" si="31"/>
        <v>0</v>
      </c>
      <c r="C367" s="55" t="str">
        <f t="shared" si="32"/>
        <v/>
      </c>
      <c r="D367" s="55" t="str">
        <f t="shared" si="33"/>
        <v/>
      </c>
      <c r="E367" s="55">
        <f t="shared" si="34"/>
        <v>0</v>
      </c>
      <c r="F367" s="55">
        <f t="shared" si="35"/>
        <v>0</v>
      </c>
      <c r="G367" s="55" t="str">
        <f t="shared" si="36"/>
        <v/>
      </c>
      <c r="H367" s="55">
        <f>IF(AND(M367&gt;0,M367&lt;='Summary STATS'!$C$22),1,"")</f>
        <v>1</v>
      </c>
      <c r="I367" s="305"/>
      <c r="J367" s="26" t="s">
        <v>648</v>
      </c>
      <c r="K367" s="205">
        <v>44.215093869999997</v>
      </c>
      <c r="L367" s="205">
        <v>-88.457409639999995</v>
      </c>
      <c r="M367" s="302">
        <v>7</v>
      </c>
      <c r="N367" s="302" t="s">
        <v>284</v>
      </c>
      <c r="O367" s="302" t="s">
        <v>277</v>
      </c>
      <c r="P367" s="301"/>
      <c r="Q367" s="302"/>
      <c r="R367" s="15"/>
      <c r="S367" s="15"/>
      <c r="T367" s="302"/>
      <c r="U367" s="302"/>
      <c r="V367" s="302"/>
      <c r="W367" s="302"/>
      <c r="X367" s="302"/>
      <c r="Y367" s="302"/>
      <c r="Z367" s="302"/>
      <c r="AA367" s="302"/>
      <c r="AB367" s="302"/>
      <c r="AC367" s="302"/>
      <c r="AD367" s="302"/>
      <c r="AE367" s="302"/>
      <c r="AF367" s="302"/>
      <c r="AG367" s="302"/>
      <c r="AH367" s="302"/>
      <c r="AI367" s="302"/>
      <c r="AJ367" s="302"/>
      <c r="AK367" s="302"/>
      <c r="AL367" s="302"/>
      <c r="AM367" s="302"/>
      <c r="AN367" s="302"/>
      <c r="AO367" s="302"/>
      <c r="AP367" s="302"/>
      <c r="AQ367" s="302"/>
      <c r="AR367" s="302"/>
      <c r="AS367" s="302"/>
      <c r="AT367" s="302"/>
      <c r="AU367" s="302"/>
      <c r="AV367" s="302"/>
      <c r="AW367" s="302" t="s">
        <v>278</v>
      </c>
      <c r="AX367" s="302"/>
      <c r="AY367" s="302"/>
      <c r="AZ367" s="302"/>
      <c r="BA367" s="302"/>
      <c r="BB367" s="302"/>
      <c r="BC367" s="302"/>
      <c r="BD367" s="302"/>
      <c r="BE367" s="302"/>
      <c r="BF367" s="302"/>
      <c r="BG367" s="302"/>
      <c r="BH367" s="302"/>
      <c r="BI367" s="302"/>
      <c r="BJ367" s="302"/>
      <c r="BK367" s="302"/>
      <c r="BL367" s="302"/>
      <c r="BM367" s="302"/>
      <c r="BN367" s="302"/>
      <c r="BO367" s="302"/>
      <c r="BP367" s="302"/>
      <c r="BQ367" s="302"/>
      <c r="BR367" s="302"/>
      <c r="BS367" s="302"/>
      <c r="BT367" s="302"/>
      <c r="BU367" s="302"/>
      <c r="BV367" s="302"/>
      <c r="BW367" s="302"/>
      <c r="BX367" s="302"/>
      <c r="BY367" s="302"/>
      <c r="BZ367" s="302"/>
      <c r="CA367" s="302"/>
      <c r="CB367" s="302"/>
      <c r="CC367" s="302"/>
      <c r="CD367" s="302"/>
      <c r="CE367" s="302"/>
      <c r="CF367" s="302"/>
      <c r="CG367" s="302"/>
      <c r="CH367" s="302"/>
      <c r="CI367" s="302"/>
      <c r="CJ367" s="302"/>
      <c r="CK367" s="302"/>
      <c r="CL367" s="302"/>
      <c r="CM367" s="302"/>
      <c r="CN367" s="302"/>
      <c r="CO367" s="302"/>
      <c r="CP367" s="302"/>
      <c r="CQ367" s="302"/>
      <c r="CR367" s="302"/>
      <c r="CS367" s="302"/>
      <c r="CT367" s="302"/>
      <c r="CU367" s="302"/>
      <c r="CV367" s="302"/>
      <c r="CW367" s="302"/>
      <c r="CX367" s="302"/>
      <c r="CY367" s="302"/>
      <c r="CZ367" s="302"/>
      <c r="DA367" s="302"/>
      <c r="DB367" s="302"/>
      <c r="DC367" s="302"/>
      <c r="DD367" s="302"/>
      <c r="DE367" s="302"/>
      <c r="DF367" s="302"/>
      <c r="DG367" s="302"/>
      <c r="DH367" s="302"/>
      <c r="DI367" s="302"/>
      <c r="DJ367" s="302"/>
      <c r="DK367" s="302"/>
      <c r="DL367" s="302"/>
      <c r="DM367" s="302"/>
      <c r="DN367" s="302"/>
      <c r="DO367" s="302"/>
      <c r="DP367" s="302"/>
      <c r="DQ367" s="302"/>
      <c r="DR367" s="302"/>
      <c r="DS367" s="302"/>
      <c r="DT367" s="302"/>
      <c r="DU367" s="302"/>
      <c r="DV367" s="302"/>
      <c r="DW367" s="302"/>
      <c r="DX367" s="302"/>
      <c r="DY367" s="302"/>
      <c r="DZ367" s="302"/>
      <c r="EA367" s="302"/>
      <c r="EB367" s="302"/>
      <c r="EC367" s="302"/>
      <c r="ED367" s="302"/>
      <c r="EE367" s="302"/>
      <c r="EF367" s="302"/>
      <c r="EG367" s="302"/>
      <c r="EH367" s="302"/>
      <c r="EI367" s="302"/>
      <c r="EJ367" s="302"/>
      <c r="EK367" s="302"/>
      <c r="EL367" s="302"/>
      <c r="EM367" s="302"/>
      <c r="EN367" s="302"/>
      <c r="EO367" s="302"/>
      <c r="EP367" s="302"/>
      <c r="EQ367" s="302"/>
      <c r="ER367" s="302"/>
      <c r="ES367" s="302"/>
      <c r="ET367" s="302"/>
      <c r="EU367" s="302"/>
      <c r="EV367" s="302"/>
      <c r="EW367" s="302"/>
      <c r="EX367" s="302"/>
      <c r="EY367" s="302"/>
      <c r="EZ367" s="303"/>
      <c r="FA367" s="303"/>
      <c r="FB367" s="303"/>
      <c r="FC367" s="303"/>
      <c r="FD367" s="303"/>
      <c r="FE367" s="302"/>
      <c r="FF367" s="302"/>
      <c r="FG367" s="302"/>
      <c r="FH367" s="302"/>
      <c r="FI367" s="302"/>
    </row>
    <row r="368" spans="1:165" x14ac:dyDescent="0.2">
      <c r="A368" s="302"/>
      <c r="B368" s="55">
        <f t="shared" si="31"/>
        <v>0</v>
      </c>
      <c r="C368" s="55" t="str">
        <f t="shared" si="32"/>
        <v/>
      </c>
      <c r="D368" s="55" t="str">
        <f t="shared" si="33"/>
        <v/>
      </c>
      <c r="E368" s="55">
        <f t="shared" si="34"/>
        <v>0</v>
      </c>
      <c r="F368" s="55">
        <f t="shared" si="35"/>
        <v>0</v>
      </c>
      <c r="G368" s="55" t="str">
        <f t="shared" si="36"/>
        <v/>
      </c>
      <c r="H368" s="55">
        <f>IF(AND(M368&gt;0,M368&lt;='Summary STATS'!$C$22),1,"")</f>
        <v>1</v>
      </c>
      <c r="I368" s="305"/>
      <c r="J368" s="26" t="s">
        <v>649</v>
      </c>
      <c r="K368" s="205">
        <v>44.215078990000002</v>
      </c>
      <c r="L368" s="205">
        <v>-88.456308449999995</v>
      </c>
      <c r="M368" s="302">
        <v>7.75</v>
      </c>
      <c r="N368" s="302" t="s">
        <v>276</v>
      </c>
      <c r="O368" s="302" t="s">
        <v>277</v>
      </c>
      <c r="P368" s="301"/>
      <c r="Q368" s="302"/>
      <c r="R368" s="15"/>
      <c r="S368" s="15"/>
      <c r="T368" s="302"/>
      <c r="U368" s="302"/>
      <c r="V368" s="302"/>
      <c r="W368" s="302"/>
      <c r="X368" s="302"/>
      <c r="Y368" s="302"/>
      <c r="Z368" s="302"/>
      <c r="AA368" s="302"/>
      <c r="AB368" s="302"/>
      <c r="AC368" s="302"/>
      <c r="AD368" s="302"/>
      <c r="AE368" s="302"/>
      <c r="AF368" s="302"/>
      <c r="AG368" s="302"/>
      <c r="AH368" s="302"/>
      <c r="AI368" s="302"/>
      <c r="AJ368" s="302"/>
      <c r="AK368" s="302"/>
      <c r="AL368" s="302"/>
      <c r="AM368" s="302"/>
      <c r="AN368" s="302"/>
      <c r="AO368" s="302"/>
      <c r="AP368" s="302"/>
      <c r="AQ368" s="302"/>
      <c r="AR368" s="302"/>
      <c r="AS368" s="302"/>
      <c r="AT368" s="302"/>
      <c r="AU368" s="302"/>
      <c r="AV368" s="302"/>
      <c r="AW368" s="302"/>
      <c r="AX368" s="302"/>
      <c r="AY368" s="302"/>
      <c r="AZ368" s="302"/>
      <c r="BA368" s="302"/>
      <c r="BB368" s="302"/>
      <c r="BC368" s="302"/>
      <c r="BD368" s="302"/>
      <c r="BE368" s="302"/>
      <c r="BF368" s="302"/>
      <c r="BG368" s="302"/>
      <c r="BH368" s="302"/>
      <c r="BI368" s="302"/>
      <c r="BJ368" s="302"/>
      <c r="BK368" s="302"/>
      <c r="BL368" s="302"/>
      <c r="BM368" s="302"/>
      <c r="BN368" s="302"/>
      <c r="BO368" s="302"/>
      <c r="BP368" s="302"/>
      <c r="BQ368" s="302"/>
      <c r="BR368" s="302"/>
      <c r="BS368" s="302"/>
      <c r="BT368" s="302"/>
      <c r="BU368" s="302"/>
      <c r="BV368" s="302"/>
      <c r="BW368" s="302"/>
      <c r="BX368" s="302"/>
      <c r="BY368" s="302"/>
      <c r="BZ368" s="302"/>
      <c r="CA368" s="302"/>
      <c r="CB368" s="302"/>
      <c r="CC368" s="302"/>
      <c r="CD368" s="302"/>
      <c r="CE368" s="302"/>
      <c r="CF368" s="302"/>
      <c r="CG368" s="302"/>
      <c r="CH368" s="302"/>
      <c r="CI368" s="302"/>
      <c r="CJ368" s="302"/>
      <c r="CK368" s="302"/>
      <c r="CL368" s="302"/>
      <c r="CM368" s="302"/>
      <c r="CN368" s="302"/>
      <c r="CO368" s="302"/>
      <c r="CP368" s="302"/>
      <c r="CQ368" s="302"/>
      <c r="CR368" s="302"/>
      <c r="CS368" s="302"/>
      <c r="CT368" s="302"/>
      <c r="CU368" s="302"/>
      <c r="CV368" s="302"/>
      <c r="CW368" s="302"/>
      <c r="CX368" s="302"/>
      <c r="CY368" s="302"/>
      <c r="CZ368" s="302"/>
      <c r="DA368" s="302"/>
      <c r="DB368" s="302"/>
      <c r="DC368" s="302"/>
      <c r="DD368" s="302"/>
      <c r="DE368" s="302"/>
      <c r="DF368" s="302"/>
      <c r="DG368" s="302"/>
      <c r="DH368" s="302"/>
      <c r="DI368" s="302"/>
      <c r="DJ368" s="302"/>
      <c r="DK368" s="302"/>
      <c r="DL368" s="302"/>
      <c r="DM368" s="302"/>
      <c r="DN368" s="302"/>
      <c r="DO368" s="302"/>
      <c r="DP368" s="302"/>
      <c r="DQ368" s="302"/>
      <c r="DR368" s="302"/>
      <c r="DS368" s="302"/>
      <c r="DT368" s="302"/>
      <c r="DU368" s="302"/>
      <c r="DV368" s="302"/>
      <c r="DW368" s="302"/>
      <c r="DX368" s="302"/>
      <c r="DY368" s="302"/>
      <c r="DZ368" s="302"/>
      <c r="EA368" s="302"/>
      <c r="EB368" s="302"/>
      <c r="EC368" s="302"/>
      <c r="ED368" s="302"/>
      <c r="EE368" s="302"/>
      <c r="EF368" s="302"/>
      <c r="EG368" s="302"/>
      <c r="EH368" s="302"/>
      <c r="EI368" s="302"/>
      <c r="EJ368" s="302"/>
      <c r="EK368" s="302"/>
      <c r="EL368" s="302"/>
      <c r="EM368" s="302"/>
      <c r="EN368" s="302"/>
      <c r="EO368" s="302"/>
      <c r="EP368" s="302"/>
      <c r="EQ368" s="302"/>
      <c r="ER368" s="302"/>
      <c r="ES368" s="302"/>
      <c r="ET368" s="302"/>
      <c r="EU368" s="302"/>
      <c r="EV368" s="302"/>
      <c r="EW368" s="302"/>
      <c r="EX368" s="302"/>
      <c r="EY368" s="302"/>
      <c r="EZ368" s="303"/>
      <c r="FA368" s="303"/>
      <c r="FB368" s="303"/>
      <c r="FC368" s="303"/>
      <c r="FD368" s="303"/>
      <c r="FE368" s="302"/>
      <c r="FF368" s="302"/>
      <c r="FG368" s="302"/>
      <c r="FH368" s="302"/>
      <c r="FI368" s="302"/>
    </row>
    <row r="369" spans="1:165" x14ac:dyDescent="0.2">
      <c r="A369" s="302"/>
      <c r="B369" s="55">
        <f t="shared" si="31"/>
        <v>4</v>
      </c>
      <c r="C369" s="55">
        <f t="shared" si="32"/>
        <v>4</v>
      </c>
      <c r="D369" s="55">
        <f t="shared" si="33"/>
        <v>3</v>
      </c>
      <c r="E369" s="55">
        <f t="shared" si="34"/>
        <v>4</v>
      </c>
      <c r="F369" s="55">
        <f t="shared" si="35"/>
        <v>3</v>
      </c>
      <c r="G369" s="55">
        <f t="shared" si="36"/>
        <v>3</v>
      </c>
      <c r="H369" s="55">
        <f>IF(AND(M369&gt;0,M369&lt;='Summary STATS'!$C$22),1,"")</f>
        <v>1</v>
      </c>
      <c r="I369" s="305"/>
      <c r="J369" s="26" t="s">
        <v>650</v>
      </c>
      <c r="K369" s="205">
        <v>44.216004509999998</v>
      </c>
      <c r="L369" s="205">
        <v>-88.466198700000007</v>
      </c>
      <c r="M369" s="302">
        <v>3</v>
      </c>
      <c r="N369" s="302" t="s">
        <v>284</v>
      </c>
      <c r="O369" s="302" t="s">
        <v>277</v>
      </c>
      <c r="P369" s="301"/>
      <c r="Q369" s="302">
        <v>2</v>
      </c>
      <c r="R369" s="15">
        <v>1</v>
      </c>
      <c r="S369" s="15"/>
      <c r="T369" s="302"/>
      <c r="U369" s="302"/>
      <c r="V369" s="302"/>
      <c r="W369" s="302"/>
      <c r="X369" s="302"/>
      <c r="Y369" s="302"/>
      <c r="Z369" s="302"/>
      <c r="AA369" s="302"/>
      <c r="AB369" s="302"/>
      <c r="AC369" s="302"/>
      <c r="AD369" s="302"/>
      <c r="AE369" s="302">
        <v>2</v>
      </c>
      <c r="AF369" s="302"/>
      <c r="AG369" s="302"/>
      <c r="AH369" s="302"/>
      <c r="AI369" s="302"/>
      <c r="AJ369" s="302"/>
      <c r="AK369" s="302"/>
      <c r="AL369" s="302"/>
      <c r="AM369" s="302"/>
      <c r="AN369" s="302"/>
      <c r="AO369" s="302"/>
      <c r="AP369" s="302"/>
      <c r="AQ369" s="302">
        <v>2</v>
      </c>
      <c r="AR369" s="302"/>
      <c r="AS369" s="302"/>
      <c r="AT369" s="302"/>
      <c r="AU369" s="302"/>
      <c r="AV369" s="302"/>
      <c r="AW369" s="302">
        <v>1</v>
      </c>
      <c r="AX369" s="302"/>
      <c r="AY369" s="302"/>
      <c r="AZ369" s="302"/>
      <c r="BA369" s="302"/>
      <c r="BB369" s="302"/>
      <c r="BC369" s="302"/>
      <c r="BD369" s="302"/>
      <c r="BE369" s="302" t="s">
        <v>278</v>
      </c>
      <c r="BF369" s="302"/>
      <c r="BG369" s="302"/>
      <c r="BH369" s="302"/>
      <c r="BI369" s="302"/>
      <c r="BJ369" s="302"/>
      <c r="BK369" s="302"/>
      <c r="BL369" s="302"/>
      <c r="BM369" s="302"/>
      <c r="BN369" s="302"/>
      <c r="BO369" s="302"/>
      <c r="BP369" s="302"/>
      <c r="BQ369" s="302"/>
      <c r="BR369" s="302"/>
      <c r="BS369" s="302"/>
      <c r="BT369" s="302"/>
      <c r="BU369" s="302"/>
      <c r="BV369" s="302"/>
      <c r="BW369" s="302"/>
      <c r="BX369" s="302"/>
      <c r="BY369" s="302"/>
      <c r="BZ369" s="302"/>
      <c r="CA369" s="302"/>
      <c r="CB369" s="302" t="s">
        <v>278</v>
      </c>
      <c r="CC369" s="302"/>
      <c r="CD369" s="302"/>
      <c r="CE369" s="302"/>
      <c r="CF369" s="302"/>
      <c r="CG369" s="302"/>
      <c r="CH369" s="302"/>
      <c r="CI369" s="302"/>
      <c r="CJ369" s="302"/>
      <c r="CK369" s="302"/>
      <c r="CL369" s="302"/>
      <c r="CM369" s="302"/>
      <c r="CN369" s="302"/>
      <c r="CO369" s="302"/>
      <c r="CP369" s="302"/>
      <c r="CQ369" s="302"/>
      <c r="CR369" s="302"/>
      <c r="CS369" s="302"/>
      <c r="CT369" s="302"/>
      <c r="CU369" s="302"/>
      <c r="CV369" s="302"/>
      <c r="CW369" s="302"/>
      <c r="CX369" s="302"/>
      <c r="CY369" s="302"/>
      <c r="CZ369" s="302"/>
      <c r="DA369" s="302"/>
      <c r="DB369" s="302"/>
      <c r="DC369" s="302"/>
      <c r="DD369" s="302"/>
      <c r="DE369" s="302"/>
      <c r="DF369" s="302"/>
      <c r="DG369" s="302"/>
      <c r="DH369" s="302"/>
      <c r="DI369" s="302"/>
      <c r="DJ369" s="302"/>
      <c r="DK369" s="302"/>
      <c r="DL369" s="302"/>
      <c r="DM369" s="302"/>
      <c r="DN369" s="302"/>
      <c r="DO369" s="302"/>
      <c r="DP369" s="302"/>
      <c r="DQ369" s="302"/>
      <c r="DR369" s="302"/>
      <c r="DS369" s="302"/>
      <c r="DT369" s="302"/>
      <c r="DU369" s="302"/>
      <c r="DV369" s="302"/>
      <c r="DW369" s="302"/>
      <c r="DX369" s="302"/>
      <c r="DY369" s="302"/>
      <c r="DZ369" s="302"/>
      <c r="EA369" s="302"/>
      <c r="EB369" s="302"/>
      <c r="EC369" s="302"/>
      <c r="ED369" s="302"/>
      <c r="EE369" s="302"/>
      <c r="EF369" s="302"/>
      <c r="EG369" s="302"/>
      <c r="EH369" s="302"/>
      <c r="EI369" s="302"/>
      <c r="EJ369" s="302"/>
      <c r="EK369" s="302"/>
      <c r="EL369" s="302"/>
      <c r="EM369" s="302"/>
      <c r="EN369" s="302"/>
      <c r="EO369" s="302"/>
      <c r="EP369" s="302"/>
      <c r="EQ369" s="302"/>
      <c r="ER369" s="302"/>
      <c r="ES369" s="302" t="s">
        <v>278</v>
      </c>
      <c r="ET369" s="302"/>
      <c r="EU369" s="302"/>
      <c r="EV369" s="302"/>
      <c r="EW369" s="302"/>
      <c r="EX369" s="302"/>
      <c r="EY369" s="302"/>
      <c r="EZ369" s="303"/>
      <c r="FA369" s="303"/>
      <c r="FB369" s="303">
        <v>2</v>
      </c>
      <c r="FC369" s="303"/>
      <c r="FD369" s="303"/>
      <c r="FE369" s="302"/>
      <c r="FF369" s="302"/>
      <c r="FG369" s="302"/>
      <c r="FH369" s="302"/>
      <c r="FI369" s="302"/>
    </row>
    <row r="370" spans="1:165" x14ac:dyDescent="0.2">
      <c r="A370" s="302"/>
      <c r="B370" s="55">
        <f t="shared" si="31"/>
        <v>3</v>
      </c>
      <c r="C370" s="55">
        <f t="shared" si="32"/>
        <v>3</v>
      </c>
      <c r="D370" s="55">
        <f t="shared" si="33"/>
        <v>2</v>
      </c>
      <c r="E370" s="55">
        <f t="shared" si="34"/>
        <v>3</v>
      </c>
      <c r="F370" s="55">
        <f t="shared" si="35"/>
        <v>2</v>
      </c>
      <c r="G370" s="55">
        <f t="shared" si="36"/>
        <v>5.5</v>
      </c>
      <c r="H370" s="55">
        <f>IF(AND(M370&gt;0,M370&lt;='Summary STATS'!$C$22),1,"")</f>
        <v>1</v>
      </c>
      <c r="I370" s="305"/>
      <c r="J370" s="26" t="s">
        <v>651</v>
      </c>
      <c r="K370" s="205">
        <v>44.215989720000003</v>
      </c>
      <c r="L370" s="205">
        <v>-88.465097479999997</v>
      </c>
      <c r="M370" s="302">
        <v>5.5</v>
      </c>
      <c r="N370" s="302" t="s">
        <v>284</v>
      </c>
      <c r="O370" s="302" t="s">
        <v>277</v>
      </c>
      <c r="P370" s="301"/>
      <c r="Q370" s="302">
        <v>1</v>
      </c>
      <c r="R370" s="15" t="s">
        <v>278</v>
      </c>
      <c r="S370" s="15">
        <v>1</v>
      </c>
      <c r="T370" s="302"/>
      <c r="U370" s="302"/>
      <c r="V370" s="302"/>
      <c r="W370" s="302"/>
      <c r="X370" s="302"/>
      <c r="Y370" s="302"/>
      <c r="Z370" s="302"/>
      <c r="AA370" s="302"/>
      <c r="AB370" s="302"/>
      <c r="AC370" s="302"/>
      <c r="AD370" s="302"/>
      <c r="AE370" s="302">
        <v>1</v>
      </c>
      <c r="AF370" s="302"/>
      <c r="AG370" s="302"/>
      <c r="AH370" s="302"/>
      <c r="AI370" s="302"/>
      <c r="AJ370" s="302"/>
      <c r="AK370" s="302"/>
      <c r="AL370" s="302"/>
      <c r="AM370" s="302"/>
      <c r="AN370" s="302"/>
      <c r="AO370" s="302"/>
      <c r="AP370" s="302"/>
      <c r="AQ370" s="302">
        <v>1</v>
      </c>
      <c r="AR370" s="302"/>
      <c r="AS370" s="302"/>
      <c r="AT370" s="302"/>
      <c r="AU370" s="302"/>
      <c r="AV370" s="302"/>
      <c r="AW370" s="302"/>
      <c r="AX370" s="302"/>
      <c r="AY370" s="302"/>
      <c r="AZ370" s="302"/>
      <c r="BA370" s="302"/>
      <c r="BB370" s="302"/>
      <c r="BC370" s="302"/>
      <c r="BD370" s="302"/>
      <c r="BE370" s="302"/>
      <c r="BF370" s="302"/>
      <c r="BG370" s="302"/>
      <c r="BH370" s="302"/>
      <c r="BI370" s="302"/>
      <c r="BJ370" s="302"/>
      <c r="BK370" s="302"/>
      <c r="BL370" s="302"/>
      <c r="BM370" s="302"/>
      <c r="BN370" s="302"/>
      <c r="BO370" s="302"/>
      <c r="BP370" s="302"/>
      <c r="BQ370" s="302"/>
      <c r="BR370" s="302"/>
      <c r="BS370" s="302"/>
      <c r="BT370" s="302"/>
      <c r="BU370" s="302"/>
      <c r="BV370" s="302"/>
      <c r="BW370" s="302"/>
      <c r="BX370" s="302"/>
      <c r="BY370" s="302"/>
      <c r="BZ370" s="302"/>
      <c r="CA370" s="302"/>
      <c r="CB370" s="302" t="s">
        <v>278</v>
      </c>
      <c r="CC370" s="302"/>
      <c r="CD370" s="302"/>
      <c r="CE370" s="302"/>
      <c r="CF370" s="302"/>
      <c r="CG370" s="302"/>
      <c r="CH370" s="302"/>
      <c r="CI370" s="302"/>
      <c r="CJ370" s="302"/>
      <c r="CK370" s="302"/>
      <c r="CL370" s="302"/>
      <c r="CM370" s="302"/>
      <c r="CN370" s="302"/>
      <c r="CO370" s="302"/>
      <c r="CP370" s="302"/>
      <c r="CQ370" s="302"/>
      <c r="CR370" s="302"/>
      <c r="CS370" s="302"/>
      <c r="CT370" s="302"/>
      <c r="CU370" s="302"/>
      <c r="CV370" s="302"/>
      <c r="CW370" s="302"/>
      <c r="CX370" s="302"/>
      <c r="CY370" s="302"/>
      <c r="CZ370" s="302"/>
      <c r="DA370" s="302"/>
      <c r="DB370" s="302"/>
      <c r="DC370" s="302"/>
      <c r="DD370" s="302"/>
      <c r="DE370" s="302"/>
      <c r="DF370" s="302"/>
      <c r="DG370" s="302"/>
      <c r="DH370" s="302"/>
      <c r="DI370" s="302"/>
      <c r="DJ370" s="302"/>
      <c r="DK370" s="302"/>
      <c r="DL370" s="302"/>
      <c r="DM370" s="302"/>
      <c r="DN370" s="302"/>
      <c r="DO370" s="302"/>
      <c r="DP370" s="302"/>
      <c r="DQ370" s="302"/>
      <c r="DR370" s="302"/>
      <c r="DS370" s="302"/>
      <c r="DT370" s="302"/>
      <c r="DU370" s="302"/>
      <c r="DV370" s="302"/>
      <c r="DW370" s="302"/>
      <c r="DX370" s="302"/>
      <c r="DY370" s="302"/>
      <c r="DZ370" s="302"/>
      <c r="EA370" s="302"/>
      <c r="EB370" s="302"/>
      <c r="EC370" s="302"/>
      <c r="ED370" s="302"/>
      <c r="EE370" s="302"/>
      <c r="EF370" s="302"/>
      <c r="EG370" s="302"/>
      <c r="EH370" s="302"/>
      <c r="EI370" s="302"/>
      <c r="EJ370" s="302"/>
      <c r="EK370" s="302"/>
      <c r="EL370" s="302"/>
      <c r="EM370" s="302"/>
      <c r="EN370" s="302"/>
      <c r="EO370" s="302"/>
      <c r="EP370" s="302"/>
      <c r="EQ370" s="302"/>
      <c r="ER370" s="302"/>
      <c r="ES370" s="302"/>
      <c r="ET370" s="302"/>
      <c r="EU370" s="302"/>
      <c r="EV370" s="302"/>
      <c r="EW370" s="302"/>
      <c r="EX370" s="302"/>
      <c r="EY370" s="302"/>
      <c r="EZ370" s="303"/>
      <c r="FA370" s="303"/>
      <c r="FB370" s="303"/>
      <c r="FC370" s="303"/>
      <c r="FD370" s="303"/>
      <c r="FE370" s="302"/>
      <c r="FF370" s="302"/>
      <c r="FG370" s="302"/>
      <c r="FH370" s="302"/>
      <c r="FI370" s="302"/>
    </row>
    <row r="371" spans="1:165" x14ac:dyDescent="0.2">
      <c r="A371" s="302"/>
      <c r="B371" s="55">
        <f t="shared" si="31"/>
        <v>6</v>
      </c>
      <c r="C371" s="55">
        <f t="shared" si="32"/>
        <v>6</v>
      </c>
      <c r="D371" s="55">
        <f t="shared" si="33"/>
        <v>5</v>
      </c>
      <c r="E371" s="55">
        <f t="shared" si="34"/>
        <v>6</v>
      </c>
      <c r="F371" s="55">
        <f t="shared" si="35"/>
        <v>5</v>
      </c>
      <c r="G371" s="55">
        <f t="shared" si="36"/>
        <v>6.5</v>
      </c>
      <c r="H371" s="55">
        <f>IF(AND(M371&gt;0,M371&lt;='Summary STATS'!$C$22),1,"")</f>
        <v>1</v>
      </c>
      <c r="I371" s="305"/>
      <c r="J371" s="26" t="s">
        <v>652</v>
      </c>
      <c r="K371" s="205">
        <v>44.21597491</v>
      </c>
      <c r="L371" s="205">
        <v>-88.463996260000002</v>
      </c>
      <c r="M371" s="302">
        <v>6.5</v>
      </c>
      <c r="N371" s="302" t="s">
        <v>284</v>
      </c>
      <c r="O371" s="302" t="s">
        <v>277</v>
      </c>
      <c r="P371" s="301"/>
      <c r="Q371" s="302">
        <v>3</v>
      </c>
      <c r="R371" s="15">
        <v>1</v>
      </c>
      <c r="S371" s="15"/>
      <c r="T371" s="302"/>
      <c r="U371" s="302"/>
      <c r="V371" s="302"/>
      <c r="W371" s="302"/>
      <c r="X371" s="302"/>
      <c r="Y371" s="302"/>
      <c r="Z371" s="302"/>
      <c r="AA371" s="302"/>
      <c r="AB371" s="302"/>
      <c r="AC371" s="302"/>
      <c r="AD371" s="302"/>
      <c r="AE371" s="302">
        <v>3</v>
      </c>
      <c r="AF371" s="302"/>
      <c r="AG371" s="302"/>
      <c r="AH371" s="302"/>
      <c r="AI371" s="302"/>
      <c r="AJ371" s="302"/>
      <c r="AK371" s="302"/>
      <c r="AL371" s="302"/>
      <c r="AM371" s="302"/>
      <c r="AN371" s="302"/>
      <c r="AO371" s="302"/>
      <c r="AP371" s="302"/>
      <c r="AQ371" s="302">
        <v>3</v>
      </c>
      <c r="AR371" s="302"/>
      <c r="AS371" s="302"/>
      <c r="AT371" s="302"/>
      <c r="AU371" s="302"/>
      <c r="AV371" s="302"/>
      <c r="AW371" s="302">
        <v>1</v>
      </c>
      <c r="AX371" s="302"/>
      <c r="AY371" s="302"/>
      <c r="AZ371" s="302"/>
      <c r="BA371" s="302"/>
      <c r="BB371" s="302"/>
      <c r="BC371" s="302"/>
      <c r="BD371" s="302"/>
      <c r="BE371" s="302">
        <v>1</v>
      </c>
      <c r="BF371" s="302"/>
      <c r="BG371" s="302"/>
      <c r="BH371" s="302"/>
      <c r="BI371" s="302"/>
      <c r="BJ371" s="302"/>
      <c r="BK371" s="302"/>
      <c r="BL371" s="302"/>
      <c r="BM371" s="302"/>
      <c r="BN371" s="302"/>
      <c r="BO371" s="302"/>
      <c r="BP371" s="302"/>
      <c r="BQ371" s="302"/>
      <c r="BR371" s="302"/>
      <c r="BS371" s="302"/>
      <c r="BT371" s="302"/>
      <c r="BU371" s="302"/>
      <c r="BV371" s="302"/>
      <c r="BW371" s="302"/>
      <c r="BX371" s="302"/>
      <c r="BY371" s="302"/>
      <c r="BZ371" s="302"/>
      <c r="CA371" s="302"/>
      <c r="CB371" s="302"/>
      <c r="CC371" s="302"/>
      <c r="CD371" s="302"/>
      <c r="CE371" s="302"/>
      <c r="CF371" s="302"/>
      <c r="CG371" s="302"/>
      <c r="CH371" s="302"/>
      <c r="CI371" s="302"/>
      <c r="CJ371" s="302"/>
      <c r="CK371" s="302"/>
      <c r="CL371" s="302"/>
      <c r="CM371" s="302"/>
      <c r="CN371" s="302"/>
      <c r="CO371" s="302"/>
      <c r="CP371" s="302"/>
      <c r="CQ371" s="302"/>
      <c r="CR371" s="302"/>
      <c r="CS371" s="302"/>
      <c r="CT371" s="302"/>
      <c r="CU371" s="302"/>
      <c r="CV371" s="302"/>
      <c r="CW371" s="302"/>
      <c r="CX371" s="302"/>
      <c r="CY371" s="302"/>
      <c r="CZ371" s="302"/>
      <c r="DA371" s="302"/>
      <c r="DB371" s="302"/>
      <c r="DC371" s="302"/>
      <c r="DD371" s="302"/>
      <c r="DE371" s="302">
        <v>1</v>
      </c>
      <c r="DF371" s="302"/>
      <c r="DG371" s="302"/>
      <c r="DH371" s="302"/>
      <c r="DI371" s="302"/>
      <c r="DJ371" s="302"/>
      <c r="DK371" s="302"/>
      <c r="DL371" s="302"/>
      <c r="DM371" s="302"/>
      <c r="DN371" s="302"/>
      <c r="DO371" s="302"/>
      <c r="DP371" s="302"/>
      <c r="DQ371" s="302"/>
      <c r="DR371" s="302"/>
      <c r="DS371" s="302"/>
      <c r="DT371" s="302"/>
      <c r="DU371" s="302"/>
      <c r="DV371" s="302"/>
      <c r="DW371" s="302"/>
      <c r="DX371" s="302"/>
      <c r="DY371" s="302"/>
      <c r="DZ371" s="302"/>
      <c r="EA371" s="302"/>
      <c r="EB371" s="302"/>
      <c r="EC371" s="302"/>
      <c r="ED371" s="302"/>
      <c r="EE371" s="302"/>
      <c r="EF371" s="302"/>
      <c r="EG371" s="302"/>
      <c r="EH371" s="302"/>
      <c r="EI371" s="302"/>
      <c r="EJ371" s="302"/>
      <c r="EK371" s="302"/>
      <c r="EL371" s="302"/>
      <c r="EM371" s="302"/>
      <c r="EN371" s="302"/>
      <c r="EO371" s="302"/>
      <c r="EP371" s="302"/>
      <c r="EQ371" s="302"/>
      <c r="ER371" s="302"/>
      <c r="ES371" s="302"/>
      <c r="ET371" s="302"/>
      <c r="EU371" s="302"/>
      <c r="EV371" s="302"/>
      <c r="EW371" s="302"/>
      <c r="EX371" s="302"/>
      <c r="EY371" s="302"/>
      <c r="EZ371" s="303"/>
      <c r="FA371" s="303"/>
      <c r="FB371" s="303"/>
      <c r="FC371" s="303"/>
      <c r="FD371" s="303"/>
      <c r="FE371" s="302"/>
      <c r="FF371" s="302"/>
      <c r="FG371" s="302"/>
      <c r="FH371" s="302"/>
      <c r="FI371" s="302"/>
    </row>
    <row r="372" spans="1:165" x14ac:dyDescent="0.2">
      <c r="A372" s="302"/>
      <c r="B372" s="55">
        <f t="shared" si="31"/>
        <v>1</v>
      </c>
      <c r="C372" s="55">
        <f t="shared" si="32"/>
        <v>1</v>
      </c>
      <c r="D372" s="55">
        <f t="shared" si="33"/>
        <v>1</v>
      </c>
      <c r="E372" s="55">
        <f t="shared" si="34"/>
        <v>1</v>
      </c>
      <c r="F372" s="55">
        <f t="shared" si="35"/>
        <v>1</v>
      </c>
      <c r="G372" s="55">
        <f t="shared" si="36"/>
        <v>10.5</v>
      </c>
      <c r="H372" s="55">
        <f>IF(AND(M372&gt;0,M372&lt;='Summary STATS'!$C$22),1,"")</f>
        <v>1</v>
      </c>
      <c r="I372" s="305"/>
      <c r="J372" s="26" t="s">
        <v>653</v>
      </c>
      <c r="K372" s="205">
        <v>44.215960099999997</v>
      </c>
      <c r="L372" s="205">
        <v>-88.462895040000006</v>
      </c>
      <c r="M372" s="302">
        <v>10.5</v>
      </c>
      <c r="N372" s="302" t="s">
        <v>276</v>
      </c>
      <c r="O372" s="302" t="s">
        <v>277</v>
      </c>
      <c r="P372" s="301"/>
      <c r="Q372" s="302">
        <v>1</v>
      </c>
      <c r="R372" s="15"/>
      <c r="S372" s="15"/>
      <c r="T372" s="302"/>
      <c r="U372" s="302"/>
      <c r="V372" s="302"/>
      <c r="W372" s="302"/>
      <c r="X372" s="302"/>
      <c r="Y372" s="302"/>
      <c r="Z372" s="302"/>
      <c r="AA372" s="302"/>
      <c r="AB372" s="302"/>
      <c r="AC372" s="302"/>
      <c r="AD372" s="302"/>
      <c r="AE372" s="302"/>
      <c r="AF372" s="302"/>
      <c r="AG372" s="302"/>
      <c r="AH372" s="302"/>
      <c r="AI372" s="302"/>
      <c r="AJ372" s="302"/>
      <c r="AK372" s="302"/>
      <c r="AL372" s="302"/>
      <c r="AM372" s="302"/>
      <c r="AN372" s="302"/>
      <c r="AO372" s="302"/>
      <c r="AP372" s="302"/>
      <c r="AQ372" s="302">
        <v>1</v>
      </c>
      <c r="AR372" s="302"/>
      <c r="AS372" s="302"/>
      <c r="AT372" s="302"/>
      <c r="AU372" s="302"/>
      <c r="AV372" s="302"/>
      <c r="AW372" s="302"/>
      <c r="AX372" s="302"/>
      <c r="AY372" s="302"/>
      <c r="AZ372" s="302"/>
      <c r="BA372" s="302"/>
      <c r="BB372" s="302"/>
      <c r="BC372" s="302"/>
      <c r="BD372" s="302"/>
      <c r="BE372" s="302"/>
      <c r="BF372" s="302"/>
      <c r="BG372" s="302"/>
      <c r="BH372" s="302"/>
      <c r="BI372" s="302"/>
      <c r="BJ372" s="302"/>
      <c r="BK372" s="302"/>
      <c r="BL372" s="302"/>
      <c r="BM372" s="302"/>
      <c r="BN372" s="302"/>
      <c r="BO372" s="302"/>
      <c r="BP372" s="302"/>
      <c r="BQ372" s="302"/>
      <c r="BR372" s="302"/>
      <c r="BS372" s="302"/>
      <c r="BT372" s="302"/>
      <c r="BU372" s="302"/>
      <c r="BV372" s="302"/>
      <c r="BW372" s="302"/>
      <c r="BX372" s="302"/>
      <c r="BY372" s="302"/>
      <c r="BZ372" s="302"/>
      <c r="CA372" s="302"/>
      <c r="CB372" s="302"/>
      <c r="CC372" s="302"/>
      <c r="CD372" s="302"/>
      <c r="CE372" s="302"/>
      <c r="CF372" s="302"/>
      <c r="CG372" s="302"/>
      <c r="CH372" s="302"/>
      <c r="CI372" s="302"/>
      <c r="CJ372" s="302"/>
      <c r="CK372" s="302"/>
      <c r="CL372" s="302"/>
      <c r="CM372" s="302"/>
      <c r="CN372" s="302"/>
      <c r="CO372" s="302"/>
      <c r="CP372" s="302"/>
      <c r="CQ372" s="302"/>
      <c r="CR372" s="302"/>
      <c r="CS372" s="302"/>
      <c r="CT372" s="302"/>
      <c r="CU372" s="302"/>
      <c r="CV372" s="302"/>
      <c r="CW372" s="302"/>
      <c r="CX372" s="302"/>
      <c r="CY372" s="302"/>
      <c r="CZ372" s="302"/>
      <c r="DA372" s="302"/>
      <c r="DB372" s="302"/>
      <c r="DC372" s="302"/>
      <c r="DD372" s="302"/>
      <c r="DE372" s="302"/>
      <c r="DF372" s="302"/>
      <c r="DG372" s="302"/>
      <c r="DH372" s="302"/>
      <c r="DI372" s="302"/>
      <c r="DJ372" s="302"/>
      <c r="DK372" s="302"/>
      <c r="DL372" s="302"/>
      <c r="DM372" s="302"/>
      <c r="DN372" s="302"/>
      <c r="DO372" s="302"/>
      <c r="DP372" s="302"/>
      <c r="DQ372" s="302"/>
      <c r="DR372" s="302"/>
      <c r="DS372" s="302"/>
      <c r="DT372" s="302"/>
      <c r="DU372" s="302"/>
      <c r="DV372" s="302"/>
      <c r="DW372" s="302"/>
      <c r="DX372" s="302"/>
      <c r="DY372" s="302"/>
      <c r="DZ372" s="302"/>
      <c r="EA372" s="302"/>
      <c r="EB372" s="302"/>
      <c r="EC372" s="302"/>
      <c r="ED372" s="302"/>
      <c r="EE372" s="302"/>
      <c r="EF372" s="302"/>
      <c r="EG372" s="302"/>
      <c r="EH372" s="302"/>
      <c r="EI372" s="302"/>
      <c r="EJ372" s="302"/>
      <c r="EK372" s="302"/>
      <c r="EL372" s="302"/>
      <c r="EM372" s="302"/>
      <c r="EN372" s="302"/>
      <c r="EO372" s="302"/>
      <c r="EP372" s="302"/>
      <c r="EQ372" s="302"/>
      <c r="ER372" s="302"/>
      <c r="ES372" s="302"/>
      <c r="ET372" s="302"/>
      <c r="EU372" s="302"/>
      <c r="EV372" s="302"/>
      <c r="EW372" s="302"/>
      <c r="EX372" s="302"/>
      <c r="EY372" s="302"/>
      <c r="EZ372" s="303"/>
      <c r="FA372" s="303"/>
      <c r="FB372" s="303"/>
      <c r="FC372" s="303"/>
      <c r="FD372" s="303"/>
      <c r="FE372" s="302"/>
      <c r="FF372" s="302"/>
      <c r="FG372" s="302"/>
      <c r="FH372" s="302"/>
      <c r="FI372" s="302"/>
    </row>
    <row r="373" spans="1:165" x14ac:dyDescent="0.2">
      <c r="A373" s="302"/>
      <c r="B373" s="55">
        <f t="shared" si="31"/>
        <v>0</v>
      </c>
      <c r="C373" s="55" t="str">
        <f t="shared" si="32"/>
        <v/>
      </c>
      <c r="D373" s="55" t="str">
        <f t="shared" si="33"/>
        <v/>
      </c>
      <c r="E373" s="55">
        <f t="shared" si="34"/>
        <v>0</v>
      </c>
      <c r="F373" s="55">
        <f t="shared" si="35"/>
        <v>0</v>
      </c>
      <c r="G373" s="55" t="str">
        <f t="shared" si="36"/>
        <v/>
      </c>
      <c r="H373" s="55">
        <f>IF(AND(M373&gt;0,M373&lt;='Summary STATS'!$C$22),1,"")</f>
        <v>1</v>
      </c>
      <c r="I373" s="305"/>
      <c r="J373" s="26" t="s">
        <v>654</v>
      </c>
      <c r="K373" s="205">
        <v>44.215945269999999</v>
      </c>
      <c r="L373" s="205">
        <v>-88.461793819999997</v>
      </c>
      <c r="M373" s="302">
        <v>12.5</v>
      </c>
      <c r="N373" s="302" t="s">
        <v>276</v>
      </c>
      <c r="O373" s="302" t="s">
        <v>277</v>
      </c>
      <c r="P373" s="301"/>
      <c r="Q373" s="302"/>
      <c r="R373" s="15"/>
      <c r="S373" s="15"/>
      <c r="T373" s="302"/>
      <c r="U373" s="302"/>
      <c r="V373" s="302"/>
      <c r="W373" s="302"/>
      <c r="X373" s="302"/>
      <c r="Y373" s="302"/>
      <c r="Z373" s="302"/>
      <c r="AA373" s="302"/>
      <c r="AB373" s="302"/>
      <c r="AC373" s="302"/>
      <c r="AD373" s="302"/>
      <c r="AE373" s="302"/>
      <c r="AF373" s="302"/>
      <c r="AG373" s="302"/>
      <c r="AH373" s="302"/>
      <c r="AI373" s="302"/>
      <c r="AJ373" s="302"/>
      <c r="AK373" s="302"/>
      <c r="AL373" s="302"/>
      <c r="AM373" s="302"/>
      <c r="AN373" s="302"/>
      <c r="AO373" s="302"/>
      <c r="AP373" s="302"/>
      <c r="AQ373" s="302"/>
      <c r="AR373" s="302"/>
      <c r="AS373" s="302"/>
      <c r="AT373" s="302"/>
      <c r="AU373" s="302"/>
      <c r="AV373" s="302"/>
      <c r="AW373" s="302"/>
      <c r="AX373" s="302"/>
      <c r="AY373" s="302"/>
      <c r="AZ373" s="302"/>
      <c r="BA373" s="302"/>
      <c r="BB373" s="302"/>
      <c r="BC373" s="302"/>
      <c r="BD373" s="302"/>
      <c r="BE373" s="302"/>
      <c r="BF373" s="302"/>
      <c r="BG373" s="302"/>
      <c r="BH373" s="302"/>
      <c r="BI373" s="302"/>
      <c r="BJ373" s="302"/>
      <c r="BK373" s="302"/>
      <c r="BL373" s="302"/>
      <c r="BM373" s="302"/>
      <c r="BN373" s="302"/>
      <c r="BO373" s="302"/>
      <c r="BP373" s="302"/>
      <c r="BQ373" s="302"/>
      <c r="BR373" s="302"/>
      <c r="BS373" s="302"/>
      <c r="BT373" s="302"/>
      <c r="BU373" s="302"/>
      <c r="BV373" s="302"/>
      <c r="BW373" s="302"/>
      <c r="BX373" s="302"/>
      <c r="BY373" s="302"/>
      <c r="BZ373" s="302"/>
      <c r="CA373" s="302"/>
      <c r="CB373" s="302"/>
      <c r="CC373" s="302"/>
      <c r="CD373" s="302"/>
      <c r="CE373" s="302"/>
      <c r="CF373" s="302"/>
      <c r="CG373" s="302"/>
      <c r="CH373" s="302"/>
      <c r="CI373" s="302"/>
      <c r="CJ373" s="302"/>
      <c r="CK373" s="302"/>
      <c r="CL373" s="302"/>
      <c r="CM373" s="302"/>
      <c r="CN373" s="302"/>
      <c r="CO373" s="302"/>
      <c r="CP373" s="302"/>
      <c r="CQ373" s="302"/>
      <c r="CR373" s="302"/>
      <c r="CS373" s="302"/>
      <c r="CT373" s="302"/>
      <c r="CU373" s="302"/>
      <c r="CV373" s="302"/>
      <c r="CW373" s="302"/>
      <c r="CX373" s="302"/>
      <c r="CY373" s="302"/>
      <c r="CZ373" s="302"/>
      <c r="DA373" s="302"/>
      <c r="DB373" s="302"/>
      <c r="DC373" s="302"/>
      <c r="DD373" s="302"/>
      <c r="DE373" s="302"/>
      <c r="DF373" s="302"/>
      <c r="DG373" s="302"/>
      <c r="DH373" s="302"/>
      <c r="DI373" s="302"/>
      <c r="DJ373" s="302"/>
      <c r="DK373" s="302"/>
      <c r="DL373" s="302"/>
      <c r="DM373" s="302"/>
      <c r="DN373" s="302"/>
      <c r="DO373" s="302"/>
      <c r="DP373" s="302"/>
      <c r="DQ373" s="302"/>
      <c r="DR373" s="302"/>
      <c r="DS373" s="302"/>
      <c r="DT373" s="302"/>
      <c r="DU373" s="302"/>
      <c r="DV373" s="302"/>
      <c r="DW373" s="302"/>
      <c r="DX373" s="302"/>
      <c r="DY373" s="302"/>
      <c r="DZ373" s="302"/>
      <c r="EA373" s="302"/>
      <c r="EB373" s="302"/>
      <c r="EC373" s="302"/>
      <c r="ED373" s="302"/>
      <c r="EE373" s="302"/>
      <c r="EF373" s="302"/>
      <c r="EG373" s="302"/>
      <c r="EH373" s="302"/>
      <c r="EI373" s="302"/>
      <c r="EJ373" s="302"/>
      <c r="EK373" s="302"/>
      <c r="EL373" s="302"/>
      <c r="EM373" s="302"/>
      <c r="EN373" s="302"/>
      <c r="EO373" s="302"/>
      <c r="EP373" s="302"/>
      <c r="EQ373" s="302"/>
      <c r="ER373" s="302"/>
      <c r="ES373" s="302"/>
      <c r="ET373" s="302"/>
      <c r="EU373" s="302"/>
      <c r="EV373" s="302"/>
      <c r="EW373" s="302"/>
      <c r="EX373" s="302"/>
      <c r="EY373" s="302"/>
      <c r="EZ373" s="303"/>
      <c r="FA373" s="303"/>
      <c r="FB373" s="303"/>
      <c r="FC373" s="303"/>
      <c r="FD373" s="303"/>
      <c r="FE373" s="302"/>
      <c r="FF373" s="302"/>
      <c r="FG373" s="302"/>
      <c r="FH373" s="302"/>
      <c r="FI373" s="302"/>
    </row>
    <row r="374" spans="1:165" x14ac:dyDescent="0.2">
      <c r="A374" s="302"/>
      <c r="B374" s="55">
        <f t="shared" si="31"/>
        <v>0</v>
      </c>
      <c r="C374" s="55" t="str">
        <f t="shared" si="32"/>
        <v/>
      </c>
      <c r="D374" s="55" t="str">
        <f t="shared" si="33"/>
        <v/>
      </c>
      <c r="E374" s="55">
        <f t="shared" si="34"/>
        <v>0</v>
      </c>
      <c r="F374" s="55">
        <f t="shared" si="35"/>
        <v>0</v>
      </c>
      <c r="G374" s="55" t="str">
        <f t="shared" si="36"/>
        <v/>
      </c>
      <c r="H374" s="55">
        <f>IF(AND(M374&gt;0,M374&lt;='Summary STATS'!$C$22),1,"")</f>
        <v>1</v>
      </c>
      <c r="I374" s="305"/>
      <c r="J374" s="26" t="s">
        <v>655</v>
      </c>
      <c r="K374" s="205">
        <v>44.21593043</v>
      </c>
      <c r="L374" s="205">
        <v>-88.460692609999995</v>
      </c>
      <c r="M374" s="302">
        <v>10.75</v>
      </c>
      <c r="N374" s="302" t="s">
        <v>293</v>
      </c>
      <c r="O374" s="302" t="s">
        <v>277</v>
      </c>
      <c r="P374" s="301"/>
      <c r="Q374" s="302"/>
      <c r="R374" s="15"/>
      <c r="S374" s="15"/>
      <c r="T374" s="302"/>
      <c r="U374" s="302"/>
      <c r="V374" s="302"/>
      <c r="W374" s="302"/>
      <c r="X374" s="302"/>
      <c r="Y374" s="302"/>
      <c r="Z374" s="302"/>
      <c r="AA374" s="302"/>
      <c r="AB374" s="302"/>
      <c r="AC374" s="302"/>
      <c r="AD374" s="302"/>
      <c r="AE374" s="302"/>
      <c r="AF374" s="302"/>
      <c r="AG374" s="302"/>
      <c r="AH374" s="302"/>
      <c r="AI374" s="302"/>
      <c r="AJ374" s="302"/>
      <c r="AK374" s="302"/>
      <c r="AL374" s="302"/>
      <c r="AM374" s="302"/>
      <c r="AN374" s="302"/>
      <c r="AO374" s="302"/>
      <c r="AP374" s="302"/>
      <c r="AQ374" s="302"/>
      <c r="AR374" s="302"/>
      <c r="AS374" s="302"/>
      <c r="AT374" s="302"/>
      <c r="AU374" s="302"/>
      <c r="AV374" s="302"/>
      <c r="AW374" s="302"/>
      <c r="AX374" s="302"/>
      <c r="AY374" s="302"/>
      <c r="AZ374" s="302"/>
      <c r="BA374" s="302"/>
      <c r="BB374" s="302"/>
      <c r="BC374" s="302"/>
      <c r="BD374" s="302"/>
      <c r="BE374" s="302"/>
      <c r="BF374" s="302"/>
      <c r="BG374" s="302"/>
      <c r="BH374" s="302"/>
      <c r="BI374" s="302"/>
      <c r="BJ374" s="302"/>
      <c r="BK374" s="302"/>
      <c r="BL374" s="302"/>
      <c r="BM374" s="302"/>
      <c r="BN374" s="302"/>
      <c r="BO374" s="302"/>
      <c r="BP374" s="302"/>
      <c r="BQ374" s="302"/>
      <c r="BR374" s="302"/>
      <c r="BS374" s="302"/>
      <c r="BT374" s="302"/>
      <c r="BU374" s="302"/>
      <c r="BV374" s="302"/>
      <c r="BW374" s="302"/>
      <c r="BX374" s="302"/>
      <c r="BY374" s="302"/>
      <c r="BZ374" s="302"/>
      <c r="CA374" s="302"/>
      <c r="CB374" s="302"/>
      <c r="CC374" s="302"/>
      <c r="CD374" s="302"/>
      <c r="CE374" s="302"/>
      <c r="CF374" s="302"/>
      <c r="CG374" s="302"/>
      <c r="CH374" s="302"/>
      <c r="CI374" s="302"/>
      <c r="CJ374" s="302"/>
      <c r="CK374" s="302"/>
      <c r="CL374" s="302"/>
      <c r="CM374" s="302"/>
      <c r="CN374" s="302"/>
      <c r="CO374" s="302"/>
      <c r="CP374" s="302"/>
      <c r="CQ374" s="302"/>
      <c r="CR374" s="302"/>
      <c r="CS374" s="302"/>
      <c r="CT374" s="302"/>
      <c r="CU374" s="302"/>
      <c r="CV374" s="302"/>
      <c r="CW374" s="302"/>
      <c r="CX374" s="302"/>
      <c r="CY374" s="302"/>
      <c r="CZ374" s="302"/>
      <c r="DA374" s="302"/>
      <c r="DB374" s="302"/>
      <c r="DC374" s="302"/>
      <c r="DD374" s="302"/>
      <c r="DE374" s="302"/>
      <c r="DF374" s="302"/>
      <c r="DG374" s="302"/>
      <c r="DH374" s="302"/>
      <c r="DI374" s="302"/>
      <c r="DJ374" s="302"/>
      <c r="DK374" s="302"/>
      <c r="DL374" s="302"/>
      <c r="DM374" s="302"/>
      <c r="DN374" s="302"/>
      <c r="DO374" s="302"/>
      <c r="DP374" s="302"/>
      <c r="DQ374" s="302"/>
      <c r="DR374" s="302"/>
      <c r="DS374" s="302"/>
      <c r="DT374" s="302"/>
      <c r="DU374" s="302"/>
      <c r="DV374" s="302"/>
      <c r="DW374" s="302"/>
      <c r="DX374" s="302"/>
      <c r="DY374" s="302"/>
      <c r="DZ374" s="302"/>
      <c r="EA374" s="302"/>
      <c r="EB374" s="302"/>
      <c r="EC374" s="302"/>
      <c r="ED374" s="302"/>
      <c r="EE374" s="302"/>
      <c r="EF374" s="302"/>
      <c r="EG374" s="302"/>
      <c r="EH374" s="302"/>
      <c r="EI374" s="302"/>
      <c r="EJ374" s="302"/>
      <c r="EK374" s="302"/>
      <c r="EL374" s="302"/>
      <c r="EM374" s="302"/>
      <c r="EN374" s="302"/>
      <c r="EO374" s="302"/>
      <c r="EP374" s="302"/>
      <c r="EQ374" s="302"/>
      <c r="ER374" s="302"/>
      <c r="ES374" s="302"/>
      <c r="ET374" s="302"/>
      <c r="EU374" s="302"/>
      <c r="EV374" s="302"/>
      <c r="EW374" s="302"/>
      <c r="EX374" s="302"/>
      <c r="EY374" s="302"/>
      <c r="EZ374" s="303"/>
      <c r="FA374" s="303"/>
      <c r="FB374" s="303"/>
      <c r="FC374" s="303"/>
      <c r="FD374" s="303"/>
      <c r="FE374" s="302"/>
      <c r="FF374" s="302"/>
      <c r="FG374" s="302"/>
      <c r="FH374" s="302"/>
      <c r="FI374" s="302"/>
    </row>
    <row r="375" spans="1:165" x14ac:dyDescent="0.2">
      <c r="A375" s="302"/>
      <c r="B375" s="55">
        <f t="shared" si="31"/>
        <v>0</v>
      </c>
      <c r="C375" s="55" t="str">
        <f t="shared" si="32"/>
        <v/>
      </c>
      <c r="D375" s="55" t="str">
        <f t="shared" si="33"/>
        <v/>
      </c>
      <c r="E375" s="55">
        <f t="shared" si="34"/>
        <v>0</v>
      </c>
      <c r="F375" s="55">
        <f t="shared" si="35"/>
        <v>0</v>
      </c>
      <c r="G375" s="55" t="str">
        <f t="shared" si="36"/>
        <v/>
      </c>
      <c r="H375" s="55">
        <f>IF(AND(M375&gt;0,M375&lt;='Summary STATS'!$C$22),1,"")</f>
        <v>1</v>
      </c>
      <c r="I375" s="305"/>
      <c r="J375" s="26" t="s">
        <v>656</v>
      </c>
      <c r="K375" s="205">
        <v>44.215915590000002</v>
      </c>
      <c r="L375" s="205">
        <v>-88.45959139</v>
      </c>
      <c r="M375" s="302">
        <v>9.25</v>
      </c>
      <c r="N375" s="302" t="s">
        <v>284</v>
      </c>
      <c r="O375" s="302" t="s">
        <v>277</v>
      </c>
      <c r="P375" s="301"/>
      <c r="Q375" s="302"/>
      <c r="R375" s="15"/>
      <c r="S375" s="15"/>
      <c r="T375" s="302"/>
      <c r="U375" s="302"/>
      <c r="V375" s="302"/>
      <c r="W375" s="302"/>
      <c r="X375" s="302"/>
      <c r="Y375" s="302"/>
      <c r="Z375" s="302"/>
      <c r="AA375" s="302"/>
      <c r="AB375" s="302"/>
      <c r="AC375" s="302"/>
      <c r="AD375" s="302"/>
      <c r="AE375" s="302"/>
      <c r="AF375" s="302"/>
      <c r="AG375" s="302"/>
      <c r="AH375" s="302"/>
      <c r="AI375" s="302"/>
      <c r="AJ375" s="302"/>
      <c r="AK375" s="302"/>
      <c r="AL375" s="302"/>
      <c r="AM375" s="302"/>
      <c r="AN375" s="302"/>
      <c r="AO375" s="302"/>
      <c r="AP375" s="302"/>
      <c r="AQ375" s="302"/>
      <c r="AR375" s="302"/>
      <c r="AS375" s="302"/>
      <c r="AT375" s="302"/>
      <c r="AU375" s="302"/>
      <c r="AV375" s="302"/>
      <c r="AW375" s="302"/>
      <c r="AX375" s="302"/>
      <c r="AY375" s="302"/>
      <c r="AZ375" s="302"/>
      <c r="BA375" s="302"/>
      <c r="BB375" s="302"/>
      <c r="BC375" s="302"/>
      <c r="BD375" s="302"/>
      <c r="BE375" s="302"/>
      <c r="BF375" s="302"/>
      <c r="BG375" s="302"/>
      <c r="BH375" s="302"/>
      <c r="BI375" s="302"/>
      <c r="BJ375" s="302"/>
      <c r="BK375" s="302"/>
      <c r="BL375" s="302"/>
      <c r="BM375" s="302"/>
      <c r="BN375" s="302"/>
      <c r="BO375" s="302"/>
      <c r="BP375" s="302"/>
      <c r="BQ375" s="302"/>
      <c r="BR375" s="302"/>
      <c r="BS375" s="302"/>
      <c r="BT375" s="302"/>
      <c r="BU375" s="302"/>
      <c r="BV375" s="302"/>
      <c r="BW375" s="302"/>
      <c r="BX375" s="302"/>
      <c r="BY375" s="302"/>
      <c r="BZ375" s="302"/>
      <c r="CA375" s="302"/>
      <c r="CB375" s="302"/>
      <c r="CC375" s="302"/>
      <c r="CD375" s="302"/>
      <c r="CE375" s="302"/>
      <c r="CF375" s="302"/>
      <c r="CG375" s="302"/>
      <c r="CH375" s="302"/>
      <c r="CI375" s="302"/>
      <c r="CJ375" s="302"/>
      <c r="CK375" s="302"/>
      <c r="CL375" s="302"/>
      <c r="CM375" s="302"/>
      <c r="CN375" s="302"/>
      <c r="CO375" s="302"/>
      <c r="CP375" s="302"/>
      <c r="CQ375" s="302"/>
      <c r="CR375" s="302"/>
      <c r="CS375" s="302"/>
      <c r="CT375" s="302"/>
      <c r="CU375" s="302"/>
      <c r="CV375" s="302"/>
      <c r="CW375" s="302"/>
      <c r="CX375" s="302"/>
      <c r="CY375" s="302"/>
      <c r="CZ375" s="302"/>
      <c r="DA375" s="302"/>
      <c r="DB375" s="302"/>
      <c r="DC375" s="302"/>
      <c r="DD375" s="302"/>
      <c r="DE375" s="302"/>
      <c r="DF375" s="302"/>
      <c r="DG375" s="302"/>
      <c r="DH375" s="302"/>
      <c r="DI375" s="302"/>
      <c r="DJ375" s="302"/>
      <c r="DK375" s="302"/>
      <c r="DL375" s="302"/>
      <c r="DM375" s="302"/>
      <c r="DN375" s="302"/>
      <c r="DO375" s="302"/>
      <c r="DP375" s="302"/>
      <c r="DQ375" s="302"/>
      <c r="DR375" s="302"/>
      <c r="DS375" s="302"/>
      <c r="DT375" s="302"/>
      <c r="DU375" s="302"/>
      <c r="DV375" s="302"/>
      <c r="DW375" s="302"/>
      <c r="DX375" s="302"/>
      <c r="DY375" s="302"/>
      <c r="DZ375" s="302"/>
      <c r="EA375" s="302"/>
      <c r="EB375" s="302"/>
      <c r="EC375" s="302"/>
      <c r="ED375" s="302"/>
      <c r="EE375" s="302"/>
      <c r="EF375" s="302"/>
      <c r="EG375" s="302"/>
      <c r="EH375" s="302"/>
      <c r="EI375" s="302"/>
      <c r="EJ375" s="302"/>
      <c r="EK375" s="302"/>
      <c r="EL375" s="302"/>
      <c r="EM375" s="302"/>
      <c r="EN375" s="302"/>
      <c r="EO375" s="302"/>
      <c r="EP375" s="302"/>
      <c r="EQ375" s="302"/>
      <c r="ER375" s="302"/>
      <c r="ES375" s="302"/>
      <c r="ET375" s="302"/>
      <c r="EU375" s="302"/>
      <c r="EV375" s="302"/>
      <c r="EW375" s="302"/>
      <c r="EX375" s="302"/>
      <c r="EY375" s="302"/>
      <c r="EZ375" s="303"/>
      <c r="FA375" s="303"/>
      <c r="FB375" s="303"/>
      <c r="FC375" s="303"/>
      <c r="FD375" s="303"/>
      <c r="FE375" s="302"/>
      <c r="FF375" s="302"/>
      <c r="FG375" s="302"/>
      <c r="FH375" s="302"/>
      <c r="FI375" s="302"/>
    </row>
    <row r="376" spans="1:165" x14ac:dyDescent="0.2">
      <c r="A376" s="302"/>
      <c r="B376" s="55">
        <f t="shared" si="31"/>
        <v>3</v>
      </c>
      <c r="C376" s="55">
        <f t="shared" si="32"/>
        <v>3</v>
      </c>
      <c r="D376" s="55">
        <f t="shared" si="33"/>
        <v>3</v>
      </c>
      <c r="E376" s="55">
        <f t="shared" si="34"/>
        <v>3</v>
      </c>
      <c r="F376" s="55">
        <f t="shared" si="35"/>
        <v>3</v>
      </c>
      <c r="G376" s="55">
        <f t="shared" si="36"/>
        <v>7</v>
      </c>
      <c r="H376" s="55">
        <f>IF(AND(M376&gt;0,M376&lt;='Summary STATS'!$C$22),1,"")</f>
        <v>1</v>
      </c>
      <c r="I376" s="305"/>
      <c r="J376" s="26" t="s">
        <v>657</v>
      </c>
      <c r="K376" s="205">
        <v>44.215900730000001</v>
      </c>
      <c r="L376" s="205">
        <v>-88.458490179999998</v>
      </c>
      <c r="M376" s="302">
        <v>7</v>
      </c>
      <c r="N376" s="302" t="s">
        <v>293</v>
      </c>
      <c r="O376" s="302" t="s">
        <v>277</v>
      </c>
      <c r="P376" s="301"/>
      <c r="Q376" s="302">
        <v>2</v>
      </c>
      <c r="R376" s="15"/>
      <c r="S376" s="15"/>
      <c r="T376" s="302"/>
      <c r="U376" s="302"/>
      <c r="V376" s="302"/>
      <c r="W376" s="302"/>
      <c r="X376" s="302"/>
      <c r="Y376" s="302"/>
      <c r="Z376" s="302"/>
      <c r="AA376" s="302"/>
      <c r="AB376" s="302"/>
      <c r="AC376" s="302"/>
      <c r="AD376" s="302"/>
      <c r="AE376" s="302">
        <v>2</v>
      </c>
      <c r="AF376" s="302"/>
      <c r="AG376" s="302"/>
      <c r="AH376" s="302"/>
      <c r="AI376" s="302"/>
      <c r="AJ376" s="302"/>
      <c r="AK376" s="302"/>
      <c r="AL376" s="302"/>
      <c r="AM376" s="302"/>
      <c r="AN376" s="302"/>
      <c r="AO376" s="302"/>
      <c r="AP376" s="302"/>
      <c r="AQ376" s="302">
        <v>1</v>
      </c>
      <c r="AR376" s="302"/>
      <c r="AS376" s="302"/>
      <c r="AT376" s="302"/>
      <c r="AU376" s="302"/>
      <c r="AV376" s="302"/>
      <c r="AW376" s="302">
        <v>1</v>
      </c>
      <c r="AX376" s="302"/>
      <c r="AY376" s="302"/>
      <c r="AZ376" s="302"/>
      <c r="BA376" s="302"/>
      <c r="BB376" s="302"/>
      <c r="BC376" s="302"/>
      <c r="BD376" s="302"/>
      <c r="BE376" s="302"/>
      <c r="BF376" s="302"/>
      <c r="BG376" s="302"/>
      <c r="BH376" s="302"/>
      <c r="BI376" s="302"/>
      <c r="BJ376" s="302"/>
      <c r="BK376" s="302"/>
      <c r="BL376" s="302"/>
      <c r="BM376" s="302"/>
      <c r="BN376" s="302"/>
      <c r="BO376" s="302"/>
      <c r="BP376" s="302"/>
      <c r="BQ376" s="302"/>
      <c r="BR376" s="302"/>
      <c r="BS376" s="302"/>
      <c r="BT376" s="302"/>
      <c r="BU376" s="302"/>
      <c r="BV376" s="302"/>
      <c r="BW376" s="302"/>
      <c r="BX376" s="302"/>
      <c r="BY376" s="302"/>
      <c r="BZ376" s="302"/>
      <c r="CA376" s="302"/>
      <c r="CB376" s="302"/>
      <c r="CC376" s="302"/>
      <c r="CD376" s="302"/>
      <c r="CE376" s="302"/>
      <c r="CF376" s="302"/>
      <c r="CG376" s="302"/>
      <c r="CH376" s="302"/>
      <c r="CI376" s="302"/>
      <c r="CJ376" s="302"/>
      <c r="CK376" s="302"/>
      <c r="CL376" s="302"/>
      <c r="CM376" s="302"/>
      <c r="CN376" s="302"/>
      <c r="CO376" s="302"/>
      <c r="CP376" s="302"/>
      <c r="CQ376" s="302"/>
      <c r="CR376" s="302"/>
      <c r="CS376" s="302"/>
      <c r="CT376" s="302"/>
      <c r="CU376" s="302"/>
      <c r="CV376" s="302"/>
      <c r="CW376" s="302"/>
      <c r="CX376" s="302"/>
      <c r="CY376" s="302"/>
      <c r="CZ376" s="302"/>
      <c r="DA376" s="302"/>
      <c r="DB376" s="302"/>
      <c r="DC376" s="302"/>
      <c r="DD376" s="302"/>
      <c r="DE376" s="302"/>
      <c r="DF376" s="302"/>
      <c r="DG376" s="302"/>
      <c r="DH376" s="302"/>
      <c r="DI376" s="302"/>
      <c r="DJ376" s="302"/>
      <c r="DK376" s="302"/>
      <c r="DL376" s="302"/>
      <c r="DM376" s="302"/>
      <c r="DN376" s="302"/>
      <c r="DO376" s="302"/>
      <c r="DP376" s="302"/>
      <c r="DQ376" s="302"/>
      <c r="DR376" s="302"/>
      <c r="DS376" s="302"/>
      <c r="DT376" s="302"/>
      <c r="DU376" s="302"/>
      <c r="DV376" s="302"/>
      <c r="DW376" s="302"/>
      <c r="DX376" s="302"/>
      <c r="DY376" s="302"/>
      <c r="DZ376" s="302"/>
      <c r="EA376" s="302"/>
      <c r="EB376" s="302"/>
      <c r="EC376" s="302"/>
      <c r="ED376" s="302"/>
      <c r="EE376" s="302"/>
      <c r="EF376" s="302"/>
      <c r="EG376" s="302"/>
      <c r="EH376" s="302"/>
      <c r="EI376" s="302"/>
      <c r="EJ376" s="302"/>
      <c r="EK376" s="302"/>
      <c r="EL376" s="302"/>
      <c r="EM376" s="302"/>
      <c r="EN376" s="302"/>
      <c r="EO376" s="302"/>
      <c r="EP376" s="302"/>
      <c r="EQ376" s="302"/>
      <c r="ER376" s="302"/>
      <c r="ES376" s="302"/>
      <c r="ET376" s="302"/>
      <c r="EU376" s="302"/>
      <c r="EV376" s="302"/>
      <c r="EW376" s="302"/>
      <c r="EX376" s="302"/>
      <c r="EY376" s="302"/>
      <c r="EZ376" s="303"/>
      <c r="FA376" s="303"/>
      <c r="FB376" s="303"/>
      <c r="FC376" s="303"/>
      <c r="FD376" s="303"/>
      <c r="FE376" s="302"/>
      <c r="FF376" s="302"/>
      <c r="FG376" s="302"/>
      <c r="FH376" s="302"/>
      <c r="FI376" s="302"/>
    </row>
    <row r="377" spans="1:165" x14ac:dyDescent="0.2">
      <c r="A377" s="302"/>
      <c r="B377" s="55">
        <f t="shared" si="31"/>
        <v>0</v>
      </c>
      <c r="C377" s="55" t="str">
        <f t="shared" si="32"/>
        <v/>
      </c>
      <c r="D377" s="55" t="str">
        <f t="shared" si="33"/>
        <v/>
      </c>
      <c r="E377" s="55">
        <f t="shared" si="34"/>
        <v>0</v>
      </c>
      <c r="F377" s="55">
        <f t="shared" si="35"/>
        <v>0</v>
      </c>
      <c r="G377" s="55" t="str">
        <f t="shared" si="36"/>
        <v/>
      </c>
      <c r="H377" s="55">
        <f>IF(AND(M377&gt;0,M377&lt;='Summary STATS'!$C$22),1,"")</f>
        <v>1</v>
      </c>
      <c r="I377" s="305"/>
      <c r="J377" s="26" t="s">
        <v>658</v>
      </c>
      <c r="K377" s="205">
        <v>44.21588586</v>
      </c>
      <c r="L377" s="205">
        <v>-88.457388960000003</v>
      </c>
      <c r="M377" s="302">
        <v>7</v>
      </c>
      <c r="N377" s="302" t="s">
        <v>276</v>
      </c>
      <c r="O377" s="302" t="s">
        <v>277</v>
      </c>
      <c r="P377" s="301"/>
      <c r="Q377" s="302"/>
      <c r="R377" s="15"/>
      <c r="S377" s="15"/>
      <c r="T377" s="302"/>
      <c r="U377" s="302"/>
      <c r="V377" s="302"/>
      <c r="W377" s="302"/>
      <c r="X377" s="302"/>
      <c r="Y377" s="302"/>
      <c r="Z377" s="302"/>
      <c r="AA377" s="302"/>
      <c r="AB377" s="302"/>
      <c r="AC377" s="302"/>
      <c r="AD377" s="302"/>
      <c r="AE377" s="302"/>
      <c r="AF377" s="302"/>
      <c r="AG377" s="302"/>
      <c r="AH377" s="302"/>
      <c r="AI377" s="302"/>
      <c r="AJ377" s="302"/>
      <c r="AK377" s="302"/>
      <c r="AL377" s="302"/>
      <c r="AM377" s="302"/>
      <c r="AN377" s="302"/>
      <c r="AO377" s="302"/>
      <c r="AP377" s="302"/>
      <c r="AQ377" s="302"/>
      <c r="AR377" s="302"/>
      <c r="AS377" s="302"/>
      <c r="AT377" s="302"/>
      <c r="AU377" s="302"/>
      <c r="AV377" s="302"/>
      <c r="AW377" s="302"/>
      <c r="AX377" s="302"/>
      <c r="AY377" s="302"/>
      <c r="AZ377" s="302"/>
      <c r="BA377" s="302"/>
      <c r="BB377" s="302"/>
      <c r="BC377" s="302"/>
      <c r="BD377" s="302"/>
      <c r="BE377" s="302"/>
      <c r="BF377" s="302"/>
      <c r="BG377" s="302"/>
      <c r="BH377" s="302"/>
      <c r="BI377" s="302"/>
      <c r="BJ377" s="302"/>
      <c r="BK377" s="302"/>
      <c r="BL377" s="302"/>
      <c r="BM377" s="302"/>
      <c r="BN377" s="302"/>
      <c r="BO377" s="302"/>
      <c r="BP377" s="302"/>
      <c r="BQ377" s="302"/>
      <c r="BR377" s="302"/>
      <c r="BS377" s="302"/>
      <c r="BT377" s="302"/>
      <c r="BU377" s="302"/>
      <c r="BV377" s="302"/>
      <c r="BW377" s="302"/>
      <c r="BX377" s="302"/>
      <c r="BY377" s="302"/>
      <c r="BZ377" s="302"/>
      <c r="CA377" s="302"/>
      <c r="CB377" s="302"/>
      <c r="CC377" s="302"/>
      <c r="CD377" s="302"/>
      <c r="CE377" s="302"/>
      <c r="CF377" s="302"/>
      <c r="CG377" s="302"/>
      <c r="CH377" s="302"/>
      <c r="CI377" s="302"/>
      <c r="CJ377" s="302"/>
      <c r="CK377" s="302"/>
      <c r="CL377" s="302"/>
      <c r="CM377" s="302"/>
      <c r="CN377" s="302"/>
      <c r="CO377" s="302"/>
      <c r="CP377" s="302"/>
      <c r="CQ377" s="302"/>
      <c r="CR377" s="302"/>
      <c r="CS377" s="302"/>
      <c r="CT377" s="302"/>
      <c r="CU377" s="302"/>
      <c r="CV377" s="302"/>
      <c r="CW377" s="302"/>
      <c r="CX377" s="302"/>
      <c r="CY377" s="302"/>
      <c r="CZ377" s="302"/>
      <c r="DA377" s="302"/>
      <c r="DB377" s="302"/>
      <c r="DC377" s="302"/>
      <c r="DD377" s="302"/>
      <c r="DE377" s="302"/>
      <c r="DF377" s="302"/>
      <c r="DG377" s="302"/>
      <c r="DH377" s="302"/>
      <c r="DI377" s="302"/>
      <c r="DJ377" s="302"/>
      <c r="DK377" s="302"/>
      <c r="DL377" s="302"/>
      <c r="DM377" s="302"/>
      <c r="DN377" s="302"/>
      <c r="DO377" s="302"/>
      <c r="DP377" s="302"/>
      <c r="DQ377" s="302"/>
      <c r="DR377" s="302"/>
      <c r="DS377" s="302"/>
      <c r="DT377" s="302"/>
      <c r="DU377" s="302"/>
      <c r="DV377" s="302"/>
      <c r="DW377" s="302"/>
      <c r="DX377" s="302"/>
      <c r="DY377" s="302"/>
      <c r="DZ377" s="302"/>
      <c r="EA377" s="302"/>
      <c r="EB377" s="302"/>
      <c r="EC377" s="302"/>
      <c r="ED377" s="302"/>
      <c r="EE377" s="302"/>
      <c r="EF377" s="302"/>
      <c r="EG377" s="302"/>
      <c r="EH377" s="302"/>
      <c r="EI377" s="302"/>
      <c r="EJ377" s="302"/>
      <c r="EK377" s="302"/>
      <c r="EL377" s="302"/>
      <c r="EM377" s="302"/>
      <c r="EN377" s="302"/>
      <c r="EO377" s="302"/>
      <c r="EP377" s="302"/>
      <c r="EQ377" s="302"/>
      <c r="ER377" s="302"/>
      <c r="ES377" s="302"/>
      <c r="ET377" s="302"/>
      <c r="EU377" s="302"/>
      <c r="EV377" s="302"/>
      <c r="EW377" s="302"/>
      <c r="EX377" s="302"/>
      <c r="EY377" s="302"/>
      <c r="EZ377" s="303"/>
      <c r="FA377" s="303"/>
      <c r="FB377" s="303"/>
      <c r="FC377" s="303"/>
      <c r="FD377" s="303"/>
      <c r="FE377" s="302"/>
      <c r="FF377" s="302"/>
      <c r="FG377" s="302"/>
      <c r="FH377" s="302"/>
      <c r="FI377" s="302"/>
    </row>
    <row r="378" spans="1:165" x14ac:dyDescent="0.2">
      <c r="A378" s="302"/>
      <c r="B378" s="55">
        <f t="shared" si="31"/>
        <v>0</v>
      </c>
      <c r="C378" s="55" t="str">
        <f t="shared" si="32"/>
        <v/>
      </c>
      <c r="D378" s="55" t="str">
        <f t="shared" si="33"/>
        <v/>
      </c>
      <c r="E378" s="55">
        <f t="shared" si="34"/>
        <v>0</v>
      </c>
      <c r="F378" s="55">
        <f t="shared" si="35"/>
        <v>0</v>
      </c>
      <c r="G378" s="55" t="str">
        <f t="shared" si="36"/>
        <v/>
      </c>
      <c r="H378" s="55">
        <f>IF(AND(M378&gt;0,M378&lt;='Summary STATS'!$C$22),1,"")</f>
        <v>1</v>
      </c>
      <c r="I378" s="305"/>
      <c r="J378" s="26" t="s">
        <v>659</v>
      </c>
      <c r="K378" s="205">
        <v>44.215870979999998</v>
      </c>
      <c r="L378" s="205">
        <v>-88.456287750000001</v>
      </c>
      <c r="M378" s="302">
        <v>7.5</v>
      </c>
      <c r="N378" s="302" t="s">
        <v>276</v>
      </c>
      <c r="O378" s="302" t="s">
        <v>277</v>
      </c>
      <c r="P378" s="301"/>
      <c r="Q378" s="302"/>
      <c r="R378" s="15"/>
      <c r="S378" s="15"/>
      <c r="T378" s="302"/>
      <c r="U378" s="302"/>
      <c r="V378" s="302"/>
      <c r="W378" s="302"/>
      <c r="X378" s="302"/>
      <c r="Y378" s="302"/>
      <c r="Z378" s="302"/>
      <c r="AA378" s="302"/>
      <c r="AB378" s="302"/>
      <c r="AC378" s="302"/>
      <c r="AD378" s="302"/>
      <c r="AE378" s="302"/>
      <c r="AF378" s="302"/>
      <c r="AG378" s="302"/>
      <c r="AH378" s="302"/>
      <c r="AI378" s="302"/>
      <c r="AJ378" s="302"/>
      <c r="AK378" s="302"/>
      <c r="AL378" s="302"/>
      <c r="AM378" s="302"/>
      <c r="AN378" s="302"/>
      <c r="AO378" s="302"/>
      <c r="AP378" s="302"/>
      <c r="AQ378" s="302"/>
      <c r="AR378" s="302"/>
      <c r="AS378" s="302"/>
      <c r="AT378" s="302"/>
      <c r="AU378" s="302"/>
      <c r="AV378" s="302"/>
      <c r="AW378" s="302"/>
      <c r="AX378" s="302"/>
      <c r="AY378" s="302"/>
      <c r="AZ378" s="302"/>
      <c r="BA378" s="302"/>
      <c r="BB378" s="302"/>
      <c r="BC378" s="302"/>
      <c r="BD378" s="302"/>
      <c r="BE378" s="302"/>
      <c r="BF378" s="302"/>
      <c r="BG378" s="302"/>
      <c r="BH378" s="302"/>
      <c r="BI378" s="302"/>
      <c r="BJ378" s="302"/>
      <c r="BK378" s="302"/>
      <c r="BL378" s="302"/>
      <c r="BM378" s="302"/>
      <c r="BN378" s="302"/>
      <c r="BO378" s="302"/>
      <c r="BP378" s="302"/>
      <c r="BQ378" s="302"/>
      <c r="BR378" s="302"/>
      <c r="BS378" s="302"/>
      <c r="BT378" s="302"/>
      <c r="BU378" s="302"/>
      <c r="BV378" s="302"/>
      <c r="BW378" s="302"/>
      <c r="BX378" s="302"/>
      <c r="BY378" s="302"/>
      <c r="BZ378" s="302"/>
      <c r="CA378" s="302"/>
      <c r="CB378" s="302"/>
      <c r="CC378" s="302"/>
      <c r="CD378" s="302"/>
      <c r="CE378" s="302"/>
      <c r="CF378" s="302"/>
      <c r="CG378" s="302"/>
      <c r="CH378" s="302"/>
      <c r="CI378" s="302"/>
      <c r="CJ378" s="302"/>
      <c r="CK378" s="302"/>
      <c r="CL378" s="302"/>
      <c r="CM378" s="302"/>
      <c r="CN378" s="302"/>
      <c r="CO378" s="302"/>
      <c r="CP378" s="302"/>
      <c r="CQ378" s="302"/>
      <c r="CR378" s="302"/>
      <c r="CS378" s="302"/>
      <c r="CT378" s="302"/>
      <c r="CU378" s="302"/>
      <c r="CV378" s="302"/>
      <c r="CW378" s="302"/>
      <c r="CX378" s="302"/>
      <c r="CY378" s="302"/>
      <c r="CZ378" s="302"/>
      <c r="DA378" s="302"/>
      <c r="DB378" s="302"/>
      <c r="DC378" s="302"/>
      <c r="DD378" s="302"/>
      <c r="DE378" s="302"/>
      <c r="DF378" s="302"/>
      <c r="DG378" s="302"/>
      <c r="DH378" s="302"/>
      <c r="DI378" s="302"/>
      <c r="DJ378" s="302"/>
      <c r="DK378" s="302"/>
      <c r="DL378" s="302"/>
      <c r="DM378" s="302"/>
      <c r="DN378" s="302"/>
      <c r="DO378" s="302"/>
      <c r="DP378" s="302"/>
      <c r="DQ378" s="302"/>
      <c r="DR378" s="302"/>
      <c r="DS378" s="302"/>
      <c r="DT378" s="302"/>
      <c r="DU378" s="302"/>
      <c r="DV378" s="302"/>
      <c r="DW378" s="302"/>
      <c r="DX378" s="302"/>
      <c r="DY378" s="302"/>
      <c r="DZ378" s="302"/>
      <c r="EA378" s="302"/>
      <c r="EB378" s="302"/>
      <c r="EC378" s="302"/>
      <c r="ED378" s="302"/>
      <c r="EE378" s="302"/>
      <c r="EF378" s="302"/>
      <c r="EG378" s="302"/>
      <c r="EH378" s="302"/>
      <c r="EI378" s="302"/>
      <c r="EJ378" s="302"/>
      <c r="EK378" s="302"/>
      <c r="EL378" s="302"/>
      <c r="EM378" s="302"/>
      <c r="EN378" s="302"/>
      <c r="EO378" s="302"/>
      <c r="EP378" s="302"/>
      <c r="EQ378" s="302"/>
      <c r="ER378" s="302"/>
      <c r="ES378" s="302"/>
      <c r="ET378" s="302"/>
      <c r="EU378" s="302"/>
      <c r="EV378" s="302"/>
      <c r="EW378" s="302"/>
      <c r="EX378" s="302"/>
      <c r="EY378" s="302"/>
      <c r="EZ378" s="303"/>
      <c r="FA378" s="303"/>
      <c r="FB378" s="303"/>
      <c r="FC378" s="303"/>
      <c r="FD378" s="303"/>
      <c r="FE378" s="302"/>
      <c r="FF378" s="302"/>
      <c r="FG378" s="302"/>
      <c r="FH378" s="302"/>
      <c r="FI378" s="302"/>
    </row>
    <row r="379" spans="1:165" x14ac:dyDescent="0.2">
      <c r="A379" s="302"/>
      <c r="B379" s="55">
        <f t="shared" si="31"/>
        <v>3</v>
      </c>
      <c r="C379" s="55">
        <f t="shared" si="32"/>
        <v>3</v>
      </c>
      <c r="D379" s="55">
        <f t="shared" si="33"/>
        <v>2</v>
      </c>
      <c r="E379" s="55">
        <f t="shared" si="34"/>
        <v>3</v>
      </c>
      <c r="F379" s="55">
        <f t="shared" si="35"/>
        <v>2</v>
      </c>
      <c r="G379" s="55">
        <f t="shared" si="36"/>
        <v>6</v>
      </c>
      <c r="H379" s="55">
        <f>IF(AND(M379&gt;0,M379&lt;='Summary STATS'!$C$22),1,"")</f>
        <v>1</v>
      </c>
      <c r="I379" s="305"/>
      <c r="J379" s="26" t="s">
        <v>660</v>
      </c>
      <c r="K379" s="205">
        <v>44.215856090000003</v>
      </c>
      <c r="L379" s="205">
        <v>-88.45518654</v>
      </c>
      <c r="M379" s="302">
        <v>6</v>
      </c>
      <c r="N379" s="302" t="s">
        <v>284</v>
      </c>
      <c r="O379" s="302" t="s">
        <v>277</v>
      </c>
      <c r="P379" s="301"/>
      <c r="Q379" s="302">
        <v>3</v>
      </c>
      <c r="R379" s="15">
        <v>1</v>
      </c>
      <c r="S379" s="15"/>
      <c r="T379" s="302"/>
      <c r="U379" s="302"/>
      <c r="V379" s="302"/>
      <c r="W379" s="302"/>
      <c r="X379" s="302"/>
      <c r="Y379" s="302"/>
      <c r="Z379" s="302"/>
      <c r="AA379" s="302"/>
      <c r="AB379" s="302"/>
      <c r="AC379" s="302"/>
      <c r="AD379" s="302"/>
      <c r="AE379" s="302">
        <v>3</v>
      </c>
      <c r="AF379" s="302"/>
      <c r="AG379" s="302"/>
      <c r="AH379" s="302"/>
      <c r="AI379" s="302"/>
      <c r="AJ379" s="302"/>
      <c r="AK379" s="302"/>
      <c r="AL379" s="302"/>
      <c r="AM379" s="302"/>
      <c r="AN379" s="302"/>
      <c r="AO379" s="302"/>
      <c r="AP379" s="302"/>
      <c r="AQ379" s="302">
        <v>2</v>
      </c>
      <c r="AR379" s="302"/>
      <c r="AS379" s="302"/>
      <c r="AT379" s="302"/>
      <c r="AU379" s="302"/>
      <c r="AV379" s="302"/>
      <c r="AW379" s="302"/>
      <c r="AX379" s="302"/>
      <c r="AY379" s="302"/>
      <c r="AZ379" s="302"/>
      <c r="BA379" s="302"/>
      <c r="BB379" s="302"/>
      <c r="BC379" s="302"/>
      <c r="BD379" s="302"/>
      <c r="BE379" s="302"/>
      <c r="BF379" s="302"/>
      <c r="BG379" s="302"/>
      <c r="BH379" s="302"/>
      <c r="BI379" s="302"/>
      <c r="BJ379" s="302"/>
      <c r="BK379" s="302"/>
      <c r="BL379" s="302"/>
      <c r="BM379" s="302"/>
      <c r="BN379" s="302"/>
      <c r="BO379" s="302"/>
      <c r="BP379" s="302"/>
      <c r="BQ379" s="302"/>
      <c r="BR379" s="302"/>
      <c r="BS379" s="302"/>
      <c r="BT379" s="302"/>
      <c r="BU379" s="302"/>
      <c r="BV379" s="302"/>
      <c r="BW379" s="302"/>
      <c r="BX379" s="302"/>
      <c r="BY379" s="302"/>
      <c r="BZ379" s="302"/>
      <c r="CA379" s="302"/>
      <c r="CB379" s="302"/>
      <c r="CC379" s="302"/>
      <c r="CD379" s="302"/>
      <c r="CE379" s="302"/>
      <c r="CF379" s="302"/>
      <c r="CG379" s="302"/>
      <c r="CH379" s="302"/>
      <c r="CI379" s="302"/>
      <c r="CJ379" s="302"/>
      <c r="CK379" s="302"/>
      <c r="CL379" s="302"/>
      <c r="CM379" s="302"/>
      <c r="CN379" s="302"/>
      <c r="CO379" s="302"/>
      <c r="CP379" s="302"/>
      <c r="CQ379" s="302"/>
      <c r="CR379" s="302"/>
      <c r="CS379" s="302"/>
      <c r="CT379" s="302"/>
      <c r="CU379" s="302"/>
      <c r="CV379" s="302"/>
      <c r="CW379" s="302"/>
      <c r="CX379" s="302"/>
      <c r="CY379" s="302"/>
      <c r="CZ379" s="302"/>
      <c r="DA379" s="302"/>
      <c r="DB379" s="302"/>
      <c r="DC379" s="302"/>
      <c r="DD379" s="302"/>
      <c r="DE379" s="302"/>
      <c r="DF379" s="302"/>
      <c r="DG379" s="302"/>
      <c r="DH379" s="302"/>
      <c r="DI379" s="302"/>
      <c r="DJ379" s="302"/>
      <c r="DK379" s="302"/>
      <c r="DL379" s="302"/>
      <c r="DM379" s="302"/>
      <c r="DN379" s="302"/>
      <c r="DO379" s="302"/>
      <c r="DP379" s="302"/>
      <c r="DQ379" s="302"/>
      <c r="DR379" s="302"/>
      <c r="DS379" s="302"/>
      <c r="DT379" s="302"/>
      <c r="DU379" s="302"/>
      <c r="DV379" s="302"/>
      <c r="DW379" s="302"/>
      <c r="DX379" s="302"/>
      <c r="DY379" s="302"/>
      <c r="DZ379" s="302"/>
      <c r="EA379" s="302"/>
      <c r="EB379" s="302"/>
      <c r="EC379" s="302"/>
      <c r="ED379" s="302"/>
      <c r="EE379" s="302"/>
      <c r="EF379" s="302"/>
      <c r="EG379" s="302"/>
      <c r="EH379" s="302"/>
      <c r="EI379" s="302"/>
      <c r="EJ379" s="302"/>
      <c r="EK379" s="302"/>
      <c r="EL379" s="302"/>
      <c r="EM379" s="302"/>
      <c r="EN379" s="302"/>
      <c r="EO379" s="302"/>
      <c r="EP379" s="302"/>
      <c r="EQ379" s="302"/>
      <c r="ER379" s="302"/>
      <c r="ES379" s="302"/>
      <c r="ET379" s="302"/>
      <c r="EU379" s="302"/>
      <c r="EV379" s="302"/>
      <c r="EW379" s="302"/>
      <c r="EX379" s="302"/>
      <c r="EY379" s="302"/>
      <c r="EZ379" s="303"/>
      <c r="FA379" s="303"/>
      <c r="FB379" s="303"/>
      <c r="FC379" s="303"/>
      <c r="FD379" s="303"/>
      <c r="FE379" s="302"/>
      <c r="FF379" s="302"/>
      <c r="FG379" s="302"/>
      <c r="FH379" s="302"/>
      <c r="FI379" s="302"/>
    </row>
    <row r="380" spans="1:165" x14ac:dyDescent="0.2">
      <c r="A380" s="302"/>
      <c r="B380" s="55">
        <f t="shared" si="31"/>
        <v>6</v>
      </c>
      <c r="C380" s="55">
        <f t="shared" si="32"/>
        <v>6</v>
      </c>
      <c r="D380" s="55">
        <f t="shared" si="33"/>
        <v>4</v>
      </c>
      <c r="E380" s="55">
        <f t="shared" si="34"/>
        <v>6</v>
      </c>
      <c r="F380" s="55">
        <f t="shared" si="35"/>
        <v>4</v>
      </c>
      <c r="G380" s="55">
        <f t="shared" si="36"/>
        <v>3.5</v>
      </c>
      <c r="H380" s="55">
        <f>IF(AND(M380&gt;0,M380&lt;='Summary STATS'!$C$22),1,"")</f>
        <v>1</v>
      </c>
      <c r="I380" s="305"/>
      <c r="J380" s="26" t="s">
        <v>661</v>
      </c>
      <c r="K380" s="205">
        <v>44.216796500000001</v>
      </c>
      <c r="L380" s="205">
        <v>-88.466178139999997</v>
      </c>
      <c r="M380" s="302">
        <v>3.5</v>
      </c>
      <c r="N380" s="302" t="s">
        <v>284</v>
      </c>
      <c r="O380" s="302" t="s">
        <v>277</v>
      </c>
      <c r="P380" s="309"/>
      <c r="Q380" s="302">
        <v>3</v>
      </c>
      <c r="R380" s="15">
        <v>2</v>
      </c>
      <c r="S380" s="15">
        <v>1</v>
      </c>
      <c r="T380" s="302"/>
      <c r="U380" s="302"/>
      <c r="V380" s="302"/>
      <c r="W380" s="302"/>
      <c r="X380" s="302"/>
      <c r="Y380" s="302"/>
      <c r="Z380" s="302"/>
      <c r="AA380" s="302"/>
      <c r="AB380" s="302"/>
      <c r="AC380" s="302"/>
      <c r="AD380" s="302"/>
      <c r="AE380" s="302">
        <v>2</v>
      </c>
      <c r="AF380" s="302"/>
      <c r="AG380" s="302"/>
      <c r="AH380" s="302"/>
      <c r="AI380" s="302"/>
      <c r="AJ380" s="302"/>
      <c r="AK380" s="302"/>
      <c r="AL380" s="302"/>
      <c r="AM380" s="302"/>
      <c r="AN380" s="302"/>
      <c r="AO380" s="302"/>
      <c r="AP380" s="302"/>
      <c r="AQ380" s="302">
        <v>1</v>
      </c>
      <c r="AR380" s="302"/>
      <c r="AS380" s="302"/>
      <c r="AT380" s="302"/>
      <c r="AU380" s="302"/>
      <c r="AV380" s="302"/>
      <c r="AW380" s="302">
        <v>3</v>
      </c>
      <c r="AX380" s="302"/>
      <c r="AY380" s="302"/>
      <c r="AZ380" s="302"/>
      <c r="BA380" s="302"/>
      <c r="BB380" s="302"/>
      <c r="BC380" s="302"/>
      <c r="BD380" s="302"/>
      <c r="BE380" s="302">
        <v>1</v>
      </c>
      <c r="BF380" s="302"/>
      <c r="BG380" s="302"/>
      <c r="BH380" s="302"/>
      <c r="BI380" s="302"/>
      <c r="BJ380" s="302"/>
      <c r="BK380" s="302"/>
      <c r="BL380" s="302"/>
      <c r="BM380" s="302"/>
      <c r="BN380" s="302"/>
      <c r="BO380" s="302"/>
      <c r="BP380" s="302"/>
      <c r="BQ380" s="302"/>
      <c r="BR380" s="302"/>
      <c r="BS380" s="302"/>
      <c r="BT380" s="302"/>
      <c r="BU380" s="302"/>
      <c r="BV380" s="302"/>
      <c r="BW380" s="302"/>
      <c r="BX380" s="302"/>
      <c r="BY380" s="302"/>
      <c r="BZ380" s="302"/>
      <c r="CA380" s="302"/>
      <c r="CB380" s="302"/>
      <c r="CC380" s="302"/>
      <c r="CD380" s="302"/>
      <c r="CE380" s="302"/>
      <c r="CF380" s="302"/>
      <c r="CG380" s="302"/>
      <c r="CH380" s="302"/>
      <c r="CI380" s="302"/>
      <c r="CJ380" s="302"/>
      <c r="CK380" s="302"/>
      <c r="CL380" s="302"/>
      <c r="CM380" s="302"/>
      <c r="CN380" s="302"/>
      <c r="CO380" s="302"/>
      <c r="CP380" s="302"/>
      <c r="CQ380" s="302"/>
      <c r="CR380" s="302"/>
      <c r="CS380" s="302"/>
      <c r="CT380" s="302"/>
      <c r="CU380" s="302"/>
      <c r="CV380" s="302"/>
      <c r="CW380" s="302"/>
      <c r="CX380" s="302"/>
      <c r="CY380" s="302"/>
      <c r="CZ380" s="302"/>
      <c r="DA380" s="302"/>
      <c r="DB380" s="302"/>
      <c r="DC380" s="302"/>
      <c r="DD380" s="302"/>
      <c r="DE380" s="302"/>
      <c r="DF380" s="302"/>
      <c r="DG380" s="302"/>
      <c r="DH380" s="302"/>
      <c r="DI380" s="302"/>
      <c r="DJ380" s="302"/>
      <c r="DK380" s="302"/>
      <c r="DL380" s="302"/>
      <c r="DM380" s="302"/>
      <c r="DN380" s="302"/>
      <c r="DO380" s="302"/>
      <c r="DP380" s="302"/>
      <c r="DQ380" s="302"/>
      <c r="DR380" s="302"/>
      <c r="DS380" s="302"/>
      <c r="DT380" s="302"/>
      <c r="DU380" s="302"/>
      <c r="DV380" s="302"/>
      <c r="DW380" s="302"/>
      <c r="DX380" s="302"/>
      <c r="DY380" s="302"/>
      <c r="DZ380" s="302"/>
      <c r="EA380" s="302"/>
      <c r="EB380" s="302"/>
      <c r="EC380" s="302"/>
      <c r="ED380" s="302" t="s">
        <v>278</v>
      </c>
      <c r="EE380" s="302"/>
      <c r="EF380" s="302"/>
      <c r="EG380" s="302"/>
      <c r="EH380" s="302"/>
      <c r="EI380" s="302"/>
      <c r="EJ380" s="302"/>
      <c r="EK380" s="302"/>
      <c r="EL380" s="302"/>
      <c r="EM380" s="302"/>
      <c r="EN380" s="302"/>
      <c r="EO380" s="302"/>
      <c r="EP380" s="302"/>
      <c r="EQ380" s="302"/>
      <c r="ER380" s="302"/>
      <c r="ES380" s="302"/>
      <c r="ET380" s="302"/>
      <c r="EU380" s="302"/>
      <c r="EV380" s="302"/>
      <c r="EW380" s="302"/>
      <c r="EX380" s="302"/>
      <c r="EY380" s="302"/>
      <c r="EZ380" s="303"/>
      <c r="FA380" s="303"/>
      <c r="FB380" s="303">
        <v>1</v>
      </c>
      <c r="FC380" s="303"/>
      <c r="FD380" s="303"/>
      <c r="FE380" s="302"/>
      <c r="FF380" s="302"/>
      <c r="FG380" s="302"/>
      <c r="FH380" s="302"/>
      <c r="FI380" s="302"/>
    </row>
    <row r="381" spans="1:165" x14ac:dyDescent="0.2">
      <c r="A381" s="302"/>
      <c r="B381" s="55">
        <f t="shared" si="31"/>
        <v>4</v>
      </c>
      <c r="C381" s="55">
        <f t="shared" si="32"/>
        <v>4</v>
      </c>
      <c r="D381" s="55">
        <f t="shared" si="33"/>
        <v>3</v>
      </c>
      <c r="E381" s="55">
        <f t="shared" si="34"/>
        <v>4</v>
      </c>
      <c r="F381" s="55">
        <f t="shared" si="35"/>
        <v>3</v>
      </c>
      <c r="G381" s="55">
        <f t="shared" si="36"/>
        <v>5.25</v>
      </c>
      <c r="H381" s="55">
        <f>IF(AND(M381&gt;0,M381&lt;='Summary STATS'!$C$22),1,"")</f>
        <v>1</v>
      </c>
      <c r="I381" s="305"/>
      <c r="J381" s="26" t="s">
        <v>663</v>
      </c>
      <c r="K381" s="205">
        <v>44.216781709999999</v>
      </c>
      <c r="L381" s="205">
        <v>-88.4650769</v>
      </c>
      <c r="M381" s="302">
        <v>5.25</v>
      </c>
      <c r="N381" s="302" t="s">
        <v>284</v>
      </c>
      <c r="O381" s="302" t="s">
        <v>277</v>
      </c>
      <c r="P381" s="301"/>
      <c r="Q381" s="302">
        <v>3</v>
      </c>
      <c r="R381" s="15">
        <v>1</v>
      </c>
      <c r="S381" s="15"/>
      <c r="T381" s="302"/>
      <c r="U381" s="302"/>
      <c r="V381" s="302"/>
      <c r="W381" s="302"/>
      <c r="X381" s="302"/>
      <c r="Y381" s="302"/>
      <c r="Z381" s="302"/>
      <c r="AA381" s="302"/>
      <c r="AB381" s="302"/>
      <c r="AC381" s="302"/>
      <c r="AD381" s="302"/>
      <c r="AE381" s="302">
        <v>2</v>
      </c>
      <c r="AF381" s="302"/>
      <c r="AG381" s="302"/>
      <c r="AH381" s="302"/>
      <c r="AI381" s="302"/>
      <c r="AJ381" s="302"/>
      <c r="AK381" s="302"/>
      <c r="AL381" s="302"/>
      <c r="AM381" s="302"/>
      <c r="AN381" s="302"/>
      <c r="AO381" s="302"/>
      <c r="AP381" s="302"/>
      <c r="AQ381" s="302">
        <v>3</v>
      </c>
      <c r="AR381" s="302"/>
      <c r="AS381" s="302"/>
      <c r="AT381" s="302"/>
      <c r="AU381" s="302"/>
      <c r="AV381" s="302"/>
      <c r="AW381" s="302">
        <v>1</v>
      </c>
      <c r="AX381" s="302"/>
      <c r="AY381" s="302"/>
      <c r="AZ381" s="302"/>
      <c r="BA381" s="302"/>
      <c r="BB381" s="302"/>
      <c r="BC381" s="302"/>
      <c r="BD381" s="302"/>
      <c r="BE381" s="302"/>
      <c r="BF381" s="302"/>
      <c r="BG381" s="302"/>
      <c r="BH381" s="302"/>
      <c r="BI381" s="302"/>
      <c r="BJ381" s="302"/>
      <c r="BK381" s="302"/>
      <c r="BL381" s="302"/>
      <c r="BM381" s="302"/>
      <c r="BN381" s="302"/>
      <c r="BO381" s="302"/>
      <c r="BP381" s="302"/>
      <c r="BQ381" s="302"/>
      <c r="BR381" s="302"/>
      <c r="BS381" s="302"/>
      <c r="BT381" s="302"/>
      <c r="BU381" s="302"/>
      <c r="BV381" s="302"/>
      <c r="BW381" s="302"/>
      <c r="BX381" s="302"/>
      <c r="BY381" s="302"/>
      <c r="BZ381" s="302"/>
      <c r="CA381" s="302"/>
      <c r="CB381" s="302"/>
      <c r="CC381" s="302"/>
      <c r="CD381" s="302"/>
      <c r="CE381" s="302"/>
      <c r="CF381" s="302"/>
      <c r="CG381" s="302"/>
      <c r="CH381" s="302"/>
      <c r="CI381" s="302"/>
      <c r="CJ381" s="302"/>
      <c r="CK381" s="302"/>
      <c r="CL381" s="302"/>
      <c r="CM381" s="302"/>
      <c r="CN381" s="302"/>
      <c r="CO381" s="302"/>
      <c r="CP381" s="302"/>
      <c r="CQ381" s="302"/>
      <c r="CR381" s="302"/>
      <c r="CS381" s="302"/>
      <c r="CT381" s="302"/>
      <c r="CU381" s="302"/>
      <c r="CV381" s="302"/>
      <c r="CW381" s="302"/>
      <c r="CX381" s="302"/>
      <c r="CY381" s="302"/>
      <c r="CZ381" s="302"/>
      <c r="DA381" s="302"/>
      <c r="DB381" s="302"/>
      <c r="DC381" s="302"/>
      <c r="DD381" s="302"/>
      <c r="DE381" s="302"/>
      <c r="DF381" s="302"/>
      <c r="DG381" s="302"/>
      <c r="DH381" s="302"/>
      <c r="DI381" s="302"/>
      <c r="DJ381" s="302"/>
      <c r="DK381" s="302"/>
      <c r="DL381" s="302"/>
      <c r="DM381" s="302"/>
      <c r="DN381" s="302"/>
      <c r="DO381" s="302"/>
      <c r="DP381" s="302"/>
      <c r="DQ381" s="302"/>
      <c r="DR381" s="302"/>
      <c r="DS381" s="302"/>
      <c r="DT381" s="302"/>
      <c r="DU381" s="302"/>
      <c r="DV381" s="302"/>
      <c r="DW381" s="302"/>
      <c r="DX381" s="302"/>
      <c r="DY381" s="302"/>
      <c r="DZ381" s="302"/>
      <c r="EA381" s="302"/>
      <c r="EB381" s="302"/>
      <c r="EC381" s="302"/>
      <c r="ED381" s="302"/>
      <c r="EE381" s="302"/>
      <c r="EF381" s="302"/>
      <c r="EG381" s="302"/>
      <c r="EH381" s="302"/>
      <c r="EI381" s="302"/>
      <c r="EJ381" s="302"/>
      <c r="EK381" s="302"/>
      <c r="EL381" s="302"/>
      <c r="EM381" s="302"/>
      <c r="EN381" s="302"/>
      <c r="EO381" s="302"/>
      <c r="EP381" s="302"/>
      <c r="EQ381" s="302"/>
      <c r="ER381" s="302"/>
      <c r="ES381" s="302"/>
      <c r="ET381" s="302"/>
      <c r="EU381" s="302"/>
      <c r="EV381" s="302"/>
      <c r="EW381" s="302"/>
      <c r="EX381" s="302"/>
      <c r="EY381" s="302"/>
      <c r="EZ381" s="303"/>
      <c r="FA381" s="303"/>
      <c r="FB381" s="303"/>
      <c r="FC381" s="303"/>
      <c r="FD381" s="303"/>
      <c r="FE381" s="302"/>
      <c r="FF381" s="302"/>
      <c r="FG381" s="302"/>
      <c r="FH381" s="302"/>
      <c r="FI381" s="302"/>
    </row>
    <row r="382" spans="1:165" x14ac:dyDescent="0.2">
      <c r="A382" s="302"/>
      <c r="B382" s="55">
        <f t="shared" si="31"/>
        <v>3</v>
      </c>
      <c r="C382" s="55">
        <f t="shared" si="32"/>
        <v>3</v>
      </c>
      <c r="D382" s="55">
        <f t="shared" si="33"/>
        <v>1</v>
      </c>
      <c r="E382" s="55">
        <f t="shared" si="34"/>
        <v>3</v>
      </c>
      <c r="F382" s="55">
        <f t="shared" si="35"/>
        <v>1</v>
      </c>
      <c r="G382" s="55">
        <f t="shared" si="36"/>
        <v>6.75</v>
      </c>
      <c r="H382" s="55">
        <f>IF(AND(M382&gt;0,M382&lt;='Summary STATS'!$C$22),1,"")</f>
        <v>1</v>
      </c>
      <c r="I382" s="305"/>
      <c r="J382" s="26" t="s">
        <v>664</v>
      </c>
      <c r="K382" s="205">
        <v>44.216766900000003</v>
      </c>
      <c r="L382" s="205">
        <v>-88.463975669999996</v>
      </c>
      <c r="M382" s="302">
        <v>6.75</v>
      </c>
      <c r="N382" s="302" t="s">
        <v>284</v>
      </c>
      <c r="O382" s="302" t="s">
        <v>277</v>
      </c>
      <c r="P382" s="301"/>
      <c r="Q382" s="302">
        <v>2</v>
      </c>
      <c r="R382" s="15">
        <v>2</v>
      </c>
      <c r="S382" s="15">
        <v>1</v>
      </c>
      <c r="T382" s="302"/>
      <c r="U382" s="302"/>
      <c r="V382" s="302"/>
      <c r="W382" s="302"/>
      <c r="X382" s="302"/>
      <c r="Y382" s="302"/>
      <c r="Z382" s="302"/>
      <c r="AA382" s="302"/>
      <c r="AB382" s="302"/>
      <c r="AC382" s="302"/>
      <c r="AD382" s="302"/>
      <c r="AE382" s="302">
        <v>2</v>
      </c>
      <c r="AF382" s="302"/>
      <c r="AG382" s="302"/>
      <c r="AH382" s="302"/>
      <c r="AI382" s="302"/>
      <c r="AJ382" s="302"/>
      <c r="AK382" s="302"/>
      <c r="AL382" s="302"/>
      <c r="AM382" s="302"/>
      <c r="AN382" s="302"/>
      <c r="AO382" s="302"/>
      <c r="AP382" s="302"/>
      <c r="AQ382" s="302"/>
      <c r="AR382" s="302"/>
      <c r="AS382" s="302"/>
      <c r="AT382" s="302"/>
      <c r="AU382" s="302"/>
      <c r="AV382" s="302"/>
      <c r="AW382" s="302"/>
      <c r="AX382" s="302"/>
      <c r="AY382" s="302"/>
      <c r="AZ382" s="302"/>
      <c r="BA382" s="302"/>
      <c r="BB382" s="302"/>
      <c r="BC382" s="302"/>
      <c r="BD382" s="302"/>
      <c r="BE382" s="302"/>
      <c r="BF382" s="302"/>
      <c r="BG382" s="302"/>
      <c r="BH382" s="302"/>
      <c r="BI382" s="302"/>
      <c r="BJ382" s="302"/>
      <c r="BK382" s="302"/>
      <c r="BL382" s="302"/>
      <c r="BM382" s="302"/>
      <c r="BN382" s="302"/>
      <c r="BO382" s="302"/>
      <c r="BP382" s="302"/>
      <c r="BQ382" s="302"/>
      <c r="BR382" s="302"/>
      <c r="BS382" s="302"/>
      <c r="BT382" s="302"/>
      <c r="BU382" s="302"/>
      <c r="BV382" s="302"/>
      <c r="BW382" s="302"/>
      <c r="BX382" s="302"/>
      <c r="BY382" s="302"/>
      <c r="BZ382" s="302"/>
      <c r="CA382" s="302"/>
      <c r="CB382" s="302"/>
      <c r="CC382" s="302"/>
      <c r="CD382" s="302"/>
      <c r="CE382" s="302"/>
      <c r="CF382" s="302"/>
      <c r="CG382" s="302"/>
      <c r="CH382" s="302"/>
      <c r="CI382" s="302"/>
      <c r="CJ382" s="302"/>
      <c r="CK382" s="302"/>
      <c r="CL382" s="302"/>
      <c r="CM382" s="302"/>
      <c r="CN382" s="302"/>
      <c r="CO382" s="302"/>
      <c r="CP382" s="302"/>
      <c r="CQ382" s="302"/>
      <c r="CR382" s="302"/>
      <c r="CS382" s="302"/>
      <c r="CT382" s="302"/>
      <c r="CU382" s="302"/>
      <c r="CV382" s="302"/>
      <c r="CW382" s="302"/>
      <c r="CX382" s="302"/>
      <c r="CY382" s="302"/>
      <c r="CZ382" s="302"/>
      <c r="DA382" s="302"/>
      <c r="DB382" s="302"/>
      <c r="DC382" s="302"/>
      <c r="DD382" s="302"/>
      <c r="DE382" s="302"/>
      <c r="DF382" s="302"/>
      <c r="DG382" s="302"/>
      <c r="DH382" s="302"/>
      <c r="DI382" s="302"/>
      <c r="DJ382" s="302"/>
      <c r="DK382" s="302"/>
      <c r="DL382" s="302"/>
      <c r="DM382" s="302"/>
      <c r="DN382" s="302"/>
      <c r="DO382" s="302"/>
      <c r="DP382" s="302"/>
      <c r="DQ382" s="302"/>
      <c r="DR382" s="302"/>
      <c r="DS382" s="302"/>
      <c r="DT382" s="302"/>
      <c r="DU382" s="302"/>
      <c r="DV382" s="302"/>
      <c r="DW382" s="302"/>
      <c r="DX382" s="302"/>
      <c r="DY382" s="302"/>
      <c r="DZ382" s="302"/>
      <c r="EA382" s="302"/>
      <c r="EB382" s="302"/>
      <c r="EC382" s="302"/>
      <c r="ED382" s="302"/>
      <c r="EE382" s="302"/>
      <c r="EF382" s="302"/>
      <c r="EG382" s="302"/>
      <c r="EH382" s="302"/>
      <c r="EI382" s="302"/>
      <c r="EJ382" s="302"/>
      <c r="EK382" s="302"/>
      <c r="EL382" s="302"/>
      <c r="EM382" s="302"/>
      <c r="EN382" s="302"/>
      <c r="EO382" s="302"/>
      <c r="EP382" s="302"/>
      <c r="EQ382" s="302"/>
      <c r="ER382" s="302"/>
      <c r="ES382" s="302"/>
      <c r="ET382" s="302"/>
      <c r="EU382" s="302"/>
      <c r="EV382" s="302"/>
      <c r="EW382" s="302"/>
      <c r="EX382" s="302"/>
      <c r="EY382" s="302"/>
      <c r="EZ382" s="303"/>
      <c r="FA382" s="303"/>
      <c r="FB382" s="303"/>
      <c r="FC382" s="303"/>
      <c r="FD382" s="303"/>
      <c r="FE382" s="302"/>
      <c r="FF382" s="302"/>
      <c r="FG382" s="302"/>
      <c r="FH382" s="302"/>
      <c r="FI382" s="302"/>
    </row>
    <row r="383" spans="1:165" x14ac:dyDescent="0.2">
      <c r="A383" s="302"/>
      <c r="B383" s="55">
        <f t="shared" si="31"/>
        <v>0</v>
      </c>
      <c r="C383" s="55" t="str">
        <f t="shared" si="32"/>
        <v/>
      </c>
      <c r="D383" s="55" t="str">
        <f t="shared" si="33"/>
        <v/>
      </c>
      <c r="E383" s="55">
        <f t="shared" si="34"/>
        <v>0</v>
      </c>
      <c r="F383" s="55">
        <f t="shared" si="35"/>
        <v>0</v>
      </c>
      <c r="G383" s="55" t="str">
        <f t="shared" si="36"/>
        <v/>
      </c>
      <c r="H383" s="55">
        <f>IF(AND(M383&gt;0,M383&lt;='Summary STATS'!$C$22),1,"")</f>
        <v>1</v>
      </c>
      <c r="I383" s="305"/>
      <c r="J383" s="26" t="s">
        <v>665</v>
      </c>
      <c r="K383" s="205">
        <v>44.21675209</v>
      </c>
      <c r="L383" s="205">
        <v>-88.462874429999999</v>
      </c>
      <c r="M383" s="302">
        <v>10</v>
      </c>
      <c r="N383" s="302" t="s">
        <v>284</v>
      </c>
      <c r="O383" s="302" t="s">
        <v>277</v>
      </c>
      <c r="P383" s="301"/>
      <c r="Q383" s="302"/>
      <c r="R383" s="15"/>
      <c r="S383" s="15"/>
      <c r="T383" s="302"/>
      <c r="U383" s="302"/>
      <c r="V383" s="302"/>
      <c r="W383" s="302"/>
      <c r="X383" s="302"/>
      <c r="Y383" s="302"/>
      <c r="Z383" s="302"/>
      <c r="AA383" s="302"/>
      <c r="AB383" s="302"/>
      <c r="AC383" s="302"/>
      <c r="AD383" s="302"/>
      <c r="AE383" s="302"/>
      <c r="AF383" s="302"/>
      <c r="AG383" s="302"/>
      <c r="AH383" s="302"/>
      <c r="AI383" s="302"/>
      <c r="AJ383" s="302"/>
      <c r="AK383" s="302"/>
      <c r="AL383" s="302"/>
      <c r="AM383" s="302"/>
      <c r="AN383" s="302"/>
      <c r="AO383" s="302"/>
      <c r="AP383" s="302"/>
      <c r="AQ383" s="302"/>
      <c r="AR383" s="302"/>
      <c r="AS383" s="302"/>
      <c r="AT383" s="302"/>
      <c r="AU383" s="302"/>
      <c r="AV383" s="302"/>
      <c r="AW383" s="302"/>
      <c r="AX383" s="302"/>
      <c r="AY383" s="302"/>
      <c r="AZ383" s="302"/>
      <c r="BA383" s="302"/>
      <c r="BB383" s="302"/>
      <c r="BC383" s="302"/>
      <c r="BD383" s="302"/>
      <c r="BE383" s="302"/>
      <c r="BF383" s="302"/>
      <c r="BG383" s="302"/>
      <c r="BH383" s="302"/>
      <c r="BI383" s="302"/>
      <c r="BJ383" s="302"/>
      <c r="BK383" s="302"/>
      <c r="BL383" s="302"/>
      <c r="BM383" s="302"/>
      <c r="BN383" s="302"/>
      <c r="BO383" s="302"/>
      <c r="BP383" s="302"/>
      <c r="BQ383" s="302"/>
      <c r="BR383" s="302"/>
      <c r="BS383" s="302"/>
      <c r="BT383" s="302"/>
      <c r="BU383" s="302"/>
      <c r="BV383" s="302"/>
      <c r="BW383" s="302"/>
      <c r="BX383" s="302"/>
      <c r="BY383" s="302"/>
      <c r="BZ383" s="302"/>
      <c r="CA383" s="302"/>
      <c r="CB383" s="302"/>
      <c r="CC383" s="302"/>
      <c r="CD383" s="302"/>
      <c r="CE383" s="302"/>
      <c r="CF383" s="302"/>
      <c r="CG383" s="302"/>
      <c r="CH383" s="302"/>
      <c r="CI383" s="302"/>
      <c r="CJ383" s="302"/>
      <c r="CK383" s="302"/>
      <c r="CL383" s="302"/>
      <c r="CM383" s="302"/>
      <c r="CN383" s="302"/>
      <c r="CO383" s="302"/>
      <c r="CP383" s="302"/>
      <c r="CQ383" s="302"/>
      <c r="CR383" s="302"/>
      <c r="CS383" s="302"/>
      <c r="CT383" s="302"/>
      <c r="CU383" s="302"/>
      <c r="CV383" s="302"/>
      <c r="CW383" s="302"/>
      <c r="CX383" s="302"/>
      <c r="CY383" s="302"/>
      <c r="CZ383" s="302"/>
      <c r="DA383" s="302"/>
      <c r="DB383" s="302"/>
      <c r="DC383" s="302"/>
      <c r="DD383" s="302"/>
      <c r="DE383" s="302"/>
      <c r="DF383" s="302"/>
      <c r="DG383" s="302"/>
      <c r="DH383" s="302"/>
      <c r="DI383" s="302"/>
      <c r="DJ383" s="302"/>
      <c r="DK383" s="302"/>
      <c r="DL383" s="302"/>
      <c r="DM383" s="302"/>
      <c r="DN383" s="302"/>
      <c r="DO383" s="302"/>
      <c r="DP383" s="302"/>
      <c r="DQ383" s="302"/>
      <c r="DR383" s="302"/>
      <c r="DS383" s="302"/>
      <c r="DT383" s="302"/>
      <c r="DU383" s="302"/>
      <c r="DV383" s="302"/>
      <c r="DW383" s="302"/>
      <c r="DX383" s="302"/>
      <c r="DY383" s="302"/>
      <c r="DZ383" s="302"/>
      <c r="EA383" s="302"/>
      <c r="EB383" s="302"/>
      <c r="EC383" s="302"/>
      <c r="ED383" s="302"/>
      <c r="EE383" s="302"/>
      <c r="EF383" s="302"/>
      <c r="EG383" s="302"/>
      <c r="EH383" s="302"/>
      <c r="EI383" s="302"/>
      <c r="EJ383" s="302"/>
      <c r="EK383" s="302"/>
      <c r="EL383" s="302"/>
      <c r="EM383" s="302"/>
      <c r="EN383" s="302"/>
      <c r="EO383" s="302"/>
      <c r="EP383" s="302"/>
      <c r="EQ383" s="302"/>
      <c r="ER383" s="302"/>
      <c r="ES383" s="302"/>
      <c r="ET383" s="302"/>
      <c r="EU383" s="302"/>
      <c r="EV383" s="302"/>
      <c r="EW383" s="302"/>
      <c r="EX383" s="302"/>
      <c r="EY383" s="302"/>
      <c r="EZ383" s="303"/>
      <c r="FA383" s="303"/>
      <c r="FB383" s="303"/>
      <c r="FC383" s="303"/>
      <c r="FD383" s="303"/>
      <c r="FE383" s="302"/>
      <c r="FF383" s="302"/>
      <c r="FG383" s="302"/>
      <c r="FH383" s="302"/>
      <c r="FI383" s="302"/>
    </row>
    <row r="384" spans="1:165" x14ac:dyDescent="0.2">
      <c r="A384" s="302"/>
      <c r="B384" s="55">
        <f t="shared" si="31"/>
        <v>0</v>
      </c>
      <c r="C384" s="55" t="str">
        <f t="shared" si="32"/>
        <v/>
      </c>
      <c r="D384" s="55" t="str">
        <f t="shared" si="33"/>
        <v/>
      </c>
      <c r="E384" s="55">
        <f t="shared" si="34"/>
        <v>0</v>
      </c>
      <c r="F384" s="55">
        <f t="shared" si="35"/>
        <v>0</v>
      </c>
      <c r="G384" s="55" t="str">
        <f t="shared" si="36"/>
        <v/>
      </c>
      <c r="H384" s="55">
        <f>IF(AND(M384&gt;0,M384&lt;='Summary STATS'!$C$22),1,"")</f>
        <v>1</v>
      </c>
      <c r="I384" s="305"/>
      <c r="J384" s="26" t="s">
        <v>666</v>
      </c>
      <c r="K384" s="205">
        <v>44.216737260000002</v>
      </c>
      <c r="L384" s="205">
        <v>-88.461773199999996</v>
      </c>
      <c r="M384" s="302">
        <v>12.5</v>
      </c>
      <c r="N384" s="302" t="s">
        <v>276</v>
      </c>
      <c r="O384" s="302" t="s">
        <v>277</v>
      </c>
      <c r="P384" s="301"/>
      <c r="Q384" s="302"/>
      <c r="R384" s="15"/>
      <c r="S384" s="15"/>
      <c r="T384" s="302"/>
      <c r="U384" s="302"/>
      <c r="V384" s="302"/>
      <c r="W384" s="302"/>
      <c r="X384" s="302"/>
      <c r="Y384" s="302"/>
      <c r="Z384" s="302"/>
      <c r="AA384" s="302"/>
      <c r="AB384" s="302"/>
      <c r="AC384" s="302"/>
      <c r="AD384" s="302"/>
      <c r="AE384" s="302"/>
      <c r="AF384" s="302"/>
      <c r="AG384" s="302"/>
      <c r="AH384" s="302"/>
      <c r="AI384" s="302"/>
      <c r="AJ384" s="302"/>
      <c r="AK384" s="302"/>
      <c r="AL384" s="302"/>
      <c r="AM384" s="302"/>
      <c r="AN384" s="302"/>
      <c r="AO384" s="302"/>
      <c r="AP384" s="302"/>
      <c r="AQ384" s="302"/>
      <c r="AR384" s="302"/>
      <c r="AS384" s="302"/>
      <c r="AT384" s="302"/>
      <c r="AU384" s="302"/>
      <c r="AV384" s="302"/>
      <c r="AW384" s="302"/>
      <c r="AX384" s="302"/>
      <c r="AY384" s="302"/>
      <c r="AZ384" s="302"/>
      <c r="BA384" s="302"/>
      <c r="BB384" s="302"/>
      <c r="BC384" s="302"/>
      <c r="BD384" s="302"/>
      <c r="BE384" s="302"/>
      <c r="BF384" s="302"/>
      <c r="BG384" s="302"/>
      <c r="BH384" s="302"/>
      <c r="BI384" s="302"/>
      <c r="BJ384" s="302"/>
      <c r="BK384" s="302"/>
      <c r="BL384" s="302"/>
      <c r="BM384" s="302"/>
      <c r="BN384" s="302"/>
      <c r="BO384" s="302"/>
      <c r="BP384" s="302"/>
      <c r="BQ384" s="302"/>
      <c r="BR384" s="302"/>
      <c r="BS384" s="302"/>
      <c r="BT384" s="302"/>
      <c r="BU384" s="302"/>
      <c r="BV384" s="302"/>
      <c r="BW384" s="302"/>
      <c r="BX384" s="302"/>
      <c r="BY384" s="302"/>
      <c r="BZ384" s="302"/>
      <c r="CA384" s="302"/>
      <c r="CB384" s="302"/>
      <c r="CC384" s="302"/>
      <c r="CD384" s="302"/>
      <c r="CE384" s="302"/>
      <c r="CF384" s="302"/>
      <c r="CG384" s="302"/>
      <c r="CH384" s="302"/>
      <c r="CI384" s="302"/>
      <c r="CJ384" s="302"/>
      <c r="CK384" s="302"/>
      <c r="CL384" s="302"/>
      <c r="CM384" s="302"/>
      <c r="CN384" s="302"/>
      <c r="CO384" s="302"/>
      <c r="CP384" s="302"/>
      <c r="CQ384" s="302"/>
      <c r="CR384" s="302"/>
      <c r="CS384" s="302"/>
      <c r="CT384" s="302"/>
      <c r="CU384" s="302"/>
      <c r="CV384" s="302"/>
      <c r="CW384" s="302"/>
      <c r="CX384" s="302"/>
      <c r="CY384" s="302"/>
      <c r="CZ384" s="302"/>
      <c r="DA384" s="302"/>
      <c r="DB384" s="302"/>
      <c r="DC384" s="302"/>
      <c r="DD384" s="302"/>
      <c r="DE384" s="302"/>
      <c r="DF384" s="302"/>
      <c r="DG384" s="302"/>
      <c r="DH384" s="302"/>
      <c r="DI384" s="302"/>
      <c r="DJ384" s="302"/>
      <c r="DK384" s="302"/>
      <c r="DL384" s="302"/>
      <c r="DM384" s="302"/>
      <c r="DN384" s="302"/>
      <c r="DO384" s="302"/>
      <c r="DP384" s="302"/>
      <c r="DQ384" s="302"/>
      <c r="DR384" s="302"/>
      <c r="DS384" s="302"/>
      <c r="DT384" s="302"/>
      <c r="DU384" s="302"/>
      <c r="DV384" s="302"/>
      <c r="DW384" s="302"/>
      <c r="DX384" s="302"/>
      <c r="DY384" s="302"/>
      <c r="DZ384" s="302"/>
      <c r="EA384" s="302"/>
      <c r="EB384" s="302"/>
      <c r="EC384" s="302"/>
      <c r="ED384" s="302"/>
      <c r="EE384" s="302"/>
      <c r="EF384" s="302"/>
      <c r="EG384" s="302"/>
      <c r="EH384" s="302"/>
      <c r="EI384" s="302"/>
      <c r="EJ384" s="302"/>
      <c r="EK384" s="302"/>
      <c r="EL384" s="302"/>
      <c r="EM384" s="302"/>
      <c r="EN384" s="302"/>
      <c r="EO384" s="302"/>
      <c r="EP384" s="302"/>
      <c r="EQ384" s="302"/>
      <c r="ER384" s="302"/>
      <c r="ES384" s="302"/>
      <c r="ET384" s="302"/>
      <c r="EU384" s="302"/>
      <c r="EV384" s="302"/>
      <c r="EW384" s="302"/>
      <c r="EX384" s="302"/>
      <c r="EY384" s="302"/>
      <c r="EZ384" s="303"/>
      <c r="FA384" s="303"/>
      <c r="FB384" s="303"/>
      <c r="FC384" s="303"/>
      <c r="FD384" s="303"/>
      <c r="FE384" s="302"/>
      <c r="FF384" s="302"/>
      <c r="FG384" s="302"/>
      <c r="FH384" s="302"/>
      <c r="FI384" s="302"/>
    </row>
    <row r="385" spans="1:165" x14ac:dyDescent="0.2">
      <c r="A385" s="302"/>
      <c r="B385" s="55">
        <f t="shared" si="31"/>
        <v>0</v>
      </c>
      <c r="C385" s="55" t="str">
        <f t="shared" si="32"/>
        <v/>
      </c>
      <c r="D385" s="55" t="str">
        <f t="shared" si="33"/>
        <v/>
      </c>
      <c r="E385" s="55">
        <f t="shared" si="34"/>
        <v>0</v>
      </c>
      <c r="F385" s="55">
        <f t="shared" si="35"/>
        <v>0</v>
      </c>
      <c r="G385" s="55" t="str">
        <f t="shared" si="36"/>
        <v/>
      </c>
      <c r="H385" s="55">
        <f>IF(AND(M385&gt;0,M385&lt;='Summary STATS'!$C$22),1,"")</f>
        <v>1</v>
      </c>
      <c r="I385" s="305"/>
      <c r="J385" s="26" t="s">
        <v>667</v>
      </c>
      <c r="K385" s="205">
        <v>44.216722420000004</v>
      </c>
      <c r="L385" s="205">
        <v>-88.460671970000007</v>
      </c>
      <c r="M385" s="302">
        <v>11.75</v>
      </c>
      <c r="N385" s="302" t="s">
        <v>284</v>
      </c>
      <c r="O385" s="302" t="s">
        <v>277</v>
      </c>
      <c r="P385" s="301"/>
      <c r="Q385" s="302"/>
      <c r="R385" s="15"/>
      <c r="S385" s="15"/>
      <c r="T385" s="302"/>
      <c r="U385" s="302"/>
      <c r="V385" s="302"/>
      <c r="W385" s="302"/>
      <c r="X385" s="302"/>
      <c r="Y385" s="302"/>
      <c r="Z385" s="302"/>
      <c r="AA385" s="302"/>
      <c r="AB385" s="302"/>
      <c r="AC385" s="302"/>
      <c r="AD385" s="302"/>
      <c r="AE385" s="302"/>
      <c r="AF385" s="302"/>
      <c r="AG385" s="302"/>
      <c r="AH385" s="302"/>
      <c r="AI385" s="302"/>
      <c r="AJ385" s="302"/>
      <c r="AK385" s="302"/>
      <c r="AL385" s="302"/>
      <c r="AM385" s="302"/>
      <c r="AN385" s="302"/>
      <c r="AO385" s="302"/>
      <c r="AP385" s="302"/>
      <c r="AQ385" s="302"/>
      <c r="AR385" s="302"/>
      <c r="AS385" s="302"/>
      <c r="AT385" s="302"/>
      <c r="AU385" s="302"/>
      <c r="AV385" s="302"/>
      <c r="AW385" s="302"/>
      <c r="AX385" s="302"/>
      <c r="AY385" s="302"/>
      <c r="AZ385" s="302"/>
      <c r="BA385" s="302"/>
      <c r="BB385" s="302"/>
      <c r="BC385" s="302"/>
      <c r="BD385" s="302"/>
      <c r="BE385" s="302"/>
      <c r="BF385" s="302"/>
      <c r="BG385" s="302"/>
      <c r="BH385" s="302"/>
      <c r="BI385" s="302"/>
      <c r="BJ385" s="302"/>
      <c r="BK385" s="302"/>
      <c r="BL385" s="302"/>
      <c r="BM385" s="302"/>
      <c r="BN385" s="302"/>
      <c r="BO385" s="302"/>
      <c r="BP385" s="302"/>
      <c r="BQ385" s="302"/>
      <c r="BR385" s="302"/>
      <c r="BS385" s="302"/>
      <c r="BT385" s="302"/>
      <c r="BU385" s="302"/>
      <c r="BV385" s="302"/>
      <c r="BW385" s="302"/>
      <c r="BX385" s="302"/>
      <c r="BY385" s="302"/>
      <c r="BZ385" s="302"/>
      <c r="CA385" s="302"/>
      <c r="CB385" s="302"/>
      <c r="CC385" s="302"/>
      <c r="CD385" s="302"/>
      <c r="CE385" s="302"/>
      <c r="CF385" s="302"/>
      <c r="CG385" s="302"/>
      <c r="CH385" s="302"/>
      <c r="CI385" s="302"/>
      <c r="CJ385" s="302"/>
      <c r="CK385" s="302"/>
      <c r="CL385" s="302"/>
      <c r="CM385" s="302"/>
      <c r="CN385" s="302"/>
      <c r="CO385" s="302"/>
      <c r="CP385" s="302"/>
      <c r="CQ385" s="302"/>
      <c r="CR385" s="302"/>
      <c r="CS385" s="302"/>
      <c r="CT385" s="302"/>
      <c r="CU385" s="302"/>
      <c r="CV385" s="302"/>
      <c r="CW385" s="302"/>
      <c r="CX385" s="302"/>
      <c r="CY385" s="302"/>
      <c r="CZ385" s="302"/>
      <c r="DA385" s="302"/>
      <c r="DB385" s="302"/>
      <c r="DC385" s="302"/>
      <c r="DD385" s="302"/>
      <c r="DE385" s="302"/>
      <c r="DF385" s="302"/>
      <c r="DG385" s="302"/>
      <c r="DH385" s="302"/>
      <c r="DI385" s="302"/>
      <c r="DJ385" s="302"/>
      <c r="DK385" s="302"/>
      <c r="DL385" s="302"/>
      <c r="DM385" s="302"/>
      <c r="DN385" s="302"/>
      <c r="DO385" s="302"/>
      <c r="DP385" s="302"/>
      <c r="DQ385" s="302"/>
      <c r="DR385" s="302"/>
      <c r="DS385" s="302"/>
      <c r="DT385" s="302"/>
      <c r="DU385" s="302"/>
      <c r="DV385" s="302"/>
      <c r="DW385" s="302"/>
      <c r="DX385" s="302"/>
      <c r="DY385" s="302"/>
      <c r="DZ385" s="302"/>
      <c r="EA385" s="302"/>
      <c r="EB385" s="302"/>
      <c r="EC385" s="302"/>
      <c r="ED385" s="302"/>
      <c r="EE385" s="302"/>
      <c r="EF385" s="302"/>
      <c r="EG385" s="302"/>
      <c r="EH385" s="302"/>
      <c r="EI385" s="302"/>
      <c r="EJ385" s="302"/>
      <c r="EK385" s="302"/>
      <c r="EL385" s="302"/>
      <c r="EM385" s="302"/>
      <c r="EN385" s="302"/>
      <c r="EO385" s="302"/>
      <c r="EP385" s="302"/>
      <c r="EQ385" s="302"/>
      <c r="ER385" s="302"/>
      <c r="ES385" s="302"/>
      <c r="ET385" s="302"/>
      <c r="EU385" s="302"/>
      <c r="EV385" s="302"/>
      <c r="EW385" s="302"/>
      <c r="EX385" s="302"/>
      <c r="EY385" s="302"/>
      <c r="EZ385" s="303"/>
      <c r="FA385" s="303"/>
      <c r="FB385" s="303"/>
      <c r="FC385" s="303"/>
      <c r="FD385" s="303"/>
      <c r="FE385" s="302"/>
      <c r="FF385" s="302"/>
      <c r="FG385" s="302"/>
      <c r="FH385" s="302"/>
      <c r="FI385" s="302"/>
    </row>
    <row r="386" spans="1:165" x14ac:dyDescent="0.2">
      <c r="A386" s="302"/>
      <c r="B386" s="55">
        <f t="shared" ref="B386:B449" si="37">COUNT(R386:EY386,FE386:FM386)</f>
        <v>0</v>
      </c>
      <c r="C386" s="55" t="str">
        <f t="shared" ref="C386:C449" si="38">IF(COUNT(R386:EY386,FE386:FM386)&gt;0,COUNT(R386:EY386,FE386:FM386),"")</f>
        <v/>
      </c>
      <c r="D386" s="55" t="str">
        <f t="shared" ref="D386:D449" si="39">IF(COUNT(T386:BJ386,BL386:BT386,BV386:CB386,CD386:EY386,FE386:FM386)&gt;0,COUNT(T386:BJ386,BL386:BT386,BV386:CB386,CD386:EY386,FE386:FM386),"")</f>
        <v/>
      </c>
      <c r="E386" s="55">
        <f t="shared" ref="E386:E449" si="40">IF(H386=1,COUNT(R386:EY386,FE386:FM386),"")</f>
        <v>0</v>
      </c>
      <c r="F386" s="55">
        <f t="shared" ref="F386:F449" si="41">IF(H386=1,COUNT(T386:BJ386,BL386:BT386,BV386:CB386,CD386:EY386,FE386:FM386),"")</f>
        <v>0</v>
      </c>
      <c r="G386" s="55" t="str">
        <f t="shared" si="36"/>
        <v/>
      </c>
      <c r="H386" s="55">
        <f>IF(AND(M386&gt;0,M386&lt;='Summary STATS'!$C$22),1,"")</f>
        <v>1</v>
      </c>
      <c r="I386" s="305"/>
      <c r="J386" s="26" t="s">
        <v>668</v>
      </c>
      <c r="K386" s="205">
        <v>44.216707579999998</v>
      </c>
      <c r="L386" s="205">
        <v>-88.459570740000004</v>
      </c>
      <c r="M386" s="302">
        <v>10.25</v>
      </c>
      <c r="N386" s="302" t="s">
        <v>284</v>
      </c>
      <c r="O386" s="302" t="s">
        <v>277</v>
      </c>
      <c r="P386" s="301"/>
      <c r="Q386" s="302"/>
      <c r="R386" s="15"/>
      <c r="S386" s="15"/>
      <c r="T386" s="302"/>
      <c r="U386" s="302"/>
      <c r="V386" s="302"/>
      <c r="W386" s="302"/>
      <c r="X386" s="302"/>
      <c r="Y386" s="302"/>
      <c r="Z386" s="302"/>
      <c r="AA386" s="302"/>
      <c r="AB386" s="302"/>
      <c r="AC386" s="302"/>
      <c r="AD386" s="302"/>
      <c r="AE386" s="302"/>
      <c r="AF386" s="302"/>
      <c r="AG386" s="302"/>
      <c r="AH386" s="302"/>
      <c r="AI386" s="302"/>
      <c r="AJ386" s="302"/>
      <c r="AK386" s="302"/>
      <c r="AL386" s="302"/>
      <c r="AM386" s="302"/>
      <c r="AN386" s="302"/>
      <c r="AO386" s="302"/>
      <c r="AP386" s="302"/>
      <c r="AQ386" s="302"/>
      <c r="AR386" s="302"/>
      <c r="AS386" s="302"/>
      <c r="AT386" s="302"/>
      <c r="AU386" s="302"/>
      <c r="AV386" s="302"/>
      <c r="AW386" s="302"/>
      <c r="AX386" s="302"/>
      <c r="AY386" s="302"/>
      <c r="AZ386" s="302"/>
      <c r="BA386" s="302"/>
      <c r="BB386" s="302"/>
      <c r="BC386" s="302"/>
      <c r="BD386" s="302"/>
      <c r="BE386" s="302"/>
      <c r="BF386" s="302"/>
      <c r="BG386" s="302"/>
      <c r="BH386" s="302"/>
      <c r="BI386" s="302"/>
      <c r="BJ386" s="302"/>
      <c r="BK386" s="302"/>
      <c r="BL386" s="302"/>
      <c r="BM386" s="302"/>
      <c r="BN386" s="302"/>
      <c r="BO386" s="302"/>
      <c r="BP386" s="302"/>
      <c r="BQ386" s="302"/>
      <c r="BR386" s="302"/>
      <c r="BS386" s="302"/>
      <c r="BT386" s="302"/>
      <c r="BU386" s="302"/>
      <c r="BV386" s="302"/>
      <c r="BW386" s="302"/>
      <c r="BX386" s="302"/>
      <c r="BY386" s="302"/>
      <c r="BZ386" s="302"/>
      <c r="CA386" s="302"/>
      <c r="CB386" s="302"/>
      <c r="CC386" s="302"/>
      <c r="CD386" s="302"/>
      <c r="CE386" s="302"/>
      <c r="CF386" s="302"/>
      <c r="CG386" s="302"/>
      <c r="CH386" s="302"/>
      <c r="CI386" s="302"/>
      <c r="CJ386" s="302"/>
      <c r="CK386" s="302"/>
      <c r="CL386" s="302"/>
      <c r="CM386" s="302"/>
      <c r="CN386" s="302"/>
      <c r="CO386" s="302"/>
      <c r="CP386" s="302"/>
      <c r="CQ386" s="302"/>
      <c r="CR386" s="302"/>
      <c r="CS386" s="302"/>
      <c r="CT386" s="302"/>
      <c r="CU386" s="302"/>
      <c r="CV386" s="302"/>
      <c r="CW386" s="302"/>
      <c r="CX386" s="302"/>
      <c r="CY386" s="302"/>
      <c r="CZ386" s="302"/>
      <c r="DA386" s="302"/>
      <c r="DB386" s="302"/>
      <c r="DC386" s="302"/>
      <c r="DD386" s="302"/>
      <c r="DE386" s="302"/>
      <c r="DF386" s="302"/>
      <c r="DG386" s="302"/>
      <c r="DH386" s="302"/>
      <c r="DI386" s="302"/>
      <c r="DJ386" s="302"/>
      <c r="DK386" s="302"/>
      <c r="DL386" s="302"/>
      <c r="DM386" s="302"/>
      <c r="DN386" s="302"/>
      <c r="DO386" s="302"/>
      <c r="DP386" s="302"/>
      <c r="DQ386" s="302"/>
      <c r="DR386" s="302"/>
      <c r="DS386" s="302"/>
      <c r="DT386" s="302"/>
      <c r="DU386" s="302"/>
      <c r="DV386" s="302"/>
      <c r="DW386" s="302"/>
      <c r="DX386" s="302"/>
      <c r="DY386" s="302"/>
      <c r="DZ386" s="302"/>
      <c r="EA386" s="302"/>
      <c r="EB386" s="302"/>
      <c r="EC386" s="302"/>
      <c r="ED386" s="302"/>
      <c r="EE386" s="302"/>
      <c r="EF386" s="302"/>
      <c r="EG386" s="302"/>
      <c r="EH386" s="302"/>
      <c r="EI386" s="302"/>
      <c r="EJ386" s="302"/>
      <c r="EK386" s="302"/>
      <c r="EL386" s="302"/>
      <c r="EM386" s="302"/>
      <c r="EN386" s="302"/>
      <c r="EO386" s="302"/>
      <c r="EP386" s="302"/>
      <c r="EQ386" s="302"/>
      <c r="ER386" s="302"/>
      <c r="ES386" s="302"/>
      <c r="ET386" s="302"/>
      <c r="EU386" s="302"/>
      <c r="EV386" s="302"/>
      <c r="EW386" s="302"/>
      <c r="EX386" s="302"/>
      <c r="EY386" s="302"/>
      <c r="EZ386" s="303"/>
      <c r="FA386" s="303"/>
      <c r="FB386" s="303"/>
      <c r="FC386" s="303"/>
      <c r="FD386" s="303"/>
      <c r="FE386" s="302"/>
      <c r="FF386" s="302"/>
      <c r="FG386" s="302"/>
      <c r="FH386" s="302"/>
      <c r="FI386" s="302"/>
    </row>
    <row r="387" spans="1:165" x14ac:dyDescent="0.2">
      <c r="A387" s="302"/>
      <c r="B387" s="55">
        <f t="shared" si="37"/>
        <v>0</v>
      </c>
      <c r="C387" s="55" t="str">
        <f t="shared" si="38"/>
        <v/>
      </c>
      <c r="D387" s="55" t="str">
        <f t="shared" si="39"/>
        <v/>
      </c>
      <c r="E387" s="55">
        <f t="shared" si="40"/>
        <v>0</v>
      </c>
      <c r="F387" s="55">
        <f t="shared" si="41"/>
        <v>0</v>
      </c>
      <c r="G387" s="55" t="str">
        <f t="shared" si="36"/>
        <v/>
      </c>
      <c r="H387" s="55">
        <f>IF(AND(M387&gt;0,M387&lt;='Summary STATS'!$C$22),1,"")</f>
        <v>1</v>
      </c>
      <c r="I387" s="305"/>
      <c r="J387" s="26" t="s">
        <v>669</v>
      </c>
      <c r="K387" s="205">
        <v>44.216692719999998</v>
      </c>
      <c r="L387" s="205">
        <v>-88.45846951</v>
      </c>
      <c r="M387" s="302">
        <v>7</v>
      </c>
      <c r="N387" s="302" t="s">
        <v>276</v>
      </c>
      <c r="O387" s="302" t="s">
        <v>277</v>
      </c>
      <c r="P387" s="301"/>
      <c r="Q387" s="302"/>
      <c r="R387" s="15"/>
      <c r="S387" s="15"/>
      <c r="T387" s="302"/>
      <c r="U387" s="302"/>
      <c r="V387" s="302"/>
      <c r="W387" s="302"/>
      <c r="X387" s="302"/>
      <c r="Y387" s="302"/>
      <c r="Z387" s="302"/>
      <c r="AA387" s="302"/>
      <c r="AB387" s="302"/>
      <c r="AC387" s="302"/>
      <c r="AD387" s="302"/>
      <c r="AE387" s="302"/>
      <c r="AF387" s="302"/>
      <c r="AG387" s="302"/>
      <c r="AH387" s="302"/>
      <c r="AI387" s="302"/>
      <c r="AJ387" s="302"/>
      <c r="AK387" s="302"/>
      <c r="AL387" s="302"/>
      <c r="AM387" s="302"/>
      <c r="AN387" s="302"/>
      <c r="AO387" s="302"/>
      <c r="AP387" s="302"/>
      <c r="AQ387" s="302"/>
      <c r="AR387" s="302"/>
      <c r="AS387" s="302"/>
      <c r="AT387" s="302"/>
      <c r="AU387" s="302"/>
      <c r="AV387" s="302"/>
      <c r="AW387" s="302"/>
      <c r="AX387" s="302"/>
      <c r="AY387" s="302"/>
      <c r="AZ387" s="302"/>
      <c r="BA387" s="302"/>
      <c r="BB387" s="302"/>
      <c r="BC387" s="302"/>
      <c r="BD387" s="302"/>
      <c r="BE387" s="302"/>
      <c r="BF387" s="302"/>
      <c r="BG387" s="302"/>
      <c r="BH387" s="302"/>
      <c r="BI387" s="302"/>
      <c r="BJ387" s="302"/>
      <c r="BK387" s="302"/>
      <c r="BL387" s="302"/>
      <c r="BM387" s="302"/>
      <c r="BN387" s="302"/>
      <c r="BO387" s="302"/>
      <c r="BP387" s="302"/>
      <c r="BQ387" s="302"/>
      <c r="BR387" s="302"/>
      <c r="BS387" s="302"/>
      <c r="BT387" s="302"/>
      <c r="BU387" s="302"/>
      <c r="BV387" s="302"/>
      <c r="BW387" s="302"/>
      <c r="BX387" s="302"/>
      <c r="BY387" s="302"/>
      <c r="BZ387" s="302"/>
      <c r="CA387" s="302"/>
      <c r="CB387" s="302"/>
      <c r="CC387" s="302"/>
      <c r="CD387" s="302"/>
      <c r="CE387" s="302"/>
      <c r="CF387" s="302"/>
      <c r="CG387" s="302"/>
      <c r="CH387" s="302"/>
      <c r="CI387" s="302"/>
      <c r="CJ387" s="302"/>
      <c r="CK387" s="302"/>
      <c r="CL387" s="302"/>
      <c r="CM387" s="302"/>
      <c r="CN387" s="302"/>
      <c r="CO387" s="302"/>
      <c r="CP387" s="302"/>
      <c r="CQ387" s="302"/>
      <c r="CR387" s="302"/>
      <c r="CS387" s="302"/>
      <c r="CT387" s="302"/>
      <c r="CU387" s="302"/>
      <c r="CV387" s="302"/>
      <c r="CW387" s="302"/>
      <c r="CX387" s="302"/>
      <c r="CY387" s="302"/>
      <c r="CZ387" s="302"/>
      <c r="DA387" s="302"/>
      <c r="DB387" s="302"/>
      <c r="DC387" s="302"/>
      <c r="DD387" s="302"/>
      <c r="DE387" s="302"/>
      <c r="DF387" s="302"/>
      <c r="DG387" s="302"/>
      <c r="DH387" s="302"/>
      <c r="DI387" s="302"/>
      <c r="DJ387" s="302"/>
      <c r="DK387" s="302"/>
      <c r="DL387" s="302"/>
      <c r="DM387" s="302"/>
      <c r="DN387" s="302"/>
      <c r="DO387" s="302"/>
      <c r="DP387" s="302"/>
      <c r="DQ387" s="302"/>
      <c r="DR387" s="302"/>
      <c r="DS387" s="302"/>
      <c r="DT387" s="302"/>
      <c r="DU387" s="302"/>
      <c r="DV387" s="302"/>
      <c r="DW387" s="302"/>
      <c r="DX387" s="302"/>
      <c r="DY387" s="302"/>
      <c r="DZ387" s="302"/>
      <c r="EA387" s="302"/>
      <c r="EB387" s="302"/>
      <c r="EC387" s="302"/>
      <c r="ED387" s="302"/>
      <c r="EE387" s="302"/>
      <c r="EF387" s="302"/>
      <c r="EG387" s="302"/>
      <c r="EH387" s="302"/>
      <c r="EI387" s="302"/>
      <c r="EJ387" s="302"/>
      <c r="EK387" s="302"/>
      <c r="EL387" s="302"/>
      <c r="EM387" s="302"/>
      <c r="EN387" s="302"/>
      <c r="EO387" s="302"/>
      <c r="EP387" s="302"/>
      <c r="EQ387" s="302"/>
      <c r="ER387" s="302"/>
      <c r="ES387" s="302"/>
      <c r="ET387" s="302"/>
      <c r="EU387" s="302"/>
      <c r="EV387" s="302"/>
      <c r="EW387" s="302"/>
      <c r="EX387" s="302"/>
      <c r="EY387" s="302"/>
      <c r="EZ387" s="303"/>
      <c r="FA387" s="303"/>
      <c r="FB387" s="303"/>
      <c r="FC387" s="303"/>
      <c r="FD387" s="303"/>
      <c r="FE387" s="302"/>
      <c r="FF387" s="302"/>
      <c r="FG387" s="302"/>
      <c r="FH387" s="302"/>
      <c r="FI387" s="302"/>
    </row>
    <row r="388" spans="1:165" x14ac:dyDescent="0.2">
      <c r="A388" s="302"/>
      <c r="B388" s="55">
        <f t="shared" si="37"/>
        <v>0</v>
      </c>
      <c r="C388" s="55" t="str">
        <f t="shared" si="38"/>
        <v/>
      </c>
      <c r="D388" s="55" t="str">
        <f t="shared" si="39"/>
        <v/>
      </c>
      <c r="E388" s="55">
        <f t="shared" si="40"/>
        <v>0</v>
      </c>
      <c r="F388" s="55">
        <f t="shared" si="41"/>
        <v>0</v>
      </c>
      <c r="G388" s="55" t="str">
        <f t="shared" si="36"/>
        <v/>
      </c>
      <c r="H388" s="55">
        <f>IF(AND(M388&gt;0,M388&lt;='Summary STATS'!$C$22),1,"")</f>
        <v>1</v>
      </c>
      <c r="I388" s="305"/>
      <c r="J388" s="26" t="s">
        <v>670</v>
      </c>
      <c r="K388" s="205">
        <v>44.216677850000004</v>
      </c>
      <c r="L388" s="205">
        <v>-88.457368279999997</v>
      </c>
      <c r="M388" s="302">
        <v>6.5</v>
      </c>
      <c r="N388" s="302" t="s">
        <v>276</v>
      </c>
      <c r="O388" s="302" t="s">
        <v>277</v>
      </c>
      <c r="P388" s="301"/>
      <c r="Q388" s="302"/>
      <c r="R388" s="15"/>
      <c r="S388" s="15"/>
      <c r="T388" s="302"/>
      <c r="U388" s="302"/>
      <c r="V388" s="302"/>
      <c r="W388" s="302"/>
      <c r="X388" s="302"/>
      <c r="Y388" s="302"/>
      <c r="Z388" s="302"/>
      <c r="AA388" s="302"/>
      <c r="AB388" s="302"/>
      <c r="AC388" s="302"/>
      <c r="AD388" s="302"/>
      <c r="AE388" s="302"/>
      <c r="AF388" s="302"/>
      <c r="AG388" s="302"/>
      <c r="AH388" s="302"/>
      <c r="AI388" s="302"/>
      <c r="AJ388" s="302"/>
      <c r="AK388" s="302"/>
      <c r="AL388" s="302"/>
      <c r="AM388" s="302"/>
      <c r="AN388" s="302"/>
      <c r="AO388" s="302"/>
      <c r="AP388" s="302"/>
      <c r="AQ388" s="302"/>
      <c r="AR388" s="302"/>
      <c r="AS388" s="302"/>
      <c r="AT388" s="302"/>
      <c r="AU388" s="302"/>
      <c r="AV388" s="302"/>
      <c r="AW388" s="302"/>
      <c r="AX388" s="302"/>
      <c r="AY388" s="302"/>
      <c r="AZ388" s="302"/>
      <c r="BA388" s="302"/>
      <c r="BB388" s="302"/>
      <c r="BC388" s="302"/>
      <c r="BD388" s="302"/>
      <c r="BE388" s="302"/>
      <c r="BF388" s="302"/>
      <c r="BG388" s="302"/>
      <c r="BH388" s="302"/>
      <c r="BI388" s="302"/>
      <c r="BJ388" s="302"/>
      <c r="BK388" s="302"/>
      <c r="BL388" s="302"/>
      <c r="BM388" s="302"/>
      <c r="BN388" s="302"/>
      <c r="BO388" s="302"/>
      <c r="BP388" s="302"/>
      <c r="BQ388" s="302"/>
      <c r="BR388" s="302"/>
      <c r="BS388" s="302"/>
      <c r="BT388" s="302"/>
      <c r="BU388" s="302"/>
      <c r="BV388" s="302"/>
      <c r="BW388" s="302"/>
      <c r="BX388" s="302"/>
      <c r="BY388" s="302"/>
      <c r="BZ388" s="302"/>
      <c r="CA388" s="302"/>
      <c r="CB388" s="302"/>
      <c r="CC388" s="302"/>
      <c r="CD388" s="302"/>
      <c r="CE388" s="302"/>
      <c r="CF388" s="302"/>
      <c r="CG388" s="302"/>
      <c r="CH388" s="302"/>
      <c r="CI388" s="302"/>
      <c r="CJ388" s="302"/>
      <c r="CK388" s="302"/>
      <c r="CL388" s="302"/>
      <c r="CM388" s="302"/>
      <c r="CN388" s="302"/>
      <c r="CO388" s="302"/>
      <c r="CP388" s="302"/>
      <c r="CQ388" s="302"/>
      <c r="CR388" s="302"/>
      <c r="CS388" s="302"/>
      <c r="CT388" s="302"/>
      <c r="CU388" s="302"/>
      <c r="CV388" s="302"/>
      <c r="CW388" s="302"/>
      <c r="CX388" s="302"/>
      <c r="CY388" s="302"/>
      <c r="CZ388" s="302"/>
      <c r="DA388" s="302"/>
      <c r="DB388" s="302"/>
      <c r="DC388" s="302"/>
      <c r="DD388" s="302"/>
      <c r="DE388" s="302"/>
      <c r="DF388" s="302"/>
      <c r="DG388" s="302"/>
      <c r="DH388" s="302"/>
      <c r="DI388" s="302"/>
      <c r="DJ388" s="302"/>
      <c r="DK388" s="302"/>
      <c r="DL388" s="302"/>
      <c r="DM388" s="302"/>
      <c r="DN388" s="302"/>
      <c r="DO388" s="302"/>
      <c r="DP388" s="302"/>
      <c r="DQ388" s="302"/>
      <c r="DR388" s="302"/>
      <c r="DS388" s="302"/>
      <c r="DT388" s="302"/>
      <c r="DU388" s="302"/>
      <c r="DV388" s="302"/>
      <c r="DW388" s="302"/>
      <c r="DX388" s="302"/>
      <c r="DY388" s="302"/>
      <c r="DZ388" s="302"/>
      <c r="EA388" s="302"/>
      <c r="EB388" s="302"/>
      <c r="EC388" s="302"/>
      <c r="ED388" s="302"/>
      <c r="EE388" s="302"/>
      <c r="EF388" s="302"/>
      <c r="EG388" s="302"/>
      <c r="EH388" s="302"/>
      <c r="EI388" s="302"/>
      <c r="EJ388" s="302"/>
      <c r="EK388" s="302"/>
      <c r="EL388" s="302"/>
      <c r="EM388" s="302"/>
      <c r="EN388" s="302"/>
      <c r="EO388" s="302"/>
      <c r="EP388" s="302"/>
      <c r="EQ388" s="302"/>
      <c r="ER388" s="302"/>
      <c r="ES388" s="302"/>
      <c r="ET388" s="302"/>
      <c r="EU388" s="302"/>
      <c r="EV388" s="302"/>
      <c r="EW388" s="302"/>
      <c r="EX388" s="302"/>
      <c r="EY388" s="302"/>
      <c r="EZ388" s="303"/>
      <c r="FA388" s="303"/>
      <c r="FB388" s="303"/>
      <c r="FC388" s="303"/>
      <c r="FD388" s="303"/>
      <c r="FE388" s="302"/>
      <c r="FF388" s="302"/>
      <c r="FG388" s="302"/>
      <c r="FH388" s="302"/>
      <c r="FI388" s="302"/>
    </row>
    <row r="389" spans="1:165" x14ac:dyDescent="0.2">
      <c r="A389" s="302"/>
      <c r="B389" s="55">
        <f t="shared" si="37"/>
        <v>3</v>
      </c>
      <c r="C389" s="55">
        <f t="shared" si="38"/>
        <v>3</v>
      </c>
      <c r="D389" s="55">
        <f t="shared" si="39"/>
        <v>3</v>
      </c>
      <c r="E389" s="55">
        <f t="shared" si="40"/>
        <v>3</v>
      </c>
      <c r="F389" s="55">
        <f t="shared" si="41"/>
        <v>3</v>
      </c>
      <c r="G389" s="55">
        <f t="shared" si="36"/>
        <v>6.5</v>
      </c>
      <c r="H389" s="55">
        <f>IF(AND(M389&gt;0,M389&lt;='Summary STATS'!$C$22),1,"")</f>
        <v>1</v>
      </c>
      <c r="I389" s="305"/>
      <c r="J389" s="26" t="s">
        <v>671</v>
      </c>
      <c r="K389" s="205">
        <v>44.216662970000002</v>
      </c>
      <c r="L389" s="205">
        <v>-88.456267049999994</v>
      </c>
      <c r="M389" s="302">
        <v>6.5</v>
      </c>
      <c r="N389" s="302" t="s">
        <v>276</v>
      </c>
      <c r="O389" s="302" t="s">
        <v>277</v>
      </c>
      <c r="P389" s="301"/>
      <c r="Q389" s="302">
        <v>1</v>
      </c>
      <c r="R389" s="15"/>
      <c r="S389" s="15"/>
      <c r="T389" s="302"/>
      <c r="U389" s="302"/>
      <c r="V389" s="302"/>
      <c r="W389" s="302"/>
      <c r="X389" s="302"/>
      <c r="Y389" s="302"/>
      <c r="Z389" s="302"/>
      <c r="AA389" s="302"/>
      <c r="AB389" s="302"/>
      <c r="AC389" s="302"/>
      <c r="AD389" s="302"/>
      <c r="AE389" s="302">
        <v>1</v>
      </c>
      <c r="AF389" s="302"/>
      <c r="AG389" s="302"/>
      <c r="AH389" s="302"/>
      <c r="AI389" s="302"/>
      <c r="AJ389" s="302"/>
      <c r="AK389" s="302"/>
      <c r="AL389" s="302"/>
      <c r="AM389" s="302"/>
      <c r="AN389" s="302"/>
      <c r="AO389" s="302"/>
      <c r="AP389" s="302"/>
      <c r="AQ389" s="302">
        <v>1</v>
      </c>
      <c r="AR389" s="302"/>
      <c r="AS389" s="302"/>
      <c r="AT389" s="302"/>
      <c r="AU389" s="302"/>
      <c r="AV389" s="302"/>
      <c r="AW389" s="302">
        <v>1</v>
      </c>
      <c r="AX389" s="302"/>
      <c r="AY389" s="302"/>
      <c r="AZ389" s="302"/>
      <c r="BA389" s="302"/>
      <c r="BB389" s="302"/>
      <c r="BC389" s="302"/>
      <c r="BD389" s="302"/>
      <c r="BE389" s="302"/>
      <c r="BF389" s="302"/>
      <c r="BG389" s="302"/>
      <c r="BH389" s="302"/>
      <c r="BI389" s="302"/>
      <c r="BJ389" s="302"/>
      <c r="BK389" s="302"/>
      <c r="BL389" s="302"/>
      <c r="BM389" s="302"/>
      <c r="BN389" s="302"/>
      <c r="BO389" s="302"/>
      <c r="BP389" s="302"/>
      <c r="BQ389" s="302"/>
      <c r="BR389" s="302"/>
      <c r="BS389" s="302"/>
      <c r="BT389" s="302"/>
      <c r="BU389" s="302"/>
      <c r="BV389" s="302"/>
      <c r="BW389" s="302"/>
      <c r="BX389" s="302"/>
      <c r="BY389" s="302"/>
      <c r="BZ389" s="302"/>
      <c r="CA389" s="302"/>
      <c r="CB389" s="302"/>
      <c r="CC389" s="302"/>
      <c r="CD389" s="302"/>
      <c r="CE389" s="302"/>
      <c r="CF389" s="302"/>
      <c r="CG389" s="302"/>
      <c r="CH389" s="302"/>
      <c r="CI389" s="302"/>
      <c r="CJ389" s="302"/>
      <c r="CK389" s="302"/>
      <c r="CL389" s="302"/>
      <c r="CM389" s="302"/>
      <c r="CN389" s="302"/>
      <c r="CO389" s="302"/>
      <c r="CP389" s="302"/>
      <c r="CQ389" s="302"/>
      <c r="CR389" s="302"/>
      <c r="CS389" s="302"/>
      <c r="CT389" s="302"/>
      <c r="CU389" s="302"/>
      <c r="CV389" s="302"/>
      <c r="CW389" s="302"/>
      <c r="CX389" s="302"/>
      <c r="CY389" s="302"/>
      <c r="CZ389" s="302"/>
      <c r="DA389" s="302"/>
      <c r="DB389" s="302"/>
      <c r="DC389" s="302"/>
      <c r="DD389" s="302"/>
      <c r="DE389" s="302"/>
      <c r="DF389" s="302"/>
      <c r="DG389" s="302"/>
      <c r="DH389" s="302"/>
      <c r="DI389" s="302"/>
      <c r="DJ389" s="302"/>
      <c r="DK389" s="302"/>
      <c r="DL389" s="302"/>
      <c r="DM389" s="302"/>
      <c r="DN389" s="302"/>
      <c r="DO389" s="302"/>
      <c r="DP389" s="302"/>
      <c r="DQ389" s="302"/>
      <c r="DR389" s="302"/>
      <c r="DS389" s="302"/>
      <c r="DT389" s="302"/>
      <c r="DU389" s="302"/>
      <c r="DV389" s="302"/>
      <c r="DW389" s="302"/>
      <c r="DX389" s="302"/>
      <c r="DY389" s="302"/>
      <c r="DZ389" s="302"/>
      <c r="EA389" s="302"/>
      <c r="EB389" s="302"/>
      <c r="EC389" s="302"/>
      <c r="ED389" s="302"/>
      <c r="EE389" s="302"/>
      <c r="EF389" s="302"/>
      <c r="EG389" s="302"/>
      <c r="EH389" s="302"/>
      <c r="EI389" s="302"/>
      <c r="EJ389" s="302"/>
      <c r="EK389" s="302"/>
      <c r="EL389" s="302"/>
      <c r="EM389" s="302"/>
      <c r="EN389" s="302"/>
      <c r="EO389" s="302"/>
      <c r="EP389" s="302"/>
      <c r="EQ389" s="302"/>
      <c r="ER389" s="302"/>
      <c r="ES389" s="302"/>
      <c r="ET389" s="302"/>
      <c r="EU389" s="302"/>
      <c r="EV389" s="302"/>
      <c r="EW389" s="302"/>
      <c r="EX389" s="302"/>
      <c r="EY389" s="302"/>
      <c r="EZ389" s="303"/>
      <c r="FA389" s="303"/>
      <c r="FB389" s="303"/>
      <c r="FC389" s="303"/>
      <c r="FD389" s="303"/>
      <c r="FE389" s="302"/>
      <c r="FF389" s="302"/>
      <c r="FG389" s="302"/>
      <c r="FH389" s="302"/>
      <c r="FI389" s="302"/>
    </row>
    <row r="390" spans="1:165" x14ac:dyDescent="0.2">
      <c r="A390" s="302"/>
      <c r="B390" s="55">
        <f t="shared" si="37"/>
        <v>3</v>
      </c>
      <c r="C390" s="55">
        <f t="shared" si="38"/>
        <v>3</v>
      </c>
      <c r="D390" s="55">
        <f t="shared" si="39"/>
        <v>3</v>
      </c>
      <c r="E390" s="55">
        <f t="shared" si="40"/>
        <v>3</v>
      </c>
      <c r="F390" s="55">
        <f t="shared" si="41"/>
        <v>3</v>
      </c>
      <c r="G390" s="55">
        <f t="shared" si="36"/>
        <v>7</v>
      </c>
      <c r="H390" s="55">
        <f>IF(AND(M390&gt;0,M390&lt;='Summary STATS'!$C$22),1,"")</f>
        <v>1</v>
      </c>
      <c r="I390" s="305"/>
      <c r="J390" s="26" t="s">
        <v>672</v>
      </c>
      <c r="K390" s="205">
        <v>44.216648079999999</v>
      </c>
      <c r="L390" s="205">
        <v>-88.455165829999999</v>
      </c>
      <c r="M390" s="302">
        <v>7</v>
      </c>
      <c r="N390" s="302" t="s">
        <v>276</v>
      </c>
      <c r="O390" s="302" t="s">
        <v>277</v>
      </c>
      <c r="P390" s="301"/>
      <c r="Q390" s="302">
        <v>3</v>
      </c>
      <c r="R390" s="15"/>
      <c r="S390" s="15"/>
      <c r="T390" s="302"/>
      <c r="U390" s="302"/>
      <c r="V390" s="302"/>
      <c r="W390" s="302"/>
      <c r="X390" s="302"/>
      <c r="Y390" s="302"/>
      <c r="Z390" s="302"/>
      <c r="AA390" s="302"/>
      <c r="AB390" s="302"/>
      <c r="AC390" s="302"/>
      <c r="AD390" s="302"/>
      <c r="AE390" s="302">
        <v>3</v>
      </c>
      <c r="AF390" s="302"/>
      <c r="AG390" s="302"/>
      <c r="AH390" s="302"/>
      <c r="AI390" s="302"/>
      <c r="AJ390" s="302"/>
      <c r="AK390" s="302"/>
      <c r="AL390" s="302"/>
      <c r="AM390" s="302"/>
      <c r="AN390" s="302"/>
      <c r="AO390" s="302"/>
      <c r="AP390" s="302"/>
      <c r="AQ390" s="302">
        <v>1</v>
      </c>
      <c r="AR390" s="302"/>
      <c r="AS390" s="302"/>
      <c r="AT390" s="302"/>
      <c r="AU390" s="302"/>
      <c r="AV390" s="302"/>
      <c r="AW390" s="302">
        <v>1</v>
      </c>
      <c r="AX390" s="302"/>
      <c r="AY390" s="302"/>
      <c r="AZ390" s="302"/>
      <c r="BA390" s="302"/>
      <c r="BB390" s="302"/>
      <c r="BC390" s="302"/>
      <c r="BD390" s="302"/>
      <c r="BE390" s="302"/>
      <c r="BF390" s="302"/>
      <c r="BG390" s="302"/>
      <c r="BH390" s="302"/>
      <c r="BI390" s="302"/>
      <c r="BJ390" s="302"/>
      <c r="BK390" s="302"/>
      <c r="BL390" s="302"/>
      <c r="BM390" s="302"/>
      <c r="BN390" s="302"/>
      <c r="BO390" s="302"/>
      <c r="BP390" s="302"/>
      <c r="BQ390" s="302"/>
      <c r="BR390" s="302"/>
      <c r="BS390" s="302"/>
      <c r="BT390" s="302"/>
      <c r="BU390" s="302"/>
      <c r="BV390" s="302"/>
      <c r="BW390" s="302"/>
      <c r="BX390" s="302"/>
      <c r="BY390" s="302"/>
      <c r="BZ390" s="302"/>
      <c r="CA390" s="302"/>
      <c r="CB390" s="302"/>
      <c r="CC390" s="302"/>
      <c r="CD390" s="302"/>
      <c r="CE390" s="302"/>
      <c r="CF390" s="302"/>
      <c r="CG390" s="302"/>
      <c r="CH390" s="302"/>
      <c r="CI390" s="302"/>
      <c r="CJ390" s="302"/>
      <c r="CK390" s="302"/>
      <c r="CL390" s="302"/>
      <c r="CM390" s="302"/>
      <c r="CN390" s="302"/>
      <c r="CO390" s="302"/>
      <c r="CP390" s="302"/>
      <c r="CQ390" s="302"/>
      <c r="CR390" s="302"/>
      <c r="CS390" s="302"/>
      <c r="CT390" s="302"/>
      <c r="CU390" s="302"/>
      <c r="CV390" s="302"/>
      <c r="CW390" s="302"/>
      <c r="CX390" s="302"/>
      <c r="CY390" s="302"/>
      <c r="CZ390" s="302"/>
      <c r="DA390" s="302"/>
      <c r="DB390" s="302"/>
      <c r="DC390" s="302"/>
      <c r="DD390" s="302"/>
      <c r="DE390" s="302"/>
      <c r="DF390" s="302"/>
      <c r="DG390" s="302"/>
      <c r="DH390" s="302"/>
      <c r="DI390" s="302"/>
      <c r="DJ390" s="302"/>
      <c r="DK390" s="302"/>
      <c r="DL390" s="302"/>
      <c r="DM390" s="302"/>
      <c r="DN390" s="302"/>
      <c r="DO390" s="302"/>
      <c r="DP390" s="302"/>
      <c r="DQ390" s="302"/>
      <c r="DR390" s="302"/>
      <c r="DS390" s="302"/>
      <c r="DT390" s="302"/>
      <c r="DU390" s="302"/>
      <c r="DV390" s="302"/>
      <c r="DW390" s="302"/>
      <c r="DX390" s="302"/>
      <c r="DY390" s="302"/>
      <c r="DZ390" s="302"/>
      <c r="EA390" s="302"/>
      <c r="EB390" s="302"/>
      <c r="EC390" s="302"/>
      <c r="ED390" s="302"/>
      <c r="EE390" s="302"/>
      <c r="EF390" s="302"/>
      <c r="EG390" s="302"/>
      <c r="EH390" s="302"/>
      <c r="EI390" s="302"/>
      <c r="EJ390" s="302"/>
      <c r="EK390" s="302"/>
      <c r="EL390" s="302"/>
      <c r="EM390" s="302"/>
      <c r="EN390" s="302"/>
      <c r="EO390" s="302"/>
      <c r="EP390" s="302"/>
      <c r="EQ390" s="302"/>
      <c r="ER390" s="302"/>
      <c r="ES390" s="302"/>
      <c r="ET390" s="302"/>
      <c r="EU390" s="302"/>
      <c r="EV390" s="302"/>
      <c r="EW390" s="302"/>
      <c r="EX390" s="302"/>
      <c r="EY390" s="302"/>
      <c r="EZ390" s="303"/>
      <c r="FA390" s="303"/>
      <c r="FB390" s="303"/>
      <c r="FC390" s="303"/>
      <c r="FD390" s="303"/>
      <c r="FE390" s="302"/>
      <c r="FF390" s="302"/>
      <c r="FG390" s="302"/>
      <c r="FH390" s="302"/>
      <c r="FI390" s="302"/>
    </row>
    <row r="391" spans="1:165" x14ac:dyDescent="0.2">
      <c r="A391" s="302"/>
      <c r="B391" s="55">
        <f t="shared" si="37"/>
        <v>4</v>
      </c>
      <c r="C391" s="55">
        <f t="shared" si="38"/>
        <v>4</v>
      </c>
      <c r="D391" s="55">
        <f t="shared" si="39"/>
        <v>3</v>
      </c>
      <c r="E391" s="55">
        <f t="shared" si="40"/>
        <v>4</v>
      </c>
      <c r="F391" s="55">
        <f t="shared" si="41"/>
        <v>3</v>
      </c>
      <c r="G391" s="55">
        <f t="shared" si="36"/>
        <v>3.5</v>
      </c>
      <c r="H391" s="55">
        <f>IF(AND(M391&gt;0,M391&lt;='Summary STATS'!$C$22),1,"")</f>
        <v>1</v>
      </c>
      <c r="I391" s="305"/>
      <c r="J391" s="26" t="s">
        <v>673</v>
      </c>
      <c r="K391" s="205">
        <v>44.217588499999998</v>
      </c>
      <c r="L391" s="205">
        <v>-88.466157569999993</v>
      </c>
      <c r="M391" s="302">
        <v>3.5</v>
      </c>
      <c r="N391" s="302" t="s">
        <v>284</v>
      </c>
      <c r="O391" s="302" t="s">
        <v>277</v>
      </c>
      <c r="P391" s="301"/>
      <c r="Q391" s="302">
        <v>2</v>
      </c>
      <c r="R391" s="15">
        <v>1</v>
      </c>
      <c r="S391" s="15"/>
      <c r="T391" s="302"/>
      <c r="U391" s="302"/>
      <c r="V391" s="302"/>
      <c r="W391" s="302"/>
      <c r="X391" s="302"/>
      <c r="Y391" s="302"/>
      <c r="Z391" s="302"/>
      <c r="AA391" s="302"/>
      <c r="AB391" s="302"/>
      <c r="AC391" s="302"/>
      <c r="AD391" s="302"/>
      <c r="AE391" s="302">
        <v>2</v>
      </c>
      <c r="AF391" s="302"/>
      <c r="AG391" s="302"/>
      <c r="AH391" s="302"/>
      <c r="AI391" s="302"/>
      <c r="AJ391" s="302"/>
      <c r="AK391" s="302"/>
      <c r="AL391" s="302"/>
      <c r="AM391" s="302"/>
      <c r="AN391" s="302"/>
      <c r="AO391" s="302"/>
      <c r="AP391" s="302"/>
      <c r="AQ391" s="302">
        <v>2</v>
      </c>
      <c r="AR391" s="302"/>
      <c r="AS391" s="302"/>
      <c r="AT391" s="302"/>
      <c r="AU391" s="302"/>
      <c r="AV391" s="302"/>
      <c r="AW391" s="302">
        <v>1</v>
      </c>
      <c r="AX391" s="302"/>
      <c r="AY391" s="302"/>
      <c r="AZ391" s="302"/>
      <c r="BA391" s="302"/>
      <c r="BB391" s="302"/>
      <c r="BC391" s="302"/>
      <c r="BD391" s="302"/>
      <c r="BE391" s="302"/>
      <c r="BF391" s="302"/>
      <c r="BG391" s="302"/>
      <c r="BH391" s="302"/>
      <c r="BI391" s="302"/>
      <c r="BJ391" s="302"/>
      <c r="BK391" s="302"/>
      <c r="BL391" s="302"/>
      <c r="BM391" s="302"/>
      <c r="BN391" s="302"/>
      <c r="BO391" s="302"/>
      <c r="BP391" s="302"/>
      <c r="BQ391" s="302"/>
      <c r="BR391" s="302"/>
      <c r="BS391" s="302"/>
      <c r="BT391" s="302"/>
      <c r="BU391" s="302"/>
      <c r="BV391" s="302"/>
      <c r="BW391" s="302"/>
      <c r="BX391" s="302"/>
      <c r="BY391" s="302"/>
      <c r="BZ391" s="302"/>
      <c r="CA391" s="302"/>
      <c r="CB391" s="302"/>
      <c r="CC391" s="302"/>
      <c r="CD391" s="302"/>
      <c r="CE391" s="302"/>
      <c r="CF391" s="302"/>
      <c r="CG391" s="302"/>
      <c r="CH391" s="302"/>
      <c r="CI391" s="302"/>
      <c r="CJ391" s="302"/>
      <c r="CK391" s="302"/>
      <c r="CL391" s="302"/>
      <c r="CM391" s="302"/>
      <c r="CN391" s="302"/>
      <c r="CO391" s="302"/>
      <c r="CP391" s="302"/>
      <c r="CQ391" s="302"/>
      <c r="CR391" s="302"/>
      <c r="CS391" s="302"/>
      <c r="CT391" s="302"/>
      <c r="CU391" s="302"/>
      <c r="CV391" s="302"/>
      <c r="CW391" s="302"/>
      <c r="CX391" s="302"/>
      <c r="CY391" s="302"/>
      <c r="CZ391" s="302"/>
      <c r="DA391" s="302"/>
      <c r="DB391" s="302"/>
      <c r="DC391" s="302"/>
      <c r="DD391" s="302"/>
      <c r="DE391" s="302"/>
      <c r="DF391" s="302"/>
      <c r="DG391" s="302"/>
      <c r="DH391" s="302"/>
      <c r="DI391" s="302"/>
      <c r="DJ391" s="302"/>
      <c r="DK391" s="302"/>
      <c r="DL391" s="302"/>
      <c r="DM391" s="302"/>
      <c r="DN391" s="302"/>
      <c r="DO391" s="302"/>
      <c r="DP391" s="302"/>
      <c r="DQ391" s="302"/>
      <c r="DR391" s="302"/>
      <c r="DS391" s="302"/>
      <c r="DT391" s="302"/>
      <c r="DU391" s="302"/>
      <c r="DV391" s="302"/>
      <c r="DW391" s="302"/>
      <c r="DX391" s="302"/>
      <c r="DY391" s="302"/>
      <c r="DZ391" s="302"/>
      <c r="EA391" s="302"/>
      <c r="EB391" s="302"/>
      <c r="EC391" s="302"/>
      <c r="ED391" s="302"/>
      <c r="EE391" s="302"/>
      <c r="EF391" s="302"/>
      <c r="EG391" s="302"/>
      <c r="EH391" s="302"/>
      <c r="EI391" s="302"/>
      <c r="EJ391" s="302"/>
      <c r="EK391" s="302"/>
      <c r="EL391" s="302"/>
      <c r="EM391" s="302"/>
      <c r="EN391" s="302"/>
      <c r="EO391" s="302"/>
      <c r="EP391" s="302"/>
      <c r="EQ391" s="302"/>
      <c r="ER391" s="302"/>
      <c r="ES391" s="302"/>
      <c r="ET391" s="302"/>
      <c r="EU391" s="302"/>
      <c r="EV391" s="302"/>
      <c r="EW391" s="302"/>
      <c r="EX391" s="302"/>
      <c r="EY391" s="302"/>
      <c r="EZ391" s="303"/>
      <c r="FA391" s="303"/>
      <c r="FB391" s="303">
        <v>2</v>
      </c>
      <c r="FC391" s="303"/>
      <c r="FD391" s="303"/>
      <c r="FE391" s="302"/>
      <c r="FF391" s="302"/>
      <c r="FG391" s="302"/>
      <c r="FH391" s="302"/>
      <c r="FI391" s="302"/>
    </row>
    <row r="392" spans="1:165" x14ac:dyDescent="0.2">
      <c r="A392" s="302"/>
      <c r="B392" s="55">
        <f t="shared" si="37"/>
        <v>3</v>
      </c>
      <c r="C392" s="55">
        <f t="shared" si="38"/>
        <v>3</v>
      </c>
      <c r="D392" s="55">
        <f t="shared" si="39"/>
        <v>3</v>
      </c>
      <c r="E392" s="55">
        <f t="shared" si="40"/>
        <v>3</v>
      </c>
      <c r="F392" s="55">
        <f t="shared" si="41"/>
        <v>3</v>
      </c>
      <c r="G392" s="55">
        <f t="shared" si="36"/>
        <v>6</v>
      </c>
      <c r="H392" s="55">
        <f>IF(AND(M392&gt;0,M392&lt;='Summary STATS'!$C$22),1,"")</f>
        <v>1</v>
      </c>
      <c r="I392" s="305"/>
      <c r="J392" s="26" t="s">
        <v>674</v>
      </c>
      <c r="K392" s="205">
        <v>44.217573700000003</v>
      </c>
      <c r="L392" s="205">
        <v>-88.465056320000002</v>
      </c>
      <c r="M392" s="302">
        <v>6</v>
      </c>
      <c r="N392" s="302" t="s">
        <v>284</v>
      </c>
      <c r="O392" s="302" t="s">
        <v>277</v>
      </c>
      <c r="P392" s="301"/>
      <c r="Q392" s="302">
        <v>1</v>
      </c>
      <c r="R392" s="15"/>
      <c r="S392" s="15"/>
      <c r="T392" s="302"/>
      <c r="U392" s="302"/>
      <c r="V392" s="302"/>
      <c r="W392" s="302"/>
      <c r="X392" s="302"/>
      <c r="Y392" s="302"/>
      <c r="Z392" s="302"/>
      <c r="AA392" s="302"/>
      <c r="AB392" s="302"/>
      <c r="AC392" s="302"/>
      <c r="AD392" s="302"/>
      <c r="AE392" s="302">
        <v>1</v>
      </c>
      <c r="AF392" s="302"/>
      <c r="AG392" s="302"/>
      <c r="AH392" s="302"/>
      <c r="AI392" s="302"/>
      <c r="AJ392" s="302"/>
      <c r="AK392" s="302"/>
      <c r="AL392" s="302"/>
      <c r="AM392" s="302"/>
      <c r="AN392" s="302"/>
      <c r="AO392" s="302"/>
      <c r="AP392" s="302"/>
      <c r="AQ392" s="302">
        <v>1</v>
      </c>
      <c r="AR392" s="302"/>
      <c r="AS392" s="302"/>
      <c r="AT392" s="302"/>
      <c r="AU392" s="302"/>
      <c r="AV392" s="302"/>
      <c r="AW392" s="302">
        <v>1</v>
      </c>
      <c r="AX392" s="302"/>
      <c r="AY392" s="302"/>
      <c r="AZ392" s="302"/>
      <c r="BA392" s="302"/>
      <c r="BB392" s="302"/>
      <c r="BC392" s="302"/>
      <c r="BD392" s="302"/>
      <c r="BE392" s="302"/>
      <c r="BF392" s="302"/>
      <c r="BG392" s="302"/>
      <c r="BH392" s="302"/>
      <c r="BI392" s="302"/>
      <c r="BJ392" s="302"/>
      <c r="BK392" s="302"/>
      <c r="BL392" s="302"/>
      <c r="BM392" s="302"/>
      <c r="BN392" s="302"/>
      <c r="BO392" s="302"/>
      <c r="BP392" s="302"/>
      <c r="BQ392" s="302"/>
      <c r="BR392" s="302"/>
      <c r="BS392" s="302"/>
      <c r="BT392" s="302"/>
      <c r="BU392" s="302"/>
      <c r="BV392" s="302"/>
      <c r="BW392" s="302"/>
      <c r="BX392" s="302"/>
      <c r="BY392" s="302"/>
      <c r="BZ392" s="302"/>
      <c r="CA392" s="302"/>
      <c r="CB392" s="302"/>
      <c r="CC392" s="302"/>
      <c r="CD392" s="302"/>
      <c r="CE392" s="302"/>
      <c r="CF392" s="302"/>
      <c r="CG392" s="302"/>
      <c r="CH392" s="302"/>
      <c r="CI392" s="302"/>
      <c r="CJ392" s="302"/>
      <c r="CK392" s="302"/>
      <c r="CL392" s="302"/>
      <c r="CM392" s="302"/>
      <c r="CN392" s="302"/>
      <c r="CO392" s="302"/>
      <c r="CP392" s="302"/>
      <c r="CQ392" s="302"/>
      <c r="CR392" s="302"/>
      <c r="CS392" s="302"/>
      <c r="CT392" s="302"/>
      <c r="CU392" s="302"/>
      <c r="CV392" s="302"/>
      <c r="CW392" s="302"/>
      <c r="CX392" s="302"/>
      <c r="CY392" s="302"/>
      <c r="CZ392" s="302"/>
      <c r="DA392" s="302"/>
      <c r="DB392" s="302"/>
      <c r="DC392" s="302"/>
      <c r="DD392" s="302"/>
      <c r="DE392" s="302"/>
      <c r="DF392" s="302"/>
      <c r="DG392" s="302"/>
      <c r="DH392" s="302"/>
      <c r="DI392" s="302"/>
      <c r="DJ392" s="302"/>
      <c r="DK392" s="302"/>
      <c r="DL392" s="302"/>
      <c r="DM392" s="302"/>
      <c r="DN392" s="302"/>
      <c r="DO392" s="302"/>
      <c r="DP392" s="302"/>
      <c r="DQ392" s="302"/>
      <c r="DR392" s="302"/>
      <c r="DS392" s="302"/>
      <c r="DT392" s="302"/>
      <c r="DU392" s="302"/>
      <c r="DV392" s="302"/>
      <c r="DW392" s="302"/>
      <c r="DX392" s="302"/>
      <c r="DY392" s="302"/>
      <c r="DZ392" s="302"/>
      <c r="EA392" s="302"/>
      <c r="EB392" s="302"/>
      <c r="EC392" s="302"/>
      <c r="ED392" s="302"/>
      <c r="EE392" s="302"/>
      <c r="EF392" s="302"/>
      <c r="EG392" s="302"/>
      <c r="EH392" s="302"/>
      <c r="EI392" s="302"/>
      <c r="EJ392" s="302"/>
      <c r="EK392" s="302"/>
      <c r="EL392" s="302"/>
      <c r="EM392" s="302"/>
      <c r="EN392" s="302"/>
      <c r="EO392" s="302"/>
      <c r="EP392" s="302"/>
      <c r="EQ392" s="302"/>
      <c r="ER392" s="302"/>
      <c r="ES392" s="302"/>
      <c r="ET392" s="302"/>
      <c r="EU392" s="302"/>
      <c r="EV392" s="302"/>
      <c r="EW392" s="302"/>
      <c r="EX392" s="302"/>
      <c r="EY392" s="302"/>
      <c r="EZ392" s="303"/>
      <c r="FA392" s="303"/>
      <c r="FB392" s="303"/>
      <c r="FC392" s="303"/>
      <c r="FD392" s="303"/>
      <c r="FE392" s="302"/>
      <c r="FF392" s="302"/>
      <c r="FG392" s="302"/>
      <c r="FH392" s="302"/>
      <c r="FI392" s="302"/>
    </row>
    <row r="393" spans="1:165" x14ac:dyDescent="0.2">
      <c r="A393" s="302"/>
      <c r="B393" s="55">
        <f t="shared" si="37"/>
        <v>3</v>
      </c>
      <c r="C393" s="55">
        <f t="shared" si="38"/>
        <v>3</v>
      </c>
      <c r="D393" s="55">
        <f t="shared" si="39"/>
        <v>2</v>
      </c>
      <c r="E393" s="55">
        <f t="shared" si="40"/>
        <v>3</v>
      </c>
      <c r="F393" s="55">
        <f t="shared" si="41"/>
        <v>2</v>
      </c>
      <c r="G393" s="55">
        <f t="shared" si="36"/>
        <v>7.25</v>
      </c>
      <c r="H393" s="55">
        <f>IF(AND(M393&gt;0,M393&lt;='Summary STATS'!$C$22),1,"")</f>
        <v>1</v>
      </c>
      <c r="I393" s="305"/>
      <c r="J393" s="26" t="s">
        <v>675</v>
      </c>
      <c r="K393" s="205">
        <v>44.2175589</v>
      </c>
      <c r="L393" s="205">
        <v>-88.463955069999997</v>
      </c>
      <c r="M393" s="302">
        <v>7.25</v>
      </c>
      <c r="N393" s="302" t="s">
        <v>284</v>
      </c>
      <c r="O393" s="302" t="s">
        <v>277</v>
      </c>
      <c r="P393" s="301"/>
      <c r="Q393" s="302">
        <v>2</v>
      </c>
      <c r="R393" s="15">
        <v>1</v>
      </c>
      <c r="S393" s="15"/>
      <c r="T393" s="302"/>
      <c r="U393" s="302"/>
      <c r="V393" s="302"/>
      <c r="W393" s="302"/>
      <c r="X393" s="302"/>
      <c r="Y393" s="302"/>
      <c r="Z393" s="302"/>
      <c r="AA393" s="302"/>
      <c r="AB393" s="302"/>
      <c r="AC393" s="302"/>
      <c r="AD393" s="302"/>
      <c r="AE393" s="302">
        <v>2</v>
      </c>
      <c r="AF393" s="302"/>
      <c r="AG393" s="302"/>
      <c r="AH393" s="302"/>
      <c r="AI393" s="302"/>
      <c r="AJ393" s="302"/>
      <c r="AK393" s="302"/>
      <c r="AL393" s="302"/>
      <c r="AM393" s="302"/>
      <c r="AN393" s="302"/>
      <c r="AO393" s="302"/>
      <c r="AP393" s="302"/>
      <c r="AQ393" s="302">
        <v>2</v>
      </c>
      <c r="AR393" s="302"/>
      <c r="AS393" s="302"/>
      <c r="AT393" s="302"/>
      <c r="AU393" s="302"/>
      <c r="AV393" s="302"/>
      <c r="AW393" s="302"/>
      <c r="AX393" s="302"/>
      <c r="AY393" s="302"/>
      <c r="AZ393" s="302"/>
      <c r="BA393" s="302"/>
      <c r="BB393" s="302"/>
      <c r="BC393" s="302"/>
      <c r="BD393" s="302"/>
      <c r="BE393" s="302"/>
      <c r="BF393" s="302"/>
      <c r="BG393" s="302"/>
      <c r="BH393" s="302"/>
      <c r="BI393" s="302"/>
      <c r="BJ393" s="302"/>
      <c r="BK393" s="302"/>
      <c r="BL393" s="302"/>
      <c r="BM393" s="302"/>
      <c r="BN393" s="302"/>
      <c r="BO393" s="302"/>
      <c r="BP393" s="302"/>
      <c r="BQ393" s="302"/>
      <c r="BR393" s="302"/>
      <c r="BS393" s="302"/>
      <c r="BT393" s="302"/>
      <c r="BU393" s="302"/>
      <c r="BV393" s="302"/>
      <c r="BW393" s="302"/>
      <c r="BX393" s="302"/>
      <c r="BY393" s="302"/>
      <c r="BZ393" s="302"/>
      <c r="CA393" s="302"/>
      <c r="CB393" s="302"/>
      <c r="CC393" s="302"/>
      <c r="CD393" s="302"/>
      <c r="CE393" s="302"/>
      <c r="CF393" s="302"/>
      <c r="CG393" s="302"/>
      <c r="CH393" s="302"/>
      <c r="CI393" s="302"/>
      <c r="CJ393" s="302"/>
      <c r="CK393" s="302"/>
      <c r="CL393" s="302"/>
      <c r="CM393" s="302"/>
      <c r="CN393" s="302"/>
      <c r="CO393" s="302"/>
      <c r="CP393" s="302"/>
      <c r="CQ393" s="302"/>
      <c r="CR393" s="302"/>
      <c r="CS393" s="302"/>
      <c r="CT393" s="302"/>
      <c r="CU393" s="302"/>
      <c r="CV393" s="302"/>
      <c r="CW393" s="302"/>
      <c r="CX393" s="302"/>
      <c r="CY393" s="302"/>
      <c r="CZ393" s="302"/>
      <c r="DA393" s="302"/>
      <c r="DB393" s="302"/>
      <c r="DC393" s="302"/>
      <c r="DD393" s="302"/>
      <c r="DE393" s="302"/>
      <c r="DF393" s="302"/>
      <c r="DG393" s="302"/>
      <c r="DH393" s="302"/>
      <c r="DI393" s="302"/>
      <c r="DJ393" s="302"/>
      <c r="DK393" s="302"/>
      <c r="DL393" s="302"/>
      <c r="DM393" s="302"/>
      <c r="DN393" s="302"/>
      <c r="DO393" s="302"/>
      <c r="DP393" s="302"/>
      <c r="DQ393" s="302"/>
      <c r="DR393" s="302"/>
      <c r="DS393" s="302"/>
      <c r="DT393" s="302"/>
      <c r="DU393" s="302"/>
      <c r="DV393" s="302"/>
      <c r="DW393" s="302"/>
      <c r="DX393" s="302"/>
      <c r="DY393" s="302"/>
      <c r="DZ393" s="302"/>
      <c r="EA393" s="302"/>
      <c r="EB393" s="302"/>
      <c r="EC393" s="302"/>
      <c r="ED393" s="302"/>
      <c r="EE393" s="302"/>
      <c r="EF393" s="302"/>
      <c r="EG393" s="302"/>
      <c r="EH393" s="302"/>
      <c r="EI393" s="302"/>
      <c r="EJ393" s="302"/>
      <c r="EK393" s="302"/>
      <c r="EL393" s="302"/>
      <c r="EM393" s="302"/>
      <c r="EN393" s="302"/>
      <c r="EO393" s="302"/>
      <c r="EP393" s="302"/>
      <c r="EQ393" s="302"/>
      <c r="ER393" s="302"/>
      <c r="ES393" s="302"/>
      <c r="ET393" s="302"/>
      <c r="EU393" s="302"/>
      <c r="EV393" s="302"/>
      <c r="EW393" s="302"/>
      <c r="EX393" s="302"/>
      <c r="EY393" s="302"/>
      <c r="EZ393" s="303"/>
      <c r="FA393" s="303"/>
      <c r="FB393" s="303"/>
      <c r="FC393" s="303"/>
      <c r="FD393" s="303"/>
      <c r="FE393" s="302"/>
      <c r="FF393" s="302"/>
      <c r="FG393" s="302"/>
      <c r="FH393" s="302"/>
      <c r="FI393" s="302"/>
    </row>
    <row r="394" spans="1:165" x14ac:dyDescent="0.2">
      <c r="A394" s="302"/>
      <c r="B394" s="55">
        <f t="shared" si="37"/>
        <v>0</v>
      </c>
      <c r="C394" s="55" t="str">
        <f t="shared" si="38"/>
        <v/>
      </c>
      <c r="D394" s="55" t="str">
        <f t="shared" si="39"/>
        <v/>
      </c>
      <c r="E394" s="55">
        <f t="shared" si="40"/>
        <v>0</v>
      </c>
      <c r="F394" s="55">
        <f t="shared" si="41"/>
        <v>0</v>
      </c>
      <c r="G394" s="55" t="str">
        <f t="shared" si="36"/>
        <v/>
      </c>
      <c r="H394" s="55">
        <f>IF(AND(M394&gt;0,M394&lt;='Summary STATS'!$C$22),1,"")</f>
        <v>1</v>
      </c>
      <c r="I394" s="305"/>
      <c r="J394" s="26" t="s">
        <v>676</v>
      </c>
      <c r="K394" s="205">
        <v>44.217544080000003</v>
      </c>
      <c r="L394" s="205">
        <v>-88.46285383</v>
      </c>
      <c r="M394" s="302">
        <v>8.5</v>
      </c>
      <c r="N394" s="302" t="s">
        <v>276</v>
      </c>
      <c r="O394" s="302" t="s">
        <v>277</v>
      </c>
      <c r="P394" s="301"/>
      <c r="Q394" s="302"/>
      <c r="R394" s="15"/>
      <c r="S394" s="15"/>
      <c r="T394" s="302"/>
      <c r="U394" s="302"/>
      <c r="V394" s="302"/>
      <c r="W394" s="302"/>
      <c r="X394" s="302"/>
      <c r="Y394" s="302"/>
      <c r="Z394" s="302"/>
      <c r="AA394" s="302"/>
      <c r="AB394" s="302"/>
      <c r="AC394" s="302"/>
      <c r="AD394" s="302"/>
      <c r="AE394" s="302"/>
      <c r="AF394" s="302"/>
      <c r="AG394" s="302"/>
      <c r="AH394" s="302"/>
      <c r="AI394" s="302"/>
      <c r="AJ394" s="302"/>
      <c r="AK394" s="302"/>
      <c r="AL394" s="302"/>
      <c r="AM394" s="302"/>
      <c r="AN394" s="302"/>
      <c r="AO394" s="302"/>
      <c r="AP394" s="302"/>
      <c r="AQ394" s="302"/>
      <c r="AR394" s="302"/>
      <c r="AS394" s="302"/>
      <c r="AT394" s="302"/>
      <c r="AU394" s="302"/>
      <c r="AV394" s="302"/>
      <c r="AW394" s="302"/>
      <c r="AX394" s="302"/>
      <c r="AY394" s="302"/>
      <c r="AZ394" s="302"/>
      <c r="BA394" s="302"/>
      <c r="BB394" s="302"/>
      <c r="BC394" s="302"/>
      <c r="BD394" s="302"/>
      <c r="BE394" s="302"/>
      <c r="BF394" s="302"/>
      <c r="BG394" s="302"/>
      <c r="BH394" s="302"/>
      <c r="BI394" s="302"/>
      <c r="BJ394" s="302"/>
      <c r="BK394" s="302"/>
      <c r="BL394" s="302"/>
      <c r="BM394" s="302"/>
      <c r="BN394" s="302"/>
      <c r="BO394" s="302"/>
      <c r="BP394" s="302"/>
      <c r="BQ394" s="302"/>
      <c r="BR394" s="302"/>
      <c r="BS394" s="302"/>
      <c r="BT394" s="302"/>
      <c r="BU394" s="302"/>
      <c r="BV394" s="302"/>
      <c r="BW394" s="302"/>
      <c r="BX394" s="302"/>
      <c r="BY394" s="302"/>
      <c r="BZ394" s="302"/>
      <c r="CA394" s="302"/>
      <c r="CB394" s="302"/>
      <c r="CC394" s="302"/>
      <c r="CD394" s="302"/>
      <c r="CE394" s="302"/>
      <c r="CF394" s="302"/>
      <c r="CG394" s="302"/>
      <c r="CH394" s="302"/>
      <c r="CI394" s="302"/>
      <c r="CJ394" s="302"/>
      <c r="CK394" s="302"/>
      <c r="CL394" s="302"/>
      <c r="CM394" s="302"/>
      <c r="CN394" s="302"/>
      <c r="CO394" s="302"/>
      <c r="CP394" s="302"/>
      <c r="CQ394" s="302"/>
      <c r="CR394" s="302"/>
      <c r="CS394" s="302"/>
      <c r="CT394" s="302"/>
      <c r="CU394" s="302"/>
      <c r="CV394" s="302"/>
      <c r="CW394" s="302"/>
      <c r="CX394" s="302"/>
      <c r="CY394" s="302"/>
      <c r="CZ394" s="302"/>
      <c r="DA394" s="302"/>
      <c r="DB394" s="302"/>
      <c r="DC394" s="302"/>
      <c r="DD394" s="302"/>
      <c r="DE394" s="302"/>
      <c r="DF394" s="302"/>
      <c r="DG394" s="302"/>
      <c r="DH394" s="302"/>
      <c r="DI394" s="302"/>
      <c r="DJ394" s="302"/>
      <c r="DK394" s="302"/>
      <c r="DL394" s="302"/>
      <c r="DM394" s="302"/>
      <c r="DN394" s="302"/>
      <c r="DO394" s="302"/>
      <c r="DP394" s="302"/>
      <c r="DQ394" s="302"/>
      <c r="DR394" s="302"/>
      <c r="DS394" s="302"/>
      <c r="DT394" s="302"/>
      <c r="DU394" s="302"/>
      <c r="DV394" s="302"/>
      <c r="DW394" s="302"/>
      <c r="DX394" s="302"/>
      <c r="DY394" s="302"/>
      <c r="DZ394" s="302"/>
      <c r="EA394" s="302"/>
      <c r="EB394" s="302"/>
      <c r="EC394" s="302"/>
      <c r="ED394" s="302"/>
      <c r="EE394" s="302"/>
      <c r="EF394" s="302"/>
      <c r="EG394" s="302"/>
      <c r="EH394" s="302"/>
      <c r="EI394" s="302"/>
      <c r="EJ394" s="302"/>
      <c r="EK394" s="302"/>
      <c r="EL394" s="302"/>
      <c r="EM394" s="302"/>
      <c r="EN394" s="302"/>
      <c r="EO394" s="302"/>
      <c r="EP394" s="302"/>
      <c r="EQ394" s="302"/>
      <c r="ER394" s="302"/>
      <c r="ES394" s="302"/>
      <c r="ET394" s="302"/>
      <c r="EU394" s="302"/>
      <c r="EV394" s="302"/>
      <c r="EW394" s="302"/>
      <c r="EX394" s="302"/>
      <c r="EY394" s="302"/>
      <c r="EZ394" s="303"/>
      <c r="FA394" s="303"/>
      <c r="FB394" s="303"/>
      <c r="FC394" s="303"/>
      <c r="FD394" s="303"/>
      <c r="FE394" s="302"/>
      <c r="FF394" s="302"/>
      <c r="FG394" s="302"/>
      <c r="FH394" s="302"/>
      <c r="FI394" s="302"/>
    </row>
    <row r="395" spans="1:165" x14ac:dyDescent="0.2">
      <c r="A395" s="302"/>
      <c r="B395" s="55">
        <f t="shared" si="37"/>
        <v>0</v>
      </c>
      <c r="C395" s="55" t="str">
        <f t="shared" si="38"/>
        <v/>
      </c>
      <c r="D395" s="55" t="str">
        <f t="shared" si="39"/>
        <v/>
      </c>
      <c r="E395" s="55">
        <f t="shared" si="40"/>
        <v>0</v>
      </c>
      <c r="F395" s="55">
        <f t="shared" si="41"/>
        <v>0</v>
      </c>
      <c r="G395" s="55" t="str">
        <f t="shared" si="36"/>
        <v/>
      </c>
      <c r="H395" s="55">
        <f>IF(AND(M395&gt;0,M395&lt;='Summary STATS'!$C$22),1,"")</f>
        <v>1</v>
      </c>
      <c r="I395" s="305"/>
      <c r="J395" s="26" t="s">
        <v>677</v>
      </c>
      <c r="K395" s="205">
        <v>44.217529249999998</v>
      </c>
      <c r="L395" s="205">
        <v>-88.461752579999995</v>
      </c>
      <c r="M395" s="302">
        <v>12.5</v>
      </c>
      <c r="N395" s="302" t="s">
        <v>276</v>
      </c>
      <c r="O395" s="302" t="s">
        <v>277</v>
      </c>
      <c r="P395" s="301"/>
      <c r="Q395" s="302"/>
      <c r="R395" s="15"/>
      <c r="S395" s="15"/>
      <c r="T395" s="302"/>
      <c r="U395" s="302"/>
      <c r="V395" s="302"/>
      <c r="W395" s="302"/>
      <c r="X395" s="302"/>
      <c r="Y395" s="302"/>
      <c r="Z395" s="302"/>
      <c r="AA395" s="302"/>
      <c r="AB395" s="302"/>
      <c r="AC395" s="302"/>
      <c r="AD395" s="302"/>
      <c r="AE395" s="302"/>
      <c r="AF395" s="302"/>
      <c r="AG395" s="302"/>
      <c r="AH395" s="302"/>
      <c r="AI395" s="302"/>
      <c r="AJ395" s="302"/>
      <c r="AK395" s="302"/>
      <c r="AL395" s="302"/>
      <c r="AM395" s="302"/>
      <c r="AN395" s="302"/>
      <c r="AO395" s="302"/>
      <c r="AP395" s="302"/>
      <c r="AQ395" s="302"/>
      <c r="AR395" s="302"/>
      <c r="AS395" s="302"/>
      <c r="AT395" s="302"/>
      <c r="AU395" s="302"/>
      <c r="AV395" s="302"/>
      <c r="AW395" s="302"/>
      <c r="AX395" s="302"/>
      <c r="AY395" s="302"/>
      <c r="AZ395" s="302"/>
      <c r="BA395" s="302"/>
      <c r="BB395" s="302"/>
      <c r="BC395" s="302"/>
      <c r="BD395" s="302"/>
      <c r="BE395" s="302"/>
      <c r="BF395" s="302"/>
      <c r="BG395" s="302"/>
      <c r="BH395" s="302"/>
      <c r="BI395" s="302"/>
      <c r="BJ395" s="302"/>
      <c r="BK395" s="302"/>
      <c r="BL395" s="302"/>
      <c r="BM395" s="302"/>
      <c r="BN395" s="302"/>
      <c r="BO395" s="302"/>
      <c r="BP395" s="302"/>
      <c r="BQ395" s="302"/>
      <c r="BR395" s="302"/>
      <c r="BS395" s="302"/>
      <c r="BT395" s="302"/>
      <c r="BU395" s="302"/>
      <c r="BV395" s="302"/>
      <c r="BW395" s="302"/>
      <c r="BX395" s="302"/>
      <c r="BY395" s="302"/>
      <c r="BZ395" s="302"/>
      <c r="CA395" s="302"/>
      <c r="CB395" s="302"/>
      <c r="CC395" s="302"/>
      <c r="CD395" s="302"/>
      <c r="CE395" s="302"/>
      <c r="CF395" s="302"/>
      <c r="CG395" s="302"/>
      <c r="CH395" s="302"/>
      <c r="CI395" s="302"/>
      <c r="CJ395" s="302"/>
      <c r="CK395" s="302"/>
      <c r="CL395" s="302"/>
      <c r="CM395" s="302"/>
      <c r="CN395" s="302"/>
      <c r="CO395" s="302"/>
      <c r="CP395" s="302"/>
      <c r="CQ395" s="302"/>
      <c r="CR395" s="302"/>
      <c r="CS395" s="302"/>
      <c r="CT395" s="302"/>
      <c r="CU395" s="302"/>
      <c r="CV395" s="302"/>
      <c r="CW395" s="302"/>
      <c r="CX395" s="302"/>
      <c r="CY395" s="302"/>
      <c r="CZ395" s="302"/>
      <c r="DA395" s="302"/>
      <c r="DB395" s="302"/>
      <c r="DC395" s="302"/>
      <c r="DD395" s="302"/>
      <c r="DE395" s="302"/>
      <c r="DF395" s="302"/>
      <c r="DG395" s="302"/>
      <c r="DH395" s="302"/>
      <c r="DI395" s="302"/>
      <c r="DJ395" s="302"/>
      <c r="DK395" s="302"/>
      <c r="DL395" s="302"/>
      <c r="DM395" s="302"/>
      <c r="DN395" s="302"/>
      <c r="DO395" s="302"/>
      <c r="DP395" s="302"/>
      <c r="DQ395" s="302"/>
      <c r="DR395" s="302"/>
      <c r="DS395" s="302"/>
      <c r="DT395" s="302"/>
      <c r="DU395" s="302"/>
      <c r="DV395" s="302"/>
      <c r="DW395" s="302"/>
      <c r="DX395" s="302"/>
      <c r="DY395" s="302"/>
      <c r="DZ395" s="302"/>
      <c r="EA395" s="302"/>
      <c r="EB395" s="302"/>
      <c r="EC395" s="302"/>
      <c r="ED395" s="302"/>
      <c r="EE395" s="302"/>
      <c r="EF395" s="302"/>
      <c r="EG395" s="302"/>
      <c r="EH395" s="302"/>
      <c r="EI395" s="302"/>
      <c r="EJ395" s="302"/>
      <c r="EK395" s="302"/>
      <c r="EL395" s="302"/>
      <c r="EM395" s="302"/>
      <c r="EN395" s="302"/>
      <c r="EO395" s="302"/>
      <c r="EP395" s="302"/>
      <c r="EQ395" s="302"/>
      <c r="ER395" s="302"/>
      <c r="ES395" s="302"/>
      <c r="ET395" s="302"/>
      <c r="EU395" s="302"/>
      <c r="EV395" s="302"/>
      <c r="EW395" s="302"/>
      <c r="EX395" s="302"/>
      <c r="EY395" s="302"/>
      <c r="EZ395" s="303"/>
      <c r="FA395" s="303"/>
      <c r="FB395" s="303"/>
      <c r="FC395" s="303"/>
      <c r="FD395" s="303"/>
      <c r="FE395" s="302"/>
      <c r="FF395" s="302"/>
      <c r="FG395" s="302"/>
      <c r="FH395" s="302"/>
      <c r="FI395" s="302"/>
    </row>
    <row r="396" spans="1:165" x14ac:dyDescent="0.2">
      <c r="A396" s="302"/>
      <c r="B396" s="55">
        <f t="shared" si="37"/>
        <v>0</v>
      </c>
      <c r="C396" s="55" t="str">
        <f t="shared" si="38"/>
        <v/>
      </c>
      <c r="D396" s="55" t="str">
        <f t="shared" si="39"/>
        <v/>
      </c>
      <c r="E396" s="55">
        <f t="shared" si="40"/>
        <v>0</v>
      </c>
      <c r="F396" s="55">
        <f t="shared" si="41"/>
        <v>0</v>
      </c>
      <c r="G396" s="55" t="str">
        <f t="shared" si="36"/>
        <v/>
      </c>
      <c r="H396" s="55">
        <f>IF(AND(M396&gt;0,M396&lt;='Summary STATS'!$C$22),1,"")</f>
        <v>1</v>
      </c>
      <c r="I396" s="305"/>
      <c r="J396" s="26" t="s">
        <v>678</v>
      </c>
      <c r="K396" s="205">
        <v>44.217514420000001</v>
      </c>
      <c r="L396" s="205">
        <v>-88.460651330000005</v>
      </c>
      <c r="M396" s="302">
        <v>12</v>
      </c>
      <c r="N396" s="302" t="s">
        <v>284</v>
      </c>
      <c r="O396" s="302" t="s">
        <v>277</v>
      </c>
      <c r="P396" s="301"/>
      <c r="Q396" s="302"/>
      <c r="R396" s="15"/>
      <c r="S396" s="15"/>
      <c r="T396" s="302"/>
      <c r="U396" s="302"/>
      <c r="V396" s="302"/>
      <c r="W396" s="302"/>
      <c r="X396" s="302"/>
      <c r="Y396" s="302"/>
      <c r="Z396" s="302"/>
      <c r="AA396" s="302"/>
      <c r="AB396" s="302"/>
      <c r="AC396" s="302"/>
      <c r="AD396" s="302"/>
      <c r="AE396" s="302"/>
      <c r="AF396" s="302"/>
      <c r="AG396" s="302"/>
      <c r="AH396" s="302"/>
      <c r="AI396" s="302"/>
      <c r="AJ396" s="302"/>
      <c r="AK396" s="302"/>
      <c r="AL396" s="302"/>
      <c r="AM396" s="302"/>
      <c r="AN396" s="302"/>
      <c r="AO396" s="302"/>
      <c r="AP396" s="302"/>
      <c r="AQ396" s="302"/>
      <c r="AR396" s="302"/>
      <c r="AS396" s="302"/>
      <c r="AT396" s="302"/>
      <c r="AU396" s="302"/>
      <c r="AV396" s="302"/>
      <c r="AW396" s="302"/>
      <c r="AX396" s="302"/>
      <c r="AY396" s="302"/>
      <c r="AZ396" s="302"/>
      <c r="BA396" s="302"/>
      <c r="BB396" s="302"/>
      <c r="BC396" s="302"/>
      <c r="BD396" s="302"/>
      <c r="BE396" s="302"/>
      <c r="BF396" s="302"/>
      <c r="BG396" s="302"/>
      <c r="BH396" s="302"/>
      <c r="BI396" s="302"/>
      <c r="BJ396" s="302"/>
      <c r="BK396" s="302"/>
      <c r="BL396" s="302"/>
      <c r="BM396" s="302"/>
      <c r="BN396" s="302"/>
      <c r="BO396" s="302"/>
      <c r="BP396" s="302"/>
      <c r="BQ396" s="302"/>
      <c r="BR396" s="302"/>
      <c r="BS396" s="302"/>
      <c r="BT396" s="302"/>
      <c r="BU396" s="302"/>
      <c r="BV396" s="302"/>
      <c r="BW396" s="302"/>
      <c r="BX396" s="302"/>
      <c r="BY396" s="302"/>
      <c r="BZ396" s="302"/>
      <c r="CA396" s="302"/>
      <c r="CB396" s="302"/>
      <c r="CC396" s="302"/>
      <c r="CD396" s="302"/>
      <c r="CE396" s="302"/>
      <c r="CF396" s="302"/>
      <c r="CG396" s="302"/>
      <c r="CH396" s="302"/>
      <c r="CI396" s="302"/>
      <c r="CJ396" s="302"/>
      <c r="CK396" s="302"/>
      <c r="CL396" s="302"/>
      <c r="CM396" s="302"/>
      <c r="CN396" s="302"/>
      <c r="CO396" s="302"/>
      <c r="CP396" s="302"/>
      <c r="CQ396" s="302"/>
      <c r="CR396" s="302"/>
      <c r="CS396" s="302"/>
      <c r="CT396" s="302"/>
      <c r="CU396" s="302"/>
      <c r="CV396" s="302"/>
      <c r="CW396" s="302"/>
      <c r="CX396" s="302"/>
      <c r="CY396" s="302"/>
      <c r="CZ396" s="302"/>
      <c r="DA396" s="302"/>
      <c r="DB396" s="302"/>
      <c r="DC396" s="302"/>
      <c r="DD396" s="302"/>
      <c r="DE396" s="302"/>
      <c r="DF396" s="302"/>
      <c r="DG396" s="302"/>
      <c r="DH396" s="302"/>
      <c r="DI396" s="302"/>
      <c r="DJ396" s="302"/>
      <c r="DK396" s="302"/>
      <c r="DL396" s="302"/>
      <c r="DM396" s="302"/>
      <c r="DN396" s="302"/>
      <c r="DO396" s="302"/>
      <c r="DP396" s="302"/>
      <c r="DQ396" s="302"/>
      <c r="DR396" s="302"/>
      <c r="DS396" s="302"/>
      <c r="DT396" s="302"/>
      <c r="DU396" s="302"/>
      <c r="DV396" s="302"/>
      <c r="DW396" s="302"/>
      <c r="DX396" s="302"/>
      <c r="DY396" s="302"/>
      <c r="DZ396" s="302"/>
      <c r="EA396" s="302"/>
      <c r="EB396" s="302"/>
      <c r="EC396" s="302"/>
      <c r="ED396" s="302"/>
      <c r="EE396" s="302"/>
      <c r="EF396" s="302"/>
      <c r="EG396" s="302"/>
      <c r="EH396" s="302"/>
      <c r="EI396" s="302"/>
      <c r="EJ396" s="302"/>
      <c r="EK396" s="302"/>
      <c r="EL396" s="302"/>
      <c r="EM396" s="302"/>
      <c r="EN396" s="302"/>
      <c r="EO396" s="302"/>
      <c r="EP396" s="302"/>
      <c r="EQ396" s="302"/>
      <c r="ER396" s="302"/>
      <c r="ES396" s="302"/>
      <c r="ET396" s="302"/>
      <c r="EU396" s="302"/>
      <c r="EV396" s="302"/>
      <c r="EW396" s="302"/>
      <c r="EX396" s="302"/>
      <c r="EY396" s="302"/>
      <c r="EZ396" s="303"/>
      <c r="FA396" s="303"/>
      <c r="FB396" s="303"/>
      <c r="FC396" s="303"/>
      <c r="FD396" s="303"/>
      <c r="FE396" s="302"/>
      <c r="FF396" s="302"/>
      <c r="FG396" s="302"/>
      <c r="FH396" s="302"/>
      <c r="FI396" s="302"/>
    </row>
    <row r="397" spans="1:165" x14ac:dyDescent="0.2">
      <c r="A397" s="302"/>
      <c r="B397" s="55">
        <f t="shared" si="37"/>
        <v>0</v>
      </c>
      <c r="C397" s="55" t="str">
        <f t="shared" si="38"/>
        <v/>
      </c>
      <c r="D397" s="55" t="str">
        <f t="shared" si="39"/>
        <v/>
      </c>
      <c r="E397" s="55">
        <f t="shared" si="40"/>
        <v>0</v>
      </c>
      <c r="F397" s="55">
        <f t="shared" si="41"/>
        <v>0</v>
      </c>
      <c r="G397" s="55" t="str">
        <f t="shared" si="36"/>
        <v/>
      </c>
      <c r="H397" s="55">
        <f>IF(AND(M397&gt;0,M397&lt;='Summary STATS'!$C$22),1,"")</f>
        <v>1</v>
      </c>
      <c r="I397" s="305"/>
      <c r="J397" s="26" t="s">
        <v>679</v>
      </c>
      <c r="K397" s="205">
        <v>44.217499570000001</v>
      </c>
      <c r="L397" s="205">
        <v>-88.459550089999993</v>
      </c>
      <c r="M397" s="302">
        <v>10.25</v>
      </c>
      <c r="N397" s="302" t="s">
        <v>284</v>
      </c>
      <c r="O397" s="302" t="s">
        <v>277</v>
      </c>
      <c r="P397" s="301"/>
      <c r="Q397" s="302"/>
      <c r="R397" s="15"/>
      <c r="S397" s="15"/>
      <c r="T397" s="302"/>
      <c r="U397" s="302"/>
      <c r="V397" s="302"/>
      <c r="W397" s="302"/>
      <c r="X397" s="302"/>
      <c r="Y397" s="302"/>
      <c r="Z397" s="302"/>
      <c r="AA397" s="302"/>
      <c r="AB397" s="302"/>
      <c r="AC397" s="302"/>
      <c r="AD397" s="302"/>
      <c r="AE397" s="302"/>
      <c r="AF397" s="302"/>
      <c r="AG397" s="302"/>
      <c r="AH397" s="302"/>
      <c r="AI397" s="302"/>
      <c r="AJ397" s="302"/>
      <c r="AK397" s="302"/>
      <c r="AL397" s="302"/>
      <c r="AM397" s="302"/>
      <c r="AN397" s="302"/>
      <c r="AO397" s="302"/>
      <c r="AP397" s="302"/>
      <c r="AQ397" s="302"/>
      <c r="AR397" s="302"/>
      <c r="AS397" s="302"/>
      <c r="AT397" s="302"/>
      <c r="AU397" s="302"/>
      <c r="AV397" s="302"/>
      <c r="AW397" s="302"/>
      <c r="AX397" s="302"/>
      <c r="AY397" s="302"/>
      <c r="AZ397" s="302"/>
      <c r="BA397" s="302"/>
      <c r="BB397" s="302"/>
      <c r="BC397" s="302"/>
      <c r="BD397" s="302"/>
      <c r="BE397" s="302"/>
      <c r="BF397" s="302"/>
      <c r="BG397" s="302"/>
      <c r="BH397" s="302"/>
      <c r="BI397" s="302"/>
      <c r="BJ397" s="302"/>
      <c r="BK397" s="302"/>
      <c r="BL397" s="302"/>
      <c r="BM397" s="302"/>
      <c r="BN397" s="302"/>
      <c r="BO397" s="302"/>
      <c r="BP397" s="302"/>
      <c r="BQ397" s="302"/>
      <c r="BR397" s="302"/>
      <c r="BS397" s="302"/>
      <c r="BT397" s="302"/>
      <c r="BU397" s="302"/>
      <c r="BV397" s="302"/>
      <c r="BW397" s="302"/>
      <c r="BX397" s="302"/>
      <c r="BY397" s="302"/>
      <c r="BZ397" s="302"/>
      <c r="CA397" s="302"/>
      <c r="CB397" s="302"/>
      <c r="CC397" s="302"/>
      <c r="CD397" s="302"/>
      <c r="CE397" s="302"/>
      <c r="CF397" s="302"/>
      <c r="CG397" s="302"/>
      <c r="CH397" s="302"/>
      <c r="CI397" s="302"/>
      <c r="CJ397" s="302"/>
      <c r="CK397" s="302"/>
      <c r="CL397" s="302"/>
      <c r="CM397" s="302"/>
      <c r="CN397" s="302"/>
      <c r="CO397" s="302"/>
      <c r="CP397" s="302"/>
      <c r="CQ397" s="302"/>
      <c r="CR397" s="302"/>
      <c r="CS397" s="302"/>
      <c r="CT397" s="302"/>
      <c r="CU397" s="302"/>
      <c r="CV397" s="302"/>
      <c r="CW397" s="302"/>
      <c r="CX397" s="302"/>
      <c r="CY397" s="302"/>
      <c r="CZ397" s="302"/>
      <c r="DA397" s="302"/>
      <c r="DB397" s="302"/>
      <c r="DC397" s="302"/>
      <c r="DD397" s="302"/>
      <c r="DE397" s="302"/>
      <c r="DF397" s="302"/>
      <c r="DG397" s="302"/>
      <c r="DH397" s="302"/>
      <c r="DI397" s="302"/>
      <c r="DJ397" s="302"/>
      <c r="DK397" s="302"/>
      <c r="DL397" s="302"/>
      <c r="DM397" s="302"/>
      <c r="DN397" s="302"/>
      <c r="DO397" s="302"/>
      <c r="DP397" s="302"/>
      <c r="DQ397" s="302"/>
      <c r="DR397" s="302"/>
      <c r="DS397" s="302"/>
      <c r="DT397" s="302"/>
      <c r="DU397" s="302"/>
      <c r="DV397" s="302"/>
      <c r="DW397" s="302"/>
      <c r="DX397" s="302"/>
      <c r="DY397" s="302"/>
      <c r="DZ397" s="302"/>
      <c r="EA397" s="302"/>
      <c r="EB397" s="302"/>
      <c r="EC397" s="302"/>
      <c r="ED397" s="302"/>
      <c r="EE397" s="302"/>
      <c r="EF397" s="302"/>
      <c r="EG397" s="302"/>
      <c r="EH397" s="302"/>
      <c r="EI397" s="302"/>
      <c r="EJ397" s="302"/>
      <c r="EK397" s="302"/>
      <c r="EL397" s="302"/>
      <c r="EM397" s="302"/>
      <c r="EN397" s="302"/>
      <c r="EO397" s="302"/>
      <c r="EP397" s="302"/>
      <c r="EQ397" s="302"/>
      <c r="ER397" s="302"/>
      <c r="ES397" s="302"/>
      <c r="ET397" s="302"/>
      <c r="EU397" s="302"/>
      <c r="EV397" s="302"/>
      <c r="EW397" s="302"/>
      <c r="EX397" s="302"/>
      <c r="EY397" s="302"/>
      <c r="EZ397" s="303"/>
      <c r="FA397" s="303"/>
      <c r="FB397" s="303"/>
      <c r="FC397" s="303"/>
      <c r="FD397" s="303"/>
      <c r="FE397" s="302"/>
      <c r="FF397" s="302"/>
      <c r="FG397" s="302"/>
      <c r="FH397" s="302"/>
      <c r="FI397" s="302"/>
    </row>
    <row r="398" spans="1:165" x14ac:dyDescent="0.2">
      <c r="A398" s="302"/>
      <c r="B398" s="55">
        <f t="shared" si="37"/>
        <v>1</v>
      </c>
      <c r="C398" s="55">
        <f t="shared" si="38"/>
        <v>1</v>
      </c>
      <c r="D398" s="55">
        <f t="shared" si="39"/>
        <v>1</v>
      </c>
      <c r="E398" s="55">
        <f t="shared" si="40"/>
        <v>1</v>
      </c>
      <c r="F398" s="55">
        <f t="shared" si="41"/>
        <v>1</v>
      </c>
      <c r="G398" s="55">
        <f t="shared" si="36"/>
        <v>7.5</v>
      </c>
      <c r="H398" s="55">
        <f>IF(AND(M398&gt;0,M398&lt;='Summary STATS'!$C$22),1,"")</f>
        <v>1</v>
      </c>
      <c r="I398" s="305"/>
      <c r="J398" s="26" t="s">
        <v>680</v>
      </c>
      <c r="K398" s="205">
        <v>44.217484710000001</v>
      </c>
      <c r="L398" s="205">
        <v>-88.458448840000003</v>
      </c>
      <c r="M398" s="302">
        <v>7.5</v>
      </c>
      <c r="N398" s="302" t="s">
        <v>284</v>
      </c>
      <c r="O398" s="302" t="s">
        <v>277</v>
      </c>
      <c r="P398" s="309"/>
      <c r="Q398" s="302">
        <v>1</v>
      </c>
      <c r="R398" s="15"/>
      <c r="S398" s="15"/>
      <c r="T398" s="302"/>
      <c r="U398" s="302"/>
      <c r="V398" s="302"/>
      <c r="W398" s="302"/>
      <c r="X398" s="302"/>
      <c r="Y398" s="302"/>
      <c r="Z398" s="302"/>
      <c r="AA398" s="302"/>
      <c r="AB398" s="302"/>
      <c r="AC398" s="302"/>
      <c r="AD398" s="302"/>
      <c r="AE398" s="302"/>
      <c r="AF398" s="302"/>
      <c r="AG398" s="302"/>
      <c r="AH398" s="302"/>
      <c r="AI398" s="302"/>
      <c r="AJ398" s="302"/>
      <c r="AK398" s="302"/>
      <c r="AL398" s="302"/>
      <c r="AM398" s="302"/>
      <c r="AN398" s="302"/>
      <c r="AO398" s="302"/>
      <c r="AP398" s="302"/>
      <c r="AQ398" s="302"/>
      <c r="AR398" s="302"/>
      <c r="AS398" s="302"/>
      <c r="AT398" s="302"/>
      <c r="AU398" s="302"/>
      <c r="AV398" s="302"/>
      <c r="AW398" s="302">
        <v>1</v>
      </c>
      <c r="AX398" s="302"/>
      <c r="AY398" s="302"/>
      <c r="AZ398" s="302"/>
      <c r="BA398" s="302"/>
      <c r="BB398" s="302"/>
      <c r="BC398" s="302"/>
      <c r="BD398" s="302"/>
      <c r="BE398" s="302"/>
      <c r="BF398" s="302"/>
      <c r="BG398" s="302"/>
      <c r="BH398" s="302"/>
      <c r="BI398" s="302"/>
      <c r="BJ398" s="302"/>
      <c r="BK398" s="302"/>
      <c r="BL398" s="302"/>
      <c r="BM398" s="302"/>
      <c r="BN398" s="302"/>
      <c r="BO398" s="302"/>
      <c r="BP398" s="302"/>
      <c r="BQ398" s="302"/>
      <c r="BR398" s="302"/>
      <c r="BS398" s="302"/>
      <c r="BT398" s="302"/>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Y398" s="302"/>
      <c r="CZ398" s="302"/>
      <c r="DA398" s="302"/>
      <c r="DB398" s="302"/>
      <c r="DC398" s="302"/>
      <c r="DD398" s="302"/>
      <c r="DE398" s="302"/>
      <c r="DF398" s="302"/>
      <c r="DG398" s="302"/>
      <c r="DH398" s="302"/>
      <c r="DI398" s="302"/>
      <c r="DJ398" s="302"/>
      <c r="DK398" s="302"/>
      <c r="DL398" s="302"/>
      <c r="DM398" s="302"/>
      <c r="DN398" s="302"/>
      <c r="DO398" s="302"/>
      <c r="DP398" s="302"/>
      <c r="DQ398" s="302"/>
      <c r="DR398" s="302"/>
      <c r="DS398" s="302"/>
      <c r="DT398" s="302"/>
      <c r="DU398" s="302"/>
      <c r="DV398" s="302"/>
      <c r="DW398" s="302"/>
      <c r="DX398" s="302"/>
      <c r="DY398" s="302"/>
      <c r="DZ398" s="302"/>
      <c r="EA398" s="302"/>
      <c r="EB398" s="302"/>
      <c r="EC398" s="302"/>
      <c r="ED398" s="302"/>
      <c r="EE398" s="302"/>
      <c r="EF398" s="302"/>
      <c r="EG398" s="302"/>
      <c r="EH398" s="302"/>
      <c r="EI398" s="302"/>
      <c r="EJ398" s="302"/>
      <c r="EK398" s="302"/>
      <c r="EL398" s="302"/>
      <c r="EM398" s="302"/>
      <c r="EN398" s="302"/>
      <c r="EO398" s="302"/>
      <c r="EP398" s="302"/>
      <c r="EQ398" s="302"/>
      <c r="ER398" s="302"/>
      <c r="ES398" s="302"/>
      <c r="ET398" s="302"/>
      <c r="EU398" s="302"/>
      <c r="EV398" s="302"/>
      <c r="EW398" s="302"/>
      <c r="EX398" s="302"/>
      <c r="EY398" s="302"/>
      <c r="EZ398" s="303"/>
      <c r="FA398" s="303"/>
      <c r="FB398" s="303"/>
      <c r="FC398" s="303"/>
      <c r="FD398" s="303"/>
      <c r="FE398" s="302"/>
      <c r="FF398" s="302"/>
      <c r="FG398" s="302"/>
      <c r="FH398" s="302"/>
      <c r="FI398" s="302"/>
    </row>
    <row r="399" spans="1:165" x14ac:dyDescent="0.2">
      <c r="A399" s="302"/>
      <c r="B399" s="55">
        <f t="shared" si="37"/>
        <v>1</v>
      </c>
      <c r="C399" s="55">
        <f t="shared" si="38"/>
        <v>1</v>
      </c>
      <c r="D399" s="55">
        <f t="shared" si="39"/>
        <v>1</v>
      </c>
      <c r="E399" s="55">
        <f t="shared" si="40"/>
        <v>1</v>
      </c>
      <c r="F399" s="55">
        <f t="shared" si="41"/>
        <v>1</v>
      </c>
      <c r="G399" s="55">
        <f t="shared" si="36"/>
        <v>7</v>
      </c>
      <c r="H399" s="55">
        <f>IF(AND(M399&gt;0,M399&lt;='Summary STATS'!$C$22),1,"")</f>
        <v>1</v>
      </c>
      <c r="I399" s="305"/>
      <c r="J399" s="26" t="s">
        <v>681</v>
      </c>
      <c r="K399" s="205">
        <v>44.21746984</v>
      </c>
      <c r="L399" s="205">
        <v>-88.457347600000006</v>
      </c>
      <c r="M399" s="302">
        <v>7</v>
      </c>
      <c r="N399" s="302" t="s">
        <v>284</v>
      </c>
      <c r="O399" s="302" t="s">
        <v>277</v>
      </c>
      <c r="P399" s="301"/>
      <c r="Q399" s="302">
        <v>1</v>
      </c>
      <c r="R399" s="15"/>
      <c r="S399" s="15"/>
      <c r="T399" s="302"/>
      <c r="U399" s="302"/>
      <c r="V399" s="302"/>
      <c r="W399" s="302"/>
      <c r="X399" s="302"/>
      <c r="Y399" s="302"/>
      <c r="Z399" s="302"/>
      <c r="AA399" s="302"/>
      <c r="AB399" s="302"/>
      <c r="AC399" s="302"/>
      <c r="AD399" s="302"/>
      <c r="AE399" s="302"/>
      <c r="AF399" s="302"/>
      <c r="AG399" s="302"/>
      <c r="AH399" s="302"/>
      <c r="AI399" s="302"/>
      <c r="AJ399" s="302"/>
      <c r="AK399" s="302"/>
      <c r="AL399" s="302"/>
      <c r="AM399" s="302"/>
      <c r="AN399" s="302"/>
      <c r="AO399" s="302"/>
      <c r="AP399" s="302"/>
      <c r="AQ399" s="302"/>
      <c r="AR399" s="302"/>
      <c r="AS399" s="302"/>
      <c r="AT399" s="302"/>
      <c r="AU399" s="302"/>
      <c r="AV399" s="302"/>
      <c r="AW399" s="302">
        <v>1</v>
      </c>
      <c r="AX399" s="302"/>
      <c r="AY399" s="302"/>
      <c r="AZ399" s="302"/>
      <c r="BA399" s="302"/>
      <c r="BB399" s="302"/>
      <c r="BC399" s="302"/>
      <c r="BD399" s="302"/>
      <c r="BE399" s="302"/>
      <c r="BF399" s="302"/>
      <c r="BG399" s="302"/>
      <c r="BH399" s="302"/>
      <c r="BI399" s="302"/>
      <c r="BJ399" s="302"/>
      <c r="BK399" s="302"/>
      <c r="BL399" s="302"/>
      <c r="BM399" s="302"/>
      <c r="BN399" s="302"/>
      <c r="BO399" s="302"/>
      <c r="BP399" s="302"/>
      <c r="BQ399" s="302"/>
      <c r="BR399" s="302"/>
      <c r="BS399" s="302"/>
      <c r="BT399" s="302"/>
      <c r="BU399" s="302"/>
      <c r="BV399" s="302"/>
      <c r="BW399" s="302"/>
      <c r="BX399" s="302"/>
      <c r="BY399" s="302"/>
      <c r="BZ399" s="302"/>
      <c r="CA399" s="302"/>
      <c r="CB399" s="302"/>
      <c r="CC399" s="302"/>
      <c r="CD399" s="302"/>
      <c r="CE399" s="302"/>
      <c r="CF399" s="302"/>
      <c r="CG399" s="302"/>
      <c r="CH399" s="302"/>
      <c r="CI399" s="302"/>
      <c r="CJ399" s="302"/>
      <c r="CK399" s="302"/>
      <c r="CL399" s="302"/>
      <c r="CM399" s="302"/>
      <c r="CN399" s="302"/>
      <c r="CO399" s="302"/>
      <c r="CP399" s="302"/>
      <c r="CQ399" s="302"/>
      <c r="CR399" s="302"/>
      <c r="CS399" s="302"/>
      <c r="CT399" s="302"/>
      <c r="CU399" s="302"/>
      <c r="CV399" s="302"/>
      <c r="CW399" s="302"/>
      <c r="CX399" s="302"/>
      <c r="CY399" s="302"/>
      <c r="CZ399" s="302"/>
      <c r="DA399" s="302"/>
      <c r="DB399" s="302"/>
      <c r="DC399" s="302"/>
      <c r="DD399" s="302"/>
      <c r="DE399" s="302"/>
      <c r="DF399" s="302"/>
      <c r="DG399" s="302"/>
      <c r="DH399" s="302"/>
      <c r="DI399" s="302"/>
      <c r="DJ399" s="302"/>
      <c r="DK399" s="302"/>
      <c r="DL399" s="302"/>
      <c r="DM399" s="302"/>
      <c r="DN399" s="302"/>
      <c r="DO399" s="302"/>
      <c r="DP399" s="302"/>
      <c r="DQ399" s="302"/>
      <c r="DR399" s="302"/>
      <c r="DS399" s="302"/>
      <c r="DT399" s="302"/>
      <c r="DU399" s="302"/>
      <c r="DV399" s="302"/>
      <c r="DW399" s="302"/>
      <c r="DX399" s="302"/>
      <c r="DY399" s="302"/>
      <c r="DZ399" s="302"/>
      <c r="EA399" s="302"/>
      <c r="EB399" s="302"/>
      <c r="EC399" s="302"/>
      <c r="ED399" s="302"/>
      <c r="EE399" s="302"/>
      <c r="EF399" s="302"/>
      <c r="EG399" s="302"/>
      <c r="EH399" s="302"/>
      <c r="EI399" s="302"/>
      <c r="EJ399" s="302"/>
      <c r="EK399" s="302"/>
      <c r="EL399" s="302"/>
      <c r="EM399" s="302"/>
      <c r="EN399" s="302"/>
      <c r="EO399" s="302"/>
      <c r="EP399" s="302"/>
      <c r="EQ399" s="302"/>
      <c r="ER399" s="302"/>
      <c r="ES399" s="302"/>
      <c r="ET399" s="302"/>
      <c r="EU399" s="302"/>
      <c r="EV399" s="302"/>
      <c r="EW399" s="302"/>
      <c r="EX399" s="302"/>
      <c r="EY399" s="302"/>
      <c r="EZ399" s="303"/>
      <c r="FA399" s="303"/>
      <c r="FB399" s="303"/>
      <c r="FC399" s="303"/>
      <c r="FD399" s="303"/>
      <c r="FE399" s="302"/>
      <c r="FF399" s="302"/>
      <c r="FG399" s="302"/>
      <c r="FH399" s="302"/>
      <c r="FI399" s="302"/>
    </row>
    <row r="400" spans="1:165" x14ac:dyDescent="0.2">
      <c r="A400" s="302"/>
      <c r="B400" s="55">
        <f t="shared" si="37"/>
        <v>0</v>
      </c>
      <c r="C400" s="55" t="str">
        <f t="shared" si="38"/>
        <v/>
      </c>
      <c r="D400" s="55" t="str">
        <f t="shared" si="39"/>
        <v/>
      </c>
      <c r="E400" s="55">
        <f t="shared" si="40"/>
        <v>0</v>
      </c>
      <c r="F400" s="55">
        <f t="shared" si="41"/>
        <v>0</v>
      </c>
      <c r="G400" s="55" t="str">
        <f t="shared" si="36"/>
        <v/>
      </c>
      <c r="H400" s="55">
        <f>IF(AND(M400&gt;0,M400&lt;='Summary STATS'!$C$22),1,"")</f>
        <v>1</v>
      </c>
      <c r="I400" s="305"/>
      <c r="J400" s="26" t="s">
        <v>682</v>
      </c>
      <c r="K400" s="205">
        <v>44.217454959999998</v>
      </c>
      <c r="L400" s="205">
        <v>-88.456246359999994</v>
      </c>
      <c r="M400" s="302">
        <v>7.5</v>
      </c>
      <c r="N400" s="302" t="s">
        <v>284</v>
      </c>
      <c r="O400" s="302" t="s">
        <v>277</v>
      </c>
      <c r="P400" s="301"/>
      <c r="Q400" s="302"/>
      <c r="R400" s="15"/>
      <c r="S400" s="15"/>
      <c r="T400" s="302"/>
      <c r="U400" s="302"/>
      <c r="V400" s="302"/>
      <c r="W400" s="302"/>
      <c r="X400" s="302"/>
      <c r="Y400" s="302"/>
      <c r="Z400" s="302"/>
      <c r="AA400" s="302"/>
      <c r="AB400" s="302"/>
      <c r="AC400" s="302"/>
      <c r="AD400" s="302"/>
      <c r="AE400" s="302"/>
      <c r="AF400" s="302"/>
      <c r="AG400" s="302"/>
      <c r="AH400" s="302"/>
      <c r="AI400" s="302"/>
      <c r="AJ400" s="302"/>
      <c r="AK400" s="302"/>
      <c r="AL400" s="302"/>
      <c r="AM400" s="302"/>
      <c r="AN400" s="302"/>
      <c r="AO400" s="302"/>
      <c r="AP400" s="302"/>
      <c r="AQ400" s="302"/>
      <c r="AR400" s="302"/>
      <c r="AS400" s="302"/>
      <c r="AT400" s="302"/>
      <c r="AU400" s="302"/>
      <c r="AV400" s="302"/>
      <c r="AW400" s="302"/>
      <c r="AX400" s="302"/>
      <c r="AY400" s="302"/>
      <c r="AZ400" s="302"/>
      <c r="BA400" s="302"/>
      <c r="BB400" s="302"/>
      <c r="BC400" s="302"/>
      <c r="BD400" s="302"/>
      <c r="BE400" s="302"/>
      <c r="BF400" s="302"/>
      <c r="BG400" s="302"/>
      <c r="BH400" s="302"/>
      <c r="BI400" s="302"/>
      <c r="BJ400" s="302"/>
      <c r="BK400" s="302"/>
      <c r="BL400" s="302"/>
      <c r="BM400" s="302"/>
      <c r="BN400" s="302"/>
      <c r="BO400" s="302"/>
      <c r="BP400" s="302"/>
      <c r="BQ400" s="302"/>
      <c r="BR400" s="302"/>
      <c r="BS400" s="302"/>
      <c r="BT400" s="302"/>
      <c r="BU400" s="302"/>
      <c r="BV400" s="302"/>
      <c r="BW400" s="302"/>
      <c r="BX400" s="302"/>
      <c r="BY400" s="302"/>
      <c r="BZ400" s="302"/>
      <c r="CA400" s="302"/>
      <c r="CB400" s="302"/>
      <c r="CC400" s="302"/>
      <c r="CD400" s="302"/>
      <c r="CE400" s="302"/>
      <c r="CF400" s="302"/>
      <c r="CG400" s="302"/>
      <c r="CH400" s="302"/>
      <c r="CI400" s="302"/>
      <c r="CJ400" s="302"/>
      <c r="CK400" s="302"/>
      <c r="CL400" s="302"/>
      <c r="CM400" s="302"/>
      <c r="CN400" s="302"/>
      <c r="CO400" s="302"/>
      <c r="CP400" s="302"/>
      <c r="CQ400" s="302"/>
      <c r="CR400" s="302"/>
      <c r="CS400" s="302"/>
      <c r="CT400" s="302"/>
      <c r="CU400" s="302"/>
      <c r="CV400" s="302"/>
      <c r="CW400" s="302"/>
      <c r="CX400" s="302"/>
      <c r="CY400" s="302"/>
      <c r="CZ400" s="302"/>
      <c r="DA400" s="302"/>
      <c r="DB400" s="302"/>
      <c r="DC400" s="302"/>
      <c r="DD400" s="302"/>
      <c r="DE400" s="302"/>
      <c r="DF400" s="302"/>
      <c r="DG400" s="302"/>
      <c r="DH400" s="302"/>
      <c r="DI400" s="302"/>
      <c r="DJ400" s="302"/>
      <c r="DK400" s="302"/>
      <c r="DL400" s="302"/>
      <c r="DM400" s="302"/>
      <c r="DN400" s="302"/>
      <c r="DO400" s="302"/>
      <c r="DP400" s="302"/>
      <c r="DQ400" s="302"/>
      <c r="DR400" s="302"/>
      <c r="DS400" s="302"/>
      <c r="DT400" s="302"/>
      <c r="DU400" s="302"/>
      <c r="DV400" s="302"/>
      <c r="DW400" s="302"/>
      <c r="DX400" s="302"/>
      <c r="DY400" s="302"/>
      <c r="DZ400" s="302"/>
      <c r="EA400" s="302"/>
      <c r="EB400" s="302"/>
      <c r="EC400" s="302"/>
      <c r="ED400" s="302"/>
      <c r="EE400" s="302"/>
      <c r="EF400" s="302"/>
      <c r="EG400" s="302"/>
      <c r="EH400" s="302"/>
      <c r="EI400" s="302"/>
      <c r="EJ400" s="302"/>
      <c r="EK400" s="302"/>
      <c r="EL400" s="302"/>
      <c r="EM400" s="302"/>
      <c r="EN400" s="302"/>
      <c r="EO400" s="302"/>
      <c r="EP400" s="302"/>
      <c r="EQ400" s="302"/>
      <c r="ER400" s="302"/>
      <c r="ES400" s="302"/>
      <c r="ET400" s="302"/>
      <c r="EU400" s="302"/>
      <c r="EV400" s="302"/>
      <c r="EW400" s="302"/>
      <c r="EX400" s="302"/>
      <c r="EY400" s="302"/>
      <c r="EZ400" s="303"/>
      <c r="FA400" s="303"/>
      <c r="FB400" s="303"/>
      <c r="FC400" s="303"/>
      <c r="FD400" s="303"/>
      <c r="FE400" s="302"/>
      <c r="FF400" s="302"/>
      <c r="FG400" s="302"/>
      <c r="FH400" s="302"/>
      <c r="FI400" s="302"/>
    </row>
    <row r="401" spans="1:165" x14ac:dyDescent="0.2">
      <c r="A401" s="302"/>
      <c r="B401" s="55">
        <f t="shared" si="37"/>
        <v>4</v>
      </c>
      <c r="C401" s="55">
        <f t="shared" si="38"/>
        <v>4</v>
      </c>
      <c r="D401" s="55">
        <f t="shared" si="39"/>
        <v>3</v>
      </c>
      <c r="E401" s="55">
        <f t="shared" si="40"/>
        <v>4</v>
      </c>
      <c r="F401" s="55">
        <f t="shared" si="41"/>
        <v>3</v>
      </c>
      <c r="G401" s="55">
        <f t="shared" si="36"/>
        <v>6</v>
      </c>
      <c r="H401" s="55">
        <f>IF(AND(M401&gt;0,M401&lt;='Summary STATS'!$C$22),1,"")</f>
        <v>1</v>
      </c>
      <c r="I401" s="305"/>
      <c r="J401" s="26" t="s">
        <v>683</v>
      </c>
      <c r="K401" s="205">
        <v>44.217440070000002</v>
      </c>
      <c r="L401" s="205">
        <v>-88.455145119999997</v>
      </c>
      <c r="M401" s="302">
        <v>6</v>
      </c>
      <c r="N401" s="302" t="s">
        <v>284</v>
      </c>
      <c r="O401" s="302" t="s">
        <v>277</v>
      </c>
      <c r="P401" s="301"/>
      <c r="Q401" s="302">
        <v>1</v>
      </c>
      <c r="R401" s="15">
        <v>1</v>
      </c>
      <c r="S401" s="15"/>
      <c r="T401" s="302"/>
      <c r="U401" s="302"/>
      <c r="V401" s="302"/>
      <c r="W401" s="302"/>
      <c r="X401" s="302"/>
      <c r="Y401" s="302"/>
      <c r="Z401" s="302"/>
      <c r="AA401" s="302"/>
      <c r="AB401" s="302"/>
      <c r="AC401" s="302"/>
      <c r="AD401" s="302"/>
      <c r="AE401" s="302">
        <v>1</v>
      </c>
      <c r="AF401" s="302"/>
      <c r="AG401" s="302"/>
      <c r="AH401" s="302"/>
      <c r="AI401" s="302"/>
      <c r="AJ401" s="302"/>
      <c r="AK401" s="302"/>
      <c r="AL401" s="302"/>
      <c r="AM401" s="302"/>
      <c r="AN401" s="302"/>
      <c r="AO401" s="302"/>
      <c r="AP401" s="302"/>
      <c r="AQ401" s="302">
        <v>1</v>
      </c>
      <c r="AR401" s="302"/>
      <c r="AS401" s="302"/>
      <c r="AT401" s="302"/>
      <c r="AU401" s="302"/>
      <c r="AV401" s="302"/>
      <c r="AW401" s="302">
        <v>1</v>
      </c>
      <c r="AX401" s="302"/>
      <c r="AY401" s="302"/>
      <c r="AZ401" s="302"/>
      <c r="BA401" s="302"/>
      <c r="BB401" s="302"/>
      <c r="BC401" s="302"/>
      <c r="BD401" s="302"/>
      <c r="BE401" s="302" t="s">
        <v>278</v>
      </c>
      <c r="BF401" s="302"/>
      <c r="BG401" s="302"/>
      <c r="BH401" s="302"/>
      <c r="BI401" s="302"/>
      <c r="BJ401" s="302"/>
      <c r="BK401" s="302"/>
      <c r="BL401" s="302"/>
      <c r="BM401" s="302"/>
      <c r="BN401" s="302"/>
      <c r="BO401" s="302"/>
      <c r="BP401" s="302"/>
      <c r="BQ401" s="302"/>
      <c r="BR401" s="302"/>
      <c r="BS401" s="302"/>
      <c r="BT401" s="302"/>
      <c r="BU401" s="302"/>
      <c r="BV401" s="302"/>
      <c r="BW401" s="302"/>
      <c r="BX401" s="302"/>
      <c r="BY401" s="302"/>
      <c r="BZ401" s="302"/>
      <c r="CA401" s="302"/>
      <c r="CB401" s="302"/>
      <c r="CC401" s="302"/>
      <c r="CD401" s="302"/>
      <c r="CE401" s="302"/>
      <c r="CF401" s="302"/>
      <c r="CG401" s="302"/>
      <c r="CH401" s="302"/>
      <c r="CI401" s="302"/>
      <c r="CJ401" s="302"/>
      <c r="CK401" s="302"/>
      <c r="CL401" s="302"/>
      <c r="CM401" s="302"/>
      <c r="CN401" s="302"/>
      <c r="CO401" s="302"/>
      <c r="CP401" s="302"/>
      <c r="CQ401" s="302"/>
      <c r="CR401" s="302"/>
      <c r="CS401" s="302"/>
      <c r="CT401" s="302"/>
      <c r="CU401" s="302"/>
      <c r="CV401" s="302"/>
      <c r="CW401" s="302"/>
      <c r="CX401" s="302"/>
      <c r="CY401" s="302"/>
      <c r="CZ401" s="302"/>
      <c r="DA401" s="302"/>
      <c r="DB401" s="302"/>
      <c r="DC401" s="302"/>
      <c r="DD401" s="302"/>
      <c r="DE401" s="302"/>
      <c r="DF401" s="302"/>
      <c r="DG401" s="302"/>
      <c r="DH401" s="302"/>
      <c r="DI401" s="302"/>
      <c r="DJ401" s="302"/>
      <c r="DK401" s="302"/>
      <c r="DL401" s="302"/>
      <c r="DM401" s="302"/>
      <c r="DN401" s="302"/>
      <c r="DO401" s="302"/>
      <c r="DP401" s="302"/>
      <c r="DQ401" s="302"/>
      <c r="DR401" s="302"/>
      <c r="DS401" s="302"/>
      <c r="DT401" s="302"/>
      <c r="DU401" s="302"/>
      <c r="DV401" s="302"/>
      <c r="DW401" s="302"/>
      <c r="DX401" s="302"/>
      <c r="DY401" s="302"/>
      <c r="DZ401" s="302"/>
      <c r="EA401" s="302"/>
      <c r="EB401" s="302"/>
      <c r="EC401" s="302"/>
      <c r="ED401" s="302" t="s">
        <v>278</v>
      </c>
      <c r="EE401" s="302"/>
      <c r="EF401" s="302"/>
      <c r="EG401" s="302"/>
      <c r="EH401" s="302"/>
      <c r="EI401" s="302"/>
      <c r="EJ401" s="302"/>
      <c r="EK401" s="302"/>
      <c r="EL401" s="302"/>
      <c r="EM401" s="302"/>
      <c r="EN401" s="302"/>
      <c r="EO401" s="302"/>
      <c r="EP401" s="302"/>
      <c r="EQ401" s="302"/>
      <c r="ER401" s="302"/>
      <c r="ES401" s="302"/>
      <c r="ET401" s="302"/>
      <c r="EU401" s="302"/>
      <c r="EV401" s="302"/>
      <c r="EW401" s="302"/>
      <c r="EX401" s="302"/>
      <c r="EY401" s="302"/>
      <c r="EZ401" s="303"/>
      <c r="FA401" s="303"/>
      <c r="FB401" s="303"/>
      <c r="FC401" s="303"/>
      <c r="FD401" s="303"/>
      <c r="FE401" s="302"/>
      <c r="FF401" s="302"/>
      <c r="FG401" s="302"/>
      <c r="FH401" s="302"/>
      <c r="FI401" s="302"/>
    </row>
    <row r="402" spans="1:165" x14ac:dyDescent="0.2">
      <c r="A402" s="302"/>
      <c r="B402" s="55">
        <f t="shared" si="37"/>
        <v>3</v>
      </c>
      <c r="C402" s="55">
        <f t="shared" si="38"/>
        <v>3</v>
      </c>
      <c r="D402" s="55">
        <f t="shared" si="39"/>
        <v>3</v>
      </c>
      <c r="E402" s="55">
        <f t="shared" si="40"/>
        <v>3</v>
      </c>
      <c r="F402" s="55">
        <f t="shared" si="41"/>
        <v>3</v>
      </c>
      <c r="G402" s="55">
        <f t="shared" si="36"/>
        <v>4</v>
      </c>
      <c r="H402" s="55">
        <f>IF(AND(M402&gt;0,M402&lt;='Summary STATS'!$C$22),1,"")</f>
        <v>1</v>
      </c>
      <c r="I402" s="305"/>
      <c r="J402" s="26" t="s">
        <v>684</v>
      </c>
      <c r="K402" s="205">
        <v>44.218380490000001</v>
      </c>
      <c r="L402" s="205">
        <v>-88.466137009999997</v>
      </c>
      <c r="M402" s="302">
        <v>4</v>
      </c>
      <c r="N402" s="302" t="s">
        <v>276</v>
      </c>
      <c r="O402" s="302" t="s">
        <v>277</v>
      </c>
      <c r="P402" s="301"/>
      <c r="Q402" s="302">
        <v>1</v>
      </c>
      <c r="R402" s="15"/>
      <c r="S402" s="15"/>
      <c r="T402" s="302"/>
      <c r="U402" s="302"/>
      <c r="V402" s="302"/>
      <c r="W402" s="302"/>
      <c r="X402" s="302"/>
      <c r="Y402" s="302"/>
      <c r="Z402" s="302"/>
      <c r="AA402" s="302"/>
      <c r="AB402" s="302"/>
      <c r="AC402" s="302"/>
      <c r="AD402" s="302"/>
      <c r="AE402" s="302">
        <v>1</v>
      </c>
      <c r="AF402" s="302"/>
      <c r="AG402" s="302"/>
      <c r="AH402" s="302"/>
      <c r="AI402" s="302"/>
      <c r="AJ402" s="302"/>
      <c r="AK402" s="302"/>
      <c r="AL402" s="302"/>
      <c r="AM402" s="302"/>
      <c r="AN402" s="302"/>
      <c r="AO402" s="302"/>
      <c r="AP402" s="302"/>
      <c r="AQ402" s="302">
        <v>1</v>
      </c>
      <c r="AR402" s="302"/>
      <c r="AS402" s="302"/>
      <c r="AT402" s="302"/>
      <c r="AU402" s="302"/>
      <c r="AV402" s="302"/>
      <c r="AW402" s="302">
        <v>1</v>
      </c>
      <c r="AX402" s="302"/>
      <c r="AY402" s="302"/>
      <c r="AZ402" s="302"/>
      <c r="BA402" s="302"/>
      <c r="BB402" s="302"/>
      <c r="BC402" s="302"/>
      <c r="BD402" s="302"/>
      <c r="BE402" s="302"/>
      <c r="BF402" s="302"/>
      <c r="BG402" s="302"/>
      <c r="BH402" s="302"/>
      <c r="BI402" s="302"/>
      <c r="BJ402" s="302"/>
      <c r="BK402" s="302"/>
      <c r="BL402" s="302"/>
      <c r="BM402" s="302"/>
      <c r="BN402" s="302"/>
      <c r="BO402" s="302"/>
      <c r="BP402" s="302"/>
      <c r="BQ402" s="302"/>
      <c r="BR402" s="302"/>
      <c r="BS402" s="302"/>
      <c r="BT402" s="302"/>
      <c r="BU402" s="302"/>
      <c r="BV402" s="302"/>
      <c r="BW402" s="302"/>
      <c r="BX402" s="302"/>
      <c r="BY402" s="302"/>
      <c r="BZ402" s="302"/>
      <c r="CA402" s="302"/>
      <c r="CB402" s="302"/>
      <c r="CC402" s="302"/>
      <c r="CD402" s="302"/>
      <c r="CE402" s="302"/>
      <c r="CF402" s="302"/>
      <c r="CG402" s="302"/>
      <c r="CH402" s="302"/>
      <c r="CI402" s="302"/>
      <c r="CJ402" s="302"/>
      <c r="CK402" s="302"/>
      <c r="CL402" s="302"/>
      <c r="CM402" s="302"/>
      <c r="CN402" s="302"/>
      <c r="CO402" s="302"/>
      <c r="CP402" s="302"/>
      <c r="CQ402" s="302"/>
      <c r="CR402" s="302"/>
      <c r="CS402" s="302"/>
      <c r="CT402" s="302"/>
      <c r="CU402" s="302"/>
      <c r="CV402" s="302"/>
      <c r="CW402" s="302"/>
      <c r="CX402" s="302"/>
      <c r="CY402" s="302"/>
      <c r="CZ402" s="302"/>
      <c r="DA402" s="302"/>
      <c r="DB402" s="302"/>
      <c r="DC402" s="302"/>
      <c r="DD402" s="302"/>
      <c r="DE402" s="302"/>
      <c r="DF402" s="302"/>
      <c r="DG402" s="302"/>
      <c r="DH402" s="302"/>
      <c r="DI402" s="302"/>
      <c r="DJ402" s="302"/>
      <c r="DK402" s="302"/>
      <c r="DL402" s="302"/>
      <c r="DM402" s="302"/>
      <c r="DN402" s="302"/>
      <c r="DO402" s="302"/>
      <c r="DP402" s="302"/>
      <c r="DQ402" s="302"/>
      <c r="DR402" s="302"/>
      <c r="DS402" s="302"/>
      <c r="DT402" s="302"/>
      <c r="DU402" s="302"/>
      <c r="DV402" s="302"/>
      <c r="DW402" s="302"/>
      <c r="DX402" s="302"/>
      <c r="DY402" s="302"/>
      <c r="DZ402" s="302"/>
      <c r="EA402" s="302"/>
      <c r="EB402" s="302"/>
      <c r="EC402" s="302"/>
      <c r="ED402" s="302"/>
      <c r="EE402" s="302"/>
      <c r="EF402" s="302"/>
      <c r="EG402" s="302"/>
      <c r="EH402" s="302"/>
      <c r="EI402" s="302"/>
      <c r="EJ402" s="302"/>
      <c r="EK402" s="302"/>
      <c r="EL402" s="302"/>
      <c r="EM402" s="302"/>
      <c r="EN402" s="302"/>
      <c r="EO402" s="302"/>
      <c r="EP402" s="302"/>
      <c r="EQ402" s="302"/>
      <c r="ER402" s="302"/>
      <c r="ES402" s="302"/>
      <c r="ET402" s="302"/>
      <c r="EU402" s="302"/>
      <c r="EV402" s="302"/>
      <c r="EW402" s="302"/>
      <c r="EX402" s="302"/>
      <c r="EY402" s="302"/>
      <c r="EZ402" s="303"/>
      <c r="FA402" s="303"/>
      <c r="FB402" s="303">
        <v>1</v>
      </c>
      <c r="FC402" s="303"/>
      <c r="FD402" s="303"/>
      <c r="FE402" s="302"/>
      <c r="FF402" s="302"/>
      <c r="FG402" s="302"/>
      <c r="FH402" s="302"/>
      <c r="FI402" s="302"/>
    </row>
    <row r="403" spans="1:165" x14ac:dyDescent="0.2">
      <c r="A403" s="302"/>
      <c r="B403" s="55">
        <f t="shared" si="37"/>
        <v>0</v>
      </c>
      <c r="C403" s="55" t="str">
        <f t="shared" si="38"/>
        <v/>
      </c>
      <c r="D403" s="55" t="str">
        <f t="shared" si="39"/>
        <v/>
      </c>
      <c r="E403" s="55">
        <f t="shared" si="40"/>
        <v>0</v>
      </c>
      <c r="F403" s="55">
        <f t="shared" si="41"/>
        <v>0</v>
      </c>
      <c r="G403" s="55" t="str">
        <f t="shared" si="36"/>
        <v/>
      </c>
      <c r="H403" s="55">
        <f>IF(AND(M403&gt;0,M403&lt;='Summary STATS'!$C$22),1,"")</f>
        <v>1</v>
      </c>
      <c r="I403" s="305"/>
      <c r="J403" s="26" t="s">
        <v>685</v>
      </c>
      <c r="K403" s="205">
        <v>44.2183657</v>
      </c>
      <c r="L403" s="205">
        <v>-88.465035740000005</v>
      </c>
      <c r="M403" s="302">
        <v>7</v>
      </c>
      <c r="N403" s="302" t="s">
        <v>276</v>
      </c>
      <c r="O403" s="302" t="s">
        <v>277</v>
      </c>
      <c r="P403" s="301"/>
      <c r="Q403" s="302"/>
      <c r="R403" s="15"/>
      <c r="S403" s="15"/>
      <c r="T403" s="302"/>
      <c r="U403" s="302"/>
      <c r="V403" s="302"/>
      <c r="W403" s="302"/>
      <c r="X403" s="302"/>
      <c r="Y403" s="302"/>
      <c r="Z403" s="302"/>
      <c r="AA403" s="302"/>
      <c r="AB403" s="302"/>
      <c r="AC403" s="302"/>
      <c r="AD403" s="302"/>
      <c r="AE403" s="302"/>
      <c r="AF403" s="302"/>
      <c r="AG403" s="302"/>
      <c r="AH403" s="302"/>
      <c r="AI403" s="302"/>
      <c r="AJ403" s="302"/>
      <c r="AK403" s="302"/>
      <c r="AL403" s="302"/>
      <c r="AM403" s="302"/>
      <c r="AN403" s="302"/>
      <c r="AO403" s="302"/>
      <c r="AP403" s="302"/>
      <c r="AQ403" s="302"/>
      <c r="AR403" s="302"/>
      <c r="AS403" s="302"/>
      <c r="AT403" s="302"/>
      <c r="AU403" s="302"/>
      <c r="AV403" s="302"/>
      <c r="AW403" s="302"/>
      <c r="AX403" s="302"/>
      <c r="AY403" s="302"/>
      <c r="AZ403" s="302"/>
      <c r="BA403" s="302"/>
      <c r="BB403" s="302"/>
      <c r="BC403" s="302"/>
      <c r="BD403" s="302"/>
      <c r="BE403" s="302"/>
      <c r="BF403" s="302"/>
      <c r="BG403" s="302"/>
      <c r="BH403" s="302"/>
      <c r="BI403" s="302"/>
      <c r="BJ403" s="302"/>
      <c r="BK403" s="302"/>
      <c r="BL403" s="302"/>
      <c r="BM403" s="302"/>
      <c r="BN403" s="302"/>
      <c r="BO403" s="302"/>
      <c r="BP403" s="302"/>
      <c r="BQ403" s="302"/>
      <c r="BR403" s="302"/>
      <c r="BS403" s="302"/>
      <c r="BT403" s="302"/>
      <c r="BU403" s="302"/>
      <c r="BV403" s="302"/>
      <c r="BW403" s="302"/>
      <c r="BX403" s="302"/>
      <c r="BY403" s="302"/>
      <c r="BZ403" s="302"/>
      <c r="CA403" s="302"/>
      <c r="CB403" s="302"/>
      <c r="CC403" s="302"/>
      <c r="CD403" s="302"/>
      <c r="CE403" s="302"/>
      <c r="CF403" s="302"/>
      <c r="CG403" s="302"/>
      <c r="CH403" s="302"/>
      <c r="CI403" s="302"/>
      <c r="CJ403" s="302"/>
      <c r="CK403" s="302"/>
      <c r="CL403" s="302"/>
      <c r="CM403" s="302"/>
      <c r="CN403" s="302"/>
      <c r="CO403" s="302"/>
      <c r="CP403" s="302"/>
      <c r="CQ403" s="302"/>
      <c r="CR403" s="302"/>
      <c r="CS403" s="302"/>
      <c r="CT403" s="302"/>
      <c r="CU403" s="302"/>
      <c r="CV403" s="302"/>
      <c r="CW403" s="302"/>
      <c r="CX403" s="302"/>
      <c r="CY403" s="302"/>
      <c r="CZ403" s="302"/>
      <c r="DA403" s="302"/>
      <c r="DB403" s="302"/>
      <c r="DC403" s="302"/>
      <c r="DD403" s="302"/>
      <c r="DE403" s="302"/>
      <c r="DF403" s="302"/>
      <c r="DG403" s="302"/>
      <c r="DH403" s="302"/>
      <c r="DI403" s="302"/>
      <c r="DJ403" s="302"/>
      <c r="DK403" s="302"/>
      <c r="DL403" s="302"/>
      <c r="DM403" s="302"/>
      <c r="DN403" s="302"/>
      <c r="DO403" s="302"/>
      <c r="DP403" s="302"/>
      <c r="DQ403" s="302"/>
      <c r="DR403" s="302"/>
      <c r="DS403" s="302"/>
      <c r="DT403" s="302"/>
      <c r="DU403" s="302"/>
      <c r="DV403" s="302"/>
      <c r="DW403" s="302"/>
      <c r="DX403" s="302"/>
      <c r="DY403" s="302"/>
      <c r="DZ403" s="302"/>
      <c r="EA403" s="302"/>
      <c r="EB403" s="302"/>
      <c r="EC403" s="302"/>
      <c r="ED403" s="302"/>
      <c r="EE403" s="302"/>
      <c r="EF403" s="302"/>
      <c r="EG403" s="302"/>
      <c r="EH403" s="302"/>
      <c r="EI403" s="302"/>
      <c r="EJ403" s="302"/>
      <c r="EK403" s="302"/>
      <c r="EL403" s="302"/>
      <c r="EM403" s="302"/>
      <c r="EN403" s="302"/>
      <c r="EO403" s="302"/>
      <c r="EP403" s="302"/>
      <c r="EQ403" s="302"/>
      <c r="ER403" s="302"/>
      <c r="ES403" s="302"/>
      <c r="ET403" s="302"/>
      <c r="EU403" s="302"/>
      <c r="EV403" s="302"/>
      <c r="EW403" s="302"/>
      <c r="EX403" s="302"/>
      <c r="EY403" s="302"/>
      <c r="EZ403" s="303"/>
      <c r="FA403" s="303"/>
      <c r="FB403" s="303"/>
      <c r="FC403" s="303"/>
      <c r="FD403" s="303"/>
      <c r="FE403" s="302"/>
      <c r="FF403" s="302"/>
      <c r="FG403" s="302"/>
      <c r="FH403" s="302"/>
      <c r="FI403" s="302"/>
    </row>
    <row r="404" spans="1:165" x14ac:dyDescent="0.2">
      <c r="A404" s="302"/>
      <c r="B404" s="55">
        <f t="shared" si="37"/>
        <v>0</v>
      </c>
      <c r="C404" s="55" t="str">
        <f t="shared" si="38"/>
        <v/>
      </c>
      <c r="D404" s="55" t="str">
        <f t="shared" si="39"/>
        <v/>
      </c>
      <c r="E404" s="55">
        <f t="shared" si="40"/>
        <v>0</v>
      </c>
      <c r="F404" s="55">
        <f t="shared" si="41"/>
        <v>0</v>
      </c>
      <c r="G404" s="55" t="str">
        <f t="shared" si="36"/>
        <v/>
      </c>
      <c r="H404" s="55">
        <f>IF(AND(M404&gt;0,M404&lt;='Summary STATS'!$C$22),1,"")</f>
        <v>1</v>
      </c>
      <c r="I404" s="305"/>
      <c r="J404" s="26" t="s">
        <v>686</v>
      </c>
      <c r="K404" s="205">
        <v>44.218350890000004</v>
      </c>
      <c r="L404" s="205">
        <v>-88.463934480000006</v>
      </c>
      <c r="M404" s="302">
        <v>7</v>
      </c>
      <c r="N404" s="302" t="s">
        <v>284</v>
      </c>
      <c r="O404" s="302" t="s">
        <v>277</v>
      </c>
      <c r="P404" s="301"/>
      <c r="Q404" s="302"/>
      <c r="R404" s="15"/>
      <c r="S404" s="15"/>
      <c r="T404" s="302"/>
      <c r="U404" s="302"/>
      <c r="V404" s="302"/>
      <c r="W404" s="302"/>
      <c r="X404" s="302"/>
      <c r="Y404" s="302"/>
      <c r="Z404" s="302"/>
      <c r="AA404" s="302"/>
      <c r="AB404" s="302"/>
      <c r="AC404" s="302"/>
      <c r="AD404" s="302"/>
      <c r="AE404" s="302"/>
      <c r="AF404" s="302"/>
      <c r="AG404" s="302"/>
      <c r="AH404" s="302"/>
      <c r="AI404" s="302"/>
      <c r="AJ404" s="302"/>
      <c r="AK404" s="302"/>
      <c r="AL404" s="302"/>
      <c r="AM404" s="302"/>
      <c r="AN404" s="302"/>
      <c r="AO404" s="302"/>
      <c r="AP404" s="302"/>
      <c r="AQ404" s="302"/>
      <c r="AR404" s="302"/>
      <c r="AS404" s="302"/>
      <c r="AT404" s="302"/>
      <c r="AU404" s="302"/>
      <c r="AV404" s="302"/>
      <c r="AW404" s="302"/>
      <c r="AX404" s="302"/>
      <c r="AY404" s="302"/>
      <c r="AZ404" s="302"/>
      <c r="BA404" s="302"/>
      <c r="BB404" s="302"/>
      <c r="BC404" s="302"/>
      <c r="BD404" s="302"/>
      <c r="BE404" s="302"/>
      <c r="BF404" s="302"/>
      <c r="BG404" s="302"/>
      <c r="BH404" s="302"/>
      <c r="BI404" s="302"/>
      <c r="BJ404" s="302"/>
      <c r="BK404" s="302"/>
      <c r="BL404" s="302"/>
      <c r="BM404" s="302"/>
      <c r="BN404" s="302"/>
      <c r="BO404" s="302"/>
      <c r="BP404" s="302"/>
      <c r="BQ404" s="302"/>
      <c r="BR404" s="302"/>
      <c r="BS404" s="302"/>
      <c r="BT404" s="302"/>
      <c r="BU404" s="302"/>
      <c r="BV404" s="302"/>
      <c r="BW404" s="302"/>
      <c r="BX404" s="302"/>
      <c r="BY404" s="302"/>
      <c r="BZ404" s="302"/>
      <c r="CA404" s="302"/>
      <c r="CB404" s="302"/>
      <c r="CC404" s="302"/>
      <c r="CD404" s="302"/>
      <c r="CE404" s="302"/>
      <c r="CF404" s="302"/>
      <c r="CG404" s="302"/>
      <c r="CH404" s="302"/>
      <c r="CI404" s="302"/>
      <c r="CJ404" s="302"/>
      <c r="CK404" s="302"/>
      <c r="CL404" s="302"/>
      <c r="CM404" s="302"/>
      <c r="CN404" s="302"/>
      <c r="CO404" s="302"/>
      <c r="CP404" s="302"/>
      <c r="CQ404" s="302"/>
      <c r="CR404" s="302"/>
      <c r="CS404" s="302"/>
      <c r="CT404" s="302"/>
      <c r="CU404" s="302"/>
      <c r="CV404" s="302"/>
      <c r="CW404" s="302"/>
      <c r="CX404" s="302"/>
      <c r="CY404" s="302"/>
      <c r="CZ404" s="302"/>
      <c r="DA404" s="302"/>
      <c r="DB404" s="302"/>
      <c r="DC404" s="302"/>
      <c r="DD404" s="302"/>
      <c r="DE404" s="302"/>
      <c r="DF404" s="302"/>
      <c r="DG404" s="302"/>
      <c r="DH404" s="302"/>
      <c r="DI404" s="302"/>
      <c r="DJ404" s="302"/>
      <c r="DK404" s="302"/>
      <c r="DL404" s="302"/>
      <c r="DM404" s="302"/>
      <c r="DN404" s="302"/>
      <c r="DO404" s="302"/>
      <c r="DP404" s="302"/>
      <c r="DQ404" s="302"/>
      <c r="DR404" s="302"/>
      <c r="DS404" s="302"/>
      <c r="DT404" s="302"/>
      <c r="DU404" s="302"/>
      <c r="DV404" s="302"/>
      <c r="DW404" s="302"/>
      <c r="DX404" s="302"/>
      <c r="DY404" s="302"/>
      <c r="DZ404" s="302"/>
      <c r="EA404" s="302"/>
      <c r="EB404" s="302"/>
      <c r="EC404" s="302"/>
      <c r="ED404" s="302"/>
      <c r="EE404" s="302"/>
      <c r="EF404" s="302"/>
      <c r="EG404" s="302"/>
      <c r="EH404" s="302"/>
      <c r="EI404" s="302"/>
      <c r="EJ404" s="302"/>
      <c r="EK404" s="302"/>
      <c r="EL404" s="302"/>
      <c r="EM404" s="302"/>
      <c r="EN404" s="302"/>
      <c r="EO404" s="302"/>
      <c r="EP404" s="302"/>
      <c r="EQ404" s="302"/>
      <c r="ER404" s="302"/>
      <c r="ES404" s="302"/>
      <c r="ET404" s="302"/>
      <c r="EU404" s="302"/>
      <c r="EV404" s="302"/>
      <c r="EW404" s="302"/>
      <c r="EX404" s="302"/>
      <c r="EY404" s="302"/>
      <c r="EZ404" s="303"/>
      <c r="FA404" s="303"/>
      <c r="FB404" s="303"/>
      <c r="FC404" s="303"/>
      <c r="FD404" s="303"/>
      <c r="FE404" s="302"/>
      <c r="FF404" s="302"/>
      <c r="FG404" s="302"/>
      <c r="FH404" s="302"/>
      <c r="FI404" s="302"/>
    </row>
    <row r="405" spans="1:165" x14ac:dyDescent="0.2">
      <c r="A405" s="302"/>
      <c r="B405" s="55">
        <f t="shared" si="37"/>
        <v>2</v>
      </c>
      <c r="C405" s="55">
        <f t="shared" si="38"/>
        <v>2</v>
      </c>
      <c r="D405" s="55">
        <f t="shared" si="39"/>
        <v>2</v>
      </c>
      <c r="E405" s="55">
        <f t="shared" si="40"/>
        <v>2</v>
      </c>
      <c r="F405" s="55">
        <f t="shared" si="41"/>
        <v>2</v>
      </c>
      <c r="G405" s="55">
        <f t="shared" si="36"/>
        <v>9</v>
      </c>
      <c r="H405" s="55">
        <f>IF(AND(M405&gt;0,M405&lt;='Summary STATS'!$C$22),1,"")</f>
        <v>1</v>
      </c>
      <c r="I405" s="305"/>
      <c r="J405" s="26" t="s">
        <v>687</v>
      </c>
      <c r="K405" s="205">
        <v>44.218336069999999</v>
      </c>
      <c r="L405" s="205">
        <v>-88.462833219999993</v>
      </c>
      <c r="M405" s="302">
        <v>9</v>
      </c>
      <c r="N405" s="302" t="s">
        <v>284</v>
      </c>
      <c r="O405" s="302" t="s">
        <v>277</v>
      </c>
      <c r="P405" s="301"/>
      <c r="Q405" s="302">
        <v>3</v>
      </c>
      <c r="R405" s="15"/>
      <c r="S405" s="15"/>
      <c r="T405" s="302"/>
      <c r="U405" s="302"/>
      <c r="V405" s="302"/>
      <c r="W405" s="302"/>
      <c r="X405" s="302"/>
      <c r="Y405" s="302"/>
      <c r="Z405" s="302"/>
      <c r="AA405" s="302"/>
      <c r="AB405" s="302"/>
      <c r="AC405" s="302"/>
      <c r="AD405" s="302"/>
      <c r="AE405" s="302">
        <v>3</v>
      </c>
      <c r="AF405" s="302"/>
      <c r="AG405" s="302"/>
      <c r="AH405" s="302"/>
      <c r="AI405" s="302"/>
      <c r="AJ405" s="302"/>
      <c r="AK405" s="302"/>
      <c r="AL405" s="302"/>
      <c r="AM405" s="302"/>
      <c r="AN405" s="302"/>
      <c r="AO405" s="302"/>
      <c r="AP405" s="302"/>
      <c r="AQ405" s="302">
        <v>1</v>
      </c>
      <c r="AR405" s="302"/>
      <c r="AS405" s="302"/>
      <c r="AT405" s="302"/>
      <c r="AU405" s="302"/>
      <c r="AV405" s="302"/>
      <c r="AW405" s="302"/>
      <c r="AX405" s="302"/>
      <c r="AY405" s="302"/>
      <c r="AZ405" s="302"/>
      <c r="BA405" s="302"/>
      <c r="BB405" s="302"/>
      <c r="BC405" s="302"/>
      <c r="BD405" s="302"/>
      <c r="BE405" s="302"/>
      <c r="BF405" s="302"/>
      <c r="BG405" s="302"/>
      <c r="BH405" s="302"/>
      <c r="BI405" s="302"/>
      <c r="BJ405" s="302"/>
      <c r="BK405" s="302"/>
      <c r="BL405" s="302"/>
      <c r="BM405" s="302"/>
      <c r="BN405" s="302"/>
      <c r="BO405" s="302"/>
      <c r="BP405" s="302"/>
      <c r="BQ405" s="302"/>
      <c r="BR405" s="302"/>
      <c r="BS405" s="302"/>
      <c r="BT405" s="302"/>
      <c r="BU405" s="302"/>
      <c r="BV405" s="302"/>
      <c r="BW405" s="302"/>
      <c r="BX405" s="302"/>
      <c r="BY405" s="302"/>
      <c r="BZ405" s="302"/>
      <c r="CA405" s="302"/>
      <c r="CB405" s="302"/>
      <c r="CC405" s="302"/>
      <c r="CD405" s="302"/>
      <c r="CE405" s="302"/>
      <c r="CF405" s="302"/>
      <c r="CG405" s="302"/>
      <c r="CH405" s="302"/>
      <c r="CI405" s="302"/>
      <c r="CJ405" s="302"/>
      <c r="CK405" s="302"/>
      <c r="CL405" s="302"/>
      <c r="CM405" s="302"/>
      <c r="CN405" s="302"/>
      <c r="CO405" s="302"/>
      <c r="CP405" s="302"/>
      <c r="CQ405" s="302"/>
      <c r="CR405" s="302"/>
      <c r="CS405" s="302"/>
      <c r="CT405" s="302"/>
      <c r="CU405" s="302"/>
      <c r="CV405" s="302"/>
      <c r="CW405" s="302"/>
      <c r="CX405" s="302"/>
      <c r="CY405" s="302"/>
      <c r="CZ405" s="302"/>
      <c r="DA405" s="302"/>
      <c r="DB405" s="302"/>
      <c r="DC405" s="302"/>
      <c r="DD405" s="302"/>
      <c r="DE405" s="302"/>
      <c r="DF405" s="302"/>
      <c r="DG405" s="302"/>
      <c r="DH405" s="302"/>
      <c r="DI405" s="302"/>
      <c r="DJ405" s="302"/>
      <c r="DK405" s="302"/>
      <c r="DL405" s="302"/>
      <c r="DM405" s="302"/>
      <c r="DN405" s="302"/>
      <c r="DO405" s="302"/>
      <c r="DP405" s="302"/>
      <c r="DQ405" s="302"/>
      <c r="DR405" s="302"/>
      <c r="DS405" s="302"/>
      <c r="DT405" s="302"/>
      <c r="DU405" s="302"/>
      <c r="DV405" s="302"/>
      <c r="DW405" s="302"/>
      <c r="DX405" s="302"/>
      <c r="DY405" s="302"/>
      <c r="DZ405" s="302"/>
      <c r="EA405" s="302"/>
      <c r="EB405" s="302"/>
      <c r="EC405" s="302"/>
      <c r="ED405" s="302"/>
      <c r="EE405" s="302"/>
      <c r="EF405" s="302"/>
      <c r="EG405" s="302"/>
      <c r="EH405" s="302"/>
      <c r="EI405" s="302"/>
      <c r="EJ405" s="302"/>
      <c r="EK405" s="302"/>
      <c r="EL405" s="302"/>
      <c r="EM405" s="302"/>
      <c r="EN405" s="302"/>
      <c r="EO405" s="302"/>
      <c r="EP405" s="302"/>
      <c r="EQ405" s="302"/>
      <c r="ER405" s="302"/>
      <c r="ES405" s="302"/>
      <c r="ET405" s="302"/>
      <c r="EU405" s="302"/>
      <c r="EV405" s="302"/>
      <c r="EW405" s="302"/>
      <c r="EX405" s="302"/>
      <c r="EY405" s="302"/>
      <c r="EZ405" s="303"/>
      <c r="FA405" s="303"/>
      <c r="FB405" s="303"/>
      <c r="FC405" s="303"/>
      <c r="FD405" s="303"/>
      <c r="FE405" s="302"/>
      <c r="FF405" s="302"/>
      <c r="FG405" s="302"/>
      <c r="FH405" s="302"/>
      <c r="FI405" s="302"/>
    </row>
    <row r="406" spans="1:165" x14ac:dyDescent="0.2">
      <c r="A406" s="302"/>
      <c r="B406" s="55">
        <f t="shared" si="37"/>
        <v>0</v>
      </c>
      <c r="C406" s="55" t="str">
        <f t="shared" si="38"/>
        <v/>
      </c>
      <c r="D406" s="55" t="str">
        <f t="shared" si="39"/>
        <v/>
      </c>
      <c r="E406" s="55">
        <f t="shared" si="40"/>
        <v>0</v>
      </c>
      <c r="F406" s="55">
        <f t="shared" si="41"/>
        <v>0</v>
      </c>
      <c r="G406" s="55" t="str">
        <f t="shared" si="36"/>
        <v/>
      </c>
      <c r="H406" s="55">
        <f>IF(AND(M406&gt;0,M406&lt;='Summary STATS'!$C$22),1,"")</f>
        <v>1</v>
      </c>
      <c r="I406" s="305"/>
      <c r="J406" s="26" t="s">
        <v>688</v>
      </c>
      <c r="K406" s="205">
        <v>44.218321250000002</v>
      </c>
      <c r="L406" s="205">
        <v>-88.461731950000001</v>
      </c>
      <c r="M406" s="302">
        <v>12</v>
      </c>
      <c r="N406" s="302" t="s">
        <v>276</v>
      </c>
      <c r="O406" s="302" t="s">
        <v>277</v>
      </c>
      <c r="P406" s="301"/>
      <c r="Q406" s="302"/>
      <c r="R406" s="15"/>
      <c r="S406" s="15"/>
      <c r="T406" s="302"/>
      <c r="U406" s="302"/>
      <c r="V406" s="302"/>
      <c r="W406" s="302"/>
      <c r="X406" s="302"/>
      <c r="Y406" s="302"/>
      <c r="Z406" s="302"/>
      <c r="AA406" s="302"/>
      <c r="AB406" s="302"/>
      <c r="AC406" s="302"/>
      <c r="AD406" s="302"/>
      <c r="AE406" s="302"/>
      <c r="AF406" s="302"/>
      <c r="AG406" s="302"/>
      <c r="AH406" s="302"/>
      <c r="AI406" s="302"/>
      <c r="AJ406" s="302"/>
      <c r="AK406" s="302"/>
      <c r="AL406" s="302"/>
      <c r="AM406" s="302"/>
      <c r="AN406" s="302"/>
      <c r="AO406" s="302"/>
      <c r="AP406" s="302"/>
      <c r="AQ406" s="302"/>
      <c r="AR406" s="302"/>
      <c r="AS406" s="302"/>
      <c r="AT406" s="302"/>
      <c r="AU406" s="302"/>
      <c r="AV406" s="302"/>
      <c r="AW406" s="302"/>
      <c r="AX406" s="302"/>
      <c r="AY406" s="302"/>
      <c r="AZ406" s="302"/>
      <c r="BA406" s="302"/>
      <c r="BB406" s="302"/>
      <c r="BC406" s="302"/>
      <c r="BD406" s="302"/>
      <c r="BE406" s="302"/>
      <c r="BF406" s="302"/>
      <c r="BG406" s="302"/>
      <c r="BH406" s="302"/>
      <c r="BI406" s="302"/>
      <c r="BJ406" s="302"/>
      <c r="BK406" s="302"/>
      <c r="BL406" s="302"/>
      <c r="BM406" s="302"/>
      <c r="BN406" s="302"/>
      <c r="BO406" s="302"/>
      <c r="BP406" s="302"/>
      <c r="BQ406" s="302"/>
      <c r="BR406" s="302"/>
      <c r="BS406" s="302"/>
      <c r="BT406" s="302"/>
      <c r="BU406" s="302"/>
      <c r="BV406" s="302"/>
      <c r="BW406" s="302"/>
      <c r="BX406" s="302"/>
      <c r="BY406" s="302"/>
      <c r="BZ406" s="302"/>
      <c r="CA406" s="302"/>
      <c r="CB406" s="302"/>
      <c r="CC406" s="302"/>
      <c r="CD406" s="302"/>
      <c r="CE406" s="302"/>
      <c r="CF406" s="302"/>
      <c r="CG406" s="302"/>
      <c r="CH406" s="302"/>
      <c r="CI406" s="302"/>
      <c r="CJ406" s="302"/>
      <c r="CK406" s="302"/>
      <c r="CL406" s="302"/>
      <c r="CM406" s="302"/>
      <c r="CN406" s="302"/>
      <c r="CO406" s="302"/>
      <c r="CP406" s="302"/>
      <c r="CQ406" s="302"/>
      <c r="CR406" s="302"/>
      <c r="CS406" s="302"/>
      <c r="CT406" s="302"/>
      <c r="CU406" s="302"/>
      <c r="CV406" s="302"/>
      <c r="CW406" s="302"/>
      <c r="CX406" s="302"/>
      <c r="CY406" s="302"/>
      <c r="CZ406" s="302"/>
      <c r="DA406" s="302"/>
      <c r="DB406" s="302"/>
      <c r="DC406" s="302"/>
      <c r="DD406" s="302"/>
      <c r="DE406" s="302"/>
      <c r="DF406" s="302"/>
      <c r="DG406" s="302"/>
      <c r="DH406" s="302"/>
      <c r="DI406" s="302"/>
      <c r="DJ406" s="302"/>
      <c r="DK406" s="302"/>
      <c r="DL406" s="302"/>
      <c r="DM406" s="302"/>
      <c r="DN406" s="302"/>
      <c r="DO406" s="302"/>
      <c r="DP406" s="302"/>
      <c r="DQ406" s="302"/>
      <c r="DR406" s="302"/>
      <c r="DS406" s="302"/>
      <c r="DT406" s="302"/>
      <c r="DU406" s="302"/>
      <c r="DV406" s="302"/>
      <c r="DW406" s="302"/>
      <c r="DX406" s="302"/>
      <c r="DY406" s="302"/>
      <c r="DZ406" s="302"/>
      <c r="EA406" s="302"/>
      <c r="EB406" s="302"/>
      <c r="EC406" s="302"/>
      <c r="ED406" s="302"/>
      <c r="EE406" s="302"/>
      <c r="EF406" s="302"/>
      <c r="EG406" s="302"/>
      <c r="EH406" s="302"/>
      <c r="EI406" s="302"/>
      <c r="EJ406" s="302"/>
      <c r="EK406" s="302"/>
      <c r="EL406" s="302"/>
      <c r="EM406" s="302"/>
      <c r="EN406" s="302"/>
      <c r="EO406" s="302"/>
      <c r="EP406" s="302"/>
      <c r="EQ406" s="302"/>
      <c r="ER406" s="302"/>
      <c r="ES406" s="302"/>
      <c r="ET406" s="302"/>
      <c r="EU406" s="302"/>
      <c r="EV406" s="302"/>
      <c r="EW406" s="302"/>
      <c r="EX406" s="302"/>
      <c r="EY406" s="302"/>
      <c r="EZ406" s="303"/>
      <c r="FA406" s="303"/>
      <c r="FB406" s="303"/>
      <c r="FC406" s="303"/>
      <c r="FD406" s="303"/>
      <c r="FE406" s="302"/>
      <c r="FF406" s="302"/>
      <c r="FG406" s="302"/>
      <c r="FH406" s="302"/>
      <c r="FI406" s="302"/>
    </row>
    <row r="407" spans="1:165" x14ac:dyDescent="0.2">
      <c r="A407" s="302"/>
      <c r="B407" s="55">
        <f t="shared" si="37"/>
        <v>0</v>
      </c>
      <c r="C407" s="55" t="str">
        <f t="shared" si="38"/>
        <v/>
      </c>
      <c r="D407" s="55" t="str">
        <f t="shared" si="39"/>
        <v/>
      </c>
      <c r="E407" s="55">
        <f t="shared" si="40"/>
        <v>0</v>
      </c>
      <c r="F407" s="55">
        <f t="shared" si="41"/>
        <v>0</v>
      </c>
      <c r="G407" s="55" t="str">
        <f t="shared" si="36"/>
        <v/>
      </c>
      <c r="H407" s="55">
        <f>IF(AND(M407&gt;0,M407&lt;='Summary STATS'!$C$22),1,"")</f>
        <v>1</v>
      </c>
      <c r="I407" s="305"/>
      <c r="J407" s="26" t="s">
        <v>689</v>
      </c>
      <c r="K407" s="205">
        <v>44.218306409999997</v>
      </c>
      <c r="L407" s="205">
        <v>-88.460630690000002</v>
      </c>
      <c r="M407" s="302">
        <v>12.25</v>
      </c>
      <c r="N407" s="302" t="s">
        <v>276</v>
      </c>
      <c r="O407" s="302" t="s">
        <v>276</v>
      </c>
      <c r="P407" s="301"/>
      <c r="Q407" s="302"/>
      <c r="R407" s="15"/>
      <c r="S407" s="15"/>
      <c r="T407" s="302"/>
      <c r="U407" s="302"/>
      <c r="V407" s="302"/>
      <c r="W407" s="302"/>
      <c r="X407" s="302"/>
      <c r="Y407" s="302"/>
      <c r="Z407" s="302"/>
      <c r="AA407" s="302"/>
      <c r="AB407" s="302"/>
      <c r="AC407" s="302"/>
      <c r="AD407" s="302"/>
      <c r="AE407" s="302"/>
      <c r="AF407" s="302"/>
      <c r="AG407" s="302"/>
      <c r="AH407" s="302"/>
      <c r="AI407" s="302"/>
      <c r="AJ407" s="302"/>
      <c r="AK407" s="302"/>
      <c r="AL407" s="302"/>
      <c r="AM407" s="302"/>
      <c r="AN407" s="302"/>
      <c r="AO407" s="302"/>
      <c r="AP407" s="302"/>
      <c r="AQ407" s="302"/>
      <c r="AR407" s="302"/>
      <c r="AS407" s="302"/>
      <c r="AT407" s="302"/>
      <c r="AU407" s="302"/>
      <c r="AV407" s="302"/>
      <c r="AW407" s="302"/>
      <c r="AX407" s="302"/>
      <c r="AY407" s="302"/>
      <c r="AZ407" s="302"/>
      <c r="BA407" s="302"/>
      <c r="BB407" s="302"/>
      <c r="BC407" s="302"/>
      <c r="BD407" s="302"/>
      <c r="BE407" s="302"/>
      <c r="BF407" s="302"/>
      <c r="BG407" s="302"/>
      <c r="BH407" s="302"/>
      <c r="BI407" s="302"/>
      <c r="BJ407" s="302"/>
      <c r="BK407" s="302"/>
      <c r="BL407" s="302"/>
      <c r="BM407" s="302"/>
      <c r="BN407" s="302"/>
      <c r="BO407" s="302"/>
      <c r="BP407" s="302"/>
      <c r="BQ407" s="302"/>
      <c r="BR407" s="302"/>
      <c r="BS407" s="302"/>
      <c r="BT407" s="302"/>
      <c r="BU407" s="302"/>
      <c r="BV407" s="302"/>
      <c r="BW407" s="302"/>
      <c r="BX407" s="302"/>
      <c r="BY407" s="302"/>
      <c r="BZ407" s="302"/>
      <c r="CA407" s="302"/>
      <c r="CB407" s="302"/>
      <c r="CC407" s="302"/>
      <c r="CD407" s="302"/>
      <c r="CE407" s="302"/>
      <c r="CF407" s="302"/>
      <c r="CG407" s="302"/>
      <c r="CH407" s="302"/>
      <c r="CI407" s="302"/>
      <c r="CJ407" s="302"/>
      <c r="CK407" s="302"/>
      <c r="CL407" s="302"/>
      <c r="CM407" s="302"/>
      <c r="CN407" s="302"/>
      <c r="CO407" s="302"/>
      <c r="CP407" s="302"/>
      <c r="CQ407" s="302"/>
      <c r="CR407" s="302"/>
      <c r="CS407" s="302"/>
      <c r="CT407" s="302"/>
      <c r="CU407" s="302"/>
      <c r="CV407" s="302"/>
      <c r="CW407" s="302"/>
      <c r="CX407" s="302"/>
      <c r="CY407" s="302"/>
      <c r="CZ407" s="302"/>
      <c r="DA407" s="302"/>
      <c r="DB407" s="302"/>
      <c r="DC407" s="302"/>
      <c r="DD407" s="302"/>
      <c r="DE407" s="302"/>
      <c r="DF407" s="302"/>
      <c r="DG407" s="302"/>
      <c r="DH407" s="302"/>
      <c r="DI407" s="302"/>
      <c r="DJ407" s="302"/>
      <c r="DK407" s="302"/>
      <c r="DL407" s="302"/>
      <c r="DM407" s="302"/>
      <c r="DN407" s="302"/>
      <c r="DO407" s="302"/>
      <c r="DP407" s="302"/>
      <c r="DQ407" s="302"/>
      <c r="DR407" s="302"/>
      <c r="DS407" s="302"/>
      <c r="DT407" s="302"/>
      <c r="DU407" s="302"/>
      <c r="DV407" s="302"/>
      <c r="DW407" s="302"/>
      <c r="DX407" s="302"/>
      <c r="DY407" s="302"/>
      <c r="DZ407" s="302"/>
      <c r="EA407" s="302"/>
      <c r="EB407" s="302"/>
      <c r="EC407" s="302"/>
      <c r="ED407" s="302"/>
      <c r="EE407" s="302"/>
      <c r="EF407" s="302"/>
      <c r="EG407" s="302"/>
      <c r="EH407" s="302"/>
      <c r="EI407" s="302"/>
      <c r="EJ407" s="302"/>
      <c r="EK407" s="302"/>
      <c r="EL407" s="302"/>
      <c r="EM407" s="302"/>
      <c r="EN407" s="302"/>
      <c r="EO407" s="302"/>
      <c r="EP407" s="302"/>
      <c r="EQ407" s="302"/>
      <c r="ER407" s="302"/>
      <c r="ES407" s="302"/>
      <c r="ET407" s="302"/>
      <c r="EU407" s="302"/>
      <c r="EV407" s="302"/>
      <c r="EW407" s="302"/>
      <c r="EX407" s="302"/>
      <c r="EY407" s="302"/>
      <c r="EZ407" s="303"/>
      <c r="FA407" s="303"/>
      <c r="FB407" s="303"/>
      <c r="FC407" s="303"/>
      <c r="FD407" s="303"/>
      <c r="FE407" s="302"/>
      <c r="FF407" s="302"/>
      <c r="FG407" s="302"/>
      <c r="FH407" s="302"/>
      <c r="FI407" s="302"/>
    </row>
    <row r="408" spans="1:165" x14ac:dyDescent="0.2">
      <c r="A408" s="302"/>
      <c r="B408" s="55">
        <f t="shared" si="37"/>
        <v>0</v>
      </c>
      <c r="C408" s="55" t="str">
        <f t="shared" si="38"/>
        <v/>
      </c>
      <c r="D408" s="55" t="str">
        <f t="shared" si="39"/>
        <v/>
      </c>
      <c r="E408" s="55">
        <f t="shared" si="40"/>
        <v>0</v>
      </c>
      <c r="F408" s="55">
        <f t="shared" si="41"/>
        <v>0</v>
      </c>
      <c r="G408" s="55" t="str">
        <f t="shared" si="36"/>
        <v/>
      </c>
      <c r="H408" s="55">
        <f>IF(AND(M408&gt;0,M408&lt;='Summary STATS'!$C$22),1,"")</f>
        <v>1</v>
      </c>
      <c r="I408" s="305"/>
      <c r="J408" s="26" t="s">
        <v>690</v>
      </c>
      <c r="K408" s="205">
        <v>44.218291559999997</v>
      </c>
      <c r="L408" s="205">
        <v>-88.459529430000003</v>
      </c>
      <c r="M408" s="302">
        <v>12</v>
      </c>
      <c r="N408" s="302" t="s">
        <v>276</v>
      </c>
      <c r="O408" s="302" t="s">
        <v>277</v>
      </c>
      <c r="P408" s="301"/>
      <c r="Q408" s="302"/>
      <c r="R408" s="15"/>
      <c r="S408" s="15"/>
      <c r="T408" s="302"/>
      <c r="U408" s="302"/>
      <c r="V408" s="302"/>
      <c r="W408" s="302"/>
      <c r="X408" s="302"/>
      <c r="Y408" s="302"/>
      <c r="Z408" s="302"/>
      <c r="AA408" s="302"/>
      <c r="AB408" s="302"/>
      <c r="AC408" s="302"/>
      <c r="AD408" s="302"/>
      <c r="AE408" s="302"/>
      <c r="AF408" s="302"/>
      <c r="AG408" s="302"/>
      <c r="AH408" s="302"/>
      <c r="AI408" s="302"/>
      <c r="AJ408" s="302"/>
      <c r="AK408" s="302"/>
      <c r="AL408" s="302"/>
      <c r="AM408" s="302"/>
      <c r="AN408" s="302"/>
      <c r="AO408" s="302"/>
      <c r="AP408" s="302"/>
      <c r="AQ408" s="302"/>
      <c r="AR408" s="302"/>
      <c r="AS408" s="302"/>
      <c r="AT408" s="302"/>
      <c r="AU408" s="302"/>
      <c r="AV408" s="302"/>
      <c r="AW408" s="302"/>
      <c r="AX408" s="302"/>
      <c r="AY408" s="302"/>
      <c r="AZ408" s="302"/>
      <c r="BA408" s="302"/>
      <c r="BB408" s="302"/>
      <c r="BC408" s="302"/>
      <c r="BD408" s="302"/>
      <c r="BE408" s="302"/>
      <c r="BF408" s="302"/>
      <c r="BG408" s="302"/>
      <c r="BH408" s="302"/>
      <c r="BI408" s="302"/>
      <c r="BJ408" s="302"/>
      <c r="BK408" s="302"/>
      <c r="BL408" s="302"/>
      <c r="BM408" s="302"/>
      <c r="BN408" s="302"/>
      <c r="BO408" s="302"/>
      <c r="BP408" s="302"/>
      <c r="BQ408" s="302"/>
      <c r="BR408" s="302"/>
      <c r="BS408" s="302"/>
      <c r="BT408" s="302"/>
      <c r="BU408" s="302"/>
      <c r="BV408" s="302"/>
      <c r="BW408" s="302"/>
      <c r="BX408" s="302"/>
      <c r="BY408" s="302"/>
      <c r="BZ408" s="302"/>
      <c r="CA408" s="302"/>
      <c r="CB408" s="302"/>
      <c r="CC408" s="302"/>
      <c r="CD408" s="302"/>
      <c r="CE408" s="302"/>
      <c r="CF408" s="302"/>
      <c r="CG408" s="302"/>
      <c r="CH408" s="302"/>
      <c r="CI408" s="302"/>
      <c r="CJ408" s="302"/>
      <c r="CK408" s="302"/>
      <c r="CL408" s="302"/>
      <c r="CM408" s="302"/>
      <c r="CN408" s="302"/>
      <c r="CO408" s="302"/>
      <c r="CP408" s="302"/>
      <c r="CQ408" s="302"/>
      <c r="CR408" s="302"/>
      <c r="CS408" s="302"/>
      <c r="CT408" s="302"/>
      <c r="CU408" s="302"/>
      <c r="CV408" s="302"/>
      <c r="CW408" s="302"/>
      <c r="CX408" s="302"/>
      <c r="CY408" s="302"/>
      <c r="CZ408" s="302"/>
      <c r="DA408" s="302"/>
      <c r="DB408" s="302"/>
      <c r="DC408" s="302"/>
      <c r="DD408" s="302"/>
      <c r="DE408" s="302"/>
      <c r="DF408" s="302"/>
      <c r="DG408" s="302"/>
      <c r="DH408" s="302"/>
      <c r="DI408" s="302"/>
      <c r="DJ408" s="302"/>
      <c r="DK408" s="302"/>
      <c r="DL408" s="302"/>
      <c r="DM408" s="302"/>
      <c r="DN408" s="302"/>
      <c r="DO408" s="302"/>
      <c r="DP408" s="302"/>
      <c r="DQ408" s="302"/>
      <c r="DR408" s="302"/>
      <c r="DS408" s="302"/>
      <c r="DT408" s="302"/>
      <c r="DU408" s="302"/>
      <c r="DV408" s="302"/>
      <c r="DW408" s="302"/>
      <c r="DX408" s="302"/>
      <c r="DY408" s="302"/>
      <c r="DZ408" s="302"/>
      <c r="EA408" s="302"/>
      <c r="EB408" s="302"/>
      <c r="EC408" s="302"/>
      <c r="ED408" s="302"/>
      <c r="EE408" s="302"/>
      <c r="EF408" s="302"/>
      <c r="EG408" s="302"/>
      <c r="EH408" s="302"/>
      <c r="EI408" s="302"/>
      <c r="EJ408" s="302"/>
      <c r="EK408" s="302"/>
      <c r="EL408" s="302"/>
      <c r="EM408" s="302"/>
      <c r="EN408" s="302"/>
      <c r="EO408" s="302"/>
      <c r="EP408" s="302"/>
      <c r="EQ408" s="302"/>
      <c r="ER408" s="302"/>
      <c r="ES408" s="302"/>
      <c r="ET408" s="302"/>
      <c r="EU408" s="302"/>
      <c r="EV408" s="302"/>
      <c r="EW408" s="302"/>
      <c r="EX408" s="302"/>
      <c r="EY408" s="302"/>
      <c r="EZ408" s="303"/>
      <c r="FA408" s="303"/>
      <c r="FB408" s="303"/>
      <c r="FC408" s="303"/>
      <c r="FD408" s="303"/>
      <c r="FE408" s="302"/>
      <c r="FF408" s="302"/>
      <c r="FG408" s="302"/>
      <c r="FH408" s="302"/>
      <c r="FI408" s="302"/>
    </row>
    <row r="409" spans="1:165" x14ac:dyDescent="0.2">
      <c r="A409" s="302"/>
      <c r="B409" s="55">
        <f t="shared" si="37"/>
        <v>0</v>
      </c>
      <c r="C409" s="55" t="str">
        <f t="shared" si="38"/>
        <v/>
      </c>
      <c r="D409" s="55" t="str">
        <f t="shared" si="39"/>
        <v/>
      </c>
      <c r="E409" s="55">
        <f t="shared" si="40"/>
        <v>0</v>
      </c>
      <c r="F409" s="55">
        <f t="shared" si="41"/>
        <v>0</v>
      </c>
      <c r="G409" s="55" t="str">
        <f t="shared" si="36"/>
        <v/>
      </c>
      <c r="H409" s="55">
        <f>IF(AND(M409&gt;0,M409&lt;='Summary STATS'!$C$22),1,"")</f>
        <v>1</v>
      </c>
      <c r="I409" s="305"/>
      <c r="J409" s="26" t="s">
        <v>691</v>
      </c>
      <c r="K409" s="205">
        <v>44.218276699999997</v>
      </c>
      <c r="L409" s="205">
        <v>-88.458428179999999</v>
      </c>
      <c r="M409" s="302">
        <v>10.5</v>
      </c>
      <c r="N409" s="302" t="s">
        <v>284</v>
      </c>
      <c r="O409" s="302" t="s">
        <v>277</v>
      </c>
      <c r="P409" s="301"/>
      <c r="Q409" s="302"/>
      <c r="R409" s="15"/>
      <c r="S409" s="15"/>
      <c r="T409" s="302"/>
      <c r="U409" s="302"/>
      <c r="V409" s="302"/>
      <c r="W409" s="302"/>
      <c r="X409" s="302"/>
      <c r="Y409" s="302"/>
      <c r="Z409" s="302"/>
      <c r="AA409" s="302"/>
      <c r="AB409" s="302"/>
      <c r="AC409" s="302"/>
      <c r="AD409" s="302"/>
      <c r="AE409" s="302"/>
      <c r="AF409" s="302"/>
      <c r="AG409" s="302"/>
      <c r="AH409" s="302"/>
      <c r="AI409" s="302"/>
      <c r="AJ409" s="302"/>
      <c r="AK409" s="302"/>
      <c r="AL409" s="302"/>
      <c r="AM409" s="302"/>
      <c r="AN409" s="302"/>
      <c r="AO409" s="302"/>
      <c r="AP409" s="302"/>
      <c r="AQ409" s="302"/>
      <c r="AR409" s="302"/>
      <c r="AS409" s="302"/>
      <c r="AT409" s="302"/>
      <c r="AU409" s="302"/>
      <c r="AV409" s="302"/>
      <c r="AW409" s="302"/>
      <c r="AX409" s="302"/>
      <c r="AY409" s="302"/>
      <c r="AZ409" s="302"/>
      <c r="BA409" s="302"/>
      <c r="BB409" s="302"/>
      <c r="BC409" s="302"/>
      <c r="BD409" s="302"/>
      <c r="BE409" s="302"/>
      <c r="BF409" s="302"/>
      <c r="BG409" s="302"/>
      <c r="BH409" s="302"/>
      <c r="BI409" s="302"/>
      <c r="BJ409" s="302"/>
      <c r="BK409" s="302"/>
      <c r="BL409" s="302"/>
      <c r="BM409" s="302"/>
      <c r="BN409" s="302"/>
      <c r="BO409" s="302"/>
      <c r="BP409" s="302"/>
      <c r="BQ409" s="302"/>
      <c r="BR409" s="302"/>
      <c r="BS409" s="302"/>
      <c r="BT409" s="302"/>
      <c r="BU409" s="302"/>
      <c r="BV409" s="302"/>
      <c r="BW409" s="302"/>
      <c r="BX409" s="302"/>
      <c r="BY409" s="302"/>
      <c r="BZ409" s="302"/>
      <c r="CA409" s="302"/>
      <c r="CB409" s="302"/>
      <c r="CC409" s="302"/>
      <c r="CD409" s="302"/>
      <c r="CE409" s="302"/>
      <c r="CF409" s="302"/>
      <c r="CG409" s="302"/>
      <c r="CH409" s="302"/>
      <c r="CI409" s="302"/>
      <c r="CJ409" s="302"/>
      <c r="CK409" s="302"/>
      <c r="CL409" s="302"/>
      <c r="CM409" s="302"/>
      <c r="CN409" s="302"/>
      <c r="CO409" s="302"/>
      <c r="CP409" s="302"/>
      <c r="CQ409" s="302"/>
      <c r="CR409" s="302"/>
      <c r="CS409" s="302"/>
      <c r="CT409" s="302"/>
      <c r="CU409" s="302"/>
      <c r="CV409" s="302"/>
      <c r="CW409" s="302"/>
      <c r="CX409" s="302"/>
      <c r="CY409" s="302"/>
      <c r="CZ409" s="302"/>
      <c r="DA409" s="302"/>
      <c r="DB409" s="302"/>
      <c r="DC409" s="302"/>
      <c r="DD409" s="302"/>
      <c r="DE409" s="302"/>
      <c r="DF409" s="302"/>
      <c r="DG409" s="302"/>
      <c r="DH409" s="302"/>
      <c r="DI409" s="302"/>
      <c r="DJ409" s="302"/>
      <c r="DK409" s="302"/>
      <c r="DL409" s="302"/>
      <c r="DM409" s="302"/>
      <c r="DN409" s="302"/>
      <c r="DO409" s="302"/>
      <c r="DP409" s="302"/>
      <c r="DQ409" s="302"/>
      <c r="DR409" s="302"/>
      <c r="DS409" s="302"/>
      <c r="DT409" s="302"/>
      <c r="DU409" s="302"/>
      <c r="DV409" s="302"/>
      <c r="DW409" s="302"/>
      <c r="DX409" s="302"/>
      <c r="DY409" s="302"/>
      <c r="DZ409" s="302"/>
      <c r="EA409" s="302"/>
      <c r="EB409" s="302"/>
      <c r="EC409" s="302"/>
      <c r="ED409" s="302"/>
      <c r="EE409" s="302"/>
      <c r="EF409" s="302"/>
      <c r="EG409" s="302"/>
      <c r="EH409" s="302"/>
      <c r="EI409" s="302"/>
      <c r="EJ409" s="302"/>
      <c r="EK409" s="302"/>
      <c r="EL409" s="302"/>
      <c r="EM409" s="302"/>
      <c r="EN409" s="302"/>
      <c r="EO409" s="302"/>
      <c r="EP409" s="302"/>
      <c r="EQ409" s="302"/>
      <c r="ER409" s="302"/>
      <c r="ES409" s="302"/>
      <c r="ET409" s="302"/>
      <c r="EU409" s="302"/>
      <c r="EV409" s="302"/>
      <c r="EW409" s="302"/>
      <c r="EX409" s="302"/>
      <c r="EY409" s="302"/>
      <c r="EZ409" s="303"/>
      <c r="FA409" s="303"/>
      <c r="FB409" s="303"/>
      <c r="FC409" s="303"/>
      <c r="FD409" s="303"/>
      <c r="FE409" s="302"/>
      <c r="FF409" s="302"/>
      <c r="FG409" s="302"/>
      <c r="FH409" s="302"/>
      <c r="FI409" s="302"/>
    </row>
    <row r="410" spans="1:165" x14ac:dyDescent="0.2">
      <c r="A410" s="302"/>
      <c r="B410" s="55">
        <f t="shared" si="37"/>
        <v>0</v>
      </c>
      <c r="C410" s="55" t="str">
        <f t="shared" si="38"/>
        <v/>
      </c>
      <c r="D410" s="55" t="str">
        <f t="shared" si="39"/>
        <v/>
      </c>
      <c r="E410" s="55">
        <f t="shared" si="40"/>
        <v>0</v>
      </c>
      <c r="F410" s="55">
        <f t="shared" si="41"/>
        <v>0</v>
      </c>
      <c r="G410" s="55" t="str">
        <f t="shared" ref="G410:G473" si="42">IF($B410&gt;=1,$M410,"")</f>
        <v/>
      </c>
      <c r="H410" s="55">
        <f>IF(AND(M410&gt;0,M410&lt;='Summary STATS'!$C$22),1,"")</f>
        <v>1</v>
      </c>
      <c r="I410" s="305"/>
      <c r="J410" s="26" t="s">
        <v>692</v>
      </c>
      <c r="K410" s="205">
        <v>44.218261830000003</v>
      </c>
      <c r="L410" s="205">
        <v>-88.45732692</v>
      </c>
      <c r="M410" s="302">
        <v>7.75</v>
      </c>
      <c r="N410" s="302" t="s">
        <v>276</v>
      </c>
      <c r="O410" s="302" t="s">
        <v>277</v>
      </c>
      <c r="P410" s="301"/>
      <c r="Q410" s="302"/>
      <c r="R410" s="15"/>
      <c r="S410" s="15"/>
      <c r="T410" s="302"/>
      <c r="U410" s="302"/>
      <c r="V410" s="302"/>
      <c r="W410" s="302"/>
      <c r="X410" s="302"/>
      <c r="Y410" s="302"/>
      <c r="Z410" s="302"/>
      <c r="AA410" s="302"/>
      <c r="AB410" s="302"/>
      <c r="AC410" s="302"/>
      <c r="AD410" s="302"/>
      <c r="AE410" s="302"/>
      <c r="AF410" s="302"/>
      <c r="AG410" s="302"/>
      <c r="AH410" s="302"/>
      <c r="AI410" s="302"/>
      <c r="AJ410" s="302"/>
      <c r="AK410" s="302"/>
      <c r="AL410" s="302"/>
      <c r="AM410" s="302"/>
      <c r="AN410" s="302"/>
      <c r="AO410" s="302"/>
      <c r="AP410" s="302"/>
      <c r="AQ410" s="302"/>
      <c r="AR410" s="302"/>
      <c r="AS410" s="302"/>
      <c r="AT410" s="302"/>
      <c r="AU410" s="302"/>
      <c r="AV410" s="302"/>
      <c r="AW410" s="302"/>
      <c r="AX410" s="302"/>
      <c r="AY410" s="302"/>
      <c r="AZ410" s="302"/>
      <c r="BA410" s="302"/>
      <c r="BB410" s="302"/>
      <c r="BC410" s="302"/>
      <c r="BD410" s="302"/>
      <c r="BE410" s="302"/>
      <c r="BF410" s="302"/>
      <c r="BG410" s="302"/>
      <c r="BH410" s="302"/>
      <c r="BI410" s="302"/>
      <c r="BJ410" s="302"/>
      <c r="BK410" s="302"/>
      <c r="BL410" s="302"/>
      <c r="BM410" s="302"/>
      <c r="BN410" s="302"/>
      <c r="BO410" s="302"/>
      <c r="BP410" s="302"/>
      <c r="BQ410" s="302"/>
      <c r="BR410" s="302"/>
      <c r="BS410" s="302"/>
      <c r="BT410" s="302"/>
      <c r="BU410" s="302"/>
      <c r="BV410" s="302"/>
      <c r="BW410" s="302"/>
      <c r="BX410" s="302"/>
      <c r="BY410" s="302"/>
      <c r="BZ410" s="302"/>
      <c r="CA410" s="302"/>
      <c r="CB410" s="302"/>
      <c r="CC410" s="302"/>
      <c r="CD410" s="302"/>
      <c r="CE410" s="302"/>
      <c r="CF410" s="302"/>
      <c r="CG410" s="302"/>
      <c r="CH410" s="302"/>
      <c r="CI410" s="302"/>
      <c r="CJ410" s="302"/>
      <c r="CK410" s="302"/>
      <c r="CL410" s="302"/>
      <c r="CM410" s="302"/>
      <c r="CN410" s="302"/>
      <c r="CO410" s="302"/>
      <c r="CP410" s="302"/>
      <c r="CQ410" s="302"/>
      <c r="CR410" s="302"/>
      <c r="CS410" s="302"/>
      <c r="CT410" s="302"/>
      <c r="CU410" s="302"/>
      <c r="CV410" s="302"/>
      <c r="CW410" s="302"/>
      <c r="CX410" s="302"/>
      <c r="CY410" s="302"/>
      <c r="CZ410" s="302"/>
      <c r="DA410" s="302"/>
      <c r="DB410" s="302"/>
      <c r="DC410" s="302"/>
      <c r="DD410" s="302"/>
      <c r="DE410" s="302"/>
      <c r="DF410" s="302"/>
      <c r="DG410" s="302"/>
      <c r="DH410" s="302"/>
      <c r="DI410" s="302"/>
      <c r="DJ410" s="302"/>
      <c r="DK410" s="302"/>
      <c r="DL410" s="302"/>
      <c r="DM410" s="302"/>
      <c r="DN410" s="302"/>
      <c r="DO410" s="302"/>
      <c r="DP410" s="302"/>
      <c r="DQ410" s="302"/>
      <c r="DR410" s="302"/>
      <c r="DS410" s="302"/>
      <c r="DT410" s="302"/>
      <c r="DU410" s="302"/>
      <c r="DV410" s="302"/>
      <c r="DW410" s="302"/>
      <c r="DX410" s="302"/>
      <c r="DY410" s="302"/>
      <c r="DZ410" s="302"/>
      <c r="EA410" s="302"/>
      <c r="EB410" s="302"/>
      <c r="EC410" s="302"/>
      <c r="ED410" s="302"/>
      <c r="EE410" s="302"/>
      <c r="EF410" s="302"/>
      <c r="EG410" s="302"/>
      <c r="EH410" s="302"/>
      <c r="EI410" s="302"/>
      <c r="EJ410" s="302"/>
      <c r="EK410" s="302"/>
      <c r="EL410" s="302"/>
      <c r="EM410" s="302"/>
      <c r="EN410" s="302"/>
      <c r="EO410" s="302"/>
      <c r="EP410" s="302"/>
      <c r="EQ410" s="302"/>
      <c r="ER410" s="302"/>
      <c r="ES410" s="302"/>
      <c r="ET410" s="302"/>
      <c r="EU410" s="302"/>
      <c r="EV410" s="302"/>
      <c r="EW410" s="302"/>
      <c r="EX410" s="302"/>
      <c r="EY410" s="302"/>
      <c r="EZ410" s="303"/>
      <c r="FA410" s="303"/>
      <c r="FB410" s="303"/>
      <c r="FC410" s="303"/>
      <c r="FD410" s="303"/>
      <c r="FE410" s="302"/>
      <c r="FF410" s="302"/>
      <c r="FG410" s="302"/>
      <c r="FH410" s="302"/>
      <c r="FI410" s="302"/>
    </row>
    <row r="411" spans="1:165" x14ac:dyDescent="0.2">
      <c r="A411" s="302"/>
      <c r="B411" s="55">
        <f t="shared" si="37"/>
        <v>0</v>
      </c>
      <c r="C411" s="55" t="str">
        <f t="shared" si="38"/>
        <v/>
      </c>
      <c r="D411" s="55" t="str">
        <f t="shared" si="39"/>
        <v/>
      </c>
      <c r="E411" s="55">
        <f t="shared" si="40"/>
        <v>0</v>
      </c>
      <c r="F411" s="55">
        <f t="shared" si="41"/>
        <v>0</v>
      </c>
      <c r="G411" s="55" t="str">
        <f t="shared" si="42"/>
        <v/>
      </c>
      <c r="H411" s="55">
        <f>IF(AND(M411&gt;0,M411&lt;='Summary STATS'!$C$22),1,"")</f>
        <v>1</v>
      </c>
      <c r="I411" s="305"/>
      <c r="J411" s="26" t="s">
        <v>693</v>
      </c>
      <c r="K411" s="205">
        <v>44.218246950000001</v>
      </c>
      <c r="L411" s="205">
        <v>-88.456225660000001</v>
      </c>
      <c r="M411" s="302">
        <v>6.5</v>
      </c>
      <c r="N411" s="302" t="s">
        <v>276</v>
      </c>
      <c r="O411" s="302" t="s">
        <v>277</v>
      </c>
      <c r="P411" s="301"/>
      <c r="Q411" s="302"/>
      <c r="R411" s="15"/>
      <c r="S411" s="15"/>
      <c r="T411" s="302"/>
      <c r="U411" s="302"/>
      <c r="V411" s="302"/>
      <c r="W411" s="302"/>
      <c r="X411" s="302"/>
      <c r="Y411" s="302"/>
      <c r="Z411" s="302"/>
      <c r="AA411" s="302"/>
      <c r="AB411" s="302"/>
      <c r="AC411" s="302"/>
      <c r="AD411" s="302"/>
      <c r="AE411" s="302"/>
      <c r="AF411" s="302"/>
      <c r="AG411" s="302"/>
      <c r="AH411" s="302"/>
      <c r="AI411" s="302"/>
      <c r="AJ411" s="302"/>
      <c r="AK411" s="302"/>
      <c r="AL411" s="302"/>
      <c r="AM411" s="302"/>
      <c r="AN411" s="302"/>
      <c r="AO411" s="302"/>
      <c r="AP411" s="302"/>
      <c r="AQ411" s="302"/>
      <c r="AR411" s="302"/>
      <c r="AS411" s="302"/>
      <c r="AT411" s="302"/>
      <c r="AU411" s="302"/>
      <c r="AV411" s="302"/>
      <c r="AW411" s="302"/>
      <c r="AX411" s="302"/>
      <c r="AY411" s="302"/>
      <c r="AZ411" s="302"/>
      <c r="BA411" s="302"/>
      <c r="BB411" s="302"/>
      <c r="BC411" s="302"/>
      <c r="BD411" s="302"/>
      <c r="BE411" s="302"/>
      <c r="BF411" s="302"/>
      <c r="BG411" s="302"/>
      <c r="BH411" s="302"/>
      <c r="BI411" s="302"/>
      <c r="BJ411" s="302"/>
      <c r="BK411" s="302"/>
      <c r="BL411" s="302"/>
      <c r="BM411" s="302"/>
      <c r="BN411" s="302"/>
      <c r="BO411" s="302"/>
      <c r="BP411" s="302"/>
      <c r="BQ411" s="302"/>
      <c r="BR411" s="302"/>
      <c r="BS411" s="302"/>
      <c r="BT411" s="302"/>
      <c r="BU411" s="302"/>
      <c r="BV411" s="302"/>
      <c r="BW411" s="302"/>
      <c r="BX411" s="302"/>
      <c r="BY411" s="302"/>
      <c r="BZ411" s="302"/>
      <c r="CA411" s="302"/>
      <c r="CB411" s="302"/>
      <c r="CC411" s="302"/>
      <c r="CD411" s="302"/>
      <c r="CE411" s="302"/>
      <c r="CF411" s="302"/>
      <c r="CG411" s="302"/>
      <c r="CH411" s="302"/>
      <c r="CI411" s="302"/>
      <c r="CJ411" s="302"/>
      <c r="CK411" s="302"/>
      <c r="CL411" s="302"/>
      <c r="CM411" s="302"/>
      <c r="CN411" s="302"/>
      <c r="CO411" s="302"/>
      <c r="CP411" s="302"/>
      <c r="CQ411" s="302"/>
      <c r="CR411" s="302"/>
      <c r="CS411" s="302"/>
      <c r="CT411" s="302"/>
      <c r="CU411" s="302"/>
      <c r="CV411" s="302"/>
      <c r="CW411" s="302"/>
      <c r="CX411" s="302"/>
      <c r="CY411" s="302"/>
      <c r="CZ411" s="302"/>
      <c r="DA411" s="302"/>
      <c r="DB411" s="302"/>
      <c r="DC411" s="302"/>
      <c r="DD411" s="302"/>
      <c r="DE411" s="302"/>
      <c r="DF411" s="302"/>
      <c r="DG411" s="302"/>
      <c r="DH411" s="302"/>
      <c r="DI411" s="302"/>
      <c r="DJ411" s="302"/>
      <c r="DK411" s="302"/>
      <c r="DL411" s="302"/>
      <c r="DM411" s="302"/>
      <c r="DN411" s="302"/>
      <c r="DO411" s="302"/>
      <c r="DP411" s="302"/>
      <c r="DQ411" s="302"/>
      <c r="DR411" s="302"/>
      <c r="DS411" s="302"/>
      <c r="DT411" s="302"/>
      <c r="DU411" s="302"/>
      <c r="DV411" s="302"/>
      <c r="DW411" s="302"/>
      <c r="DX411" s="302"/>
      <c r="DY411" s="302"/>
      <c r="DZ411" s="302"/>
      <c r="EA411" s="302"/>
      <c r="EB411" s="302"/>
      <c r="EC411" s="302"/>
      <c r="ED411" s="302"/>
      <c r="EE411" s="302"/>
      <c r="EF411" s="302"/>
      <c r="EG411" s="302"/>
      <c r="EH411" s="302"/>
      <c r="EI411" s="302"/>
      <c r="EJ411" s="302"/>
      <c r="EK411" s="302"/>
      <c r="EL411" s="302"/>
      <c r="EM411" s="302"/>
      <c r="EN411" s="302"/>
      <c r="EO411" s="302"/>
      <c r="EP411" s="302"/>
      <c r="EQ411" s="302"/>
      <c r="ER411" s="302"/>
      <c r="ES411" s="302"/>
      <c r="ET411" s="302"/>
      <c r="EU411" s="302"/>
      <c r="EV411" s="302"/>
      <c r="EW411" s="302"/>
      <c r="EX411" s="302"/>
      <c r="EY411" s="302"/>
      <c r="EZ411" s="303"/>
      <c r="FA411" s="303"/>
      <c r="FB411" s="303"/>
      <c r="FC411" s="303"/>
      <c r="FD411" s="303"/>
      <c r="FE411" s="302"/>
      <c r="FF411" s="302"/>
      <c r="FG411" s="302"/>
      <c r="FH411" s="302"/>
      <c r="FI411" s="302"/>
    </row>
    <row r="412" spans="1:165" x14ac:dyDescent="0.2">
      <c r="A412" s="302"/>
      <c r="B412" s="55">
        <f t="shared" si="37"/>
        <v>5</v>
      </c>
      <c r="C412" s="55">
        <f t="shared" si="38"/>
        <v>5</v>
      </c>
      <c r="D412" s="55">
        <f t="shared" si="39"/>
        <v>5</v>
      </c>
      <c r="E412" s="55">
        <f t="shared" si="40"/>
        <v>5</v>
      </c>
      <c r="F412" s="55">
        <f t="shared" si="41"/>
        <v>5</v>
      </c>
      <c r="G412" s="55">
        <f t="shared" si="42"/>
        <v>3.5</v>
      </c>
      <c r="H412" s="55">
        <f>IF(AND(M412&gt;0,M412&lt;='Summary STATS'!$C$22),1,"")</f>
        <v>1</v>
      </c>
      <c r="I412" s="305"/>
      <c r="J412" s="26" t="s">
        <v>694</v>
      </c>
      <c r="K412" s="205">
        <v>44.219187269999999</v>
      </c>
      <c r="L412" s="205">
        <v>-88.467217719999994</v>
      </c>
      <c r="M412" s="302">
        <v>3.5</v>
      </c>
      <c r="N412" s="302" t="s">
        <v>284</v>
      </c>
      <c r="O412" s="302" t="s">
        <v>277</v>
      </c>
      <c r="P412" s="301"/>
      <c r="Q412" s="302">
        <v>3</v>
      </c>
      <c r="R412" s="15"/>
      <c r="S412" s="15"/>
      <c r="T412" s="302"/>
      <c r="U412" s="302"/>
      <c r="V412" s="302"/>
      <c r="W412" s="302"/>
      <c r="X412" s="302"/>
      <c r="Y412" s="302"/>
      <c r="Z412" s="302"/>
      <c r="AA412" s="302"/>
      <c r="AB412" s="302"/>
      <c r="AC412" s="302"/>
      <c r="AD412" s="302"/>
      <c r="AE412" s="302">
        <v>3</v>
      </c>
      <c r="AF412" s="302"/>
      <c r="AG412" s="302"/>
      <c r="AH412" s="302"/>
      <c r="AI412" s="302"/>
      <c r="AJ412" s="302"/>
      <c r="AK412" s="302"/>
      <c r="AL412" s="302"/>
      <c r="AM412" s="302"/>
      <c r="AN412" s="302"/>
      <c r="AO412" s="302"/>
      <c r="AP412" s="302"/>
      <c r="AQ412" s="302">
        <v>3</v>
      </c>
      <c r="AR412" s="302"/>
      <c r="AS412" s="302"/>
      <c r="AT412" s="302"/>
      <c r="AU412" s="302"/>
      <c r="AV412" s="302"/>
      <c r="AW412" s="302">
        <v>1</v>
      </c>
      <c r="AX412" s="302"/>
      <c r="AY412" s="302"/>
      <c r="AZ412" s="302"/>
      <c r="BA412" s="302"/>
      <c r="BB412" s="302"/>
      <c r="BC412" s="302"/>
      <c r="BD412" s="302"/>
      <c r="BE412" s="302">
        <v>1</v>
      </c>
      <c r="BF412" s="302"/>
      <c r="BG412" s="302"/>
      <c r="BH412" s="302"/>
      <c r="BI412" s="302"/>
      <c r="BJ412" s="302"/>
      <c r="BK412" s="302"/>
      <c r="BL412" s="302"/>
      <c r="BM412" s="302"/>
      <c r="BN412" s="302"/>
      <c r="BO412" s="302"/>
      <c r="BP412" s="302"/>
      <c r="BQ412" s="302"/>
      <c r="BR412" s="302"/>
      <c r="BS412" s="302"/>
      <c r="BT412" s="302"/>
      <c r="BU412" s="302"/>
      <c r="BV412" s="302"/>
      <c r="BW412" s="302"/>
      <c r="BX412" s="302"/>
      <c r="BY412" s="302"/>
      <c r="BZ412" s="302"/>
      <c r="CA412" s="302"/>
      <c r="CB412" s="302" t="s">
        <v>278</v>
      </c>
      <c r="CC412" s="302"/>
      <c r="CD412" s="302"/>
      <c r="CE412" s="302"/>
      <c r="CF412" s="302"/>
      <c r="CG412" s="302"/>
      <c r="CH412" s="302"/>
      <c r="CI412" s="302"/>
      <c r="CJ412" s="302"/>
      <c r="CK412" s="302"/>
      <c r="CL412" s="302"/>
      <c r="CM412" s="302"/>
      <c r="CN412" s="302"/>
      <c r="CO412" s="302"/>
      <c r="CP412" s="302"/>
      <c r="CQ412" s="302"/>
      <c r="CR412" s="302"/>
      <c r="CS412" s="302"/>
      <c r="CT412" s="302"/>
      <c r="CU412" s="302"/>
      <c r="CV412" s="302"/>
      <c r="CW412" s="302"/>
      <c r="CX412" s="302"/>
      <c r="CY412" s="302"/>
      <c r="CZ412" s="302"/>
      <c r="DA412" s="302"/>
      <c r="DB412" s="302"/>
      <c r="DC412" s="302"/>
      <c r="DD412" s="302"/>
      <c r="DE412" s="302"/>
      <c r="DF412" s="302"/>
      <c r="DG412" s="302"/>
      <c r="DH412" s="302"/>
      <c r="DI412" s="302"/>
      <c r="DJ412" s="302"/>
      <c r="DK412" s="302"/>
      <c r="DL412" s="302"/>
      <c r="DM412" s="302"/>
      <c r="DN412" s="302"/>
      <c r="DO412" s="302"/>
      <c r="DP412" s="302"/>
      <c r="DQ412" s="302"/>
      <c r="DR412" s="302"/>
      <c r="DS412" s="302"/>
      <c r="DT412" s="302"/>
      <c r="DU412" s="302"/>
      <c r="DV412" s="302"/>
      <c r="DW412" s="302"/>
      <c r="DX412" s="302"/>
      <c r="DY412" s="302"/>
      <c r="DZ412" s="302"/>
      <c r="EA412" s="302"/>
      <c r="EB412" s="302"/>
      <c r="EC412" s="302"/>
      <c r="ED412" s="302" t="s">
        <v>278</v>
      </c>
      <c r="EE412" s="302"/>
      <c r="EF412" s="302"/>
      <c r="EG412" s="302"/>
      <c r="EH412" s="302"/>
      <c r="EI412" s="302"/>
      <c r="EJ412" s="302"/>
      <c r="EK412" s="302"/>
      <c r="EL412" s="302"/>
      <c r="EM412" s="302"/>
      <c r="EN412" s="302"/>
      <c r="EO412" s="302"/>
      <c r="EP412" s="302"/>
      <c r="EQ412" s="302"/>
      <c r="ER412" s="302"/>
      <c r="ES412" s="302"/>
      <c r="ET412" s="302"/>
      <c r="EU412" s="302">
        <v>1</v>
      </c>
      <c r="EV412" s="302"/>
      <c r="EW412" s="302"/>
      <c r="EX412" s="302"/>
      <c r="EY412" s="302"/>
      <c r="EZ412" s="303"/>
      <c r="FA412" s="303"/>
      <c r="FB412" s="303">
        <v>3</v>
      </c>
      <c r="FC412" s="303"/>
      <c r="FD412" s="303"/>
      <c r="FE412" s="302"/>
      <c r="FF412" s="302"/>
      <c r="FG412" s="302"/>
      <c r="FH412" s="302"/>
      <c r="FI412" s="302"/>
    </row>
    <row r="413" spans="1:165" x14ac:dyDescent="0.2">
      <c r="A413" s="302"/>
      <c r="B413" s="55">
        <f t="shared" si="37"/>
        <v>4</v>
      </c>
      <c r="C413" s="55">
        <f t="shared" si="38"/>
        <v>4</v>
      </c>
      <c r="D413" s="55">
        <f t="shared" si="39"/>
        <v>3</v>
      </c>
      <c r="E413" s="55">
        <f t="shared" si="40"/>
        <v>4</v>
      </c>
      <c r="F413" s="55">
        <f t="shared" si="41"/>
        <v>3</v>
      </c>
      <c r="G413" s="55">
        <f t="shared" si="42"/>
        <v>4.75</v>
      </c>
      <c r="H413" s="55">
        <f>IF(AND(M413&gt;0,M413&lt;='Summary STATS'!$C$22),1,"")</f>
        <v>1</v>
      </c>
      <c r="I413" s="305"/>
      <c r="J413" s="26" t="s">
        <v>695</v>
      </c>
      <c r="K413" s="205">
        <v>44.219172489999998</v>
      </c>
      <c r="L413" s="205">
        <v>-88.466116439999993</v>
      </c>
      <c r="M413" s="302">
        <v>4.75</v>
      </c>
      <c r="N413" s="302" t="s">
        <v>284</v>
      </c>
      <c r="O413" s="302" t="s">
        <v>277</v>
      </c>
      <c r="P413" s="301"/>
      <c r="Q413" s="302">
        <v>3</v>
      </c>
      <c r="R413" s="15">
        <v>1</v>
      </c>
      <c r="S413" s="15"/>
      <c r="T413" s="302"/>
      <c r="U413" s="302"/>
      <c r="V413" s="302"/>
      <c r="W413" s="302"/>
      <c r="X413" s="302"/>
      <c r="Y413" s="302"/>
      <c r="Z413" s="302"/>
      <c r="AA413" s="302"/>
      <c r="AB413" s="302"/>
      <c r="AC413" s="302"/>
      <c r="AD413" s="302"/>
      <c r="AE413" s="302">
        <v>3</v>
      </c>
      <c r="AF413" s="302"/>
      <c r="AG413" s="302"/>
      <c r="AH413" s="302"/>
      <c r="AI413" s="302"/>
      <c r="AJ413" s="302"/>
      <c r="AK413" s="302"/>
      <c r="AL413" s="302"/>
      <c r="AM413" s="302"/>
      <c r="AN413" s="302"/>
      <c r="AO413" s="302"/>
      <c r="AP413" s="302"/>
      <c r="AQ413" s="302">
        <v>3</v>
      </c>
      <c r="AR413" s="302"/>
      <c r="AS413" s="302"/>
      <c r="AT413" s="302"/>
      <c r="AU413" s="302"/>
      <c r="AV413" s="302"/>
      <c r="AW413" s="302">
        <v>2</v>
      </c>
      <c r="AX413" s="302"/>
      <c r="AY413" s="302"/>
      <c r="AZ413" s="302"/>
      <c r="BA413" s="302"/>
      <c r="BB413" s="302"/>
      <c r="BC413" s="302"/>
      <c r="BD413" s="302"/>
      <c r="BE413" s="302"/>
      <c r="BF413" s="302"/>
      <c r="BG413" s="302"/>
      <c r="BH413" s="302"/>
      <c r="BI413" s="302"/>
      <c r="BJ413" s="302"/>
      <c r="BK413" s="302"/>
      <c r="BL413" s="302"/>
      <c r="BM413" s="302"/>
      <c r="BN413" s="302"/>
      <c r="BO413" s="302"/>
      <c r="BP413" s="302"/>
      <c r="BQ413" s="302"/>
      <c r="BR413" s="302"/>
      <c r="BS413" s="302"/>
      <c r="BT413" s="302"/>
      <c r="BU413" s="302"/>
      <c r="BV413" s="302"/>
      <c r="BW413" s="302"/>
      <c r="BX413" s="302"/>
      <c r="BY413" s="302"/>
      <c r="BZ413" s="302"/>
      <c r="CA413" s="302"/>
      <c r="CB413" s="302"/>
      <c r="CC413" s="302"/>
      <c r="CD413" s="302"/>
      <c r="CE413" s="302"/>
      <c r="CF413" s="302"/>
      <c r="CG413" s="302"/>
      <c r="CH413" s="302"/>
      <c r="CI413" s="302"/>
      <c r="CJ413" s="302"/>
      <c r="CK413" s="302"/>
      <c r="CL413" s="302"/>
      <c r="CM413" s="302"/>
      <c r="CN413" s="302"/>
      <c r="CO413" s="302"/>
      <c r="CP413" s="302"/>
      <c r="CQ413" s="302"/>
      <c r="CR413" s="302"/>
      <c r="CS413" s="302"/>
      <c r="CT413" s="302"/>
      <c r="CU413" s="302"/>
      <c r="CV413" s="302"/>
      <c r="CW413" s="302"/>
      <c r="CX413" s="302"/>
      <c r="CY413" s="302"/>
      <c r="CZ413" s="302"/>
      <c r="DA413" s="302"/>
      <c r="DB413" s="302"/>
      <c r="DC413" s="302"/>
      <c r="DD413" s="302"/>
      <c r="DE413" s="302"/>
      <c r="DF413" s="302"/>
      <c r="DG413" s="302"/>
      <c r="DH413" s="302"/>
      <c r="DI413" s="302"/>
      <c r="DJ413" s="302"/>
      <c r="DK413" s="302"/>
      <c r="DL413" s="302"/>
      <c r="DM413" s="302"/>
      <c r="DN413" s="302"/>
      <c r="DO413" s="302"/>
      <c r="DP413" s="302"/>
      <c r="DQ413" s="302"/>
      <c r="DR413" s="302"/>
      <c r="DS413" s="302"/>
      <c r="DT413" s="302"/>
      <c r="DU413" s="302"/>
      <c r="DV413" s="302"/>
      <c r="DW413" s="302"/>
      <c r="DX413" s="302"/>
      <c r="DY413" s="302"/>
      <c r="DZ413" s="302"/>
      <c r="EA413" s="302"/>
      <c r="EB413" s="302"/>
      <c r="EC413" s="302"/>
      <c r="ED413" s="302"/>
      <c r="EE413" s="302"/>
      <c r="EF413" s="302"/>
      <c r="EG413" s="302"/>
      <c r="EH413" s="302"/>
      <c r="EI413" s="302"/>
      <c r="EJ413" s="302"/>
      <c r="EK413" s="302"/>
      <c r="EL413" s="302"/>
      <c r="EM413" s="302"/>
      <c r="EN413" s="302"/>
      <c r="EO413" s="302"/>
      <c r="EP413" s="302"/>
      <c r="EQ413" s="302"/>
      <c r="ER413" s="302"/>
      <c r="ES413" s="302"/>
      <c r="ET413" s="302"/>
      <c r="EU413" s="302"/>
      <c r="EV413" s="302"/>
      <c r="EW413" s="302"/>
      <c r="EX413" s="302"/>
      <c r="EY413" s="302"/>
      <c r="EZ413" s="303"/>
      <c r="FA413" s="303"/>
      <c r="FB413" s="303">
        <v>1</v>
      </c>
      <c r="FC413" s="303"/>
      <c r="FD413" s="303"/>
      <c r="FE413" s="302"/>
      <c r="FF413" s="302"/>
      <c r="FG413" s="302"/>
      <c r="FH413" s="302"/>
      <c r="FI413" s="302"/>
    </row>
    <row r="414" spans="1:165" x14ac:dyDescent="0.2">
      <c r="A414" s="302"/>
      <c r="B414" s="55">
        <f t="shared" si="37"/>
        <v>5</v>
      </c>
      <c r="C414" s="55">
        <f t="shared" si="38"/>
        <v>5</v>
      </c>
      <c r="D414" s="55">
        <f t="shared" si="39"/>
        <v>4</v>
      </c>
      <c r="E414" s="55">
        <f t="shared" si="40"/>
        <v>5</v>
      </c>
      <c r="F414" s="55">
        <f t="shared" si="41"/>
        <v>4</v>
      </c>
      <c r="G414" s="55">
        <f t="shared" si="42"/>
        <v>6.25</v>
      </c>
      <c r="H414" s="55">
        <f>IF(AND(M414&gt;0,M414&lt;='Summary STATS'!$C$22),1,"")</f>
        <v>1</v>
      </c>
      <c r="I414" s="305"/>
      <c r="J414" s="26" t="s">
        <v>696</v>
      </c>
      <c r="K414" s="205">
        <v>44.219157690000003</v>
      </c>
      <c r="L414" s="205">
        <v>-88.465015159999993</v>
      </c>
      <c r="M414" s="302">
        <v>6.25</v>
      </c>
      <c r="N414" s="302" t="s">
        <v>284</v>
      </c>
      <c r="O414" s="302" t="s">
        <v>277</v>
      </c>
      <c r="P414" s="301"/>
      <c r="Q414" s="302">
        <v>3</v>
      </c>
      <c r="R414" s="15">
        <v>1</v>
      </c>
      <c r="S414" s="15"/>
      <c r="T414" s="302"/>
      <c r="U414" s="302"/>
      <c r="V414" s="302"/>
      <c r="W414" s="302"/>
      <c r="X414" s="302"/>
      <c r="Y414" s="302"/>
      <c r="Z414" s="302"/>
      <c r="AA414" s="302"/>
      <c r="AB414" s="302"/>
      <c r="AC414" s="302"/>
      <c r="AD414" s="302"/>
      <c r="AE414" s="302">
        <v>3</v>
      </c>
      <c r="AF414" s="302"/>
      <c r="AG414" s="302"/>
      <c r="AH414" s="302"/>
      <c r="AI414" s="302"/>
      <c r="AJ414" s="302"/>
      <c r="AK414" s="302"/>
      <c r="AL414" s="302"/>
      <c r="AM414" s="302"/>
      <c r="AN414" s="302"/>
      <c r="AO414" s="302"/>
      <c r="AP414" s="302"/>
      <c r="AQ414" s="302">
        <v>3</v>
      </c>
      <c r="AR414" s="302"/>
      <c r="AS414" s="302"/>
      <c r="AT414" s="302"/>
      <c r="AU414" s="302"/>
      <c r="AV414" s="302"/>
      <c r="AW414" s="302">
        <v>1</v>
      </c>
      <c r="AX414" s="302"/>
      <c r="AY414" s="302"/>
      <c r="AZ414" s="302"/>
      <c r="BA414" s="302"/>
      <c r="BB414" s="302"/>
      <c r="BC414" s="302"/>
      <c r="BD414" s="302"/>
      <c r="BE414" s="302"/>
      <c r="BF414" s="302"/>
      <c r="BG414" s="302"/>
      <c r="BH414" s="302"/>
      <c r="BI414" s="302"/>
      <c r="BJ414" s="302"/>
      <c r="BK414" s="302"/>
      <c r="BL414" s="302"/>
      <c r="BM414" s="302"/>
      <c r="BN414" s="302"/>
      <c r="BO414" s="302"/>
      <c r="BP414" s="302"/>
      <c r="BQ414" s="302"/>
      <c r="BR414" s="302"/>
      <c r="BS414" s="302"/>
      <c r="BT414" s="302"/>
      <c r="BU414" s="302"/>
      <c r="BV414" s="302"/>
      <c r="BW414" s="302"/>
      <c r="BX414" s="302"/>
      <c r="BY414" s="302"/>
      <c r="BZ414" s="302"/>
      <c r="CA414" s="302"/>
      <c r="CB414" s="302"/>
      <c r="CC414" s="302"/>
      <c r="CD414" s="302"/>
      <c r="CE414" s="302"/>
      <c r="CF414" s="302"/>
      <c r="CG414" s="302"/>
      <c r="CH414" s="302"/>
      <c r="CI414" s="302"/>
      <c r="CJ414" s="302"/>
      <c r="CK414" s="302"/>
      <c r="CL414" s="302"/>
      <c r="CM414" s="302"/>
      <c r="CN414" s="302"/>
      <c r="CO414" s="302"/>
      <c r="CP414" s="302"/>
      <c r="CQ414" s="302"/>
      <c r="CR414" s="302"/>
      <c r="CS414" s="302"/>
      <c r="CT414" s="302"/>
      <c r="CU414" s="302"/>
      <c r="CV414" s="302"/>
      <c r="CW414" s="302"/>
      <c r="CX414" s="302"/>
      <c r="CY414" s="302"/>
      <c r="CZ414" s="302"/>
      <c r="DA414" s="302"/>
      <c r="DB414" s="302"/>
      <c r="DC414" s="302"/>
      <c r="DD414" s="302"/>
      <c r="DE414" s="302"/>
      <c r="DF414" s="302"/>
      <c r="DG414" s="302"/>
      <c r="DH414" s="302"/>
      <c r="DI414" s="302"/>
      <c r="DJ414" s="302"/>
      <c r="DK414" s="302"/>
      <c r="DL414" s="302"/>
      <c r="DM414" s="302"/>
      <c r="DN414" s="302"/>
      <c r="DO414" s="302"/>
      <c r="DP414" s="302"/>
      <c r="DQ414" s="302"/>
      <c r="DR414" s="302"/>
      <c r="DS414" s="302"/>
      <c r="DT414" s="302"/>
      <c r="DU414" s="302"/>
      <c r="DV414" s="302"/>
      <c r="DW414" s="302"/>
      <c r="DX414" s="302"/>
      <c r="DY414" s="302"/>
      <c r="DZ414" s="302"/>
      <c r="EA414" s="302"/>
      <c r="EB414" s="302"/>
      <c r="EC414" s="302"/>
      <c r="ED414" s="302"/>
      <c r="EE414" s="302"/>
      <c r="EF414" s="302"/>
      <c r="EG414" s="302"/>
      <c r="EH414" s="302"/>
      <c r="EI414" s="302"/>
      <c r="EJ414" s="302"/>
      <c r="EK414" s="302"/>
      <c r="EL414" s="302"/>
      <c r="EM414" s="302"/>
      <c r="EN414" s="302"/>
      <c r="EO414" s="302"/>
      <c r="EP414" s="302"/>
      <c r="EQ414" s="302"/>
      <c r="ER414" s="302"/>
      <c r="ES414" s="302">
        <v>1</v>
      </c>
      <c r="ET414" s="302"/>
      <c r="EU414" s="302"/>
      <c r="EV414" s="302"/>
      <c r="EW414" s="302"/>
      <c r="EX414" s="302"/>
      <c r="EY414" s="302"/>
      <c r="EZ414" s="303"/>
      <c r="FA414" s="303"/>
      <c r="FB414" s="303"/>
      <c r="FC414" s="303"/>
      <c r="FD414" s="303"/>
      <c r="FE414" s="302"/>
      <c r="FF414" s="302"/>
      <c r="FG414" s="302"/>
      <c r="FH414" s="302"/>
      <c r="FI414" s="302"/>
    </row>
    <row r="415" spans="1:165" x14ac:dyDescent="0.2">
      <c r="A415" s="302"/>
      <c r="B415" s="55">
        <f t="shared" si="37"/>
        <v>3</v>
      </c>
      <c r="C415" s="55">
        <f t="shared" si="38"/>
        <v>3</v>
      </c>
      <c r="D415" s="55">
        <f t="shared" si="39"/>
        <v>2</v>
      </c>
      <c r="E415" s="55">
        <f t="shared" si="40"/>
        <v>3</v>
      </c>
      <c r="F415" s="55">
        <f t="shared" si="41"/>
        <v>2</v>
      </c>
      <c r="G415" s="55">
        <f t="shared" si="42"/>
        <v>7.5</v>
      </c>
      <c r="H415" s="55">
        <f>IF(AND(M415&gt;0,M415&lt;='Summary STATS'!$C$22),1,"")</f>
        <v>1</v>
      </c>
      <c r="I415" s="305"/>
      <c r="J415" s="26" t="s">
        <v>697</v>
      </c>
      <c r="K415" s="205">
        <v>44.21914288</v>
      </c>
      <c r="L415" s="205">
        <v>-88.463913880000007</v>
      </c>
      <c r="M415" s="302">
        <v>7.5</v>
      </c>
      <c r="N415" s="302" t="s">
        <v>284</v>
      </c>
      <c r="O415" s="302" t="s">
        <v>277</v>
      </c>
      <c r="P415" s="301"/>
      <c r="Q415" s="302">
        <v>2</v>
      </c>
      <c r="R415" s="15">
        <v>1</v>
      </c>
      <c r="S415" s="15"/>
      <c r="T415" s="302"/>
      <c r="U415" s="302"/>
      <c r="V415" s="302"/>
      <c r="W415" s="302"/>
      <c r="X415" s="302"/>
      <c r="Y415" s="302"/>
      <c r="Z415" s="302"/>
      <c r="AA415" s="302"/>
      <c r="AB415" s="302"/>
      <c r="AC415" s="302"/>
      <c r="AD415" s="302"/>
      <c r="AE415" s="302">
        <v>1</v>
      </c>
      <c r="AF415" s="302"/>
      <c r="AG415" s="302"/>
      <c r="AH415" s="302"/>
      <c r="AI415" s="302"/>
      <c r="AJ415" s="302"/>
      <c r="AK415" s="302"/>
      <c r="AL415" s="302"/>
      <c r="AM415" s="302"/>
      <c r="AN415" s="302"/>
      <c r="AO415" s="302"/>
      <c r="AP415" s="302"/>
      <c r="AQ415" s="302">
        <v>2</v>
      </c>
      <c r="AR415" s="302"/>
      <c r="AS415" s="302"/>
      <c r="AT415" s="302"/>
      <c r="AU415" s="302"/>
      <c r="AV415" s="302"/>
      <c r="AW415" s="302"/>
      <c r="AX415" s="302"/>
      <c r="AY415" s="302"/>
      <c r="AZ415" s="302"/>
      <c r="BA415" s="302"/>
      <c r="BB415" s="302"/>
      <c r="BC415" s="302"/>
      <c r="BD415" s="302"/>
      <c r="BE415" s="302"/>
      <c r="BF415" s="302"/>
      <c r="BG415" s="302"/>
      <c r="BH415" s="302"/>
      <c r="BI415" s="302"/>
      <c r="BJ415" s="302"/>
      <c r="BK415" s="302"/>
      <c r="BL415" s="302"/>
      <c r="BM415" s="302"/>
      <c r="BN415" s="302"/>
      <c r="BO415" s="302"/>
      <c r="BP415" s="302"/>
      <c r="BQ415" s="302"/>
      <c r="BR415" s="302"/>
      <c r="BS415" s="302"/>
      <c r="BT415" s="302"/>
      <c r="BU415" s="302"/>
      <c r="BV415" s="302"/>
      <c r="BW415" s="302"/>
      <c r="BX415" s="302"/>
      <c r="BY415" s="302"/>
      <c r="BZ415" s="302"/>
      <c r="CA415" s="302"/>
      <c r="CB415" s="302"/>
      <c r="CC415" s="302"/>
      <c r="CD415" s="302"/>
      <c r="CE415" s="302"/>
      <c r="CF415" s="302"/>
      <c r="CG415" s="302"/>
      <c r="CH415" s="302"/>
      <c r="CI415" s="302"/>
      <c r="CJ415" s="302"/>
      <c r="CK415" s="302"/>
      <c r="CL415" s="302"/>
      <c r="CM415" s="302"/>
      <c r="CN415" s="302"/>
      <c r="CO415" s="302"/>
      <c r="CP415" s="302"/>
      <c r="CQ415" s="302"/>
      <c r="CR415" s="302"/>
      <c r="CS415" s="302"/>
      <c r="CT415" s="302"/>
      <c r="CU415" s="302"/>
      <c r="CV415" s="302"/>
      <c r="CW415" s="302"/>
      <c r="CX415" s="302"/>
      <c r="CY415" s="302"/>
      <c r="CZ415" s="302"/>
      <c r="DA415" s="302"/>
      <c r="DB415" s="302"/>
      <c r="DC415" s="302"/>
      <c r="DD415" s="302"/>
      <c r="DE415" s="302"/>
      <c r="DF415" s="302"/>
      <c r="DG415" s="302"/>
      <c r="DH415" s="302"/>
      <c r="DI415" s="302"/>
      <c r="DJ415" s="302"/>
      <c r="DK415" s="302"/>
      <c r="DL415" s="302"/>
      <c r="DM415" s="302"/>
      <c r="DN415" s="302"/>
      <c r="DO415" s="302"/>
      <c r="DP415" s="302"/>
      <c r="DQ415" s="302"/>
      <c r="DR415" s="302"/>
      <c r="DS415" s="302"/>
      <c r="DT415" s="302"/>
      <c r="DU415" s="302"/>
      <c r="DV415" s="302"/>
      <c r="DW415" s="302"/>
      <c r="DX415" s="302"/>
      <c r="DY415" s="302"/>
      <c r="DZ415" s="302"/>
      <c r="EA415" s="302"/>
      <c r="EB415" s="302"/>
      <c r="EC415" s="302"/>
      <c r="ED415" s="302"/>
      <c r="EE415" s="302"/>
      <c r="EF415" s="302"/>
      <c r="EG415" s="302"/>
      <c r="EH415" s="302"/>
      <c r="EI415" s="302"/>
      <c r="EJ415" s="302"/>
      <c r="EK415" s="302"/>
      <c r="EL415" s="302"/>
      <c r="EM415" s="302"/>
      <c r="EN415" s="302"/>
      <c r="EO415" s="302"/>
      <c r="EP415" s="302"/>
      <c r="EQ415" s="302"/>
      <c r="ER415" s="302"/>
      <c r="ES415" s="302"/>
      <c r="ET415" s="302"/>
      <c r="EU415" s="302"/>
      <c r="EV415" s="302"/>
      <c r="EW415" s="302"/>
      <c r="EX415" s="302"/>
      <c r="EY415" s="302"/>
      <c r="EZ415" s="303"/>
      <c r="FA415" s="303"/>
      <c r="FB415" s="303"/>
      <c r="FC415" s="303"/>
      <c r="FD415" s="303"/>
      <c r="FE415" s="302"/>
      <c r="FF415" s="302"/>
      <c r="FG415" s="302"/>
      <c r="FH415" s="302"/>
      <c r="FI415" s="302"/>
    </row>
    <row r="416" spans="1:165" x14ac:dyDescent="0.2">
      <c r="A416" s="302"/>
      <c r="B416" s="55">
        <f t="shared" si="37"/>
        <v>0</v>
      </c>
      <c r="C416" s="55" t="str">
        <f t="shared" si="38"/>
        <v/>
      </c>
      <c r="D416" s="55" t="str">
        <f t="shared" si="39"/>
        <v/>
      </c>
      <c r="E416" s="55">
        <f t="shared" si="40"/>
        <v>0</v>
      </c>
      <c r="F416" s="55">
        <f t="shared" si="41"/>
        <v>0</v>
      </c>
      <c r="G416" s="55" t="str">
        <f t="shared" si="42"/>
        <v/>
      </c>
      <c r="H416" s="55">
        <f>IF(AND(M416&gt;0,M416&lt;='Summary STATS'!$C$22),1,"")</f>
        <v>1</v>
      </c>
      <c r="I416" s="305"/>
      <c r="J416" s="26" t="s">
        <v>698</v>
      </c>
      <c r="K416" s="205">
        <v>44.219128069999996</v>
      </c>
      <c r="L416" s="205">
        <v>-88.46281261</v>
      </c>
      <c r="M416" s="302">
        <v>9</v>
      </c>
      <c r="N416" s="302" t="s">
        <v>284</v>
      </c>
      <c r="O416" s="302" t="s">
        <v>277</v>
      </c>
      <c r="P416" s="301"/>
      <c r="Q416" s="302"/>
      <c r="R416" s="15"/>
      <c r="S416" s="15"/>
      <c r="T416" s="302"/>
      <c r="U416" s="302"/>
      <c r="V416" s="302"/>
      <c r="W416" s="302"/>
      <c r="X416" s="302"/>
      <c r="Y416" s="302"/>
      <c r="Z416" s="302"/>
      <c r="AA416" s="302"/>
      <c r="AB416" s="302"/>
      <c r="AC416" s="302"/>
      <c r="AD416" s="302"/>
      <c r="AE416" s="302"/>
      <c r="AF416" s="302"/>
      <c r="AG416" s="302"/>
      <c r="AH416" s="302"/>
      <c r="AI416" s="302"/>
      <c r="AJ416" s="302"/>
      <c r="AK416" s="302"/>
      <c r="AL416" s="302"/>
      <c r="AM416" s="302"/>
      <c r="AN416" s="302"/>
      <c r="AO416" s="302"/>
      <c r="AP416" s="302"/>
      <c r="AQ416" s="302"/>
      <c r="AR416" s="302"/>
      <c r="AS416" s="302"/>
      <c r="AT416" s="302"/>
      <c r="AU416" s="302"/>
      <c r="AV416" s="302"/>
      <c r="AW416" s="302"/>
      <c r="AX416" s="302"/>
      <c r="AY416" s="302"/>
      <c r="AZ416" s="302"/>
      <c r="BA416" s="302"/>
      <c r="BB416" s="302"/>
      <c r="BC416" s="302"/>
      <c r="BD416" s="302"/>
      <c r="BE416" s="302"/>
      <c r="BF416" s="302"/>
      <c r="BG416" s="302"/>
      <c r="BH416" s="302"/>
      <c r="BI416" s="302"/>
      <c r="BJ416" s="302"/>
      <c r="BK416" s="302"/>
      <c r="BL416" s="302"/>
      <c r="BM416" s="302"/>
      <c r="BN416" s="302"/>
      <c r="BO416" s="302"/>
      <c r="BP416" s="302"/>
      <c r="BQ416" s="302"/>
      <c r="BR416" s="302"/>
      <c r="BS416" s="302"/>
      <c r="BT416" s="302"/>
      <c r="BU416" s="302"/>
      <c r="BV416" s="302"/>
      <c r="BW416" s="302"/>
      <c r="BX416" s="302"/>
      <c r="BY416" s="302"/>
      <c r="BZ416" s="302"/>
      <c r="CA416" s="302"/>
      <c r="CB416" s="302"/>
      <c r="CC416" s="302"/>
      <c r="CD416" s="302"/>
      <c r="CE416" s="302"/>
      <c r="CF416" s="302"/>
      <c r="CG416" s="302"/>
      <c r="CH416" s="302"/>
      <c r="CI416" s="302"/>
      <c r="CJ416" s="302"/>
      <c r="CK416" s="302"/>
      <c r="CL416" s="302"/>
      <c r="CM416" s="302"/>
      <c r="CN416" s="302"/>
      <c r="CO416" s="302"/>
      <c r="CP416" s="302"/>
      <c r="CQ416" s="302"/>
      <c r="CR416" s="302"/>
      <c r="CS416" s="302"/>
      <c r="CT416" s="302"/>
      <c r="CU416" s="302"/>
      <c r="CV416" s="302"/>
      <c r="CW416" s="302"/>
      <c r="CX416" s="302"/>
      <c r="CY416" s="302"/>
      <c r="CZ416" s="302"/>
      <c r="DA416" s="302"/>
      <c r="DB416" s="302"/>
      <c r="DC416" s="302"/>
      <c r="DD416" s="302"/>
      <c r="DE416" s="302"/>
      <c r="DF416" s="302"/>
      <c r="DG416" s="302"/>
      <c r="DH416" s="302"/>
      <c r="DI416" s="302"/>
      <c r="DJ416" s="302"/>
      <c r="DK416" s="302"/>
      <c r="DL416" s="302"/>
      <c r="DM416" s="302"/>
      <c r="DN416" s="302"/>
      <c r="DO416" s="302"/>
      <c r="DP416" s="302"/>
      <c r="DQ416" s="302"/>
      <c r="DR416" s="302"/>
      <c r="DS416" s="302"/>
      <c r="DT416" s="302"/>
      <c r="DU416" s="302"/>
      <c r="DV416" s="302"/>
      <c r="DW416" s="302"/>
      <c r="DX416" s="302"/>
      <c r="DY416" s="302"/>
      <c r="DZ416" s="302"/>
      <c r="EA416" s="302"/>
      <c r="EB416" s="302"/>
      <c r="EC416" s="302"/>
      <c r="ED416" s="302"/>
      <c r="EE416" s="302"/>
      <c r="EF416" s="302"/>
      <c r="EG416" s="302"/>
      <c r="EH416" s="302"/>
      <c r="EI416" s="302"/>
      <c r="EJ416" s="302"/>
      <c r="EK416" s="302"/>
      <c r="EL416" s="302"/>
      <c r="EM416" s="302"/>
      <c r="EN416" s="302"/>
      <c r="EO416" s="302"/>
      <c r="EP416" s="302"/>
      <c r="EQ416" s="302"/>
      <c r="ER416" s="302"/>
      <c r="ES416" s="302"/>
      <c r="ET416" s="302"/>
      <c r="EU416" s="302"/>
      <c r="EV416" s="302"/>
      <c r="EW416" s="302"/>
      <c r="EX416" s="302"/>
      <c r="EY416" s="302"/>
      <c r="EZ416" s="303"/>
      <c r="FA416" s="303"/>
      <c r="FB416" s="303"/>
      <c r="FC416" s="303"/>
      <c r="FD416" s="303"/>
      <c r="FE416" s="302"/>
      <c r="FF416" s="302"/>
      <c r="FG416" s="302"/>
      <c r="FH416" s="302"/>
      <c r="FI416" s="302"/>
    </row>
    <row r="417" spans="1:165" x14ac:dyDescent="0.2">
      <c r="A417" s="302"/>
      <c r="B417" s="55">
        <f t="shared" si="37"/>
        <v>0</v>
      </c>
      <c r="C417" s="55" t="str">
        <f t="shared" si="38"/>
        <v/>
      </c>
      <c r="D417" s="55" t="str">
        <f t="shared" si="39"/>
        <v/>
      </c>
      <c r="E417" s="55">
        <f t="shared" si="40"/>
        <v>0</v>
      </c>
      <c r="F417" s="55">
        <f t="shared" si="41"/>
        <v>0</v>
      </c>
      <c r="G417" s="55" t="str">
        <f t="shared" si="42"/>
        <v/>
      </c>
      <c r="H417" s="55">
        <f>IF(AND(M417&gt;0,M417&lt;='Summary STATS'!$C$22),1,"")</f>
        <v>1</v>
      </c>
      <c r="I417" s="305"/>
      <c r="J417" s="26" t="s">
        <v>699</v>
      </c>
      <c r="K417" s="205">
        <v>44.219113239999999</v>
      </c>
      <c r="L417" s="205">
        <v>-88.46171133</v>
      </c>
      <c r="M417" s="302">
        <v>11.5</v>
      </c>
      <c r="N417" s="302" t="s">
        <v>284</v>
      </c>
      <c r="O417" s="302" t="s">
        <v>277</v>
      </c>
      <c r="P417" s="301"/>
      <c r="Q417" s="302"/>
      <c r="R417" s="15"/>
      <c r="S417" s="15"/>
      <c r="T417" s="302"/>
      <c r="U417" s="302"/>
      <c r="V417" s="302"/>
      <c r="W417" s="302"/>
      <c r="X417" s="302"/>
      <c r="Y417" s="302"/>
      <c r="Z417" s="302"/>
      <c r="AA417" s="302"/>
      <c r="AB417" s="302"/>
      <c r="AC417" s="302"/>
      <c r="AD417" s="302"/>
      <c r="AE417" s="302"/>
      <c r="AF417" s="302"/>
      <c r="AG417" s="302"/>
      <c r="AH417" s="302"/>
      <c r="AI417" s="302"/>
      <c r="AJ417" s="302"/>
      <c r="AK417" s="302"/>
      <c r="AL417" s="302"/>
      <c r="AM417" s="302"/>
      <c r="AN417" s="302"/>
      <c r="AO417" s="302"/>
      <c r="AP417" s="302"/>
      <c r="AQ417" s="302"/>
      <c r="AR417" s="302"/>
      <c r="AS417" s="302"/>
      <c r="AT417" s="302"/>
      <c r="AU417" s="302"/>
      <c r="AV417" s="302"/>
      <c r="AW417" s="302"/>
      <c r="AX417" s="302"/>
      <c r="AY417" s="302"/>
      <c r="AZ417" s="302"/>
      <c r="BA417" s="302"/>
      <c r="BB417" s="302"/>
      <c r="BC417" s="302"/>
      <c r="BD417" s="302"/>
      <c r="BE417" s="302"/>
      <c r="BF417" s="302"/>
      <c r="BG417" s="302"/>
      <c r="BH417" s="302"/>
      <c r="BI417" s="302"/>
      <c r="BJ417" s="302"/>
      <c r="BK417" s="302"/>
      <c r="BL417" s="302"/>
      <c r="BM417" s="302"/>
      <c r="BN417" s="302"/>
      <c r="BO417" s="302"/>
      <c r="BP417" s="302"/>
      <c r="BQ417" s="302"/>
      <c r="BR417" s="302"/>
      <c r="BS417" s="302"/>
      <c r="BT417" s="302"/>
      <c r="BU417" s="302"/>
      <c r="BV417" s="302"/>
      <c r="BW417" s="302"/>
      <c r="BX417" s="302"/>
      <c r="BY417" s="302"/>
      <c r="BZ417" s="302"/>
      <c r="CA417" s="302"/>
      <c r="CB417" s="302"/>
      <c r="CC417" s="302"/>
      <c r="CD417" s="302"/>
      <c r="CE417" s="302"/>
      <c r="CF417" s="302"/>
      <c r="CG417" s="302"/>
      <c r="CH417" s="302"/>
      <c r="CI417" s="302"/>
      <c r="CJ417" s="302"/>
      <c r="CK417" s="302"/>
      <c r="CL417" s="302"/>
      <c r="CM417" s="302"/>
      <c r="CN417" s="302"/>
      <c r="CO417" s="302"/>
      <c r="CP417" s="302"/>
      <c r="CQ417" s="302"/>
      <c r="CR417" s="302"/>
      <c r="CS417" s="302"/>
      <c r="CT417" s="302"/>
      <c r="CU417" s="302"/>
      <c r="CV417" s="302"/>
      <c r="CW417" s="302"/>
      <c r="CX417" s="302"/>
      <c r="CY417" s="302"/>
      <c r="CZ417" s="302"/>
      <c r="DA417" s="302"/>
      <c r="DB417" s="302"/>
      <c r="DC417" s="302"/>
      <c r="DD417" s="302"/>
      <c r="DE417" s="302"/>
      <c r="DF417" s="302"/>
      <c r="DG417" s="302"/>
      <c r="DH417" s="302"/>
      <c r="DI417" s="302"/>
      <c r="DJ417" s="302"/>
      <c r="DK417" s="302"/>
      <c r="DL417" s="302"/>
      <c r="DM417" s="302"/>
      <c r="DN417" s="302"/>
      <c r="DO417" s="302"/>
      <c r="DP417" s="302"/>
      <c r="DQ417" s="302"/>
      <c r="DR417" s="302"/>
      <c r="DS417" s="302"/>
      <c r="DT417" s="302"/>
      <c r="DU417" s="302"/>
      <c r="DV417" s="302"/>
      <c r="DW417" s="302"/>
      <c r="DX417" s="302"/>
      <c r="DY417" s="302"/>
      <c r="DZ417" s="302"/>
      <c r="EA417" s="302"/>
      <c r="EB417" s="302"/>
      <c r="EC417" s="302"/>
      <c r="ED417" s="302"/>
      <c r="EE417" s="302"/>
      <c r="EF417" s="302"/>
      <c r="EG417" s="302"/>
      <c r="EH417" s="302"/>
      <c r="EI417" s="302"/>
      <c r="EJ417" s="302"/>
      <c r="EK417" s="302"/>
      <c r="EL417" s="302"/>
      <c r="EM417" s="302"/>
      <c r="EN417" s="302"/>
      <c r="EO417" s="302"/>
      <c r="EP417" s="302"/>
      <c r="EQ417" s="302"/>
      <c r="ER417" s="302"/>
      <c r="ES417" s="302"/>
      <c r="ET417" s="302"/>
      <c r="EU417" s="302"/>
      <c r="EV417" s="302"/>
      <c r="EW417" s="302"/>
      <c r="EX417" s="302"/>
      <c r="EY417" s="302"/>
      <c r="EZ417" s="303"/>
      <c r="FA417" s="303"/>
      <c r="FB417" s="303"/>
      <c r="FC417" s="303"/>
      <c r="FD417" s="303"/>
      <c r="FE417" s="302"/>
      <c r="FF417" s="302"/>
      <c r="FG417" s="302"/>
      <c r="FH417" s="302"/>
      <c r="FI417" s="302"/>
    </row>
    <row r="418" spans="1:165" x14ac:dyDescent="0.2">
      <c r="A418" s="302"/>
      <c r="B418" s="55">
        <f t="shared" si="37"/>
        <v>0</v>
      </c>
      <c r="C418" s="55" t="str">
        <f t="shared" si="38"/>
        <v/>
      </c>
      <c r="D418" s="55" t="str">
        <f t="shared" si="39"/>
        <v/>
      </c>
      <c r="E418" s="55">
        <f t="shared" si="40"/>
        <v>0</v>
      </c>
      <c r="F418" s="55">
        <f t="shared" si="41"/>
        <v>0</v>
      </c>
      <c r="G418" s="55" t="str">
        <f t="shared" si="42"/>
        <v/>
      </c>
      <c r="H418" s="55">
        <f>IF(AND(M418&gt;0,M418&lt;='Summary STATS'!$C$22),1,"")</f>
        <v>1</v>
      </c>
      <c r="I418" s="305"/>
      <c r="J418" s="26" t="s">
        <v>700</v>
      </c>
      <c r="K418" s="205">
        <v>44.2190984</v>
      </c>
      <c r="L418" s="205">
        <v>-88.46061005</v>
      </c>
      <c r="M418" s="302">
        <v>12.5</v>
      </c>
      <c r="N418" s="302" t="s">
        <v>284</v>
      </c>
      <c r="O418" s="302" t="s">
        <v>277</v>
      </c>
      <c r="P418" s="301"/>
      <c r="Q418" s="302"/>
      <c r="R418" s="15"/>
      <c r="S418" s="15"/>
      <c r="T418" s="302"/>
      <c r="U418" s="302"/>
      <c r="V418" s="302"/>
      <c r="W418" s="302"/>
      <c r="X418" s="302"/>
      <c r="Y418" s="302"/>
      <c r="Z418" s="302"/>
      <c r="AA418" s="302"/>
      <c r="AB418" s="302"/>
      <c r="AC418" s="302"/>
      <c r="AD418" s="302"/>
      <c r="AE418" s="302"/>
      <c r="AF418" s="302"/>
      <c r="AG418" s="302"/>
      <c r="AH418" s="302"/>
      <c r="AI418" s="302"/>
      <c r="AJ418" s="302"/>
      <c r="AK418" s="302"/>
      <c r="AL418" s="302"/>
      <c r="AM418" s="302"/>
      <c r="AN418" s="302"/>
      <c r="AO418" s="302"/>
      <c r="AP418" s="302"/>
      <c r="AQ418" s="302"/>
      <c r="AR418" s="302"/>
      <c r="AS418" s="302"/>
      <c r="AT418" s="302"/>
      <c r="AU418" s="302"/>
      <c r="AV418" s="302"/>
      <c r="AW418" s="302"/>
      <c r="AX418" s="302"/>
      <c r="AY418" s="302"/>
      <c r="AZ418" s="302"/>
      <c r="BA418" s="302"/>
      <c r="BB418" s="302"/>
      <c r="BC418" s="302"/>
      <c r="BD418" s="302"/>
      <c r="BE418" s="302"/>
      <c r="BF418" s="302"/>
      <c r="BG418" s="302"/>
      <c r="BH418" s="302"/>
      <c r="BI418" s="302"/>
      <c r="BJ418" s="302"/>
      <c r="BK418" s="302"/>
      <c r="BL418" s="302"/>
      <c r="BM418" s="302"/>
      <c r="BN418" s="302"/>
      <c r="BO418" s="302"/>
      <c r="BP418" s="302"/>
      <c r="BQ418" s="302"/>
      <c r="BR418" s="302"/>
      <c r="BS418" s="302"/>
      <c r="BT418" s="302"/>
      <c r="BU418" s="302"/>
      <c r="BV418" s="302"/>
      <c r="BW418" s="302"/>
      <c r="BX418" s="302"/>
      <c r="BY418" s="302"/>
      <c r="BZ418" s="302"/>
      <c r="CA418" s="302"/>
      <c r="CB418" s="302"/>
      <c r="CC418" s="302"/>
      <c r="CD418" s="302"/>
      <c r="CE418" s="302"/>
      <c r="CF418" s="302"/>
      <c r="CG418" s="302"/>
      <c r="CH418" s="302"/>
      <c r="CI418" s="302"/>
      <c r="CJ418" s="302"/>
      <c r="CK418" s="302"/>
      <c r="CL418" s="302"/>
      <c r="CM418" s="302"/>
      <c r="CN418" s="302"/>
      <c r="CO418" s="302"/>
      <c r="CP418" s="302"/>
      <c r="CQ418" s="302"/>
      <c r="CR418" s="302"/>
      <c r="CS418" s="302"/>
      <c r="CT418" s="302"/>
      <c r="CU418" s="302"/>
      <c r="CV418" s="302"/>
      <c r="CW418" s="302"/>
      <c r="CX418" s="302"/>
      <c r="CY418" s="302"/>
      <c r="CZ418" s="302"/>
      <c r="DA418" s="302"/>
      <c r="DB418" s="302"/>
      <c r="DC418" s="302"/>
      <c r="DD418" s="302"/>
      <c r="DE418" s="302"/>
      <c r="DF418" s="302"/>
      <c r="DG418" s="302"/>
      <c r="DH418" s="302"/>
      <c r="DI418" s="302"/>
      <c r="DJ418" s="302"/>
      <c r="DK418" s="302"/>
      <c r="DL418" s="302"/>
      <c r="DM418" s="302"/>
      <c r="DN418" s="302"/>
      <c r="DO418" s="302"/>
      <c r="DP418" s="302"/>
      <c r="DQ418" s="302"/>
      <c r="DR418" s="302"/>
      <c r="DS418" s="302"/>
      <c r="DT418" s="302"/>
      <c r="DU418" s="302"/>
      <c r="DV418" s="302"/>
      <c r="DW418" s="302"/>
      <c r="DX418" s="302"/>
      <c r="DY418" s="302"/>
      <c r="DZ418" s="302"/>
      <c r="EA418" s="302"/>
      <c r="EB418" s="302"/>
      <c r="EC418" s="302"/>
      <c r="ED418" s="302"/>
      <c r="EE418" s="302"/>
      <c r="EF418" s="302"/>
      <c r="EG418" s="302"/>
      <c r="EH418" s="302"/>
      <c r="EI418" s="302"/>
      <c r="EJ418" s="302"/>
      <c r="EK418" s="302"/>
      <c r="EL418" s="302"/>
      <c r="EM418" s="302"/>
      <c r="EN418" s="302"/>
      <c r="EO418" s="302"/>
      <c r="EP418" s="302"/>
      <c r="EQ418" s="302"/>
      <c r="ER418" s="302"/>
      <c r="ES418" s="302"/>
      <c r="ET418" s="302"/>
      <c r="EU418" s="302"/>
      <c r="EV418" s="302"/>
      <c r="EW418" s="302"/>
      <c r="EX418" s="302"/>
      <c r="EY418" s="302"/>
      <c r="EZ418" s="303"/>
      <c r="FA418" s="303"/>
      <c r="FB418" s="303"/>
      <c r="FC418" s="303"/>
      <c r="FD418" s="303"/>
      <c r="FE418" s="302"/>
      <c r="FF418" s="302"/>
      <c r="FG418" s="302"/>
      <c r="FH418" s="302"/>
      <c r="FI418" s="302"/>
    </row>
    <row r="419" spans="1:165" x14ac:dyDescent="0.2">
      <c r="A419" s="302"/>
      <c r="B419" s="55">
        <f t="shared" si="37"/>
        <v>0</v>
      </c>
      <c r="C419" s="55" t="str">
        <f t="shared" si="38"/>
        <v/>
      </c>
      <c r="D419" s="55" t="str">
        <f t="shared" si="39"/>
        <v/>
      </c>
      <c r="E419" s="55">
        <f t="shared" si="40"/>
        <v>0</v>
      </c>
      <c r="F419" s="55">
        <f t="shared" si="41"/>
        <v>0</v>
      </c>
      <c r="G419" s="55" t="str">
        <f t="shared" si="42"/>
        <v/>
      </c>
      <c r="H419" s="55">
        <f>IF(AND(M419&gt;0,M419&lt;='Summary STATS'!$C$22),1,"")</f>
        <v>1</v>
      </c>
      <c r="I419" s="305"/>
      <c r="J419" s="26" t="s">
        <v>701</v>
      </c>
      <c r="K419" s="205">
        <v>44.219083550000001</v>
      </c>
      <c r="L419" s="205">
        <v>-88.459508779999993</v>
      </c>
      <c r="M419" s="302">
        <v>10.5</v>
      </c>
      <c r="N419" s="302" t="s">
        <v>284</v>
      </c>
      <c r="O419" s="302" t="s">
        <v>277</v>
      </c>
      <c r="P419" s="301"/>
      <c r="Q419" s="302"/>
      <c r="R419" s="15"/>
      <c r="S419" s="15"/>
      <c r="T419" s="302"/>
      <c r="U419" s="302"/>
      <c r="V419" s="302"/>
      <c r="W419" s="302"/>
      <c r="X419" s="302"/>
      <c r="Y419" s="302"/>
      <c r="Z419" s="302"/>
      <c r="AA419" s="302"/>
      <c r="AB419" s="302"/>
      <c r="AC419" s="302"/>
      <c r="AD419" s="302"/>
      <c r="AE419" s="302"/>
      <c r="AF419" s="302"/>
      <c r="AG419" s="302"/>
      <c r="AH419" s="302"/>
      <c r="AI419" s="302"/>
      <c r="AJ419" s="302"/>
      <c r="AK419" s="302"/>
      <c r="AL419" s="302"/>
      <c r="AM419" s="302"/>
      <c r="AN419" s="302"/>
      <c r="AO419" s="302"/>
      <c r="AP419" s="302"/>
      <c r="AQ419" s="302"/>
      <c r="AR419" s="302"/>
      <c r="AS419" s="302"/>
      <c r="AT419" s="302"/>
      <c r="AU419" s="302"/>
      <c r="AV419" s="302"/>
      <c r="AW419" s="302"/>
      <c r="AX419" s="302"/>
      <c r="AY419" s="302"/>
      <c r="AZ419" s="302"/>
      <c r="BA419" s="302"/>
      <c r="BB419" s="302"/>
      <c r="BC419" s="302"/>
      <c r="BD419" s="302"/>
      <c r="BE419" s="302"/>
      <c r="BF419" s="302"/>
      <c r="BG419" s="302"/>
      <c r="BH419" s="302"/>
      <c r="BI419" s="302"/>
      <c r="BJ419" s="302"/>
      <c r="BK419" s="302"/>
      <c r="BL419" s="302"/>
      <c r="BM419" s="302"/>
      <c r="BN419" s="302"/>
      <c r="BO419" s="302"/>
      <c r="BP419" s="302"/>
      <c r="BQ419" s="302"/>
      <c r="BR419" s="302"/>
      <c r="BS419" s="302"/>
      <c r="BT419" s="302"/>
      <c r="BU419" s="302"/>
      <c r="BV419" s="302"/>
      <c r="BW419" s="302"/>
      <c r="BX419" s="302"/>
      <c r="BY419" s="302"/>
      <c r="BZ419" s="302"/>
      <c r="CA419" s="302"/>
      <c r="CB419" s="302"/>
      <c r="CC419" s="302"/>
      <c r="CD419" s="302"/>
      <c r="CE419" s="302"/>
      <c r="CF419" s="302"/>
      <c r="CG419" s="302"/>
      <c r="CH419" s="302"/>
      <c r="CI419" s="302"/>
      <c r="CJ419" s="302"/>
      <c r="CK419" s="302"/>
      <c r="CL419" s="302"/>
      <c r="CM419" s="302"/>
      <c r="CN419" s="302"/>
      <c r="CO419" s="302"/>
      <c r="CP419" s="302"/>
      <c r="CQ419" s="302"/>
      <c r="CR419" s="302"/>
      <c r="CS419" s="302"/>
      <c r="CT419" s="302"/>
      <c r="CU419" s="302"/>
      <c r="CV419" s="302"/>
      <c r="CW419" s="302"/>
      <c r="CX419" s="302"/>
      <c r="CY419" s="302"/>
      <c r="CZ419" s="302"/>
      <c r="DA419" s="302"/>
      <c r="DB419" s="302"/>
      <c r="DC419" s="302"/>
      <c r="DD419" s="302"/>
      <c r="DE419" s="302"/>
      <c r="DF419" s="302"/>
      <c r="DG419" s="302"/>
      <c r="DH419" s="302"/>
      <c r="DI419" s="302"/>
      <c r="DJ419" s="302"/>
      <c r="DK419" s="302"/>
      <c r="DL419" s="302"/>
      <c r="DM419" s="302"/>
      <c r="DN419" s="302"/>
      <c r="DO419" s="302"/>
      <c r="DP419" s="302"/>
      <c r="DQ419" s="302"/>
      <c r="DR419" s="302"/>
      <c r="DS419" s="302"/>
      <c r="DT419" s="302"/>
      <c r="DU419" s="302"/>
      <c r="DV419" s="302"/>
      <c r="DW419" s="302"/>
      <c r="DX419" s="302"/>
      <c r="DY419" s="302"/>
      <c r="DZ419" s="302"/>
      <c r="EA419" s="302"/>
      <c r="EB419" s="302"/>
      <c r="EC419" s="302"/>
      <c r="ED419" s="302"/>
      <c r="EE419" s="302"/>
      <c r="EF419" s="302"/>
      <c r="EG419" s="302"/>
      <c r="EH419" s="302"/>
      <c r="EI419" s="302"/>
      <c r="EJ419" s="302"/>
      <c r="EK419" s="302"/>
      <c r="EL419" s="302"/>
      <c r="EM419" s="302"/>
      <c r="EN419" s="302"/>
      <c r="EO419" s="302"/>
      <c r="EP419" s="302"/>
      <c r="EQ419" s="302"/>
      <c r="ER419" s="302"/>
      <c r="ES419" s="302"/>
      <c r="ET419" s="302"/>
      <c r="EU419" s="302"/>
      <c r="EV419" s="302"/>
      <c r="EW419" s="302"/>
      <c r="EX419" s="302"/>
      <c r="EY419" s="302"/>
      <c r="EZ419" s="303"/>
      <c r="FA419" s="303"/>
      <c r="FB419" s="303"/>
      <c r="FC419" s="303"/>
      <c r="FD419" s="303"/>
      <c r="FE419" s="302"/>
      <c r="FF419" s="302"/>
      <c r="FG419" s="302"/>
      <c r="FH419" s="302"/>
      <c r="FI419" s="302"/>
    </row>
    <row r="420" spans="1:165" x14ac:dyDescent="0.2">
      <c r="A420" s="302"/>
      <c r="B420" s="55">
        <f t="shared" si="37"/>
        <v>0</v>
      </c>
      <c r="C420" s="55" t="str">
        <f t="shared" si="38"/>
        <v/>
      </c>
      <c r="D420" s="55" t="str">
        <f t="shared" si="39"/>
        <v/>
      </c>
      <c r="E420" s="55">
        <f t="shared" si="40"/>
        <v>0</v>
      </c>
      <c r="F420" s="55">
        <f t="shared" si="41"/>
        <v>0</v>
      </c>
      <c r="G420" s="55" t="str">
        <f t="shared" si="42"/>
        <v/>
      </c>
      <c r="H420" s="55">
        <f>IF(AND(M420&gt;0,M420&lt;='Summary STATS'!$C$22),1,"")</f>
        <v>1</v>
      </c>
      <c r="I420" s="305"/>
      <c r="J420" s="26" t="s">
        <v>702</v>
      </c>
      <c r="K420" s="205">
        <v>44.21906869</v>
      </c>
      <c r="L420" s="205">
        <v>-88.458407510000001</v>
      </c>
      <c r="M420" s="302">
        <v>8.5</v>
      </c>
      <c r="N420" s="302" t="s">
        <v>284</v>
      </c>
      <c r="O420" s="302" t="s">
        <v>277</v>
      </c>
      <c r="P420" s="301"/>
      <c r="Q420" s="302"/>
      <c r="R420" s="15"/>
      <c r="S420" s="15"/>
      <c r="T420" s="302"/>
      <c r="U420" s="302"/>
      <c r="V420" s="302"/>
      <c r="W420" s="302"/>
      <c r="X420" s="302"/>
      <c r="Y420" s="302"/>
      <c r="Z420" s="302"/>
      <c r="AA420" s="302"/>
      <c r="AB420" s="302"/>
      <c r="AC420" s="302"/>
      <c r="AD420" s="302"/>
      <c r="AE420" s="302"/>
      <c r="AF420" s="302"/>
      <c r="AG420" s="302"/>
      <c r="AH420" s="302"/>
      <c r="AI420" s="302"/>
      <c r="AJ420" s="302"/>
      <c r="AK420" s="302"/>
      <c r="AL420" s="302"/>
      <c r="AM420" s="302"/>
      <c r="AN420" s="302"/>
      <c r="AO420" s="302"/>
      <c r="AP420" s="302"/>
      <c r="AQ420" s="302"/>
      <c r="AR420" s="302"/>
      <c r="AS420" s="302"/>
      <c r="AT420" s="302"/>
      <c r="AU420" s="302"/>
      <c r="AV420" s="302"/>
      <c r="AW420" s="302"/>
      <c r="AX420" s="302"/>
      <c r="AY420" s="302"/>
      <c r="AZ420" s="302"/>
      <c r="BA420" s="302"/>
      <c r="BB420" s="302"/>
      <c r="BC420" s="302"/>
      <c r="BD420" s="302"/>
      <c r="BE420" s="302"/>
      <c r="BF420" s="302"/>
      <c r="BG420" s="302"/>
      <c r="BH420" s="302"/>
      <c r="BI420" s="302"/>
      <c r="BJ420" s="302"/>
      <c r="BK420" s="302"/>
      <c r="BL420" s="302"/>
      <c r="BM420" s="302"/>
      <c r="BN420" s="302"/>
      <c r="BO420" s="302"/>
      <c r="BP420" s="302"/>
      <c r="BQ420" s="302"/>
      <c r="BR420" s="302"/>
      <c r="BS420" s="302"/>
      <c r="BT420" s="302"/>
      <c r="BU420" s="302"/>
      <c r="BV420" s="302"/>
      <c r="BW420" s="302"/>
      <c r="BX420" s="302"/>
      <c r="BY420" s="302"/>
      <c r="BZ420" s="302"/>
      <c r="CA420" s="302"/>
      <c r="CB420" s="302"/>
      <c r="CC420" s="302"/>
      <c r="CD420" s="302"/>
      <c r="CE420" s="302"/>
      <c r="CF420" s="302"/>
      <c r="CG420" s="302"/>
      <c r="CH420" s="302"/>
      <c r="CI420" s="302"/>
      <c r="CJ420" s="302"/>
      <c r="CK420" s="302"/>
      <c r="CL420" s="302"/>
      <c r="CM420" s="302"/>
      <c r="CN420" s="302"/>
      <c r="CO420" s="302"/>
      <c r="CP420" s="302"/>
      <c r="CQ420" s="302"/>
      <c r="CR420" s="302"/>
      <c r="CS420" s="302"/>
      <c r="CT420" s="302"/>
      <c r="CU420" s="302"/>
      <c r="CV420" s="302"/>
      <c r="CW420" s="302"/>
      <c r="CX420" s="302"/>
      <c r="CY420" s="302"/>
      <c r="CZ420" s="302"/>
      <c r="DA420" s="302"/>
      <c r="DB420" s="302"/>
      <c r="DC420" s="302"/>
      <c r="DD420" s="302"/>
      <c r="DE420" s="302"/>
      <c r="DF420" s="302"/>
      <c r="DG420" s="302"/>
      <c r="DH420" s="302"/>
      <c r="DI420" s="302"/>
      <c r="DJ420" s="302"/>
      <c r="DK420" s="302"/>
      <c r="DL420" s="302"/>
      <c r="DM420" s="302"/>
      <c r="DN420" s="302"/>
      <c r="DO420" s="302"/>
      <c r="DP420" s="302"/>
      <c r="DQ420" s="302"/>
      <c r="DR420" s="302"/>
      <c r="DS420" s="302"/>
      <c r="DT420" s="302"/>
      <c r="DU420" s="302"/>
      <c r="DV420" s="302"/>
      <c r="DW420" s="302"/>
      <c r="DX420" s="302"/>
      <c r="DY420" s="302"/>
      <c r="DZ420" s="302"/>
      <c r="EA420" s="302"/>
      <c r="EB420" s="302"/>
      <c r="EC420" s="302"/>
      <c r="ED420" s="302"/>
      <c r="EE420" s="302"/>
      <c r="EF420" s="302"/>
      <c r="EG420" s="302"/>
      <c r="EH420" s="302"/>
      <c r="EI420" s="302"/>
      <c r="EJ420" s="302"/>
      <c r="EK420" s="302"/>
      <c r="EL420" s="302"/>
      <c r="EM420" s="302"/>
      <c r="EN420" s="302"/>
      <c r="EO420" s="302"/>
      <c r="EP420" s="302"/>
      <c r="EQ420" s="302"/>
      <c r="ER420" s="302"/>
      <c r="ES420" s="302"/>
      <c r="ET420" s="302"/>
      <c r="EU420" s="302"/>
      <c r="EV420" s="302"/>
      <c r="EW420" s="302"/>
      <c r="EX420" s="302"/>
      <c r="EY420" s="302"/>
      <c r="EZ420" s="303"/>
      <c r="FA420" s="303"/>
      <c r="FB420" s="303"/>
      <c r="FC420" s="303"/>
      <c r="FD420" s="303"/>
      <c r="FE420" s="302"/>
      <c r="FF420" s="302"/>
      <c r="FG420" s="302"/>
      <c r="FH420" s="302"/>
      <c r="FI420" s="302"/>
    </row>
    <row r="421" spans="1:165" x14ac:dyDescent="0.2">
      <c r="A421" s="302"/>
      <c r="B421" s="55">
        <f t="shared" si="37"/>
        <v>0</v>
      </c>
      <c r="C421" s="55" t="str">
        <f t="shared" si="38"/>
        <v/>
      </c>
      <c r="D421" s="55" t="str">
        <f t="shared" si="39"/>
        <v/>
      </c>
      <c r="E421" s="55">
        <f t="shared" si="40"/>
        <v>0</v>
      </c>
      <c r="F421" s="55">
        <f t="shared" si="41"/>
        <v>0</v>
      </c>
      <c r="G421" s="55" t="str">
        <f t="shared" si="42"/>
        <v/>
      </c>
      <c r="H421" s="55">
        <f>IF(AND(M421&gt;0,M421&lt;='Summary STATS'!$C$22),1,"")</f>
        <v>1</v>
      </c>
      <c r="I421" s="305"/>
      <c r="J421" s="26" t="s">
        <v>703</v>
      </c>
      <c r="K421" s="205">
        <v>44.219053819999999</v>
      </c>
      <c r="L421" s="205">
        <v>-88.45730623</v>
      </c>
      <c r="M421" s="302">
        <v>5.75</v>
      </c>
      <c r="N421" s="302" t="s">
        <v>276</v>
      </c>
      <c r="O421" s="302" t="s">
        <v>277</v>
      </c>
      <c r="P421" s="301"/>
      <c r="Q421" s="302"/>
      <c r="R421" s="15"/>
      <c r="S421" s="15"/>
      <c r="T421" s="302"/>
      <c r="U421" s="302"/>
      <c r="V421" s="302"/>
      <c r="W421" s="302"/>
      <c r="X421" s="302"/>
      <c r="Y421" s="302"/>
      <c r="Z421" s="302"/>
      <c r="AA421" s="302"/>
      <c r="AB421" s="302"/>
      <c r="AC421" s="302"/>
      <c r="AD421" s="302"/>
      <c r="AE421" s="302"/>
      <c r="AF421" s="302"/>
      <c r="AG421" s="302"/>
      <c r="AH421" s="302"/>
      <c r="AI421" s="302"/>
      <c r="AJ421" s="302"/>
      <c r="AK421" s="302"/>
      <c r="AL421" s="302"/>
      <c r="AM421" s="302"/>
      <c r="AN421" s="302"/>
      <c r="AO421" s="302"/>
      <c r="AP421" s="302"/>
      <c r="AQ421" s="302"/>
      <c r="AR421" s="302"/>
      <c r="AS421" s="302"/>
      <c r="AT421" s="302"/>
      <c r="AU421" s="302"/>
      <c r="AV421" s="302"/>
      <c r="AW421" s="302"/>
      <c r="AX421" s="302"/>
      <c r="AY421" s="302"/>
      <c r="AZ421" s="302"/>
      <c r="BA421" s="302"/>
      <c r="BB421" s="302"/>
      <c r="BC421" s="302"/>
      <c r="BD421" s="302"/>
      <c r="BE421" s="302"/>
      <c r="BF421" s="302"/>
      <c r="BG421" s="302"/>
      <c r="BH421" s="302"/>
      <c r="BI421" s="302"/>
      <c r="BJ421" s="302"/>
      <c r="BK421" s="302"/>
      <c r="BL421" s="302"/>
      <c r="BM421" s="302"/>
      <c r="BN421" s="302"/>
      <c r="BO421" s="302"/>
      <c r="BP421" s="302"/>
      <c r="BQ421" s="302"/>
      <c r="BR421" s="302"/>
      <c r="BS421" s="302"/>
      <c r="BT421" s="302"/>
      <c r="BU421" s="302"/>
      <c r="BV421" s="302"/>
      <c r="BW421" s="302"/>
      <c r="BX421" s="302"/>
      <c r="BY421" s="302"/>
      <c r="BZ421" s="302"/>
      <c r="CA421" s="302"/>
      <c r="CB421" s="302"/>
      <c r="CC421" s="302"/>
      <c r="CD421" s="302"/>
      <c r="CE421" s="302"/>
      <c r="CF421" s="302"/>
      <c r="CG421" s="302"/>
      <c r="CH421" s="302"/>
      <c r="CI421" s="302"/>
      <c r="CJ421" s="302"/>
      <c r="CK421" s="302"/>
      <c r="CL421" s="302"/>
      <c r="CM421" s="302"/>
      <c r="CN421" s="302"/>
      <c r="CO421" s="302"/>
      <c r="CP421" s="302"/>
      <c r="CQ421" s="302"/>
      <c r="CR421" s="302"/>
      <c r="CS421" s="302"/>
      <c r="CT421" s="302"/>
      <c r="CU421" s="302"/>
      <c r="CV421" s="302"/>
      <c r="CW421" s="302"/>
      <c r="CX421" s="302"/>
      <c r="CY421" s="302"/>
      <c r="CZ421" s="302"/>
      <c r="DA421" s="302"/>
      <c r="DB421" s="302"/>
      <c r="DC421" s="302"/>
      <c r="DD421" s="302"/>
      <c r="DE421" s="302"/>
      <c r="DF421" s="302"/>
      <c r="DG421" s="302"/>
      <c r="DH421" s="302"/>
      <c r="DI421" s="302"/>
      <c r="DJ421" s="302"/>
      <c r="DK421" s="302"/>
      <c r="DL421" s="302"/>
      <c r="DM421" s="302"/>
      <c r="DN421" s="302"/>
      <c r="DO421" s="302"/>
      <c r="DP421" s="302"/>
      <c r="DQ421" s="302"/>
      <c r="DR421" s="302"/>
      <c r="DS421" s="302"/>
      <c r="DT421" s="302"/>
      <c r="DU421" s="302"/>
      <c r="DV421" s="302"/>
      <c r="DW421" s="302"/>
      <c r="DX421" s="302"/>
      <c r="DY421" s="302"/>
      <c r="DZ421" s="302"/>
      <c r="EA421" s="302"/>
      <c r="EB421" s="302"/>
      <c r="EC421" s="302"/>
      <c r="ED421" s="302"/>
      <c r="EE421" s="302"/>
      <c r="EF421" s="302"/>
      <c r="EG421" s="302"/>
      <c r="EH421" s="302"/>
      <c r="EI421" s="302"/>
      <c r="EJ421" s="302"/>
      <c r="EK421" s="302"/>
      <c r="EL421" s="302"/>
      <c r="EM421" s="302"/>
      <c r="EN421" s="302"/>
      <c r="EO421" s="302"/>
      <c r="EP421" s="302"/>
      <c r="EQ421" s="302"/>
      <c r="ER421" s="302"/>
      <c r="ES421" s="302"/>
      <c r="ET421" s="302"/>
      <c r="EU421" s="302"/>
      <c r="EV421" s="302"/>
      <c r="EW421" s="302"/>
      <c r="EX421" s="302"/>
      <c r="EY421" s="302"/>
      <c r="EZ421" s="303"/>
      <c r="FA421" s="303"/>
      <c r="FB421" s="303"/>
      <c r="FC421" s="303"/>
      <c r="FD421" s="303"/>
      <c r="FE421" s="302"/>
      <c r="FF421" s="302"/>
      <c r="FG421" s="302"/>
      <c r="FH421" s="302"/>
      <c r="FI421" s="302"/>
    </row>
    <row r="422" spans="1:165" x14ac:dyDescent="0.2">
      <c r="A422" s="302"/>
      <c r="B422" s="55">
        <f t="shared" si="37"/>
        <v>3</v>
      </c>
      <c r="C422" s="55">
        <f t="shared" si="38"/>
        <v>3</v>
      </c>
      <c r="D422" s="55">
        <f t="shared" si="39"/>
        <v>2</v>
      </c>
      <c r="E422" s="55">
        <f t="shared" si="40"/>
        <v>3</v>
      </c>
      <c r="F422" s="55">
        <f t="shared" si="41"/>
        <v>2</v>
      </c>
      <c r="G422" s="55">
        <f t="shared" si="42"/>
        <v>5.5</v>
      </c>
      <c r="H422" s="55">
        <f>IF(AND(M422&gt;0,M422&lt;='Summary STATS'!$C$22),1,"")</f>
        <v>1</v>
      </c>
      <c r="I422" s="305"/>
      <c r="J422" s="26" t="s">
        <v>704</v>
      </c>
      <c r="K422" s="205">
        <v>44.219038939999997</v>
      </c>
      <c r="L422" s="205">
        <v>-88.456204959999994</v>
      </c>
      <c r="M422" s="302">
        <v>5.5</v>
      </c>
      <c r="N422" s="302" t="s">
        <v>284</v>
      </c>
      <c r="O422" s="302" t="s">
        <v>277</v>
      </c>
      <c r="P422" s="301"/>
      <c r="Q422" s="302">
        <v>3</v>
      </c>
      <c r="R422" s="15">
        <v>2</v>
      </c>
      <c r="S422" s="15"/>
      <c r="T422" s="302"/>
      <c r="U422" s="302"/>
      <c r="V422" s="302"/>
      <c r="W422" s="302"/>
      <c r="X422" s="302"/>
      <c r="Y422" s="302"/>
      <c r="Z422" s="302"/>
      <c r="AA422" s="302"/>
      <c r="AB422" s="302"/>
      <c r="AC422" s="302"/>
      <c r="AD422" s="302"/>
      <c r="AE422" s="302">
        <v>3</v>
      </c>
      <c r="AF422" s="302"/>
      <c r="AG422" s="302"/>
      <c r="AH422" s="302"/>
      <c r="AI422" s="302"/>
      <c r="AJ422" s="302"/>
      <c r="AK422" s="302"/>
      <c r="AL422" s="302"/>
      <c r="AM422" s="302"/>
      <c r="AN422" s="302"/>
      <c r="AO422" s="302"/>
      <c r="AP422" s="302"/>
      <c r="AQ422" s="310"/>
      <c r="AR422" s="302"/>
      <c r="AS422" s="302"/>
      <c r="AT422" s="302"/>
      <c r="AU422" s="302"/>
      <c r="AV422" s="302"/>
      <c r="AW422" s="302">
        <v>1</v>
      </c>
      <c r="AX422" s="302"/>
      <c r="AY422" s="302"/>
      <c r="AZ422" s="302"/>
      <c r="BA422" s="302"/>
      <c r="BB422" s="302"/>
      <c r="BC422" s="302"/>
      <c r="BD422" s="302"/>
      <c r="BE422" s="302"/>
      <c r="BF422" s="302"/>
      <c r="BG422" s="302"/>
      <c r="BH422" s="302"/>
      <c r="BI422" s="302"/>
      <c r="BJ422" s="302"/>
      <c r="BK422" s="302"/>
      <c r="BL422" s="302"/>
      <c r="BM422" s="302"/>
      <c r="BN422" s="302"/>
      <c r="BO422" s="302"/>
      <c r="BP422" s="302"/>
      <c r="BQ422" s="302"/>
      <c r="BR422" s="302"/>
      <c r="BS422" s="302"/>
      <c r="BT422" s="302"/>
      <c r="BU422" s="302"/>
      <c r="BV422" s="302"/>
      <c r="BW422" s="302"/>
      <c r="BX422" s="302"/>
      <c r="BY422" s="302"/>
      <c r="BZ422" s="302"/>
      <c r="CA422" s="302"/>
      <c r="CB422" s="302"/>
      <c r="CC422" s="302"/>
      <c r="CD422" s="302"/>
      <c r="CE422" s="302"/>
      <c r="CF422" s="302"/>
      <c r="CG422" s="302"/>
      <c r="CH422" s="302"/>
      <c r="CI422" s="302"/>
      <c r="CJ422" s="302"/>
      <c r="CK422" s="302"/>
      <c r="CL422" s="302"/>
      <c r="CM422" s="302"/>
      <c r="CN422" s="302"/>
      <c r="CO422" s="302"/>
      <c r="CP422" s="302"/>
      <c r="CQ422" s="302"/>
      <c r="CR422" s="302"/>
      <c r="CS422" s="302"/>
      <c r="CT422" s="302"/>
      <c r="CU422" s="302"/>
      <c r="CV422" s="302"/>
      <c r="CW422" s="302"/>
      <c r="CX422" s="302"/>
      <c r="CY422" s="302"/>
      <c r="CZ422" s="302"/>
      <c r="DA422" s="302"/>
      <c r="DB422" s="302"/>
      <c r="DC422" s="302"/>
      <c r="DD422" s="302"/>
      <c r="DE422" s="302"/>
      <c r="DF422" s="302"/>
      <c r="DG422" s="302"/>
      <c r="DH422" s="302"/>
      <c r="DI422" s="302"/>
      <c r="DJ422" s="302"/>
      <c r="DK422" s="302"/>
      <c r="DL422" s="302"/>
      <c r="DM422" s="302"/>
      <c r="DN422" s="302"/>
      <c r="DO422" s="302"/>
      <c r="DP422" s="302"/>
      <c r="DQ422" s="302"/>
      <c r="DR422" s="302"/>
      <c r="DS422" s="302"/>
      <c r="DT422" s="302"/>
      <c r="DU422" s="302"/>
      <c r="DV422" s="302"/>
      <c r="DW422" s="302"/>
      <c r="DX422" s="302"/>
      <c r="DY422" s="302"/>
      <c r="DZ422" s="302"/>
      <c r="EA422" s="302"/>
      <c r="EB422" s="302"/>
      <c r="EC422" s="302"/>
      <c r="ED422" s="302"/>
      <c r="EE422" s="302"/>
      <c r="EF422" s="302"/>
      <c r="EG422" s="302"/>
      <c r="EH422" s="302"/>
      <c r="EI422" s="302"/>
      <c r="EJ422" s="302"/>
      <c r="EK422" s="302"/>
      <c r="EL422" s="302"/>
      <c r="EM422" s="302"/>
      <c r="EN422" s="302"/>
      <c r="EO422" s="302"/>
      <c r="EP422" s="302"/>
      <c r="EQ422" s="302"/>
      <c r="ER422" s="302"/>
      <c r="ES422" s="302"/>
      <c r="ET422" s="302"/>
      <c r="EU422" s="302"/>
      <c r="EV422" s="302"/>
      <c r="EW422" s="302"/>
      <c r="EX422" s="302"/>
      <c r="EY422" s="302"/>
      <c r="EZ422" s="303"/>
      <c r="FA422" s="303"/>
      <c r="FB422" s="303"/>
      <c r="FC422" s="303"/>
      <c r="FD422" s="303"/>
      <c r="FE422" s="302"/>
      <c r="FF422" s="302"/>
      <c r="FG422" s="302"/>
      <c r="FH422" s="302"/>
      <c r="FI422" s="302"/>
    </row>
    <row r="423" spans="1:165" x14ac:dyDescent="0.2">
      <c r="A423" s="302"/>
      <c r="B423" s="55">
        <f t="shared" si="37"/>
        <v>4</v>
      </c>
      <c r="C423" s="55">
        <f t="shared" si="38"/>
        <v>4</v>
      </c>
      <c r="D423" s="55">
        <f t="shared" si="39"/>
        <v>4</v>
      </c>
      <c r="E423" s="55">
        <f t="shared" si="40"/>
        <v>4</v>
      </c>
      <c r="F423" s="55">
        <f t="shared" si="41"/>
        <v>4</v>
      </c>
      <c r="G423" s="55">
        <f t="shared" si="42"/>
        <v>4.5</v>
      </c>
      <c r="H423" s="55">
        <f>IF(AND(M423&gt;0,M423&lt;='Summary STATS'!$C$22),1,"")</f>
        <v>1</v>
      </c>
      <c r="I423" s="305"/>
      <c r="J423" s="26" t="s">
        <v>705</v>
      </c>
      <c r="K423" s="205">
        <v>44.219979270000003</v>
      </c>
      <c r="L423" s="205">
        <v>-88.467197170000006</v>
      </c>
      <c r="M423" s="302">
        <v>4.5</v>
      </c>
      <c r="N423" s="302" t="s">
        <v>284</v>
      </c>
      <c r="O423" s="302" t="s">
        <v>277</v>
      </c>
      <c r="P423" s="309" t="s">
        <v>1522</v>
      </c>
      <c r="Q423" s="302">
        <v>3</v>
      </c>
      <c r="R423" s="15" t="s">
        <v>278</v>
      </c>
      <c r="S423" s="15"/>
      <c r="T423" s="302"/>
      <c r="U423" s="302"/>
      <c r="V423" s="302"/>
      <c r="W423" s="302"/>
      <c r="X423" s="302"/>
      <c r="Y423" s="302"/>
      <c r="Z423" s="302"/>
      <c r="AA423" s="302"/>
      <c r="AB423" s="302"/>
      <c r="AC423" s="302"/>
      <c r="AD423" s="302"/>
      <c r="AE423" s="305">
        <v>2</v>
      </c>
      <c r="AF423" s="305"/>
      <c r="AG423" s="305"/>
      <c r="AH423" s="305"/>
      <c r="AI423" s="305"/>
      <c r="AJ423" s="305"/>
      <c r="AK423" s="305"/>
      <c r="AL423" s="305"/>
      <c r="AM423" s="305"/>
      <c r="AN423" s="305"/>
      <c r="AO423" s="305"/>
      <c r="AP423" s="305"/>
      <c r="AQ423" s="220">
        <v>3</v>
      </c>
      <c r="AR423" s="305"/>
      <c r="AS423" s="305"/>
      <c r="AT423" s="305"/>
      <c r="AU423" s="305"/>
      <c r="AV423" s="305"/>
      <c r="AW423" s="305">
        <v>3</v>
      </c>
      <c r="AX423" s="302"/>
      <c r="AY423" s="302"/>
      <c r="AZ423" s="302"/>
      <c r="BA423" s="302"/>
      <c r="BB423" s="302"/>
      <c r="BC423" s="302"/>
      <c r="BD423" s="302"/>
      <c r="BE423" s="302" t="s">
        <v>278</v>
      </c>
      <c r="BF423" s="302"/>
      <c r="BG423" s="302"/>
      <c r="BH423" s="302"/>
      <c r="BI423" s="302"/>
      <c r="BJ423" s="302"/>
      <c r="BK423" s="302"/>
      <c r="BL423" s="302"/>
      <c r="BM423" s="302"/>
      <c r="BN423" s="302"/>
      <c r="BO423" s="302"/>
      <c r="BP423" s="302"/>
      <c r="BQ423" s="302"/>
      <c r="BR423" s="302"/>
      <c r="BS423" s="302"/>
      <c r="BT423" s="302"/>
      <c r="BU423" s="302"/>
      <c r="BV423" s="302"/>
      <c r="BW423" s="302"/>
      <c r="BX423" s="302"/>
      <c r="BY423" s="302"/>
      <c r="BZ423" s="302"/>
      <c r="CA423" s="302"/>
      <c r="CB423" s="302"/>
      <c r="CC423" s="302"/>
      <c r="CD423" s="302"/>
      <c r="CE423" s="302"/>
      <c r="CF423" s="302"/>
      <c r="CG423" s="302"/>
      <c r="CH423" s="302"/>
      <c r="CI423" s="302"/>
      <c r="CJ423" s="302"/>
      <c r="CK423" s="302"/>
      <c r="CL423" s="302"/>
      <c r="CM423" s="302"/>
      <c r="CN423" s="302"/>
      <c r="CO423" s="302"/>
      <c r="CP423" s="302"/>
      <c r="CQ423" s="302"/>
      <c r="CR423" s="302"/>
      <c r="CS423" s="302"/>
      <c r="CT423" s="302"/>
      <c r="CU423" s="302"/>
      <c r="CV423" s="302"/>
      <c r="CW423" s="302"/>
      <c r="CX423" s="302"/>
      <c r="CY423" s="302"/>
      <c r="CZ423" s="302"/>
      <c r="DA423" s="302"/>
      <c r="DB423" s="302"/>
      <c r="DC423" s="302"/>
      <c r="DD423" s="302"/>
      <c r="DE423" s="302"/>
      <c r="DF423" s="302"/>
      <c r="DG423" s="302"/>
      <c r="DH423" s="302"/>
      <c r="DI423" s="302"/>
      <c r="DJ423" s="302"/>
      <c r="DK423" s="302"/>
      <c r="DL423" s="302"/>
      <c r="DM423" s="302"/>
      <c r="DN423" s="302"/>
      <c r="DO423" s="302"/>
      <c r="DP423" s="302"/>
      <c r="DQ423" s="302"/>
      <c r="DR423" s="302"/>
      <c r="DS423" s="302"/>
      <c r="DT423" s="302"/>
      <c r="DU423" s="302"/>
      <c r="DV423" s="302"/>
      <c r="DW423" s="302"/>
      <c r="DX423" s="302"/>
      <c r="DY423" s="302"/>
      <c r="DZ423" s="302"/>
      <c r="EA423" s="302"/>
      <c r="EB423" s="302"/>
      <c r="EC423" s="302"/>
      <c r="ED423" s="302" t="s">
        <v>278</v>
      </c>
      <c r="EE423" s="302"/>
      <c r="EF423" s="302"/>
      <c r="EG423" s="302"/>
      <c r="EH423" s="302"/>
      <c r="EI423" s="302"/>
      <c r="EJ423" s="302"/>
      <c r="EK423" s="302"/>
      <c r="EL423" s="302"/>
      <c r="EM423" s="302"/>
      <c r="EN423" s="302"/>
      <c r="EO423" s="302"/>
      <c r="EP423" s="302"/>
      <c r="EQ423" s="302"/>
      <c r="ER423" s="302"/>
      <c r="ES423" s="302"/>
      <c r="ET423" s="302"/>
      <c r="EU423" s="302">
        <v>1</v>
      </c>
      <c r="EV423" s="302"/>
      <c r="EW423" s="302"/>
      <c r="EX423" s="302"/>
      <c r="EY423" s="302"/>
      <c r="EZ423" s="303"/>
      <c r="FA423" s="303"/>
      <c r="FB423" s="303">
        <v>1</v>
      </c>
      <c r="FC423" s="303"/>
      <c r="FD423" s="303"/>
      <c r="FE423" s="302"/>
      <c r="FF423" s="302"/>
      <c r="FG423" s="302"/>
      <c r="FH423" s="302"/>
      <c r="FI423" s="302"/>
    </row>
    <row r="424" spans="1:165" x14ac:dyDescent="0.2">
      <c r="A424" s="302"/>
      <c r="B424" s="55">
        <f t="shared" si="37"/>
        <v>2</v>
      </c>
      <c r="C424" s="55">
        <f t="shared" si="38"/>
        <v>2</v>
      </c>
      <c r="D424" s="55">
        <f t="shared" si="39"/>
        <v>2</v>
      </c>
      <c r="E424" s="55">
        <f t="shared" si="40"/>
        <v>2</v>
      </c>
      <c r="F424" s="55">
        <f t="shared" si="41"/>
        <v>2</v>
      </c>
      <c r="G424" s="55">
        <f t="shared" si="42"/>
        <v>5.25</v>
      </c>
      <c r="H424" s="55">
        <f>IF(AND(M424&gt;0,M424&lt;='Summary STATS'!$C$22),1,"")</f>
        <v>1</v>
      </c>
      <c r="I424" s="305"/>
      <c r="J424" s="26" t="s">
        <v>707</v>
      </c>
      <c r="K424" s="205">
        <v>44.219964480000002</v>
      </c>
      <c r="L424" s="205">
        <v>-88.466095870000004</v>
      </c>
      <c r="M424" s="302">
        <v>5.25</v>
      </c>
      <c r="N424" s="302" t="s">
        <v>284</v>
      </c>
      <c r="O424" s="302" t="s">
        <v>277</v>
      </c>
      <c r="P424" s="301"/>
      <c r="Q424" s="302">
        <v>1</v>
      </c>
      <c r="R424" s="15"/>
      <c r="S424" s="15"/>
      <c r="T424" s="302"/>
      <c r="U424" s="302"/>
      <c r="V424" s="302"/>
      <c r="W424" s="302"/>
      <c r="X424" s="302"/>
      <c r="Y424" s="302"/>
      <c r="Z424" s="302"/>
      <c r="AA424" s="302"/>
      <c r="AB424" s="302"/>
      <c r="AC424" s="302"/>
      <c r="AD424" s="302"/>
      <c r="AE424" s="305">
        <v>1</v>
      </c>
      <c r="AF424" s="305"/>
      <c r="AG424" s="305"/>
      <c r="AH424" s="305"/>
      <c r="AI424" s="305"/>
      <c r="AJ424" s="305"/>
      <c r="AK424" s="305"/>
      <c r="AL424" s="305"/>
      <c r="AM424" s="305"/>
      <c r="AN424" s="305"/>
      <c r="AO424" s="305"/>
      <c r="AP424" s="305"/>
      <c r="AQ424" s="220">
        <v>1</v>
      </c>
      <c r="AR424" s="305"/>
      <c r="AS424" s="305"/>
      <c r="AT424" s="305"/>
      <c r="AU424" s="305"/>
      <c r="AV424" s="305"/>
      <c r="AW424" s="305" t="s">
        <v>278</v>
      </c>
      <c r="AX424" s="302"/>
      <c r="AY424" s="302"/>
      <c r="AZ424" s="302"/>
      <c r="BA424" s="302"/>
      <c r="BB424" s="302"/>
      <c r="BC424" s="302"/>
      <c r="BD424" s="302"/>
      <c r="BE424" s="302" t="s">
        <v>278</v>
      </c>
      <c r="BF424" s="302"/>
      <c r="BG424" s="302"/>
      <c r="BH424" s="302"/>
      <c r="BI424" s="302"/>
      <c r="BJ424" s="302"/>
      <c r="BK424" s="302"/>
      <c r="BL424" s="302"/>
      <c r="BM424" s="302"/>
      <c r="BN424" s="302"/>
      <c r="BO424" s="302"/>
      <c r="BP424" s="302"/>
      <c r="BQ424" s="302"/>
      <c r="BR424" s="302"/>
      <c r="BS424" s="302"/>
      <c r="BT424" s="302"/>
      <c r="BU424" s="302"/>
      <c r="BV424" s="302"/>
      <c r="BW424" s="302"/>
      <c r="BX424" s="302"/>
      <c r="BY424" s="302"/>
      <c r="BZ424" s="302"/>
      <c r="CA424" s="302"/>
      <c r="CB424" s="302"/>
      <c r="CC424" s="302"/>
      <c r="CD424" s="302"/>
      <c r="CE424" s="302"/>
      <c r="CF424" s="302"/>
      <c r="CG424" s="302"/>
      <c r="CH424" s="302"/>
      <c r="CI424" s="302"/>
      <c r="CJ424" s="302"/>
      <c r="CK424" s="302"/>
      <c r="CL424" s="302"/>
      <c r="CM424" s="302"/>
      <c r="CN424" s="302"/>
      <c r="CO424" s="302"/>
      <c r="CP424" s="302"/>
      <c r="CQ424" s="302"/>
      <c r="CR424" s="302"/>
      <c r="CS424" s="302"/>
      <c r="CT424" s="302"/>
      <c r="CU424" s="302"/>
      <c r="CV424" s="302"/>
      <c r="CW424" s="302"/>
      <c r="CX424" s="302"/>
      <c r="CY424" s="302"/>
      <c r="CZ424" s="302"/>
      <c r="DA424" s="302"/>
      <c r="DB424" s="302"/>
      <c r="DC424" s="302"/>
      <c r="DD424" s="302"/>
      <c r="DE424" s="302"/>
      <c r="DF424" s="302"/>
      <c r="DG424" s="302"/>
      <c r="DH424" s="302"/>
      <c r="DI424" s="302"/>
      <c r="DJ424" s="302"/>
      <c r="DK424" s="302"/>
      <c r="DL424" s="302"/>
      <c r="DM424" s="302"/>
      <c r="DN424" s="302"/>
      <c r="DO424" s="302"/>
      <c r="DP424" s="302"/>
      <c r="DQ424" s="302"/>
      <c r="DR424" s="302"/>
      <c r="DS424" s="302"/>
      <c r="DT424" s="302"/>
      <c r="DU424" s="302"/>
      <c r="DV424" s="302"/>
      <c r="DW424" s="302"/>
      <c r="DX424" s="302"/>
      <c r="DY424" s="302"/>
      <c r="DZ424" s="302"/>
      <c r="EA424" s="302"/>
      <c r="EB424" s="302"/>
      <c r="EC424" s="302"/>
      <c r="ED424" s="302" t="s">
        <v>278</v>
      </c>
      <c r="EE424" s="302"/>
      <c r="EF424" s="302"/>
      <c r="EG424" s="302"/>
      <c r="EH424" s="302"/>
      <c r="EI424" s="302"/>
      <c r="EJ424" s="302"/>
      <c r="EK424" s="302"/>
      <c r="EL424" s="302"/>
      <c r="EM424" s="302"/>
      <c r="EN424" s="302"/>
      <c r="EO424" s="302"/>
      <c r="EP424" s="302"/>
      <c r="EQ424" s="302"/>
      <c r="ER424" s="302"/>
      <c r="ES424" s="302"/>
      <c r="ET424" s="302"/>
      <c r="EU424" s="302"/>
      <c r="EV424" s="302"/>
      <c r="EW424" s="302"/>
      <c r="EX424" s="302"/>
      <c r="EY424" s="302"/>
      <c r="EZ424" s="303"/>
      <c r="FA424" s="303"/>
      <c r="FB424" s="303">
        <v>1</v>
      </c>
      <c r="FC424" s="303"/>
      <c r="FD424" s="303"/>
      <c r="FE424" s="302"/>
      <c r="FF424" s="302"/>
      <c r="FG424" s="302"/>
      <c r="FH424" s="302"/>
      <c r="FI424" s="302"/>
    </row>
    <row r="425" spans="1:165" x14ac:dyDescent="0.2">
      <c r="A425" s="302"/>
      <c r="B425" s="55">
        <f t="shared" si="37"/>
        <v>1</v>
      </c>
      <c r="C425" s="55">
        <f t="shared" si="38"/>
        <v>1</v>
      </c>
      <c r="D425" s="55">
        <f t="shared" si="39"/>
        <v>1</v>
      </c>
      <c r="E425" s="55">
        <f t="shared" si="40"/>
        <v>1</v>
      </c>
      <c r="F425" s="55">
        <f t="shared" si="41"/>
        <v>1</v>
      </c>
      <c r="G425" s="55">
        <f t="shared" si="42"/>
        <v>7.25</v>
      </c>
      <c r="H425" s="55">
        <f>IF(AND(M425&gt;0,M425&lt;='Summary STATS'!$C$22),1,"")</f>
        <v>1</v>
      </c>
      <c r="I425" s="305"/>
      <c r="J425" s="26" t="s">
        <v>708</v>
      </c>
      <c r="K425" s="205">
        <v>44.219949679999999</v>
      </c>
      <c r="L425" s="205">
        <v>-88.464994579999995</v>
      </c>
      <c r="M425" s="302">
        <v>7.25</v>
      </c>
      <c r="N425" s="302" t="s">
        <v>284</v>
      </c>
      <c r="O425" s="302" t="s">
        <v>277</v>
      </c>
      <c r="P425" s="301"/>
      <c r="Q425" s="302">
        <v>1</v>
      </c>
      <c r="R425" s="15"/>
      <c r="S425" s="15"/>
      <c r="T425" s="302"/>
      <c r="U425" s="302"/>
      <c r="V425" s="302"/>
      <c r="W425" s="302"/>
      <c r="X425" s="302"/>
      <c r="Y425" s="302"/>
      <c r="Z425" s="302"/>
      <c r="AA425" s="302"/>
      <c r="AB425" s="302"/>
      <c r="AC425" s="302"/>
      <c r="AD425" s="302"/>
      <c r="AE425" s="305">
        <v>1</v>
      </c>
      <c r="AF425" s="305"/>
      <c r="AG425" s="305"/>
      <c r="AH425" s="305"/>
      <c r="AI425" s="305"/>
      <c r="AJ425" s="305"/>
      <c r="AK425" s="305"/>
      <c r="AL425" s="305"/>
      <c r="AM425" s="305"/>
      <c r="AN425" s="305"/>
      <c r="AO425" s="305"/>
      <c r="AP425" s="305"/>
      <c r="AQ425" s="220"/>
      <c r="AR425" s="305"/>
      <c r="AS425" s="305"/>
      <c r="AT425" s="305"/>
      <c r="AU425" s="305"/>
      <c r="AV425" s="305"/>
      <c r="AW425" s="305"/>
      <c r="AX425" s="302"/>
      <c r="AY425" s="302"/>
      <c r="AZ425" s="302"/>
      <c r="BA425" s="302"/>
      <c r="BB425" s="302"/>
      <c r="BC425" s="302"/>
      <c r="BD425" s="302"/>
      <c r="BE425" s="302"/>
      <c r="BF425" s="302"/>
      <c r="BG425" s="302"/>
      <c r="BH425" s="302"/>
      <c r="BI425" s="302"/>
      <c r="BJ425" s="302"/>
      <c r="BK425" s="302"/>
      <c r="BL425" s="302"/>
      <c r="BM425" s="302"/>
      <c r="BN425" s="302"/>
      <c r="BO425" s="302"/>
      <c r="BP425" s="302"/>
      <c r="BQ425" s="302"/>
      <c r="BR425" s="302"/>
      <c r="BS425" s="302"/>
      <c r="BT425" s="302"/>
      <c r="BU425" s="302"/>
      <c r="BV425" s="302"/>
      <c r="BW425" s="302"/>
      <c r="BX425" s="302"/>
      <c r="BY425" s="302"/>
      <c r="BZ425" s="302"/>
      <c r="CA425" s="302"/>
      <c r="CB425" s="302"/>
      <c r="CC425" s="302"/>
      <c r="CD425" s="302"/>
      <c r="CE425" s="302"/>
      <c r="CF425" s="302"/>
      <c r="CG425" s="302"/>
      <c r="CH425" s="302"/>
      <c r="CI425" s="302"/>
      <c r="CJ425" s="302"/>
      <c r="CK425" s="302"/>
      <c r="CL425" s="302"/>
      <c r="CM425" s="302"/>
      <c r="CN425" s="302"/>
      <c r="CO425" s="302"/>
      <c r="CP425" s="302"/>
      <c r="CQ425" s="302"/>
      <c r="CR425" s="302"/>
      <c r="CS425" s="302"/>
      <c r="CT425" s="302"/>
      <c r="CU425" s="302"/>
      <c r="CV425" s="302"/>
      <c r="CW425" s="302"/>
      <c r="CX425" s="302"/>
      <c r="CY425" s="302"/>
      <c r="CZ425" s="302"/>
      <c r="DA425" s="302"/>
      <c r="DB425" s="302"/>
      <c r="DC425" s="302"/>
      <c r="DD425" s="302"/>
      <c r="DE425" s="302"/>
      <c r="DF425" s="302"/>
      <c r="DG425" s="302"/>
      <c r="DH425" s="302"/>
      <c r="DI425" s="302"/>
      <c r="DJ425" s="302"/>
      <c r="DK425" s="302"/>
      <c r="DL425" s="302"/>
      <c r="DM425" s="302"/>
      <c r="DN425" s="302"/>
      <c r="DO425" s="302"/>
      <c r="DP425" s="302"/>
      <c r="DQ425" s="302"/>
      <c r="DR425" s="302"/>
      <c r="DS425" s="302"/>
      <c r="DT425" s="302"/>
      <c r="DU425" s="302"/>
      <c r="DV425" s="302"/>
      <c r="DW425" s="302"/>
      <c r="DX425" s="302"/>
      <c r="DY425" s="302"/>
      <c r="DZ425" s="302"/>
      <c r="EA425" s="302"/>
      <c r="EB425" s="302"/>
      <c r="EC425" s="302"/>
      <c r="ED425" s="302"/>
      <c r="EE425" s="302"/>
      <c r="EF425" s="302"/>
      <c r="EG425" s="302"/>
      <c r="EH425" s="302"/>
      <c r="EI425" s="302"/>
      <c r="EJ425" s="302"/>
      <c r="EK425" s="302"/>
      <c r="EL425" s="302"/>
      <c r="EM425" s="302"/>
      <c r="EN425" s="302"/>
      <c r="EO425" s="302"/>
      <c r="EP425" s="302"/>
      <c r="EQ425" s="302"/>
      <c r="ER425" s="302"/>
      <c r="ES425" s="302"/>
      <c r="ET425" s="302"/>
      <c r="EU425" s="302"/>
      <c r="EV425" s="302"/>
      <c r="EW425" s="302"/>
      <c r="EX425" s="302"/>
      <c r="EY425" s="302"/>
      <c r="EZ425" s="303"/>
      <c r="FA425" s="303"/>
      <c r="FB425" s="303"/>
      <c r="FC425" s="303"/>
      <c r="FD425" s="303"/>
      <c r="FE425" s="302"/>
      <c r="FF425" s="302"/>
      <c r="FG425" s="302"/>
      <c r="FH425" s="302"/>
      <c r="FI425" s="302"/>
    </row>
    <row r="426" spans="1:165" x14ac:dyDescent="0.2">
      <c r="A426" s="302"/>
      <c r="B426" s="55">
        <f t="shared" si="37"/>
        <v>4</v>
      </c>
      <c r="C426" s="55">
        <f t="shared" si="38"/>
        <v>4</v>
      </c>
      <c r="D426" s="55">
        <f t="shared" si="39"/>
        <v>3</v>
      </c>
      <c r="E426" s="55">
        <f t="shared" si="40"/>
        <v>4</v>
      </c>
      <c r="F426" s="55">
        <f t="shared" si="41"/>
        <v>3</v>
      </c>
      <c r="G426" s="55">
        <f t="shared" si="42"/>
        <v>6.75</v>
      </c>
      <c r="H426" s="55">
        <f>IF(AND(M426&gt;0,M426&lt;='Summary STATS'!$C$22),1,"")</f>
        <v>1</v>
      </c>
      <c r="I426" s="305"/>
      <c r="J426" s="26" t="s">
        <v>709</v>
      </c>
      <c r="K426" s="205">
        <v>44.219934879999997</v>
      </c>
      <c r="L426" s="205">
        <v>-88.463893290000001</v>
      </c>
      <c r="M426" s="302">
        <v>6.75</v>
      </c>
      <c r="N426" s="302" t="s">
        <v>284</v>
      </c>
      <c r="O426" s="302" t="s">
        <v>277</v>
      </c>
      <c r="P426" s="301"/>
      <c r="Q426" s="302">
        <v>3</v>
      </c>
      <c r="R426" s="15">
        <v>2</v>
      </c>
      <c r="S426" s="15"/>
      <c r="T426" s="302"/>
      <c r="U426" s="302"/>
      <c r="V426" s="302"/>
      <c r="W426" s="302"/>
      <c r="X426" s="302"/>
      <c r="Y426" s="302"/>
      <c r="Z426" s="302"/>
      <c r="AA426" s="302"/>
      <c r="AB426" s="302"/>
      <c r="AC426" s="302"/>
      <c r="AD426" s="302"/>
      <c r="AE426" s="305">
        <v>3</v>
      </c>
      <c r="AF426" s="305"/>
      <c r="AG426" s="305"/>
      <c r="AH426" s="305"/>
      <c r="AI426" s="305"/>
      <c r="AJ426" s="305"/>
      <c r="AK426" s="305"/>
      <c r="AL426" s="305"/>
      <c r="AM426" s="305"/>
      <c r="AN426" s="305"/>
      <c r="AO426" s="305"/>
      <c r="AP426" s="305"/>
      <c r="AQ426" s="220">
        <v>3</v>
      </c>
      <c r="AR426" s="305"/>
      <c r="AS426" s="305"/>
      <c r="AT426" s="305"/>
      <c r="AU426" s="305"/>
      <c r="AV426" s="305"/>
      <c r="AW426" s="305"/>
      <c r="AX426" s="302"/>
      <c r="AY426" s="302"/>
      <c r="AZ426" s="302"/>
      <c r="BA426" s="302"/>
      <c r="BB426" s="302"/>
      <c r="BC426" s="302"/>
      <c r="BD426" s="302"/>
      <c r="BE426" s="302"/>
      <c r="BF426" s="302"/>
      <c r="BG426" s="302"/>
      <c r="BH426" s="302"/>
      <c r="BI426" s="302"/>
      <c r="BJ426" s="302"/>
      <c r="BK426" s="302"/>
      <c r="BL426" s="302"/>
      <c r="BM426" s="302"/>
      <c r="BN426" s="302"/>
      <c r="BO426" s="302"/>
      <c r="BP426" s="302"/>
      <c r="BQ426" s="302"/>
      <c r="BR426" s="302"/>
      <c r="BS426" s="302"/>
      <c r="BT426" s="302"/>
      <c r="BU426" s="302"/>
      <c r="BV426" s="302"/>
      <c r="BW426" s="302"/>
      <c r="BX426" s="302"/>
      <c r="BY426" s="302"/>
      <c r="BZ426" s="302"/>
      <c r="CA426" s="302"/>
      <c r="CB426" s="302"/>
      <c r="CC426" s="302"/>
      <c r="CD426" s="302"/>
      <c r="CE426" s="302"/>
      <c r="CF426" s="302"/>
      <c r="CG426" s="302"/>
      <c r="CH426" s="302"/>
      <c r="CI426" s="302"/>
      <c r="CJ426" s="302"/>
      <c r="CK426" s="302"/>
      <c r="CL426" s="302"/>
      <c r="CM426" s="302"/>
      <c r="CN426" s="302"/>
      <c r="CO426" s="302"/>
      <c r="CP426" s="302"/>
      <c r="CQ426" s="302"/>
      <c r="CR426" s="302"/>
      <c r="CS426" s="302"/>
      <c r="CT426" s="302"/>
      <c r="CU426" s="302"/>
      <c r="CV426" s="302"/>
      <c r="CW426" s="302"/>
      <c r="CX426" s="302"/>
      <c r="CY426" s="302"/>
      <c r="CZ426" s="302"/>
      <c r="DA426" s="302"/>
      <c r="DB426" s="302"/>
      <c r="DC426" s="302"/>
      <c r="DD426" s="302"/>
      <c r="DE426" s="302"/>
      <c r="DF426" s="302"/>
      <c r="DG426" s="302"/>
      <c r="DH426" s="302"/>
      <c r="DI426" s="302"/>
      <c r="DJ426" s="302"/>
      <c r="DK426" s="302"/>
      <c r="DL426" s="302"/>
      <c r="DM426" s="302"/>
      <c r="DN426" s="302"/>
      <c r="DO426" s="302"/>
      <c r="DP426" s="302"/>
      <c r="DQ426" s="302"/>
      <c r="DR426" s="302"/>
      <c r="DS426" s="302"/>
      <c r="DT426" s="302"/>
      <c r="DU426" s="302"/>
      <c r="DV426" s="302"/>
      <c r="DW426" s="302"/>
      <c r="DX426" s="302"/>
      <c r="DY426" s="302"/>
      <c r="DZ426" s="302"/>
      <c r="EA426" s="302"/>
      <c r="EB426" s="302"/>
      <c r="EC426" s="302"/>
      <c r="ED426" s="302"/>
      <c r="EE426" s="302"/>
      <c r="EF426" s="302"/>
      <c r="EG426" s="302"/>
      <c r="EH426" s="302"/>
      <c r="EI426" s="302"/>
      <c r="EJ426" s="302"/>
      <c r="EK426" s="302"/>
      <c r="EL426" s="302"/>
      <c r="EM426" s="302"/>
      <c r="EN426" s="302"/>
      <c r="EO426" s="302"/>
      <c r="EP426" s="302"/>
      <c r="EQ426" s="302"/>
      <c r="ER426" s="302"/>
      <c r="ES426" s="302">
        <v>1</v>
      </c>
      <c r="ET426" s="302"/>
      <c r="EU426" s="302"/>
      <c r="EV426" s="302"/>
      <c r="EW426" s="302"/>
      <c r="EX426" s="302"/>
      <c r="EY426" s="302"/>
      <c r="EZ426" s="303"/>
      <c r="FA426" s="303"/>
      <c r="FB426" s="303">
        <v>3</v>
      </c>
      <c r="FC426" s="303"/>
      <c r="FD426" s="303"/>
      <c r="FE426" s="302"/>
      <c r="FF426" s="302"/>
      <c r="FG426" s="302"/>
      <c r="FH426" s="302"/>
      <c r="FI426" s="302"/>
    </row>
    <row r="427" spans="1:165" x14ac:dyDescent="0.2">
      <c r="A427" s="302"/>
      <c r="B427" s="55">
        <f t="shared" si="37"/>
        <v>2</v>
      </c>
      <c r="C427" s="55">
        <f t="shared" si="38"/>
        <v>2</v>
      </c>
      <c r="D427" s="55">
        <f t="shared" si="39"/>
        <v>1</v>
      </c>
      <c r="E427" s="55">
        <f t="shared" si="40"/>
        <v>2</v>
      </c>
      <c r="F427" s="55">
        <f t="shared" si="41"/>
        <v>1</v>
      </c>
      <c r="G427" s="55">
        <f t="shared" si="42"/>
        <v>8.5</v>
      </c>
      <c r="H427" s="55">
        <f>IF(AND(M427&gt;0,M427&lt;='Summary STATS'!$C$22),1,"")</f>
        <v>1</v>
      </c>
      <c r="I427" s="305"/>
      <c r="J427" s="26" t="s">
        <v>710</v>
      </c>
      <c r="K427" s="205">
        <v>44.21992006</v>
      </c>
      <c r="L427" s="205">
        <v>-88.462791999999993</v>
      </c>
      <c r="M427" s="302">
        <v>8.5</v>
      </c>
      <c r="N427" s="302" t="s">
        <v>284</v>
      </c>
      <c r="O427" s="302" t="s">
        <v>277</v>
      </c>
      <c r="P427" s="301"/>
      <c r="Q427" s="302">
        <v>1</v>
      </c>
      <c r="R427" s="15">
        <v>1</v>
      </c>
      <c r="S427" s="15"/>
      <c r="T427" s="302"/>
      <c r="U427" s="302"/>
      <c r="V427" s="302"/>
      <c r="W427" s="302"/>
      <c r="X427" s="302"/>
      <c r="Y427" s="302"/>
      <c r="Z427" s="302"/>
      <c r="AA427" s="302"/>
      <c r="AB427" s="302"/>
      <c r="AC427" s="302"/>
      <c r="AD427" s="302"/>
      <c r="AE427" s="305">
        <v>1</v>
      </c>
      <c r="AF427" s="305"/>
      <c r="AG427" s="305"/>
      <c r="AH427" s="305"/>
      <c r="AI427" s="305"/>
      <c r="AJ427" s="305"/>
      <c r="AK427" s="305"/>
      <c r="AL427" s="305"/>
      <c r="AM427" s="305"/>
      <c r="AN427" s="305"/>
      <c r="AO427" s="305"/>
      <c r="AP427" s="305"/>
      <c r="AQ427" s="220"/>
      <c r="AR427" s="305"/>
      <c r="AS427" s="305"/>
      <c r="AT427" s="305"/>
      <c r="AU427" s="305"/>
      <c r="AV427" s="305"/>
      <c r="AW427" s="305"/>
      <c r="AX427" s="302"/>
      <c r="AY427" s="302"/>
      <c r="AZ427" s="302"/>
      <c r="BA427" s="302"/>
      <c r="BB427" s="302"/>
      <c r="BC427" s="302"/>
      <c r="BD427" s="302"/>
      <c r="BE427" s="302"/>
      <c r="BF427" s="302"/>
      <c r="BG427" s="302"/>
      <c r="BH427" s="302"/>
      <c r="BI427" s="302"/>
      <c r="BJ427" s="302"/>
      <c r="BK427" s="302"/>
      <c r="BL427" s="302"/>
      <c r="BM427" s="302"/>
      <c r="BN427" s="302"/>
      <c r="BO427" s="302"/>
      <c r="BP427" s="302"/>
      <c r="BQ427" s="302"/>
      <c r="BR427" s="302"/>
      <c r="BS427" s="302"/>
      <c r="BT427" s="302"/>
      <c r="BU427" s="302"/>
      <c r="BV427" s="302"/>
      <c r="BW427" s="302"/>
      <c r="BX427" s="302"/>
      <c r="BY427" s="302"/>
      <c r="BZ427" s="302"/>
      <c r="CA427" s="302"/>
      <c r="CB427" s="302"/>
      <c r="CC427" s="302"/>
      <c r="CD427" s="302"/>
      <c r="CE427" s="302"/>
      <c r="CF427" s="302"/>
      <c r="CG427" s="302"/>
      <c r="CH427" s="302"/>
      <c r="CI427" s="302"/>
      <c r="CJ427" s="302"/>
      <c r="CK427" s="302"/>
      <c r="CL427" s="302"/>
      <c r="CM427" s="302"/>
      <c r="CN427" s="302"/>
      <c r="CO427" s="302"/>
      <c r="CP427" s="302"/>
      <c r="CQ427" s="302"/>
      <c r="CR427" s="302"/>
      <c r="CS427" s="302"/>
      <c r="CT427" s="302"/>
      <c r="CU427" s="302"/>
      <c r="CV427" s="302"/>
      <c r="CW427" s="302"/>
      <c r="CX427" s="302"/>
      <c r="CY427" s="302"/>
      <c r="CZ427" s="302"/>
      <c r="DA427" s="302"/>
      <c r="DB427" s="302"/>
      <c r="DC427" s="302"/>
      <c r="DD427" s="302"/>
      <c r="DE427" s="302"/>
      <c r="DF427" s="302"/>
      <c r="DG427" s="302"/>
      <c r="DH427" s="302"/>
      <c r="DI427" s="302"/>
      <c r="DJ427" s="302"/>
      <c r="DK427" s="302"/>
      <c r="DL427" s="302"/>
      <c r="DM427" s="302"/>
      <c r="DN427" s="302"/>
      <c r="DO427" s="302"/>
      <c r="DP427" s="302"/>
      <c r="DQ427" s="302"/>
      <c r="DR427" s="302"/>
      <c r="DS427" s="302"/>
      <c r="DT427" s="302"/>
      <c r="DU427" s="302"/>
      <c r="DV427" s="302"/>
      <c r="DW427" s="302"/>
      <c r="DX427" s="302"/>
      <c r="DY427" s="302"/>
      <c r="DZ427" s="302"/>
      <c r="EA427" s="302"/>
      <c r="EB427" s="302"/>
      <c r="EC427" s="302"/>
      <c r="ED427" s="302"/>
      <c r="EE427" s="302"/>
      <c r="EF427" s="302"/>
      <c r="EG427" s="302"/>
      <c r="EH427" s="302"/>
      <c r="EI427" s="302"/>
      <c r="EJ427" s="302"/>
      <c r="EK427" s="302"/>
      <c r="EL427" s="302"/>
      <c r="EM427" s="302"/>
      <c r="EN427" s="302"/>
      <c r="EO427" s="302"/>
      <c r="EP427" s="302"/>
      <c r="EQ427" s="302"/>
      <c r="ER427" s="302"/>
      <c r="ES427" s="302"/>
      <c r="ET427" s="302"/>
      <c r="EU427" s="302"/>
      <c r="EV427" s="302"/>
      <c r="EW427" s="302"/>
      <c r="EX427" s="302"/>
      <c r="EY427" s="302"/>
      <c r="EZ427" s="303"/>
      <c r="FA427" s="303"/>
      <c r="FB427" s="303"/>
      <c r="FC427" s="303"/>
      <c r="FD427" s="303"/>
      <c r="FE427" s="302"/>
      <c r="FF427" s="302"/>
      <c r="FG427" s="302"/>
      <c r="FH427" s="302"/>
      <c r="FI427" s="302"/>
    </row>
    <row r="428" spans="1:165" x14ac:dyDescent="0.2">
      <c r="A428" s="302"/>
      <c r="B428" s="55">
        <f t="shared" si="37"/>
        <v>0</v>
      </c>
      <c r="C428" s="55" t="str">
        <f t="shared" si="38"/>
        <v/>
      </c>
      <c r="D428" s="55" t="str">
        <f t="shared" si="39"/>
        <v/>
      </c>
      <c r="E428" s="55">
        <f t="shared" si="40"/>
        <v>0</v>
      </c>
      <c r="F428" s="55">
        <f t="shared" si="41"/>
        <v>0</v>
      </c>
      <c r="G428" s="55" t="str">
        <f t="shared" si="42"/>
        <v/>
      </c>
      <c r="H428" s="55">
        <f>IF(AND(M428&gt;0,M428&lt;='Summary STATS'!$C$22),1,"")</f>
        <v>1</v>
      </c>
      <c r="I428" s="305"/>
      <c r="J428" s="26" t="s">
        <v>711</v>
      </c>
      <c r="K428" s="205">
        <v>44.219905230000002</v>
      </c>
      <c r="L428" s="205">
        <v>-88.461690700000005</v>
      </c>
      <c r="M428" s="302">
        <v>10</v>
      </c>
      <c r="N428" s="302" t="s">
        <v>276</v>
      </c>
      <c r="O428" s="302" t="s">
        <v>277</v>
      </c>
      <c r="P428" s="301"/>
      <c r="Q428" s="302"/>
      <c r="R428" s="15"/>
      <c r="S428" s="15"/>
      <c r="T428" s="302"/>
      <c r="U428" s="302"/>
      <c r="V428" s="302"/>
      <c r="W428" s="302"/>
      <c r="X428" s="302"/>
      <c r="Y428" s="302"/>
      <c r="Z428" s="302"/>
      <c r="AA428" s="302"/>
      <c r="AB428" s="302"/>
      <c r="AC428" s="302"/>
      <c r="AD428" s="302"/>
      <c r="AE428" s="305"/>
      <c r="AF428" s="305"/>
      <c r="AG428" s="305"/>
      <c r="AH428" s="305"/>
      <c r="AI428" s="305"/>
      <c r="AJ428" s="305"/>
      <c r="AK428" s="305"/>
      <c r="AL428" s="305"/>
      <c r="AM428" s="305"/>
      <c r="AN428" s="305"/>
      <c r="AO428" s="305"/>
      <c r="AP428" s="305"/>
      <c r="AQ428" s="305"/>
      <c r="AR428" s="305"/>
      <c r="AS428" s="305"/>
      <c r="AT428" s="305"/>
      <c r="AU428" s="305"/>
      <c r="AV428" s="305"/>
      <c r="AW428" s="305"/>
      <c r="AX428" s="302"/>
      <c r="AY428" s="302"/>
      <c r="AZ428" s="302"/>
      <c r="BA428" s="302"/>
      <c r="BB428" s="302"/>
      <c r="BC428" s="302"/>
      <c r="BD428" s="302"/>
      <c r="BE428" s="302"/>
      <c r="BF428" s="302"/>
      <c r="BG428" s="302"/>
      <c r="BH428" s="302"/>
      <c r="BI428" s="302"/>
      <c r="BJ428" s="302"/>
      <c r="BK428" s="302"/>
      <c r="BL428" s="302"/>
      <c r="BM428" s="302"/>
      <c r="BN428" s="302"/>
      <c r="BO428" s="302"/>
      <c r="BP428" s="302"/>
      <c r="BQ428" s="302"/>
      <c r="BR428" s="302"/>
      <c r="BS428" s="302"/>
      <c r="BT428" s="302"/>
      <c r="BU428" s="302"/>
      <c r="BV428" s="302"/>
      <c r="BW428" s="302"/>
      <c r="BX428" s="302"/>
      <c r="BY428" s="302"/>
      <c r="BZ428" s="302"/>
      <c r="CA428" s="302"/>
      <c r="CB428" s="302"/>
      <c r="CC428" s="302"/>
      <c r="CD428" s="302"/>
      <c r="CE428" s="302"/>
      <c r="CF428" s="302"/>
      <c r="CG428" s="302"/>
      <c r="CH428" s="302"/>
      <c r="CI428" s="302"/>
      <c r="CJ428" s="302"/>
      <c r="CK428" s="302"/>
      <c r="CL428" s="302"/>
      <c r="CM428" s="302"/>
      <c r="CN428" s="302"/>
      <c r="CO428" s="302"/>
      <c r="CP428" s="302"/>
      <c r="CQ428" s="302"/>
      <c r="CR428" s="302"/>
      <c r="CS428" s="302"/>
      <c r="CT428" s="302"/>
      <c r="CU428" s="302"/>
      <c r="CV428" s="302"/>
      <c r="CW428" s="302"/>
      <c r="CX428" s="302"/>
      <c r="CY428" s="302"/>
      <c r="CZ428" s="302"/>
      <c r="DA428" s="302"/>
      <c r="DB428" s="302"/>
      <c r="DC428" s="302"/>
      <c r="DD428" s="302"/>
      <c r="DE428" s="302"/>
      <c r="DF428" s="302"/>
      <c r="DG428" s="302"/>
      <c r="DH428" s="302"/>
      <c r="DI428" s="302"/>
      <c r="DJ428" s="302"/>
      <c r="DK428" s="302"/>
      <c r="DL428" s="302"/>
      <c r="DM428" s="302"/>
      <c r="DN428" s="302"/>
      <c r="DO428" s="302"/>
      <c r="DP428" s="302"/>
      <c r="DQ428" s="302"/>
      <c r="DR428" s="302"/>
      <c r="DS428" s="302"/>
      <c r="DT428" s="302"/>
      <c r="DU428" s="302"/>
      <c r="DV428" s="302"/>
      <c r="DW428" s="302"/>
      <c r="DX428" s="302"/>
      <c r="DY428" s="302"/>
      <c r="DZ428" s="302"/>
      <c r="EA428" s="302"/>
      <c r="EB428" s="302"/>
      <c r="EC428" s="302"/>
      <c r="ED428" s="302"/>
      <c r="EE428" s="302"/>
      <c r="EF428" s="302"/>
      <c r="EG428" s="302"/>
      <c r="EH428" s="302"/>
      <c r="EI428" s="302"/>
      <c r="EJ428" s="302"/>
      <c r="EK428" s="302"/>
      <c r="EL428" s="302"/>
      <c r="EM428" s="302"/>
      <c r="EN428" s="302"/>
      <c r="EO428" s="302"/>
      <c r="EP428" s="302"/>
      <c r="EQ428" s="302"/>
      <c r="ER428" s="302"/>
      <c r="ES428" s="302"/>
      <c r="ET428" s="302"/>
      <c r="EU428" s="302"/>
      <c r="EV428" s="302"/>
      <c r="EW428" s="302"/>
      <c r="EX428" s="302"/>
      <c r="EY428" s="302"/>
      <c r="EZ428" s="303"/>
      <c r="FA428" s="303"/>
      <c r="FB428" s="303"/>
      <c r="FC428" s="303"/>
      <c r="FD428" s="303"/>
      <c r="FE428" s="302"/>
      <c r="FF428" s="302"/>
      <c r="FG428" s="302"/>
      <c r="FH428" s="302"/>
      <c r="FI428" s="302"/>
    </row>
    <row r="429" spans="1:165" x14ac:dyDescent="0.2">
      <c r="A429" s="302"/>
      <c r="B429" s="55">
        <f t="shared" si="37"/>
        <v>0</v>
      </c>
      <c r="C429" s="55" t="str">
        <f t="shared" si="38"/>
        <v/>
      </c>
      <c r="D429" s="55" t="str">
        <f t="shared" si="39"/>
        <v/>
      </c>
      <c r="E429" s="55">
        <f t="shared" si="40"/>
        <v>0</v>
      </c>
      <c r="F429" s="55">
        <f t="shared" si="41"/>
        <v>0</v>
      </c>
      <c r="G429" s="55" t="str">
        <f t="shared" si="42"/>
        <v/>
      </c>
      <c r="H429" s="55">
        <f>IF(AND(M429&gt;0,M429&lt;='Summary STATS'!$C$22),1,"")</f>
        <v>1</v>
      </c>
      <c r="I429" s="305"/>
      <c r="J429" s="26" t="s">
        <v>712</v>
      </c>
      <c r="K429" s="205">
        <v>44.219890390000003</v>
      </c>
      <c r="L429" s="205">
        <v>-88.460589409999997</v>
      </c>
      <c r="M429" s="302">
        <v>12.5</v>
      </c>
      <c r="N429" s="302" t="s">
        <v>276</v>
      </c>
      <c r="O429" s="302" t="s">
        <v>277</v>
      </c>
      <c r="P429" s="301"/>
      <c r="Q429" s="302"/>
      <c r="R429" s="15"/>
      <c r="S429" s="15"/>
      <c r="T429" s="302"/>
      <c r="U429" s="302"/>
      <c r="V429" s="302"/>
      <c r="W429" s="302"/>
      <c r="X429" s="302"/>
      <c r="Y429" s="302"/>
      <c r="Z429" s="302"/>
      <c r="AA429" s="302"/>
      <c r="AB429" s="302"/>
      <c r="AC429" s="302"/>
      <c r="AD429" s="302"/>
      <c r="AE429" s="305"/>
      <c r="AF429" s="305"/>
      <c r="AG429" s="305"/>
      <c r="AH429" s="305"/>
      <c r="AI429" s="305"/>
      <c r="AJ429" s="305"/>
      <c r="AK429" s="305"/>
      <c r="AL429" s="305"/>
      <c r="AM429" s="305"/>
      <c r="AN429" s="305"/>
      <c r="AO429" s="305"/>
      <c r="AP429" s="305"/>
      <c r="AQ429" s="305"/>
      <c r="AR429" s="305"/>
      <c r="AS429" s="305"/>
      <c r="AT429" s="305"/>
      <c r="AU429" s="305"/>
      <c r="AV429" s="305"/>
      <c r="AW429" s="305"/>
      <c r="AX429" s="302"/>
      <c r="AY429" s="302"/>
      <c r="AZ429" s="302"/>
      <c r="BA429" s="302"/>
      <c r="BB429" s="302"/>
      <c r="BC429" s="302"/>
      <c r="BD429" s="302"/>
      <c r="BE429" s="302"/>
      <c r="BF429" s="302"/>
      <c r="BG429" s="302"/>
      <c r="BH429" s="302"/>
      <c r="BI429" s="302"/>
      <c r="BJ429" s="302"/>
      <c r="BK429" s="302"/>
      <c r="BL429" s="302"/>
      <c r="BM429" s="302"/>
      <c r="BN429" s="302"/>
      <c r="BO429" s="302"/>
      <c r="BP429" s="302"/>
      <c r="BQ429" s="302"/>
      <c r="BR429" s="302"/>
      <c r="BS429" s="302"/>
      <c r="BT429" s="302"/>
      <c r="BU429" s="302"/>
      <c r="BV429" s="302"/>
      <c r="BW429" s="302"/>
      <c r="BX429" s="302"/>
      <c r="BY429" s="302"/>
      <c r="BZ429" s="302"/>
      <c r="CA429" s="302"/>
      <c r="CB429" s="302"/>
      <c r="CC429" s="302"/>
      <c r="CD429" s="302"/>
      <c r="CE429" s="302"/>
      <c r="CF429" s="302"/>
      <c r="CG429" s="302"/>
      <c r="CH429" s="302"/>
      <c r="CI429" s="302"/>
      <c r="CJ429" s="302"/>
      <c r="CK429" s="302"/>
      <c r="CL429" s="302"/>
      <c r="CM429" s="302"/>
      <c r="CN429" s="302"/>
      <c r="CO429" s="302"/>
      <c r="CP429" s="302"/>
      <c r="CQ429" s="302"/>
      <c r="CR429" s="302"/>
      <c r="CS429" s="302"/>
      <c r="CT429" s="302"/>
      <c r="CU429" s="302"/>
      <c r="CV429" s="302"/>
      <c r="CW429" s="302"/>
      <c r="CX429" s="302"/>
      <c r="CY429" s="302"/>
      <c r="CZ429" s="302"/>
      <c r="DA429" s="302"/>
      <c r="DB429" s="302"/>
      <c r="DC429" s="302"/>
      <c r="DD429" s="302"/>
      <c r="DE429" s="302"/>
      <c r="DF429" s="302"/>
      <c r="DG429" s="302"/>
      <c r="DH429" s="302"/>
      <c r="DI429" s="302"/>
      <c r="DJ429" s="302"/>
      <c r="DK429" s="302"/>
      <c r="DL429" s="302"/>
      <c r="DM429" s="302"/>
      <c r="DN429" s="302"/>
      <c r="DO429" s="302"/>
      <c r="DP429" s="302"/>
      <c r="DQ429" s="302"/>
      <c r="DR429" s="302"/>
      <c r="DS429" s="302"/>
      <c r="DT429" s="302"/>
      <c r="DU429" s="302"/>
      <c r="DV429" s="302"/>
      <c r="DW429" s="302"/>
      <c r="DX429" s="302"/>
      <c r="DY429" s="302"/>
      <c r="DZ429" s="302"/>
      <c r="EA429" s="302"/>
      <c r="EB429" s="302"/>
      <c r="EC429" s="302"/>
      <c r="ED429" s="302"/>
      <c r="EE429" s="302"/>
      <c r="EF429" s="302"/>
      <c r="EG429" s="302"/>
      <c r="EH429" s="302"/>
      <c r="EI429" s="302"/>
      <c r="EJ429" s="302"/>
      <c r="EK429" s="302"/>
      <c r="EL429" s="302"/>
      <c r="EM429" s="302"/>
      <c r="EN429" s="302"/>
      <c r="EO429" s="302"/>
      <c r="EP429" s="302"/>
      <c r="EQ429" s="302"/>
      <c r="ER429" s="302"/>
      <c r="ES429" s="302"/>
      <c r="ET429" s="302"/>
      <c r="EU429" s="302"/>
      <c r="EV429" s="302"/>
      <c r="EW429" s="302"/>
      <c r="EX429" s="302"/>
      <c r="EY429" s="302"/>
      <c r="EZ429" s="303"/>
      <c r="FA429" s="303"/>
      <c r="FB429" s="303"/>
      <c r="FC429" s="303"/>
      <c r="FD429" s="303"/>
      <c r="FE429" s="302"/>
      <c r="FF429" s="302"/>
      <c r="FG429" s="302"/>
      <c r="FH429" s="302"/>
      <c r="FI429" s="302"/>
    </row>
    <row r="430" spans="1:165" x14ac:dyDescent="0.2">
      <c r="A430" s="302"/>
      <c r="B430" s="55">
        <f t="shared" si="37"/>
        <v>0</v>
      </c>
      <c r="C430" s="55" t="str">
        <f t="shared" si="38"/>
        <v/>
      </c>
      <c r="D430" s="55" t="str">
        <f t="shared" si="39"/>
        <v/>
      </c>
      <c r="E430" s="55">
        <f t="shared" si="40"/>
        <v>0</v>
      </c>
      <c r="F430" s="55">
        <f t="shared" si="41"/>
        <v>0</v>
      </c>
      <c r="G430" s="55" t="str">
        <f t="shared" si="42"/>
        <v/>
      </c>
      <c r="H430" s="55">
        <f>IF(AND(M430&gt;0,M430&lt;='Summary STATS'!$C$22),1,"")</f>
        <v>1</v>
      </c>
      <c r="I430" s="305"/>
      <c r="J430" s="26" t="s">
        <v>713</v>
      </c>
      <c r="K430" s="205">
        <v>44.219875539999997</v>
      </c>
      <c r="L430" s="205">
        <v>-88.459488120000003</v>
      </c>
      <c r="M430" s="302">
        <v>11</v>
      </c>
      <c r="N430" s="302" t="s">
        <v>276</v>
      </c>
      <c r="O430" s="302" t="s">
        <v>277</v>
      </c>
      <c r="P430" s="301"/>
      <c r="Q430" s="302"/>
      <c r="R430" s="15"/>
      <c r="S430" s="15"/>
      <c r="T430" s="302"/>
      <c r="U430" s="302"/>
      <c r="V430" s="302"/>
      <c r="W430" s="302"/>
      <c r="X430" s="302"/>
      <c r="Y430" s="302"/>
      <c r="Z430" s="302"/>
      <c r="AA430" s="302"/>
      <c r="AB430" s="302"/>
      <c r="AC430" s="302"/>
      <c r="AD430" s="302"/>
      <c r="AE430" s="302"/>
      <c r="AF430" s="302"/>
      <c r="AG430" s="302"/>
      <c r="AH430" s="302"/>
      <c r="AI430" s="302"/>
      <c r="AJ430" s="302"/>
      <c r="AK430" s="302"/>
      <c r="AL430" s="302"/>
      <c r="AM430" s="302"/>
      <c r="AN430" s="302"/>
      <c r="AO430" s="302"/>
      <c r="AP430" s="302"/>
      <c r="AQ430" s="302"/>
      <c r="AR430" s="302"/>
      <c r="AS430" s="302"/>
      <c r="AT430" s="302"/>
      <c r="AU430" s="302"/>
      <c r="AV430" s="302"/>
      <c r="AW430" s="302"/>
      <c r="AX430" s="302"/>
      <c r="AY430" s="302"/>
      <c r="AZ430" s="302"/>
      <c r="BA430" s="302"/>
      <c r="BB430" s="302"/>
      <c r="BC430" s="302"/>
      <c r="BD430" s="302"/>
      <c r="BE430" s="302"/>
      <c r="BF430" s="302"/>
      <c r="BG430" s="302"/>
      <c r="BH430" s="302"/>
      <c r="BI430" s="302"/>
      <c r="BJ430" s="302"/>
      <c r="BK430" s="302"/>
      <c r="BL430" s="302"/>
      <c r="BM430" s="302"/>
      <c r="BN430" s="302"/>
      <c r="BO430" s="302"/>
      <c r="BP430" s="302"/>
      <c r="BQ430" s="302"/>
      <c r="BR430" s="302"/>
      <c r="BS430" s="302"/>
      <c r="BT430" s="302"/>
      <c r="BU430" s="302"/>
      <c r="BV430" s="302"/>
      <c r="BW430" s="302"/>
      <c r="BX430" s="302"/>
      <c r="BY430" s="302"/>
      <c r="BZ430" s="302"/>
      <c r="CA430" s="302"/>
      <c r="CB430" s="302"/>
      <c r="CC430" s="302"/>
      <c r="CD430" s="302"/>
      <c r="CE430" s="302"/>
      <c r="CF430" s="302"/>
      <c r="CG430" s="302"/>
      <c r="CH430" s="302"/>
      <c r="CI430" s="302"/>
      <c r="CJ430" s="302"/>
      <c r="CK430" s="302"/>
      <c r="CL430" s="302"/>
      <c r="CM430" s="302"/>
      <c r="CN430" s="302"/>
      <c r="CO430" s="302"/>
      <c r="CP430" s="302"/>
      <c r="CQ430" s="302"/>
      <c r="CR430" s="302"/>
      <c r="CS430" s="302"/>
      <c r="CT430" s="302"/>
      <c r="CU430" s="302"/>
      <c r="CV430" s="302"/>
      <c r="CW430" s="302"/>
      <c r="CX430" s="302"/>
      <c r="CY430" s="302"/>
      <c r="CZ430" s="302"/>
      <c r="DA430" s="302"/>
      <c r="DB430" s="302"/>
      <c r="DC430" s="302"/>
      <c r="DD430" s="302"/>
      <c r="DE430" s="302"/>
      <c r="DF430" s="302"/>
      <c r="DG430" s="302"/>
      <c r="DH430" s="302"/>
      <c r="DI430" s="302"/>
      <c r="DJ430" s="302"/>
      <c r="DK430" s="302"/>
      <c r="DL430" s="302"/>
      <c r="DM430" s="302"/>
      <c r="DN430" s="302"/>
      <c r="DO430" s="302"/>
      <c r="DP430" s="302"/>
      <c r="DQ430" s="302"/>
      <c r="DR430" s="302"/>
      <c r="DS430" s="302"/>
      <c r="DT430" s="302"/>
      <c r="DU430" s="302"/>
      <c r="DV430" s="302"/>
      <c r="DW430" s="302"/>
      <c r="DX430" s="302"/>
      <c r="DY430" s="302"/>
      <c r="DZ430" s="302"/>
      <c r="EA430" s="302"/>
      <c r="EB430" s="302"/>
      <c r="EC430" s="302"/>
      <c r="ED430" s="302"/>
      <c r="EE430" s="302"/>
      <c r="EF430" s="302"/>
      <c r="EG430" s="302"/>
      <c r="EH430" s="302"/>
      <c r="EI430" s="302"/>
      <c r="EJ430" s="302"/>
      <c r="EK430" s="302"/>
      <c r="EL430" s="302"/>
      <c r="EM430" s="302"/>
      <c r="EN430" s="302"/>
      <c r="EO430" s="302"/>
      <c r="EP430" s="302"/>
      <c r="EQ430" s="302"/>
      <c r="ER430" s="302"/>
      <c r="ES430" s="302"/>
      <c r="ET430" s="302"/>
      <c r="EU430" s="302"/>
      <c r="EV430" s="302"/>
      <c r="EW430" s="302"/>
      <c r="EX430" s="302"/>
      <c r="EY430" s="302"/>
      <c r="EZ430" s="303"/>
      <c r="FA430" s="303"/>
      <c r="FB430" s="303"/>
      <c r="FC430" s="303"/>
      <c r="FD430" s="303"/>
      <c r="FE430" s="302"/>
      <c r="FF430" s="302"/>
      <c r="FG430" s="302"/>
      <c r="FH430" s="302"/>
      <c r="FI430" s="302"/>
    </row>
    <row r="431" spans="1:165" x14ac:dyDescent="0.2">
      <c r="A431" s="302"/>
      <c r="B431" s="55">
        <f t="shared" si="37"/>
        <v>0</v>
      </c>
      <c r="C431" s="55" t="str">
        <f t="shared" si="38"/>
        <v/>
      </c>
      <c r="D431" s="55" t="str">
        <f t="shared" si="39"/>
        <v/>
      </c>
      <c r="E431" s="55">
        <f t="shared" si="40"/>
        <v>0</v>
      </c>
      <c r="F431" s="55">
        <f t="shared" si="41"/>
        <v>0</v>
      </c>
      <c r="G431" s="55" t="str">
        <f t="shared" si="42"/>
        <v/>
      </c>
      <c r="H431" s="55">
        <f>IF(AND(M431&gt;0,M431&lt;='Summary STATS'!$C$22),1,"")</f>
        <v>1</v>
      </c>
      <c r="I431" s="305"/>
      <c r="J431" s="26" t="s">
        <v>714</v>
      </c>
      <c r="K431" s="205">
        <v>44.219860679999996</v>
      </c>
      <c r="L431" s="205">
        <v>-88.458386840000003</v>
      </c>
      <c r="M431" s="302">
        <v>10</v>
      </c>
      <c r="N431" s="302" t="s">
        <v>284</v>
      </c>
      <c r="O431" s="302" t="s">
        <v>277</v>
      </c>
      <c r="P431" s="301"/>
      <c r="Q431" s="302"/>
      <c r="R431" s="15"/>
      <c r="S431" s="15"/>
      <c r="T431" s="302"/>
      <c r="U431" s="302"/>
      <c r="V431" s="302"/>
      <c r="W431" s="302"/>
      <c r="X431" s="302"/>
      <c r="Y431" s="302"/>
      <c r="Z431" s="302"/>
      <c r="AA431" s="302"/>
      <c r="AB431" s="302"/>
      <c r="AC431" s="302"/>
      <c r="AD431" s="302"/>
      <c r="AE431" s="302"/>
      <c r="AF431" s="302"/>
      <c r="AG431" s="302"/>
      <c r="AH431" s="302"/>
      <c r="AI431" s="302"/>
      <c r="AJ431" s="302"/>
      <c r="AK431" s="302"/>
      <c r="AL431" s="302"/>
      <c r="AM431" s="302"/>
      <c r="AN431" s="302"/>
      <c r="AO431" s="302"/>
      <c r="AP431" s="302"/>
      <c r="AQ431" s="302"/>
      <c r="AR431" s="302"/>
      <c r="AS431" s="302"/>
      <c r="AT431" s="302"/>
      <c r="AU431" s="302"/>
      <c r="AV431" s="302"/>
      <c r="AW431" s="302"/>
      <c r="AX431" s="302"/>
      <c r="AY431" s="302"/>
      <c r="AZ431" s="302"/>
      <c r="BA431" s="302"/>
      <c r="BB431" s="302"/>
      <c r="BC431" s="302"/>
      <c r="BD431" s="302"/>
      <c r="BE431" s="302"/>
      <c r="BF431" s="302"/>
      <c r="BG431" s="302"/>
      <c r="BH431" s="302"/>
      <c r="BI431" s="302"/>
      <c r="BJ431" s="302"/>
      <c r="BK431" s="302"/>
      <c r="BL431" s="302"/>
      <c r="BM431" s="302"/>
      <c r="BN431" s="302"/>
      <c r="BO431" s="302"/>
      <c r="BP431" s="302"/>
      <c r="BQ431" s="302"/>
      <c r="BR431" s="302"/>
      <c r="BS431" s="302"/>
      <c r="BT431" s="302"/>
      <c r="BU431" s="302"/>
      <c r="BV431" s="302"/>
      <c r="BW431" s="302"/>
      <c r="BX431" s="302"/>
      <c r="BY431" s="302"/>
      <c r="BZ431" s="302"/>
      <c r="CA431" s="302"/>
      <c r="CB431" s="302"/>
      <c r="CC431" s="302"/>
      <c r="CD431" s="302"/>
      <c r="CE431" s="302"/>
      <c r="CF431" s="302"/>
      <c r="CG431" s="302"/>
      <c r="CH431" s="302"/>
      <c r="CI431" s="302"/>
      <c r="CJ431" s="302"/>
      <c r="CK431" s="302"/>
      <c r="CL431" s="302"/>
      <c r="CM431" s="302"/>
      <c r="CN431" s="302"/>
      <c r="CO431" s="302"/>
      <c r="CP431" s="302"/>
      <c r="CQ431" s="302"/>
      <c r="CR431" s="302"/>
      <c r="CS431" s="302"/>
      <c r="CT431" s="302"/>
      <c r="CU431" s="302"/>
      <c r="CV431" s="302"/>
      <c r="CW431" s="302"/>
      <c r="CX431" s="302"/>
      <c r="CY431" s="302"/>
      <c r="CZ431" s="302"/>
      <c r="DA431" s="302"/>
      <c r="DB431" s="302"/>
      <c r="DC431" s="302"/>
      <c r="DD431" s="302"/>
      <c r="DE431" s="302"/>
      <c r="DF431" s="302"/>
      <c r="DG431" s="302"/>
      <c r="DH431" s="302"/>
      <c r="DI431" s="302"/>
      <c r="DJ431" s="302"/>
      <c r="DK431" s="302"/>
      <c r="DL431" s="302"/>
      <c r="DM431" s="302"/>
      <c r="DN431" s="302"/>
      <c r="DO431" s="302"/>
      <c r="DP431" s="302"/>
      <c r="DQ431" s="302"/>
      <c r="DR431" s="302"/>
      <c r="DS431" s="302"/>
      <c r="DT431" s="302"/>
      <c r="DU431" s="302"/>
      <c r="DV431" s="302"/>
      <c r="DW431" s="302"/>
      <c r="DX431" s="302"/>
      <c r="DY431" s="302"/>
      <c r="DZ431" s="302"/>
      <c r="EA431" s="302"/>
      <c r="EB431" s="302"/>
      <c r="EC431" s="302"/>
      <c r="ED431" s="302"/>
      <c r="EE431" s="302"/>
      <c r="EF431" s="302"/>
      <c r="EG431" s="302"/>
      <c r="EH431" s="302"/>
      <c r="EI431" s="302"/>
      <c r="EJ431" s="302"/>
      <c r="EK431" s="302"/>
      <c r="EL431" s="302"/>
      <c r="EM431" s="302"/>
      <c r="EN431" s="302"/>
      <c r="EO431" s="302"/>
      <c r="EP431" s="302"/>
      <c r="EQ431" s="302"/>
      <c r="ER431" s="302"/>
      <c r="ES431" s="302"/>
      <c r="ET431" s="302"/>
      <c r="EU431" s="302"/>
      <c r="EV431" s="302"/>
      <c r="EW431" s="302"/>
      <c r="EX431" s="302"/>
      <c r="EY431" s="302"/>
      <c r="EZ431" s="303"/>
      <c r="FA431" s="303"/>
      <c r="FB431" s="303"/>
      <c r="FC431" s="303"/>
      <c r="FD431" s="303"/>
      <c r="FE431" s="302"/>
      <c r="FF431" s="302"/>
      <c r="FG431" s="302"/>
      <c r="FH431" s="302"/>
      <c r="FI431" s="302"/>
    </row>
    <row r="432" spans="1:165" x14ac:dyDescent="0.2">
      <c r="A432" s="302"/>
      <c r="B432" s="55">
        <f t="shared" si="37"/>
        <v>0</v>
      </c>
      <c r="C432" s="55" t="str">
        <f t="shared" si="38"/>
        <v/>
      </c>
      <c r="D432" s="55" t="str">
        <f t="shared" si="39"/>
        <v/>
      </c>
      <c r="E432" s="55">
        <f t="shared" si="40"/>
        <v>0</v>
      </c>
      <c r="F432" s="55">
        <f t="shared" si="41"/>
        <v>0</v>
      </c>
      <c r="G432" s="55" t="str">
        <f t="shared" si="42"/>
        <v/>
      </c>
      <c r="H432" s="55">
        <f>IF(AND(M432&gt;0,M432&lt;='Summary STATS'!$C$22),1,"")</f>
        <v>1</v>
      </c>
      <c r="I432" s="305"/>
      <c r="J432" s="26" t="s">
        <v>715</v>
      </c>
      <c r="K432" s="205">
        <v>44.219845810000002</v>
      </c>
      <c r="L432" s="205">
        <v>-88.457285549999995</v>
      </c>
      <c r="M432" s="302">
        <v>6</v>
      </c>
      <c r="N432" s="302" t="s">
        <v>276</v>
      </c>
      <c r="O432" s="302" t="s">
        <v>277</v>
      </c>
      <c r="P432" s="301"/>
      <c r="Q432" s="302"/>
      <c r="R432" s="15"/>
      <c r="S432" s="15"/>
      <c r="T432" s="302"/>
      <c r="U432" s="302"/>
      <c r="V432" s="302"/>
      <c r="W432" s="302"/>
      <c r="X432" s="302"/>
      <c r="Y432" s="302"/>
      <c r="Z432" s="302"/>
      <c r="AA432" s="302"/>
      <c r="AB432" s="302"/>
      <c r="AC432" s="302"/>
      <c r="AD432" s="302"/>
      <c r="AE432" s="302"/>
      <c r="AF432" s="302"/>
      <c r="AG432" s="302"/>
      <c r="AH432" s="302"/>
      <c r="AI432" s="302"/>
      <c r="AJ432" s="302"/>
      <c r="AK432" s="302"/>
      <c r="AL432" s="302"/>
      <c r="AM432" s="302"/>
      <c r="AN432" s="302"/>
      <c r="AO432" s="302"/>
      <c r="AP432" s="302"/>
      <c r="AQ432" s="302"/>
      <c r="AR432" s="302"/>
      <c r="AS432" s="302"/>
      <c r="AT432" s="302"/>
      <c r="AU432" s="302"/>
      <c r="AV432" s="302"/>
      <c r="AW432" s="302"/>
      <c r="AX432" s="302"/>
      <c r="AY432" s="302"/>
      <c r="AZ432" s="302"/>
      <c r="BA432" s="302"/>
      <c r="BB432" s="302"/>
      <c r="BC432" s="302"/>
      <c r="BD432" s="302"/>
      <c r="BE432" s="302"/>
      <c r="BF432" s="302"/>
      <c r="BG432" s="302"/>
      <c r="BH432" s="302"/>
      <c r="BI432" s="302"/>
      <c r="BJ432" s="302"/>
      <c r="BK432" s="302"/>
      <c r="BL432" s="302"/>
      <c r="BM432" s="302"/>
      <c r="BN432" s="302"/>
      <c r="BO432" s="302"/>
      <c r="BP432" s="302"/>
      <c r="BQ432" s="302"/>
      <c r="BR432" s="302"/>
      <c r="BS432" s="302"/>
      <c r="BT432" s="302"/>
      <c r="BU432" s="302"/>
      <c r="BV432" s="302"/>
      <c r="BW432" s="302"/>
      <c r="BX432" s="302"/>
      <c r="BY432" s="302"/>
      <c r="BZ432" s="302"/>
      <c r="CA432" s="302"/>
      <c r="CB432" s="302"/>
      <c r="CC432" s="302"/>
      <c r="CD432" s="302"/>
      <c r="CE432" s="302"/>
      <c r="CF432" s="302"/>
      <c r="CG432" s="302"/>
      <c r="CH432" s="302"/>
      <c r="CI432" s="302"/>
      <c r="CJ432" s="302"/>
      <c r="CK432" s="302"/>
      <c r="CL432" s="302"/>
      <c r="CM432" s="302"/>
      <c r="CN432" s="302"/>
      <c r="CO432" s="302"/>
      <c r="CP432" s="302"/>
      <c r="CQ432" s="302"/>
      <c r="CR432" s="302"/>
      <c r="CS432" s="302"/>
      <c r="CT432" s="302"/>
      <c r="CU432" s="302"/>
      <c r="CV432" s="302"/>
      <c r="CW432" s="302"/>
      <c r="CX432" s="302"/>
      <c r="CY432" s="302"/>
      <c r="CZ432" s="302"/>
      <c r="DA432" s="302"/>
      <c r="DB432" s="302"/>
      <c r="DC432" s="302"/>
      <c r="DD432" s="302"/>
      <c r="DE432" s="302"/>
      <c r="DF432" s="302"/>
      <c r="DG432" s="302"/>
      <c r="DH432" s="302"/>
      <c r="DI432" s="302"/>
      <c r="DJ432" s="302"/>
      <c r="DK432" s="302"/>
      <c r="DL432" s="302"/>
      <c r="DM432" s="302"/>
      <c r="DN432" s="302"/>
      <c r="DO432" s="302"/>
      <c r="DP432" s="302"/>
      <c r="DQ432" s="302"/>
      <c r="DR432" s="302"/>
      <c r="DS432" s="302"/>
      <c r="DT432" s="302"/>
      <c r="DU432" s="302"/>
      <c r="DV432" s="302"/>
      <c r="DW432" s="302"/>
      <c r="DX432" s="302"/>
      <c r="DY432" s="302"/>
      <c r="DZ432" s="302"/>
      <c r="EA432" s="302"/>
      <c r="EB432" s="302"/>
      <c r="EC432" s="302"/>
      <c r="ED432" s="302"/>
      <c r="EE432" s="302"/>
      <c r="EF432" s="302"/>
      <c r="EG432" s="302"/>
      <c r="EH432" s="302"/>
      <c r="EI432" s="302"/>
      <c r="EJ432" s="302"/>
      <c r="EK432" s="302"/>
      <c r="EL432" s="302"/>
      <c r="EM432" s="302"/>
      <c r="EN432" s="302"/>
      <c r="EO432" s="302"/>
      <c r="EP432" s="302"/>
      <c r="EQ432" s="302"/>
      <c r="ER432" s="302"/>
      <c r="ES432" s="302"/>
      <c r="ET432" s="302"/>
      <c r="EU432" s="302"/>
      <c r="EV432" s="302"/>
      <c r="EW432" s="302"/>
      <c r="EX432" s="302"/>
      <c r="EY432" s="302"/>
      <c r="EZ432" s="303"/>
      <c r="FA432" s="303"/>
      <c r="FB432" s="303"/>
      <c r="FC432" s="303"/>
      <c r="FD432" s="303"/>
      <c r="FE432" s="302"/>
      <c r="FF432" s="302"/>
      <c r="FG432" s="302"/>
      <c r="FH432" s="302"/>
      <c r="FI432" s="302"/>
    </row>
    <row r="433" spans="1:165" x14ac:dyDescent="0.2">
      <c r="A433" s="302"/>
      <c r="B433" s="55">
        <f t="shared" si="37"/>
        <v>5</v>
      </c>
      <c r="C433" s="55">
        <f t="shared" si="38"/>
        <v>5</v>
      </c>
      <c r="D433" s="55">
        <f t="shared" si="39"/>
        <v>5</v>
      </c>
      <c r="E433" s="55">
        <f t="shared" si="40"/>
        <v>5</v>
      </c>
      <c r="F433" s="55">
        <f t="shared" si="41"/>
        <v>5</v>
      </c>
      <c r="G433" s="55">
        <f t="shared" si="42"/>
        <v>4.25</v>
      </c>
      <c r="H433" s="55">
        <f>IF(AND(M433&gt;0,M433&lt;='Summary STATS'!$C$22),1,"")</f>
        <v>1</v>
      </c>
      <c r="I433" s="305"/>
      <c r="J433" s="26" t="s">
        <v>716</v>
      </c>
      <c r="K433" s="205">
        <v>44.220771259999999</v>
      </c>
      <c r="L433" s="205">
        <v>-88.467176620000004</v>
      </c>
      <c r="M433" s="302">
        <v>4.25</v>
      </c>
      <c r="N433" s="302" t="s">
        <v>284</v>
      </c>
      <c r="O433" s="302" t="s">
        <v>277</v>
      </c>
      <c r="P433" s="301"/>
      <c r="Q433" s="302">
        <v>3</v>
      </c>
      <c r="R433" s="15"/>
      <c r="S433" s="15"/>
      <c r="T433" s="302"/>
      <c r="U433" s="302"/>
      <c r="V433" s="302"/>
      <c r="W433" s="302"/>
      <c r="X433" s="302"/>
      <c r="Y433" s="302"/>
      <c r="Z433" s="302"/>
      <c r="AA433" s="302"/>
      <c r="AB433" s="302"/>
      <c r="AC433" s="302"/>
      <c r="AD433" s="302"/>
      <c r="AE433" s="302">
        <v>2</v>
      </c>
      <c r="AF433" s="302"/>
      <c r="AG433" s="302"/>
      <c r="AH433" s="302"/>
      <c r="AI433" s="302"/>
      <c r="AJ433" s="302"/>
      <c r="AK433" s="302"/>
      <c r="AL433" s="302"/>
      <c r="AM433" s="302"/>
      <c r="AN433" s="302"/>
      <c r="AO433" s="302"/>
      <c r="AP433" s="302"/>
      <c r="AQ433" s="302">
        <v>3</v>
      </c>
      <c r="AR433" s="302"/>
      <c r="AS433" s="302"/>
      <c r="AT433" s="302"/>
      <c r="AU433" s="302"/>
      <c r="AV433" s="302"/>
      <c r="AW433" s="302"/>
      <c r="AX433" s="302"/>
      <c r="AY433" s="302"/>
      <c r="AZ433" s="302"/>
      <c r="BA433" s="302"/>
      <c r="BB433" s="302"/>
      <c r="BC433" s="302"/>
      <c r="BD433" s="302"/>
      <c r="BE433" s="302">
        <v>1</v>
      </c>
      <c r="BF433" s="302"/>
      <c r="BG433" s="302"/>
      <c r="BH433" s="302"/>
      <c r="BI433" s="302"/>
      <c r="BJ433" s="302"/>
      <c r="BK433" s="302"/>
      <c r="BL433" s="302"/>
      <c r="BM433" s="302"/>
      <c r="BN433" s="302"/>
      <c r="BO433" s="302"/>
      <c r="BP433" s="302"/>
      <c r="BQ433" s="302"/>
      <c r="BR433" s="302"/>
      <c r="BS433" s="302"/>
      <c r="BT433" s="302"/>
      <c r="BU433" s="302"/>
      <c r="BV433" s="302"/>
      <c r="BW433" s="302"/>
      <c r="BX433" s="302"/>
      <c r="BY433" s="302"/>
      <c r="BZ433" s="302"/>
      <c r="CA433" s="302"/>
      <c r="CB433" s="302"/>
      <c r="CC433" s="302"/>
      <c r="CD433" s="302"/>
      <c r="CE433" s="302"/>
      <c r="CF433" s="302"/>
      <c r="CG433" s="302"/>
      <c r="CH433" s="302"/>
      <c r="CI433" s="302"/>
      <c r="CJ433" s="302"/>
      <c r="CK433" s="302"/>
      <c r="CL433" s="302"/>
      <c r="CM433" s="302"/>
      <c r="CN433" s="302"/>
      <c r="CO433" s="302"/>
      <c r="CP433" s="302"/>
      <c r="CQ433" s="302"/>
      <c r="CR433" s="302"/>
      <c r="CS433" s="302"/>
      <c r="CT433" s="302"/>
      <c r="CU433" s="302"/>
      <c r="CV433" s="302"/>
      <c r="CW433" s="302"/>
      <c r="CX433" s="302"/>
      <c r="CY433" s="302"/>
      <c r="CZ433" s="302"/>
      <c r="DA433" s="302"/>
      <c r="DB433" s="302"/>
      <c r="DC433" s="302"/>
      <c r="DD433" s="302"/>
      <c r="DE433" s="302"/>
      <c r="DF433" s="302"/>
      <c r="DG433" s="302"/>
      <c r="DH433" s="302"/>
      <c r="DI433" s="302"/>
      <c r="DJ433" s="302"/>
      <c r="DK433" s="302"/>
      <c r="DL433" s="302"/>
      <c r="DM433" s="302"/>
      <c r="DN433" s="302"/>
      <c r="DO433" s="302"/>
      <c r="DP433" s="302"/>
      <c r="DQ433" s="302"/>
      <c r="DR433" s="302"/>
      <c r="DS433" s="302"/>
      <c r="DT433" s="302"/>
      <c r="DU433" s="302"/>
      <c r="DV433" s="302"/>
      <c r="DW433" s="302"/>
      <c r="DX433" s="302"/>
      <c r="DY433" s="302"/>
      <c r="DZ433" s="302"/>
      <c r="EA433" s="302"/>
      <c r="EB433" s="302"/>
      <c r="EC433" s="302"/>
      <c r="ED433" s="302">
        <v>1</v>
      </c>
      <c r="EE433" s="302"/>
      <c r="EF433" s="302"/>
      <c r="EG433" s="302"/>
      <c r="EH433" s="302"/>
      <c r="EI433" s="302"/>
      <c r="EJ433" s="302"/>
      <c r="EK433" s="302"/>
      <c r="EL433" s="302"/>
      <c r="EM433" s="302"/>
      <c r="EN433" s="302"/>
      <c r="EO433" s="302"/>
      <c r="EP433" s="302"/>
      <c r="EQ433" s="302"/>
      <c r="ER433" s="302"/>
      <c r="ES433" s="302"/>
      <c r="ET433" s="302"/>
      <c r="EU433" s="302">
        <v>1</v>
      </c>
      <c r="EV433" s="302"/>
      <c r="EW433" s="302"/>
      <c r="EX433" s="302"/>
      <c r="EY433" s="302"/>
      <c r="EZ433" s="303"/>
      <c r="FA433" s="303"/>
      <c r="FB433" s="303">
        <v>3</v>
      </c>
      <c r="FC433" s="303"/>
      <c r="FD433" s="303"/>
      <c r="FE433" s="302"/>
      <c r="FF433" s="302"/>
      <c r="FG433" s="302"/>
      <c r="FH433" s="302"/>
      <c r="FI433" s="302"/>
    </row>
    <row r="434" spans="1:165" x14ac:dyDescent="0.2">
      <c r="A434" s="302"/>
      <c r="B434" s="55">
        <f t="shared" si="37"/>
        <v>2</v>
      </c>
      <c r="C434" s="55">
        <f t="shared" si="38"/>
        <v>2</v>
      </c>
      <c r="D434" s="55">
        <f t="shared" si="39"/>
        <v>2</v>
      </c>
      <c r="E434" s="55">
        <f t="shared" si="40"/>
        <v>2</v>
      </c>
      <c r="F434" s="55">
        <f t="shared" si="41"/>
        <v>2</v>
      </c>
      <c r="G434" s="55">
        <f t="shared" si="42"/>
        <v>6</v>
      </c>
      <c r="H434" s="55">
        <f>IF(AND(M434&gt;0,M434&lt;='Summary STATS'!$C$22),1,"")</f>
        <v>1</v>
      </c>
      <c r="I434" s="305"/>
      <c r="J434" s="26" t="s">
        <v>717</v>
      </c>
      <c r="K434" s="205">
        <v>44.220756469999998</v>
      </c>
      <c r="L434" s="205">
        <v>-88.466075309999994</v>
      </c>
      <c r="M434" s="302">
        <v>6</v>
      </c>
      <c r="N434" s="302" t="s">
        <v>284</v>
      </c>
      <c r="O434" s="302" t="s">
        <v>277</v>
      </c>
      <c r="P434" s="301"/>
      <c r="Q434" s="302">
        <v>1</v>
      </c>
      <c r="R434" s="15"/>
      <c r="S434" s="15"/>
      <c r="T434" s="302"/>
      <c r="U434" s="302"/>
      <c r="V434" s="302"/>
      <c r="W434" s="302"/>
      <c r="X434" s="302"/>
      <c r="Y434" s="302"/>
      <c r="Z434" s="302"/>
      <c r="AA434" s="302"/>
      <c r="AB434" s="302"/>
      <c r="AC434" s="302"/>
      <c r="AD434" s="302"/>
      <c r="AE434" s="302">
        <v>1</v>
      </c>
      <c r="AF434" s="302"/>
      <c r="AG434" s="302"/>
      <c r="AH434" s="302"/>
      <c r="AI434" s="302"/>
      <c r="AJ434" s="302"/>
      <c r="AK434" s="302"/>
      <c r="AL434" s="302"/>
      <c r="AM434" s="302"/>
      <c r="AN434" s="302"/>
      <c r="AO434" s="302"/>
      <c r="AP434" s="302"/>
      <c r="AQ434" s="302">
        <v>1</v>
      </c>
      <c r="AR434" s="302"/>
      <c r="AS434" s="302"/>
      <c r="AT434" s="302"/>
      <c r="AU434" s="302"/>
      <c r="AV434" s="302"/>
      <c r="AW434" s="302"/>
      <c r="AX434" s="302"/>
      <c r="AY434" s="302"/>
      <c r="AZ434" s="302"/>
      <c r="BA434" s="302"/>
      <c r="BB434" s="302"/>
      <c r="BC434" s="302"/>
      <c r="BD434" s="302"/>
      <c r="BE434" s="302" t="s">
        <v>278</v>
      </c>
      <c r="BF434" s="302"/>
      <c r="BG434" s="302"/>
      <c r="BH434" s="302"/>
      <c r="BI434" s="302"/>
      <c r="BJ434" s="302"/>
      <c r="BK434" s="302"/>
      <c r="BL434" s="302"/>
      <c r="BM434" s="302"/>
      <c r="BN434" s="302"/>
      <c r="BO434" s="302"/>
      <c r="BP434" s="302"/>
      <c r="BQ434" s="302"/>
      <c r="BR434" s="302"/>
      <c r="BS434" s="302"/>
      <c r="BT434" s="302"/>
      <c r="BU434" s="302"/>
      <c r="BV434" s="302"/>
      <c r="BW434" s="302"/>
      <c r="BX434" s="302"/>
      <c r="BY434" s="302"/>
      <c r="BZ434" s="302"/>
      <c r="CA434" s="302"/>
      <c r="CB434" s="302"/>
      <c r="CC434" s="302"/>
      <c r="CD434" s="302"/>
      <c r="CE434" s="302"/>
      <c r="CF434" s="302"/>
      <c r="CG434" s="302"/>
      <c r="CH434" s="302"/>
      <c r="CI434" s="302"/>
      <c r="CJ434" s="302"/>
      <c r="CK434" s="302"/>
      <c r="CL434" s="302"/>
      <c r="CM434" s="302"/>
      <c r="CN434" s="302"/>
      <c r="CO434" s="302"/>
      <c r="CP434" s="302"/>
      <c r="CQ434" s="302"/>
      <c r="CR434" s="302"/>
      <c r="CS434" s="302"/>
      <c r="CT434" s="302"/>
      <c r="CU434" s="302"/>
      <c r="CV434" s="302"/>
      <c r="CW434" s="302"/>
      <c r="CX434" s="302"/>
      <c r="CY434" s="302"/>
      <c r="CZ434" s="302"/>
      <c r="DA434" s="302"/>
      <c r="DB434" s="302"/>
      <c r="DC434" s="302"/>
      <c r="DD434" s="302"/>
      <c r="DE434" s="302"/>
      <c r="DF434" s="302"/>
      <c r="DG434" s="302"/>
      <c r="DH434" s="302"/>
      <c r="DI434" s="302"/>
      <c r="DJ434" s="302"/>
      <c r="DK434" s="302"/>
      <c r="DL434" s="302"/>
      <c r="DM434" s="302"/>
      <c r="DN434" s="302"/>
      <c r="DO434" s="302"/>
      <c r="DP434" s="302"/>
      <c r="DQ434" s="302"/>
      <c r="DR434" s="302"/>
      <c r="DS434" s="302"/>
      <c r="DT434" s="302"/>
      <c r="DU434" s="302"/>
      <c r="DV434" s="302"/>
      <c r="DW434" s="302"/>
      <c r="DX434" s="302"/>
      <c r="DY434" s="302"/>
      <c r="DZ434" s="302"/>
      <c r="EA434" s="302"/>
      <c r="EB434" s="302"/>
      <c r="EC434" s="302"/>
      <c r="ED434" s="302" t="s">
        <v>278</v>
      </c>
      <c r="EE434" s="302"/>
      <c r="EF434" s="302"/>
      <c r="EG434" s="302"/>
      <c r="EH434" s="302"/>
      <c r="EI434" s="302"/>
      <c r="EJ434" s="302"/>
      <c r="EK434" s="302"/>
      <c r="EL434" s="302"/>
      <c r="EM434" s="302"/>
      <c r="EN434" s="302"/>
      <c r="EO434" s="302"/>
      <c r="EP434" s="302"/>
      <c r="EQ434" s="302"/>
      <c r="ER434" s="302"/>
      <c r="ES434" s="302"/>
      <c r="ET434" s="302"/>
      <c r="EU434" s="302" t="s">
        <v>278</v>
      </c>
      <c r="EV434" s="302"/>
      <c r="EW434" s="302"/>
      <c r="EX434" s="302"/>
      <c r="EY434" s="302"/>
      <c r="EZ434" s="303"/>
      <c r="FA434" s="303"/>
      <c r="FB434" s="303"/>
      <c r="FC434" s="303"/>
      <c r="FD434" s="303"/>
      <c r="FE434" s="302"/>
      <c r="FF434" s="302"/>
      <c r="FG434" s="302"/>
      <c r="FH434" s="302"/>
      <c r="FI434" s="302"/>
    </row>
    <row r="435" spans="1:165" x14ac:dyDescent="0.2">
      <c r="A435" s="302"/>
      <c r="B435" s="55">
        <f t="shared" si="37"/>
        <v>2</v>
      </c>
      <c r="C435" s="55">
        <f t="shared" si="38"/>
        <v>2</v>
      </c>
      <c r="D435" s="55">
        <f t="shared" si="39"/>
        <v>2</v>
      </c>
      <c r="E435" s="55">
        <f t="shared" si="40"/>
        <v>2</v>
      </c>
      <c r="F435" s="55">
        <f t="shared" si="41"/>
        <v>2</v>
      </c>
      <c r="G435" s="55">
        <f t="shared" si="42"/>
        <v>7.5</v>
      </c>
      <c r="H435" s="55">
        <f>IF(AND(M435&gt;0,M435&lt;='Summary STATS'!$C$22),1,"")</f>
        <v>1</v>
      </c>
      <c r="I435" s="305"/>
      <c r="J435" s="26" t="s">
        <v>718</v>
      </c>
      <c r="K435" s="205">
        <v>44.220741680000003</v>
      </c>
      <c r="L435" s="205">
        <v>-88.464973999999998</v>
      </c>
      <c r="M435" s="302">
        <v>7.5</v>
      </c>
      <c r="N435" s="302" t="s">
        <v>284</v>
      </c>
      <c r="O435" s="302" t="s">
        <v>277</v>
      </c>
      <c r="P435" s="301"/>
      <c r="Q435" s="302">
        <v>1</v>
      </c>
      <c r="R435" s="15"/>
      <c r="S435" s="15"/>
      <c r="T435" s="302"/>
      <c r="U435" s="302"/>
      <c r="V435" s="302"/>
      <c r="W435" s="302"/>
      <c r="X435" s="302"/>
      <c r="Y435" s="302"/>
      <c r="Z435" s="302"/>
      <c r="AA435" s="302"/>
      <c r="AB435" s="302"/>
      <c r="AC435" s="302"/>
      <c r="AD435" s="302"/>
      <c r="AE435" s="302">
        <v>1</v>
      </c>
      <c r="AF435" s="302"/>
      <c r="AG435" s="302"/>
      <c r="AH435" s="302"/>
      <c r="AI435" s="302"/>
      <c r="AJ435" s="302"/>
      <c r="AK435" s="302"/>
      <c r="AL435" s="302"/>
      <c r="AM435" s="302"/>
      <c r="AN435" s="302"/>
      <c r="AO435" s="302"/>
      <c r="AP435" s="302"/>
      <c r="AQ435" s="302">
        <v>1</v>
      </c>
      <c r="AR435" s="302"/>
      <c r="AS435" s="302"/>
      <c r="AT435" s="302"/>
      <c r="AU435" s="302"/>
      <c r="AV435" s="302"/>
      <c r="AW435" s="302"/>
      <c r="AX435" s="302"/>
      <c r="AY435" s="302"/>
      <c r="AZ435" s="302"/>
      <c r="BA435" s="302"/>
      <c r="BB435" s="302"/>
      <c r="BC435" s="302"/>
      <c r="BD435" s="302"/>
      <c r="BE435" s="302"/>
      <c r="BF435" s="302"/>
      <c r="BG435" s="302"/>
      <c r="BH435" s="302"/>
      <c r="BI435" s="302"/>
      <c r="BJ435" s="302"/>
      <c r="BK435" s="302"/>
      <c r="BL435" s="302"/>
      <c r="BM435" s="302"/>
      <c r="BN435" s="302"/>
      <c r="BO435" s="302"/>
      <c r="BP435" s="302"/>
      <c r="BQ435" s="302"/>
      <c r="BR435" s="302"/>
      <c r="BS435" s="302"/>
      <c r="BT435" s="302"/>
      <c r="BU435" s="302"/>
      <c r="BV435" s="302"/>
      <c r="BW435" s="302"/>
      <c r="BX435" s="302"/>
      <c r="BY435" s="302"/>
      <c r="BZ435" s="302"/>
      <c r="CA435" s="302"/>
      <c r="CB435" s="302"/>
      <c r="CC435" s="302"/>
      <c r="CD435" s="302"/>
      <c r="CE435" s="302"/>
      <c r="CF435" s="302"/>
      <c r="CG435" s="302"/>
      <c r="CH435" s="302"/>
      <c r="CI435" s="302"/>
      <c r="CJ435" s="302"/>
      <c r="CK435" s="302"/>
      <c r="CL435" s="302"/>
      <c r="CM435" s="302"/>
      <c r="CN435" s="302"/>
      <c r="CO435" s="302"/>
      <c r="CP435" s="302"/>
      <c r="CQ435" s="302"/>
      <c r="CR435" s="302"/>
      <c r="CS435" s="302"/>
      <c r="CT435" s="302"/>
      <c r="CU435" s="302"/>
      <c r="CV435" s="302"/>
      <c r="CW435" s="302"/>
      <c r="CX435" s="302"/>
      <c r="CY435" s="302"/>
      <c r="CZ435" s="302"/>
      <c r="DA435" s="302"/>
      <c r="DB435" s="302"/>
      <c r="DC435" s="302"/>
      <c r="DD435" s="302"/>
      <c r="DE435" s="302"/>
      <c r="DF435" s="302"/>
      <c r="DG435" s="302"/>
      <c r="DH435" s="302"/>
      <c r="DI435" s="302"/>
      <c r="DJ435" s="302"/>
      <c r="DK435" s="302"/>
      <c r="DL435" s="302"/>
      <c r="DM435" s="302"/>
      <c r="DN435" s="302"/>
      <c r="DO435" s="302"/>
      <c r="DP435" s="302"/>
      <c r="DQ435" s="302"/>
      <c r="DR435" s="302"/>
      <c r="DS435" s="302"/>
      <c r="DT435" s="302"/>
      <c r="DU435" s="302"/>
      <c r="DV435" s="302"/>
      <c r="DW435" s="302"/>
      <c r="DX435" s="302"/>
      <c r="DY435" s="302"/>
      <c r="DZ435" s="302"/>
      <c r="EA435" s="302"/>
      <c r="EB435" s="302"/>
      <c r="EC435" s="302"/>
      <c r="ED435" s="302"/>
      <c r="EE435" s="302"/>
      <c r="EF435" s="302"/>
      <c r="EG435" s="302"/>
      <c r="EH435" s="302"/>
      <c r="EI435" s="302"/>
      <c r="EJ435" s="302"/>
      <c r="EK435" s="302"/>
      <c r="EL435" s="302"/>
      <c r="EM435" s="302"/>
      <c r="EN435" s="302"/>
      <c r="EO435" s="302"/>
      <c r="EP435" s="302"/>
      <c r="EQ435" s="302"/>
      <c r="ER435" s="302"/>
      <c r="ES435" s="302"/>
      <c r="ET435" s="302"/>
      <c r="EU435" s="302"/>
      <c r="EV435" s="302"/>
      <c r="EW435" s="302"/>
      <c r="EX435" s="302"/>
      <c r="EY435" s="302"/>
      <c r="EZ435" s="303"/>
      <c r="FA435" s="303"/>
      <c r="FB435" s="303"/>
      <c r="FC435" s="303"/>
      <c r="FD435" s="303"/>
      <c r="FE435" s="302"/>
      <c r="FF435" s="302"/>
      <c r="FG435" s="302"/>
      <c r="FH435" s="302"/>
      <c r="FI435" s="302"/>
    </row>
    <row r="436" spans="1:165" x14ac:dyDescent="0.2">
      <c r="A436" s="302"/>
      <c r="B436" s="55">
        <f t="shared" si="37"/>
        <v>1</v>
      </c>
      <c r="C436" s="55">
        <f t="shared" si="38"/>
        <v>1</v>
      </c>
      <c r="D436" s="55">
        <f t="shared" si="39"/>
        <v>1</v>
      </c>
      <c r="E436" s="55">
        <f t="shared" si="40"/>
        <v>1</v>
      </c>
      <c r="F436" s="55">
        <f t="shared" si="41"/>
        <v>1</v>
      </c>
      <c r="G436" s="55">
        <f t="shared" si="42"/>
        <v>8</v>
      </c>
      <c r="H436" s="55">
        <f>IF(AND(M436&gt;0,M436&lt;='Summary STATS'!$C$22),1,"")</f>
        <v>1</v>
      </c>
      <c r="I436" s="305"/>
      <c r="J436" s="26" t="s">
        <v>719</v>
      </c>
      <c r="K436" s="205">
        <v>44.22072687</v>
      </c>
      <c r="L436" s="205">
        <v>-88.463872690000002</v>
      </c>
      <c r="M436" s="302">
        <v>8</v>
      </c>
      <c r="N436" s="302" t="s">
        <v>284</v>
      </c>
      <c r="O436" s="302" t="s">
        <v>277</v>
      </c>
      <c r="P436" s="301"/>
      <c r="Q436" s="302">
        <v>1</v>
      </c>
      <c r="R436" s="15"/>
      <c r="S436" s="15"/>
      <c r="T436" s="302"/>
      <c r="U436" s="302"/>
      <c r="V436" s="302"/>
      <c r="W436" s="302"/>
      <c r="X436" s="302"/>
      <c r="Y436" s="302"/>
      <c r="Z436" s="302"/>
      <c r="AA436" s="302"/>
      <c r="AB436" s="302"/>
      <c r="AC436" s="302"/>
      <c r="AD436" s="302"/>
      <c r="AE436" s="302">
        <v>1</v>
      </c>
      <c r="AF436" s="302"/>
      <c r="AG436" s="302"/>
      <c r="AH436" s="302"/>
      <c r="AI436" s="302"/>
      <c r="AJ436" s="302"/>
      <c r="AK436" s="302"/>
      <c r="AL436" s="302"/>
      <c r="AM436" s="302"/>
      <c r="AN436" s="302"/>
      <c r="AO436" s="302"/>
      <c r="AP436" s="302"/>
      <c r="AQ436" s="302"/>
      <c r="AR436" s="302"/>
      <c r="AS436" s="302"/>
      <c r="AT436" s="302"/>
      <c r="AU436" s="302"/>
      <c r="AV436" s="302"/>
      <c r="AW436" s="302"/>
      <c r="AX436" s="302"/>
      <c r="AY436" s="302"/>
      <c r="AZ436" s="302"/>
      <c r="BA436" s="302"/>
      <c r="BB436" s="302"/>
      <c r="BC436" s="302"/>
      <c r="BD436" s="302"/>
      <c r="BE436" s="302"/>
      <c r="BF436" s="302"/>
      <c r="BG436" s="302"/>
      <c r="BH436" s="302"/>
      <c r="BI436" s="302"/>
      <c r="BJ436" s="302"/>
      <c r="BK436" s="302"/>
      <c r="BL436" s="302"/>
      <c r="BM436" s="302"/>
      <c r="BN436" s="302"/>
      <c r="BO436" s="302"/>
      <c r="BP436" s="302"/>
      <c r="BQ436" s="302"/>
      <c r="BR436" s="302"/>
      <c r="BS436" s="302"/>
      <c r="BT436" s="302"/>
      <c r="BU436" s="302"/>
      <c r="BV436" s="302"/>
      <c r="BW436" s="302"/>
      <c r="BX436" s="302"/>
      <c r="BY436" s="302"/>
      <c r="BZ436" s="302"/>
      <c r="CA436" s="302"/>
      <c r="CB436" s="302"/>
      <c r="CC436" s="302"/>
      <c r="CD436" s="302"/>
      <c r="CE436" s="302"/>
      <c r="CF436" s="302"/>
      <c r="CG436" s="302"/>
      <c r="CH436" s="302"/>
      <c r="CI436" s="302"/>
      <c r="CJ436" s="302"/>
      <c r="CK436" s="302"/>
      <c r="CL436" s="302"/>
      <c r="CM436" s="302"/>
      <c r="CN436" s="302"/>
      <c r="CO436" s="302"/>
      <c r="CP436" s="302"/>
      <c r="CQ436" s="302"/>
      <c r="CR436" s="302"/>
      <c r="CS436" s="302"/>
      <c r="CT436" s="302"/>
      <c r="CU436" s="302"/>
      <c r="CV436" s="302"/>
      <c r="CW436" s="302"/>
      <c r="CX436" s="302"/>
      <c r="CY436" s="302"/>
      <c r="CZ436" s="302"/>
      <c r="DA436" s="302"/>
      <c r="DB436" s="302"/>
      <c r="DC436" s="302"/>
      <c r="DD436" s="302"/>
      <c r="DE436" s="302"/>
      <c r="DF436" s="302"/>
      <c r="DG436" s="302"/>
      <c r="DH436" s="302"/>
      <c r="DI436" s="302"/>
      <c r="DJ436" s="302"/>
      <c r="DK436" s="302"/>
      <c r="DL436" s="302"/>
      <c r="DM436" s="302"/>
      <c r="DN436" s="302"/>
      <c r="DO436" s="302"/>
      <c r="DP436" s="302"/>
      <c r="DQ436" s="302"/>
      <c r="DR436" s="302"/>
      <c r="DS436" s="302"/>
      <c r="DT436" s="302"/>
      <c r="DU436" s="302"/>
      <c r="DV436" s="302"/>
      <c r="DW436" s="302"/>
      <c r="DX436" s="302"/>
      <c r="DY436" s="302"/>
      <c r="DZ436" s="302"/>
      <c r="EA436" s="302"/>
      <c r="EB436" s="302"/>
      <c r="EC436" s="302"/>
      <c r="ED436" s="302"/>
      <c r="EE436" s="302"/>
      <c r="EF436" s="302"/>
      <c r="EG436" s="302"/>
      <c r="EH436" s="302"/>
      <c r="EI436" s="302"/>
      <c r="EJ436" s="302"/>
      <c r="EK436" s="302"/>
      <c r="EL436" s="302"/>
      <c r="EM436" s="302"/>
      <c r="EN436" s="302"/>
      <c r="EO436" s="302"/>
      <c r="EP436" s="302"/>
      <c r="EQ436" s="302"/>
      <c r="ER436" s="302"/>
      <c r="ES436" s="302"/>
      <c r="ET436" s="302"/>
      <c r="EU436" s="302"/>
      <c r="EV436" s="302"/>
      <c r="EW436" s="302"/>
      <c r="EX436" s="302"/>
      <c r="EY436" s="302"/>
      <c r="EZ436" s="303"/>
      <c r="FA436" s="303"/>
      <c r="FB436" s="303"/>
      <c r="FC436" s="303"/>
      <c r="FD436" s="303"/>
      <c r="FE436" s="302"/>
      <c r="FF436" s="302"/>
      <c r="FG436" s="302"/>
      <c r="FH436" s="302"/>
      <c r="FI436" s="302"/>
    </row>
    <row r="437" spans="1:165" x14ac:dyDescent="0.2">
      <c r="A437" s="302"/>
      <c r="B437" s="55">
        <f t="shared" si="37"/>
        <v>0</v>
      </c>
      <c r="C437" s="55" t="str">
        <f t="shared" si="38"/>
        <v/>
      </c>
      <c r="D437" s="55" t="str">
        <f t="shared" si="39"/>
        <v/>
      </c>
      <c r="E437" s="55">
        <f t="shared" si="40"/>
        <v>0</v>
      </c>
      <c r="F437" s="55">
        <f t="shared" si="41"/>
        <v>0</v>
      </c>
      <c r="G437" s="55" t="str">
        <f t="shared" si="42"/>
        <v/>
      </c>
      <c r="H437" s="55">
        <f>IF(AND(M437&gt;0,M437&lt;='Summary STATS'!$C$22),1,"")</f>
        <v>1</v>
      </c>
      <c r="I437" s="305"/>
      <c r="J437" s="26" t="s">
        <v>720</v>
      </c>
      <c r="K437" s="205">
        <v>44.220712050000003</v>
      </c>
      <c r="L437" s="205">
        <v>-88.462771380000007</v>
      </c>
      <c r="M437" s="302">
        <v>9.5</v>
      </c>
      <c r="N437" s="302" t="s">
        <v>284</v>
      </c>
      <c r="O437" s="302" t="s">
        <v>277</v>
      </c>
      <c r="P437" s="301"/>
      <c r="Q437" s="302"/>
      <c r="R437" s="15"/>
      <c r="S437" s="15"/>
      <c r="T437" s="302"/>
      <c r="U437" s="302"/>
      <c r="V437" s="302"/>
      <c r="W437" s="302"/>
      <c r="X437" s="302"/>
      <c r="Y437" s="302"/>
      <c r="Z437" s="302"/>
      <c r="AA437" s="302"/>
      <c r="AB437" s="302"/>
      <c r="AC437" s="302"/>
      <c r="AD437" s="302"/>
      <c r="AE437" s="302"/>
      <c r="AF437" s="302"/>
      <c r="AG437" s="302"/>
      <c r="AH437" s="302"/>
      <c r="AI437" s="302"/>
      <c r="AJ437" s="302"/>
      <c r="AK437" s="302"/>
      <c r="AL437" s="302"/>
      <c r="AM437" s="302"/>
      <c r="AN437" s="302"/>
      <c r="AO437" s="302"/>
      <c r="AP437" s="302"/>
      <c r="AQ437" s="302"/>
      <c r="AR437" s="302"/>
      <c r="AS437" s="302"/>
      <c r="AT437" s="302"/>
      <c r="AU437" s="302"/>
      <c r="AV437" s="302"/>
      <c r="AW437" s="302"/>
      <c r="AX437" s="302"/>
      <c r="AY437" s="302"/>
      <c r="AZ437" s="302"/>
      <c r="BA437" s="302"/>
      <c r="BB437" s="302"/>
      <c r="BC437" s="302"/>
      <c r="BD437" s="302"/>
      <c r="BE437" s="302"/>
      <c r="BF437" s="302"/>
      <c r="BG437" s="302"/>
      <c r="BH437" s="302"/>
      <c r="BI437" s="302"/>
      <c r="BJ437" s="302"/>
      <c r="BK437" s="302"/>
      <c r="BL437" s="302"/>
      <c r="BM437" s="302"/>
      <c r="BN437" s="302"/>
      <c r="BO437" s="302"/>
      <c r="BP437" s="302"/>
      <c r="BQ437" s="302"/>
      <c r="BR437" s="302"/>
      <c r="BS437" s="302"/>
      <c r="BT437" s="302"/>
      <c r="BU437" s="302"/>
      <c r="BV437" s="302"/>
      <c r="BW437" s="302"/>
      <c r="BX437" s="302"/>
      <c r="BY437" s="302"/>
      <c r="BZ437" s="302"/>
      <c r="CA437" s="302"/>
      <c r="CB437" s="302"/>
      <c r="CC437" s="302"/>
      <c r="CD437" s="302"/>
      <c r="CE437" s="302"/>
      <c r="CF437" s="302"/>
      <c r="CG437" s="302"/>
      <c r="CH437" s="302"/>
      <c r="CI437" s="302"/>
      <c r="CJ437" s="302"/>
      <c r="CK437" s="302"/>
      <c r="CL437" s="302"/>
      <c r="CM437" s="302"/>
      <c r="CN437" s="302"/>
      <c r="CO437" s="302"/>
      <c r="CP437" s="302"/>
      <c r="CQ437" s="302"/>
      <c r="CR437" s="302"/>
      <c r="CS437" s="302"/>
      <c r="CT437" s="302"/>
      <c r="CU437" s="302"/>
      <c r="CV437" s="302"/>
      <c r="CW437" s="302"/>
      <c r="CX437" s="302"/>
      <c r="CY437" s="302"/>
      <c r="CZ437" s="302"/>
      <c r="DA437" s="302"/>
      <c r="DB437" s="302"/>
      <c r="DC437" s="302"/>
      <c r="DD437" s="302"/>
      <c r="DE437" s="302"/>
      <c r="DF437" s="302"/>
      <c r="DG437" s="302"/>
      <c r="DH437" s="302"/>
      <c r="DI437" s="302"/>
      <c r="DJ437" s="302"/>
      <c r="DK437" s="302"/>
      <c r="DL437" s="302"/>
      <c r="DM437" s="302"/>
      <c r="DN437" s="302"/>
      <c r="DO437" s="302"/>
      <c r="DP437" s="302"/>
      <c r="DQ437" s="302"/>
      <c r="DR437" s="302"/>
      <c r="DS437" s="302"/>
      <c r="DT437" s="302"/>
      <c r="DU437" s="302"/>
      <c r="DV437" s="302"/>
      <c r="DW437" s="302"/>
      <c r="DX437" s="302"/>
      <c r="DY437" s="302"/>
      <c r="DZ437" s="302"/>
      <c r="EA437" s="302"/>
      <c r="EB437" s="302"/>
      <c r="EC437" s="302"/>
      <c r="ED437" s="302"/>
      <c r="EE437" s="302"/>
      <c r="EF437" s="302"/>
      <c r="EG437" s="302"/>
      <c r="EH437" s="302"/>
      <c r="EI437" s="302"/>
      <c r="EJ437" s="302"/>
      <c r="EK437" s="302"/>
      <c r="EL437" s="302"/>
      <c r="EM437" s="302"/>
      <c r="EN437" s="302"/>
      <c r="EO437" s="302"/>
      <c r="EP437" s="302"/>
      <c r="EQ437" s="302"/>
      <c r="ER437" s="302"/>
      <c r="ES437" s="302"/>
      <c r="ET437" s="302"/>
      <c r="EU437" s="302"/>
      <c r="EV437" s="302"/>
      <c r="EW437" s="302"/>
      <c r="EX437" s="302"/>
      <c r="EY437" s="302"/>
      <c r="EZ437" s="303"/>
      <c r="FA437" s="303"/>
      <c r="FB437" s="303"/>
      <c r="FC437" s="303"/>
      <c r="FD437" s="303"/>
      <c r="FE437" s="302"/>
      <c r="FF437" s="302"/>
      <c r="FG437" s="302"/>
      <c r="FH437" s="302"/>
      <c r="FI437" s="302"/>
    </row>
    <row r="438" spans="1:165" x14ac:dyDescent="0.2">
      <c r="A438" s="302"/>
      <c r="B438" s="55">
        <f t="shared" si="37"/>
        <v>0</v>
      </c>
      <c r="C438" s="55" t="str">
        <f t="shared" si="38"/>
        <v/>
      </c>
      <c r="D438" s="55" t="str">
        <f t="shared" si="39"/>
        <v/>
      </c>
      <c r="E438" s="55">
        <f t="shared" si="40"/>
        <v>0</v>
      </c>
      <c r="F438" s="55">
        <f t="shared" si="41"/>
        <v>0</v>
      </c>
      <c r="G438" s="55" t="str">
        <f t="shared" si="42"/>
        <v/>
      </c>
      <c r="H438" s="55">
        <f>IF(AND(M438&gt;0,M438&lt;='Summary STATS'!$C$22),1,"")</f>
        <v>1</v>
      </c>
      <c r="I438" s="305"/>
      <c r="J438" s="26" t="s">
        <v>721</v>
      </c>
      <c r="K438" s="205">
        <v>44.220697219999998</v>
      </c>
      <c r="L438" s="205">
        <v>-88.461670080000005</v>
      </c>
      <c r="M438" s="302">
        <v>10.5</v>
      </c>
      <c r="N438" s="302" t="s">
        <v>276</v>
      </c>
      <c r="O438" s="302" t="s">
        <v>277</v>
      </c>
      <c r="P438" s="301"/>
      <c r="Q438" s="302"/>
      <c r="R438" s="15"/>
      <c r="S438" s="15"/>
      <c r="T438" s="302"/>
      <c r="U438" s="302"/>
      <c r="V438" s="302"/>
      <c r="W438" s="302"/>
      <c r="X438" s="302"/>
      <c r="Y438" s="302"/>
      <c r="Z438" s="302"/>
      <c r="AA438" s="302"/>
      <c r="AB438" s="302"/>
      <c r="AC438" s="302"/>
      <c r="AD438" s="302"/>
      <c r="AE438" s="302"/>
      <c r="AF438" s="302"/>
      <c r="AG438" s="302"/>
      <c r="AH438" s="302"/>
      <c r="AI438" s="302"/>
      <c r="AJ438" s="302"/>
      <c r="AK438" s="302"/>
      <c r="AL438" s="302"/>
      <c r="AM438" s="302"/>
      <c r="AN438" s="302"/>
      <c r="AO438" s="302"/>
      <c r="AP438" s="302"/>
      <c r="AQ438" s="302"/>
      <c r="AR438" s="302"/>
      <c r="AS438" s="302"/>
      <c r="AT438" s="302"/>
      <c r="AU438" s="302"/>
      <c r="AV438" s="302"/>
      <c r="AW438" s="302"/>
      <c r="AX438" s="302"/>
      <c r="AY438" s="302"/>
      <c r="AZ438" s="302"/>
      <c r="BA438" s="302"/>
      <c r="BB438" s="302"/>
      <c r="BC438" s="302"/>
      <c r="BD438" s="302"/>
      <c r="BE438" s="302"/>
      <c r="BF438" s="302"/>
      <c r="BG438" s="302"/>
      <c r="BH438" s="302"/>
      <c r="BI438" s="302"/>
      <c r="BJ438" s="302"/>
      <c r="BK438" s="302"/>
      <c r="BL438" s="302"/>
      <c r="BM438" s="302"/>
      <c r="BN438" s="302"/>
      <c r="BO438" s="302"/>
      <c r="BP438" s="302"/>
      <c r="BQ438" s="302"/>
      <c r="BR438" s="302"/>
      <c r="BS438" s="302"/>
      <c r="BT438" s="302"/>
      <c r="BU438" s="302"/>
      <c r="BV438" s="302"/>
      <c r="BW438" s="302"/>
      <c r="BX438" s="302"/>
      <c r="BY438" s="302"/>
      <c r="BZ438" s="302"/>
      <c r="CA438" s="302"/>
      <c r="CB438" s="302"/>
      <c r="CC438" s="302"/>
      <c r="CD438" s="302"/>
      <c r="CE438" s="302"/>
      <c r="CF438" s="302"/>
      <c r="CG438" s="302"/>
      <c r="CH438" s="302"/>
      <c r="CI438" s="302"/>
      <c r="CJ438" s="302"/>
      <c r="CK438" s="302"/>
      <c r="CL438" s="302"/>
      <c r="CM438" s="302"/>
      <c r="CN438" s="302"/>
      <c r="CO438" s="302"/>
      <c r="CP438" s="302"/>
      <c r="CQ438" s="302"/>
      <c r="CR438" s="302"/>
      <c r="CS438" s="302"/>
      <c r="CT438" s="302"/>
      <c r="CU438" s="302"/>
      <c r="CV438" s="302"/>
      <c r="CW438" s="302"/>
      <c r="CX438" s="302"/>
      <c r="CY438" s="302"/>
      <c r="CZ438" s="302"/>
      <c r="DA438" s="302"/>
      <c r="DB438" s="302"/>
      <c r="DC438" s="302"/>
      <c r="DD438" s="302"/>
      <c r="DE438" s="302"/>
      <c r="DF438" s="302"/>
      <c r="DG438" s="302"/>
      <c r="DH438" s="302"/>
      <c r="DI438" s="302"/>
      <c r="DJ438" s="302"/>
      <c r="DK438" s="302"/>
      <c r="DL438" s="302"/>
      <c r="DM438" s="302"/>
      <c r="DN438" s="302"/>
      <c r="DO438" s="302"/>
      <c r="DP438" s="302"/>
      <c r="DQ438" s="302"/>
      <c r="DR438" s="302"/>
      <c r="DS438" s="302"/>
      <c r="DT438" s="302"/>
      <c r="DU438" s="302"/>
      <c r="DV438" s="302"/>
      <c r="DW438" s="302"/>
      <c r="DX438" s="302"/>
      <c r="DY438" s="302"/>
      <c r="DZ438" s="302"/>
      <c r="EA438" s="302"/>
      <c r="EB438" s="302"/>
      <c r="EC438" s="302"/>
      <c r="ED438" s="302"/>
      <c r="EE438" s="302"/>
      <c r="EF438" s="302"/>
      <c r="EG438" s="302"/>
      <c r="EH438" s="302"/>
      <c r="EI438" s="302"/>
      <c r="EJ438" s="302"/>
      <c r="EK438" s="302"/>
      <c r="EL438" s="302"/>
      <c r="EM438" s="302"/>
      <c r="EN438" s="302"/>
      <c r="EO438" s="302"/>
      <c r="EP438" s="302"/>
      <c r="EQ438" s="302"/>
      <c r="ER438" s="302"/>
      <c r="ES438" s="302"/>
      <c r="ET438" s="302"/>
      <c r="EU438" s="302"/>
      <c r="EV438" s="302"/>
      <c r="EW438" s="302"/>
      <c r="EX438" s="302"/>
      <c r="EY438" s="302"/>
      <c r="EZ438" s="303"/>
      <c r="FA438" s="303"/>
      <c r="FB438" s="303"/>
      <c r="FC438" s="303"/>
      <c r="FD438" s="303"/>
      <c r="FE438" s="302"/>
      <c r="FF438" s="302"/>
      <c r="FG438" s="302"/>
      <c r="FH438" s="302"/>
      <c r="FI438" s="302"/>
    </row>
    <row r="439" spans="1:165" x14ac:dyDescent="0.2">
      <c r="A439" s="302"/>
      <c r="B439" s="55">
        <f t="shared" si="37"/>
        <v>0</v>
      </c>
      <c r="C439" s="55" t="str">
        <f t="shared" si="38"/>
        <v/>
      </c>
      <c r="D439" s="55" t="str">
        <f t="shared" si="39"/>
        <v/>
      </c>
      <c r="E439" s="55">
        <f t="shared" si="40"/>
        <v>0</v>
      </c>
      <c r="F439" s="55">
        <f t="shared" si="41"/>
        <v>0</v>
      </c>
      <c r="G439" s="55" t="str">
        <f t="shared" si="42"/>
        <v/>
      </c>
      <c r="H439" s="55">
        <f>IF(AND(M439&gt;0,M439&lt;='Summary STATS'!$C$22),1,"")</f>
        <v>1</v>
      </c>
      <c r="I439" s="305"/>
      <c r="J439" s="26" t="s">
        <v>722</v>
      </c>
      <c r="K439" s="205">
        <v>44.22068238</v>
      </c>
      <c r="L439" s="205">
        <v>-88.460568769999995</v>
      </c>
      <c r="M439" s="302">
        <v>12.25</v>
      </c>
      <c r="N439" s="302" t="s">
        <v>276</v>
      </c>
      <c r="O439" s="302" t="s">
        <v>276</v>
      </c>
      <c r="P439" s="301"/>
      <c r="Q439" s="302"/>
      <c r="R439" s="15"/>
      <c r="S439" s="15"/>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302"/>
      <c r="BC439" s="302"/>
      <c r="BD439" s="302"/>
      <c r="BE439" s="302"/>
      <c r="BF439" s="302"/>
      <c r="BG439" s="302"/>
      <c r="BH439" s="302"/>
      <c r="BI439" s="302"/>
      <c r="BJ439" s="302"/>
      <c r="BK439" s="302"/>
      <c r="BL439" s="302"/>
      <c r="BM439" s="302"/>
      <c r="BN439" s="302"/>
      <c r="BO439" s="302"/>
      <c r="BP439" s="302"/>
      <c r="BQ439" s="302"/>
      <c r="BR439" s="302"/>
      <c r="BS439" s="302"/>
      <c r="BT439" s="302"/>
      <c r="BU439" s="302"/>
      <c r="BV439" s="302"/>
      <c r="BW439" s="302"/>
      <c r="BX439" s="302"/>
      <c r="BY439" s="302"/>
      <c r="BZ439" s="302"/>
      <c r="CA439" s="302"/>
      <c r="CB439" s="302"/>
      <c r="CC439" s="302"/>
      <c r="CD439" s="302"/>
      <c r="CE439" s="302"/>
      <c r="CF439" s="302"/>
      <c r="CG439" s="302"/>
      <c r="CH439" s="302"/>
      <c r="CI439" s="302"/>
      <c r="CJ439" s="302"/>
      <c r="CK439" s="302"/>
      <c r="CL439" s="302"/>
      <c r="CM439" s="302"/>
      <c r="CN439" s="302"/>
      <c r="CO439" s="302"/>
      <c r="CP439" s="302"/>
      <c r="CQ439" s="302"/>
      <c r="CR439" s="302"/>
      <c r="CS439" s="302"/>
      <c r="CT439" s="302"/>
      <c r="CU439" s="302"/>
      <c r="CV439" s="302"/>
      <c r="CW439" s="302"/>
      <c r="CX439" s="302"/>
      <c r="CY439" s="302"/>
      <c r="CZ439" s="302"/>
      <c r="DA439" s="302"/>
      <c r="DB439" s="302"/>
      <c r="DC439" s="302"/>
      <c r="DD439" s="302"/>
      <c r="DE439" s="302"/>
      <c r="DF439" s="302"/>
      <c r="DG439" s="302"/>
      <c r="DH439" s="302"/>
      <c r="DI439" s="302"/>
      <c r="DJ439" s="302"/>
      <c r="DK439" s="302"/>
      <c r="DL439" s="302"/>
      <c r="DM439" s="302"/>
      <c r="DN439" s="302"/>
      <c r="DO439" s="302"/>
      <c r="DP439" s="302"/>
      <c r="DQ439" s="302"/>
      <c r="DR439" s="302"/>
      <c r="DS439" s="302"/>
      <c r="DT439" s="302"/>
      <c r="DU439" s="302"/>
      <c r="DV439" s="302"/>
      <c r="DW439" s="302"/>
      <c r="DX439" s="302"/>
      <c r="DY439" s="302"/>
      <c r="DZ439" s="302"/>
      <c r="EA439" s="302"/>
      <c r="EB439" s="302"/>
      <c r="EC439" s="302"/>
      <c r="ED439" s="302"/>
      <c r="EE439" s="302"/>
      <c r="EF439" s="302"/>
      <c r="EG439" s="302"/>
      <c r="EH439" s="302"/>
      <c r="EI439" s="302"/>
      <c r="EJ439" s="302"/>
      <c r="EK439" s="302"/>
      <c r="EL439" s="302"/>
      <c r="EM439" s="302"/>
      <c r="EN439" s="302"/>
      <c r="EO439" s="302"/>
      <c r="EP439" s="302"/>
      <c r="EQ439" s="302"/>
      <c r="ER439" s="302"/>
      <c r="ES439" s="302"/>
      <c r="ET439" s="302"/>
      <c r="EU439" s="302"/>
      <c r="EV439" s="302"/>
      <c r="EW439" s="302"/>
      <c r="EX439" s="302"/>
      <c r="EY439" s="302"/>
      <c r="EZ439" s="303"/>
      <c r="FA439" s="303"/>
      <c r="FB439" s="303"/>
      <c r="FC439" s="303"/>
      <c r="FD439" s="303"/>
      <c r="FE439" s="302"/>
      <c r="FF439" s="302"/>
      <c r="FG439" s="302"/>
      <c r="FH439" s="302"/>
      <c r="FI439" s="302"/>
    </row>
    <row r="440" spans="1:165" x14ac:dyDescent="0.2">
      <c r="A440" s="302"/>
      <c r="B440" s="55">
        <f t="shared" si="37"/>
        <v>0</v>
      </c>
      <c r="C440" s="55" t="str">
        <f t="shared" si="38"/>
        <v/>
      </c>
      <c r="D440" s="55" t="str">
        <f t="shared" si="39"/>
        <v/>
      </c>
      <c r="E440" s="55">
        <f t="shared" si="40"/>
        <v>0</v>
      </c>
      <c r="F440" s="55">
        <f t="shared" si="41"/>
        <v>0</v>
      </c>
      <c r="G440" s="55" t="str">
        <f t="shared" si="42"/>
        <v/>
      </c>
      <c r="H440" s="55">
        <f>IF(AND(M440&gt;0,M440&lt;='Summary STATS'!$C$22),1,"")</f>
        <v>1</v>
      </c>
      <c r="I440" s="305"/>
      <c r="J440" s="26" t="s">
        <v>723</v>
      </c>
      <c r="K440" s="205">
        <v>44.220667540000001</v>
      </c>
      <c r="L440" s="205">
        <v>-88.459467470000007</v>
      </c>
      <c r="M440" s="302">
        <v>11</v>
      </c>
      <c r="N440" s="302" t="s">
        <v>284</v>
      </c>
      <c r="O440" s="302" t="s">
        <v>277</v>
      </c>
      <c r="P440" s="301"/>
      <c r="Q440" s="302"/>
      <c r="R440" s="15"/>
      <c r="S440" s="15"/>
      <c r="T440" s="302"/>
      <c r="U440" s="302"/>
      <c r="V440" s="302"/>
      <c r="W440" s="302"/>
      <c r="X440" s="302"/>
      <c r="Y440" s="302"/>
      <c r="Z440" s="302"/>
      <c r="AA440" s="302"/>
      <c r="AB440" s="302"/>
      <c r="AC440" s="302"/>
      <c r="AD440" s="302"/>
      <c r="AE440" s="302"/>
      <c r="AF440" s="302"/>
      <c r="AG440" s="302"/>
      <c r="AH440" s="302"/>
      <c r="AI440" s="302"/>
      <c r="AJ440" s="302"/>
      <c r="AK440" s="302"/>
      <c r="AL440" s="302"/>
      <c r="AM440" s="302"/>
      <c r="AN440" s="302"/>
      <c r="AO440" s="302"/>
      <c r="AP440" s="302"/>
      <c r="AQ440" s="302"/>
      <c r="AR440" s="302"/>
      <c r="AS440" s="302"/>
      <c r="AT440" s="302"/>
      <c r="AU440" s="302"/>
      <c r="AV440" s="302"/>
      <c r="AW440" s="302"/>
      <c r="AX440" s="302"/>
      <c r="AY440" s="302"/>
      <c r="AZ440" s="302"/>
      <c r="BA440" s="302"/>
      <c r="BB440" s="302"/>
      <c r="BC440" s="302"/>
      <c r="BD440" s="302"/>
      <c r="BE440" s="302"/>
      <c r="BF440" s="302"/>
      <c r="BG440" s="302"/>
      <c r="BH440" s="302"/>
      <c r="BI440" s="302"/>
      <c r="BJ440" s="302"/>
      <c r="BK440" s="302"/>
      <c r="BL440" s="302"/>
      <c r="BM440" s="302"/>
      <c r="BN440" s="302"/>
      <c r="BO440" s="302"/>
      <c r="BP440" s="302"/>
      <c r="BQ440" s="302"/>
      <c r="BR440" s="302"/>
      <c r="BS440" s="302"/>
      <c r="BT440" s="302"/>
      <c r="BU440" s="302"/>
      <c r="BV440" s="302"/>
      <c r="BW440" s="302"/>
      <c r="BX440" s="302"/>
      <c r="BY440" s="302"/>
      <c r="BZ440" s="302"/>
      <c r="CA440" s="302"/>
      <c r="CB440" s="302"/>
      <c r="CC440" s="302"/>
      <c r="CD440" s="302"/>
      <c r="CE440" s="302"/>
      <c r="CF440" s="302"/>
      <c r="CG440" s="302"/>
      <c r="CH440" s="302"/>
      <c r="CI440" s="302"/>
      <c r="CJ440" s="302"/>
      <c r="CK440" s="302"/>
      <c r="CL440" s="302"/>
      <c r="CM440" s="302"/>
      <c r="CN440" s="302"/>
      <c r="CO440" s="302"/>
      <c r="CP440" s="302"/>
      <c r="CQ440" s="302"/>
      <c r="CR440" s="302"/>
      <c r="CS440" s="302"/>
      <c r="CT440" s="302"/>
      <c r="CU440" s="302"/>
      <c r="CV440" s="302"/>
      <c r="CW440" s="302"/>
      <c r="CX440" s="302"/>
      <c r="CY440" s="302"/>
      <c r="CZ440" s="302"/>
      <c r="DA440" s="302"/>
      <c r="DB440" s="302"/>
      <c r="DC440" s="302"/>
      <c r="DD440" s="302"/>
      <c r="DE440" s="302"/>
      <c r="DF440" s="302"/>
      <c r="DG440" s="302"/>
      <c r="DH440" s="302"/>
      <c r="DI440" s="302"/>
      <c r="DJ440" s="302"/>
      <c r="DK440" s="302"/>
      <c r="DL440" s="302"/>
      <c r="DM440" s="302"/>
      <c r="DN440" s="302"/>
      <c r="DO440" s="302"/>
      <c r="DP440" s="302"/>
      <c r="DQ440" s="302"/>
      <c r="DR440" s="302"/>
      <c r="DS440" s="302"/>
      <c r="DT440" s="302"/>
      <c r="DU440" s="302"/>
      <c r="DV440" s="302"/>
      <c r="DW440" s="302"/>
      <c r="DX440" s="302"/>
      <c r="DY440" s="302"/>
      <c r="DZ440" s="302"/>
      <c r="EA440" s="302"/>
      <c r="EB440" s="302"/>
      <c r="EC440" s="302"/>
      <c r="ED440" s="302"/>
      <c r="EE440" s="302"/>
      <c r="EF440" s="302"/>
      <c r="EG440" s="302"/>
      <c r="EH440" s="302"/>
      <c r="EI440" s="302"/>
      <c r="EJ440" s="302"/>
      <c r="EK440" s="302"/>
      <c r="EL440" s="302"/>
      <c r="EM440" s="302"/>
      <c r="EN440" s="302"/>
      <c r="EO440" s="302"/>
      <c r="EP440" s="302"/>
      <c r="EQ440" s="302"/>
      <c r="ER440" s="302"/>
      <c r="ES440" s="302"/>
      <c r="ET440" s="302"/>
      <c r="EU440" s="302"/>
      <c r="EV440" s="302"/>
      <c r="EW440" s="302"/>
      <c r="EX440" s="302"/>
      <c r="EY440" s="302"/>
      <c r="EZ440" s="303"/>
      <c r="FA440" s="303"/>
      <c r="FB440" s="303"/>
      <c r="FC440" s="303"/>
      <c r="FD440" s="303"/>
      <c r="FE440" s="302"/>
      <c r="FF440" s="302"/>
      <c r="FG440" s="302"/>
      <c r="FH440" s="302"/>
      <c r="FI440" s="302"/>
    </row>
    <row r="441" spans="1:165" x14ac:dyDescent="0.2">
      <c r="A441" s="302"/>
      <c r="B441" s="55">
        <f t="shared" si="37"/>
        <v>0</v>
      </c>
      <c r="C441" s="55" t="str">
        <f t="shared" si="38"/>
        <v/>
      </c>
      <c r="D441" s="55" t="str">
        <f t="shared" si="39"/>
        <v/>
      </c>
      <c r="E441" s="55">
        <f t="shared" si="40"/>
        <v>0</v>
      </c>
      <c r="F441" s="55">
        <f t="shared" si="41"/>
        <v>0</v>
      </c>
      <c r="G441" s="55" t="str">
        <f t="shared" si="42"/>
        <v/>
      </c>
      <c r="H441" s="55">
        <f>IF(AND(M441&gt;0,M441&lt;='Summary STATS'!$C$22),1,"")</f>
        <v>1</v>
      </c>
      <c r="I441" s="305"/>
      <c r="J441" s="26" t="s">
        <v>724</v>
      </c>
      <c r="K441" s="205">
        <v>44.22065267</v>
      </c>
      <c r="L441" s="205">
        <v>-88.458366170000005</v>
      </c>
      <c r="M441" s="302">
        <v>10.5</v>
      </c>
      <c r="N441" s="302" t="s">
        <v>284</v>
      </c>
      <c r="O441" s="302" t="s">
        <v>277</v>
      </c>
      <c r="P441" s="301"/>
      <c r="Q441" s="302"/>
      <c r="R441" s="15"/>
      <c r="S441" s="15"/>
      <c r="T441" s="302"/>
      <c r="U441" s="302"/>
      <c r="V441" s="302"/>
      <c r="W441" s="302"/>
      <c r="X441" s="302"/>
      <c r="Y441" s="302"/>
      <c r="Z441" s="302"/>
      <c r="AA441" s="302"/>
      <c r="AB441" s="302"/>
      <c r="AC441" s="302"/>
      <c r="AD441" s="302"/>
      <c r="AE441" s="302"/>
      <c r="AF441" s="302"/>
      <c r="AG441" s="302"/>
      <c r="AH441" s="302"/>
      <c r="AI441" s="302"/>
      <c r="AJ441" s="302"/>
      <c r="AK441" s="302"/>
      <c r="AL441" s="302"/>
      <c r="AM441" s="302"/>
      <c r="AN441" s="302"/>
      <c r="AO441" s="302"/>
      <c r="AP441" s="302"/>
      <c r="AQ441" s="302"/>
      <c r="AR441" s="302"/>
      <c r="AS441" s="302"/>
      <c r="AT441" s="302"/>
      <c r="AU441" s="302"/>
      <c r="AV441" s="302"/>
      <c r="AW441" s="302"/>
      <c r="AX441" s="302"/>
      <c r="AY441" s="302"/>
      <c r="AZ441" s="302"/>
      <c r="BA441" s="302"/>
      <c r="BB441" s="302"/>
      <c r="BC441" s="302"/>
      <c r="BD441" s="302"/>
      <c r="BE441" s="302"/>
      <c r="BF441" s="302"/>
      <c r="BG441" s="302"/>
      <c r="BH441" s="302"/>
      <c r="BI441" s="302"/>
      <c r="BJ441" s="302"/>
      <c r="BK441" s="302"/>
      <c r="BL441" s="302"/>
      <c r="BM441" s="302"/>
      <c r="BN441" s="302"/>
      <c r="BO441" s="302"/>
      <c r="BP441" s="302"/>
      <c r="BQ441" s="302"/>
      <c r="BR441" s="302"/>
      <c r="BS441" s="302"/>
      <c r="BT441" s="302"/>
      <c r="BU441" s="302"/>
      <c r="BV441" s="302"/>
      <c r="BW441" s="302"/>
      <c r="BX441" s="302"/>
      <c r="BY441" s="302"/>
      <c r="BZ441" s="302"/>
      <c r="CA441" s="302"/>
      <c r="CB441" s="302"/>
      <c r="CC441" s="302"/>
      <c r="CD441" s="302"/>
      <c r="CE441" s="302"/>
      <c r="CF441" s="302"/>
      <c r="CG441" s="302"/>
      <c r="CH441" s="302"/>
      <c r="CI441" s="302"/>
      <c r="CJ441" s="302"/>
      <c r="CK441" s="302"/>
      <c r="CL441" s="302"/>
      <c r="CM441" s="302"/>
      <c r="CN441" s="302"/>
      <c r="CO441" s="302"/>
      <c r="CP441" s="302"/>
      <c r="CQ441" s="302"/>
      <c r="CR441" s="302"/>
      <c r="CS441" s="302"/>
      <c r="CT441" s="302"/>
      <c r="CU441" s="302"/>
      <c r="CV441" s="302"/>
      <c r="CW441" s="302"/>
      <c r="CX441" s="302"/>
      <c r="CY441" s="302"/>
      <c r="CZ441" s="302"/>
      <c r="DA441" s="302"/>
      <c r="DB441" s="302"/>
      <c r="DC441" s="302"/>
      <c r="DD441" s="302"/>
      <c r="DE441" s="302"/>
      <c r="DF441" s="302"/>
      <c r="DG441" s="302"/>
      <c r="DH441" s="302"/>
      <c r="DI441" s="302"/>
      <c r="DJ441" s="302"/>
      <c r="DK441" s="302"/>
      <c r="DL441" s="302"/>
      <c r="DM441" s="302"/>
      <c r="DN441" s="302"/>
      <c r="DO441" s="302"/>
      <c r="DP441" s="302"/>
      <c r="DQ441" s="302"/>
      <c r="DR441" s="302"/>
      <c r="DS441" s="302"/>
      <c r="DT441" s="302"/>
      <c r="DU441" s="302"/>
      <c r="DV441" s="302"/>
      <c r="DW441" s="302"/>
      <c r="DX441" s="302"/>
      <c r="DY441" s="302"/>
      <c r="DZ441" s="302"/>
      <c r="EA441" s="302"/>
      <c r="EB441" s="302"/>
      <c r="EC441" s="302"/>
      <c r="ED441" s="302"/>
      <c r="EE441" s="302"/>
      <c r="EF441" s="302"/>
      <c r="EG441" s="302"/>
      <c r="EH441" s="302"/>
      <c r="EI441" s="302"/>
      <c r="EJ441" s="302"/>
      <c r="EK441" s="302"/>
      <c r="EL441" s="302"/>
      <c r="EM441" s="302"/>
      <c r="EN441" s="302"/>
      <c r="EO441" s="302"/>
      <c r="EP441" s="302"/>
      <c r="EQ441" s="302"/>
      <c r="ER441" s="302"/>
      <c r="ES441" s="302"/>
      <c r="ET441" s="302"/>
      <c r="EU441" s="302"/>
      <c r="EV441" s="302"/>
      <c r="EW441" s="302"/>
      <c r="EX441" s="302"/>
      <c r="EY441" s="302"/>
      <c r="EZ441" s="303"/>
      <c r="FA441" s="303"/>
      <c r="FB441" s="303"/>
      <c r="FC441" s="303"/>
      <c r="FD441" s="303"/>
      <c r="FE441" s="302"/>
      <c r="FF441" s="302"/>
      <c r="FG441" s="302"/>
      <c r="FH441" s="302"/>
      <c r="FI441" s="302"/>
    </row>
    <row r="442" spans="1:165" x14ac:dyDescent="0.2">
      <c r="A442" s="302"/>
      <c r="B442" s="55">
        <f t="shared" si="37"/>
        <v>1</v>
      </c>
      <c r="C442" s="55">
        <f t="shared" si="38"/>
        <v>1</v>
      </c>
      <c r="D442" s="55">
        <f t="shared" si="39"/>
        <v>1</v>
      </c>
      <c r="E442" s="55">
        <f t="shared" si="40"/>
        <v>1</v>
      </c>
      <c r="F442" s="55">
        <f t="shared" si="41"/>
        <v>1</v>
      </c>
      <c r="G442" s="55">
        <f t="shared" si="42"/>
        <v>5.75</v>
      </c>
      <c r="H442" s="55">
        <f>IF(AND(M442&gt;0,M442&lt;='Summary STATS'!$C$22),1,"")</f>
        <v>1</v>
      </c>
      <c r="I442" s="305"/>
      <c r="J442" s="26" t="s">
        <v>725</v>
      </c>
      <c r="K442" s="205">
        <v>44.220637799999999</v>
      </c>
      <c r="L442" s="205">
        <v>-88.457264859999995</v>
      </c>
      <c r="M442" s="302">
        <v>5.75</v>
      </c>
      <c r="N442" s="302" t="s">
        <v>284</v>
      </c>
      <c r="O442" s="302" t="s">
        <v>277</v>
      </c>
      <c r="P442" s="301"/>
      <c r="Q442" s="302">
        <v>1</v>
      </c>
      <c r="R442" s="15" t="s">
        <v>278</v>
      </c>
      <c r="S442" s="15"/>
      <c r="T442" s="302"/>
      <c r="U442" s="302"/>
      <c r="V442" s="302"/>
      <c r="W442" s="302"/>
      <c r="X442" s="302"/>
      <c r="Y442" s="302"/>
      <c r="Z442" s="302"/>
      <c r="AA442" s="302"/>
      <c r="AB442" s="302"/>
      <c r="AC442" s="302"/>
      <c r="AD442" s="302"/>
      <c r="AE442" s="302"/>
      <c r="AF442" s="302"/>
      <c r="AG442" s="302"/>
      <c r="AH442" s="302"/>
      <c r="AI442" s="302"/>
      <c r="AJ442" s="302"/>
      <c r="AK442" s="302"/>
      <c r="AL442" s="302"/>
      <c r="AM442" s="302"/>
      <c r="AN442" s="302"/>
      <c r="AO442" s="302"/>
      <c r="AP442" s="302"/>
      <c r="AQ442" s="302">
        <v>1</v>
      </c>
      <c r="AR442" s="302"/>
      <c r="AS442" s="302"/>
      <c r="AT442" s="302"/>
      <c r="AU442" s="302"/>
      <c r="AV442" s="302"/>
      <c r="AW442" s="302"/>
      <c r="AX442" s="302"/>
      <c r="AY442" s="302"/>
      <c r="AZ442" s="302"/>
      <c r="BA442" s="302"/>
      <c r="BB442" s="302"/>
      <c r="BC442" s="302"/>
      <c r="BD442" s="302"/>
      <c r="BE442" s="302"/>
      <c r="BF442" s="302"/>
      <c r="BG442" s="302"/>
      <c r="BH442" s="302"/>
      <c r="BI442" s="302"/>
      <c r="BJ442" s="302"/>
      <c r="BK442" s="302"/>
      <c r="BL442" s="302"/>
      <c r="BM442" s="302"/>
      <c r="BN442" s="302"/>
      <c r="BO442" s="302"/>
      <c r="BP442" s="302"/>
      <c r="BQ442" s="302"/>
      <c r="BR442" s="302"/>
      <c r="BS442" s="302"/>
      <c r="BT442" s="302"/>
      <c r="BU442" s="302"/>
      <c r="BV442" s="302"/>
      <c r="BW442" s="302"/>
      <c r="BX442" s="302"/>
      <c r="BY442" s="302"/>
      <c r="BZ442" s="302"/>
      <c r="CA442" s="302"/>
      <c r="CB442" s="302"/>
      <c r="CC442" s="302"/>
      <c r="CD442" s="302"/>
      <c r="CE442" s="302"/>
      <c r="CF442" s="302"/>
      <c r="CG442" s="302"/>
      <c r="CH442" s="302"/>
      <c r="CI442" s="302"/>
      <c r="CJ442" s="302"/>
      <c r="CK442" s="302"/>
      <c r="CL442" s="302"/>
      <c r="CM442" s="302"/>
      <c r="CN442" s="302"/>
      <c r="CO442" s="302"/>
      <c r="CP442" s="302"/>
      <c r="CQ442" s="302"/>
      <c r="CR442" s="302"/>
      <c r="CS442" s="302"/>
      <c r="CT442" s="302"/>
      <c r="CU442" s="302"/>
      <c r="CV442" s="302"/>
      <c r="CW442" s="302"/>
      <c r="CX442" s="302"/>
      <c r="CY442" s="302"/>
      <c r="CZ442" s="302"/>
      <c r="DA442" s="302"/>
      <c r="DB442" s="302"/>
      <c r="DC442" s="302"/>
      <c r="DD442" s="302"/>
      <c r="DE442" s="302"/>
      <c r="DF442" s="302"/>
      <c r="DG442" s="302"/>
      <c r="DH442" s="302"/>
      <c r="DI442" s="302"/>
      <c r="DJ442" s="302"/>
      <c r="DK442" s="302"/>
      <c r="DL442" s="302"/>
      <c r="DM442" s="302"/>
      <c r="DN442" s="302"/>
      <c r="DO442" s="302"/>
      <c r="DP442" s="302"/>
      <c r="DQ442" s="302"/>
      <c r="DR442" s="302"/>
      <c r="DS442" s="302"/>
      <c r="DT442" s="302"/>
      <c r="DU442" s="302"/>
      <c r="DV442" s="302"/>
      <c r="DW442" s="302"/>
      <c r="DX442" s="302"/>
      <c r="DY442" s="302"/>
      <c r="DZ442" s="302"/>
      <c r="EA442" s="302"/>
      <c r="EB442" s="302"/>
      <c r="EC442" s="302"/>
      <c r="ED442" s="302"/>
      <c r="EE442" s="302"/>
      <c r="EF442" s="302"/>
      <c r="EG442" s="302"/>
      <c r="EH442" s="302"/>
      <c r="EI442" s="302"/>
      <c r="EJ442" s="302"/>
      <c r="EK442" s="302"/>
      <c r="EL442" s="302"/>
      <c r="EM442" s="302"/>
      <c r="EN442" s="302"/>
      <c r="EO442" s="302"/>
      <c r="EP442" s="302"/>
      <c r="EQ442" s="302"/>
      <c r="ER442" s="302"/>
      <c r="ES442" s="302"/>
      <c r="ET442" s="302"/>
      <c r="EU442" s="302"/>
      <c r="EV442" s="302"/>
      <c r="EW442" s="302"/>
      <c r="EX442" s="302"/>
      <c r="EY442" s="302"/>
      <c r="EZ442" s="303"/>
      <c r="FA442" s="303"/>
      <c r="FB442" s="303"/>
      <c r="FC442" s="303"/>
      <c r="FD442" s="303"/>
      <c r="FE442" s="302"/>
      <c r="FF442" s="302"/>
      <c r="FG442" s="302"/>
      <c r="FH442" s="302"/>
      <c r="FI442" s="302"/>
    </row>
    <row r="443" spans="1:165" x14ac:dyDescent="0.2">
      <c r="A443" s="302"/>
      <c r="B443" s="55">
        <f t="shared" si="37"/>
        <v>6</v>
      </c>
      <c r="C443" s="55">
        <f t="shared" si="38"/>
        <v>6</v>
      </c>
      <c r="D443" s="55">
        <f t="shared" si="39"/>
        <v>6</v>
      </c>
      <c r="E443" s="55">
        <f t="shared" si="40"/>
        <v>6</v>
      </c>
      <c r="F443" s="55">
        <f t="shared" si="41"/>
        <v>6</v>
      </c>
      <c r="G443" s="55">
        <f t="shared" si="42"/>
        <v>3.5</v>
      </c>
      <c r="H443" s="55">
        <f>IF(AND(M443&gt;0,M443&lt;='Summary STATS'!$C$22),1,"")</f>
        <v>1</v>
      </c>
      <c r="I443" s="305"/>
      <c r="J443" s="26" t="s">
        <v>726</v>
      </c>
      <c r="K443" s="205">
        <v>44.221563250000003</v>
      </c>
      <c r="L443" s="205">
        <v>-88.467156059999994</v>
      </c>
      <c r="M443" s="302">
        <v>3.5</v>
      </c>
      <c r="N443" s="302" t="s">
        <v>284</v>
      </c>
      <c r="O443" s="302" t="s">
        <v>277</v>
      </c>
      <c r="P443" s="301"/>
      <c r="Q443" s="302">
        <v>3</v>
      </c>
      <c r="R443" s="15"/>
      <c r="S443" s="15"/>
      <c r="T443" s="302"/>
      <c r="U443" s="302"/>
      <c r="V443" s="302"/>
      <c r="W443" s="302"/>
      <c r="X443" s="302"/>
      <c r="Y443" s="302"/>
      <c r="Z443" s="302"/>
      <c r="AA443" s="302"/>
      <c r="AB443" s="302"/>
      <c r="AC443" s="302"/>
      <c r="AD443" s="302"/>
      <c r="AE443" s="302">
        <v>1</v>
      </c>
      <c r="AF443" s="302"/>
      <c r="AG443" s="302"/>
      <c r="AH443" s="302"/>
      <c r="AI443" s="302"/>
      <c r="AJ443" s="302"/>
      <c r="AK443" s="302"/>
      <c r="AL443" s="302"/>
      <c r="AM443" s="302"/>
      <c r="AN443" s="302"/>
      <c r="AO443" s="302"/>
      <c r="AP443" s="302"/>
      <c r="AQ443" s="302">
        <v>3</v>
      </c>
      <c r="AR443" s="302"/>
      <c r="AS443" s="302"/>
      <c r="AT443" s="302"/>
      <c r="AU443" s="302"/>
      <c r="AV443" s="302"/>
      <c r="AW443" s="302">
        <v>1</v>
      </c>
      <c r="AX443" s="302"/>
      <c r="AY443" s="302"/>
      <c r="AZ443" s="302"/>
      <c r="BA443" s="302"/>
      <c r="BB443" s="302"/>
      <c r="BC443" s="302"/>
      <c r="BD443" s="302"/>
      <c r="BE443" s="302">
        <v>1</v>
      </c>
      <c r="BF443" s="302"/>
      <c r="BG443" s="302"/>
      <c r="BH443" s="302"/>
      <c r="BI443" s="302"/>
      <c r="BJ443" s="302"/>
      <c r="BK443" s="302"/>
      <c r="BL443" s="302"/>
      <c r="BM443" s="302"/>
      <c r="BN443" s="302"/>
      <c r="BO443" s="302"/>
      <c r="BP443" s="302"/>
      <c r="BQ443" s="302"/>
      <c r="BR443" s="302"/>
      <c r="BS443" s="302"/>
      <c r="BT443" s="302"/>
      <c r="BU443" s="302"/>
      <c r="BV443" s="302"/>
      <c r="BW443" s="302"/>
      <c r="BX443" s="302"/>
      <c r="BY443" s="302"/>
      <c r="BZ443" s="302"/>
      <c r="CA443" s="302"/>
      <c r="CB443" s="302"/>
      <c r="CC443" s="302"/>
      <c r="CD443" s="302"/>
      <c r="CE443" s="302"/>
      <c r="CF443" s="302"/>
      <c r="CG443" s="302"/>
      <c r="CH443" s="302"/>
      <c r="CI443" s="302"/>
      <c r="CJ443" s="302"/>
      <c r="CK443" s="302"/>
      <c r="CL443" s="302"/>
      <c r="CM443" s="302"/>
      <c r="CN443" s="302"/>
      <c r="CO443" s="302"/>
      <c r="CP443" s="302"/>
      <c r="CQ443" s="302"/>
      <c r="CR443" s="302"/>
      <c r="CS443" s="302"/>
      <c r="CT443" s="302"/>
      <c r="CU443" s="302"/>
      <c r="CV443" s="302"/>
      <c r="CW443" s="302"/>
      <c r="CX443" s="302"/>
      <c r="CY443" s="302"/>
      <c r="CZ443" s="302"/>
      <c r="DA443" s="302"/>
      <c r="DB443" s="302"/>
      <c r="DC443" s="302"/>
      <c r="DD443" s="302"/>
      <c r="DE443" s="302"/>
      <c r="DF443" s="302"/>
      <c r="DG443" s="302"/>
      <c r="DH443" s="302"/>
      <c r="DI443" s="302"/>
      <c r="DJ443" s="302"/>
      <c r="DK443" s="302"/>
      <c r="DL443" s="302"/>
      <c r="DM443" s="302"/>
      <c r="DN443" s="302"/>
      <c r="DO443" s="302"/>
      <c r="DP443" s="302"/>
      <c r="DQ443" s="302"/>
      <c r="DR443" s="302"/>
      <c r="DS443" s="302"/>
      <c r="DT443" s="302"/>
      <c r="DU443" s="302"/>
      <c r="DV443" s="302"/>
      <c r="DW443" s="302"/>
      <c r="DX443" s="302"/>
      <c r="DY443" s="302"/>
      <c r="DZ443" s="302"/>
      <c r="EA443" s="302"/>
      <c r="EB443" s="302"/>
      <c r="EC443" s="302"/>
      <c r="ED443" s="302">
        <v>1</v>
      </c>
      <c r="EE443" s="302"/>
      <c r="EF443" s="302"/>
      <c r="EG443" s="302"/>
      <c r="EH443" s="302"/>
      <c r="EI443" s="302"/>
      <c r="EJ443" s="302"/>
      <c r="EK443" s="302"/>
      <c r="EL443" s="302"/>
      <c r="EM443" s="302"/>
      <c r="EN443" s="302"/>
      <c r="EO443" s="302"/>
      <c r="EP443" s="302"/>
      <c r="EQ443" s="302"/>
      <c r="ER443" s="302"/>
      <c r="ES443" s="302"/>
      <c r="ET443" s="302"/>
      <c r="EU443" s="302">
        <v>1</v>
      </c>
      <c r="EV443" s="302"/>
      <c r="EW443" s="302"/>
      <c r="EX443" s="302"/>
      <c r="EY443" s="302"/>
      <c r="EZ443" s="303"/>
      <c r="FA443" s="303"/>
      <c r="FB443" s="303">
        <v>3</v>
      </c>
      <c r="FC443" s="303"/>
      <c r="FD443" s="303"/>
      <c r="FE443" s="302"/>
      <c r="FF443" s="302"/>
      <c r="FG443" s="302"/>
      <c r="FH443" s="302"/>
      <c r="FI443" s="302"/>
    </row>
    <row r="444" spans="1:165" x14ac:dyDescent="0.2">
      <c r="A444" s="302"/>
      <c r="B444" s="55">
        <f t="shared" si="37"/>
        <v>3</v>
      </c>
      <c r="C444" s="55">
        <f t="shared" si="38"/>
        <v>3</v>
      </c>
      <c r="D444" s="55">
        <f t="shared" si="39"/>
        <v>2</v>
      </c>
      <c r="E444" s="55">
        <f t="shared" si="40"/>
        <v>3</v>
      </c>
      <c r="F444" s="55">
        <f t="shared" si="41"/>
        <v>2</v>
      </c>
      <c r="G444" s="55">
        <f t="shared" si="42"/>
        <v>5.5</v>
      </c>
      <c r="H444" s="55">
        <f>IF(AND(M444&gt;0,M444&lt;='Summary STATS'!$C$22),1,"")</f>
        <v>1</v>
      </c>
      <c r="I444" s="305"/>
      <c r="J444" s="26" t="s">
        <v>727</v>
      </c>
      <c r="K444" s="205">
        <v>44.221548470000002</v>
      </c>
      <c r="L444" s="205">
        <v>-88.466054740000004</v>
      </c>
      <c r="M444" s="302">
        <v>5.5</v>
      </c>
      <c r="N444" s="302" t="s">
        <v>284</v>
      </c>
      <c r="O444" s="302" t="s">
        <v>277</v>
      </c>
      <c r="P444" s="301"/>
      <c r="Q444" s="302">
        <v>3</v>
      </c>
      <c r="R444" s="15"/>
      <c r="S444" s="229">
        <v>1</v>
      </c>
      <c r="T444" s="302"/>
      <c r="U444" s="302"/>
      <c r="V444" s="302"/>
      <c r="W444" s="302"/>
      <c r="X444" s="302"/>
      <c r="Y444" s="302"/>
      <c r="Z444" s="302"/>
      <c r="AA444" s="302"/>
      <c r="AB444" s="302"/>
      <c r="AC444" s="302"/>
      <c r="AD444" s="302"/>
      <c r="AE444" s="302">
        <v>3</v>
      </c>
      <c r="AF444" s="302"/>
      <c r="AG444" s="302"/>
      <c r="AH444" s="302"/>
      <c r="AI444" s="302"/>
      <c r="AJ444" s="302"/>
      <c r="AK444" s="302"/>
      <c r="AL444" s="302"/>
      <c r="AM444" s="302"/>
      <c r="AN444" s="302"/>
      <c r="AO444" s="302"/>
      <c r="AP444" s="302"/>
      <c r="AQ444" s="302">
        <v>3</v>
      </c>
      <c r="AR444" s="302"/>
      <c r="AS444" s="302"/>
      <c r="AT444" s="302"/>
      <c r="AU444" s="302"/>
      <c r="AV444" s="302"/>
      <c r="AW444" s="302"/>
      <c r="AX444" s="302"/>
      <c r="AY444" s="302"/>
      <c r="AZ444" s="302"/>
      <c r="BA444" s="302"/>
      <c r="BB444" s="302"/>
      <c r="BC444" s="302"/>
      <c r="BD444" s="302"/>
      <c r="BE444" s="302"/>
      <c r="BF444" s="302"/>
      <c r="BG444" s="302"/>
      <c r="BH444" s="302"/>
      <c r="BI444" s="302"/>
      <c r="BJ444" s="302"/>
      <c r="BK444" s="302"/>
      <c r="BL444" s="302"/>
      <c r="BM444" s="302"/>
      <c r="BN444" s="302"/>
      <c r="BO444" s="302"/>
      <c r="BP444" s="302"/>
      <c r="BQ444" s="302"/>
      <c r="BR444" s="302"/>
      <c r="BS444" s="302"/>
      <c r="BT444" s="302"/>
      <c r="BU444" s="302"/>
      <c r="BV444" s="302"/>
      <c r="BW444" s="302"/>
      <c r="BX444" s="302"/>
      <c r="BY444" s="302"/>
      <c r="BZ444" s="302"/>
      <c r="CA444" s="302"/>
      <c r="CB444" s="302"/>
      <c r="CC444" s="302"/>
      <c r="CD444" s="302"/>
      <c r="CE444" s="302"/>
      <c r="CF444" s="302"/>
      <c r="CG444" s="302"/>
      <c r="CH444" s="302"/>
      <c r="CI444" s="302"/>
      <c r="CJ444" s="302"/>
      <c r="CK444" s="302"/>
      <c r="CL444" s="302"/>
      <c r="CM444" s="302"/>
      <c r="CN444" s="302"/>
      <c r="CO444" s="302"/>
      <c r="CP444" s="302"/>
      <c r="CQ444" s="302"/>
      <c r="CR444" s="302"/>
      <c r="CS444" s="302"/>
      <c r="CT444" s="302"/>
      <c r="CU444" s="302"/>
      <c r="CV444" s="302"/>
      <c r="CW444" s="302"/>
      <c r="CX444" s="302"/>
      <c r="CY444" s="302"/>
      <c r="CZ444" s="302"/>
      <c r="DA444" s="302"/>
      <c r="DB444" s="302"/>
      <c r="DC444" s="302"/>
      <c r="DD444" s="302"/>
      <c r="DE444" s="302"/>
      <c r="DF444" s="302"/>
      <c r="DG444" s="302"/>
      <c r="DH444" s="302"/>
      <c r="DI444" s="302"/>
      <c r="DJ444" s="302"/>
      <c r="DK444" s="302"/>
      <c r="DL444" s="302"/>
      <c r="DM444" s="302"/>
      <c r="DN444" s="302"/>
      <c r="DO444" s="302"/>
      <c r="DP444" s="302"/>
      <c r="DQ444" s="302"/>
      <c r="DR444" s="302"/>
      <c r="DS444" s="302"/>
      <c r="DT444" s="302"/>
      <c r="DU444" s="302"/>
      <c r="DV444" s="302"/>
      <c r="DW444" s="302"/>
      <c r="DX444" s="302"/>
      <c r="DY444" s="302"/>
      <c r="DZ444" s="302"/>
      <c r="EA444" s="302"/>
      <c r="EB444" s="302"/>
      <c r="EC444" s="302"/>
      <c r="ED444" s="302"/>
      <c r="EE444" s="302"/>
      <c r="EF444" s="302"/>
      <c r="EG444" s="302"/>
      <c r="EH444" s="302"/>
      <c r="EI444" s="302"/>
      <c r="EJ444" s="302"/>
      <c r="EK444" s="302"/>
      <c r="EL444" s="302"/>
      <c r="EM444" s="302"/>
      <c r="EN444" s="302"/>
      <c r="EO444" s="302"/>
      <c r="EP444" s="302"/>
      <c r="EQ444" s="302"/>
      <c r="ER444" s="302"/>
      <c r="ES444" s="302"/>
      <c r="ET444" s="302"/>
      <c r="EU444" s="302"/>
      <c r="EV444" s="302"/>
      <c r="EW444" s="302"/>
      <c r="EX444" s="302"/>
      <c r="EY444" s="302"/>
      <c r="EZ444" s="303"/>
      <c r="FA444" s="303"/>
      <c r="FB444" s="303">
        <v>3</v>
      </c>
      <c r="FC444" s="303"/>
      <c r="FD444" s="303"/>
      <c r="FE444" s="302"/>
      <c r="FF444" s="302"/>
      <c r="FG444" s="302"/>
      <c r="FH444" s="302"/>
      <c r="FI444" s="302"/>
    </row>
    <row r="445" spans="1:165" x14ac:dyDescent="0.2">
      <c r="A445" s="302"/>
      <c r="B445" s="55">
        <f t="shared" si="37"/>
        <v>3</v>
      </c>
      <c r="C445" s="55">
        <f t="shared" si="38"/>
        <v>3</v>
      </c>
      <c r="D445" s="55">
        <f t="shared" si="39"/>
        <v>3</v>
      </c>
      <c r="E445" s="55">
        <f t="shared" si="40"/>
        <v>3</v>
      </c>
      <c r="F445" s="55">
        <f t="shared" si="41"/>
        <v>3</v>
      </c>
      <c r="G445" s="55">
        <f t="shared" si="42"/>
        <v>7.25</v>
      </c>
      <c r="H445" s="55">
        <f>IF(AND(M445&gt;0,M445&lt;='Summary STATS'!$C$22),1,"")</f>
        <v>1</v>
      </c>
      <c r="I445" s="305"/>
      <c r="J445" s="26" t="s">
        <v>728</v>
      </c>
      <c r="K445" s="205">
        <v>44.221533669999999</v>
      </c>
      <c r="L445" s="205">
        <v>-88.464953410000007</v>
      </c>
      <c r="M445" s="302">
        <v>7.25</v>
      </c>
      <c r="N445" s="302" t="s">
        <v>284</v>
      </c>
      <c r="O445" s="302" t="s">
        <v>277</v>
      </c>
      <c r="P445" s="301"/>
      <c r="Q445" s="302">
        <v>3</v>
      </c>
      <c r="R445" s="15"/>
      <c r="S445" s="15"/>
      <c r="T445" s="302"/>
      <c r="U445" s="302"/>
      <c r="V445" s="302"/>
      <c r="W445" s="302"/>
      <c r="X445" s="302"/>
      <c r="Y445" s="302"/>
      <c r="Z445" s="302"/>
      <c r="AA445" s="302"/>
      <c r="AB445" s="302"/>
      <c r="AC445" s="302"/>
      <c r="AD445" s="302"/>
      <c r="AE445" s="302">
        <v>3</v>
      </c>
      <c r="AF445" s="302"/>
      <c r="AG445" s="302"/>
      <c r="AH445" s="302"/>
      <c r="AI445" s="302"/>
      <c r="AJ445" s="302"/>
      <c r="AK445" s="302"/>
      <c r="AL445" s="302"/>
      <c r="AM445" s="302"/>
      <c r="AN445" s="302"/>
      <c r="AO445" s="302"/>
      <c r="AP445" s="302"/>
      <c r="AQ445" s="302">
        <v>3</v>
      </c>
      <c r="AR445" s="302"/>
      <c r="AS445" s="302"/>
      <c r="AT445" s="302"/>
      <c r="AU445" s="302"/>
      <c r="AV445" s="302"/>
      <c r="AW445" s="302"/>
      <c r="AX445" s="302"/>
      <c r="AY445" s="302"/>
      <c r="AZ445" s="302"/>
      <c r="BA445" s="302"/>
      <c r="BB445" s="302"/>
      <c r="BC445" s="302"/>
      <c r="BD445" s="302"/>
      <c r="BE445" s="302"/>
      <c r="BF445" s="302"/>
      <c r="BG445" s="302"/>
      <c r="BH445" s="302"/>
      <c r="BI445" s="302"/>
      <c r="BJ445" s="302"/>
      <c r="BK445" s="302"/>
      <c r="BL445" s="302"/>
      <c r="BM445" s="302"/>
      <c r="BN445" s="302"/>
      <c r="BO445" s="302"/>
      <c r="BP445" s="302"/>
      <c r="BQ445" s="302"/>
      <c r="BR445" s="302"/>
      <c r="BS445" s="302"/>
      <c r="BT445" s="302"/>
      <c r="BU445" s="302"/>
      <c r="BV445" s="302"/>
      <c r="BW445" s="302"/>
      <c r="BX445" s="302"/>
      <c r="BY445" s="302"/>
      <c r="BZ445" s="302"/>
      <c r="CA445" s="302"/>
      <c r="CB445" s="302"/>
      <c r="CC445" s="302"/>
      <c r="CD445" s="302"/>
      <c r="CE445" s="302"/>
      <c r="CF445" s="302"/>
      <c r="CG445" s="302"/>
      <c r="CH445" s="302"/>
      <c r="CI445" s="302"/>
      <c r="CJ445" s="302"/>
      <c r="CK445" s="302"/>
      <c r="CL445" s="302"/>
      <c r="CM445" s="302"/>
      <c r="CN445" s="302"/>
      <c r="CO445" s="302"/>
      <c r="CP445" s="302"/>
      <c r="CQ445" s="302"/>
      <c r="CR445" s="302"/>
      <c r="CS445" s="302"/>
      <c r="CT445" s="302"/>
      <c r="CU445" s="302"/>
      <c r="CV445" s="302"/>
      <c r="CW445" s="302"/>
      <c r="CX445" s="302"/>
      <c r="CY445" s="302"/>
      <c r="CZ445" s="302"/>
      <c r="DA445" s="302"/>
      <c r="DB445" s="302"/>
      <c r="DC445" s="302"/>
      <c r="DD445" s="302"/>
      <c r="DE445" s="302">
        <v>1</v>
      </c>
      <c r="DF445" s="302"/>
      <c r="DG445" s="302"/>
      <c r="DH445" s="302"/>
      <c r="DI445" s="302"/>
      <c r="DJ445" s="302"/>
      <c r="DK445" s="302"/>
      <c r="DL445" s="302"/>
      <c r="DM445" s="302"/>
      <c r="DN445" s="302"/>
      <c r="DO445" s="302"/>
      <c r="DP445" s="302"/>
      <c r="DQ445" s="302"/>
      <c r="DR445" s="302"/>
      <c r="DS445" s="302"/>
      <c r="DT445" s="302"/>
      <c r="DU445" s="302"/>
      <c r="DV445" s="302"/>
      <c r="DW445" s="302"/>
      <c r="DX445" s="302"/>
      <c r="DY445" s="302"/>
      <c r="DZ445" s="302"/>
      <c r="EA445" s="302"/>
      <c r="EB445" s="302"/>
      <c r="EC445" s="302"/>
      <c r="ED445" s="302"/>
      <c r="EE445" s="302"/>
      <c r="EF445" s="302"/>
      <c r="EG445" s="302"/>
      <c r="EH445" s="302"/>
      <c r="EI445" s="302"/>
      <c r="EJ445" s="302"/>
      <c r="EK445" s="302"/>
      <c r="EL445" s="302"/>
      <c r="EM445" s="302"/>
      <c r="EN445" s="302"/>
      <c r="EO445" s="302"/>
      <c r="EP445" s="302"/>
      <c r="EQ445" s="302"/>
      <c r="ER445" s="302"/>
      <c r="ES445" s="302"/>
      <c r="ET445" s="302"/>
      <c r="EU445" s="302"/>
      <c r="EV445" s="302"/>
      <c r="EW445" s="302"/>
      <c r="EX445" s="302"/>
      <c r="EY445" s="302"/>
      <c r="EZ445" s="303"/>
      <c r="FA445" s="303"/>
      <c r="FB445" s="303">
        <v>2</v>
      </c>
      <c r="FC445" s="303"/>
      <c r="FD445" s="303"/>
      <c r="FE445" s="302"/>
      <c r="FF445" s="302"/>
      <c r="FG445" s="302"/>
      <c r="FH445" s="302"/>
      <c r="FI445" s="302"/>
    </row>
    <row r="446" spans="1:165" x14ac:dyDescent="0.2">
      <c r="A446" s="302"/>
      <c r="B446" s="55">
        <f t="shared" si="37"/>
        <v>1</v>
      </c>
      <c r="C446" s="55">
        <f t="shared" si="38"/>
        <v>1</v>
      </c>
      <c r="D446" s="55">
        <f t="shared" si="39"/>
        <v>1</v>
      </c>
      <c r="E446" s="55">
        <f t="shared" si="40"/>
        <v>1</v>
      </c>
      <c r="F446" s="55">
        <f t="shared" si="41"/>
        <v>1</v>
      </c>
      <c r="G446" s="55">
        <f t="shared" si="42"/>
        <v>8</v>
      </c>
      <c r="H446" s="55">
        <f>IF(AND(M446&gt;0,M446&lt;='Summary STATS'!$C$22),1,"")</f>
        <v>1</v>
      </c>
      <c r="I446" s="305"/>
      <c r="J446" s="26" t="s">
        <v>729</v>
      </c>
      <c r="K446" s="205">
        <v>44.221518860000003</v>
      </c>
      <c r="L446" s="205">
        <v>-88.463852090000003</v>
      </c>
      <c r="M446" s="302">
        <v>8</v>
      </c>
      <c r="N446" s="302" t="s">
        <v>284</v>
      </c>
      <c r="O446" s="302" t="s">
        <v>277</v>
      </c>
      <c r="P446" s="301"/>
      <c r="Q446" s="302">
        <v>1</v>
      </c>
      <c r="R446" s="15" t="s">
        <v>278</v>
      </c>
      <c r="S446" s="15"/>
      <c r="T446" s="302"/>
      <c r="U446" s="302"/>
      <c r="V446" s="302"/>
      <c r="W446" s="302"/>
      <c r="X446" s="302"/>
      <c r="Y446" s="302"/>
      <c r="Z446" s="302"/>
      <c r="AA446" s="302"/>
      <c r="AB446" s="302"/>
      <c r="AC446" s="302"/>
      <c r="AD446" s="302"/>
      <c r="AE446" s="302" t="s">
        <v>278</v>
      </c>
      <c r="AF446" s="302"/>
      <c r="AG446" s="302"/>
      <c r="AH446" s="302"/>
      <c r="AI446" s="302"/>
      <c r="AJ446" s="302"/>
      <c r="AK446" s="302"/>
      <c r="AL446" s="302"/>
      <c r="AM446" s="302"/>
      <c r="AN446" s="302"/>
      <c r="AO446" s="302"/>
      <c r="AP446" s="302"/>
      <c r="AQ446" s="302">
        <v>1</v>
      </c>
      <c r="AR446" s="302"/>
      <c r="AS446" s="302"/>
      <c r="AT446" s="302"/>
      <c r="AU446" s="302"/>
      <c r="AV446" s="302"/>
      <c r="AW446" s="302"/>
      <c r="AX446" s="302"/>
      <c r="AY446" s="302"/>
      <c r="AZ446" s="302"/>
      <c r="BA446" s="302"/>
      <c r="BB446" s="302"/>
      <c r="BC446" s="302"/>
      <c r="BD446" s="302"/>
      <c r="BE446" s="302"/>
      <c r="BF446" s="302"/>
      <c r="BG446" s="302"/>
      <c r="BH446" s="302"/>
      <c r="BI446" s="302"/>
      <c r="BJ446" s="302"/>
      <c r="BK446" s="302"/>
      <c r="BL446" s="302"/>
      <c r="BM446" s="302"/>
      <c r="BN446" s="302"/>
      <c r="BO446" s="302"/>
      <c r="BP446" s="302"/>
      <c r="BQ446" s="302"/>
      <c r="BR446" s="302"/>
      <c r="BS446" s="302"/>
      <c r="BT446" s="302"/>
      <c r="BU446" s="302"/>
      <c r="BV446" s="302"/>
      <c r="BW446" s="302"/>
      <c r="BX446" s="302"/>
      <c r="BY446" s="302"/>
      <c r="BZ446" s="302"/>
      <c r="CA446" s="302"/>
      <c r="CB446" s="302"/>
      <c r="CC446" s="302"/>
      <c r="CD446" s="302"/>
      <c r="CE446" s="302"/>
      <c r="CF446" s="302"/>
      <c r="CG446" s="302"/>
      <c r="CH446" s="302"/>
      <c r="CI446" s="302"/>
      <c r="CJ446" s="302"/>
      <c r="CK446" s="302"/>
      <c r="CL446" s="302"/>
      <c r="CM446" s="302"/>
      <c r="CN446" s="302"/>
      <c r="CO446" s="302"/>
      <c r="CP446" s="302"/>
      <c r="CQ446" s="302"/>
      <c r="CR446" s="302"/>
      <c r="CS446" s="302"/>
      <c r="CT446" s="302"/>
      <c r="CU446" s="302"/>
      <c r="CV446" s="302"/>
      <c r="CW446" s="302"/>
      <c r="CX446" s="302"/>
      <c r="CY446" s="302"/>
      <c r="CZ446" s="302"/>
      <c r="DA446" s="302"/>
      <c r="DB446" s="302"/>
      <c r="DC446" s="302"/>
      <c r="DD446" s="302"/>
      <c r="DE446" s="302" t="s">
        <v>278</v>
      </c>
      <c r="DF446" s="302"/>
      <c r="DG446" s="302"/>
      <c r="DH446" s="302"/>
      <c r="DI446" s="302"/>
      <c r="DJ446" s="302"/>
      <c r="DK446" s="302"/>
      <c r="DL446" s="302"/>
      <c r="DM446" s="302"/>
      <c r="DN446" s="302"/>
      <c r="DO446" s="302"/>
      <c r="DP446" s="302"/>
      <c r="DQ446" s="302"/>
      <c r="DR446" s="302"/>
      <c r="DS446" s="302"/>
      <c r="DT446" s="302"/>
      <c r="DU446" s="302"/>
      <c r="DV446" s="302"/>
      <c r="DW446" s="302"/>
      <c r="DX446" s="302"/>
      <c r="DY446" s="302"/>
      <c r="DZ446" s="302"/>
      <c r="EA446" s="302"/>
      <c r="EB446" s="302"/>
      <c r="EC446" s="302"/>
      <c r="ED446" s="302"/>
      <c r="EE446" s="302"/>
      <c r="EF446" s="302"/>
      <c r="EG446" s="302"/>
      <c r="EH446" s="302"/>
      <c r="EI446" s="302"/>
      <c r="EJ446" s="302"/>
      <c r="EK446" s="302"/>
      <c r="EL446" s="302"/>
      <c r="EM446" s="302"/>
      <c r="EN446" s="302"/>
      <c r="EO446" s="302"/>
      <c r="EP446" s="302"/>
      <c r="EQ446" s="302"/>
      <c r="ER446" s="302"/>
      <c r="ES446" s="302"/>
      <c r="ET446" s="302"/>
      <c r="EU446" s="302"/>
      <c r="EV446" s="302"/>
      <c r="EW446" s="302"/>
      <c r="EX446" s="302"/>
      <c r="EY446" s="302"/>
      <c r="EZ446" s="303"/>
      <c r="FA446" s="303"/>
      <c r="FB446" s="303"/>
      <c r="FC446" s="303"/>
      <c r="FD446" s="303"/>
      <c r="FE446" s="302"/>
      <c r="FF446" s="302"/>
      <c r="FG446" s="302"/>
      <c r="FH446" s="302"/>
      <c r="FI446" s="302"/>
    </row>
    <row r="447" spans="1:165" x14ac:dyDescent="0.2">
      <c r="A447" s="302"/>
      <c r="B447" s="55">
        <f t="shared" si="37"/>
        <v>0</v>
      </c>
      <c r="C447" s="55" t="str">
        <f t="shared" si="38"/>
        <v/>
      </c>
      <c r="D447" s="55" t="str">
        <f t="shared" si="39"/>
        <v/>
      </c>
      <c r="E447" s="55">
        <f t="shared" si="40"/>
        <v>0</v>
      </c>
      <c r="F447" s="55">
        <f t="shared" si="41"/>
        <v>0</v>
      </c>
      <c r="G447" s="55" t="str">
        <f t="shared" si="42"/>
        <v/>
      </c>
      <c r="H447" s="55">
        <f>IF(AND(M447&gt;0,M447&lt;='Summary STATS'!$C$22),1,"")</f>
        <v>1</v>
      </c>
      <c r="I447" s="305"/>
      <c r="J447" s="26" t="s">
        <v>730</v>
      </c>
      <c r="K447" s="205">
        <v>44.221504039999999</v>
      </c>
      <c r="L447" s="205">
        <v>-88.46275077</v>
      </c>
      <c r="M447" s="302">
        <v>9.25</v>
      </c>
      <c r="N447" s="302" t="s">
        <v>284</v>
      </c>
      <c r="O447" s="302" t="s">
        <v>277</v>
      </c>
      <c r="P447" s="301"/>
      <c r="Q447" s="302"/>
      <c r="R447" s="15"/>
      <c r="S447" s="15"/>
      <c r="T447" s="302"/>
      <c r="U447" s="302"/>
      <c r="V447" s="302"/>
      <c r="W447" s="302"/>
      <c r="X447" s="302"/>
      <c r="Y447" s="302"/>
      <c r="Z447" s="302"/>
      <c r="AA447" s="302"/>
      <c r="AB447" s="302"/>
      <c r="AC447" s="302"/>
      <c r="AD447" s="302"/>
      <c r="AE447" s="302"/>
      <c r="AF447" s="302"/>
      <c r="AG447" s="302"/>
      <c r="AH447" s="302"/>
      <c r="AI447" s="302"/>
      <c r="AJ447" s="302"/>
      <c r="AK447" s="302"/>
      <c r="AL447" s="302"/>
      <c r="AM447" s="302"/>
      <c r="AN447" s="302"/>
      <c r="AO447" s="302"/>
      <c r="AP447" s="302"/>
      <c r="AQ447" s="302"/>
      <c r="AR447" s="302"/>
      <c r="AS447" s="302"/>
      <c r="AT447" s="302"/>
      <c r="AU447" s="302"/>
      <c r="AV447" s="302"/>
      <c r="AW447" s="302"/>
      <c r="AX447" s="302"/>
      <c r="AY447" s="302"/>
      <c r="AZ447" s="302"/>
      <c r="BA447" s="302"/>
      <c r="BB447" s="302"/>
      <c r="BC447" s="302"/>
      <c r="BD447" s="302"/>
      <c r="BE447" s="302"/>
      <c r="BF447" s="302"/>
      <c r="BG447" s="302"/>
      <c r="BH447" s="302"/>
      <c r="BI447" s="302"/>
      <c r="BJ447" s="302"/>
      <c r="BK447" s="302"/>
      <c r="BL447" s="302"/>
      <c r="BM447" s="302"/>
      <c r="BN447" s="302"/>
      <c r="BO447" s="302"/>
      <c r="BP447" s="302"/>
      <c r="BQ447" s="302"/>
      <c r="BR447" s="302"/>
      <c r="BS447" s="302"/>
      <c r="BT447" s="302"/>
      <c r="BU447" s="302"/>
      <c r="BV447" s="302"/>
      <c r="BW447" s="302"/>
      <c r="BX447" s="302"/>
      <c r="BY447" s="302"/>
      <c r="BZ447" s="302"/>
      <c r="CA447" s="302"/>
      <c r="CB447" s="302"/>
      <c r="CC447" s="302"/>
      <c r="CD447" s="302"/>
      <c r="CE447" s="302"/>
      <c r="CF447" s="302"/>
      <c r="CG447" s="302"/>
      <c r="CH447" s="302"/>
      <c r="CI447" s="302"/>
      <c r="CJ447" s="302"/>
      <c r="CK447" s="302"/>
      <c r="CL447" s="302"/>
      <c r="CM447" s="302"/>
      <c r="CN447" s="302"/>
      <c r="CO447" s="302"/>
      <c r="CP447" s="302"/>
      <c r="CQ447" s="302"/>
      <c r="CR447" s="302"/>
      <c r="CS447" s="302"/>
      <c r="CT447" s="302"/>
      <c r="CU447" s="302"/>
      <c r="CV447" s="302"/>
      <c r="CW447" s="302"/>
      <c r="CX447" s="302"/>
      <c r="CY447" s="302"/>
      <c r="CZ447" s="302"/>
      <c r="DA447" s="302"/>
      <c r="DB447" s="302"/>
      <c r="DC447" s="302"/>
      <c r="DD447" s="302"/>
      <c r="DE447" s="302"/>
      <c r="DF447" s="302"/>
      <c r="DG447" s="302"/>
      <c r="DH447" s="302"/>
      <c r="DI447" s="302"/>
      <c r="DJ447" s="302"/>
      <c r="DK447" s="302"/>
      <c r="DL447" s="302"/>
      <c r="DM447" s="302"/>
      <c r="DN447" s="302"/>
      <c r="DO447" s="302"/>
      <c r="DP447" s="302"/>
      <c r="DQ447" s="302"/>
      <c r="DR447" s="302"/>
      <c r="DS447" s="302"/>
      <c r="DT447" s="302"/>
      <c r="DU447" s="302"/>
      <c r="DV447" s="302"/>
      <c r="DW447" s="302"/>
      <c r="DX447" s="302"/>
      <c r="DY447" s="302"/>
      <c r="DZ447" s="302"/>
      <c r="EA447" s="302"/>
      <c r="EB447" s="302"/>
      <c r="EC447" s="302"/>
      <c r="ED447" s="302"/>
      <c r="EE447" s="302"/>
      <c r="EF447" s="302"/>
      <c r="EG447" s="302"/>
      <c r="EH447" s="302"/>
      <c r="EI447" s="302"/>
      <c r="EJ447" s="302"/>
      <c r="EK447" s="302"/>
      <c r="EL447" s="302"/>
      <c r="EM447" s="302"/>
      <c r="EN447" s="302"/>
      <c r="EO447" s="302"/>
      <c r="EP447" s="302"/>
      <c r="EQ447" s="302"/>
      <c r="ER447" s="302"/>
      <c r="ES447" s="302"/>
      <c r="ET447" s="302"/>
      <c r="EU447" s="302"/>
      <c r="EV447" s="302"/>
      <c r="EW447" s="302"/>
      <c r="EX447" s="302"/>
      <c r="EY447" s="302"/>
      <c r="EZ447" s="303"/>
      <c r="FA447" s="303"/>
      <c r="FB447" s="303"/>
      <c r="FC447" s="303"/>
      <c r="FD447" s="303"/>
      <c r="FE447" s="302"/>
      <c r="FF447" s="302"/>
      <c r="FG447" s="302"/>
      <c r="FH447" s="302"/>
      <c r="FI447" s="302"/>
    </row>
    <row r="448" spans="1:165" x14ac:dyDescent="0.2">
      <c r="A448" s="302"/>
      <c r="B448" s="55">
        <f t="shared" si="37"/>
        <v>0</v>
      </c>
      <c r="C448" s="55" t="str">
        <f t="shared" si="38"/>
        <v/>
      </c>
      <c r="D448" s="55" t="str">
        <f t="shared" si="39"/>
        <v/>
      </c>
      <c r="E448" s="55">
        <f t="shared" si="40"/>
        <v>0</v>
      </c>
      <c r="F448" s="55">
        <f t="shared" si="41"/>
        <v>0</v>
      </c>
      <c r="G448" s="55" t="str">
        <f t="shared" si="42"/>
        <v/>
      </c>
      <c r="H448" s="55">
        <f>IF(AND(M448&gt;0,M448&lt;='Summary STATS'!$C$22),1,"")</f>
        <v>1</v>
      </c>
      <c r="I448" s="305"/>
      <c r="J448" s="26" t="s">
        <v>731</v>
      </c>
      <c r="K448" s="205">
        <v>44.221489220000002</v>
      </c>
      <c r="L448" s="205">
        <v>-88.461649449999996</v>
      </c>
      <c r="M448" s="302">
        <v>9.5</v>
      </c>
      <c r="N448" s="302" t="s">
        <v>276</v>
      </c>
      <c r="O448" s="302" t="s">
        <v>277</v>
      </c>
      <c r="P448" s="301"/>
      <c r="Q448" s="302"/>
      <c r="R448" s="15"/>
      <c r="S448" s="15"/>
      <c r="T448" s="302"/>
      <c r="U448" s="302"/>
      <c r="V448" s="302"/>
      <c r="W448" s="302"/>
      <c r="X448" s="302"/>
      <c r="Y448" s="302"/>
      <c r="Z448" s="302"/>
      <c r="AA448" s="302"/>
      <c r="AB448" s="302"/>
      <c r="AC448" s="302"/>
      <c r="AD448" s="302"/>
      <c r="AE448" s="302"/>
      <c r="AF448" s="302"/>
      <c r="AG448" s="302"/>
      <c r="AH448" s="302"/>
      <c r="AI448" s="302"/>
      <c r="AJ448" s="302"/>
      <c r="AK448" s="302"/>
      <c r="AL448" s="302"/>
      <c r="AM448" s="302"/>
      <c r="AN448" s="302"/>
      <c r="AO448" s="302"/>
      <c r="AP448" s="302"/>
      <c r="AQ448" s="302"/>
      <c r="AR448" s="302"/>
      <c r="AS448" s="302"/>
      <c r="AT448" s="302"/>
      <c r="AU448" s="302"/>
      <c r="AV448" s="302"/>
      <c r="AW448" s="302"/>
      <c r="AX448" s="302"/>
      <c r="AY448" s="302"/>
      <c r="AZ448" s="302"/>
      <c r="BA448" s="302"/>
      <c r="BB448" s="302"/>
      <c r="BC448" s="302"/>
      <c r="BD448" s="302"/>
      <c r="BE448" s="302"/>
      <c r="BF448" s="302"/>
      <c r="BG448" s="302"/>
      <c r="BH448" s="302"/>
      <c r="BI448" s="302"/>
      <c r="BJ448" s="302"/>
      <c r="BK448" s="302"/>
      <c r="BL448" s="302"/>
      <c r="BM448" s="302"/>
      <c r="BN448" s="302"/>
      <c r="BO448" s="302"/>
      <c r="BP448" s="302"/>
      <c r="BQ448" s="302"/>
      <c r="BR448" s="302"/>
      <c r="BS448" s="302"/>
      <c r="BT448" s="302"/>
      <c r="BU448" s="302"/>
      <c r="BV448" s="302"/>
      <c r="BW448" s="302"/>
      <c r="BX448" s="302"/>
      <c r="BY448" s="302"/>
      <c r="BZ448" s="302"/>
      <c r="CA448" s="302"/>
      <c r="CB448" s="302"/>
      <c r="CC448" s="302"/>
      <c r="CD448" s="302"/>
      <c r="CE448" s="302"/>
      <c r="CF448" s="302"/>
      <c r="CG448" s="302"/>
      <c r="CH448" s="302"/>
      <c r="CI448" s="302"/>
      <c r="CJ448" s="302"/>
      <c r="CK448" s="302"/>
      <c r="CL448" s="302"/>
      <c r="CM448" s="302"/>
      <c r="CN448" s="302"/>
      <c r="CO448" s="302"/>
      <c r="CP448" s="302"/>
      <c r="CQ448" s="302"/>
      <c r="CR448" s="302"/>
      <c r="CS448" s="302"/>
      <c r="CT448" s="302"/>
      <c r="CU448" s="302"/>
      <c r="CV448" s="302"/>
      <c r="CW448" s="302"/>
      <c r="CX448" s="302"/>
      <c r="CY448" s="302"/>
      <c r="CZ448" s="302"/>
      <c r="DA448" s="302"/>
      <c r="DB448" s="302"/>
      <c r="DC448" s="302"/>
      <c r="DD448" s="302"/>
      <c r="DE448" s="302"/>
      <c r="DF448" s="302"/>
      <c r="DG448" s="302"/>
      <c r="DH448" s="302"/>
      <c r="DI448" s="302"/>
      <c r="DJ448" s="302"/>
      <c r="DK448" s="302"/>
      <c r="DL448" s="302"/>
      <c r="DM448" s="302"/>
      <c r="DN448" s="302"/>
      <c r="DO448" s="302"/>
      <c r="DP448" s="302"/>
      <c r="DQ448" s="302"/>
      <c r="DR448" s="302"/>
      <c r="DS448" s="302"/>
      <c r="DT448" s="302"/>
      <c r="DU448" s="302"/>
      <c r="DV448" s="302"/>
      <c r="DW448" s="302"/>
      <c r="DX448" s="302"/>
      <c r="DY448" s="302"/>
      <c r="DZ448" s="302"/>
      <c r="EA448" s="302"/>
      <c r="EB448" s="302"/>
      <c r="EC448" s="302"/>
      <c r="ED448" s="302"/>
      <c r="EE448" s="302"/>
      <c r="EF448" s="302"/>
      <c r="EG448" s="302"/>
      <c r="EH448" s="302"/>
      <c r="EI448" s="302"/>
      <c r="EJ448" s="302"/>
      <c r="EK448" s="302"/>
      <c r="EL448" s="302"/>
      <c r="EM448" s="302"/>
      <c r="EN448" s="302"/>
      <c r="EO448" s="302"/>
      <c r="EP448" s="302"/>
      <c r="EQ448" s="302"/>
      <c r="ER448" s="302"/>
      <c r="ES448" s="302"/>
      <c r="ET448" s="302"/>
      <c r="EU448" s="302"/>
      <c r="EV448" s="302"/>
      <c r="EW448" s="302"/>
      <c r="EX448" s="302"/>
      <c r="EY448" s="302"/>
      <c r="EZ448" s="303"/>
      <c r="FA448" s="303"/>
      <c r="FB448" s="303"/>
      <c r="FC448" s="303"/>
      <c r="FD448" s="303"/>
      <c r="FE448" s="302"/>
      <c r="FF448" s="302"/>
      <c r="FG448" s="302"/>
      <c r="FH448" s="302"/>
      <c r="FI448" s="302"/>
    </row>
    <row r="449" spans="1:165" x14ac:dyDescent="0.2">
      <c r="A449" s="302"/>
      <c r="B449" s="55">
        <f t="shared" si="37"/>
        <v>0</v>
      </c>
      <c r="C449" s="55" t="str">
        <f t="shared" si="38"/>
        <v/>
      </c>
      <c r="D449" s="55" t="str">
        <f t="shared" si="39"/>
        <v/>
      </c>
      <c r="E449" s="55">
        <f t="shared" si="40"/>
        <v>0</v>
      </c>
      <c r="F449" s="55">
        <f t="shared" si="41"/>
        <v>0</v>
      </c>
      <c r="G449" s="55" t="str">
        <f t="shared" si="42"/>
        <v/>
      </c>
      <c r="H449" s="55">
        <f>IF(AND(M449&gt;0,M449&lt;='Summary STATS'!$C$22),1,"")</f>
        <v>1</v>
      </c>
      <c r="I449" s="305"/>
      <c r="J449" s="26" t="s">
        <v>732</v>
      </c>
      <c r="K449" s="205">
        <v>44.221474379999997</v>
      </c>
      <c r="L449" s="205">
        <v>-88.460548130000006</v>
      </c>
      <c r="M449" s="302">
        <v>12.25</v>
      </c>
      <c r="N449" s="302" t="s">
        <v>276</v>
      </c>
      <c r="O449" s="302" t="s">
        <v>277</v>
      </c>
      <c r="P449" s="301"/>
      <c r="Q449" s="302"/>
      <c r="R449" s="15"/>
      <c r="S449" s="15"/>
      <c r="T449" s="302"/>
      <c r="U449" s="302"/>
      <c r="V449" s="302"/>
      <c r="W449" s="302"/>
      <c r="X449" s="302"/>
      <c r="Y449" s="302"/>
      <c r="Z449" s="302"/>
      <c r="AA449" s="302"/>
      <c r="AB449" s="302"/>
      <c r="AC449" s="302"/>
      <c r="AD449" s="302"/>
      <c r="AE449" s="302"/>
      <c r="AF449" s="302"/>
      <c r="AG449" s="302"/>
      <c r="AH449" s="302"/>
      <c r="AI449" s="302"/>
      <c r="AJ449" s="302"/>
      <c r="AK449" s="302"/>
      <c r="AL449" s="302"/>
      <c r="AM449" s="302"/>
      <c r="AN449" s="302"/>
      <c r="AO449" s="302"/>
      <c r="AP449" s="302"/>
      <c r="AQ449" s="302"/>
      <c r="AR449" s="302"/>
      <c r="AS449" s="302"/>
      <c r="AT449" s="302"/>
      <c r="AU449" s="302"/>
      <c r="AV449" s="302"/>
      <c r="AW449" s="302"/>
      <c r="AX449" s="302"/>
      <c r="AY449" s="302"/>
      <c r="AZ449" s="302"/>
      <c r="BA449" s="302"/>
      <c r="BB449" s="302"/>
      <c r="BC449" s="302"/>
      <c r="BD449" s="302"/>
      <c r="BE449" s="302"/>
      <c r="BF449" s="302"/>
      <c r="BG449" s="302"/>
      <c r="BH449" s="302"/>
      <c r="BI449" s="302"/>
      <c r="BJ449" s="302"/>
      <c r="BK449" s="302"/>
      <c r="BL449" s="302"/>
      <c r="BM449" s="302"/>
      <c r="BN449" s="302"/>
      <c r="BO449" s="302"/>
      <c r="BP449" s="302"/>
      <c r="BQ449" s="302"/>
      <c r="BR449" s="302"/>
      <c r="BS449" s="302"/>
      <c r="BT449" s="302"/>
      <c r="BU449" s="302"/>
      <c r="BV449" s="302"/>
      <c r="BW449" s="302"/>
      <c r="BX449" s="302"/>
      <c r="BY449" s="302"/>
      <c r="BZ449" s="302"/>
      <c r="CA449" s="302"/>
      <c r="CB449" s="302"/>
      <c r="CC449" s="302"/>
      <c r="CD449" s="302"/>
      <c r="CE449" s="302"/>
      <c r="CF449" s="302"/>
      <c r="CG449" s="302"/>
      <c r="CH449" s="302"/>
      <c r="CI449" s="302"/>
      <c r="CJ449" s="302"/>
      <c r="CK449" s="302"/>
      <c r="CL449" s="302"/>
      <c r="CM449" s="302"/>
      <c r="CN449" s="302"/>
      <c r="CO449" s="302"/>
      <c r="CP449" s="302"/>
      <c r="CQ449" s="302"/>
      <c r="CR449" s="302"/>
      <c r="CS449" s="302"/>
      <c r="CT449" s="302"/>
      <c r="CU449" s="302"/>
      <c r="CV449" s="302"/>
      <c r="CW449" s="302"/>
      <c r="CX449" s="302"/>
      <c r="CY449" s="302"/>
      <c r="CZ449" s="302"/>
      <c r="DA449" s="302"/>
      <c r="DB449" s="302"/>
      <c r="DC449" s="302"/>
      <c r="DD449" s="302"/>
      <c r="DE449" s="302"/>
      <c r="DF449" s="302"/>
      <c r="DG449" s="302"/>
      <c r="DH449" s="302"/>
      <c r="DI449" s="302"/>
      <c r="DJ449" s="302"/>
      <c r="DK449" s="302"/>
      <c r="DL449" s="302"/>
      <c r="DM449" s="302"/>
      <c r="DN449" s="302"/>
      <c r="DO449" s="302"/>
      <c r="DP449" s="302"/>
      <c r="DQ449" s="302"/>
      <c r="DR449" s="302"/>
      <c r="DS449" s="302"/>
      <c r="DT449" s="302"/>
      <c r="DU449" s="302"/>
      <c r="DV449" s="302"/>
      <c r="DW449" s="302"/>
      <c r="DX449" s="302"/>
      <c r="DY449" s="302"/>
      <c r="DZ449" s="302"/>
      <c r="EA449" s="302"/>
      <c r="EB449" s="302"/>
      <c r="EC449" s="302"/>
      <c r="ED449" s="302"/>
      <c r="EE449" s="302"/>
      <c r="EF449" s="302"/>
      <c r="EG449" s="302"/>
      <c r="EH449" s="302"/>
      <c r="EI449" s="302"/>
      <c r="EJ449" s="302"/>
      <c r="EK449" s="302"/>
      <c r="EL449" s="302"/>
      <c r="EM449" s="302"/>
      <c r="EN449" s="302"/>
      <c r="EO449" s="302"/>
      <c r="EP449" s="302"/>
      <c r="EQ449" s="302"/>
      <c r="ER449" s="302"/>
      <c r="ES449" s="302"/>
      <c r="ET449" s="302"/>
      <c r="EU449" s="302"/>
      <c r="EV449" s="302"/>
      <c r="EW449" s="302"/>
      <c r="EX449" s="302"/>
      <c r="EY449" s="302"/>
      <c r="EZ449" s="303"/>
      <c r="FA449" s="303"/>
      <c r="FB449" s="303"/>
      <c r="FC449" s="303"/>
      <c r="FD449" s="303"/>
      <c r="FE449" s="302"/>
      <c r="FF449" s="302"/>
      <c r="FG449" s="302"/>
      <c r="FH449" s="302"/>
      <c r="FI449" s="302"/>
    </row>
    <row r="450" spans="1:165" x14ac:dyDescent="0.2">
      <c r="A450" s="302"/>
      <c r="B450" s="55">
        <f t="shared" ref="B450:B513" si="43">COUNT(R450:EY450,FE450:FM450)</f>
        <v>0</v>
      </c>
      <c r="C450" s="55" t="str">
        <f t="shared" ref="C450:C513" si="44">IF(COUNT(R450:EY450,FE450:FM450)&gt;0,COUNT(R450:EY450,FE450:FM450),"")</f>
        <v/>
      </c>
      <c r="D450" s="55" t="str">
        <f t="shared" ref="D450:D513" si="45">IF(COUNT(T450:BJ450,BL450:BT450,BV450:CB450,CD450:EY450,FE450:FM450)&gt;0,COUNT(T450:BJ450,BL450:BT450,BV450:CB450,CD450:EY450,FE450:FM450),"")</f>
        <v/>
      </c>
      <c r="E450" s="55">
        <f t="shared" ref="E450:E513" si="46">IF(H450=1,COUNT(R450:EY450,FE450:FM450),"")</f>
        <v>0</v>
      </c>
      <c r="F450" s="55">
        <f t="shared" ref="F450:F513" si="47">IF(H450=1,COUNT(T450:BJ450,BL450:BT450,BV450:CB450,CD450:EY450,FE450:FM450),"")</f>
        <v>0</v>
      </c>
      <c r="G450" s="55" t="str">
        <f t="shared" si="42"/>
        <v/>
      </c>
      <c r="H450" s="55">
        <f>IF(AND(M450&gt;0,M450&lt;='Summary STATS'!$C$22),1,"")</f>
        <v>1</v>
      </c>
      <c r="I450" s="305"/>
      <c r="J450" s="26" t="s">
        <v>733</v>
      </c>
      <c r="K450" s="205">
        <v>44.221459529999997</v>
      </c>
      <c r="L450" s="205">
        <v>-88.459446810000003</v>
      </c>
      <c r="M450" s="302">
        <v>11.5</v>
      </c>
      <c r="N450" s="302" t="s">
        <v>276</v>
      </c>
      <c r="O450" s="302" t="s">
        <v>277</v>
      </c>
      <c r="P450" s="301"/>
      <c r="Q450" s="302"/>
      <c r="R450" s="15"/>
      <c r="S450" s="15"/>
      <c r="T450" s="302"/>
      <c r="U450" s="302"/>
      <c r="V450" s="302"/>
      <c r="W450" s="302"/>
      <c r="X450" s="302"/>
      <c r="Y450" s="302"/>
      <c r="Z450" s="302"/>
      <c r="AA450" s="302"/>
      <c r="AB450" s="302"/>
      <c r="AC450" s="302"/>
      <c r="AD450" s="302"/>
      <c r="AE450" s="302"/>
      <c r="AF450" s="302"/>
      <c r="AG450" s="302"/>
      <c r="AH450" s="302"/>
      <c r="AI450" s="302"/>
      <c r="AJ450" s="302"/>
      <c r="AK450" s="302"/>
      <c r="AL450" s="302"/>
      <c r="AM450" s="302"/>
      <c r="AN450" s="302"/>
      <c r="AO450" s="302"/>
      <c r="AP450" s="302"/>
      <c r="AQ450" s="302"/>
      <c r="AR450" s="302"/>
      <c r="AS450" s="302"/>
      <c r="AT450" s="302"/>
      <c r="AU450" s="302"/>
      <c r="AV450" s="302"/>
      <c r="AW450" s="302"/>
      <c r="AX450" s="302"/>
      <c r="AY450" s="302"/>
      <c r="AZ450" s="302"/>
      <c r="BA450" s="302"/>
      <c r="BB450" s="302"/>
      <c r="BC450" s="302"/>
      <c r="BD450" s="302"/>
      <c r="BE450" s="302"/>
      <c r="BF450" s="302"/>
      <c r="BG450" s="302"/>
      <c r="BH450" s="302"/>
      <c r="BI450" s="302"/>
      <c r="BJ450" s="302"/>
      <c r="BK450" s="302"/>
      <c r="BL450" s="302"/>
      <c r="BM450" s="302"/>
      <c r="BN450" s="302"/>
      <c r="BO450" s="302"/>
      <c r="BP450" s="302"/>
      <c r="BQ450" s="302"/>
      <c r="BR450" s="302"/>
      <c r="BS450" s="302"/>
      <c r="BT450" s="302"/>
      <c r="BU450" s="302"/>
      <c r="BV450" s="302"/>
      <c r="BW450" s="302"/>
      <c r="BX450" s="302"/>
      <c r="BY450" s="302"/>
      <c r="BZ450" s="302"/>
      <c r="CA450" s="302"/>
      <c r="CB450" s="302"/>
      <c r="CC450" s="302"/>
      <c r="CD450" s="302"/>
      <c r="CE450" s="302"/>
      <c r="CF450" s="302"/>
      <c r="CG450" s="302"/>
      <c r="CH450" s="302"/>
      <c r="CI450" s="302"/>
      <c r="CJ450" s="302"/>
      <c r="CK450" s="302"/>
      <c r="CL450" s="302"/>
      <c r="CM450" s="302"/>
      <c r="CN450" s="302"/>
      <c r="CO450" s="302"/>
      <c r="CP450" s="302"/>
      <c r="CQ450" s="302"/>
      <c r="CR450" s="302"/>
      <c r="CS450" s="302"/>
      <c r="CT450" s="302"/>
      <c r="CU450" s="302"/>
      <c r="CV450" s="302"/>
      <c r="CW450" s="302"/>
      <c r="CX450" s="302"/>
      <c r="CY450" s="302"/>
      <c r="CZ450" s="302"/>
      <c r="DA450" s="302"/>
      <c r="DB450" s="302"/>
      <c r="DC450" s="302"/>
      <c r="DD450" s="302"/>
      <c r="DE450" s="302"/>
      <c r="DF450" s="302"/>
      <c r="DG450" s="302"/>
      <c r="DH450" s="302"/>
      <c r="DI450" s="302"/>
      <c r="DJ450" s="302"/>
      <c r="DK450" s="302"/>
      <c r="DL450" s="302"/>
      <c r="DM450" s="302"/>
      <c r="DN450" s="302"/>
      <c r="DO450" s="302"/>
      <c r="DP450" s="302"/>
      <c r="DQ450" s="302"/>
      <c r="DR450" s="302"/>
      <c r="DS450" s="302"/>
      <c r="DT450" s="302"/>
      <c r="DU450" s="302"/>
      <c r="DV450" s="302"/>
      <c r="DW450" s="302"/>
      <c r="DX450" s="302"/>
      <c r="DY450" s="302"/>
      <c r="DZ450" s="302"/>
      <c r="EA450" s="302"/>
      <c r="EB450" s="302"/>
      <c r="EC450" s="302"/>
      <c r="ED450" s="302"/>
      <c r="EE450" s="302"/>
      <c r="EF450" s="302"/>
      <c r="EG450" s="302"/>
      <c r="EH450" s="302"/>
      <c r="EI450" s="302"/>
      <c r="EJ450" s="302"/>
      <c r="EK450" s="302"/>
      <c r="EL450" s="302"/>
      <c r="EM450" s="302"/>
      <c r="EN450" s="302"/>
      <c r="EO450" s="302"/>
      <c r="EP450" s="302"/>
      <c r="EQ450" s="302"/>
      <c r="ER450" s="302"/>
      <c r="ES450" s="302"/>
      <c r="ET450" s="302"/>
      <c r="EU450" s="302"/>
      <c r="EV450" s="302"/>
      <c r="EW450" s="302"/>
      <c r="EX450" s="302"/>
      <c r="EY450" s="302"/>
      <c r="EZ450" s="303"/>
      <c r="FA450" s="303"/>
      <c r="FB450" s="303"/>
      <c r="FC450" s="303"/>
      <c r="FD450" s="303"/>
      <c r="FE450" s="302"/>
      <c r="FF450" s="302"/>
      <c r="FG450" s="302"/>
      <c r="FH450" s="302"/>
      <c r="FI450" s="302"/>
    </row>
    <row r="451" spans="1:165" x14ac:dyDescent="0.2">
      <c r="A451" s="302"/>
      <c r="B451" s="55">
        <f t="shared" si="43"/>
        <v>0</v>
      </c>
      <c r="C451" s="55" t="str">
        <f t="shared" si="44"/>
        <v/>
      </c>
      <c r="D451" s="55" t="str">
        <f t="shared" si="45"/>
        <v/>
      </c>
      <c r="E451" s="55">
        <f t="shared" si="46"/>
        <v>0</v>
      </c>
      <c r="F451" s="55">
        <f t="shared" si="47"/>
        <v>0</v>
      </c>
      <c r="G451" s="55" t="str">
        <f t="shared" si="42"/>
        <v/>
      </c>
      <c r="H451" s="55">
        <f>IF(AND(M451&gt;0,M451&lt;='Summary STATS'!$C$22),1,"")</f>
        <v>1</v>
      </c>
      <c r="I451" s="305"/>
      <c r="J451" s="26" t="s">
        <v>734</v>
      </c>
      <c r="K451" s="205">
        <v>44.221444669999997</v>
      </c>
      <c r="L451" s="205">
        <v>-88.458345489999999</v>
      </c>
      <c r="M451" s="302">
        <v>9.75</v>
      </c>
      <c r="N451" s="302" t="s">
        <v>276</v>
      </c>
      <c r="O451" s="302" t="s">
        <v>277</v>
      </c>
      <c r="P451" s="301"/>
      <c r="Q451" s="302"/>
      <c r="R451" s="15"/>
      <c r="S451" s="15"/>
      <c r="T451" s="302"/>
      <c r="U451" s="302"/>
      <c r="V451" s="302"/>
      <c r="W451" s="302"/>
      <c r="X451" s="302"/>
      <c r="Y451" s="302"/>
      <c r="Z451" s="302"/>
      <c r="AA451" s="302"/>
      <c r="AB451" s="302"/>
      <c r="AC451" s="302"/>
      <c r="AD451" s="302"/>
      <c r="AE451" s="302"/>
      <c r="AF451" s="302"/>
      <c r="AG451" s="302"/>
      <c r="AH451" s="302"/>
      <c r="AI451" s="302"/>
      <c r="AJ451" s="302"/>
      <c r="AK451" s="302"/>
      <c r="AL451" s="302"/>
      <c r="AM451" s="302"/>
      <c r="AN451" s="302"/>
      <c r="AO451" s="302"/>
      <c r="AP451" s="302"/>
      <c r="AQ451" s="302"/>
      <c r="AR451" s="302"/>
      <c r="AS451" s="302"/>
      <c r="AT451" s="302"/>
      <c r="AU451" s="302"/>
      <c r="AV451" s="302"/>
      <c r="AW451" s="302"/>
      <c r="AX451" s="302"/>
      <c r="AY451" s="302"/>
      <c r="AZ451" s="302"/>
      <c r="BA451" s="302"/>
      <c r="BB451" s="302"/>
      <c r="BC451" s="302"/>
      <c r="BD451" s="302"/>
      <c r="BE451" s="302"/>
      <c r="BF451" s="302"/>
      <c r="BG451" s="302"/>
      <c r="BH451" s="302"/>
      <c r="BI451" s="302"/>
      <c r="BJ451" s="302"/>
      <c r="BK451" s="302"/>
      <c r="BL451" s="302"/>
      <c r="BM451" s="302"/>
      <c r="BN451" s="302"/>
      <c r="BO451" s="302"/>
      <c r="BP451" s="302"/>
      <c r="BQ451" s="302"/>
      <c r="BR451" s="302"/>
      <c r="BS451" s="302"/>
      <c r="BT451" s="302"/>
      <c r="BU451" s="302"/>
      <c r="BV451" s="302"/>
      <c r="BW451" s="302"/>
      <c r="BX451" s="302"/>
      <c r="BY451" s="302"/>
      <c r="BZ451" s="302"/>
      <c r="CA451" s="302"/>
      <c r="CB451" s="302"/>
      <c r="CC451" s="302"/>
      <c r="CD451" s="302"/>
      <c r="CE451" s="302"/>
      <c r="CF451" s="302"/>
      <c r="CG451" s="302"/>
      <c r="CH451" s="302"/>
      <c r="CI451" s="302"/>
      <c r="CJ451" s="302"/>
      <c r="CK451" s="302"/>
      <c r="CL451" s="302"/>
      <c r="CM451" s="302"/>
      <c r="CN451" s="302"/>
      <c r="CO451" s="302"/>
      <c r="CP451" s="302"/>
      <c r="CQ451" s="302"/>
      <c r="CR451" s="302"/>
      <c r="CS451" s="302"/>
      <c r="CT451" s="302"/>
      <c r="CU451" s="302"/>
      <c r="CV451" s="302"/>
      <c r="CW451" s="302"/>
      <c r="CX451" s="302"/>
      <c r="CY451" s="302"/>
      <c r="CZ451" s="302"/>
      <c r="DA451" s="302"/>
      <c r="DB451" s="302"/>
      <c r="DC451" s="302"/>
      <c r="DD451" s="302"/>
      <c r="DE451" s="302"/>
      <c r="DF451" s="302"/>
      <c r="DG451" s="302"/>
      <c r="DH451" s="302"/>
      <c r="DI451" s="302"/>
      <c r="DJ451" s="302"/>
      <c r="DK451" s="302"/>
      <c r="DL451" s="302"/>
      <c r="DM451" s="302"/>
      <c r="DN451" s="302"/>
      <c r="DO451" s="302"/>
      <c r="DP451" s="302"/>
      <c r="DQ451" s="302"/>
      <c r="DR451" s="302"/>
      <c r="DS451" s="302"/>
      <c r="DT451" s="302"/>
      <c r="DU451" s="302"/>
      <c r="DV451" s="302"/>
      <c r="DW451" s="302"/>
      <c r="DX451" s="302"/>
      <c r="DY451" s="302"/>
      <c r="DZ451" s="302"/>
      <c r="EA451" s="302"/>
      <c r="EB451" s="302"/>
      <c r="EC451" s="302"/>
      <c r="ED451" s="302"/>
      <c r="EE451" s="302"/>
      <c r="EF451" s="302"/>
      <c r="EG451" s="302"/>
      <c r="EH451" s="302"/>
      <c r="EI451" s="302"/>
      <c r="EJ451" s="302"/>
      <c r="EK451" s="302"/>
      <c r="EL451" s="302"/>
      <c r="EM451" s="302"/>
      <c r="EN451" s="302"/>
      <c r="EO451" s="302"/>
      <c r="EP451" s="302"/>
      <c r="EQ451" s="302"/>
      <c r="ER451" s="302"/>
      <c r="ES451" s="302"/>
      <c r="ET451" s="302"/>
      <c r="EU451" s="302"/>
      <c r="EV451" s="302"/>
      <c r="EW451" s="302"/>
      <c r="EX451" s="302"/>
      <c r="EY451" s="302"/>
      <c r="EZ451" s="303"/>
      <c r="FA451" s="303"/>
      <c r="FB451" s="303"/>
      <c r="FC451" s="303"/>
      <c r="FD451" s="303"/>
      <c r="FE451" s="302"/>
      <c r="FF451" s="302"/>
      <c r="FG451" s="302"/>
      <c r="FH451" s="302"/>
      <c r="FI451" s="302"/>
    </row>
    <row r="452" spans="1:165" x14ac:dyDescent="0.2">
      <c r="A452" s="302"/>
      <c r="B452" s="55">
        <f t="shared" si="43"/>
        <v>0</v>
      </c>
      <c r="C452" s="55" t="str">
        <f t="shared" si="44"/>
        <v/>
      </c>
      <c r="D452" s="55" t="str">
        <f t="shared" si="45"/>
        <v/>
      </c>
      <c r="E452" s="55">
        <f t="shared" si="46"/>
        <v>0</v>
      </c>
      <c r="F452" s="55">
        <f t="shared" si="47"/>
        <v>0</v>
      </c>
      <c r="G452" s="55" t="str">
        <f t="shared" si="42"/>
        <v/>
      </c>
      <c r="H452" s="55">
        <f>IF(AND(M452&gt;0,M452&lt;='Summary STATS'!$C$22),1,"")</f>
        <v>1</v>
      </c>
      <c r="I452" s="305"/>
      <c r="J452" s="26" t="s">
        <v>735</v>
      </c>
      <c r="K452" s="205">
        <v>44.221429790000002</v>
      </c>
      <c r="L452" s="205">
        <v>-88.457244180000004</v>
      </c>
      <c r="M452" s="302">
        <v>7</v>
      </c>
      <c r="N452" s="302" t="s">
        <v>284</v>
      </c>
      <c r="O452" s="302" t="s">
        <v>277</v>
      </c>
      <c r="P452" s="301"/>
      <c r="Q452" s="302"/>
      <c r="R452" s="15"/>
      <c r="S452" s="15"/>
      <c r="T452" s="302"/>
      <c r="U452" s="302"/>
      <c r="V452" s="302"/>
      <c r="W452" s="302"/>
      <c r="X452" s="302"/>
      <c r="Y452" s="302"/>
      <c r="Z452" s="302"/>
      <c r="AA452" s="302"/>
      <c r="AB452" s="302"/>
      <c r="AC452" s="302"/>
      <c r="AD452" s="302"/>
      <c r="AE452" s="302"/>
      <c r="AF452" s="302"/>
      <c r="AG452" s="302"/>
      <c r="AH452" s="302"/>
      <c r="AI452" s="302"/>
      <c r="AJ452" s="302"/>
      <c r="AK452" s="302"/>
      <c r="AL452" s="302"/>
      <c r="AM452" s="302"/>
      <c r="AN452" s="302"/>
      <c r="AO452" s="302"/>
      <c r="AP452" s="302"/>
      <c r="AQ452" s="302"/>
      <c r="AR452" s="302"/>
      <c r="AS452" s="302"/>
      <c r="AT452" s="302"/>
      <c r="AU452" s="302"/>
      <c r="AV452" s="302"/>
      <c r="AW452" s="302"/>
      <c r="AX452" s="302"/>
      <c r="AY452" s="302"/>
      <c r="AZ452" s="302"/>
      <c r="BA452" s="302"/>
      <c r="BB452" s="302"/>
      <c r="BC452" s="302"/>
      <c r="BD452" s="302"/>
      <c r="BE452" s="302"/>
      <c r="BF452" s="302"/>
      <c r="BG452" s="302"/>
      <c r="BH452" s="302"/>
      <c r="BI452" s="302"/>
      <c r="BJ452" s="302"/>
      <c r="BK452" s="302"/>
      <c r="BL452" s="302"/>
      <c r="BM452" s="302"/>
      <c r="BN452" s="302"/>
      <c r="BO452" s="302"/>
      <c r="BP452" s="302"/>
      <c r="BQ452" s="302"/>
      <c r="BR452" s="302"/>
      <c r="BS452" s="302"/>
      <c r="BT452" s="302"/>
      <c r="BU452" s="302"/>
      <c r="BV452" s="302"/>
      <c r="BW452" s="302"/>
      <c r="BX452" s="302"/>
      <c r="BY452" s="302"/>
      <c r="BZ452" s="302"/>
      <c r="CA452" s="302"/>
      <c r="CB452" s="302"/>
      <c r="CC452" s="302"/>
      <c r="CD452" s="302"/>
      <c r="CE452" s="302"/>
      <c r="CF452" s="302"/>
      <c r="CG452" s="302"/>
      <c r="CH452" s="302"/>
      <c r="CI452" s="302"/>
      <c r="CJ452" s="302"/>
      <c r="CK452" s="302"/>
      <c r="CL452" s="302"/>
      <c r="CM452" s="302"/>
      <c r="CN452" s="302"/>
      <c r="CO452" s="302"/>
      <c r="CP452" s="302"/>
      <c r="CQ452" s="302"/>
      <c r="CR452" s="302"/>
      <c r="CS452" s="302"/>
      <c r="CT452" s="302"/>
      <c r="CU452" s="302"/>
      <c r="CV452" s="302"/>
      <c r="CW452" s="302"/>
      <c r="CX452" s="302"/>
      <c r="CY452" s="302"/>
      <c r="CZ452" s="302"/>
      <c r="DA452" s="302"/>
      <c r="DB452" s="302"/>
      <c r="DC452" s="302"/>
      <c r="DD452" s="302"/>
      <c r="DE452" s="302"/>
      <c r="DF452" s="302"/>
      <c r="DG452" s="302"/>
      <c r="DH452" s="302"/>
      <c r="DI452" s="302"/>
      <c r="DJ452" s="302"/>
      <c r="DK452" s="302"/>
      <c r="DL452" s="302"/>
      <c r="DM452" s="302"/>
      <c r="DN452" s="302"/>
      <c r="DO452" s="302"/>
      <c r="DP452" s="302"/>
      <c r="DQ452" s="302"/>
      <c r="DR452" s="302"/>
      <c r="DS452" s="302"/>
      <c r="DT452" s="302"/>
      <c r="DU452" s="302"/>
      <c r="DV452" s="302"/>
      <c r="DW452" s="302"/>
      <c r="DX452" s="302"/>
      <c r="DY452" s="302"/>
      <c r="DZ452" s="302"/>
      <c r="EA452" s="302"/>
      <c r="EB452" s="302"/>
      <c r="EC452" s="302"/>
      <c r="ED452" s="302"/>
      <c r="EE452" s="302"/>
      <c r="EF452" s="302"/>
      <c r="EG452" s="302"/>
      <c r="EH452" s="302"/>
      <c r="EI452" s="302"/>
      <c r="EJ452" s="302"/>
      <c r="EK452" s="302"/>
      <c r="EL452" s="302"/>
      <c r="EM452" s="302"/>
      <c r="EN452" s="302"/>
      <c r="EO452" s="302"/>
      <c r="EP452" s="302"/>
      <c r="EQ452" s="302"/>
      <c r="ER452" s="302"/>
      <c r="ES452" s="302"/>
      <c r="ET452" s="302"/>
      <c r="EU452" s="302"/>
      <c r="EV452" s="302"/>
      <c r="EW452" s="302"/>
      <c r="EX452" s="302"/>
      <c r="EY452" s="302"/>
      <c r="EZ452" s="303"/>
      <c r="FA452" s="303"/>
      <c r="FB452" s="303"/>
      <c r="FC452" s="303"/>
      <c r="FD452" s="303"/>
      <c r="FE452" s="302"/>
      <c r="FF452" s="302"/>
      <c r="FG452" s="302"/>
      <c r="FH452" s="302"/>
      <c r="FI452" s="302"/>
    </row>
    <row r="453" spans="1:165" x14ac:dyDescent="0.2">
      <c r="A453" s="302"/>
      <c r="B453" s="55">
        <f t="shared" si="43"/>
        <v>7</v>
      </c>
      <c r="C453" s="55">
        <f t="shared" si="44"/>
        <v>7</v>
      </c>
      <c r="D453" s="55">
        <f t="shared" si="45"/>
        <v>6</v>
      </c>
      <c r="E453" s="55">
        <f t="shared" si="46"/>
        <v>7</v>
      </c>
      <c r="F453" s="55">
        <f t="shared" si="47"/>
        <v>6</v>
      </c>
      <c r="G453" s="55">
        <f t="shared" si="42"/>
        <v>5.5</v>
      </c>
      <c r="H453" s="55">
        <f>IF(AND(M453&gt;0,M453&lt;='Summary STATS'!$C$22),1,"")</f>
        <v>1</v>
      </c>
      <c r="I453" s="305"/>
      <c r="J453" s="26" t="s">
        <v>736</v>
      </c>
      <c r="K453" s="205">
        <v>44.222340459999998</v>
      </c>
      <c r="L453" s="205">
        <v>-88.46603417</v>
      </c>
      <c r="M453" s="302">
        <v>5.5</v>
      </c>
      <c r="N453" s="302" t="s">
        <v>284</v>
      </c>
      <c r="O453" s="302" t="s">
        <v>277</v>
      </c>
      <c r="P453" s="301"/>
      <c r="Q453" s="302">
        <v>3</v>
      </c>
      <c r="R453" s="15">
        <v>1</v>
      </c>
      <c r="S453" s="15"/>
      <c r="T453" s="302"/>
      <c r="U453" s="302"/>
      <c r="V453" s="302"/>
      <c r="W453" s="302"/>
      <c r="X453" s="302"/>
      <c r="Y453" s="302"/>
      <c r="Z453" s="302"/>
      <c r="AA453" s="302"/>
      <c r="AB453" s="302"/>
      <c r="AC453" s="302"/>
      <c r="AD453" s="302"/>
      <c r="AE453" s="302">
        <v>3</v>
      </c>
      <c r="AF453" s="302"/>
      <c r="AG453" s="302"/>
      <c r="AH453" s="302"/>
      <c r="AI453" s="302"/>
      <c r="AJ453" s="302"/>
      <c r="AK453" s="302"/>
      <c r="AL453" s="302"/>
      <c r="AM453" s="302"/>
      <c r="AN453" s="302"/>
      <c r="AO453" s="302"/>
      <c r="AP453" s="302"/>
      <c r="AQ453" s="302">
        <v>3</v>
      </c>
      <c r="AR453" s="302"/>
      <c r="AS453" s="302"/>
      <c r="AT453" s="302"/>
      <c r="AU453" s="302"/>
      <c r="AV453" s="302"/>
      <c r="AW453" s="302"/>
      <c r="AX453" s="302"/>
      <c r="AY453" s="302"/>
      <c r="AZ453" s="302"/>
      <c r="BA453" s="302"/>
      <c r="BB453" s="302"/>
      <c r="BC453" s="302"/>
      <c r="BD453" s="302"/>
      <c r="BE453" s="302">
        <v>1</v>
      </c>
      <c r="BF453" s="302"/>
      <c r="BG453" s="302"/>
      <c r="BH453" s="302"/>
      <c r="BI453" s="302"/>
      <c r="BJ453" s="302"/>
      <c r="BK453" s="302"/>
      <c r="BL453" s="302"/>
      <c r="BM453" s="302"/>
      <c r="BN453" s="302"/>
      <c r="BO453" s="302"/>
      <c r="BP453" s="302"/>
      <c r="BQ453" s="302"/>
      <c r="BR453" s="302"/>
      <c r="BS453" s="302"/>
      <c r="BT453" s="302"/>
      <c r="BU453" s="302"/>
      <c r="BV453" s="302"/>
      <c r="BW453" s="302"/>
      <c r="BX453" s="302"/>
      <c r="BY453" s="302"/>
      <c r="BZ453" s="302"/>
      <c r="CA453" s="302"/>
      <c r="CB453" s="302"/>
      <c r="CC453" s="302"/>
      <c r="CD453" s="302"/>
      <c r="CE453" s="302"/>
      <c r="CF453" s="302"/>
      <c r="CG453" s="302"/>
      <c r="CH453" s="302"/>
      <c r="CI453" s="302"/>
      <c r="CJ453" s="302"/>
      <c r="CK453" s="302"/>
      <c r="CL453" s="302"/>
      <c r="CM453" s="302"/>
      <c r="CN453" s="302"/>
      <c r="CO453" s="302"/>
      <c r="CP453" s="302"/>
      <c r="CQ453" s="302"/>
      <c r="CR453" s="302"/>
      <c r="CS453" s="302"/>
      <c r="CT453" s="302"/>
      <c r="CU453" s="302"/>
      <c r="CV453" s="302"/>
      <c r="CW453" s="302"/>
      <c r="CX453" s="302"/>
      <c r="CY453" s="302"/>
      <c r="CZ453" s="302"/>
      <c r="DA453" s="302"/>
      <c r="DB453" s="302"/>
      <c r="DC453" s="302"/>
      <c r="DD453" s="302"/>
      <c r="DE453" s="302"/>
      <c r="DF453" s="302"/>
      <c r="DG453" s="302"/>
      <c r="DH453" s="302"/>
      <c r="DI453" s="302"/>
      <c r="DJ453" s="302"/>
      <c r="DK453" s="302"/>
      <c r="DL453" s="302"/>
      <c r="DM453" s="302"/>
      <c r="DN453" s="302"/>
      <c r="DO453" s="302"/>
      <c r="DP453" s="302"/>
      <c r="DQ453" s="302"/>
      <c r="DR453" s="302"/>
      <c r="DS453" s="302"/>
      <c r="DT453" s="302"/>
      <c r="DU453" s="302"/>
      <c r="DV453" s="302"/>
      <c r="DW453" s="302"/>
      <c r="DX453" s="302"/>
      <c r="DY453" s="302"/>
      <c r="DZ453" s="302"/>
      <c r="EA453" s="302"/>
      <c r="EB453" s="302"/>
      <c r="EC453" s="302"/>
      <c r="ED453" s="302">
        <v>1</v>
      </c>
      <c r="EE453" s="302"/>
      <c r="EF453" s="302"/>
      <c r="EG453" s="302"/>
      <c r="EH453" s="302"/>
      <c r="EI453" s="302"/>
      <c r="EJ453" s="302"/>
      <c r="EK453" s="302"/>
      <c r="EL453" s="302"/>
      <c r="EM453" s="302"/>
      <c r="EN453" s="302"/>
      <c r="EO453" s="302"/>
      <c r="EP453" s="302"/>
      <c r="EQ453" s="302"/>
      <c r="ER453" s="302"/>
      <c r="ES453" s="302">
        <v>1</v>
      </c>
      <c r="ET453" s="302"/>
      <c r="EU453" s="302">
        <v>1</v>
      </c>
      <c r="EV453" s="302"/>
      <c r="EW453" s="302"/>
      <c r="EX453" s="302"/>
      <c r="EY453" s="302"/>
      <c r="EZ453" s="303"/>
      <c r="FA453" s="303"/>
      <c r="FB453" s="303">
        <v>3</v>
      </c>
      <c r="FC453" s="303"/>
      <c r="FD453" s="303"/>
      <c r="FE453" s="302"/>
      <c r="FF453" s="302"/>
      <c r="FG453" s="302"/>
      <c r="FH453" s="302"/>
      <c r="FI453" s="302"/>
    </row>
    <row r="454" spans="1:165" x14ac:dyDescent="0.2">
      <c r="A454" s="302"/>
      <c r="B454" s="55">
        <f t="shared" si="43"/>
        <v>0</v>
      </c>
      <c r="C454" s="55" t="str">
        <f t="shared" si="44"/>
        <v/>
      </c>
      <c r="D454" s="55" t="str">
        <f t="shared" si="45"/>
        <v/>
      </c>
      <c r="E454" s="55">
        <f t="shared" si="46"/>
        <v>0</v>
      </c>
      <c r="F454" s="55">
        <f t="shared" si="47"/>
        <v>0</v>
      </c>
      <c r="G454" s="55" t="str">
        <f t="shared" si="42"/>
        <v/>
      </c>
      <c r="H454" s="55">
        <f>IF(AND(M454&gt;0,M454&lt;='Summary STATS'!$C$22),1,"")</f>
        <v>1</v>
      </c>
      <c r="I454" s="305"/>
      <c r="J454" s="26" t="s">
        <v>737</v>
      </c>
      <c r="K454" s="205">
        <v>44.222325660000003</v>
      </c>
      <c r="L454" s="205">
        <v>-88.464932829999995</v>
      </c>
      <c r="M454" s="302">
        <v>7.75</v>
      </c>
      <c r="N454" s="302" t="s">
        <v>284</v>
      </c>
      <c r="O454" s="302" t="s">
        <v>277</v>
      </c>
      <c r="P454" s="301"/>
      <c r="Q454" s="302"/>
      <c r="R454" s="15"/>
      <c r="S454" s="15"/>
      <c r="T454" s="302"/>
      <c r="U454" s="302"/>
      <c r="V454" s="302"/>
      <c r="W454" s="302"/>
      <c r="X454" s="302"/>
      <c r="Y454" s="302"/>
      <c r="Z454" s="302"/>
      <c r="AA454" s="302"/>
      <c r="AB454" s="302"/>
      <c r="AC454" s="302"/>
      <c r="AD454" s="302"/>
      <c r="AE454" s="302" t="s">
        <v>278</v>
      </c>
      <c r="AF454" s="302"/>
      <c r="AG454" s="302"/>
      <c r="AH454" s="302"/>
      <c r="AI454" s="302"/>
      <c r="AJ454" s="302"/>
      <c r="AK454" s="302"/>
      <c r="AL454" s="302"/>
      <c r="AM454" s="302"/>
      <c r="AN454" s="302"/>
      <c r="AO454" s="302"/>
      <c r="AP454" s="302"/>
      <c r="AQ454" s="302"/>
      <c r="AR454" s="302"/>
      <c r="AS454" s="302"/>
      <c r="AT454" s="302"/>
      <c r="AU454" s="302"/>
      <c r="AV454" s="302"/>
      <c r="AW454" s="302"/>
      <c r="AX454" s="302"/>
      <c r="AY454" s="302"/>
      <c r="AZ454" s="302"/>
      <c r="BA454" s="302"/>
      <c r="BB454" s="302"/>
      <c r="BC454" s="302"/>
      <c r="BD454" s="302"/>
      <c r="BE454" s="302"/>
      <c r="BF454" s="302"/>
      <c r="BG454" s="302"/>
      <c r="BH454" s="302"/>
      <c r="BI454" s="302"/>
      <c r="BJ454" s="302"/>
      <c r="BK454" s="302"/>
      <c r="BL454" s="302"/>
      <c r="BM454" s="302"/>
      <c r="BN454" s="302"/>
      <c r="BO454" s="302"/>
      <c r="BP454" s="302"/>
      <c r="BQ454" s="302"/>
      <c r="BR454" s="302"/>
      <c r="BS454" s="302"/>
      <c r="BT454" s="302"/>
      <c r="BU454" s="302"/>
      <c r="BV454" s="302"/>
      <c r="BW454" s="302"/>
      <c r="BX454" s="302"/>
      <c r="BY454" s="302"/>
      <c r="BZ454" s="302"/>
      <c r="CA454" s="302"/>
      <c r="CB454" s="302"/>
      <c r="CC454" s="302"/>
      <c r="CD454" s="302"/>
      <c r="CE454" s="302"/>
      <c r="CF454" s="302"/>
      <c r="CG454" s="302"/>
      <c r="CH454" s="302"/>
      <c r="CI454" s="302"/>
      <c r="CJ454" s="302"/>
      <c r="CK454" s="302"/>
      <c r="CL454" s="302"/>
      <c r="CM454" s="302"/>
      <c r="CN454" s="302"/>
      <c r="CO454" s="302"/>
      <c r="CP454" s="302"/>
      <c r="CQ454" s="302"/>
      <c r="CR454" s="302"/>
      <c r="CS454" s="302"/>
      <c r="CT454" s="302"/>
      <c r="CU454" s="302"/>
      <c r="CV454" s="302"/>
      <c r="CW454" s="302"/>
      <c r="CX454" s="302"/>
      <c r="CY454" s="302"/>
      <c r="CZ454" s="302"/>
      <c r="DA454" s="302"/>
      <c r="DB454" s="302"/>
      <c r="DC454" s="302"/>
      <c r="DD454" s="302"/>
      <c r="DE454" s="302"/>
      <c r="DF454" s="302"/>
      <c r="DG454" s="302"/>
      <c r="DH454" s="302"/>
      <c r="DI454" s="302"/>
      <c r="DJ454" s="302"/>
      <c r="DK454" s="302"/>
      <c r="DL454" s="302"/>
      <c r="DM454" s="302"/>
      <c r="DN454" s="302"/>
      <c r="DO454" s="302"/>
      <c r="DP454" s="302"/>
      <c r="DQ454" s="302"/>
      <c r="DR454" s="302"/>
      <c r="DS454" s="302"/>
      <c r="DT454" s="302"/>
      <c r="DU454" s="302"/>
      <c r="DV454" s="302"/>
      <c r="DW454" s="302"/>
      <c r="DX454" s="302"/>
      <c r="DY454" s="302"/>
      <c r="DZ454" s="302"/>
      <c r="EA454" s="302"/>
      <c r="EB454" s="302"/>
      <c r="EC454" s="302"/>
      <c r="ED454" s="302"/>
      <c r="EE454" s="302"/>
      <c r="EF454" s="302"/>
      <c r="EG454" s="302"/>
      <c r="EH454" s="302"/>
      <c r="EI454" s="302"/>
      <c r="EJ454" s="302"/>
      <c r="EK454" s="302"/>
      <c r="EL454" s="302"/>
      <c r="EM454" s="302"/>
      <c r="EN454" s="302"/>
      <c r="EO454" s="302"/>
      <c r="EP454" s="302"/>
      <c r="EQ454" s="302"/>
      <c r="ER454" s="302"/>
      <c r="ES454" s="302"/>
      <c r="ET454" s="302"/>
      <c r="EU454" s="302"/>
      <c r="EV454" s="302"/>
      <c r="EW454" s="302"/>
      <c r="EX454" s="302"/>
      <c r="EY454" s="302"/>
      <c r="EZ454" s="303"/>
      <c r="FA454" s="303"/>
      <c r="FB454" s="303"/>
      <c r="FC454" s="303"/>
      <c r="FD454" s="303"/>
      <c r="FE454" s="302"/>
      <c r="FF454" s="302"/>
      <c r="FG454" s="302"/>
      <c r="FH454" s="302"/>
      <c r="FI454" s="302"/>
    </row>
    <row r="455" spans="1:165" x14ac:dyDescent="0.2">
      <c r="A455" s="302"/>
      <c r="B455" s="55">
        <f t="shared" si="43"/>
        <v>0</v>
      </c>
      <c r="C455" s="55" t="str">
        <f t="shared" si="44"/>
        <v/>
      </c>
      <c r="D455" s="55" t="str">
        <f t="shared" si="45"/>
        <v/>
      </c>
      <c r="E455" s="55">
        <f t="shared" si="46"/>
        <v>0</v>
      </c>
      <c r="F455" s="55">
        <f t="shared" si="47"/>
        <v>0</v>
      </c>
      <c r="G455" s="55" t="str">
        <f t="shared" si="42"/>
        <v/>
      </c>
      <c r="H455" s="55">
        <f>IF(AND(M455&gt;0,M455&lt;='Summary STATS'!$C$22),1,"")</f>
        <v>1</v>
      </c>
      <c r="I455" s="305"/>
      <c r="J455" s="26" t="s">
        <v>738</v>
      </c>
      <c r="K455" s="205">
        <v>44.22231086</v>
      </c>
      <c r="L455" s="205">
        <v>-88.463831490000004</v>
      </c>
      <c r="M455" s="302">
        <v>8.5</v>
      </c>
      <c r="N455" s="302" t="s">
        <v>284</v>
      </c>
      <c r="O455" s="302" t="s">
        <v>277</v>
      </c>
      <c r="P455" s="301"/>
      <c r="Q455" s="302"/>
      <c r="R455" s="15"/>
      <c r="S455" s="15"/>
      <c r="T455" s="302"/>
      <c r="U455" s="302"/>
      <c r="V455" s="302"/>
      <c r="W455" s="302"/>
      <c r="X455" s="302"/>
      <c r="Y455" s="302"/>
      <c r="Z455" s="302"/>
      <c r="AA455" s="302"/>
      <c r="AB455" s="302"/>
      <c r="AC455" s="302"/>
      <c r="AD455" s="302"/>
      <c r="AE455" s="302"/>
      <c r="AF455" s="302"/>
      <c r="AG455" s="302"/>
      <c r="AH455" s="302"/>
      <c r="AI455" s="302"/>
      <c r="AJ455" s="302"/>
      <c r="AK455" s="302"/>
      <c r="AL455" s="302"/>
      <c r="AM455" s="302"/>
      <c r="AN455" s="302"/>
      <c r="AO455" s="302"/>
      <c r="AP455" s="302"/>
      <c r="AQ455" s="302"/>
      <c r="AR455" s="302"/>
      <c r="AS455" s="302"/>
      <c r="AT455" s="302"/>
      <c r="AU455" s="302"/>
      <c r="AV455" s="302"/>
      <c r="AW455" s="302"/>
      <c r="AX455" s="302"/>
      <c r="AY455" s="302"/>
      <c r="AZ455" s="302"/>
      <c r="BA455" s="302"/>
      <c r="BB455" s="302"/>
      <c r="BC455" s="302"/>
      <c r="BD455" s="302"/>
      <c r="BE455" s="302"/>
      <c r="BF455" s="302"/>
      <c r="BG455" s="302"/>
      <c r="BH455" s="302"/>
      <c r="BI455" s="302"/>
      <c r="BJ455" s="302"/>
      <c r="BK455" s="302"/>
      <c r="BL455" s="302"/>
      <c r="BM455" s="302"/>
      <c r="BN455" s="302"/>
      <c r="BO455" s="302"/>
      <c r="BP455" s="302"/>
      <c r="BQ455" s="302"/>
      <c r="BR455" s="302"/>
      <c r="BS455" s="302"/>
      <c r="BT455" s="302"/>
      <c r="BU455" s="302"/>
      <c r="BV455" s="302"/>
      <c r="BW455" s="302"/>
      <c r="BX455" s="302"/>
      <c r="BY455" s="302"/>
      <c r="BZ455" s="302"/>
      <c r="CA455" s="302"/>
      <c r="CB455" s="302"/>
      <c r="CC455" s="302"/>
      <c r="CD455" s="302"/>
      <c r="CE455" s="302"/>
      <c r="CF455" s="302"/>
      <c r="CG455" s="302"/>
      <c r="CH455" s="302"/>
      <c r="CI455" s="302"/>
      <c r="CJ455" s="302"/>
      <c r="CK455" s="302"/>
      <c r="CL455" s="302"/>
      <c r="CM455" s="302"/>
      <c r="CN455" s="302"/>
      <c r="CO455" s="302"/>
      <c r="CP455" s="302"/>
      <c r="CQ455" s="302"/>
      <c r="CR455" s="302"/>
      <c r="CS455" s="302"/>
      <c r="CT455" s="302"/>
      <c r="CU455" s="302"/>
      <c r="CV455" s="302"/>
      <c r="CW455" s="302"/>
      <c r="CX455" s="302"/>
      <c r="CY455" s="302"/>
      <c r="CZ455" s="302"/>
      <c r="DA455" s="302"/>
      <c r="DB455" s="302"/>
      <c r="DC455" s="302"/>
      <c r="DD455" s="302"/>
      <c r="DE455" s="302"/>
      <c r="DF455" s="302"/>
      <c r="DG455" s="302"/>
      <c r="DH455" s="302"/>
      <c r="DI455" s="302"/>
      <c r="DJ455" s="302"/>
      <c r="DK455" s="302"/>
      <c r="DL455" s="302"/>
      <c r="DM455" s="302"/>
      <c r="DN455" s="302"/>
      <c r="DO455" s="302"/>
      <c r="DP455" s="302"/>
      <c r="DQ455" s="302"/>
      <c r="DR455" s="302"/>
      <c r="DS455" s="302"/>
      <c r="DT455" s="302"/>
      <c r="DU455" s="302"/>
      <c r="DV455" s="302"/>
      <c r="DW455" s="302"/>
      <c r="DX455" s="302"/>
      <c r="DY455" s="302"/>
      <c r="DZ455" s="302"/>
      <c r="EA455" s="302"/>
      <c r="EB455" s="302"/>
      <c r="EC455" s="302"/>
      <c r="ED455" s="302"/>
      <c r="EE455" s="302"/>
      <c r="EF455" s="302"/>
      <c r="EG455" s="302"/>
      <c r="EH455" s="302"/>
      <c r="EI455" s="302"/>
      <c r="EJ455" s="302"/>
      <c r="EK455" s="302"/>
      <c r="EL455" s="302"/>
      <c r="EM455" s="302"/>
      <c r="EN455" s="302"/>
      <c r="EO455" s="302"/>
      <c r="EP455" s="302"/>
      <c r="EQ455" s="302"/>
      <c r="ER455" s="302"/>
      <c r="ES455" s="302"/>
      <c r="ET455" s="302"/>
      <c r="EU455" s="302"/>
      <c r="EV455" s="302"/>
      <c r="EW455" s="302"/>
      <c r="EX455" s="302"/>
      <c r="EY455" s="302"/>
      <c r="EZ455" s="303"/>
      <c r="FA455" s="303"/>
      <c r="FB455" s="303"/>
      <c r="FC455" s="303"/>
      <c r="FD455" s="303"/>
      <c r="FE455" s="302"/>
      <c r="FF455" s="302"/>
      <c r="FG455" s="302"/>
      <c r="FH455" s="302"/>
      <c r="FI455" s="302"/>
    </row>
    <row r="456" spans="1:165" x14ac:dyDescent="0.2">
      <c r="A456" s="302"/>
      <c r="B456" s="55">
        <f t="shared" si="43"/>
        <v>0</v>
      </c>
      <c r="C456" s="55" t="str">
        <f t="shared" si="44"/>
        <v/>
      </c>
      <c r="D456" s="55" t="str">
        <f t="shared" si="45"/>
        <v/>
      </c>
      <c r="E456" s="55">
        <f t="shared" si="46"/>
        <v>0</v>
      </c>
      <c r="F456" s="55">
        <f t="shared" si="47"/>
        <v>0</v>
      </c>
      <c r="G456" s="55" t="str">
        <f t="shared" si="42"/>
        <v/>
      </c>
      <c r="H456" s="55">
        <f>IF(AND(M456&gt;0,M456&lt;='Summary STATS'!$C$22),1,"")</f>
        <v>1</v>
      </c>
      <c r="I456" s="305"/>
      <c r="J456" s="26" t="s">
        <v>739</v>
      </c>
      <c r="K456" s="205">
        <v>44.222296040000003</v>
      </c>
      <c r="L456" s="205">
        <v>-88.462730160000007</v>
      </c>
      <c r="M456" s="302">
        <v>9</v>
      </c>
      <c r="N456" s="302" t="s">
        <v>284</v>
      </c>
      <c r="O456" s="302" t="s">
        <v>277</v>
      </c>
      <c r="P456" s="301"/>
      <c r="Q456" s="302"/>
      <c r="R456" s="15"/>
      <c r="S456" s="15"/>
      <c r="T456" s="302"/>
      <c r="U456" s="302"/>
      <c r="V456" s="302"/>
      <c r="W456" s="302"/>
      <c r="X456" s="302"/>
      <c r="Y456" s="302"/>
      <c r="Z456" s="302"/>
      <c r="AA456" s="302"/>
      <c r="AB456" s="302"/>
      <c r="AC456" s="302"/>
      <c r="AD456" s="302"/>
      <c r="AE456" s="302"/>
      <c r="AF456" s="302"/>
      <c r="AG456" s="302"/>
      <c r="AH456" s="302"/>
      <c r="AI456" s="302"/>
      <c r="AJ456" s="302"/>
      <c r="AK456" s="302"/>
      <c r="AL456" s="302"/>
      <c r="AM456" s="302"/>
      <c r="AN456" s="302"/>
      <c r="AO456" s="302"/>
      <c r="AP456" s="302"/>
      <c r="AQ456" s="302"/>
      <c r="AR456" s="302"/>
      <c r="AS456" s="302"/>
      <c r="AT456" s="302"/>
      <c r="AU456" s="302"/>
      <c r="AV456" s="302"/>
      <c r="AW456" s="302"/>
      <c r="AX456" s="302"/>
      <c r="AY456" s="302"/>
      <c r="AZ456" s="302"/>
      <c r="BA456" s="302"/>
      <c r="BB456" s="302"/>
      <c r="BC456" s="302"/>
      <c r="BD456" s="302"/>
      <c r="BE456" s="302"/>
      <c r="BF456" s="302"/>
      <c r="BG456" s="302"/>
      <c r="BH456" s="302"/>
      <c r="BI456" s="302"/>
      <c r="BJ456" s="302"/>
      <c r="BK456" s="302"/>
      <c r="BL456" s="302"/>
      <c r="BM456" s="302"/>
      <c r="BN456" s="302"/>
      <c r="BO456" s="302"/>
      <c r="BP456" s="302"/>
      <c r="BQ456" s="302"/>
      <c r="BR456" s="302"/>
      <c r="BS456" s="302"/>
      <c r="BT456" s="302"/>
      <c r="BU456" s="302"/>
      <c r="BV456" s="302"/>
      <c r="BW456" s="302"/>
      <c r="BX456" s="302"/>
      <c r="BY456" s="302"/>
      <c r="BZ456" s="302"/>
      <c r="CA456" s="302"/>
      <c r="CB456" s="302"/>
      <c r="CC456" s="302"/>
      <c r="CD456" s="302"/>
      <c r="CE456" s="302"/>
      <c r="CF456" s="302"/>
      <c r="CG456" s="302"/>
      <c r="CH456" s="302"/>
      <c r="CI456" s="302"/>
      <c r="CJ456" s="302"/>
      <c r="CK456" s="302"/>
      <c r="CL456" s="302"/>
      <c r="CM456" s="302"/>
      <c r="CN456" s="302"/>
      <c r="CO456" s="302"/>
      <c r="CP456" s="302"/>
      <c r="CQ456" s="302"/>
      <c r="CR456" s="302"/>
      <c r="CS456" s="302"/>
      <c r="CT456" s="302"/>
      <c r="CU456" s="302"/>
      <c r="CV456" s="302"/>
      <c r="CW456" s="302"/>
      <c r="CX456" s="302"/>
      <c r="CY456" s="302"/>
      <c r="CZ456" s="302"/>
      <c r="DA456" s="302"/>
      <c r="DB456" s="302"/>
      <c r="DC456" s="302"/>
      <c r="DD456" s="302"/>
      <c r="DE456" s="302"/>
      <c r="DF456" s="302"/>
      <c r="DG456" s="302"/>
      <c r="DH456" s="302"/>
      <c r="DI456" s="302"/>
      <c r="DJ456" s="302"/>
      <c r="DK456" s="302"/>
      <c r="DL456" s="302"/>
      <c r="DM456" s="302"/>
      <c r="DN456" s="302"/>
      <c r="DO456" s="302"/>
      <c r="DP456" s="302"/>
      <c r="DQ456" s="302"/>
      <c r="DR456" s="302"/>
      <c r="DS456" s="302"/>
      <c r="DT456" s="302"/>
      <c r="DU456" s="302"/>
      <c r="DV456" s="302"/>
      <c r="DW456" s="302"/>
      <c r="DX456" s="302"/>
      <c r="DY456" s="302"/>
      <c r="DZ456" s="302"/>
      <c r="EA456" s="302"/>
      <c r="EB456" s="302"/>
      <c r="EC456" s="302"/>
      <c r="ED456" s="302"/>
      <c r="EE456" s="302"/>
      <c r="EF456" s="302"/>
      <c r="EG456" s="302"/>
      <c r="EH456" s="302"/>
      <c r="EI456" s="302"/>
      <c r="EJ456" s="302"/>
      <c r="EK456" s="302"/>
      <c r="EL456" s="302"/>
      <c r="EM456" s="302"/>
      <c r="EN456" s="302"/>
      <c r="EO456" s="302"/>
      <c r="EP456" s="302"/>
      <c r="EQ456" s="302"/>
      <c r="ER456" s="302"/>
      <c r="ES456" s="302"/>
      <c r="ET456" s="302"/>
      <c r="EU456" s="302"/>
      <c r="EV456" s="302"/>
      <c r="EW456" s="302"/>
      <c r="EX456" s="302"/>
      <c r="EY456" s="302"/>
      <c r="EZ456" s="303"/>
      <c r="FA456" s="303"/>
      <c r="FB456" s="303"/>
      <c r="FC456" s="303"/>
      <c r="FD456" s="303"/>
      <c r="FE456" s="302"/>
      <c r="FF456" s="302"/>
      <c r="FG456" s="302"/>
      <c r="FH456" s="302"/>
      <c r="FI456" s="302"/>
    </row>
    <row r="457" spans="1:165" x14ac:dyDescent="0.2">
      <c r="A457" s="302"/>
      <c r="B457" s="55">
        <f t="shared" si="43"/>
        <v>0</v>
      </c>
      <c r="C457" s="55" t="str">
        <f t="shared" si="44"/>
        <v/>
      </c>
      <c r="D457" s="55" t="str">
        <f t="shared" si="45"/>
        <v/>
      </c>
      <c r="E457" s="55">
        <f t="shared" si="46"/>
        <v>0</v>
      </c>
      <c r="F457" s="55">
        <f t="shared" si="47"/>
        <v>0</v>
      </c>
      <c r="G457" s="55" t="str">
        <f t="shared" si="42"/>
        <v/>
      </c>
      <c r="H457" s="55">
        <f>IF(AND(M457&gt;0,M457&lt;='Summary STATS'!$C$22),1,"")</f>
        <v>1</v>
      </c>
      <c r="I457" s="305"/>
      <c r="J457" s="26" t="s">
        <v>740</v>
      </c>
      <c r="K457" s="205">
        <v>44.222281209999998</v>
      </c>
      <c r="L457" s="205">
        <v>-88.461628820000001</v>
      </c>
      <c r="M457" s="302">
        <v>9.75</v>
      </c>
      <c r="N457" s="302" t="s">
        <v>276</v>
      </c>
      <c r="O457" s="302" t="s">
        <v>277</v>
      </c>
      <c r="P457" s="301"/>
      <c r="Q457" s="302"/>
      <c r="R457" s="15"/>
      <c r="S457" s="15"/>
      <c r="T457" s="302"/>
      <c r="U457" s="302"/>
      <c r="V457" s="302"/>
      <c r="W457" s="302"/>
      <c r="X457" s="302"/>
      <c r="Y457" s="302"/>
      <c r="Z457" s="302"/>
      <c r="AA457" s="302"/>
      <c r="AB457" s="302"/>
      <c r="AC457" s="302"/>
      <c r="AD457" s="302"/>
      <c r="AE457" s="302"/>
      <c r="AF457" s="302"/>
      <c r="AG457" s="302"/>
      <c r="AH457" s="302"/>
      <c r="AI457" s="302"/>
      <c r="AJ457" s="302"/>
      <c r="AK457" s="302"/>
      <c r="AL457" s="302"/>
      <c r="AM457" s="302"/>
      <c r="AN457" s="302"/>
      <c r="AO457" s="302"/>
      <c r="AP457" s="302"/>
      <c r="AQ457" s="302"/>
      <c r="AR457" s="302"/>
      <c r="AS457" s="302"/>
      <c r="AT457" s="302"/>
      <c r="AU457" s="302"/>
      <c r="AV457" s="302"/>
      <c r="AW457" s="302"/>
      <c r="AX457" s="302"/>
      <c r="AY457" s="302"/>
      <c r="AZ457" s="302"/>
      <c r="BA457" s="302"/>
      <c r="BB457" s="302"/>
      <c r="BC457" s="302"/>
      <c r="BD457" s="302"/>
      <c r="BE457" s="302"/>
      <c r="BF457" s="302"/>
      <c r="BG457" s="302"/>
      <c r="BH457" s="302"/>
      <c r="BI457" s="302"/>
      <c r="BJ457" s="302"/>
      <c r="BK457" s="302"/>
      <c r="BL457" s="302"/>
      <c r="BM457" s="302"/>
      <c r="BN457" s="302"/>
      <c r="BO457" s="302"/>
      <c r="BP457" s="302"/>
      <c r="BQ457" s="302"/>
      <c r="BR457" s="302"/>
      <c r="BS457" s="302"/>
      <c r="BT457" s="302"/>
      <c r="BU457" s="302"/>
      <c r="BV457" s="302"/>
      <c r="BW457" s="302"/>
      <c r="BX457" s="302"/>
      <c r="BY457" s="302"/>
      <c r="BZ457" s="302"/>
      <c r="CA457" s="302"/>
      <c r="CB457" s="302"/>
      <c r="CC457" s="302"/>
      <c r="CD457" s="302"/>
      <c r="CE457" s="302"/>
      <c r="CF457" s="302"/>
      <c r="CG457" s="302"/>
      <c r="CH457" s="302"/>
      <c r="CI457" s="302"/>
      <c r="CJ457" s="302"/>
      <c r="CK457" s="302"/>
      <c r="CL457" s="302"/>
      <c r="CM457" s="302"/>
      <c r="CN457" s="302"/>
      <c r="CO457" s="302"/>
      <c r="CP457" s="302"/>
      <c r="CQ457" s="302"/>
      <c r="CR457" s="302"/>
      <c r="CS457" s="302"/>
      <c r="CT457" s="302"/>
      <c r="CU457" s="302"/>
      <c r="CV457" s="302"/>
      <c r="CW457" s="302"/>
      <c r="CX457" s="302"/>
      <c r="CY457" s="302"/>
      <c r="CZ457" s="302"/>
      <c r="DA457" s="302"/>
      <c r="DB457" s="302"/>
      <c r="DC457" s="302"/>
      <c r="DD457" s="302"/>
      <c r="DE457" s="302"/>
      <c r="DF457" s="302"/>
      <c r="DG457" s="302"/>
      <c r="DH457" s="302"/>
      <c r="DI457" s="302"/>
      <c r="DJ457" s="302"/>
      <c r="DK457" s="302"/>
      <c r="DL457" s="302"/>
      <c r="DM457" s="302"/>
      <c r="DN457" s="302"/>
      <c r="DO457" s="302"/>
      <c r="DP457" s="302"/>
      <c r="DQ457" s="302"/>
      <c r="DR457" s="302"/>
      <c r="DS457" s="302"/>
      <c r="DT457" s="302"/>
      <c r="DU457" s="302"/>
      <c r="DV457" s="302"/>
      <c r="DW457" s="302"/>
      <c r="DX457" s="302"/>
      <c r="DY457" s="302"/>
      <c r="DZ457" s="302"/>
      <c r="EA457" s="302"/>
      <c r="EB457" s="302"/>
      <c r="EC457" s="302"/>
      <c r="ED457" s="302"/>
      <c r="EE457" s="302"/>
      <c r="EF457" s="302"/>
      <c r="EG457" s="302"/>
      <c r="EH457" s="302"/>
      <c r="EI457" s="302"/>
      <c r="EJ457" s="302"/>
      <c r="EK457" s="302"/>
      <c r="EL457" s="302"/>
      <c r="EM457" s="302"/>
      <c r="EN457" s="302"/>
      <c r="EO457" s="302"/>
      <c r="EP457" s="302"/>
      <c r="EQ457" s="302"/>
      <c r="ER457" s="302"/>
      <c r="ES457" s="302"/>
      <c r="ET457" s="302"/>
      <c r="EU457" s="302"/>
      <c r="EV457" s="302"/>
      <c r="EW457" s="302"/>
      <c r="EX457" s="302"/>
      <c r="EY457" s="302"/>
      <c r="EZ457" s="303"/>
      <c r="FA457" s="303"/>
      <c r="FB457" s="303"/>
      <c r="FC457" s="303"/>
      <c r="FD457" s="303"/>
      <c r="FE457" s="302"/>
      <c r="FF457" s="302"/>
      <c r="FG457" s="302"/>
      <c r="FH457" s="302"/>
      <c r="FI457" s="302"/>
    </row>
    <row r="458" spans="1:165" x14ac:dyDescent="0.2">
      <c r="A458" s="302"/>
      <c r="B458" s="55">
        <f t="shared" si="43"/>
        <v>0</v>
      </c>
      <c r="C458" s="55" t="str">
        <f t="shared" si="44"/>
        <v/>
      </c>
      <c r="D458" s="55" t="str">
        <f t="shared" si="45"/>
        <v/>
      </c>
      <c r="E458" s="55">
        <f t="shared" si="46"/>
        <v>0</v>
      </c>
      <c r="F458" s="55">
        <f t="shared" si="47"/>
        <v>0</v>
      </c>
      <c r="G458" s="55" t="str">
        <f t="shared" si="42"/>
        <v/>
      </c>
      <c r="H458" s="55">
        <f>IF(AND(M458&gt;0,M458&lt;='Summary STATS'!$C$22),1,"")</f>
        <v>1</v>
      </c>
      <c r="I458" s="305"/>
      <c r="J458" s="26" t="s">
        <v>741</v>
      </c>
      <c r="K458" s="205">
        <v>44.22226637</v>
      </c>
      <c r="L458" s="205">
        <v>-88.460527490000004</v>
      </c>
      <c r="M458" s="302">
        <v>12</v>
      </c>
      <c r="N458" s="302" t="s">
        <v>276</v>
      </c>
      <c r="O458" s="302" t="s">
        <v>277</v>
      </c>
      <c r="P458" s="301"/>
      <c r="Q458" s="302"/>
      <c r="R458" s="15"/>
      <c r="S458" s="15"/>
      <c r="T458" s="302"/>
      <c r="U458" s="302"/>
      <c r="V458" s="302"/>
      <c r="W458" s="302"/>
      <c r="X458" s="302"/>
      <c r="Y458" s="302"/>
      <c r="Z458" s="302"/>
      <c r="AA458" s="302"/>
      <c r="AB458" s="302"/>
      <c r="AC458" s="302"/>
      <c r="AD458" s="302"/>
      <c r="AE458" s="302"/>
      <c r="AF458" s="302"/>
      <c r="AG458" s="302"/>
      <c r="AH458" s="302"/>
      <c r="AI458" s="302"/>
      <c r="AJ458" s="302"/>
      <c r="AK458" s="302"/>
      <c r="AL458" s="302"/>
      <c r="AM458" s="302"/>
      <c r="AN458" s="302"/>
      <c r="AO458" s="302"/>
      <c r="AP458" s="302"/>
      <c r="AQ458" s="302"/>
      <c r="AR458" s="302"/>
      <c r="AS458" s="302"/>
      <c r="AT458" s="302"/>
      <c r="AU458" s="302"/>
      <c r="AV458" s="302"/>
      <c r="AW458" s="302"/>
      <c r="AX458" s="302"/>
      <c r="AY458" s="302"/>
      <c r="AZ458" s="302"/>
      <c r="BA458" s="302"/>
      <c r="BB458" s="302"/>
      <c r="BC458" s="302"/>
      <c r="BD458" s="302"/>
      <c r="BE458" s="302"/>
      <c r="BF458" s="302"/>
      <c r="BG458" s="302"/>
      <c r="BH458" s="302"/>
      <c r="BI458" s="302"/>
      <c r="BJ458" s="302"/>
      <c r="BK458" s="302"/>
      <c r="BL458" s="302"/>
      <c r="BM458" s="302"/>
      <c r="BN458" s="302"/>
      <c r="BO458" s="302"/>
      <c r="BP458" s="302"/>
      <c r="BQ458" s="302"/>
      <c r="BR458" s="302"/>
      <c r="BS458" s="302"/>
      <c r="BT458" s="302"/>
      <c r="BU458" s="302"/>
      <c r="BV458" s="302"/>
      <c r="BW458" s="302"/>
      <c r="BX458" s="302"/>
      <c r="BY458" s="302"/>
      <c r="BZ458" s="302"/>
      <c r="CA458" s="302"/>
      <c r="CB458" s="302"/>
      <c r="CC458" s="302"/>
      <c r="CD458" s="302"/>
      <c r="CE458" s="302"/>
      <c r="CF458" s="302"/>
      <c r="CG458" s="302"/>
      <c r="CH458" s="302"/>
      <c r="CI458" s="302"/>
      <c r="CJ458" s="302"/>
      <c r="CK458" s="302"/>
      <c r="CL458" s="302"/>
      <c r="CM458" s="302"/>
      <c r="CN458" s="302"/>
      <c r="CO458" s="302"/>
      <c r="CP458" s="302"/>
      <c r="CQ458" s="302"/>
      <c r="CR458" s="302"/>
      <c r="CS458" s="302"/>
      <c r="CT458" s="302"/>
      <c r="CU458" s="302"/>
      <c r="CV458" s="302"/>
      <c r="CW458" s="302"/>
      <c r="CX458" s="302"/>
      <c r="CY458" s="302"/>
      <c r="CZ458" s="302"/>
      <c r="DA458" s="302"/>
      <c r="DB458" s="302"/>
      <c r="DC458" s="302"/>
      <c r="DD458" s="302"/>
      <c r="DE458" s="302"/>
      <c r="DF458" s="302"/>
      <c r="DG458" s="302"/>
      <c r="DH458" s="302"/>
      <c r="DI458" s="302"/>
      <c r="DJ458" s="302"/>
      <c r="DK458" s="302"/>
      <c r="DL458" s="302"/>
      <c r="DM458" s="302"/>
      <c r="DN458" s="302"/>
      <c r="DO458" s="302"/>
      <c r="DP458" s="302"/>
      <c r="DQ458" s="302"/>
      <c r="DR458" s="302"/>
      <c r="DS458" s="302"/>
      <c r="DT458" s="302"/>
      <c r="DU458" s="302"/>
      <c r="DV458" s="302"/>
      <c r="DW458" s="302"/>
      <c r="DX458" s="302"/>
      <c r="DY458" s="302"/>
      <c r="DZ458" s="302"/>
      <c r="EA458" s="302"/>
      <c r="EB458" s="302"/>
      <c r="EC458" s="302"/>
      <c r="ED458" s="302"/>
      <c r="EE458" s="302"/>
      <c r="EF458" s="302"/>
      <c r="EG458" s="302"/>
      <c r="EH458" s="302"/>
      <c r="EI458" s="302"/>
      <c r="EJ458" s="302"/>
      <c r="EK458" s="302"/>
      <c r="EL458" s="302"/>
      <c r="EM458" s="302"/>
      <c r="EN458" s="302"/>
      <c r="EO458" s="302"/>
      <c r="EP458" s="302"/>
      <c r="EQ458" s="302"/>
      <c r="ER458" s="302"/>
      <c r="ES458" s="302"/>
      <c r="ET458" s="302"/>
      <c r="EU458" s="302"/>
      <c r="EV458" s="302"/>
      <c r="EW458" s="302"/>
      <c r="EX458" s="302"/>
      <c r="EY458" s="302"/>
      <c r="EZ458" s="303"/>
      <c r="FA458" s="303"/>
      <c r="FB458" s="303"/>
      <c r="FC458" s="303"/>
      <c r="FD458" s="303"/>
      <c r="FE458" s="302"/>
      <c r="FF458" s="302"/>
      <c r="FG458" s="302"/>
      <c r="FH458" s="302"/>
      <c r="FI458" s="302"/>
    </row>
    <row r="459" spans="1:165" x14ac:dyDescent="0.2">
      <c r="A459" s="302"/>
      <c r="B459" s="55">
        <f t="shared" si="43"/>
        <v>0</v>
      </c>
      <c r="C459" s="55" t="str">
        <f t="shared" si="44"/>
        <v/>
      </c>
      <c r="D459" s="55" t="str">
        <f t="shared" si="45"/>
        <v/>
      </c>
      <c r="E459" s="55">
        <f t="shared" si="46"/>
        <v>0</v>
      </c>
      <c r="F459" s="55">
        <f t="shared" si="47"/>
        <v>0</v>
      </c>
      <c r="G459" s="55" t="str">
        <f t="shared" si="42"/>
        <v/>
      </c>
      <c r="H459" s="55">
        <f>IF(AND(M459&gt;0,M459&lt;='Summary STATS'!$C$22),1,"")</f>
        <v>1</v>
      </c>
      <c r="I459" s="305"/>
      <c r="J459" s="26" t="s">
        <v>742</v>
      </c>
      <c r="K459" s="205">
        <v>44.22225152</v>
      </c>
      <c r="L459" s="205">
        <v>-88.459426149999999</v>
      </c>
      <c r="M459" s="302">
        <v>11.5</v>
      </c>
      <c r="N459" s="302" t="s">
        <v>276</v>
      </c>
      <c r="O459" s="302" t="s">
        <v>277</v>
      </c>
      <c r="P459" s="301"/>
      <c r="Q459" s="302"/>
      <c r="R459" s="15"/>
      <c r="S459" s="15"/>
      <c r="T459" s="302"/>
      <c r="U459" s="302"/>
      <c r="V459" s="302"/>
      <c r="W459" s="302"/>
      <c r="X459" s="302"/>
      <c r="Y459" s="302"/>
      <c r="Z459" s="302"/>
      <c r="AA459" s="302"/>
      <c r="AB459" s="302"/>
      <c r="AC459" s="302"/>
      <c r="AD459" s="302"/>
      <c r="AE459" s="302"/>
      <c r="AF459" s="302"/>
      <c r="AG459" s="302"/>
      <c r="AH459" s="302"/>
      <c r="AI459" s="302"/>
      <c r="AJ459" s="302"/>
      <c r="AK459" s="302"/>
      <c r="AL459" s="302"/>
      <c r="AM459" s="302"/>
      <c r="AN459" s="302"/>
      <c r="AO459" s="302"/>
      <c r="AP459" s="302"/>
      <c r="AQ459" s="302"/>
      <c r="AR459" s="302"/>
      <c r="AS459" s="302"/>
      <c r="AT459" s="302"/>
      <c r="AU459" s="302"/>
      <c r="AV459" s="302"/>
      <c r="AW459" s="302"/>
      <c r="AX459" s="302"/>
      <c r="AY459" s="302"/>
      <c r="AZ459" s="302"/>
      <c r="BA459" s="302"/>
      <c r="BB459" s="302"/>
      <c r="BC459" s="302"/>
      <c r="BD459" s="302"/>
      <c r="BE459" s="302"/>
      <c r="BF459" s="302"/>
      <c r="BG459" s="302"/>
      <c r="BH459" s="302"/>
      <c r="BI459" s="302"/>
      <c r="BJ459" s="302"/>
      <c r="BK459" s="302"/>
      <c r="BL459" s="302"/>
      <c r="BM459" s="302"/>
      <c r="BN459" s="302"/>
      <c r="BO459" s="302"/>
      <c r="BP459" s="302"/>
      <c r="BQ459" s="302"/>
      <c r="BR459" s="302"/>
      <c r="BS459" s="302"/>
      <c r="BT459" s="302"/>
      <c r="BU459" s="302"/>
      <c r="BV459" s="302"/>
      <c r="BW459" s="302"/>
      <c r="BX459" s="302"/>
      <c r="BY459" s="302"/>
      <c r="BZ459" s="302"/>
      <c r="CA459" s="302"/>
      <c r="CB459" s="302"/>
      <c r="CC459" s="302"/>
      <c r="CD459" s="302"/>
      <c r="CE459" s="302"/>
      <c r="CF459" s="302"/>
      <c r="CG459" s="302"/>
      <c r="CH459" s="302"/>
      <c r="CI459" s="302"/>
      <c r="CJ459" s="302"/>
      <c r="CK459" s="302"/>
      <c r="CL459" s="302"/>
      <c r="CM459" s="302"/>
      <c r="CN459" s="302"/>
      <c r="CO459" s="302"/>
      <c r="CP459" s="302"/>
      <c r="CQ459" s="302"/>
      <c r="CR459" s="302"/>
      <c r="CS459" s="302"/>
      <c r="CT459" s="302"/>
      <c r="CU459" s="302"/>
      <c r="CV459" s="302"/>
      <c r="CW459" s="302"/>
      <c r="CX459" s="302"/>
      <c r="CY459" s="302"/>
      <c r="CZ459" s="302"/>
      <c r="DA459" s="302"/>
      <c r="DB459" s="302"/>
      <c r="DC459" s="302"/>
      <c r="DD459" s="302"/>
      <c r="DE459" s="302"/>
      <c r="DF459" s="302"/>
      <c r="DG459" s="302"/>
      <c r="DH459" s="302"/>
      <c r="DI459" s="302"/>
      <c r="DJ459" s="302"/>
      <c r="DK459" s="302"/>
      <c r="DL459" s="302"/>
      <c r="DM459" s="302"/>
      <c r="DN459" s="302"/>
      <c r="DO459" s="302"/>
      <c r="DP459" s="302"/>
      <c r="DQ459" s="302"/>
      <c r="DR459" s="302"/>
      <c r="DS459" s="302"/>
      <c r="DT459" s="302"/>
      <c r="DU459" s="302"/>
      <c r="DV459" s="302"/>
      <c r="DW459" s="302"/>
      <c r="DX459" s="302"/>
      <c r="DY459" s="302"/>
      <c r="DZ459" s="302"/>
      <c r="EA459" s="302"/>
      <c r="EB459" s="302"/>
      <c r="EC459" s="302"/>
      <c r="ED459" s="302"/>
      <c r="EE459" s="302"/>
      <c r="EF459" s="302"/>
      <c r="EG459" s="302"/>
      <c r="EH459" s="302"/>
      <c r="EI459" s="302"/>
      <c r="EJ459" s="302"/>
      <c r="EK459" s="302"/>
      <c r="EL459" s="302"/>
      <c r="EM459" s="302"/>
      <c r="EN459" s="302"/>
      <c r="EO459" s="302"/>
      <c r="EP459" s="302"/>
      <c r="EQ459" s="302"/>
      <c r="ER459" s="302"/>
      <c r="ES459" s="302"/>
      <c r="ET459" s="302"/>
      <c r="EU459" s="302"/>
      <c r="EV459" s="302"/>
      <c r="EW459" s="302"/>
      <c r="EX459" s="302"/>
      <c r="EY459" s="302"/>
      <c r="EZ459" s="303"/>
      <c r="FA459" s="303"/>
      <c r="FB459" s="303"/>
      <c r="FC459" s="303"/>
      <c r="FD459" s="303"/>
      <c r="FE459" s="302"/>
      <c r="FF459" s="302"/>
      <c r="FG459" s="302"/>
      <c r="FH459" s="302"/>
      <c r="FI459" s="302"/>
    </row>
    <row r="460" spans="1:165" x14ac:dyDescent="0.2">
      <c r="A460" s="302"/>
      <c r="B460" s="55">
        <f t="shared" si="43"/>
        <v>0</v>
      </c>
      <c r="C460" s="55" t="str">
        <f t="shared" si="44"/>
        <v/>
      </c>
      <c r="D460" s="55" t="str">
        <f t="shared" si="45"/>
        <v/>
      </c>
      <c r="E460" s="55">
        <f t="shared" si="46"/>
        <v>0</v>
      </c>
      <c r="F460" s="55">
        <f t="shared" si="47"/>
        <v>0</v>
      </c>
      <c r="G460" s="55" t="str">
        <f t="shared" si="42"/>
        <v/>
      </c>
      <c r="H460" s="55">
        <f>IF(AND(M460&gt;0,M460&lt;='Summary STATS'!$C$22),1,"")</f>
        <v>1</v>
      </c>
      <c r="I460" s="305"/>
      <c r="J460" s="26" t="s">
        <v>743</v>
      </c>
      <c r="K460" s="205">
        <v>44.22223666</v>
      </c>
      <c r="L460" s="205">
        <v>-88.458324820000001</v>
      </c>
      <c r="M460" s="302">
        <v>9.5</v>
      </c>
      <c r="N460" s="302" t="s">
        <v>284</v>
      </c>
      <c r="O460" s="302" t="s">
        <v>277</v>
      </c>
      <c r="P460" s="301"/>
      <c r="Q460" s="302"/>
      <c r="R460" s="15"/>
      <c r="S460" s="15"/>
      <c r="T460" s="302"/>
      <c r="U460" s="302"/>
      <c r="V460" s="302"/>
      <c r="W460" s="302"/>
      <c r="X460" s="302"/>
      <c r="Y460" s="302"/>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302"/>
      <c r="BD460" s="302"/>
      <c r="BE460" s="302"/>
      <c r="BF460" s="302"/>
      <c r="BG460" s="302"/>
      <c r="BH460" s="302"/>
      <c r="BI460" s="302"/>
      <c r="BJ460" s="302"/>
      <c r="BK460" s="302"/>
      <c r="BL460" s="302"/>
      <c r="BM460" s="302"/>
      <c r="BN460" s="302"/>
      <c r="BO460" s="302"/>
      <c r="BP460" s="302"/>
      <c r="BQ460" s="302"/>
      <c r="BR460" s="302"/>
      <c r="BS460" s="302"/>
      <c r="BT460" s="302"/>
      <c r="BU460" s="302"/>
      <c r="BV460" s="302"/>
      <c r="BW460" s="302"/>
      <c r="BX460" s="302"/>
      <c r="BY460" s="302"/>
      <c r="BZ460" s="302"/>
      <c r="CA460" s="302"/>
      <c r="CB460" s="302"/>
      <c r="CC460" s="302"/>
      <c r="CD460" s="302"/>
      <c r="CE460" s="302"/>
      <c r="CF460" s="302"/>
      <c r="CG460" s="302"/>
      <c r="CH460" s="302"/>
      <c r="CI460" s="302"/>
      <c r="CJ460" s="302"/>
      <c r="CK460" s="302"/>
      <c r="CL460" s="302"/>
      <c r="CM460" s="302"/>
      <c r="CN460" s="302"/>
      <c r="CO460" s="302"/>
      <c r="CP460" s="302"/>
      <c r="CQ460" s="302"/>
      <c r="CR460" s="302"/>
      <c r="CS460" s="302"/>
      <c r="CT460" s="302"/>
      <c r="CU460" s="302"/>
      <c r="CV460" s="302"/>
      <c r="CW460" s="302"/>
      <c r="CX460" s="302"/>
      <c r="CY460" s="302"/>
      <c r="CZ460" s="302"/>
      <c r="DA460" s="302"/>
      <c r="DB460" s="302"/>
      <c r="DC460" s="302"/>
      <c r="DD460" s="302"/>
      <c r="DE460" s="302"/>
      <c r="DF460" s="302"/>
      <c r="DG460" s="302"/>
      <c r="DH460" s="302"/>
      <c r="DI460" s="302"/>
      <c r="DJ460" s="302"/>
      <c r="DK460" s="302"/>
      <c r="DL460" s="302"/>
      <c r="DM460" s="302"/>
      <c r="DN460" s="302"/>
      <c r="DO460" s="302"/>
      <c r="DP460" s="302"/>
      <c r="DQ460" s="302"/>
      <c r="DR460" s="302"/>
      <c r="DS460" s="302"/>
      <c r="DT460" s="302"/>
      <c r="DU460" s="302"/>
      <c r="DV460" s="302"/>
      <c r="DW460" s="302"/>
      <c r="DX460" s="302"/>
      <c r="DY460" s="302"/>
      <c r="DZ460" s="302"/>
      <c r="EA460" s="302"/>
      <c r="EB460" s="302"/>
      <c r="EC460" s="302"/>
      <c r="ED460" s="302"/>
      <c r="EE460" s="302"/>
      <c r="EF460" s="302"/>
      <c r="EG460" s="302"/>
      <c r="EH460" s="302"/>
      <c r="EI460" s="302"/>
      <c r="EJ460" s="302"/>
      <c r="EK460" s="302"/>
      <c r="EL460" s="302"/>
      <c r="EM460" s="302"/>
      <c r="EN460" s="302"/>
      <c r="EO460" s="302"/>
      <c r="EP460" s="302"/>
      <c r="EQ460" s="302"/>
      <c r="ER460" s="302"/>
      <c r="ES460" s="302"/>
      <c r="ET460" s="302"/>
      <c r="EU460" s="302"/>
      <c r="EV460" s="302"/>
      <c r="EW460" s="302"/>
      <c r="EX460" s="302"/>
      <c r="EY460" s="302"/>
      <c r="EZ460" s="303"/>
      <c r="FA460" s="303"/>
      <c r="FB460" s="303"/>
      <c r="FC460" s="303"/>
      <c r="FD460" s="303"/>
      <c r="FE460" s="302"/>
      <c r="FF460" s="302"/>
      <c r="FG460" s="302"/>
      <c r="FH460" s="302"/>
      <c r="FI460" s="302"/>
    </row>
    <row r="461" spans="1:165" x14ac:dyDescent="0.2">
      <c r="A461" s="302"/>
      <c r="B461" s="55">
        <f t="shared" si="43"/>
        <v>0</v>
      </c>
      <c r="C461" s="55" t="str">
        <f t="shared" si="44"/>
        <v/>
      </c>
      <c r="D461" s="55" t="str">
        <f t="shared" si="45"/>
        <v/>
      </c>
      <c r="E461" s="55">
        <f t="shared" si="46"/>
        <v>0</v>
      </c>
      <c r="F461" s="55">
        <f t="shared" si="47"/>
        <v>0</v>
      </c>
      <c r="G461" s="55" t="str">
        <f t="shared" si="42"/>
        <v/>
      </c>
      <c r="H461" s="55">
        <f>IF(AND(M461&gt;0,M461&lt;='Summary STATS'!$C$22),1,"")</f>
        <v>1</v>
      </c>
      <c r="I461" s="305"/>
      <c r="J461" s="26" t="s">
        <v>744</v>
      </c>
      <c r="K461" s="205">
        <v>44.222221779999998</v>
      </c>
      <c r="L461" s="205">
        <v>-88.457223490000004</v>
      </c>
      <c r="M461" s="302">
        <v>7.5</v>
      </c>
      <c r="N461" s="302" t="s">
        <v>284</v>
      </c>
      <c r="O461" s="302" t="s">
        <v>277</v>
      </c>
      <c r="P461" s="301"/>
      <c r="Q461" s="302"/>
      <c r="R461" s="15"/>
      <c r="S461" s="15"/>
      <c r="T461" s="302"/>
      <c r="U461" s="302"/>
      <c r="V461" s="302"/>
      <c r="W461" s="302"/>
      <c r="X461" s="302"/>
      <c r="Y461" s="302"/>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302"/>
      <c r="BD461" s="302"/>
      <c r="BE461" s="302"/>
      <c r="BF461" s="302"/>
      <c r="BG461" s="302"/>
      <c r="BH461" s="302"/>
      <c r="BI461" s="302"/>
      <c r="BJ461" s="302"/>
      <c r="BK461" s="302"/>
      <c r="BL461" s="302"/>
      <c r="BM461" s="302"/>
      <c r="BN461" s="302"/>
      <c r="BO461" s="302"/>
      <c r="BP461" s="302"/>
      <c r="BQ461" s="302"/>
      <c r="BR461" s="302"/>
      <c r="BS461" s="302"/>
      <c r="BT461" s="302"/>
      <c r="BU461" s="302"/>
      <c r="BV461" s="302"/>
      <c r="BW461" s="302"/>
      <c r="BX461" s="302"/>
      <c r="BY461" s="302"/>
      <c r="BZ461" s="302"/>
      <c r="CA461" s="302"/>
      <c r="CB461" s="302"/>
      <c r="CC461" s="302"/>
      <c r="CD461" s="302"/>
      <c r="CE461" s="302"/>
      <c r="CF461" s="302"/>
      <c r="CG461" s="302"/>
      <c r="CH461" s="302"/>
      <c r="CI461" s="302"/>
      <c r="CJ461" s="302"/>
      <c r="CK461" s="302"/>
      <c r="CL461" s="302"/>
      <c r="CM461" s="302"/>
      <c r="CN461" s="302"/>
      <c r="CO461" s="302"/>
      <c r="CP461" s="302"/>
      <c r="CQ461" s="302"/>
      <c r="CR461" s="302"/>
      <c r="CS461" s="302"/>
      <c r="CT461" s="302"/>
      <c r="CU461" s="302"/>
      <c r="CV461" s="302"/>
      <c r="CW461" s="302"/>
      <c r="CX461" s="302"/>
      <c r="CY461" s="302"/>
      <c r="CZ461" s="302"/>
      <c r="DA461" s="302"/>
      <c r="DB461" s="302"/>
      <c r="DC461" s="302"/>
      <c r="DD461" s="302"/>
      <c r="DE461" s="302"/>
      <c r="DF461" s="302"/>
      <c r="DG461" s="302"/>
      <c r="DH461" s="302"/>
      <c r="DI461" s="302"/>
      <c r="DJ461" s="302"/>
      <c r="DK461" s="302"/>
      <c r="DL461" s="302"/>
      <c r="DM461" s="302"/>
      <c r="DN461" s="302"/>
      <c r="DO461" s="302"/>
      <c r="DP461" s="302"/>
      <c r="DQ461" s="302"/>
      <c r="DR461" s="302"/>
      <c r="DS461" s="302"/>
      <c r="DT461" s="302"/>
      <c r="DU461" s="302"/>
      <c r="DV461" s="302"/>
      <c r="DW461" s="302"/>
      <c r="DX461" s="302"/>
      <c r="DY461" s="302"/>
      <c r="DZ461" s="302"/>
      <c r="EA461" s="302"/>
      <c r="EB461" s="302"/>
      <c r="EC461" s="302"/>
      <c r="ED461" s="302"/>
      <c r="EE461" s="302"/>
      <c r="EF461" s="302"/>
      <c r="EG461" s="302"/>
      <c r="EH461" s="302"/>
      <c r="EI461" s="302"/>
      <c r="EJ461" s="302"/>
      <c r="EK461" s="302"/>
      <c r="EL461" s="302"/>
      <c r="EM461" s="302"/>
      <c r="EN461" s="302"/>
      <c r="EO461" s="302"/>
      <c r="EP461" s="302"/>
      <c r="EQ461" s="302"/>
      <c r="ER461" s="302"/>
      <c r="ES461" s="302"/>
      <c r="ET461" s="302"/>
      <c r="EU461" s="302"/>
      <c r="EV461" s="302"/>
      <c r="EW461" s="302"/>
      <c r="EX461" s="302"/>
      <c r="EY461" s="302"/>
      <c r="EZ461" s="303"/>
      <c r="FA461" s="303"/>
      <c r="FB461" s="303"/>
      <c r="FC461" s="303"/>
      <c r="FD461" s="303"/>
      <c r="FE461" s="302"/>
      <c r="FF461" s="302"/>
      <c r="FG461" s="302"/>
      <c r="FH461" s="302"/>
      <c r="FI461" s="302"/>
    </row>
    <row r="462" spans="1:165" x14ac:dyDescent="0.2">
      <c r="A462" s="302"/>
      <c r="B462" s="55">
        <f t="shared" si="43"/>
        <v>4</v>
      </c>
      <c r="C462" s="55">
        <f t="shared" si="44"/>
        <v>4</v>
      </c>
      <c r="D462" s="55">
        <f t="shared" si="45"/>
        <v>3</v>
      </c>
      <c r="E462" s="55">
        <f t="shared" si="46"/>
        <v>4</v>
      </c>
      <c r="F462" s="55">
        <f t="shared" si="47"/>
        <v>3</v>
      </c>
      <c r="G462" s="55">
        <f t="shared" si="42"/>
        <v>4</v>
      </c>
      <c r="H462" s="55">
        <f>IF(AND(M462&gt;0,M462&lt;='Summary STATS'!$C$22),1,"")</f>
        <v>1</v>
      </c>
      <c r="I462" s="305"/>
      <c r="J462" s="26" t="s">
        <v>745</v>
      </c>
      <c r="K462" s="205">
        <v>44.222206900000003</v>
      </c>
      <c r="L462" s="205">
        <v>-88.456122160000007</v>
      </c>
      <c r="M462" s="302">
        <v>4</v>
      </c>
      <c r="N462" s="302" t="s">
        <v>284</v>
      </c>
      <c r="O462" s="302" t="s">
        <v>277</v>
      </c>
      <c r="P462" s="301"/>
      <c r="Q462" s="302">
        <v>3</v>
      </c>
      <c r="R462" s="15">
        <v>1</v>
      </c>
      <c r="S462" s="15"/>
      <c r="T462" s="302"/>
      <c r="U462" s="302"/>
      <c r="V462" s="302"/>
      <c r="W462" s="302"/>
      <c r="X462" s="302"/>
      <c r="Y462" s="302"/>
      <c r="Z462" s="302"/>
      <c r="AA462" s="302"/>
      <c r="AB462" s="302"/>
      <c r="AC462" s="302"/>
      <c r="AD462" s="302"/>
      <c r="AE462" s="302">
        <v>2</v>
      </c>
      <c r="AF462" s="302"/>
      <c r="AG462" s="302"/>
      <c r="AH462" s="302"/>
      <c r="AI462" s="302"/>
      <c r="AJ462" s="302"/>
      <c r="AK462" s="302"/>
      <c r="AL462" s="302"/>
      <c r="AM462" s="302"/>
      <c r="AN462" s="302"/>
      <c r="AO462" s="302"/>
      <c r="AP462" s="302"/>
      <c r="AQ462" s="302">
        <v>3</v>
      </c>
      <c r="AR462" s="302"/>
      <c r="AS462" s="302"/>
      <c r="AT462" s="302"/>
      <c r="AU462" s="302"/>
      <c r="AV462" s="302"/>
      <c r="AW462" s="302">
        <v>1</v>
      </c>
      <c r="AX462" s="302"/>
      <c r="AY462" s="302"/>
      <c r="AZ462" s="302"/>
      <c r="BA462" s="302"/>
      <c r="BB462" s="302"/>
      <c r="BC462" s="302"/>
      <c r="BD462" s="302"/>
      <c r="BE462" s="302" t="s">
        <v>278</v>
      </c>
      <c r="BF462" s="302"/>
      <c r="BG462" s="302"/>
      <c r="BH462" s="302"/>
      <c r="BI462" s="302"/>
      <c r="BJ462" s="302"/>
      <c r="BK462" s="302"/>
      <c r="BL462" s="302"/>
      <c r="BM462" s="302"/>
      <c r="BN462" s="302"/>
      <c r="BO462" s="302"/>
      <c r="BP462" s="302"/>
      <c r="BQ462" s="302"/>
      <c r="BR462" s="302"/>
      <c r="BS462" s="302"/>
      <c r="BT462" s="302"/>
      <c r="BU462" s="302"/>
      <c r="BV462" s="302"/>
      <c r="BW462" s="302"/>
      <c r="BX462" s="302"/>
      <c r="BY462" s="302"/>
      <c r="BZ462" s="302"/>
      <c r="CA462" s="302"/>
      <c r="CB462" s="302"/>
      <c r="CC462" s="302"/>
      <c r="CD462" s="302"/>
      <c r="CE462" s="302"/>
      <c r="CF462" s="302"/>
      <c r="CG462" s="302"/>
      <c r="CH462" s="302"/>
      <c r="CI462" s="302"/>
      <c r="CJ462" s="302"/>
      <c r="CK462" s="302"/>
      <c r="CL462" s="302"/>
      <c r="CM462" s="302"/>
      <c r="CN462" s="302"/>
      <c r="CO462" s="302"/>
      <c r="CP462" s="302"/>
      <c r="CQ462" s="302"/>
      <c r="CR462" s="302"/>
      <c r="CS462" s="302"/>
      <c r="CT462" s="302"/>
      <c r="CU462" s="302"/>
      <c r="CV462" s="302"/>
      <c r="CW462" s="302"/>
      <c r="CX462" s="302"/>
      <c r="CY462" s="302"/>
      <c r="CZ462" s="302"/>
      <c r="DA462" s="302"/>
      <c r="DB462" s="302"/>
      <c r="DC462" s="302"/>
      <c r="DD462" s="302"/>
      <c r="DE462" s="302"/>
      <c r="DF462" s="302"/>
      <c r="DG462" s="302"/>
      <c r="DH462" s="302"/>
      <c r="DI462" s="302"/>
      <c r="DJ462" s="302"/>
      <c r="DK462" s="302"/>
      <c r="DL462" s="302"/>
      <c r="DM462" s="302"/>
      <c r="DN462" s="302"/>
      <c r="DO462" s="302"/>
      <c r="DP462" s="302"/>
      <c r="DQ462" s="302"/>
      <c r="DR462" s="302"/>
      <c r="DS462" s="302"/>
      <c r="DT462" s="302"/>
      <c r="DU462" s="302"/>
      <c r="DV462" s="302"/>
      <c r="DW462" s="302"/>
      <c r="DX462" s="302"/>
      <c r="DY462" s="302"/>
      <c r="DZ462" s="302"/>
      <c r="EA462" s="302"/>
      <c r="EB462" s="302"/>
      <c r="EC462" s="302"/>
      <c r="ED462" s="302" t="s">
        <v>278</v>
      </c>
      <c r="EE462" s="302"/>
      <c r="EF462" s="302"/>
      <c r="EG462" s="302"/>
      <c r="EH462" s="302"/>
      <c r="EI462" s="302"/>
      <c r="EJ462" s="302"/>
      <c r="EK462" s="302"/>
      <c r="EL462" s="302"/>
      <c r="EM462" s="302"/>
      <c r="EN462" s="302"/>
      <c r="EO462" s="302"/>
      <c r="EP462" s="302"/>
      <c r="EQ462" s="302"/>
      <c r="ER462" s="302"/>
      <c r="ES462" s="302" t="s">
        <v>278</v>
      </c>
      <c r="ET462" s="302"/>
      <c r="EU462" s="302"/>
      <c r="EV462" s="302"/>
      <c r="EW462" s="302"/>
      <c r="EX462" s="302"/>
      <c r="EY462" s="302"/>
      <c r="EZ462" s="303"/>
      <c r="FA462" s="303"/>
      <c r="FB462" s="303">
        <v>3</v>
      </c>
      <c r="FC462" s="303"/>
      <c r="FD462" s="303"/>
      <c r="FE462" s="302"/>
      <c r="FF462" s="302"/>
      <c r="FG462" s="302"/>
      <c r="FH462" s="302"/>
      <c r="FI462" s="302"/>
    </row>
    <row r="463" spans="1:165" x14ac:dyDescent="0.2">
      <c r="A463" s="302"/>
      <c r="B463" s="55">
        <f t="shared" si="43"/>
        <v>1</v>
      </c>
      <c r="C463" s="55">
        <f t="shared" si="44"/>
        <v>1</v>
      </c>
      <c r="D463" s="55">
        <f t="shared" si="45"/>
        <v>1</v>
      </c>
      <c r="E463" s="55">
        <f t="shared" si="46"/>
        <v>1</v>
      </c>
      <c r="F463" s="55">
        <f t="shared" si="47"/>
        <v>1</v>
      </c>
      <c r="G463" s="55">
        <f t="shared" si="42"/>
        <v>5</v>
      </c>
      <c r="H463" s="55">
        <f>IF(AND(M463&gt;0,M463&lt;='Summary STATS'!$C$22),1,"")</f>
        <v>1</v>
      </c>
      <c r="I463" s="305"/>
      <c r="J463" s="26" t="s">
        <v>746</v>
      </c>
      <c r="K463" s="205">
        <v>44.223132450000001</v>
      </c>
      <c r="L463" s="205">
        <v>-88.466013599999997</v>
      </c>
      <c r="M463" s="302">
        <v>5</v>
      </c>
      <c r="N463" s="302" t="s">
        <v>284</v>
      </c>
      <c r="O463" s="302" t="s">
        <v>277</v>
      </c>
      <c r="P463" s="301"/>
      <c r="Q463" s="302">
        <v>3</v>
      </c>
      <c r="R463" s="15"/>
      <c r="S463" s="15"/>
      <c r="T463" s="302"/>
      <c r="U463" s="302"/>
      <c r="V463" s="302"/>
      <c r="W463" s="302"/>
      <c r="X463" s="302"/>
      <c r="Y463" s="302"/>
      <c r="Z463" s="302"/>
      <c r="AA463" s="302"/>
      <c r="AB463" s="302"/>
      <c r="AC463" s="302"/>
      <c r="AD463" s="302"/>
      <c r="AE463" s="302"/>
      <c r="AF463" s="302"/>
      <c r="AG463" s="302"/>
      <c r="AH463" s="302"/>
      <c r="AI463" s="302"/>
      <c r="AJ463" s="302"/>
      <c r="AK463" s="302"/>
      <c r="AL463" s="302"/>
      <c r="AM463" s="302"/>
      <c r="AN463" s="302"/>
      <c r="AO463" s="302"/>
      <c r="AP463" s="302"/>
      <c r="AQ463" s="302">
        <v>3</v>
      </c>
      <c r="AR463" s="302"/>
      <c r="AS463" s="302"/>
      <c r="AT463" s="302"/>
      <c r="AU463" s="302"/>
      <c r="AV463" s="302"/>
      <c r="AW463" s="302"/>
      <c r="AX463" s="302"/>
      <c r="AY463" s="302"/>
      <c r="AZ463" s="302"/>
      <c r="BA463" s="302"/>
      <c r="BB463" s="302"/>
      <c r="BC463" s="302"/>
      <c r="BD463" s="302"/>
      <c r="BE463" s="302" t="s">
        <v>278</v>
      </c>
      <c r="BF463" s="302"/>
      <c r="BG463" s="302"/>
      <c r="BH463" s="302"/>
      <c r="BI463" s="302"/>
      <c r="BJ463" s="302"/>
      <c r="BK463" s="302"/>
      <c r="BL463" s="302"/>
      <c r="BM463" s="302"/>
      <c r="BN463" s="302"/>
      <c r="BO463" s="302"/>
      <c r="BP463" s="302"/>
      <c r="BQ463" s="302"/>
      <c r="BR463" s="302"/>
      <c r="BS463" s="302"/>
      <c r="BT463" s="302"/>
      <c r="BU463" s="302"/>
      <c r="BV463" s="302"/>
      <c r="BW463" s="302"/>
      <c r="BX463" s="302"/>
      <c r="BY463" s="302"/>
      <c r="BZ463" s="302"/>
      <c r="CA463" s="302"/>
      <c r="CB463" s="302"/>
      <c r="CC463" s="302"/>
      <c r="CD463" s="302"/>
      <c r="CE463" s="302"/>
      <c r="CF463" s="302"/>
      <c r="CG463" s="302"/>
      <c r="CH463" s="302"/>
      <c r="CI463" s="302"/>
      <c r="CJ463" s="302"/>
      <c r="CK463" s="302"/>
      <c r="CL463" s="302"/>
      <c r="CM463" s="302"/>
      <c r="CN463" s="302"/>
      <c r="CO463" s="302"/>
      <c r="CP463" s="302"/>
      <c r="CQ463" s="302"/>
      <c r="CR463" s="302"/>
      <c r="CS463" s="302"/>
      <c r="CT463" s="302"/>
      <c r="CU463" s="302"/>
      <c r="CV463" s="302"/>
      <c r="CW463" s="302"/>
      <c r="CX463" s="302"/>
      <c r="CY463" s="302"/>
      <c r="CZ463" s="302"/>
      <c r="DA463" s="302"/>
      <c r="DB463" s="302"/>
      <c r="DC463" s="302"/>
      <c r="DD463" s="302"/>
      <c r="DE463" s="302"/>
      <c r="DF463" s="302"/>
      <c r="DG463" s="302"/>
      <c r="DH463" s="302"/>
      <c r="DI463" s="302"/>
      <c r="DJ463" s="302"/>
      <c r="DK463" s="302"/>
      <c r="DL463" s="302"/>
      <c r="DM463" s="302"/>
      <c r="DN463" s="302"/>
      <c r="DO463" s="302"/>
      <c r="DP463" s="302"/>
      <c r="DQ463" s="302"/>
      <c r="DR463" s="302"/>
      <c r="DS463" s="302"/>
      <c r="DT463" s="302"/>
      <c r="DU463" s="302"/>
      <c r="DV463" s="302"/>
      <c r="DW463" s="302"/>
      <c r="DX463" s="302"/>
      <c r="DY463" s="302"/>
      <c r="DZ463" s="302"/>
      <c r="EA463" s="302"/>
      <c r="EB463" s="302"/>
      <c r="EC463" s="302"/>
      <c r="ED463" s="302" t="s">
        <v>278</v>
      </c>
      <c r="EE463" s="302"/>
      <c r="EF463" s="302"/>
      <c r="EG463" s="302"/>
      <c r="EH463" s="302"/>
      <c r="EI463" s="302"/>
      <c r="EJ463" s="302"/>
      <c r="EK463" s="302"/>
      <c r="EL463" s="302"/>
      <c r="EM463" s="302"/>
      <c r="EN463" s="302"/>
      <c r="EO463" s="302"/>
      <c r="EP463" s="302"/>
      <c r="EQ463" s="302"/>
      <c r="ER463" s="302"/>
      <c r="ES463" s="302"/>
      <c r="ET463" s="302"/>
      <c r="EU463" s="302"/>
      <c r="EV463" s="302"/>
      <c r="EW463" s="302"/>
      <c r="EX463" s="302"/>
      <c r="EY463" s="302"/>
      <c r="EZ463" s="303"/>
      <c r="FA463" s="303"/>
      <c r="FB463" s="303">
        <v>3</v>
      </c>
      <c r="FC463" s="303"/>
      <c r="FD463" s="303"/>
      <c r="FE463" s="302"/>
      <c r="FF463" s="302"/>
      <c r="FG463" s="302"/>
      <c r="FH463" s="302"/>
      <c r="FI463" s="302"/>
    </row>
    <row r="464" spans="1:165" x14ac:dyDescent="0.2">
      <c r="A464" s="302"/>
      <c r="B464" s="55">
        <f t="shared" si="43"/>
        <v>0</v>
      </c>
      <c r="C464" s="55" t="str">
        <f t="shared" si="44"/>
        <v/>
      </c>
      <c r="D464" s="55" t="str">
        <f t="shared" si="45"/>
        <v/>
      </c>
      <c r="E464" s="55">
        <f t="shared" si="46"/>
        <v>0</v>
      </c>
      <c r="F464" s="55">
        <f t="shared" si="47"/>
        <v>0</v>
      </c>
      <c r="G464" s="55" t="str">
        <f t="shared" si="42"/>
        <v/>
      </c>
      <c r="H464" s="55">
        <f>IF(AND(M464&gt;0,M464&lt;='Summary STATS'!$C$22),1,"")</f>
        <v>1</v>
      </c>
      <c r="I464" s="305"/>
      <c r="J464" s="26" t="s">
        <v>747</v>
      </c>
      <c r="K464" s="205">
        <v>44.22311766</v>
      </c>
      <c r="L464" s="205">
        <v>-88.464912249999998</v>
      </c>
      <c r="M464" s="302">
        <v>7.5</v>
      </c>
      <c r="N464" s="302" t="s">
        <v>284</v>
      </c>
      <c r="O464" s="302" t="s">
        <v>277</v>
      </c>
      <c r="P464" s="301"/>
      <c r="Q464" s="302"/>
      <c r="R464" s="15"/>
      <c r="S464" s="15"/>
      <c r="T464" s="302"/>
      <c r="U464" s="302"/>
      <c r="V464" s="302"/>
      <c r="W464" s="302"/>
      <c r="X464" s="302"/>
      <c r="Y464" s="302"/>
      <c r="Z464" s="302"/>
      <c r="AA464" s="302"/>
      <c r="AB464" s="302"/>
      <c r="AC464" s="302"/>
      <c r="AD464" s="302"/>
      <c r="AE464" s="302" t="s">
        <v>278</v>
      </c>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302"/>
      <c r="BD464" s="302"/>
      <c r="BE464" s="302" t="s">
        <v>278</v>
      </c>
      <c r="BF464" s="302"/>
      <c r="BG464" s="302"/>
      <c r="BH464" s="302"/>
      <c r="BI464" s="302"/>
      <c r="BJ464" s="302"/>
      <c r="BK464" s="302"/>
      <c r="BL464" s="302"/>
      <c r="BM464" s="302"/>
      <c r="BN464" s="302"/>
      <c r="BO464" s="302"/>
      <c r="BP464" s="302"/>
      <c r="BQ464" s="302"/>
      <c r="BR464" s="302"/>
      <c r="BS464" s="302"/>
      <c r="BT464" s="302"/>
      <c r="BU464" s="302"/>
      <c r="BV464" s="302"/>
      <c r="BW464" s="302"/>
      <c r="BX464" s="302"/>
      <c r="BY464" s="302"/>
      <c r="BZ464" s="302"/>
      <c r="CA464" s="302"/>
      <c r="CB464" s="302"/>
      <c r="CC464" s="302"/>
      <c r="CD464" s="302"/>
      <c r="CE464" s="302"/>
      <c r="CF464" s="302"/>
      <c r="CG464" s="302"/>
      <c r="CH464" s="302"/>
      <c r="CI464" s="302"/>
      <c r="CJ464" s="302"/>
      <c r="CK464" s="302"/>
      <c r="CL464" s="302"/>
      <c r="CM464" s="302"/>
      <c r="CN464" s="302"/>
      <c r="CO464" s="302"/>
      <c r="CP464" s="302"/>
      <c r="CQ464" s="302"/>
      <c r="CR464" s="302"/>
      <c r="CS464" s="302"/>
      <c r="CT464" s="302"/>
      <c r="CU464" s="302"/>
      <c r="CV464" s="302"/>
      <c r="CW464" s="302"/>
      <c r="CX464" s="302"/>
      <c r="CY464" s="302"/>
      <c r="CZ464" s="302"/>
      <c r="DA464" s="302"/>
      <c r="DB464" s="302"/>
      <c r="DC464" s="302"/>
      <c r="DD464" s="302"/>
      <c r="DE464" s="302"/>
      <c r="DF464" s="302"/>
      <c r="DG464" s="302"/>
      <c r="DH464" s="302"/>
      <c r="DI464" s="302"/>
      <c r="DJ464" s="302"/>
      <c r="DK464" s="302"/>
      <c r="DL464" s="302"/>
      <c r="DM464" s="302"/>
      <c r="DN464" s="302"/>
      <c r="DO464" s="302"/>
      <c r="DP464" s="302"/>
      <c r="DQ464" s="302"/>
      <c r="DR464" s="302"/>
      <c r="DS464" s="302"/>
      <c r="DT464" s="302"/>
      <c r="DU464" s="302"/>
      <c r="DV464" s="302"/>
      <c r="DW464" s="302"/>
      <c r="DX464" s="302"/>
      <c r="DY464" s="302"/>
      <c r="DZ464" s="302"/>
      <c r="EA464" s="302"/>
      <c r="EB464" s="302"/>
      <c r="EC464" s="302"/>
      <c r="ED464" s="302" t="s">
        <v>278</v>
      </c>
      <c r="EE464" s="302"/>
      <c r="EF464" s="302"/>
      <c r="EG464" s="302"/>
      <c r="EH464" s="302"/>
      <c r="EI464" s="302"/>
      <c r="EJ464" s="302"/>
      <c r="EK464" s="302"/>
      <c r="EL464" s="302"/>
      <c r="EM464" s="302"/>
      <c r="EN464" s="302"/>
      <c r="EO464" s="302"/>
      <c r="EP464" s="302"/>
      <c r="EQ464" s="302"/>
      <c r="ER464" s="302"/>
      <c r="ES464" s="302" t="s">
        <v>278</v>
      </c>
      <c r="ET464" s="302"/>
      <c r="EU464" s="302"/>
      <c r="EV464" s="302"/>
      <c r="EW464" s="302"/>
      <c r="EX464" s="302"/>
      <c r="EY464" s="302"/>
      <c r="EZ464" s="303"/>
      <c r="FA464" s="303"/>
      <c r="FB464" s="303" t="s">
        <v>278</v>
      </c>
      <c r="FC464" s="303"/>
      <c r="FD464" s="303"/>
      <c r="FE464" s="302"/>
      <c r="FF464" s="302"/>
      <c r="FG464" s="302"/>
      <c r="FH464" s="302"/>
      <c r="FI464" s="302"/>
    </row>
    <row r="465" spans="1:165" x14ac:dyDescent="0.2">
      <c r="A465" s="302"/>
      <c r="B465" s="55">
        <f t="shared" si="43"/>
        <v>2</v>
      </c>
      <c r="C465" s="55">
        <f t="shared" si="44"/>
        <v>2</v>
      </c>
      <c r="D465" s="55">
        <f t="shared" si="45"/>
        <v>1</v>
      </c>
      <c r="E465" s="55">
        <f t="shared" si="46"/>
        <v>2</v>
      </c>
      <c r="F465" s="55">
        <f t="shared" si="47"/>
        <v>1</v>
      </c>
      <c r="G465" s="55">
        <f t="shared" si="42"/>
        <v>8</v>
      </c>
      <c r="H465" s="55">
        <f>IF(AND(M465&gt;0,M465&lt;='Summary STATS'!$C$22),1,"")</f>
        <v>1</v>
      </c>
      <c r="I465" s="305"/>
      <c r="J465" s="26" t="s">
        <v>748</v>
      </c>
      <c r="K465" s="205">
        <v>44.223102849999997</v>
      </c>
      <c r="L465" s="205">
        <v>-88.463810890000005</v>
      </c>
      <c r="M465" s="302">
        <v>8</v>
      </c>
      <c r="N465" s="302" t="s">
        <v>284</v>
      </c>
      <c r="O465" s="302" t="s">
        <v>277</v>
      </c>
      <c r="P465" s="301"/>
      <c r="Q465" s="302">
        <v>1</v>
      </c>
      <c r="R465" s="15"/>
      <c r="S465" s="15">
        <v>1</v>
      </c>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302"/>
      <c r="BD465" s="302"/>
      <c r="BE465" s="302"/>
      <c r="BF465" s="302"/>
      <c r="BG465" s="302"/>
      <c r="BH465" s="302"/>
      <c r="BI465" s="302"/>
      <c r="BJ465" s="302"/>
      <c r="BK465" s="302"/>
      <c r="BL465" s="302"/>
      <c r="BM465" s="302"/>
      <c r="BN465" s="302"/>
      <c r="BO465" s="302"/>
      <c r="BP465" s="302"/>
      <c r="BQ465" s="302"/>
      <c r="BR465" s="302"/>
      <c r="BS465" s="302"/>
      <c r="BT465" s="302"/>
      <c r="BU465" s="302"/>
      <c r="BV465" s="302"/>
      <c r="BW465" s="302"/>
      <c r="BX465" s="302"/>
      <c r="BY465" s="302"/>
      <c r="BZ465" s="302"/>
      <c r="CA465" s="302"/>
      <c r="CB465" s="302"/>
      <c r="CC465" s="302"/>
      <c r="CD465" s="302"/>
      <c r="CE465" s="302"/>
      <c r="CF465" s="302"/>
      <c r="CG465" s="302"/>
      <c r="CH465" s="302"/>
      <c r="CI465" s="302"/>
      <c r="CJ465" s="302"/>
      <c r="CK465" s="302"/>
      <c r="CL465" s="302"/>
      <c r="CM465" s="302"/>
      <c r="CN465" s="302"/>
      <c r="CO465" s="302"/>
      <c r="CP465" s="302"/>
      <c r="CQ465" s="302"/>
      <c r="CR465" s="302"/>
      <c r="CS465" s="302"/>
      <c r="CT465" s="302"/>
      <c r="CU465" s="302"/>
      <c r="CV465" s="302"/>
      <c r="CW465" s="302"/>
      <c r="CX465" s="302"/>
      <c r="CY465" s="302"/>
      <c r="CZ465" s="302"/>
      <c r="DA465" s="302"/>
      <c r="DB465" s="302"/>
      <c r="DC465" s="302"/>
      <c r="DD465" s="302"/>
      <c r="DE465" s="302">
        <v>1</v>
      </c>
      <c r="DF465" s="302"/>
      <c r="DG465" s="302"/>
      <c r="DH465" s="302"/>
      <c r="DI465" s="302"/>
      <c r="DJ465" s="302"/>
      <c r="DK465" s="302"/>
      <c r="DL465" s="302"/>
      <c r="DM465" s="302"/>
      <c r="DN465" s="302"/>
      <c r="DO465" s="302"/>
      <c r="DP465" s="302"/>
      <c r="DQ465" s="302"/>
      <c r="DR465" s="302"/>
      <c r="DS465" s="302"/>
      <c r="DT465" s="302"/>
      <c r="DU465" s="302"/>
      <c r="DV465" s="302"/>
      <c r="DW465" s="302"/>
      <c r="DX465" s="302"/>
      <c r="DY465" s="302"/>
      <c r="DZ465" s="302"/>
      <c r="EA465" s="302"/>
      <c r="EB465" s="302"/>
      <c r="EC465" s="302"/>
      <c r="ED465" s="302"/>
      <c r="EE465" s="302"/>
      <c r="EF465" s="302"/>
      <c r="EG465" s="302"/>
      <c r="EH465" s="302"/>
      <c r="EI465" s="302"/>
      <c r="EJ465" s="302"/>
      <c r="EK465" s="302"/>
      <c r="EL465" s="302"/>
      <c r="EM465" s="302"/>
      <c r="EN465" s="302"/>
      <c r="EO465" s="302"/>
      <c r="EP465" s="302"/>
      <c r="EQ465" s="302"/>
      <c r="ER465" s="302"/>
      <c r="ES465" s="302"/>
      <c r="ET465" s="302"/>
      <c r="EU465" s="302"/>
      <c r="EV465" s="302"/>
      <c r="EW465" s="302"/>
      <c r="EX465" s="302"/>
      <c r="EY465" s="302"/>
      <c r="EZ465" s="303"/>
      <c r="FA465" s="303"/>
      <c r="FB465" s="303"/>
      <c r="FC465" s="303"/>
      <c r="FD465" s="303"/>
      <c r="FE465" s="302"/>
      <c r="FF465" s="302"/>
      <c r="FG465" s="302"/>
      <c r="FH465" s="302"/>
      <c r="FI465" s="302"/>
    </row>
    <row r="466" spans="1:165" x14ac:dyDescent="0.2">
      <c r="A466" s="302"/>
      <c r="B466" s="55">
        <f t="shared" si="43"/>
        <v>0</v>
      </c>
      <c r="C466" s="55" t="str">
        <f t="shared" si="44"/>
        <v/>
      </c>
      <c r="D466" s="55" t="str">
        <f t="shared" si="45"/>
        <v/>
      </c>
      <c r="E466" s="55">
        <f t="shared" si="46"/>
        <v>0</v>
      </c>
      <c r="F466" s="55">
        <f t="shared" si="47"/>
        <v>0</v>
      </c>
      <c r="G466" s="55" t="str">
        <f t="shared" si="42"/>
        <v/>
      </c>
      <c r="H466" s="55">
        <f>IF(AND(M466&gt;0,M466&lt;='Summary STATS'!$C$22),1,"")</f>
        <v>1</v>
      </c>
      <c r="I466" s="305"/>
      <c r="J466" s="26" t="s">
        <v>749</v>
      </c>
      <c r="K466" s="205">
        <v>44.22308803</v>
      </c>
      <c r="L466" s="205">
        <v>-88.462709540000006</v>
      </c>
      <c r="M466" s="302">
        <v>8.75</v>
      </c>
      <c r="N466" s="302" t="s">
        <v>284</v>
      </c>
      <c r="O466" s="302" t="s">
        <v>277</v>
      </c>
      <c r="P466" s="301"/>
      <c r="Q466" s="302"/>
      <c r="R466" s="15"/>
      <c r="S466" s="15"/>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302"/>
      <c r="BD466" s="302"/>
      <c r="BE466" s="302"/>
      <c r="BF466" s="302"/>
      <c r="BG466" s="302"/>
      <c r="BH466" s="302"/>
      <c r="BI466" s="302"/>
      <c r="BJ466" s="302"/>
      <c r="BK466" s="302"/>
      <c r="BL466" s="302"/>
      <c r="BM466" s="302"/>
      <c r="BN466" s="302"/>
      <c r="BO466" s="302"/>
      <c r="BP466" s="302"/>
      <c r="BQ466" s="302"/>
      <c r="BR466" s="302"/>
      <c r="BS466" s="302"/>
      <c r="BT466" s="302"/>
      <c r="BU466" s="302"/>
      <c r="BV466" s="302"/>
      <c r="BW466" s="302"/>
      <c r="BX466" s="302"/>
      <c r="BY466" s="302"/>
      <c r="BZ466" s="302"/>
      <c r="CA466" s="302"/>
      <c r="CB466" s="302"/>
      <c r="CC466" s="302"/>
      <c r="CD466" s="302"/>
      <c r="CE466" s="302"/>
      <c r="CF466" s="302"/>
      <c r="CG466" s="302"/>
      <c r="CH466" s="302"/>
      <c r="CI466" s="302"/>
      <c r="CJ466" s="302"/>
      <c r="CK466" s="302"/>
      <c r="CL466" s="302"/>
      <c r="CM466" s="302"/>
      <c r="CN466" s="302"/>
      <c r="CO466" s="302"/>
      <c r="CP466" s="302"/>
      <c r="CQ466" s="302"/>
      <c r="CR466" s="302"/>
      <c r="CS466" s="302"/>
      <c r="CT466" s="302"/>
      <c r="CU466" s="302"/>
      <c r="CV466" s="302"/>
      <c r="CW466" s="302"/>
      <c r="CX466" s="302"/>
      <c r="CY466" s="302"/>
      <c r="CZ466" s="302"/>
      <c r="DA466" s="302"/>
      <c r="DB466" s="302"/>
      <c r="DC466" s="302"/>
      <c r="DD466" s="302"/>
      <c r="DE466" s="302"/>
      <c r="DF466" s="302"/>
      <c r="DG466" s="302"/>
      <c r="DH466" s="302"/>
      <c r="DI466" s="302"/>
      <c r="DJ466" s="302"/>
      <c r="DK466" s="302"/>
      <c r="DL466" s="302"/>
      <c r="DM466" s="302"/>
      <c r="DN466" s="302"/>
      <c r="DO466" s="302"/>
      <c r="DP466" s="302"/>
      <c r="DQ466" s="302"/>
      <c r="DR466" s="302"/>
      <c r="DS466" s="302"/>
      <c r="DT466" s="302"/>
      <c r="DU466" s="302"/>
      <c r="DV466" s="302"/>
      <c r="DW466" s="302"/>
      <c r="DX466" s="302"/>
      <c r="DY466" s="302"/>
      <c r="DZ466" s="302"/>
      <c r="EA466" s="302"/>
      <c r="EB466" s="302"/>
      <c r="EC466" s="302"/>
      <c r="ED466" s="302"/>
      <c r="EE466" s="302"/>
      <c r="EF466" s="302"/>
      <c r="EG466" s="302"/>
      <c r="EH466" s="302"/>
      <c r="EI466" s="302"/>
      <c r="EJ466" s="302"/>
      <c r="EK466" s="302"/>
      <c r="EL466" s="302"/>
      <c r="EM466" s="302"/>
      <c r="EN466" s="302"/>
      <c r="EO466" s="302"/>
      <c r="EP466" s="302"/>
      <c r="EQ466" s="302"/>
      <c r="ER466" s="302"/>
      <c r="ES466" s="302"/>
      <c r="ET466" s="302"/>
      <c r="EU466" s="302"/>
      <c r="EV466" s="302"/>
      <c r="EW466" s="302"/>
      <c r="EX466" s="302"/>
      <c r="EY466" s="302"/>
      <c r="EZ466" s="303"/>
      <c r="FA466" s="303"/>
      <c r="FB466" s="303"/>
      <c r="FC466" s="303"/>
      <c r="FD466" s="303"/>
      <c r="FE466" s="302"/>
      <c r="FF466" s="302"/>
      <c r="FG466" s="302"/>
      <c r="FH466" s="302"/>
      <c r="FI466" s="302"/>
    </row>
    <row r="467" spans="1:165" x14ac:dyDescent="0.2">
      <c r="A467" s="302"/>
      <c r="B467" s="55">
        <f t="shared" si="43"/>
        <v>0</v>
      </c>
      <c r="C467" s="55" t="str">
        <f t="shared" si="44"/>
        <v/>
      </c>
      <c r="D467" s="55" t="str">
        <f t="shared" si="45"/>
        <v/>
      </c>
      <c r="E467" s="55">
        <f t="shared" si="46"/>
        <v>0</v>
      </c>
      <c r="F467" s="55">
        <f t="shared" si="47"/>
        <v>0</v>
      </c>
      <c r="G467" s="55" t="str">
        <f t="shared" si="42"/>
        <v/>
      </c>
      <c r="H467" s="55">
        <f>IF(AND(M467&gt;0,M467&lt;='Summary STATS'!$C$22),1,"")</f>
        <v>1</v>
      </c>
      <c r="I467" s="305"/>
      <c r="J467" s="26" t="s">
        <v>750</v>
      </c>
      <c r="K467" s="205">
        <v>44.223073200000002</v>
      </c>
      <c r="L467" s="205">
        <v>-88.461608190000007</v>
      </c>
      <c r="M467" s="302">
        <v>9</v>
      </c>
      <c r="N467" s="302" t="s">
        <v>284</v>
      </c>
      <c r="O467" s="302" t="s">
        <v>277</v>
      </c>
      <c r="P467" s="301"/>
      <c r="Q467" s="302"/>
      <c r="R467" s="15"/>
      <c r="S467" s="15"/>
      <c r="T467" s="302"/>
      <c r="U467" s="302"/>
      <c r="V467" s="302"/>
      <c r="W467" s="302"/>
      <c r="X467" s="302"/>
      <c r="Y467" s="302"/>
      <c r="Z467" s="302"/>
      <c r="AA467" s="302"/>
      <c r="AB467" s="302"/>
      <c r="AC467" s="302"/>
      <c r="AD467" s="302"/>
      <c r="AE467" s="302"/>
      <c r="AF467" s="302"/>
      <c r="AG467" s="302"/>
      <c r="AH467" s="302"/>
      <c r="AI467" s="302"/>
      <c r="AJ467" s="302"/>
      <c r="AK467" s="302"/>
      <c r="AL467" s="302"/>
      <c r="AM467" s="302"/>
      <c r="AN467" s="302"/>
      <c r="AO467" s="302"/>
      <c r="AP467" s="302"/>
      <c r="AQ467" s="302"/>
      <c r="AR467" s="302"/>
      <c r="AS467" s="302"/>
      <c r="AT467" s="302"/>
      <c r="AU467" s="302"/>
      <c r="AV467" s="302"/>
      <c r="AW467" s="302"/>
      <c r="AX467" s="302"/>
      <c r="AY467" s="302"/>
      <c r="AZ467" s="302"/>
      <c r="BA467" s="302"/>
      <c r="BB467" s="302"/>
      <c r="BC467" s="302"/>
      <c r="BD467" s="302"/>
      <c r="BE467" s="302"/>
      <c r="BF467" s="302"/>
      <c r="BG467" s="302"/>
      <c r="BH467" s="302"/>
      <c r="BI467" s="302"/>
      <c r="BJ467" s="302"/>
      <c r="BK467" s="302"/>
      <c r="BL467" s="302"/>
      <c r="BM467" s="302"/>
      <c r="BN467" s="302"/>
      <c r="BO467" s="302"/>
      <c r="BP467" s="302"/>
      <c r="BQ467" s="302"/>
      <c r="BR467" s="302"/>
      <c r="BS467" s="302"/>
      <c r="BT467" s="302"/>
      <c r="BU467" s="302"/>
      <c r="BV467" s="302"/>
      <c r="BW467" s="302"/>
      <c r="BX467" s="302"/>
      <c r="BY467" s="302"/>
      <c r="BZ467" s="302"/>
      <c r="CA467" s="302"/>
      <c r="CB467" s="302"/>
      <c r="CC467" s="302"/>
      <c r="CD467" s="302"/>
      <c r="CE467" s="302"/>
      <c r="CF467" s="302"/>
      <c r="CG467" s="302"/>
      <c r="CH467" s="302"/>
      <c r="CI467" s="302"/>
      <c r="CJ467" s="302"/>
      <c r="CK467" s="302"/>
      <c r="CL467" s="302"/>
      <c r="CM467" s="302"/>
      <c r="CN467" s="302"/>
      <c r="CO467" s="302"/>
      <c r="CP467" s="302"/>
      <c r="CQ467" s="302"/>
      <c r="CR467" s="302"/>
      <c r="CS467" s="302"/>
      <c r="CT467" s="302"/>
      <c r="CU467" s="302"/>
      <c r="CV467" s="302"/>
      <c r="CW467" s="302"/>
      <c r="CX467" s="302"/>
      <c r="CY467" s="302"/>
      <c r="CZ467" s="302"/>
      <c r="DA467" s="302"/>
      <c r="DB467" s="302"/>
      <c r="DC467" s="302"/>
      <c r="DD467" s="302"/>
      <c r="DE467" s="302"/>
      <c r="DF467" s="302"/>
      <c r="DG467" s="302"/>
      <c r="DH467" s="302"/>
      <c r="DI467" s="302"/>
      <c r="DJ467" s="302"/>
      <c r="DK467" s="302"/>
      <c r="DL467" s="302"/>
      <c r="DM467" s="302"/>
      <c r="DN467" s="302"/>
      <c r="DO467" s="302"/>
      <c r="DP467" s="302"/>
      <c r="DQ467" s="302"/>
      <c r="DR467" s="302"/>
      <c r="DS467" s="302"/>
      <c r="DT467" s="302"/>
      <c r="DU467" s="302"/>
      <c r="DV467" s="302"/>
      <c r="DW467" s="302"/>
      <c r="DX467" s="302"/>
      <c r="DY467" s="302"/>
      <c r="DZ467" s="302"/>
      <c r="EA467" s="302"/>
      <c r="EB467" s="302"/>
      <c r="EC467" s="302"/>
      <c r="ED467" s="302"/>
      <c r="EE467" s="302"/>
      <c r="EF467" s="302"/>
      <c r="EG467" s="302"/>
      <c r="EH467" s="302"/>
      <c r="EI467" s="302"/>
      <c r="EJ467" s="302"/>
      <c r="EK467" s="302"/>
      <c r="EL467" s="302"/>
      <c r="EM467" s="302"/>
      <c r="EN467" s="302"/>
      <c r="EO467" s="302"/>
      <c r="EP467" s="302"/>
      <c r="EQ467" s="302"/>
      <c r="ER467" s="302"/>
      <c r="ES467" s="302"/>
      <c r="ET467" s="302"/>
      <c r="EU467" s="302"/>
      <c r="EV467" s="302"/>
      <c r="EW467" s="302"/>
      <c r="EX467" s="302"/>
      <c r="EY467" s="302"/>
      <c r="EZ467" s="303"/>
      <c r="FA467" s="303"/>
      <c r="FB467" s="303"/>
      <c r="FC467" s="303"/>
      <c r="FD467" s="303"/>
      <c r="FE467" s="302"/>
      <c r="FF467" s="302"/>
      <c r="FG467" s="302"/>
      <c r="FH467" s="302"/>
      <c r="FI467" s="302"/>
    </row>
    <row r="468" spans="1:165" x14ac:dyDescent="0.2">
      <c r="A468" s="302"/>
      <c r="B468" s="55">
        <f t="shared" si="43"/>
        <v>0</v>
      </c>
      <c r="C468" s="55" t="str">
        <f t="shared" si="44"/>
        <v/>
      </c>
      <c r="D468" s="55" t="str">
        <f t="shared" si="45"/>
        <v/>
      </c>
      <c r="E468" s="55">
        <f t="shared" si="46"/>
        <v>0</v>
      </c>
      <c r="F468" s="55">
        <f t="shared" si="47"/>
        <v>0</v>
      </c>
      <c r="G468" s="55" t="str">
        <f t="shared" si="42"/>
        <v/>
      </c>
      <c r="H468" s="55">
        <f>IF(AND(M468&gt;0,M468&lt;='Summary STATS'!$C$22),1,"")</f>
        <v>1</v>
      </c>
      <c r="I468" s="305"/>
      <c r="J468" s="26" t="s">
        <v>751</v>
      </c>
      <c r="K468" s="205">
        <v>44.223058360000003</v>
      </c>
      <c r="L468" s="205">
        <v>-88.460506839999994</v>
      </c>
      <c r="M468" s="302">
        <v>11.25</v>
      </c>
      <c r="N468" s="302" t="s">
        <v>276</v>
      </c>
      <c r="O468" s="302" t="s">
        <v>277</v>
      </c>
      <c r="P468" s="301"/>
      <c r="Q468" s="302"/>
      <c r="R468" s="15"/>
      <c r="S468" s="15"/>
      <c r="T468" s="302"/>
      <c r="U468" s="302"/>
      <c r="V468" s="302"/>
      <c r="W468" s="302"/>
      <c r="X468" s="302"/>
      <c r="Y468" s="302"/>
      <c r="Z468" s="302"/>
      <c r="AA468" s="302"/>
      <c r="AB468" s="302"/>
      <c r="AC468" s="302"/>
      <c r="AD468" s="302"/>
      <c r="AE468" s="302"/>
      <c r="AF468" s="302"/>
      <c r="AG468" s="302"/>
      <c r="AH468" s="302"/>
      <c r="AI468" s="302"/>
      <c r="AJ468" s="302"/>
      <c r="AK468" s="302"/>
      <c r="AL468" s="302"/>
      <c r="AM468" s="302"/>
      <c r="AN468" s="302"/>
      <c r="AO468" s="302"/>
      <c r="AP468" s="302"/>
      <c r="AQ468" s="302"/>
      <c r="AR468" s="302"/>
      <c r="AS468" s="302"/>
      <c r="AT468" s="302"/>
      <c r="AU468" s="302"/>
      <c r="AV468" s="302"/>
      <c r="AW468" s="302"/>
      <c r="AX468" s="302"/>
      <c r="AY468" s="302"/>
      <c r="AZ468" s="302"/>
      <c r="BA468" s="302"/>
      <c r="BB468" s="302"/>
      <c r="BC468" s="302"/>
      <c r="BD468" s="302"/>
      <c r="BE468" s="302"/>
      <c r="BF468" s="302"/>
      <c r="BG468" s="302"/>
      <c r="BH468" s="302"/>
      <c r="BI468" s="302"/>
      <c r="BJ468" s="302"/>
      <c r="BK468" s="302"/>
      <c r="BL468" s="302"/>
      <c r="BM468" s="302"/>
      <c r="BN468" s="302"/>
      <c r="BO468" s="302"/>
      <c r="BP468" s="302"/>
      <c r="BQ468" s="302"/>
      <c r="BR468" s="302"/>
      <c r="BS468" s="302"/>
      <c r="BT468" s="302"/>
      <c r="BU468" s="302"/>
      <c r="BV468" s="302"/>
      <c r="BW468" s="302"/>
      <c r="BX468" s="302"/>
      <c r="BY468" s="302"/>
      <c r="BZ468" s="302"/>
      <c r="CA468" s="302"/>
      <c r="CB468" s="302"/>
      <c r="CC468" s="302"/>
      <c r="CD468" s="302"/>
      <c r="CE468" s="302"/>
      <c r="CF468" s="302"/>
      <c r="CG468" s="302"/>
      <c r="CH468" s="302"/>
      <c r="CI468" s="302"/>
      <c r="CJ468" s="302"/>
      <c r="CK468" s="302"/>
      <c r="CL468" s="302"/>
      <c r="CM468" s="302"/>
      <c r="CN468" s="302"/>
      <c r="CO468" s="302"/>
      <c r="CP468" s="302"/>
      <c r="CQ468" s="302"/>
      <c r="CR468" s="302"/>
      <c r="CS468" s="302"/>
      <c r="CT468" s="302"/>
      <c r="CU468" s="302"/>
      <c r="CV468" s="302"/>
      <c r="CW468" s="302"/>
      <c r="CX468" s="302"/>
      <c r="CY468" s="302"/>
      <c r="CZ468" s="302"/>
      <c r="DA468" s="302"/>
      <c r="DB468" s="302"/>
      <c r="DC468" s="302"/>
      <c r="DD468" s="302"/>
      <c r="DE468" s="302"/>
      <c r="DF468" s="302"/>
      <c r="DG468" s="302"/>
      <c r="DH468" s="302"/>
      <c r="DI468" s="302"/>
      <c r="DJ468" s="302"/>
      <c r="DK468" s="302"/>
      <c r="DL468" s="302"/>
      <c r="DM468" s="302"/>
      <c r="DN468" s="302"/>
      <c r="DO468" s="302"/>
      <c r="DP468" s="302"/>
      <c r="DQ468" s="302"/>
      <c r="DR468" s="302"/>
      <c r="DS468" s="302"/>
      <c r="DT468" s="302"/>
      <c r="DU468" s="302"/>
      <c r="DV468" s="302"/>
      <c r="DW468" s="302"/>
      <c r="DX468" s="302"/>
      <c r="DY468" s="302"/>
      <c r="DZ468" s="302"/>
      <c r="EA468" s="302"/>
      <c r="EB468" s="302"/>
      <c r="EC468" s="302"/>
      <c r="ED468" s="302"/>
      <c r="EE468" s="302"/>
      <c r="EF468" s="302"/>
      <c r="EG468" s="302"/>
      <c r="EH468" s="302"/>
      <c r="EI468" s="302"/>
      <c r="EJ468" s="302"/>
      <c r="EK468" s="302"/>
      <c r="EL468" s="302"/>
      <c r="EM468" s="302"/>
      <c r="EN468" s="302"/>
      <c r="EO468" s="302"/>
      <c r="EP468" s="302"/>
      <c r="EQ468" s="302"/>
      <c r="ER468" s="302"/>
      <c r="ES468" s="302"/>
      <c r="ET468" s="302"/>
      <c r="EU468" s="302"/>
      <c r="EV468" s="302"/>
      <c r="EW468" s="302"/>
      <c r="EX468" s="302"/>
      <c r="EY468" s="302"/>
      <c r="EZ468" s="303"/>
      <c r="FA468" s="303"/>
      <c r="FB468" s="303"/>
      <c r="FC468" s="303"/>
      <c r="FD468" s="303"/>
      <c r="FE468" s="302"/>
      <c r="FF468" s="302"/>
      <c r="FG468" s="302"/>
      <c r="FH468" s="302"/>
      <c r="FI468" s="302"/>
    </row>
    <row r="469" spans="1:165" x14ac:dyDescent="0.2">
      <c r="A469" s="302"/>
      <c r="B469" s="55">
        <f t="shared" si="43"/>
        <v>0</v>
      </c>
      <c r="C469" s="55" t="str">
        <f t="shared" si="44"/>
        <v/>
      </c>
      <c r="D469" s="55" t="str">
        <f t="shared" si="45"/>
        <v/>
      </c>
      <c r="E469" s="55">
        <f t="shared" si="46"/>
        <v>0</v>
      </c>
      <c r="F469" s="55">
        <f t="shared" si="47"/>
        <v>0</v>
      </c>
      <c r="G469" s="55" t="str">
        <f t="shared" si="42"/>
        <v/>
      </c>
      <c r="H469" s="55">
        <f>IF(AND(M469&gt;0,M469&lt;='Summary STATS'!$C$22),1,"")</f>
        <v>1</v>
      </c>
      <c r="I469" s="305"/>
      <c r="J469" s="26" t="s">
        <v>752</v>
      </c>
      <c r="K469" s="205">
        <v>44.223043509999997</v>
      </c>
      <c r="L469" s="205">
        <v>-88.459405500000003</v>
      </c>
      <c r="M469" s="302">
        <v>12.25</v>
      </c>
      <c r="N469" s="302" t="s">
        <v>276</v>
      </c>
      <c r="O469" s="302" t="s">
        <v>277</v>
      </c>
      <c r="P469" s="301"/>
      <c r="Q469" s="302"/>
      <c r="R469" s="15"/>
      <c r="S469" s="15"/>
      <c r="T469" s="302"/>
      <c r="U469" s="302"/>
      <c r="V469" s="302"/>
      <c r="W469" s="302"/>
      <c r="X469" s="302"/>
      <c r="Y469" s="302"/>
      <c r="Z469" s="302"/>
      <c r="AA469" s="302"/>
      <c r="AB469" s="302"/>
      <c r="AC469" s="302"/>
      <c r="AD469" s="302"/>
      <c r="AE469" s="302"/>
      <c r="AF469" s="302"/>
      <c r="AG469" s="302"/>
      <c r="AH469" s="302"/>
      <c r="AI469" s="302"/>
      <c r="AJ469" s="302"/>
      <c r="AK469" s="302"/>
      <c r="AL469" s="302"/>
      <c r="AM469" s="302"/>
      <c r="AN469" s="302"/>
      <c r="AO469" s="302"/>
      <c r="AP469" s="302"/>
      <c r="AQ469" s="302"/>
      <c r="AR469" s="302"/>
      <c r="AS469" s="302"/>
      <c r="AT469" s="302"/>
      <c r="AU469" s="302"/>
      <c r="AV469" s="302"/>
      <c r="AW469" s="302"/>
      <c r="AX469" s="302"/>
      <c r="AY469" s="302"/>
      <c r="AZ469" s="302"/>
      <c r="BA469" s="302"/>
      <c r="BB469" s="302"/>
      <c r="BC469" s="302"/>
      <c r="BD469" s="302"/>
      <c r="BE469" s="302"/>
      <c r="BF469" s="302"/>
      <c r="BG469" s="302"/>
      <c r="BH469" s="302"/>
      <c r="BI469" s="302"/>
      <c r="BJ469" s="302"/>
      <c r="BK469" s="302"/>
      <c r="BL469" s="302"/>
      <c r="BM469" s="302"/>
      <c r="BN469" s="302"/>
      <c r="BO469" s="302"/>
      <c r="BP469" s="302"/>
      <c r="BQ469" s="302"/>
      <c r="BR469" s="302"/>
      <c r="BS469" s="302"/>
      <c r="BT469" s="302"/>
      <c r="BU469" s="302"/>
      <c r="BV469" s="302"/>
      <c r="BW469" s="302"/>
      <c r="BX469" s="302"/>
      <c r="BY469" s="302"/>
      <c r="BZ469" s="302"/>
      <c r="CA469" s="302"/>
      <c r="CB469" s="302"/>
      <c r="CC469" s="302"/>
      <c r="CD469" s="302"/>
      <c r="CE469" s="302"/>
      <c r="CF469" s="302"/>
      <c r="CG469" s="302"/>
      <c r="CH469" s="302"/>
      <c r="CI469" s="302"/>
      <c r="CJ469" s="302"/>
      <c r="CK469" s="302"/>
      <c r="CL469" s="302"/>
      <c r="CM469" s="302"/>
      <c r="CN469" s="302"/>
      <c r="CO469" s="302"/>
      <c r="CP469" s="302"/>
      <c r="CQ469" s="302"/>
      <c r="CR469" s="302"/>
      <c r="CS469" s="302"/>
      <c r="CT469" s="302"/>
      <c r="CU469" s="302"/>
      <c r="CV469" s="302"/>
      <c r="CW469" s="302"/>
      <c r="CX469" s="302"/>
      <c r="CY469" s="302"/>
      <c r="CZ469" s="302"/>
      <c r="DA469" s="302"/>
      <c r="DB469" s="302"/>
      <c r="DC469" s="302"/>
      <c r="DD469" s="302"/>
      <c r="DE469" s="302"/>
      <c r="DF469" s="302"/>
      <c r="DG469" s="302"/>
      <c r="DH469" s="302"/>
      <c r="DI469" s="302"/>
      <c r="DJ469" s="302"/>
      <c r="DK469" s="302"/>
      <c r="DL469" s="302"/>
      <c r="DM469" s="302"/>
      <c r="DN469" s="302"/>
      <c r="DO469" s="302"/>
      <c r="DP469" s="302"/>
      <c r="DQ469" s="302"/>
      <c r="DR469" s="302"/>
      <c r="DS469" s="302"/>
      <c r="DT469" s="302"/>
      <c r="DU469" s="302"/>
      <c r="DV469" s="302"/>
      <c r="DW469" s="302"/>
      <c r="DX469" s="302"/>
      <c r="DY469" s="302"/>
      <c r="DZ469" s="302"/>
      <c r="EA469" s="302"/>
      <c r="EB469" s="302"/>
      <c r="EC469" s="302"/>
      <c r="ED469" s="302"/>
      <c r="EE469" s="302"/>
      <c r="EF469" s="302"/>
      <c r="EG469" s="302"/>
      <c r="EH469" s="302"/>
      <c r="EI469" s="302"/>
      <c r="EJ469" s="302"/>
      <c r="EK469" s="302"/>
      <c r="EL469" s="302"/>
      <c r="EM469" s="302"/>
      <c r="EN469" s="302"/>
      <c r="EO469" s="302"/>
      <c r="EP469" s="302"/>
      <c r="EQ469" s="302"/>
      <c r="ER469" s="302"/>
      <c r="ES469" s="302"/>
      <c r="ET469" s="302"/>
      <c r="EU469" s="302"/>
      <c r="EV469" s="302"/>
      <c r="EW469" s="302"/>
      <c r="EX469" s="302"/>
      <c r="EY469" s="302"/>
      <c r="EZ469" s="303"/>
      <c r="FA469" s="303"/>
      <c r="FB469" s="303"/>
      <c r="FC469" s="303"/>
      <c r="FD469" s="303"/>
      <c r="FE469" s="302"/>
      <c r="FF469" s="302"/>
      <c r="FG469" s="302"/>
      <c r="FH469" s="302"/>
      <c r="FI469" s="302"/>
    </row>
    <row r="470" spans="1:165" x14ac:dyDescent="0.2">
      <c r="A470" s="302"/>
      <c r="B470" s="55">
        <f t="shared" si="43"/>
        <v>0</v>
      </c>
      <c r="C470" s="55" t="str">
        <f t="shared" si="44"/>
        <v/>
      </c>
      <c r="D470" s="55" t="str">
        <f t="shared" si="45"/>
        <v/>
      </c>
      <c r="E470" s="55">
        <f t="shared" si="46"/>
        <v>0</v>
      </c>
      <c r="F470" s="55">
        <f t="shared" si="47"/>
        <v>0</v>
      </c>
      <c r="G470" s="55" t="str">
        <f t="shared" si="42"/>
        <v/>
      </c>
      <c r="H470" s="55">
        <f>IF(AND(M470&gt;0,M470&lt;='Summary STATS'!$C$22),1,"")</f>
        <v>1</v>
      </c>
      <c r="I470" s="305"/>
      <c r="J470" s="26" t="s">
        <v>753</v>
      </c>
      <c r="K470" s="205">
        <v>44.223028650000003</v>
      </c>
      <c r="L470" s="205">
        <v>-88.458304150000004</v>
      </c>
      <c r="M470" s="302">
        <v>10.5</v>
      </c>
      <c r="N470" s="302" t="s">
        <v>284</v>
      </c>
      <c r="O470" s="302" t="s">
        <v>277</v>
      </c>
      <c r="P470" s="301"/>
      <c r="Q470" s="302"/>
      <c r="R470" s="15"/>
      <c r="S470" s="15"/>
      <c r="T470" s="302"/>
      <c r="U470" s="302"/>
      <c r="V470" s="302"/>
      <c r="W470" s="302"/>
      <c r="X470" s="302"/>
      <c r="Y470" s="302"/>
      <c r="Z470" s="302"/>
      <c r="AA470" s="302"/>
      <c r="AB470" s="302"/>
      <c r="AC470" s="302"/>
      <c r="AD470" s="302"/>
      <c r="AE470" s="302"/>
      <c r="AF470" s="302"/>
      <c r="AG470" s="302"/>
      <c r="AH470" s="302"/>
      <c r="AI470" s="302"/>
      <c r="AJ470" s="302"/>
      <c r="AK470" s="302"/>
      <c r="AL470" s="302"/>
      <c r="AM470" s="302"/>
      <c r="AN470" s="302"/>
      <c r="AO470" s="302"/>
      <c r="AP470" s="302"/>
      <c r="AQ470" s="302"/>
      <c r="AR470" s="302"/>
      <c r="AS470" s="302"/>
      <c r="AT470" s="302"/>
      <c r="AU470" s="302"/>
      <c r="AV470" s="302"/>
      <c r="AW470" s="302"/>
      <c r="AX470" s="302"/>
      <c r="AY470" s="302"/>
      <c r="AZ470" s="302"/>
      <c r="BA470" s="302"/>
      <c r="BB470" s="302"/>
      <c r="BC470" s="302"/>
      <c r="BD470" s="302"/>
      <c r="BE470" s="302"/>
      <c r="BF470" s="302"/>
      <c r="BG470" s="302"/>
      <c r="BH470" s="302"/>
      <c r="BI470" s="302"/>
      <c r="BJ470" s="302"/>
      <c r="BK470" s="302"/>
      <c r="BL470" s="302"/>
      <c r="BM470" s="302"/>
      <c r="BN470" s="302"/>
      <c r="BO470" s="302"/>
      <c r="BP470" s="302"/>
      <c r="BQ470" s="302"/>
      <c r="BR470" s="302"/>
      <c r="BS470" s="302"/>
      <c r="BT470" s="302"/>
      <c r="BU470" s="302"/>
      <c r="BV470" s="302"/>
      <c r="BW470" s="302"/>
      <c r="BX470" s="302"/>
      <c r="BY470" s="302"/>
      <c r="BZ470" s="302"/>
      <c r="CA470" s="302"/>
      <c r="CB470" s="302"/>
      <c r="CC470" s="302"/>
      <c r="CD470" s="302"/>
      <c r="CE470" s="302"/>
      <c r="CF470" s="302"/>
      <c r="CG470" s="302"/>
      <c r="CH470" s="302"/>
      <c r="CI470" s="302"/>
      <c r="CJ470" s="302"/>
      <c r="CK470" s="302"/>
      <c r="CL470" s="302"/>
      <c r="CM470" s="302"/>
      <c r="CN470" s="302"/>
      <c r="CO470" s="302"/>
      <c r="CP470" s="302"/>
      <c r="CQ470" s="302"/>
      <c r="CR470" s="302"/>
      <c r="CS470" s="302"/>
      <c r="CT470" s="302"/>
      <c r="CU470" s="302"/>
      <c r="CV470" s="302"/>
      <c r="CW470" s="302"/>
      <c r="CX470" s="302"/>
      <c r="CY470" s="302"/>
      <c r="CZ470" s="302"/>
      <c r="DA470" s="302"/>
      <c r="DB470" s="302"/>
      <c r="DC470" s="302"/>
      <c r="DD470" s="302"/>
      <c r="DE470" s="302"/>
      <c r="DF470" s="302"/>
      <c r="DG470" s="302"/>
      <c r="DH470" s="302"/>
      <c r="DI470" s="302"/>
      <c r="DJ470" s="302"/>
      <c r="DK470" s="302"/>
      <c r="DL470" s="302"/>
      <c r="DM470" s="302"/>
      <c r="DN470" s="302"/>
      <c r="DO470" s="302"/>
      <c r="DP470" s="302"/>
      <c r="DQ470" s="302"/>
      <c r="DR470" s="302"/>
      <c r="DS470" s="302"/>
      <c r="DT470" s="302"/>
      <c r="DU470" s="302"/>
      <c r="DV470" s="302"/>
      <c r="DW470" s="302"/>
      <c r="DX470" s="302"/>
      <c r="DY470" s="302"/>
      <c r="DZ470" s="302"/>
      <c r="EA470" s="302"/>
      <c r="EB470" s="302"/>
      <c r="EC470" s="302"/>
      <c r="ED470" s="302"/>
      <c r="EE470" s="302"/>
      <c r="EF470" s="302"/>
      <c r="EG470" s="302"/>
      <c r="EH470" s="302"/>
      <c r="EI470" s="302"/>
      <c r="EJ470" s="302"/>
      <c r="EK470" s="302"/>
      <c r="EL470" s="302"/>
      <c r="EM470" s="302"/>
      <c r="EN470" s="302"/>
      <c r="EO470" s="302"/>
      <c r="EP470" s="302"/>
      <c r="EQ470" s="302"/>
      <c r="ER470" s="302"/>
      <c r="ES470" s="302"/>
      <c r="ET470" s="302"/>
      <c r="EU470" s="302"/>
      <c r="EV470" s="302"/>
      <c r="EW470" s="302"/>
      <c r="EX470" s="302"/>
      <c r="EY470" s="302"/>
      <c r="EZ470" s="303"/>
      <c r="FA470" s="303"/>
      <c r="FB470" s="303"/>
      <c r="FC470" s="303"/>
      <c r="FD470" s="303"/>
      <c r="FE470" s="302"/>
      <c r="FF470" s="302"/>
      <c r="FG470" s="302"/>
      <c r="FH470" s="302"/>
      <c r="FI470" s="302"/>
    </row>
    <row r="471" spans="1:165" x14ac:dyDescent="0.2">
      <c r="A471" s="302"/>
      <c r="B471" s="55">
        <f t="shared" si="43"/>
        <v>0</v>
      </c>
      <c r="C471" s="55" t="str">
        <f t="shared" si="44"/>
        <v/>
      </c>
      <c r="D471" s="55" t="str">
        <f t="shared" si="45"/>
        <v/>
      </c>
      <c r="E471" s="55">
        <f t="shared" si="46"/>
        <v>0</v>
      </c>
      <c r="F471" s="55">
        <f t="shared" si="47"/>
        <v>0</v>
      </c>
      <c r="G471" s="55" t="str">
        <f t="shared" si="42"/>
        <v/>
      </c>
      <c r="H471" s="55">
        <f>IF(AND(M471&gt;0,M471&lt;='Summary STATS'!$C$22),1,"")</f>
        <v>1</v>
      </c>
      <c r="I471" s="305"/>
      <c r="J471" s="26" t="s">
        <v>754</v>
      </c>
      <c r="K471" s="205">
        <v>44.223013770000001</v>
      </c>
      <c r="L471" s="205">
        <v>-88.457202800000005</v>
      </c>
      <c r="M471" s="302">
        <v>8.5</v>
      </c>
      <c r="N471" s="302" t="s">
        <v>284</v>
      </c>
      <c r="O471" s="302" t="s">
        <v>277</v>
      </c>
      <c r="P471" s="301"/>
      <c r="Q471" s="302"/>
      <c r="R471" s="15"/>
      <c r="S471" s="15"/>
      <c r="T471" s="302"/>
      <c r="U471" s="302"/>
      <c r="V471" s="302"/>
      <c r="W471" s="302"/>
      <c r="X471" s="302"/>
      <c r="Y471" s="302"/>
      <c r="Z471" s="302"/>
      <c r="AA471" s="302"/>
      <c r="AB471" s="302"/>
      <c r="AC471" s="302"/>
      <c r="AD471" s="302"/>
      <c r="AE471" s="302"/>
      <c r="AF471" s="302"/>
      <c r="AG471" s="302"/>
      <c r="AH471" s="302"/>
      <c r="AI471" s="302"/>
      <c r="AJ471" s="302"/>
      <c r="AK471" s="302"/>
      <c r="AL471" s="302"/>
      <c r="AM471" s="302"/>
      <c r="AN471" s="302"/>
      <c r="AO471" s="302"/>
      <c r="AP471" s="302"/>
      <c r="AQ471" s="302"/>
      <c r="AR471" s="302"/>
      <c r="AS471" s="302"/>
      <c r="AT471" s="302"/>
      <c r="AU471" s="302"/>
      <c r="AV471" s="302"/>
      <c r="AW471" s="302"/>
      <c r="AX471" s="302"/>
      <c r="AY471" s="302"/>
      <c r="AZ471" s="302"/>
      <c r="BA471" s="302"/>
      <c r="BB471" s="302"/>
      <c r="BC471" s="302"/>
      <c r="BD471" s="302"/>
      <c r="BE471" s="302"/>
      <c r="BF471" s="302"/>
      <c r="BG471" s="302"/>
      <c r="BH471" s="302"/>
      <c r="BI471" s="302"/>
      <c r="BJ471" s="302"/>
      <c r="BK471" s="302"/>
      <c r="BL471" s="302"/>
      <c r="BM471" s="302"/>
      <c r="BN471" s="302"/>
      <c r="BO471" s="302"/>
      <c r="BP471" s="302"/>
      <c r="BQ471" s="302"/>
      <c r="BR471" s="302"/>
      <c r="BS471" s="302"/>
      <c r="BT471" s="302"/>
      <c r="BU471" s="302"/>
      <c r="BV471" s="302"/>
      <c r="BW471" s="302"/>
      <c r="BX471" s="302"/>
      <c r="BY471" s="302"/>
      <c r="BZ471" s="302"/>
      <c r="CA471" s="302"/>
      <c r="CB471" s="302"/>
      <c r="CC471" s="302"/>
      <c r="CD471" s="302"/>
      <c r="CE471" s="302"/>
      <c r="CF471" s="302"/>
      <c r="CG471" s="302"/>
      <c r="CH471" s="302"/>
      <c r="CI471" s="302"/>
      <c r="CJ471" s="302"/>
      <c r="CK471" s="302"/>
      <c r="CL471" s="302"/>
      <c r="CM471" s="302"/>
      <c r="CN471" s="302"/>
      <c r="CO471" s="302"/>
      <c r="CP471" s="302"/>
      <c r="CQ471" s="302"/>
      <c r="CR471" s="302"/>
      <c r="CS471" s="302"/>
      <c r="CT471" s="302"/>
      <c r="CU471" s="302"/>
      <c r="CV471" s="302"/>
      <c r="CW471" s="302"/>
      <c r="CX471" s="302"/>
      <c r="CY471" s="302"/>
      <c r="CZ471" s="302"/>
      <c r="DA471" s="302"/>
      <c r="DB471" s="302"/>
      <c r="DC471" s="302"/>
      <c r="DD471" s="302"/>
      <c r="DE471" s="302"/>
      <c r="DF471" s="302"/>
      <c r="DG471" s="302"/>
      <c r="DH471" s="302"/>
      <c r="DI471" s="302"/>
      <c r="DJ471" s="302"/>
      <c r="DK471" s="302"/>
      <c r="DL471" s="302"/>
      <c r="DM471" s="302"/>
      <c r="DN471" s="302"/>
      <c r="DO471" s="302"/>
      <c r="DP471" s="302"/>
      <c r="DQ471" s="302"/>
      <c r="DR471" s="302"/>
      <c r="DS471" s="302"/>
      <c r="DT471" s="302"/>
      <c r="DU471" s="302"/>
      <c r="DV471" s="302"/>
      <c r="DW471" s="302"/>
      <c r="DX471" s="302"/>
      <c r="DY471" s="302"/>
      <c r="DZ471" s="302"/>
      <c r="EA471" s="302"/>
      <c r="EB471" s="302"/>
      <c r="EC471" s="302"/>
      <c r="ED471" s="302"/>
      <c r="EE471" s="302"/>
      <c r="EF471" s="302"/>
      <c r="EG471" s="302"/>
      <c r="EH471" s="302"/>
      <c r="EI471" s="302"/>
      <c r="EJ471" s="302"/>
      <c r="EK471" s="302"/>
      <c r="EL471" s="302"/>
      <c r="EM471" s="302"/>
      <c r="EN471" s="302"/>
      <c r="EO471" s="302"/>
      <c r="EP471" s="302"/>
      <c r="EQ471" s="302"/>
      <c r="ER471" s="302"/>
      <c r="ES471" s="302"/>
      <c r="ET471" s="302"/>
      <c r="EU471" s="302"/>
      <c r="EV471" s="302"/>
      <c r="EW471" s="302"/>
      <c r="EX471" s="302"/>
      <c r="EY471" s="302"/>
      <c r="EZ471" s="303"/>
      <c r="FA471" s="303"/>
      <c r="FB471" s="303"/>
      <c r="FC471" s="303"/>
      <c r="FD471" s="303"/>
      <c r="FE471" s="302"/>
      <c r="FF471" s="302"/>
      <c r="FG471" s="302"/>
      <c r="FH471" s="302"/>
      <c r="FI471" s="302"/>
    </row>
    <row r="472" spans="1:165" x14ac:dyDescent="0.2">
      <c r="A472" s="302"/>
      <c r="B472" s="55">
        <f t="shared" si="43"/>
        <v>1</v>
      </c>
      <c r="C472" s="55">
        <f t="shared" si="44"/>
        <v>1</v>
      </c>
      <c r="D472" s="55">
        <f t="shared" si="45"/>
        <v>1</v>
      </c>
      <c r="E472" s="55">
        <f t="shared" si="46"/>
        <v>1</v>
      </c>
      <c r="F472" s="55">
        <f t="shared" si="47"/>
        <v>1</v>
      </c>
      <c r="G472" s="55">
        <f t="shared" si="42"/>
        <v>5.5</v>
      </c>
      <c r="H472" s="55">
        <f>IF(AND(M472&gt;0,M472&lt;='Summary STATS'!$C$22),1,"")</f>
        <v>1</v>
      </c>
      <c r="I472" s="305"/>
      <c r="J472" s="26" t="s">
        <v>755</v>
      </c>
      <c r="K472" s="205">
        <v>44.22299889</v>
      </c>
      <c r="L472" s="205">
        <v>-88.456101450000006</v>
      </c>
      <c r="M472" s="302">
        <v>5.5</v>
      </c>
      <c r="N472" s="302" t="s">
        <v>284</v>
      </c>
      <c r="O472" s="302" t="s">
        <v>277</v>
      </c>
      <c r="P472" s="301"/>
      <c r="Q472" s="302">
        <v>1</v>
      </c>
      <c r="R472" s="15"/>
      <c r="S472" s="15"/>
      <c r="T472" s="302"/>
      <c r="U472" s="302"/>
      <c r="V472" s="302"/>
      <c r="W472" s="302"/>
      <c r="X472" s="302"/>
      <c r="Y472" s="302"/>
      <c r="Z472" s="302"/>
      <c r="AA472" s="302"/>
      <c r="AB472" s="302"/>
      <c r="AC472" s="302"/>
      <c r="AD472" s="302"/>
      <c r="AE472" s="302">
        <v>1</v>
      </c>
      <c r="AF472" s="302"/>
      <c r="AG472" s="302"/>
      <c r="AH472" s="302"/>
      <c r="AI472" s="302"/>
      <c r="AJ472" s="302"/>
      <c r="AK472" s="302"/>
      <c r="AL472" s="302"/>
      <c r="AM472" s="302"/>
      <c r="AN472" s="302"/>
      <c r="AO472" s="302"/>
      <c r="AP472" s="302"/>
      <c r="AQ472" s="302"/>
      <c r="AR472" s="302"/>
      <c r="AS472" s="302"/>
      <c r="AT472" s="302"/>
      <c r="AU472" s="302"/>
      <c r="AV472" s="302"/>
      <c r="AW472" s="302"/>
      <c r="AX472" s="302"/>
      <c r="AY472" s="302"/>
      <c r="AZ472" s="302"/>
      <c r="BA472" s="302"/>
      <c r="BB472" s="302"/>
      <c r="BC472" s="302"/>
      <c r="BD472" s="302"/>
      <c r="BE472" s="302"/>
      <c r="BF472" s="302"/>
      <c r="BG472" s="302"/>
      <c r="BH472" s="302"/>
      <c r="BI472" s="302"/>
      <c r="BJ472" s="302"/>
      <c r="BK472" s="302"/>
      <c r="BL472" s="302"/>
      <c r="BM472" s="302"/>
      <c r="BN472" s="302"/>
      <c r="BO472" s="302"/>
      <c r="BP472" s="302"/>
      <c r="BQ472" s="302"/>
      <c r="BR472" s="302"/>
      <c r="BS472" s="302"/>
      <c r="BT472" s="302"/>
      <c r="BU472" s="302"/>
      <c r="BV472" s="302"/>
      <c r="BW472" s="302"/>
      <c r="BX472" s="302"/>
      <c r="BY472" s="302"/>
      <c r="BZ472" s="302"/>
      <c r="CA472" s="302"/>
      <c r="CB472" s="302"/>
      <c r="CC472" s="302"/>
      <c r="CD472" s="302"/>
      <c r="CE472" s="302"/>
      <c r="CF472" s="302"/>
      <c r="CG472" s="302"/>
      <c r="CH472" s="302"/>
      <c r="CI472" s="302"/>
      <c r="CJ472" s="302"/>
      <c r="CK472" s="302"/>
      <c r="CL472" s="302"/>
      <c r="CM472" s="302"/>
      <c r="CN472" s="302"/>
      <c r="CO472" s="302"/>
      <c r="CP472" s="302"/>
      <c r="CQ472" s="302"/>
      <c r="CR472" s="302"/>
      <c r="CS472" s="302"/>
      <c r="CT472" s="302"/>
      <c r="CU472" s="302"/>
      <c r="CV472" s="302"/>
      <c r="CW472" s="302"/>
      <c r="CX472" s="302"/>
      <c r="CY472" s="302"/>
      <c r="CZ472" s="302"/>
      <c r="DA472" s="302"/>
      <c r="DB472" s="302"/>
      <c r="DC472" s="302"/>
      <c r="DD472" s="302"/>
      <c r="DE472" s="302"/>
      <c r="DF472" s="302"/>
      <c r="DG472" s="302"/>
      <c r="DH472" s="302"/>
      <c r="DI472" s="302"/>
      <c r="DJ472" s="302"/>
      <c r="DK472" s="302"/>
      <c r="DL472" s="302"/>
      <c r="DM472" s="302"/>
      <c r="DN472" s="302"/>
      <c r="DO472" s="302"/>
      <c r="DP472" s="302"/>
      <c r="DQ472" s="302"/>
      <c r="DR472" s="302"/>
      <c r="DS472" s="302"/>
      <c r="DT472" s="302"/>
      <c r="DU472" s="302"/>
      <c r="DV472" s="302"/>
      <c r="DW472" s="302"/>
      <c r="DX472" s="302"/>
      <c r="DY472" s="302"/>
      <c r="DZ472" s="302"/>
      <c r="EA472" s="302"/>
      <c r="EB472" s="302"/>
      <c r="EC472" s="302"/>
      <c r="ED472" s="302"/>
      <c r="EE472" s="302"/>
      <c r="EF472" s="302"/>
      <c r="EG472" s="302"/>
      <c r="EH472" s="302"/>
      <c r="EI472" s="302"/>
      <c r="EJ472" s="302"/>
      <c r="EK472" s="302"/>
      <c r="EL472" s="302"/>
      <c r="EM472" s="302"/>
      <c r="EN472" s="302"/>
      <c r="EO472" s="302"/>
      <c r="EP472" s="302"/>
      <c r="EQ472" s="302"/>
      <c r="ER472" s="302"/>
      <c r="ES472" s="302"/>
      <c r="ET472" s="302"/>
      <c r="EU472" s="302"/>
      <c r="EV472" s="302"/>
      <c r="EW472" s="302"/>
      <c r="EX472" s="302"/>
      <c r="EY472" s="302"/>
      <c r="EZ472" s="303"/>
      <c r="FA472" s="303"/>
      <c r="FB472" s="303"/>
      <c r="FC472" s="303"/>
      <c r="FD472" s="303"/>
      <c r="FE472" s="302"/>
      <c r="FF472" s="302"/>
      <c r="FG472" s="302"/>
      <c r="FH472" s="302"/>
      <c r="FI472" s="302"/>
    </row>
    <row r="473" spans="1:165" x14ac:dyDescent="0.2">
      <c r="A473" s="302"/>
      <c r="B473" s="55">
        <f t="shared" si="43"/>
        <v>6</v>
      </c>
      <c r="C473" s="55">
        <f t="shared" si="44"/>
        <v>6</v>
      </c>
      <c r="D473" s="55">
        <f t="shared" si="45"/>
        <v>5</v>
      </c>
      <c r="E473" s="55">
        <f t="shared" si="46"/>
        <v>6</v>
      </c>
      <c r="F473" s="55">
        <f t="shared" si="47"/>
        <v>5</v>
      </c>
      <c r="G473" s="55">
        <f t="shared" si="42"/>
        <v>4.25</v>
      </c>
      <c r="H473" s="55">
        <f>IF(AND(M473&gt;0,M473&lt;='Summary STATS'!$C$22),1,"")</f>
        <v>1</v>
      </c>
      <c r="I473" s="305"/>
      <c r="J473" s="26" t="s">
        <v>756</v>
      </c>
      <c r="K473" s="205">
        <v>44.223924449999998</v>
      </c>
      <c r="L473" s="205">
        <v>-88.465993030000007</v>
      </c>
      <c r="M473" s="302">
        <v>4.25</v>
      </c>
      <c r="N473" s="302" t="s">
        <v>284</v>
      </c>
      <c r="O473" s="302" t="s">
        <v>277</v>
      </c>
      <c r="P473" s="301"/>
      <c r="Q473" s="302">
        <v>3</v>
      </c>
      <c r="R473" s="15">
        <v>1</v>
      </c>
      <c r="S473" s="15"/>
      <c r="T473" s="302"/>
      <c r="U473" s="302"/>
      <c r="V473" s="302"/>
      <c r="W473" s="302"/>
      <c r="X473" s="302"/>
      <c r="Y473" s="302"/>
      <c r="Z473" s="302"/>
      <c r="AA473" s="302"/>
      <c r="AB473" s="302"/>
      <c r="AC473" s="302"/>
      <c r="AD473" s="302"/>
      <c r="AE473" s="302">
        <v>3</v>
      </c>
      <c r="AF473" s="302"/>
      <c r="AG473" s="302"/>
      <c r="AH473" s="302"/>
      <c r="AI473" s="302"/>
      <c r="AJ473" s="302"/>
      <c r="AK473" s="302"/>
      <c r="AL473" s="302"/>
      <c r="AM473" s="302"/>
      <c r="AN473" s="302"/>
      <c r="AO473" s="302"/>
      <c r="AP473" s="302"/>
      <c r="AQ473" s="302">
        <v>3</v>
      </c>
      <c r="AR473" s="302"/>
      <c r="AS473" s="302"/>
      <c r="AT473" s="302"/>
      <c r="AU473" s="302"/>
      <c r="AV473" s="302"/>
      <c r="AW473" s="302"/>
      <c r="AX473" s="302"/>
      <c r="AY473" s="302"/>
      <c r="AZ473" s="302"/>
      <c r="BA473" s="302"/>
      <c r="BB473" s="302"/>
      <c r="BC473" s="302"/>
      <c r="BD473" s="302"/>
      <c r="BE473" s="302">
        <v>2</v>
      </c>
      <c r="BF473" s="302"/>
      <c r="BG473" s="302"/>
      <c r="BH473" s="302"/>
      <c r="BI473" s="302"/>
      <c r="BJ473" s="302"/>
      <c r="BK473" s="302"/>
      <c r="BL473" s="302"/>
      <c r="BM473" s="302"/>
      <c r="BN473" s="302"/>
      <c r="BO473" s="302"/>
      <c r="BP473" s="302"/>
      <c r="BQ473" s="302"/>
      <c r="BR473" s="302"/>
      <c r="BS473" s="302"/>
      <c r="BT473" s="302"/>
      <c r="BU473" s="302"/>
      <c r="BV473" s="302"/>
      <c r="BW473" s="302"/>
      <c r="BX473" s="302"/>
      <c r="BY473" s="302"/>
      <c r="BZ473" s="302"/>
      <c r="CA473" s="302"/>
      <c r="CB473" s="302"/>
      <c r="CC473" s="302"/>
      <c r="CD473" s="302"/>
      <c r="CE473" s="302"/>
      <c r="CF473" s="302"/>
      <c r="CG473" s="302"/>
      <c r="CH473" s="302"/>
      <c r="CI473" s="302"/>
      <c r="CJ473" s="302"/>
      <c r="CK473" s="302"/>
      <c r="CL473" s="302"/>
      <c r="CM473" s="302"/>
      <c r="CN473" s="302"/>
      <c r="CO473" s="302"/>
      <c r="CP473" s="302"/>
      <c r="CQ473" s="302"/>
      <c r="CR473" s="302"/>
      <c r="CS473" s="302"/>
      <c r="CT473" s="302"/>
      <c r="CU473" s="302"/>
      <c r="CV473" s="302"/>
      <c r="CW473" s="302"/>
      <c r="CX473" s="302"/>
      <c r="CY473" s="302"/>
      <c r="CZ473" s="302"/>
      <c r="DA473" s="302"/>
      <c r="DB473" s="302"/>
      <c r="DC473" s="302"/>
      <c r="DD473" s="302"/>
      <c r="DE473" s="302"/>
      <c r="DF473" s="302"/>
      <c r="DG473" s="302"/>
      <c r="DH473" s="302"/>
      <c r="DI473" s="302"/>
      <c r="DJ473" s="302"/>
      <c r="DK473" s="302"/>
      <c r="DL473" s="302"/>
      <c r="DM473" s="302"/>
      <c r="DN473" s="302"/>
      <c r="DO473" s="302"/>
      <c r="DP473" s="302"/>
      <c r="DQ473" s="302"/>
      <c r="DR473" s="302"/>
      <c r="DS473" s="302"/>
      <c r="DT473" s="302"/>
      <c r="DU473" s="302"/>
      <c r="DV473" s="302"/>
      <c r="DW473" s="302"/>
      <c r="DX473" s="302"/>
      <c r="DY473" s="302"/>
      <c r="DZ473" s="302"/>
      <c r="EA473" s="302"/>
      <c r="EB473" s="302"/>
      <c r="EC473" s="302"/>
      <c r="ED473" s="302">
        <v>2</v>
      </c>
      <c r="EE473" s="302"/>
      <c r="EF473" s="302"/>
      <c r="EG473" s="302"/>
      <c r="EH473" s="302"/>
      <c r="EI473" s="302"/>
      <c r="EJ473" s="302"/>
      <c r="EK473" s="302"/>
      <c r="EL473" s="302"/>
      <c r="EM473" s="302"/>
      <c r="EN473" s="302"/>
      <c r="EO473" s="302"/>
      <c r="EP473" s="302"/>
      <c r="EQ473" s="302"/>
      <c r="ER473" s="302"/>
      <c r="ES473" s="302"/>
      <c r="ET473" s="302"/>
      <c r="EU473" s="302">
        <v>1</v>
      </c>
      <c r="EV473" s="302"/>
      <c r="EW473" s="302"/>
      <c r="EX473" s="302"/>
      <c r="EY473" s="302"/>
      <c r="EZ473" s="303"/>
      <c r="FA473" s="303"/>
      <c r="FB473" s="303">
        <v>1</v>
      </c>
      <c r="FC473" s="303"/>
      <c r="FD473" s="303"/>
      <c r="FE473" s="302"/>
      <c r="FF473" s="302"/>
      <c r="FG473" s="302"/>
      <c r="FH473" s="302"/>
      <c r="FI473" s="302"/>
    </row>
    <row r="474" spans="1:165" x14ac:dyDescent="0.2">
      <c r="A474" s="302"/>
      <c r="B474" s="55">
        <f t="shared" si="43"/>
        <v>1</v>
      </c>
      <c r="C474" s="55">
        <f t="shared" si="44"/>
        <v>1</v>
      </c>
      <c r="D474" s="55">
        <f t="shared" si="45"/>
        <v>1</v>
      </c>
      <c r="E474" s="55">
        <f t="shared" si="46"/>
        <v>1</v>
      </c>
      <c r="F474" s="55">
        <f t="shared" si="47"/>
        <v>1</v>
      </c>
      <c r="G474" s="55">
        <f t="shared" ref="G474:G537" si="48">IF($B474&gt;=1,$M474,"")</f>
        <v>7</v>
      </c>
      <c r="H474" s="55">
        <f>IF(AND(M474&gt;0,M474&lt;='Summary STATS'!$C$22),1,"")</f>
        <v>1</v>
      </c>
      <c r="I474" s="305"/>
      <c r="J474" s="26" t="s">
        <v>757</v>
      </c>
      <c r="K474" s="205">
        <v>44.223909650000003</v>
      </c>
      <c r="L474" s="205">
        <v>-88.464891660000006</v>
      </c>
      <c r="M474" s="302">
        <v>7</v>
      </c>
      <c r="N474" s="302" t="s">
        <v>284</v>
      </c>
      <c r="O474" s="302" t="s">
        <v>277</v>
      </c>
      <c r="P474" s="301"/>
      <c r="Q474" s="302">
        <v>1</v>
      </c>
      <c r="R474" s="15"/>
      <c r="S474" s="15"/>
      <c r="T474" s="302"/>
      <c r="U474" s="302"/>
      <c r="V474" s="302"/>
      <c r="W474" s="302"/>
      <c r="X474" s="302"/>
      <c r="Y474" s="302"/>
      <c r="Z474" s="302"/>
      <c r="AA474" s="302"/>
      <c r="AB474" s="302"/>
      <c r="AC474" s="302"/>
      <c r="AD474" s="302"/>
      <c r="AE474" s="302">
        <v>1</v>
      </c>
      <c r="AF474" s="302"/>
      <c r="AG474" s="302"/>
      <c r="AH474" s="302"/>
      <c r="AI474" s="302"/>
      <c r="AJ474" s="302"/>
      <c r="AK474" s="302"/>
      <c r="AL474" s="302"/>
      <c r="AM474" s="302"/>
      <c r="AN474" s="302"/>
      <c r="AO474" s="302"/>
      <c r="AP474" s="302"/>
      <c r="AQ474" s="302" t="s">
        <v>278</v>
      </c>
      <c r="AR474" s="302"/>
      <c r="AS474" s="302"/>
      <c r="AT474" s="302"/>
      <c r="AU474" s="302"/>
      <c r="AV474" s="302"/>
      <c r="AW474" s="302"/>
      <c r="AX474" s="302"/>
      <c r="AY474" s="302"/>
      <c r="AZ474" s="302"/>
      <c r="BA474" s="302"/>
      <c r="BB474" s="302"/>
      <c r="BC474" s="302"/>
      <c r="BD474" s="302"/>
      <c r="BE474" s="302" t="s">
        <v>278</v>
      </c>
      <c r="BF474" s="302"/>
      <c r="BG474" s="302"/>
      <c r="BH474" s="302"/>
      <c r="BI474" s="302"/>
      <c r="BJ474" s="302"/>
      <c r="BK474" s="302"/>
      <c r="BL474" s="302"/>
      <c r="BM474" s="302"/>
      <c r="BN474" s="302"/>
      <c r="BO474" s="302"/>
      <c r="BP474" s="302"/>
      <c r="BQ474" s="302"/>
      <c r="BR474" s="302"/>
      <c r="BS474" s="302"/>
      <c r="BT474" s="302"/>
      <c r="BU474" s="302"/>
      <c r="BV474" s="302"/>
      <c r="BW474" s="302"/>
      <c r="BX474" s="302"/>
      <c r="BY474" s="302"/>
      <c r="BZ474" s="302"/>
      <c r="CA474" s="302"/>
      <c r="CB474" s="302"/>
      <c r="CC474" s="302"/>
      <c r="CD474" s="302"/>
      <c r="CE474" s="302"/>
      <c r="CF474" s="302"/>
      <c r="CG474" s="302"/>
      <c r="CH474" s="302"/>
      <c r="CI474" s="302"/>
      <c r="CJ474" s="302"/>
      <c r="CK474" s="302"/>
      <c r="CL474" s="302"/>
      <c r="CM474" s="302"/>
      <c r="CN474" s="302"/>
      <c r="CO474" s="302"/>
      <c r="CP474" s="302"/>
      <c r="CQ474" s="302"/>
      <c r="CR474" s="302"/>
      <c r="CS474" s="302"/>
      <c r="CT474" s="302"/>
      <c r="CU474" s="302"/>
      <c r="CV474" s="302"/>
      <c r="CW474" s="302"/>
      <c r="CX474" s="302"/>
      <c r="CY474" s="302"/>
      <c r="CZ474" s="302"/>
      <c r="DA474" s="302"/>
      <c r="DB474" s="302"/>
      <c r="DC474" s="302"/>
      <c r="DD474" s="302"/>
      <c r="DE474" s="302"/>
      <c r="DF474" s="302"/>
      <c r="DG474" s="302"/>
      <c r="DH474" s="302"/>
      <c r="DI474" s="302"/>
      <c r="DJ474" s="302"/>
      <c r="DK474" s="302"/>
      <c r="DL474" s="302"/>
      <c r="DM474" s="302"/>
      <c r="DN474" s="302"/>
      <c r="DO474" s="302"/>
      <c r="DP474" s="302"/>
      <c r="DQ474" s="302"/>
      <c r="DR474" s="302"/>
      <c r="DS474" s="302"/>
      <c r="DT474" s="302"/>
      <c r="DU474" s="302"/>
      <c r="DV474" s="302"/>
      <c r="DW474" s="302"/>
      <c r="DX474" s="302"/>
      <c r="DY474" s="302"/>
      <c r="DZ474" s="302"/>
      <c r="EA474" s="302"/>
      <c r="EB474" s="302"/>
      <c r="EC474" s="302"/>
      <c r="ED474" s="302" t="s">
        <v>278</v>
      </c>
      <c r="EE474" s="302"/>
      <c r="EF474" s="302"/>
      <c r="EG474" s="302"/>
      <c r="EH474" s="302"/>
      <c r="EI474" s="302"/>
      <c r="EJ474" s="302"/>
      <c r="EK474" s="302"/>
      <c r="EL474" s="302"/>
      <c r="EM474" s="302"/>
      <c r="EN474" s="302"/>
      <c r="EO474" s="302"/>
      <c r="EP474" s="302"/>
      <c r="EQ474" s="302"/>
      <c r="ER474" s="302"/>
      <c r="ES474" s="302"/>
      <c r="ET474" s="302"/>
      <c r="EU474" s="302"/>
      <c r="EV474" s="302"/>
      <c r="EW474" s="302"/>
      <c r="EX474" s="302"/>
      <c r="EY474" s="302"/>
      <c r="EZ474" s="303"/>
      <c r="FA474" s="303"/>
      <c r="FB474" s="303" t="s">
        <v>278</v>
      </c>
      <c r="FC474" s="303"/>
      <c r="FD474" s="303"/>
      <c r="FE474" s="302"/>
      <c r="FF474" s="302"/>
      <c r="FG474" s="302"/>
      <c r="FH474" s="302"/>
      <c r="FI474" s="302"/>
    </row>
    <row r="475" spans="1:165" x14ac:dyDescent="0.2">
      <c r="A475" s="302"/>
      <c r="B475" s="55">
        <f t="shared" si="43"/>
        <v>0</v>
      </c>
      <c r="C475" s="55" t="str">
        <f t="shared" si="44"/>
        <v/>
      </c>
      <c r="D475" s="55" t="str">
        <f t="shared" si="45"/>
        <v/>
      </c>
      <c r="E475" s="55">
        <f t="shared" si="46"/>
        <v>0</v>
      </c>
      <c r="F475" s="55">
        <f t="shared" si="47"/>
        <v>0</v>
      </c>
      <c r="G475" s="55" t="str">
        <f t="shared" si="48"/>
        <v/>
      </c>
      <c r="H475" s="55">
        <f>IF(AND(M475&gt;0,M475&lt;='Summary STATS'!$C$22),1,"")</f>
        <v>1</v>
      </c>
      <c r="I475" s="305"/>
      <c r="J475" s="26" t="s">
        <v>758</v>
      </c>
      <c r="K475" s="205">
        <v>44.22389484</v>
      </c>
      <c r="L475" s="205">
        <v>-88.463790290000006</v>
      </c>
      <c r="M475" s="302">
        <v>8.25</v>
      </c>
      <c r="N475" s="302" t="s">
        <v>284</v>
      </c>
      <c r="O475" s="302" t="s">
        <v>277</v>
      </c>
      <c r="P475" s="301"/>
      <c r="Q475" s="302"/>
      <c r="R475" s="15"/>
      <c r="S475" s="15"/>
      <c r="T475" s="302"/>
      <c r="U475" s="302"/>
      <c r="V475" s="302"/>
      <c r="W475" s="302"/>
      <c r="X475" s="302"/>
      <c r="Y475" s="302"/>
      <c r="Z475" s="302"/>
      <c r="AA475" s="302"/>
      <c r="AB475" s="302"/>
      <c r="AC475" s="302"/>
      <c r="AD475" s="302"/>
      <c r="AE475" s="302" t="s">
        <v>278</v>
      </c>
      <c r="AF475" s="302"/>
      <c r="AG475" s="302"/>
      <c r="AH475" s="302"/>
      <c r="AI475" s="302"/>
      <c r="AJ475" s="302"/>
      <c r="AK475" s="302"/>
      <c r="AL475" s="302"/>
      <c r="AM475" s="302"/>
      <c r="AN475" s="302"/>
      <c r="AO475" s="302"/>
      <c r="AP475" s="302"/>
      <c r="AQ475" s="302"/>
      <c r="AR475" s="302"/>
      <c r="AS475" s="302"/>
      <c r="AT475" s="302"/>
      <c r="AU475" s="302"/>
      <c r="AV475" s="302"/>
      <c r="AW475" s="302"/>
      <c r="AX475" s="302"/>
      <c r="AY475" s="302"/>
      <c r="AZ475" s="302"/>
      <c r="BA475" s="302"/>
      <c r="BB475" s="302"/>
      <c r="BC475" s="302"/>
      <c r="BD475" s="302"/>
      <c r="BE475" s="302"/>
      <c r="BF475" s="302"/>
      <c r="BG475" s="302"/>
      <c r="BH475" s="302"/>
      <c r="BI475" s="302"/>
      <c r="BJ475" s="302"/>
      <c r="BK475" s="302"/>
      <c r="BL475" s="302"/>
      <c r="BM475" s="302"/>
      <c r="BN475" s="302"/>
      <c r="BO475" s="302"/>
      <c r="BP475" s="302"/>
      <c r="BQ475" s="302"/>
      <c r="BR475" s="302"/>
      <c r="BS475" s="302"/>
      <c r="BT475" s="302"/>
      <c r="BU475" s="302"/>
      <c r="BV475" s="302"/>
      <c r="BW475" s="302"/>
      <c r="BX475" s="302"/>
      <c r="BY475" s="302"/>
      <c r="BZ475" s="302"/>
      <c r="CA475" s="302"/>
      <c r="CB475" s="302"/>
      <c r="CC475" s="302"/>
      <c r="CD475" s="302"/>
      <c r="CE475" s="302"/>
      <c r="CF475" s="302"/>
      <c r="CG475" s="302"/>
      <c r="CH475" s="302"/>
      <c r="CI475" s="302"/>
      <c r="CJ475" s="302"/>
      <c r="CK475" s="302"/>
      <c r="CL475" s="302"/>
      <c r="CM475" s="302"/>
      <c r="CN475" s="302"/>
      <c r="CO475" s="302"/>
      <c r="CP475" s="302"/>
      <c r="CQ475" s="302"/>
      <c r="CR475" s="302"/>
      <c r="CS475" s="302"/>
      <c r="CT475" s="302"/>
      <c r="CU475" s="302"/>
      <c r="CV475" s="302"/>
      <c r="CW475" s="302"/>
      <c r="CX475" s="302"/>
      <c r="CY475" s="302"/>
      <c r="CZ475" s="302"/>
      <c r="DA475" s="302"/>
      <c r="DB475" s="302"/>
      <c r="DC475" s="302"/>
      <c r="DD475" s="302"/>
      <c r="DE475" s="302"/>
      <c r="DF475" s="302"/>
      <c r="DG475" s="302"/>
      <c r="DH475" s="302"/>
      <c r="DI475" s="302"/>
      <c r="DJ475" s="302"/>
      <c r="DK475" s="302"/>
      <c r="DL475" s="302"/>
      <c r="DM475" s="302"/>
      <c r="DN475" s="302"/>
      <c r="DO475" s="302"/>
      <c r="DP475" s="302"/>
      <c r="DQ475" s="302"/>
      <c r="DR475" s="302"/>
      <c r="DS475" s="302"/>
      <c r="DT475" s="302"/>
      <c r="DU475" s="302"/>
      <c r="DV475" s="302"/>
      <c r="DW475" s="302"/>
      <c r="DX475" s="302"/>
      <c r="DY475" s="302"/>
      <c r="DZ475" s="302"/>
      <c r="EA475" s="302"/>
      <c r="EB475" s="302"/>
      <c r="EC475" s="302"/>
      <c r="ED475" s="302"/>
      <c r="EE475" s="302"/>
      <c r="EF475" s="302"/>
      <c r="EG475" s="302"/>
      <c r="EH475" s="302"/>
      <c r="EI475" s="302"/>
      <c r="EJ475" s="302"/>
      <c r="EK475" s="302"/>
      <c r="EL475" s="302"/>
      <c r="EM475" s="302"/>
      <c r="EN475" s="302"/>
      <c r="EO475" s="302"/>
      <c r="EP475" s="302"/>
      <c r="EQ475" s="302"/>
      <c r="ER475" s="302"/>
      <c r="ES475" s="302"/>
      <c r="ET475" s="302"/>
      <c r="EU475" s="302"/>
      <c r="EV475" s="302"/>
      <c r="EW475" s="302"/>
      <c r="EX475" s="302"/>
      <c r="EY475" s="302"/>
      <c r="EZ475" s="303"/>
      <c r="FA475" s="303"/>
      <c r="FB475" s="303"/>
      <c r="FC475" s="303"/>
      <c r="FD475" s="303"/>
      <c r="FE475" s="302"/>
      <c r="FF475" s="302"/>
      <c r="FG475" s="302"/>
      <c r="FH475" s="302"/>
      <c r="FI475" s="302"/>
    </row>
    <row r="476" spans="1:165" x14ac:dyDescent="0.2">
      <c r="A476" s="302"/>
      <c r="B476" s="55">
        <f t="shared" si="43"/>
        <v>0</v>
      </c>
      <c r="C476" s="55" t="str">
        <f t="shared" si="44"/>
        <v/>
      </c>
      <c r="D476" s="55" t="str">
        <f t="shared" si="45"/>
        <v/>
      </c>
      <c r="E476" s="55">
        <f t="shared" si="46"/>
        <v>0</v>
      </c>
      <c r="F476" s="55">
        <f t="shared" si="47"/>
        <v>0</v>
      </c>
      <c r="G476" s="55" t="str">
        <f t="shared" si="48"/>
        <v/>
      </c>
      <c r="H476" s="55">
        <f>IF(AND(M476&gt;0,M476&lt;='Summary STATS'!$C$22),1,"")</f>
        <v>1</v>
      </c>
      <c r="I476" s="305"/>
      <c r="J476" s="26" t="s">
        <v>759</v>
      </c>
      <c r="K476" s="205">
        <v>44.223880020000003</v>
      </c>
      <c r="L476" s="205">
        <v>-88.462688929999999</v>
      </c>
      <c r="M476" s="302">
        <v>8.25</v>
      </c>
      <c r="N476" s="302" t="s">
        <v>284</v>
      </c>
      <c r="O476" s="302" t="s">
        <v>277</v>
      </c>
      <c r="P476" s="301"/>
      <c r="Q476" s="302"/>
      <c r="R476" s="15"/>
      <c r="S476" s="15"/>
      <c r="T476" s="302"/>
      <c r="U476" s="302"/>
      <c r="V476" s="302"/>
      <c r="W476" s="302"/>
      <c r="X476" s="302"/>
      <c r="Y476" s="302"/>
      <c r="Z476" s="302"/>
      <c r="AA476" s="302"/>
      <c r="AB476" s="302"/>
      <c r="AC476" s="302"/>
      <c r="AD476" s="302"/>
      <c r="AE476" s="302"/>
      <c r="AF476" s="302"/>
      <c r="AG476" s="302"/>
      <c r="AH476" s="302"/>
      <c r="AI476" s="302"/>
      <c r="AJ476" s="302"/>
      <c r="AK476" s="302"/>
      <c r="AL476" s="302"/>
      <c r="AM476" s="302"/>
      <c r="AN476" s="302"/>
      <c r="AO476" s="302"/>
      <c r="AP476" s="302"/>
      <c r="AQ476" s="302"/>
      <c r="AR476" s="302"/>
      <c r="AS476" s="302"/>
      <c r="AT476" s="302"/>
      <c r="AU476" s="302"/>
      <c r="AV476" s="302"/>
      <c r="AW476" s="302"/>
      <c r="AX476" s="302"/>
      <c r="AY476" s="302"/>
      <c r="AZ476" s="302"/>
      <c r="BA476" s="302"/>
      <c r="BB476" s="302"/>
      <c r="BC476" s="302"/>
      <c r="BD476" s="302"/>
      <c r="BE476" s="302"/>
      <c r="BF476" s="302"/>
      <c r="BG476" s="302"/>
      <c r="BH476" s="302"/>
      <c r="BI476" s="302"/>
      <c r="BJ476" s="302"/>
      <c r="BK476" s="302"/>
      <c r="BL476" s="302"/>
      <c r="BM476" s="302"/>
      <c r="BN476" s="302"/>
      <c r="BO476" s="302"/>
      <c r="BP476" s="302"/>
      <c r="BQ476" s="302"/>
      <c r="BR476" s="302"/>
      <c r="BS476" s="302"/>
      <c r="BT476" s="302"/>
      <c r="BU476" s="302"/>
      <c r="BV476" s="302"/>
      <c r="BW476" s="302"/>
      <c r="BX476" s="302"/>
      <c r="BY476" s="302"/>
      <c r="BZ476" s="302"/>
      <c r="CA476" s="302"/>
      <c r="CB476" s="302"/>
      <c r="CC476" s="302"/>
      <c r="CD476" s="302"/>
      <c r="CE476" s="302"/>
      <c r="CF476" s="302"/>
      <c r="CG476" s="302"/>
      <c r="CH476" s="302"/>
      <c r="CI476" s="302"/>
      <c r="CJ476" s="302"/>
      <c r="CK476" s="302"/>
      <c r="CL476" s="302"/>
      <c r="CM476" s="302"/>
      <c r="CN476" s="302"/>
      <c r="CO476" s="302"/>
      <c r="CP476" s="302"/>
      <c r="CQ476" s="302"/>
      <c r="CR476" s="302"/>
      <c r="CS476" s="302"/>
      <c r="CT476" s="302"/>
      <c r="CU476" s="302"/>
      <c r="CV476" s="302"/>
      <c r="CW476" s="302"/>
      <c r="CX476" s="302"/>
      <c r="CY476" s="302"/>
      <c r="CZ476" s="302"/>
      <c r="DA476" s="302"/>
      <c r="DB476" s="302"/>
      <c r="DC476" s="302"/>
      <c r="DD476" s="302"/>
      <c r="DE476" s="302"/>
      <c r="DF476" s="302"/>
      <c r="DG476" s="302"/>
      <c r="DH476" s="302"/>
      <c r="DI476" s="302"/>
      <c r="DJ476" s="302"/>
      <c r="DK476" s="302"/>
      <c r="DL476" s="302"/>
      <c r="DM476" s="302"/>
      <c r="DN476" s="302"/>
      <c r="DO476" s="302"/>
      <c r="DP476" s="302"/>
      <c r="DQ476" s="302"/>
      <c r="DR476" s="302"/>
      <c r="DS476" s="302"/>
      <c r="DT476" s="302"/>
      <c r="DU476" s="302"/>
      <c r="DV476" s="302"/>
      <c r="DW476" s="302"/>
      <c r="DX476" s="302"/>
      <c r="DY476" s="302"/>
      <c r="DZ476" s="302"/>
      <c r="EA476" s="302"/>
      <c r="EB476" s="302"/>
      <c r="EC476" s="302"/>
      <c r="ED476" s="302"/>
      <c r="EE476" s="302"/>
      <c r="EF476" s="302"/>
      <c r="EG476" s="302"/>
      <c r="EH476" s="302"/>
      <c r="EI476" s="302"/>
      <c r="EJ476" s="302"/>
      <c r="EK476" s="302"/>
      <c r="EL476" s="302"/>
      <c r="EM476" s="302"/>
      <c r="EN476" s="302"/>
      <c r="EO476" s="302"/>
      <c r="EP476" s="302"/>
      <c r="EQ476" s="302"/>
      <c r="ER476" s="302"/>
      <c r="ES476" s="302"/>
      <c r="ET476" s="302"/>
      <c r="EU476" s="302"/>
      <c r="EV476" s="302"/>
      <c r="EW476" s="302"/>
      <c r="EX476" s="302"/>
      <c r="EY476" s="302"/>
      <c r="EZ476" s="303"/>
      <c r="FA476" s="303"/>
      <c r="FB476" s="303"/>
      <c r="FC476" s="303"/>
      <c r="FD476" s="303"/>
      <c r="FE476" s="302"/>
      <c r="FF476" s="302"/>
      <c r="FG476" s="302"/>
      <c r="FH476" s="302"/>
      <c r="FI476" s="302"/>
    </row>
    <row r="477" spans="1:165" x14ac:dyDescent="0.2">
      <c r="A477" s="302"/>
      <c r="B477" s="55">
        <f t="shared" si="43"/>
        <v>0</v>
      </c>
      <c r="C477" s="55" t="str">
        <f t="shared" si="44"/>
        <v/>
      </c>
      <c r="D477" s="55" t="str">
        <f t="shared" si="45"/>
        <v/>
      </c>
      <c r="E477" s="55">
        <f t="shared" si="46"/>
        <v>0</v>
      </c>
      <c r="F477" s="55">
        <f t="shared" si="47"/>
        <v>0</v>
      </c>
      <c r="G477" s="55" t="str">
        <f t="shared" si="48"/>
        <v/>
      </c>
      <c r="H477" s="55">
        <f>IF(AND(M477&gt;0,M477&lt;='Summary STATS'!$C$22),1,"")</f>
        <v>1</v>
      </c>
      <c r="I477" s="305"/>
      <c r="J477" s="26" t="s">
        <v>760</v>
      </c>
      <c r="K477" s="205">
        <v>44.223865189999998</v>
      </c>
      <c r="L477" s="205">
        <v>-88.461587559999998</v>
      </c>
      <c r="M477" s="302">
        <v>8.75</v>
      </c>
      <c r="N477" s="302" t="s">
        <v>276</v>
      </c>
      <c r="O477" s="302" t="s">
        <v>277</v>
      </c>
      <c r="P477" s="301"/>
      <c r="Q477" s="302"/>
      <c r="R477" s="15"/>
      <c r="S477" s="15"/>
      <c r="T477" s="302"/>
      <c r="U477" s="302"/>
      <c r="V477" s="302"/>
      <c r="W477" s="302"/>
      <c r="X477" s="302"/>
      <c r="Y477" s="302"/>
      <c r="Z477" s="302"/>
      <c r="AA477" s="302"/>
      <c r="AB477" s="302"/>
      <c r="AC477" s="302"/>
      <c r="AD477" s="302"/>
      <c r="AE477" s="302"/>
      <c r="AF477" s="302"/>
      <c r="AG477" s="302"/>
      <c r="AH477" s="302"/>
      <c r="AI477" s="302"/>
      <c r="AJ477" s="302"/>
      <c r="AK477" s="302"/>
      <c r="AL477" s="302"/>
      <c r="AM477" s="302"/>
      <c r="AN477" s="302"/>
      <c r="AO477" s="302"/>
      <c r="AP477" s="302"/>
      <c r="AQ477" s="302"/>
      <c r="AR477" s="302"/>
      <c r="AS477" s="302"/>
      <c r="AT477" s="302"/>
      <c r="AU477" s="302"/>
      <c r="AV477" s="302"/>
      <c r="AW477" s="302"/>
      <c r="AX477" s="302"/>
      <c r="AY477" s="302"/>
      <c r="AZ477" s="302"/>
      <c r="BA477" s="302"/>
      <c r="BB477" s="302"/>
      <c r="BC477" s="302"/>
      <c r="BD477" s="302"/>
      <c r="BE477" s="302"/>
      <c r="BF477" s="302"/>
      <c r="BG477" s="302"/>
      <c r="BH477" s="302"/>
      <c r="BI477" s="302"/>
      <c r="BJ477" s="302"/>
      <c r="BK477" s="302"/>
      <c r="BL477" s="302"/>
      <c r="BM477" s="302"/>
      <c r="BN477" s="302"/>
      <c r="BO477" s="302"/>
      <c r="BP477" s="302"/>
      <c r="BQ477" s="302"/>
      <c r="BR477" s="302"/>
      <c r="BS477" s="302"/>
      <c r="BT477" s="302"/>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Y477" s="302"/>
      <c r="CZ477" s="302"/>
      <c r="DA477" s="302"/>
      <c r="DB477" s="302"/>
      <c r="DC477" s="302"/>
      <c r="DD477" s="302"/>
      <c r="DE477" s="302"/>
      <c r="DF477" s="302"/>
      <c r="DG477" s="302"/>
      <c r="DH477" s="302"/>
      <c r="DI477" s="302"/>
      <c r="DJ477" s="302"/>
      <c r="DK477" s="302"/>
      <c r="DL477" s="302"/>
      <c r="DM477" s="302"/>
      <c r="DN477" s="302"/>
      <c r="DO477" s="302"/>
      <c r="DP477" s="302"/>
      <c r="DQ477" s="302"/>
      <c r="DR477" s="302"/>
      <c r="DS477" s="302"/>
      <c r="DT477" s="302"/>
      <c r="DU477" s="302"/>
      <c r="DV477" s="302"/>
      <c r="DW477" s="302"/>
      <c r="DX477" s="302"/>
      <c r="DY477" s="302"/>
      <c r="DZ477" s="302"/>
      <c r="EA477" s="302"/>
      <c r="EB477" s="302"/>
      <c r="EC477" s="302"/>
      <c r="ED477" s="302"/>
      <c r="EE477" s="302"/>
      <c r="EF477" s="302"/>
      <c r="EG477" s="302"/>
      <c r="EH477" s="302"/>
      <c r="EI477" s="302"/>
      <c r="EJ477" s="302"/>
      <c r="EK477" s="302"/>
      <c r="EL477" s="302"/>
      <c r="EM477" s="302"/>
      <c r="EN477" s="302"/>
      <c r="EO477" s="302"/>
      <c r="EP477" s="302"/>
      <c r="EQ477" s="302"/>
      <c r="ER477" s="302"/>
      <c r="ES477" s="302"/>
      <c r="ET477" s="302"/>
      <c r="EU477" s="302"/>
      <c r="EV477" s="302"/>
      <c r="EW477" s="302"/>
      <c r="EX477" s="302"/>
      <c r="EY477" s="302"/>
      <c r="EZ477" s="303"/>
      <c r="FA477" s="303"/>
      <c r="FB477" s="303"/>
      <c r="FC477" s="303"/>
      <c r="FD477" s="303"/>
      <c r="FE477" s="302"/>
      <c r="FF477" s="302"/>
      <c r="FG477" s="302"/>
      <c r="FH477" s="302"/>
      <c r="FI477" s="302"/>
    </row>
    <row r="478" spans="1:165" x14ac:dyDescent="0.2">
      <c r="A478" s="302"/>
      <c r="B478" s="55">
        <f t="shared" si="43"/>
        <v>0</v>
      </c>
      <c r="C478" s="55" t="str">
        <f t="shared" si="44"/>
        <v/>
      </c>
      <c r="D478" s="55" t="str">
        <f t="shared" si="45"/>
        <v/>
      </c>
      <c r="E478" s="55">
        <f t="shared" si="46"/>
        <v>0</v>
      </c>
      <c r="F478" s="55">
        <f t="shared" si="47"/>
        <v>0</v>
      </c>
      <c r="G478" s="55" t="str">
        <f t="shared" si="48"/>
        <v/>
      </c>
      <c r="H478" s="55">
        <f>IF(AND(M478&gt;0,M478&lt;='Summary STATS'!$C$22),1,"")</f>
        <v>1</v>
      </c>
      <c r="I478" s="305"/>
      <c r="J478" s="26" t="s">
        <v>761</v>
      </c>
      <c r="K478" s="205">
        <v>44.223850349999999</v>
      </c>
      <c r="L478" s="205">
        <v>-88.460486200000005</v>
      </c>
      <c r="M478" s="302">
        <v>11.5</v>
      </c>
      <c r="N478" s="302" t="s">
        <v>276</v>
      </c>
      <c r="O478" s="302" t="s">
        <v>277</v>
      </c>
      <c r="P478" s="301"/>
      <c r="Q478" s="302"/>
      <c r="R478" s="15"/>
      <c r="S478" s="15"/>
      <c r="T478" s="302"/>
      <c r="U478" s="302"/>
      <c r="V478" s="302"/>
      <c r="W478" s="302"/>
      <c r="X478" s="302"/>
      <c r="Y478" s="302"/>
      <c r="Z478" s="302"/>
      <c r="AA478" s="302"/>
      <c r="AB478" s="302"/>
      <c r="AC478" s="302"/>
      <c r="AD478" s="302"/>
      <c r="AE478" s="302"/>
      <c r="AF478" s="302"/>
      <c r="AG478" s="302"/>
      <c r="AH478" s="302"/>
      <c r="AI478" s="302"/>
      <c r="AJ478" s="302"/>
      <c r="AK478" s="302"/>
      <c r="AL478" s="302"/>
      <c r="AM478" s="302"/>
      <c r="AN478" s="302"/>
      <c r="AO478" s="302"/>
      <c r="AP478" s="302"/>
      <c r="AQ478" s="302"/>
      <c r="AR478" s="302"/>
      <c r="AS478" s="302"/>
      <c r="AT478" s="302"/>
      <c r="AU478" s="302"/>
      <c r="AV478" s="302"/>
      <c r="AW478" s="302"/>
      <c r="AX478" s="302"/>
      <c r="AY478" s="302"/>
      <c r="AZ478" s="302"/>
      <c r="BA478" s="302"/>
      <c r="BB478" s="302"/>
      <c r="BC478" s="302"/>
      <c r="BD478" s="302"/>
      <c r="BE478" s="302"/>
      <c r="BF478" s="302"/>
      <c r="BG478" s="302"/>
      <c r="BH478" s="302"/>
      <c r="BI478" s="302"/>
      <c r="BJ478" s="302"/>
      <c r="BK478" s="302"/>
      <c r="BL478" s="302"/>
      <c r="BM478" s="302"/>
      <c r="BN478" s="302"/>
      <c r="BO478" s="302"/>
      <c r="BP478" s="302"/>
      <c r="BQ478" s="302"/>
      <c r="BR478" s="302"/>
      <c r="BS478" s="302"/>
      <c r="BT478" s="302"/>
      <c r="BU478" s="302"/>
      <c r="BV478" s="302"/>
      <c r="BW478" s="302"/>
      <c r="BX478" s="302"/>
      <c r="BY478" s="302"/>
      <c r="BZ478" s="302"/>
      <c r="CA478" s="302"/>
      <c r="CB478" s="302"/>
      <c r="CC478" s="302"/>
      <c r="CD478" s="302"/>
      <c r="CE478" s="302"/>
      <c r="CF478" s="302"/>
      <c r="CG478" s="302"/>
      <c r="CH478" s="302"/>
      <c r="CI478" s="302"/>
      <c r="CJ478" s="302"/>
      <c r="CK478" s="302"/>
      <c r="CL478" s="302"/>
      <c r="CM478" s="302"/>
      <c r="CN478" s="302"/>
      <c r="CO478" s="302"/>
      <c r="CP478" s="302"/>
      <c r="CQ478" s="302"/>
      <c r="CR478" s="302"/>
      <c r="CS478" s="302"/>
      <c r="CT478" s="302"/>
      <c r="CU478" s="302"/>
      <c r="CV478" s="302"/>
      <c r="CW478" s="302"/>
      <c r="CX478" s="302"/>
      <c r="CY478" s="302"/>
      <c r="CZ478" s="302"/>
      <c r="DA478" s="302"/>
      <c r="DB478" s="302"/>
      <c r="DC478" s="302"/>
      <c r="DD478" s="302"/>
      <c r="DE478" s="302"/>
      <c r="DF478" s="302"/>
      <c r="DG478" s="302"/>
      <c r="DH478" s="302"/>
      <c r="DI478" s="302"/>
      <c r="DJ478" s="302"/>
      <c r="DK478" s="302"/>
      <c r="DL478" s="302"/>
      <c r="DM478" s="302"/>
      <c r="DN478" s="302"/>
      <c r="DO478" s="302"/>
      <c r="DP478" s="302"/>
      <c r="DQ478" s="302"/>
      <c r="DR478" s="302"/>
      <c r="DS478" s="302"/>
      <c r="DT478" s="302"/>
      <c r="DU478" s="302"/>
      <c r="DV478" s="302"/>
      <c r="DW478" s="302"/>
      <c r="DX478" s="302"/>
      <c r="DY478" s="302"/>
      <c r="DZ478" s="302"/>
      <c r="EA478" s="302"/>
      <c r="EB478" s="302"/>
      <c r="EC478" s="302"/>
      <c r="ED478" s="302"/>
      <c r="EE478" s="302"/>
      <c r="EF478" s="302"/>
      <c r="EG478" s="302"/>
      <c r="EH478" s="302"/>
      <c r="EI478" s="302"/>
      <c r="EJ478" s="302"/>
      <c r="EK478" s="302"/>
      <c r="EL478" s="302"/>
      <c r="EM478" s="302"/>
      <c r="EN478" s="302"/>
      <c r="EO478" s="302"/>
      <c r="EP478" s="302"/>
      <c r="EQ478" s="302"/>
      <c r="ER478" s="302"/>
      <c r="ES478" s="302"/>
      <c r="ET478" s="302"/>
      <c r="EU478" s="302"/>
      <c r="EV478" s="302"/>
      <c r="EW478" s="302"/>
      <c r="EX478" s="302"/>
      <c r="EY478" s="302"/>
      <c r="EZ478" s="303"/>
      <c r="FA478" s="303"/>
      <c r="FB478" s="303"/>
      <c r="FC478" s="303"/>
      <c r="FD478" s="303"/>
      <c r="FE478" s="302"/>
      <c r="FF478" s="302"/>
      <c r="FG478" s="302"/>
      <c r="FH478" s="302"/>
      <c r="FI478" s="302"/>
    </row>
    <row r="479" spans="1:165" x14ac:dyDescent="0.2">
      <c r="A479" s="302"/>
      <c r="B479" s="55">
        <f t="shared" si="43"/>
        <v>0</v>
      </c>
      <c r="C479" s="55" t="str">
        <f t="shared" si="44"/>
        <v/>
      </c>
      <c r="D479" s="55" t="str">
        <f t="shared" si="45"/>
        <v/>
      </c>
      <c r="E479" s="55">
        <f t="shared" si="46"/>
        <v>0</v>
      </c>
      <c r="F479" s="55">
        <f t="shared" si="47"/>
        <v>0</v>
      </c>
      <c r="G479" s="55" t="str">
        <f t="shared" si="48"/>
        <v/>
      </c>
      <c r="H479" s="55">
        <f>IF(AND(M479&gt;0,M479&lt;='Summary STATS'!$C$22),1,"")</f>
        <v>1</v>
      </c>
      <c r="I479" s="305"/>
      <c r="J479" s="26" t="s">
        <v>762</v>
      </c>
      <c r="K479" s="205">
        <v>44.2238355</v>
      </c>
      <c r="L479" s="205">
        <v>-88.459384839999998</v>
      </c>
      <c r="M479" s="302">
        <v>12.5</v>
      </c>
      <c r="N479" s="302" t="s">
        <v>276</v>
      </c>
      <c r="O479" s="302" t="s">
        <v>277</v>
      </c>
      <c r="P479" s="301"/>
      <c r="Q479" s="302"/>
      <c r="R479" s="15"/>
      <c r="S479" s="15"/>
      <c r="T479" s="302"/>
      <c r="U479" s="302"/>
      <c r="V479" s="302"/>
      <c r="W479" s="302"/>
      <c r="X479" s="302"/>
      <c r="Y479" s="302"/>
      <c r="Z479" s="302"/>
      <c r="AA479" s="302"/>
      <c r="AB479" s="302"/>
      <c r="AC479" s="302"/>
      <c r="AD479" s="302"/>
      <c r="AE479" s="302"/>
      <c r="AF479" s="302"/>
      <c r="AG479" s="302"/>
      <c r="AH479" s="302"/>
      <c r="AI479" s="302"/>
      <c r="AJ479" s="302"/>
      <c r="AK479" s="302"/>
      <c r="AL479" s="302"/>
      <c r="AM479" s="302"/>
      <c r="AN479" s="302"/>
      <c r="AO479" s="302"/>
      <c r="AP479" s="302"/>
      <c r="AQ479" s="302"/>
      <c r="AR479" s="302"/>
      <c r="AS479" s="302"/>
      <c r="AT479" s="302"/>
      <c r="AU479" s="302"/>
      <c r="AV479" s="302"/>
      <c r="AW479" s="302"/>
      <c r="AX479" s="302"/>
      <c r="AY479" s="302"/>
      <c r="AZ479" s="302"/>
      <c r="BA479" s="302"/>
      <c r="BB479" s="302"/>
      <c r="BC479" s="302"/>
      <c r="BD479" s="302"/>
      <c r="BE479" s="302"/>
      <c r="BF479" s="302"/>
      <c r="BG479" s="302"/>
      <c r="BH479" s="302"/>
      <c r="BI479" s="302"/>
      <c r="BJ479" s="302"/>
      <c r="BK479" s="302"/>
      <c r="BL479" s="302"/>
      <c r="BM479" s="302"/>
      <c r="BN479" s="302"/>
      <c r="BO479" s="302"/>
      <c r="BP479" s="302"/>
      <c r="BQ479" s="302"/>
      <c r="BR479" s="302"/>
      <c r="BS479" s="302"/>
      <c r="BT479" s="302"/>
      <c r="BU479" s="302"/>
      <c r="BV479" s="302"/>
      <c r="BW479" s="302"/>
      <c r="BX479" s="302"/>
      <c r="BY479" s="302"/>
      <c r="BZ479" s="302"/>
      <c r="CA479" s="302"/>
      <c r="CB479" s="302"/>
      <c r="CC479" s="302"/>
      <c r="CD479" s="302"/>
      <c r="CE479" s="302"/>
      <c r="CF479" s="302"/>
      <c r="CG479" s="302"/>
      <c r="CH479" s="302"/>
      <c r="CI479" s="302"/>
      <c r="CJ479" s="302"/>
      <c r="CK479" s="302"/>
      <c r="CL479" s="302"/>
      <c r="CM479" s="302"/>
      <c r="CN479" s="302"/>
      <c r="CO479" s="302"/>
      <c r="CP479" s="302"/>
      <c r="CQ479" s="302"/>
      <c r="CR479" s="302"/>
      <c r="CS479" s="302"/>
      <c r="CT479" s="302"/>
      <c r="CU479" s="302"/>
      <c r="CV479" s="302"/>
      <c r="CW479" s="302"/>
      <c r="CX479" s="302"/>
      <c r="CY479" s="302"/>
      <c r="CZ479" s="302"/>
      <c r="DA479" s="302"/>
      <c r="DB479" s="302"/>
      <c r="DC479" s="302"/>
      <c r="DD479" s="302"/>
      <c r="DE479" s="302"/>
      <c r="DF479" s="302"/>
      <c r="DG479" s="302"/>
      <c r="DH479" s="302"/>
      <c r="DI479" s="302"/>
      <c r="DJ479" s="302"/>
      <c r="DK479" s="302"/>
      <c r="DL479" s="302"/>
      <c r="DM479" s="302"/>
      <c r="DN479" s="302"/>
      <c r="DO479" s="302"/>
      <c r="DP479" s="302"/>
      <c r="DQ479" s="302"/>
      <c r="DR479" s="302"/>
      <c r="DS479" s="302"/>
      <c r="DT479" s="302"/>
      <c r="DU479" s="302"/>
      <c r="DV479" s="302"/>
      <c r="DW479" s="302"/>
      <c r="DX479" s="302"/>
      <c r="DY479" s="302"/>
      <c r="DZ479" s="302"/>
      <c r="EA479" s="302"/>
      <c r="EB479" s="302"/>
      <c r="EC479" s="302"/>
      <c r="ED479" s="302"/>
      <c r="EE479" s="302"/>
      <c r="EF479" s="302"/>
      <c r="EG479" s="302"/>
      <c r="EH479" s="302"/>
      <c r="EI479" s="302"/>
      <c r="EJ479" s="302"/>
      <c r="EK479" s="302"/>
      <c r="EL479" s="302"/>
      <c r="EM479" s="302"/>
      <c r="EN479" s="302"/>
      <c r="EO479" s="302"/>
      <c r="EP479" s="302"/>
      <c r="EQ479" s="302"/>
      <c r="ER479" s="302"/>
      <c r="ES479" s="302"/>
      <c r="ET479" s="302"/>
      <c r="EU479" s="302"/>
      <c r="EV479" s="302"/>
      <c r="EW479" s="302"/>
      <c r="EX479" s="302"/>
      <c r="EY479" s="302"/>
      <c r="EZ479" s="303"/>
      <c r="FA479" s="303"/>
      <c r="FB479" s="303"/>
      <c r="FC479" s="303"/>
      <c r="FD479" s="303"/>
      <c r="FE479" s="302"/>
      <c r="FF479" s="302"/>
      <c r="FG479" s="302"/>
      <c r="FH479" s="302"/>
      <c r="FI479" s="302"/>
    </row>
    <row r="480" spans="1:165" x14ac:dyDescent="0.2">
      <c r="A480" s="302"/>
      <c r="B480" s="55">
        <f t="shared" si="43"/>
        <v>0</v>
      </c>
      <c r="C480" s="55" t="str">
        <f t="shared" si="44"/>
        <v/>
      </c>
      <c r="D480" s="55" t="str">
        <f t="shared" si="45"/>
        <v/>
      </c>
      <c r="E480" s="55">
        <f t="shared" si="46"/>
        <v>0</v>
      </c>
      <c r="F480" s="55">
        <f t="shared" si="47"/>
        <v>0</v>
      </c>
      <c r="G480" s="55" t="str">
        <f t="shared" si="48"/>
        <v/>
      </c>
      <c r="H480" s="55">
        <f>IF(AND(M480&gt;0,M480&lt;='Summary STATS'!$C$22),1,"")</f>
        <v>1</v>
      </c>
      <c r="I480" s="305"/>
      <c r="J480" s="26" t="s">
        <v>763</v>
      </c>
      <c r="K480" s="205">
        <v>44.22382064</v>
      </c>
      <c r="L480" s="205">
        <v>-88.458283469999998</v>
      </c>
      <c r="M480" s="302">
        <v>11</v>
      </c>
      <c r="N480" s="302" t="s">
        <v>276</v>
      </c>
      <c r="O480" s="302" t="s">
        <v>277</v>
      </c>
      <c r="P480" s="301"/>
      <c r="Q480" s="302"/>
      <c r="R480" s="15"/>
      <c r="S480" s="15"/>
      <c r="T480" s="302"/>
      <c r="U480" s="302"/>
      <c r="V480" s="302"/>
      <c r="W480" s="302"/>
      <c r="X480" s="302"/>
      <c r="Y480" s="302"/>
      <c r="Z480" s="302"/>
      <c r="AA480" s="302"/>
      <c r="AB480" s="302"/>
      <c r="AC480" s="302"/>
      <c r="AD480" s="302"/>
      <c r="AE480" s="302"/>
      <c r="AF480" s="302"/>
      <c r="AG480" s="302"/>
      <c r="AH480" s="302"/>
      <c r="AI480" s="302"/>
      <c r="AJ480" s="302"/>
      <c r="AK480" s="302"/>
      <c r="AL480" s="302"/>
      <c r="AM480" s="302"/>
      <c r="AN480" s="302"/>
      <c r="AO480" s="302"/>
      <c r="AP480" s="302"/>
      <c r="AQ480" s="302"/>
      <c r="AR480" s="302"/>
      <c r="AS480" s="302"/>
      <c r="AT480" s="302"/>
      <c r="AU480" s="302"/>
      <c r="AV480" s="302"/>
      <c r="AW480" s="302"/>
      <c r="AX480" s="302"/>
      <c r="AY480" s="302"/>
      <c r="AZ480" s="302"/>
      <c r="BA480" s="302"/>
      <c r="BB480" s="302"/>
      <c r="BC480" s="302"/>
      <c r="BD480" s="302"/>
      <c r="BE480" s="302"/>
      <c r="BF480" s="302"/>
      <c r="BG480" s="302"/>
      <c r="BH480" s="302"/>
      <c r="BI480" s="302"/>
      <c r="BJ480" s="302"/>
      <c r="BK480" s="302"/>
      <c r="BL480" s="302"/>
      <c r="BM480" s="302"/>
      <c r="BN480" s="302"/>
      <c r="BO480" s="302"/>
      <c r="BP480" s="302"/>
      <c r="BQ480" s="302"/>
      <c r="BR480" s="302"/>
      <c r="BS480" s="302"/>
      <c r="BT480" s="302"/>
      <c r="BU480" s="302"/>
      <c r="BV480" s="302"/>
      <c r="BW480" s="302"/>
      <c r="BX480" s="302"/>
      <c r="BY480" s="302"/>
      <c r="BZ480" s="302"/>
      <c r="CA480" s="302"/>
      <c r="CB480" s="302"/>
      <c r="CC480" s="302"/>
      <c r="CD480" s="302"/>
      <c r="CE480" s="302"/>
      <c r="CF480" s="302"/>
      <c r="CG480" s="302"/>
      <c r="CH480" s="302"/>
      <c r="CI480" s="302"/>
      <c r="CJ480" s="302"/>
      <c r="CK480" s="302"/>
      <c r="CL480" s="302"/>
      <c r="CM480" s="302"/>
      <c r="CN480" s="302"/>
      <c r="CO480" s="302"/>
      <c r="CP480" s="302"/>
      <c r="CQ480" s="302"/>
      <c r="CR480" s="302"/>
      <c r="CS480" s="302"/>
      <c r="CT480" s="302"/>
      <c r="CU480" s="302"/>
      <c r="CV480" s="302"/>
      <c r="CW480" s="302"/>
      <c r="CX480" s="302"/>
      <c r="CY480" s="302"/>
      <c r="CZ480" s="302"/>
      <c r="DA480" s="302"/>
      <c r="DB480" s="302"/>
      <c r="DC480" s="302"/>
      <c r="DD480" s="302"/>
      <c r="DE480" s="302"/>
      <c r="DF480" s="302"/>
      <c r="DG480" s="302"/>
      <c r="DH480" s="302"/>
      <c r="DI480" s="302"/>
      <c r="DJ480" s="302"/>
      <c r="DK480" s="302"/>
      <c r="DL480" s="302"/>
      <c r="DM480" s="302"/>
      <c r="DN480" s="302"/>
      <c r="DO480" s="302"/>
      <c r="DP480" s="302"/>
      <c r="DQ480" s="302"/>
      <c r="DR480" s="302"/>
      <c r="DS480" s="302"/>
      <c r="DT480" s="302"/>
      <c r="DU480" s="302"/>
      <c r="DV480" s="302"/>
      <c r="DW480" s="302"/>
      <c r="DX480" s="302"/>
      <c r="DY480" s="302"/>
      <c r="DZ480" s="302"/>
      <c r="EA480" s="302"/>
      <c r="EB480" s="302"/>
      <c r="EC480" s="302"/>
      <c r="ED480" s="302"/>
      <c r="EE480" s="302"/>
      <c r="EF480" s="302"/>
      <c r="EG480" s="302"/>
      <c r="EH480" s="302"/>
      <c r="EI480" s="302"/>
      <c r="EJ480" s="302"/>
      <c r="EK480" s="302"/>
      <c r="EL480" s="302"/>
      <c r="EM480" s="302"/>
      <c r="EN480" s="302"/>
      <c r="EO480" s="302"/>
      <c r="EP480" s="302"/>
      <c r="EQ480" s="302"/>
      <c r="ER480" s="302"/>
      <c r="ES480" s="302"/>
      <c r="ET480" s="302"/>
      <c r="EU480" s="302"/>
      <c r="EV480" s="302"/>
      <c r="EW480" s="302"/>
      <c r="EX480" s="302"/>
      <c r="EY480" s="302"/>
      <c r="EZ480" s="303"/>
      <c r="FA480" s="303"/>
      <c r="FB480" s="303"/>
      <c r="FC480" s="303"/>
      <c r="FD480" s="303"/>
      <c r="FE480" s="302"/>
      <c r="FF480" s="302"/>
      <c r="FG480" s="302"/>
      <c r="FH480" s="302"/>
      <c r="FI480" s="302"/>
    </row>
    <row r="481" spans="1:165" x14ac:dyDescent="0.2">
      <c r="A481" s="302"/>
      <c r="B481" s="55">
        <f t="shared" si="43"/>
        <v>0</v>
      </c>
      <c r="C481" s="55" t="str">
        <f t="shared" si="44"/>
        <v/>
      </c>
      <c r="D481" s="55" t="str">
        <f t="shared" si="45"/>
        <v/>
      </c>
      <c r="E481" s="55">
        <f t="shared" si="46"/>
        <v>0</v>
      </c>
      <c r="F481" s="55">
        <f t="shared" si="47"/>
        <v>0</v>
      </c>
      <c r="G481" s="55" t="str">
        <f t="shared" si="48"/>
        <v/>
      </c>
      <c r="H481" s="55">
        <f>IF(AND(M481&gt;0,M481&lt;='Summary STATS'!$C$22),1,"")</f>
        <v>1</v>
      </c>
      <c r="I481" s="305"/>
      <c r="J481" s="26" t="s">
        <v>764</v>
      </c>
      <c r="K481" s="205">
        <v>44.223805759999998</v>
      </c>
      <c r="L481" s="205">
        <v>-88.457182110000005</v>
      </c>
      <c r="M481" s="302">
        <v>9.75</v>
      </c>
      <c r="N481" s="302" t="s">
        <v>284</v>
      </c>
      <c r="O481" s="302" t="s">
        <v>277</v>
      </c>
      <c r="P481" s="301"/>
      <c r="Q481" s="302"/>
      <c r="R481" s="15"/>
      <c r="S481" s="15"/>
      <c r="T481" s="302"/>
      <c r="U481" s="302"/>
      <c r="V481" s="302"/>
      <c r="W481" s="302"/>
      <c r="X481" s="302"/>
      <c r="Y481" s="302"/>
      <c r="Z481" s="302"/>
      <c r="AA481" s="302"/>
      <c r="AB481" s="302"/>
      <c r="AC481" s="302"/>
      <c r="AD481" s="302"/>
      <c r="AE481" s="302"/>
      <c r="AF481" s="302"/>
      <c r="AG481" s="302"/>
      <c r="AH481" s="302"/>
      <c r="AI481" s="302"/>
      <c r="AJ481" s="302"/>
      <c r="AK481" s="302"/>
      <c r="AL481" s="302"/>
      <c r="AM481" s="302"/>
      <c r="AN481" s="302"/>
      <c r="AO481" s="302"/>
      <c r="AP481" s="302"/>
      <c r="AQ481" s="302"/>
      <c r="AR481" s="302"/>
      <c r="AS481" s="302"/>
      <c r="AT481" s="302"/>
      <c r="AU481" s="302"/>
      <c r="AV481" s="302"/>
      <c r="AW481" s="302"/>
      <c r="AX481" s="302"/>
      <c r="AY481" s="302"/>
      <c r="AZ481" s="302"/>
      <c r="BA481" s="302"/>
      <c r="BB481" s="302"/>
      <c r="BC481" s="302"/>
      <c r="BD481" s="302"/>
      <c r="BE481" s="302"/>
      <c r="BF481" s="302"/>
      <c r="BG481" s="302"/>
      <c r="BH481" s="302"/>
      <c r="BI481" s="302"/>
      <c r="BJ481" s="302"/>
      <c r="BK481" s="302"/>
      <c r="BL481" s="302"/>
      <c r="BM481" s="302"/>
      <c r="BN481" s="302"/>
      <c r="BO481" s="302"/>
      <c r="BP481" s="302"/>
      <c r="BQ481" s="302"/>
      <c r="BR481" s="302"/>
      <c r="BS481" s="302"/>
      <c r="BT481" s="302"/>
      <c r="BU481" s="302"/>
      <c r="BV481" s="302"/>
      <c r="BW481" s="302"/>
      <c r="BX481" s="302"/>
      <c r="BY481" s="302"/>
      <c r="BZ481" s="302"/>
      <c r="CA481" s="302"/>
      <c r="CB481" s="302"/>
      <c r="CC481" s="302"/>
      <c r="CD481" s="302"/>
      <c r="CE481" s="302"/>
      <c r="CF481" s="302"/>
      <c r="CG481" s="302"/>
      <c r="CH481" s="302"/>
      <c r="CI481" s="302"/>
      <c r="CJ481" s="302"/>
      <c r="CK481" s="302"/>
      <c r="CL481" s="302"/>
      <c r="CM481" s="302"/>
      <c r="CN481" s="302"/>
      <c r="CO481" s="302"/>
      <c r="CP481" s="302"/>
      <c r="CQ481" s="302"/>
      <c r="CR481" s="302"/>
      <c r="CS481" s="302"/>
      <c r="CT481" s="302"/>
      <c r="CU481" s="302"/>
      <c r="CV481" s="302"/>
      <c r="CW481" s="302"/>
      <c r="CX481" s="302"/>
      <c r="CY481" s="302"/>
      <c r="CZ481" s="302"/>
      <c r="DA481" s="302"/>
      <c r="DB481" s="302"/>
      <c r="DC481" s="302"/>
      <c r="DD481" s="302"/>
      <c r="DE481" s="302"/>
      <c r="DF481" s="302"/>
      <c r="DG481" s="302"/>
      <c r="DH481" s="302"/>
      <c r="DI481" s="302"/>
      <c r="DJ481" s="302"/>
      <c r="DK481" s="302"/>
      <c r="DL481" s="302"/>
      <c r="DM481" s="302"/>
      <c r="DN481" s="302"/>
      <c r="DO481" s="302"/>
      <c r="DP481" s="302"/>
      <c r="DQ481" s="302"/>
      <c r="DR481" s="302"/>
      <c r="DS481" s="302"/>
      <c r="DT481" s="302"/>
      <c r="DU481" s="302"/>
      <c r="DV481" s="302"/>
      <c r="DW481" s="302"/>
      <c r="DX481" s="302"/>
      <c r="DY481" s="302"/>
      <c r="DZ481" s="302"/>
      <c r="EA481" s="302"/>
      <c r="EB481" s="302"/>
      <c r="EC481" s="302"/>
      <c r="ED481" s="302"/>
      <c r="EE481" s="302"/>
      <c r="EF481" s="302"/>
      <c r="EG481" s="302"/>
      <c r="EH481" s="302"/>
      <c r="EI481" s="302"/>
      <c r="EJ481" s="302"/>
      <c r="EK481" s="302"/>
      <c r="EL481" s="302"/>
      <c r="EM481" s="302"/>
      <c r="EN481" s="302"/>
      <c r="EO481" s="302"/>
      <c r="EP481" s="302"/>
      <c r="EQ481" s="302"/>
      <c r="ER481" s="302"/>
      <c r="ES481" s="302"/>
      <c r="ET481" s="302"/>
      <c r="EU481" s="302"/>
      <c r="EV481" s="302"/>
      <c r="EW481" s="302"/>
      <c r="EX481" s="302"/>
      <c r="EY481" s="302"/>
      <c r="EZ481" s="303"/>
      <c r="FA481" s="303"/>
      <c r="FB481" s="303"/>
      <c r="FC481" s="303"/>
      <c r="FD481" s="303"/>
      <c r="FE481" s="302"/>
      <c r="FF481" s="302"/>
      <c r="FG481" s="302"/>
      <c r="FH481" s="302"/>
      <c r="FI481" s="302"/>
    </row>
    <row r="482" spans="1:165" x14ac:dyDescent="0.2">
      <c r="A482" s="302"/>
      <c r="B482" s="55">
        <f t="shared" si="43"/>
        <v>0</v>
      </c>
      <c r="C482" s="55" t="str">
        <f t="shared" si="44"/>
        <v/>
      </c>
      <c r="D482" s="55" t="str">
        <f t="shared" si="45"/>
        <v/>
      </c>
      <c r="E482" s="55">
        <f t="shared" si="46"/>
        <v>0</v>
      </c>
      <c r="F482" s="55">
        <f t="shared" si="47"/>
        <v>0</v>
      </c>
      <c r="G482" s="55" t="str">
        <f t="shared" si="48"/>
        <v/>
      </c>
      <c r="H482" s="55">
        <f>IF(AND(M482&gt;0,M482&lt;='Summary STATS'!$C$22),1,"")</f>
        <v>1</v>
      </c>
      <c r="I482" s="305"/>
      <c r="J482" s="26" t="s">
        <v>765</v>
      </c>
      <c r="K482" s="205">
        <v>44.223790880000003</v>
      </c>
      <c r="L482" s="205">
        <v>-88.456080749999998</v>
      </c>
      <c r="M482" s="302">
        <v>8</v>
      </c>
      <c r="N482" s="302" t="s">
        <v>276</v>
      </c>
      <c r="O482" s="302" t="s">
        <v>277</v>
      </c>
      <c r="P482" s="301"/>
      <c r="Q482" s="302"/>
      <c r="R482" s="15"/>
      <c r="S482" s="15"/>
      <c r="T482" s="302"/>
      <c r="U482" s="302"/>
      <c r="V482" s="302"/>
      <c r="W482" s="302"/>
      <c r="X482" s="302"/>
      <c r="Y482" s="302"/>
      <c r="Z482" s="302"/>
      <c r="AA482" s="302"/>
      <c r="AB482" s="302"/>
      <c r="AC482" s="302"/>
      <c r="AD482" s="302"/>
      <c r="AE482" s="302"/>
      <c r="AF482" s="302"/>
      <c r="AG482" s="302"/>
      <c r="AH482" s="302"/>
      <c r="AI482" s="302"/>
      <c r="AJ482" s="302"/>
      <c r="AK482" s="302"/>
      <c r="AL482" s="302"/>
      <c r="AM482" s="302"/>
      <c r="AN482" s="302"/>
      <c r="AO482" s="302"/>
      <c r="AP482" s="302"/>
      <c r="AQ482" s="302"/>
      <c r="AR482" s="302"/>
      <c r="AS482" s="302"/>
      <c r="AT482" s="302"/>
      <c r="AU482" s="302"/>
      <c r="AV482" s="302"/>
      <c r="AW482" s="302"/>
      <c r="AX482" s="302"/>
      <c r="AY482" s="302"/>
      <c r="AZ482" s="302"/>
      <c r="BA482" s="302"/>
      <c r="BB482" s="302"/>
      <c r="BC482" s="302"/>
      <c r="BD482" s="302"/>
      <c r="BE482" s="302"/>
      <c r="BF482" s="302"/>
      <c r="BG482" s="302"/>
      <c r="BH482" s="302"/>
      <c r="BI482" s="302"/>
      <c r="BJ482" s="302"/>
      <c r="BK482" s="302"/>
      <c r="BL482" s="302"/>
      <c r="BM482" s="302"/>
      <c r="BN482" s="302"/>
      <c r="BO482" s="302"/>
      <c r="BP482" s="302"/>
      <c r="BQ482" s="302"/>
      <c r="BR482" s="302"/>
      <c r="BS482" s="302"/>
      <c r="BT482" s="302"/>
      <c r="BU482" s="302"/>
      <c r="BV482" s="302"/>
      <c r="BW482" s="302"/>
      <c r="BX482" s="302"/>
      <c r="BY482" s="302"/>
      <c r="BZ482" s="302"/>
      <c r="CA482" s="302"/>
      <c r="CB482" s="302"/>
      <c r="CC482" s="302"/>
      <c r="CD482" s="302"/>
      <c r="CE482" s="302"/>
      <c r="CF482" s="302"/>
      <c r="CG482" s="302"/>
      <c r="CH482" s="302"/>
      <c r="CI482" s="302"/>
      <c r="CJ482" s="302"/>
      <c r="CK482" s="302"/>
      <c r="CL482" s="302"/>
      <c r="CM482" s="302"/>
      <c r="CN482" s="302"/>
      <c r="CO482" s="302"/>
      <c r="CP482" s="302"/>
      <c r="CQ482" s="302"/>
      <c r="CR482" s="302"/>
      <c r="CS482" s="302"/>
      <c r="CT482" s="302"/>
      <c r="CU482" s="302"/>
      <c r="CV482" s="302"/>
      <c r="CW482" s="302"/>
      <c r="CX482" s="302"/>
      <c r="CY482" s="302"/>
      <c r="CZ482" s="302"/>
      <c r="DA482" s="302"/>
      <c r="DB482" s="302"/>
      <c r="DC482" s="302"/>
      <c r="DD482" s="302"/>
      <c r="DE482" s="302"/>
      <c r="DF482" s="302"/>
      <c r="DG482" s="302"/>
      <c r="DH482" s="302"/>
      <c r="DI482" s="302"/>
      <c r="DJ482" s="302"/>
      <c r="DK482" s="302"/>
      <c r="DL482" s="302"/>
      <c r="DM482" s="302"/>
      <c r="DN482" s="302"/>
      <c r="DO482" s="302"/>
      <c r="DP482" s="302"/>
      <c r="DQ482" s="302"/>
      <c r="DR482" s="302"/>
      <c r="DS482" s="302"/>
      <c r="DT482" s="302"/>
      <c r="DU482" s="302"/>
      <c r="DV482" s="302"/>
      <c r="DW482" s="302"/>
      <c r="DX482" s="302"/>
      <c r="DY482" s="302"/>
      <c r="DZ482" s="302"/>
      <c r="EA482" s="302"/>
      <c r="EB482" s="302"/>
      <c r="EC482" s="302"/>
      <c r="ED482" s="302"/>
      <c r="EE482" s="302"/>
      <c r="EF482" s="302"/>
      <c r="EG482" s="302"/>
      <c r="EH482" s="302"/>
      <c r="EI482" s="302"/>
      <c r="EJ482" s="302"/>
      <c r="EK482" s="302"/>
      <c r="EL482" s="302"/>
      <c r="EM482" s="302"/>
      <c r="EN482" s="302"/>
      <c r="EO482" s="302"/>
      <c r="EP482" s="302"/>
      <c r="EQ482" s="302"/>
      <c r="ER482" s="302"/>
      <c r="ES482" s="302"/>
      <c r="ET482" s="302"/>
      <c r="EU482" s="302"/>
      <c r="EV482" s="302"/>
      <c r="EW482" s="302"/>
      <c r="EX482" s="302"/>
      <c r="EY482" s="302"/>
      <c r="EZ482" s="303"/>
      <c r="FA482" s="303"/>
      <c r="FB482" s="303"/>
      <c r="FC482" s="303"/>
      <c r="FD482" s="303"/>
      <c r="FE482" s="302"/>
      <c r="FF482" s="302"/>
      <c r="FG482" s="302"/>
      <c r="FH482" s="302"/>
      <c r="FI482" s="302"/>
    </row>
    <row r="483" spans="1:165" x14ac:dyDescent="0.2">
      <c r="A483" s="302"/>
      <c r="B483" s="55">
        <f t="shared" si="43"/>
        <v>4</v>
      </c>
      <c r="C483" s="55">
        <f t="shared" si="44"/>
        <v>4</v>
      </c>
      <c r="D483" s="55">
        <f t="shared" si="45"/>
        <v>3</v>
      </c>
      <c r="E483" s="55">
        <f t="shared" si="46"/>
        <v>4</v>
      </c>
      <c r="F483" s="55">
        <f t="shared" si="47"/>
        <v>3</v>
      </c>
      <c r="G483" s="55">
        <f t="shared" si="48"/>
        <v>5.25</v>
      </c>
      <c r="H483" s="55">
        <f>IF(AND(M483&gt;0,M483&lt;='Summary STATS'!$C$22),1,"")</f>
        <v>1</v>
      </c>
      <c r="I483" s="305"/>
      <c r="J483" s="26" t="s">
        <v>766</v>
      </c>
      <c r="K483" s="205">
        <v>44.22377599</v>
      </c>
      <c r="L483" s="205">
        <v>-88.454979390000005</v>
      </c>
      <c r="M483" s="302">
        <v>5.25</v>
      </c>
      <c r="N483" s="302" t="s">
        <v>284</v>
      </c>
      <c r="O483" s="302" t="s">
        <v>277</v>
      </c>
      <c r="P483" s="301"/>
      <c r="Q483" s="302">
        <v>3</v>
      </c>
      <c r="R483" s="15">
        <v>1</v>
      </c>
      <c r="S483" s="15"/>
      <c r="T483" s="302"/>
      <c r="U483" s="302"/>
      <c r="V483" s="302"/>
      <c r="W483" s="302"/>
      <c r="X483" s="302"/>
      <c r="Y483" s="302"/>
      <c r="Z483" s="302"/>
      <c r="AA483" s="302"/>
      <c r="AB483" s="302"/>
      <c r="AC483" s="302"/>
      <c r="AD483" s="302"/>
      <c r="AE483" s="302">
        <v>3</v>
      </c>
      <c r="AF483" s="302"/>
      <c r="AG483" s="302"/>
      <c r="AH483" s="302"/>
      <c r="AI483" s="302"/>
      <c r="AJ483" s="302"/>
      <c r="AK483" s="302"/>
      <c r="AL483" s="302"/>
      <c r="AM483" s="302"/>
      <c r="AN483" s="302"/>
      <c r="AO483" s="302"/>
      <c r="AP483" s="302"/>
      <c r="AQ483" s="302">
        <v>2</v>
      </c>
      <c r="AR483" s="302"/>
      <c r="AS483" s="302"/>
      <c r="AT483" s="302"/>
      <c r="AU483" s="302"/>
      <c r="AV483" s="302"/>
      <c r="AW483" s="302">
        <v>1</v>
      </c>
      <c r="AX483" s="302"/>
      <c r="AY483" s="302"/>
      <c r="AZ483" s="302"/>
      <c r="BA483" s="302"/>
      <c r="BB483" s="302"/>
      <c r="BC483" s="302"/>
      <c r="BD483" s="302"/>
      <c r="BE483" s="302"/>
      <c r="BF483" s="302"/>
      <c r="BG483" s="302"/>
      <c r="BH483" s="302"/>
      <c r="BI483" s="302"/>
      <c r="BJ483" s="302"/>
      <c r="BK483" s="302"/>
      <c r="BL483" s="302"/>
      <c r="BM483" s="302"/>
      <c r="BN483" s="302"/>
      <c r="BO483" s="302"/>
      <c r="BP483" s="302"/>
      <c r="BQ483" s="302"/>
      <c r="BR483" s="302"/>
      <c r="BS483" s="302"/>
      <c r="BT483" s="302"/>
      <c r="BU483" s="302"/>
      <c r="BV483" s="302"/>
      <c r="BW483" s="302"/>
      <c r="BX483" s="302"/>
      <c r="BY483" s="302"/>
      <c r="BZ483" s="302"/>
      <c r="CA483" s="302"/>
      <c r="CB483" s="302"/>
      <c r="CC483" s="302"/>
      <c r="CD483" s="302"/>
      <c r="CE483" s="302"/>
      <c r="CF483" s="302"/>
      <c r="CG483" s="302"/>
      <c r="CH483" s="302"/>
      <c r="CI483" s="302"/>
      <c r="CJ483" s="302"/>
      <c r="CK483" s="302"/>
      <c r="CL483" s="302"/>
      <c r="CM483" s="302"/>
      <c r="CN483" s="302"/>
      <c r="CO483" s="302"/>
      <c r="CP483" s="302"/>
      <c r="CQ483" s="302"/>
      <c r="CR483" s="302"/>
      <c r="CS483" s="302"/>
      <c r="CT483" s="302"/>
      <c r="CU483" s="302"/>
      <c r="CV483" s="302"/>
      <c r="CW483" s="302"/>
      <c r="CX483" s="302"/>
      <c r="CY483" s="302"/>
      <c r="CZ483" s="302"/>
      <c r="DA483" s="302"/>
      <c r="DB483" s="302"/>
      <c r="DC483" s="302"/>
      <c r="DD483" s="302"/>
      <c r="DE483" s="302"/>
      <c r="DF483" s="302"/>
      <c r="DG483" s="302"/>
      <c r="DH483" s="302"/>
      <c r="DI483" s="302"/>
      <c r="DJ483" s="302"/>
      <c r="DK483" s="302"/>
      <c r="DL483" s="302"/>
      <c r="DM483" s="302"/>
      <c r="DN483" s="302"/>
      <c r="DO483" s="302"/>
      <c r="DP483" s="302"/>
      <c r="DQ483" s="302"/>
      <c r="DR483" s="302"/>
      <c r="DS483" s="302"/>
      <c r="DT483" s="302"/>
      <c r="DU483" s="302"/>
      <c r="DV483" s="302"/>
      <c r="DW483" s="302"/>
      <c r="DX483" s="302"/>
      <c r="DY483" s="302"/>
      <c r="DZ483" s="302"/>
      <c r="EA483" s="302"/>
      <c r="EB483" s="302"/>
      <c r="EC483" s="302"/>
      <c r="ED483" s="302"/>
      <c r="EE483" s="302"/>
      <c r="EF483" s="302"/>
      <c r="EG483" s="302"/>
      <c r="EH483" s="302"/>
      <c r="EI483" s="302"/>
      <c r="EJ483" s="302"/>
      <c r="EK483" s="302"/>
      <c r="EL483" s="302"/>
      <c r="EM483" s="302"/>
      <c r="EN483" s="302"/>
      <c r="EO483" s="302"/>
      <c r="EP483" s="302"/>
      <c r="EQ483" s="302"/>
      <c r="ER483" s="302"/>
      <c r="ES483" s="302"/>
      <c r="ET483" s="302"/>
      <c r="EU483" s="302"/>
      <c r="EV483" s="302"/>
      <c r="EW483" s="302"/>
      <c r="EX483" s="302"/>
      <c r="EY483" s="302"/>
      <c r="EZ483" s="303"/>
      <c r="FA483" s="303"/>
      <c r="FB483" s="303">
        <v>3</v>
      </c>
      <c r="FC483" s="303"/>
      <c r="FD483" s="303"/>
      <c r="FE483" s="302"/>
      <c r="FF483" s="302"/>
      <c r="FG483" s="302"/>
      <c r="FH483" s="302"/>
      <c r="FI483" s="302"/>
    </row>
    <row r="484" spans="1:165" x14ac:dyDescent="0.2">
      <c r="A484" s="302"/>
      <c r="B484" s="55">
        <f t="shared" si="43"/>
        <v>2</v>
      </c>
      <c r="C484" s="55">
        <f t="shared" si="44"/>
        <v>2</v>
      </c>
      <c r="D484" s="55">
        <f t="shared" si="45"/>
        <v>2</v>
      </c>
      <c r="E484" s="55">
        <f t="shared" si="46"/>
        <v>2</v>
      </c>
      <c r="F484" s="55">
        <f t="shared" si="47"/>
        <v>2</v>
      </c>
      <c r="G484" s="55">
        <f t="shared" si="48"/>
        <v>4</v>
      </c>
      <c r="H484" s="55">
        <f>IF(AND(M484&gt;0,M484&lt;='Summary STATS'!$C$22),1,"")</f>
        <v>1</v>
      </c>
      <c r="I484" s="305"/>
      <c r="J484" s="26" t="s">
        <v>767</v>
      </c>
      <c r="K484" s="205">
        <v>44.223761080000003</v>
      </c>
      <c r="L484" s="205">
        <v>-88.453878029999998</v>
      </c>
      <c r="M484" s="302">
        <v>4</v>
      </c>
      <c r="N484" s="302" t="s">
        <v>284</v>
      </c>
      <c r="O484" s="302" t="s">
        <v>277</v>
      </c>
      <c r="P484" s="301"/>
      <c r="Q484" s="302">
        <v>2</v>
      </c>
      <c r="R484" s="15"/>
      <c r="S484" s="15"/>
      <c r="T484" s="302"/>
      <c r="U484" s="302"/>
      <c r="V484" s="302"/>
      <c r="W484" s="302"/>
      <c r="X484" s="302"/>
      <c r="Y484" s="302"/>
      <c r="Z484" s="302"/>
      <c r="AA484" s="302"/>
      <c r="AB484" s="302"/>
      <c r="AC484" s="302"/>
      <c r="AD484" s="302"/>
      <c r="AE484" s="302">
        <v>1</v>
      </c>
      <c r="AF484" s="302"/>
      <c r="AG484" s="302"/>
      <c r="AH484" s="302"/>
      <c r="AI484" s="302"/>
      <c r="AJ484" s="302"/>
      <c r="AK484" s="302"/>
      <c r="AL484" s="302"/>
      <c r="AM484" s="302"/>
      <c r="AN484" s="302"/>
      <c r="AO484" s="302"/>
      <c r="AP484" s="302"/>
      <c r="AQ484" s="302">
        <v>1</v>
      </c>
      <c r="AR484" s="302"/>
      <c r="AS484" s="302"/>
      <c r="AT484" s="302"/>
      <c r="AU484" s="302"/>
      <c r="AV484" s="302"/>
      <c r="AW484" s="302"/>
      <c r="AX484" s="302"/>
      <c r="AY484" s="302"/>
      <c r="AZ484" s="302"/>
      <c r="BA484" s="302"/>
      <c r="BB484" s="302"/>
      <c r="BC484" s="302"/>
      <c r="BD484" s="302"/>
      <c r="BE484" s="302"/>
      <c r="BF484" s="302"/>
      <c r="BG484" s="302"/>
      <c r="BH484" s="302"/>
      <c r="BI484" s="302"/>
      <c r="BJ484" s="302"/>
      <c r="BK484" s="302"/>
      <c r="BL484" s="302"/>
      <c r="BM484" s="302"/>
      <c r="BN484" s="302"/>
      <c r="BO484" s="302"/>
      <c r="BP484" s="302"/>
      <c r="BQ484" s="302"/>
      <c r="BR484" s="302"/>
      <c r="BS484" s="302"/>
      <c r="BT484" s="302"/>
      <c r="BU484" s="302"/>
      <c r="BV484" s="302"/>
      <c r="BW484" s="302"/>
      <c r="BX484" s="302"/>
      <c r="BY484" s="302"/>
      <c r="BZ484" s="302"/>
      <c r="CA484" s="302"/>
      <c r="CB484" s="302"/>
      <c r="CC484" s="302"/>
      <c r="CD484" s="302"/>
      <c r="CE484" s="302"/>
      <c r="CF484" s="302"/>
      <c r="CG484" s="302"/>
      <c r="CH484" s="302"/>
      <c r="CI484" s="302"/>
      <c r="CJ484" s="302"/>
      <c r="CK484" s="302"/>
      <c r="CL484" s="302"/>
      <c r="CM484" s="302"/>
      <c r="CN484" s="302"/>
      <c r="CO484" s="302"/>
      <c r="CP484" s="302"/>
      <c r="CQ484" s="302"/>
      <c r="CR484" s="302"/>
      <c r="CS484" s="302"/>
      <c r="CT484" s="302"/>
      <c r="CU484" s="302"/>
      <c r="CV484" s="302"/>
      <c r="CW484" s="302"/>
      <c r="CX484" s="302"/>
      <c r="CY484" s="302"/>
      <c r="CZ484" s="302"/>
      <c r="DA484" s="302"/>
      <c r="DB484" s="302"/>
      <c r="DC484" s="302"/>
      <c r="DD484" s="302"/>
      <c r="DE484" s="302"/>
      <c r="DF484" s="302"/>
      <c r="DG484" s="302"/>
      <c r="DH484" s="302"/>
      <c r="DI484" s="302"/>
      <c r="DJ484" s="302"/>
      <c r="DK484" s="302"/>
      <c r="DL484" s="302"/>
      <c r="DM484" s="302"/>
      <c r="DN484" s="302"/>
      <c r="DO484" s="302"/>
      <c r="DP484" s="302"/>
      <c r="DQ484" s="302"/>
      <c r="DR484" s="302"/>
      <c r="DS484" s="302"/>
      <c r="DT484" s="302"/>
      <c r="DU484" s="302"/>
      <c r="DV484" s="302"/>
      <c r="DW484" s="302"/>
      <c r="DX484" s="302"/>
      <c r="DY484" s="302"/>
      <c r="DZ484" s="302"/>
      <c r="EA484" s="302"/>
      <c r="EB484" s="302"/>
      <c r="EC484" s="302"/>
      <c r="ED484" s="302"/>
      <c r="EE484" s="302"/>
      <c r="EF484" s="302"/>
      <c r="EG484" s="302"/>
      <c r="EH484" s="302"/>
      <c r="EI484" s="302"/>
      <c r="EJ484" s="302"/>
      <c r="EK484" s="302"/>
      <c r="EL484" s="302"/>
      <c r="EM484" s="302"/>
      <c r="EN484" s="302"/>
      <c r="EO484" s="302"/>
      <c r="EP484" s="302"/>
      <c r="EQ484" s="302"/>
      <c r="ER484" s="302"/>
      <c r="ES484" s="302" t="s">
        <v>278</v>
      </c>
      <c r="ET484" s="302"/>
      <c r="EU484" s="302"/>
      <c r="EV484" s="302"/>
      <c r="EW484" s="302"/>
      <c r="EX484" s="302"/>
      <c r="EY484" s="302"/>
      <c r="EZ484" s="303"/>
      <c r="FA484" s="303"/>
      <c r="FB484" s="303">
        <v>2</v>
      </c>
      <c r="FC484" s="303"/>
      <c r="FD484" s="303"/>
      <c r="FE484" s="302"/>
      <c r="FF484" s="302"/>
      <c r="FG484" s="302"/>
      <c r="FH484" s="302"/>
      <c r="FI484" s="302"/>
    </row>
    <row r="485" spans="1:165" x14ac:dyDescent="0.2">
      <c r="A485" s="302"/>
      <c r="B485" s="55">
        <f t="shared" si="43"/>
        <v>6</v>
      </c>
      <c r="C485" s="55">
        <f t="shared" si="44"/>
        <v>6</v>
      </c>
      <c r="D485" s="55">
        <f t="shared" si="45"/>
        <v>6</v>
      </c>
      <c r="E485" s="55">
        <f t="shared" si="46"/>
        <v>6</v>
      </c>
      <c r="F485" s="55">
        <f t="shared" si="47"/>
        <v>6</v>
      </c>
      <c r="G485" s="55">
        <f t="shared" si="48"/>
        <v>4.5</v>
      </c>
      <c r="H485" s="55">
        <f>IF(AND(M485&gt;0,M485&lt;='Summary STATS'!$C$22),1,"")</f>
        <v>1</v>
      </c>
      <c r="I485" s="305"/>
      <c r="J485" s="26" t="s">
        <v>768</v>
      </c>
      <c r="K485" s="205">
        <v>44.224701639999999</v>
      </c>
      <c r="L485" s="205">
        <v>-88.464871070000001</v>
      </c>
      <c r="M485" s="302">
        <v>4.5</v>
      </c>
      <c r="N485" s="302" t="s">
        <v>284</v>
      </c>
      <c r="O485" s="302" t="s">
        <v>277</v>
      </c>
      <c r="P485" s="301"/>
      <c r="Q485" s="302">
        <v>3</v>
      </c>
      <c r="R485" s="15"/>
      <c r="S485" s="15"/>
      <c r="T485" s="302"/>
      <c r="U485" s="302"/>
      <c r="V485" s="302"/>
      <c r="W485" s="302"/>
      <c r="X485" s="302"/>
      <c r="Y485" s="302"/>
      <c r="Z485" s="302"/>
      <c r="AA485" s="302"/>
      <c r="AB485" s="302"/>
      <c r="AC485" s="302"/>
      <c r="AD485" s="302"/>
      <c r="AE485" s="302">
        <v>2</v>
      </c>
      <c r="AF485" s="302"/>
      <c r="AG485" s="302"/>
      <c r="AH485" s="302"/>
      <c r="AI485" s="302"/>
      <c r="AJ485" s="302"/>
      <c r="AK485" s="302"/>
      <c r="AL485" s="302"/>
      <c r="AM485" s="302"/>
      <c r="AN485" s="302"/>
      <c r="AO485" s="302"/>
      <c r="AP485" s="302"/>
      <c r="AQ485" s="302">
        <v>3</v>
      </c>
      <c r="AR485" s="302"/>
      <c r="AS485" s="302"/>
      <c r="AT485" s="302"/>
      <c r="AU485" s="302"/>
      <c r="AV485" s="302"/>
      <c r="AW485" s="302"/>
      <c r="AX485" s="302"/>
      <c r="AY485" s="302"/>
      <c r="AZ485" s="302"/>
      <c r="BA485" s="302"/>
      <c r="BB485" s="302"/>
      <c r="BC485" s="302"/>
      <c r="BD485" s="302"/>
      <c r="BE485" s="302">
        <v>1</v>
      </c>
      <c r="BF485" s="302"/>
      <c r="BG485" s="302"/>
      <c r="BH485" s="302"/>
      <c r="BI485" s="302"/>
      <c r="BJ485" s="302"/>
      <c r="BK485" s="302"/>
      <c r="BL485" s="302"/>
      <c r="BM485" s="302"/>
      <c r="BN485" s="302"/>
      <c r="BO485" s="302"/>
      <c r="BP485" s="302"/>
      <c r="BQ485" s="302"/>
      <c r="BR485" s="302"/>
      <c r="BS485" s="302"/>
      <c r="BT485" s="302"/>
      <c r="BU485" s="302"/>
      <c r="BV485" s="302"/>
      <c r="BW485" s="302"/>
      <c r="BX485" s="302"/>
      <c r="BY485" s="302"/>
      <c r="BZ485" s="302"/>
      <c r="CA485" s="302"/>
      <c r="CB485" s="302"/>
      <c r="CC485" s="302"/>
      <c r="CD485" s="302"/>
      <c r="CE485" s="302"/>
      <c r="CF485" s="302"/>
      <c r="CG485" s="302"/>
      <c r="CH485" s="302"/>
      <c r="CI485" s="302"/>
      <c r="CJ485" s="302"/>
      <c r="CK485" s="302"/>
      <c r="CL485" s="302"/>
      <c r="CM485" s="302"/>
      <c r="CN485" s="302"/>
      <c r="CO485" s="302"/>
      <c r="CP485" s="302"/>
      <c r="CQ485" s="302"/>
      <c r="CR485" s="302"/>
      <c r="CS485" s="302"/>
      <c r="CT485" s="302"/>
      <c r="CU485" s="302"/>
      <c r="CV485" s="302"/>
      <c r="CW485" s="302"/>
      <c r="CX485" s="302"/>
      <c r="CY485" s="302"/>
      <c r="CZ485" s="302"/>
      <c r="DA485" s="302"/>
      <c r="DB485" s="302"/>
      <c r="DC485" s="302"/>
      <c r="DD485" s="302"/>
      <c r="DE485" s="302">
        <v>1</v>
      </c>
      <c r="DF485" s="302"/>
      <c r="DG485" s="302"/>
      <c r="DH485" s="302"/>
      <c r="DI485" s="302"/>
      <c r="DJ485" s="302"/>
      <c r="DK485" s="302"/>
      <c r="DL485" s="302"/>
      <c r="DM485" s="302"/>
      <c r="DN485" s="302"/>
      <c r="DO485" s="302"/>
      <c r="DP485" s="302"/>
      <c r="DQ485" s="302"/>
      <c r="DR485" s="302"/>
      <c r="DS485" s="302"/>
      <c r="DT485" s="302"/>
      <c r="DU485" s="302"/>
      <c r="DV485" s="302"/>
      <c r="DW485" s="302"/>
      <c r="DX485" s="302"/>
      <c r="DY485" s="302"/>
      <c r="DZ485" s="302"/>
      <c r="EA485" s="302"/>
      <c r="EB485" s="302"/>
      <c r="EC485" s="302"/>
      <c r="ED485" s="302">
        <v>1</v>
      </c>
      <c r="EE485" s="302"/>
      <c r="EF485" s="302"/>
      <c r="EG485" s="302"/>
      <c r="EH485" s="302"/>
      <c r="EI485" s="302"/>
      <c r="EJ485" s="302"/>
      <c r="EK485" s="302"/>
      <c r="EL485" s="302"/>
      <c r="EM485" s="302"/>
      <c r="EN485" s="302"/>
      <c r="EO485" s="302"/>
      <c r="EP485" s="302"/>
      <c r="EQ485" s="302"/>
      <c r="ER485" s="302"/>
      <c r="ES485" s="302"/>
      <c r="ET485" s="302"/>
      <c r="EU485" s="302">
        <v>1</v>
      </c>
      <c r="EV485" s="302"/>
      <c r="EW485" s="302"/>
      <c r="EX485" s="302"/>
      <c r="EY485" s="302"/>
      <c r="EZ485" s="303"/>
      <c r="FA485" s="303"/>
      <c r="FB485" s="303">
        <v>1</v>
      </c>
      <c r="FC485" s="303"/>
      <c r="FD485" s="303"/>
      <c r="FE485" s="302"/>
      <c r="FF485" s="302"/>
      <c r="FG485" s="302"/>
      <c r="FH485" s="302"/>
      <c r="FI485" s="302"/>
    </row>
    <row r="486" spans="1:165" x14ac:dyDescent="0.2">
      <c r="A486" s="302"/>
      <c r="B486" s="55">
        <f t="shared" si="43"/>
        <v>5</v>
      </c>
      <c r="C486" s="55">
        <f t="shared" si="44"/>
        <v>5</v>
      </c>
      <c r="D486" s="55">
        <f t="shared" si="45"/>
        <v>4</v>
      </c>
      <c r="E486" s="55">
        <f t="shared" si="46"/>
        <v>5</v>
      </c>
      <c r="F486" s="55">
        <f t="shared" si="47"/>
        <v>4</v>
      </c>
      <c r="G486" s="55">
        <f t="shared" si="48"/>
        <v>6.25</v>
      </c>
      <c r="H486" s="55">
        <f>IF(AND(M486&gt;0,M486&lt;='Summary STATS'!$C$22),1,"")</f>
        <v>1</v>
      </c>
      <c r="I486" s="305"/>
      <c r="J486" s="26" t="s">
        <v>769</v>
      </c>
      <c r="K486" s="205">
        <v>44.224686830000003</v>
      </c>
      <c r="L486" s="205">
        <v>-88.463769690000007</v>
      </c>
      <c r="M486" s="302">
        <v>6.25</v>
      </c>
      <c r="N486" s="302" t="s">
        <v>284</v>
      </c>
      <c r="O486" s="302" t="s">
        <v>277</v>
      </c>
      <c r="P486" s="301"/>
      <c r="Q486" s="302">
        <v>3</v>
      </c>
      <c r="R486" s="15">
        <v>1</v>
      </c>
      <c r="S486" s="15"/>
      <c r="T486" s="302"/>
      <c r="U486" s="302"/>
      <c r="V486" s="302"/>
      <c r="W486" s="302"/>
      <c r="X486" s="302"/>
      <c r="Y486" s="302"/>
      <c r="Z486" s="302"/>
      <c r="AA486" s="302"/>
      <c r="AB486" s="302"/>
      <c r="AC486" s="302"/>
      <c r="AD486" s="302"/>
      <c r="AE486" s="302">
        <v>3</v>
      </c>
      <c r="AF486" s="302"/>
      <c r="AG486" s="302"/>
      <c r="AH486" s="302"/>
      <c r="AI486" s="302"/>
      <c r="AJ486" s="302"/>
      <c r="AK486" s="302"/>
      <c r="AL486" s="302"/>
      <c r="AM486" s="302"/>
      <c r="AN486" s="302"/>
      <c r="AO486" s="302"/>
      <c r="AP486" s="302"/>
      <c r="AQ486" s="302">
        <v>3</v>
      </c>
      <c r="AR486" s="302"/>
      <c r="AS486" s="302"/>
      <c r="AT486" s="302"/>
      <c r="AU486" s="302"/>
      <c r="AV486" s="302"/>
      <c r="AW486" s="302">
        <v>1</v>
      </c>
      <c r="AX486" s="302"/>
      <c r="AY486" s="302"/>
      <c r="AZ486" s="302"/>
      <c r="BA486" s="302"/>
      <c r="BB486" s="302"/>
      <c r="BC486" s="302"/>
      <c r="BD486" s="302"/>
      <c r="BE486" s="302"/>
      <c r="BF486" s="302"/>
      <c r="BG486" s="302"/>
      <c r="BH486" s="302"/>
      <c r="BI486" s="302"/>
      <c r="BJ486" s="302"/>
      <c r="BK486" s="302"/>
      <c r="BL486" s="302"/>
      <c r="BM486" s="302"/>
      <c r="BN486" s="302"/>
      <c r="BO486" s="302"/>
      <c r="BP486" s="302"/>
      <c r="BQ486" s="302"/>
      <c r="BR486" s="302"/>
      <c r="BS486" s="302"/>
      <c r="BT486" s="302"/>
      <c r="BU486" s="302"/>
      <c r="BV486" s="302"/>
      <c r="BW486" s="302"/>
      <c r="BX486" s="302"/>
      <c r="BY486" s="302"/>
      <c r="BZ486" s="302"/>
      <c r="CA486" s="302"/>
      <c r="CB486" s="302"/>
      <c r="CC486" s="302"/>
      <c r="CD486" s="302"/>
      <c r="CE486" s="302"/>
      <c r="CF486" s="302"/>
      <c r="CG486" s="302"/>
      <c r="CH486" s="302"/>
      <c r="CI486" s="302"/>
      <c r="CJ486" s="302"/>
      <c r="CK486" s="302"/>
      <c r="CL486" s="302"/>
      <c r="CM486" s="302"/>
      <c r="CN486" s="305"/>
      <c r="CO486" s="305"/>
      <c r="CP486" s="305"/>
      <c r="CQ486" s="305"/>
      <c r="CR486" s="305"/>
      <c r="CS486" s="305"/>
      <c r="CT486" s="305"/>
      <c r="CU486" s="305"/>
      <c r="CV486" s="305"/>
      <c r="CW486" s="305"/>
      <c r="CX486" s="302"/>
      <c r="CY486" s="302"/>
      <c r="CZ486" s="302"/>
      <c r="DA486" s="302"/>
      <c r="DB486" s="302"/>
      <c r="DC486" s="302"/>
      <c r="DD486" s="302"/>
      <c r="DE486" s="302">
        <v>1</v>
      </c>
      <c r="DF486" s="302"/>
      <c r="DG486" s="302"/>
      <c r="DH486" s="302"/>
      <c r="DI486" s="302"/>
      <c r="DJ486" s="302"/>
      <c r="DK486" s="302"/>
      <c r="DL486" s="302"/>
      <c r="DM486" s="302"/>
      <c r="DN486" s="302"/>
      <c r="DO486" s="302"/>
      <c r="DP486" s="302"/>
      <c r="DQ486" s="302"/>
      <c r="DR486" s="302"/>
      <c r="DS486" s="302"/>
      <c r="DT486" s="302"/>
      <c r="DU486" s="302"/>
      <c r="DV486" s="302"/>
      <c r="DW486" s="302"/>
      <c r="DX486" s="302"/>
      <c r="DY486" s="302"/>
      <c r="DZ486" s="302"/>
      <c r="EA486" s="302"/>
      <c r="EB486" s="302"/>
      <c r="EC486" s="302"/>
      <c r="ED486" s="302"/>
      <c r="EE486" s="302"/>
      <c r="EF486" s="302"/>
      <c r="EG486" s="302"/>
      <c r="EH486" s="302"/>
      <c r="EI486" s="302"/>
      <c r="EJ486" s="302"/>
      <c r="EK486" s="302"/>
      <c r="EL486" s="302"/>
      <c r="EM486" s="302"/>
      <c r="EN486" s="302"/>
      <c r="EO486" s="302"/>
      <c r="EP486" s="302"/>
      <c r="EQ486" s="302"/>
      <c r="ER486" s="302"/>
      <c r="ES486" s="302"/>
      <c r="ET486" s="302"/>
      <c r="EU486" s="302"/>
      <c r="EV486" s="302"/>
      <c r="EW486" s="302"/>
      <c r="EX486" s="302"/>
      <c r="EY486" s="302"/>
      <c r="EZ486" s="303"/>
      <c r="FA486" s="303"/>
      <c r="FB486" s="303">
        <v>1</v>
      </c>
      <c r="FC486" s="303"/>
      <c r="FD486" s="303"/>
      <c r="FE486" s="302"/>
      <c r="FF486" s="302"/>
      <c r="FG486" s="302"/>
      <c r="FH486" s="302"/>
      <c r="FI486" s="302"/>
    </row>
    <row r="487" spans="1:165" x14ac:dyDescent="0.2">
      <c r="A487" s="302"/>
      <c r="B487" s="55">
        <f t="shared" si="43"/>
        <v>4</v>
      </c>
      <c r="C487" s="55">
        <f t="shared" si="44"/>
        <v>4</v>
      </c>
      <c r="D487" s="55">
        <f t="shared" si="45"/>
        <v>3</v>
      </c>
      <c r="E487" s="55">
        <f t="shared" si="46"/>
        <v>4</v>
      </c>
      <c r="F487" s="55">
        <f t="shared" si="47"/>
        <v>3</v>
      </c>
      <c r="G487" s="55">
        <f t="shared" si="48"/>
        <v>7</v>
      </c>
      <c r="H487" s="55">
        <f>IF(AND(M487&gt;0,M487&lt;='Summary STATS'!$C$22),1,"")</f>
        <v>1</v>
      </c>
      <c r="I487" s="305"/>
      <c r="J487" s="26" t="s">
        <v>770</v>
      </c>
      <c r="K487" s="205">
        <v>44.224672009999999</v>
      </c>
      <c r="L487" s="205">
        <v>-88.462668309999998</v>
      </c>
      <c r="M487" s="302">
        <v>7</v>
      </c>
      <c r="N487" s="302" t="s">
        <v>284</v>
      </c>
      <c r="O487" s="302" t="s">
        <v>277</v>
      </c>
      <c r="P487" s="301"/>
      <c r="Q487" s="302">
        <v>1</v>
      </c>
      <c r="R487" s="15">
        <v>1</v>
      </c>
      <c r="S487" s="15"/>
      <c r="T487" s="302"/>
      <c r="U487" s="302"/>
      <c r="V487" s="302"/>
      <c r="W487" s="302"/>
      <c r="X487" s="302"/>
      <c r="Y487" s="302"/>
      <c r="Z487" s="302"/>
      <c r="AA487" s="302"/>
      <c r="AB487" s="302"/>
      <c r="AC487" s="302"/>
      <c r="AD487" s="302"/>
      <c r="AE487" s="302">
        <v>1</v>
      </c>
      <c r="AF487" s="302"/>
      <c r="AG487" s="302"/>
      <c r="AH487" s="302"/>
      <c r="AI487" s="302"/>
      <c r="AJ487" s="302"/>
      <c r="AK487" s="302"/>
      <c r="AL487" s="302"/>
      <c r="AM487" s="302"/>
      <c r="AN487" s="302"/>
      <c r="AO487" s="302"/>
      <c r="AP487" s="302"/>
      <c r="AQ487" s="302">
        <v>1</v>
      </c>
      <c r="AR487" s="302"/>
      <c r="AS487" s="302"/>
      <c r="AT487" s="302"/>
      <c r="AU487" s="302"/>
      <c r="AV487" s="302"/>
      <c r="AW487" s="302"/>
      <c r="AX487" s="302"/>
      <c r="AY487" s="302"/>
      <c r="AZ487" s="302"/>
      <c r="BA487" s="302"/>
      <c r="BB487" s="302"/>
      <c r="BC487" s="302"/>
      <c r="BD487" s="302"/>
      <c r="BE487" s="302"/>
      <c r="BF487" s="302"/>
      <c r="BG487" s="302"/>
      <c r="BH487" s="302"/>
      <c r="BI487" s="302"/>
      <c r="BJ487" s="302"/>
      <c r="BK487" s="302"/>
      <c r="BL487" s="302"/>
      <c r="BM487" s="302"/>
      <c r="BN487" s="302"/>
      <c r="BO487" s="302"/>
      <c r="BP487" s="302"/>
      <c r="BQ487" s="302"/>
      <c r="BR487" s="302"/>
      <c r="BS487" s="302"/>
      <c r="BT487" s="302"/>
      <c r="BU487" s="302"/>
      <c r="BV487" s="302"/>
      <c r="BW487" s="302"/>
      <c r="BX487" s="302"/>
      <c r="BY487" s="302"/>
      <c r="BZ487" s="302"/>
      <c r="CA487" s="302"/>
      <c r="CB487" s="302"/>
      <c r="CC487" s="302"/>
      <c r="CD487" s="302"/>
      <c r="CE487" s="302"/>
      <c r="CF487" s="302"/>
      <c r="CG487" s="302"/>
      <c r="CH487" s="302"/>
      <c r="CI487" s="302"/>
      <c r="CJ487" s="302"/>
      <c r="CK487" s="302"/>
      <c r="CL487" s="302"/>
      <c r="CM487" s="302"/>
      <c r="CN487" s="305"/>
      <c r="CO487" s="220">
        <v>1</v>
      </c>
      <c r="CP487" s="305"/>
      <c r="CQ487" s="305"/>
      <c r="CR487" s="305"/>
      <c r="CS487" s="305"/>
      <c r="CT487" s="305"/>
      <c r="CU487" s="305"/>
      <c r="CV487" s="305"/>
      <c r="CW487" s="305"/>
      <c r="CX487" s="302"/>
      <c r="CY487" s="302"/>
      <c r="CZ487" s="302"/>
      <c r="DA487" s="302"/>
      <c r="DB487" s="302"/>
      <c r="DC487" s="302"/>
      <c r="DD487" s="302"/>
      <c r="DE487" s="302"/>
      <c r="DF487" s="302"/>
      <c r="DG487" s="302"/>
      <c r="DH487" s="302"/>
      <c r="DI487" s="302"/>
      <c r="DJ487" s="302"/>
      <c r="DK487" s="302"/>
      <c r="DL487" s="302"/>
      <c r="DM487" s="302"/>
      <c r="DN487" s="302"/>
      <c r="DO487" s="302"/>
      <c r="DP487" s="302"/>
      <c r="DQ487" s="302"/>
      <c r="DR487" s="302"/>
      <c r="DS487" s="302"/>
      <c r="DT487" s="302"/>
      <c r="DU487" s="302"/>
      <c r="DV487" s="302"/>
      <c r="DW487" s="302"/>
      <c r="DX487" s="302"/>
      <c r="DY487" s="302"/>
      <c r="DZ487" s="302"/>
      <c r="EA487" s="302"/>
      <c r="EB487" s="302"/>
      <c r="EC487" s="302"/>
      <c r="ED487" s="302"/>
      <c r="EE487" s="302"/>
      <c r="EF487" s="302"/>
      <c r="EG487" s="302"/>
      <c r="EH487" s="302"/>
      <c r="EI487" s="302"/>
      <c r="EJ487" s="302"/>
      <c r="EK487" s="302"/>
      <c r="EL487" s="302"/>
      <c r="EM487" s="302"/>
      <c r="EN487" s="302"/>
      <c r="EO487" s="302"/>
      <c r="EP487" s="302"/>
      <c r="EQ487" s="302"/>
      <c r="ER487" s="302"/>
      <c r="ES487" s="302"/>
      <c r="ET487" s="302"/>
      <c r="EU487" s="302"/>
      <c r="EV487" s="302"/>
      <c r="EW487" s="302"/>
      <c r="EX487" s="302"/>
      <c r="EY487" s="302"/>
      <c r="EZ487" s="303"/>
      <c r="FA487" s="303"/>
      <c r="FB487" s="303"/>
      <c r="FC487" s="303"/>
      <c r="FD487" s="303"/>
      <c r="FE487" s="302"/>
      <c r="FF487" s="302"/>
      <c r="FG487" s="302"/>
      <c r="FH487" s="302"/>
      <c r="FI487" s="302"/>
    </row>
    <row r="488" spans="1:165" x14ac:dyDescent="0.2">
      <c r="A488" s="302"/>
      <c r="B488" s="55">
        <f t="shared" si="43"/>
        <v>0</v>
      </c>
      <c r="C488" s="55" t="str">
        <f t="shared" si="44"/>
        <v/>
      </c>
      <c r="D488" s="55" t="str">
        <f t="shared" si="45"/>
        <v/>
      </c>
      <c r="E488" s="55">
        <f t="shared" si="46"/>
        <v>0</v>
      </c>
      <c r="F488" s="55">
        <f t="shared" si="47"/>
        <v>0</v>
      </c>
      <c r="G488" s="55" t="str">
        <f t="shared" si="48"/>
        <v/>
      </c>
      <c r="H488" s="55">
        <f>IF(AND(M488&gt;0,M488&lt;='Summary STATS'!$C$22),1,"")</f>
        <v>1</v>
      </c>
      <c r="I488" s="305"/>
      <c r="J488" s="26" t="s">
        <v>771</v>
      </c>
      <c r="K488" s="205">
        <v>44.224657180000001</v>
      </c>
      <c r="L488" s="205">
        <v>-88.461566930000004</v>
      </c>
      <c r="M488" s="302">
        <v>9.5</v>
      </c>
      <c r="N488" s="302" t="s">
        <v>284</v>
      </c>
      <c r="O488" s="302" t="s">
        <v>277</v>
      </c>
      <c r="P488" s="301"/>
      <c r="Q488" s="302"/>
      <c r="R488" s="15"/>
      <c r="S488" s="15"/>
      <c r="T488" s="302"/>
      <c r="U488" s="302"/>
      <c r="V488" s="302"/>
      <c r="W488" s="302"/>
      <c r="X488" s="302"/>
      <c r="Y488" s="302"/>
      <c r="Z488" s="302"/>
      <c r="AA488" s="302"/>
      <c r="AB488" s="302"/>
      <c r="AC488" s="302"/>
      <c r="AD488" s="302"/>
      <c r="AE488" s="302"/>
      <c r="AF488" s="302"/>
      <c r="AG488" s="302"/>
      <c r="AH488" s="302"/>
      <c r="AI488" s="302"/>
      <c r="AJ488" s="302"/>
      <c r="AK488" s="302"/>
      <c r="AL488" s="302"/>
      <c r="AM488" s="302"/>
      <c r="AN488" s="302"/>
      <c r="AO488" s="302"/>
      <c r="AP488" s="302"/>
      <c r="AQ488" s="302"/>
      <c r="AR488" s="302"/>
      <c r="AS488" s="302"/>
      <c r="AT488" s="302"/>
      <c r="AU488" s="302"/>
      <c r="AV488" s="302"/>
      <c r="AW488" s="302"/>
      <c r="AX488" s="302"/>
      <c r="AY488" s="302"/>
      <c r="AZ488" s="302"/>
      <c r="BA488" s="302"/>
      <c r="BB488" s="302"/>
      <c r="BC488" s="302"/>
      <c r="BD488" s="302"/>
      <c r="BE488" s="302"/>
      <c r="BF488" s="302"/>
      <c r="BG488" s="302"/>
      <c r="BH488" s="302"/>
      <c r="BI488" s="302"/>
      <c r="BJ488" s="302"/>
      <c r="BK488" s="302"/>
      <c r="BL488" s="302"/>
      <c r="BM488" s="302"/>
      <c r="BN488" s="302"/>
      <c r="BO488" s="302"/>
      <c r="BP488" s="302"/>
      <c r="BQ488" s="302"/>
      <c r="BR488" s="302"/>
      <c r="BS488" s="302"/>
      <c r="BT488" s="302"/>
      <c r="BU488" s="302"/>
      <c r="BV488" s="302"/>
      <c r="BW488" s="302"/>
      <c r="BX488" s="302"/>
      <c r="BY488" s="302"/>
      <c r="BZ488" s="302"/>
      <c r="CA488" s="302"/>
      <c r="CB488" s="302"/>
      <c r="CC488" s="302"/>
      <c r="CD488" s="302"/>
      <c r="CE488" s="302"/>
      <c r="CF488" s="302"/>
      <c r="CG488" s="302"/>
      <c r="CH488" s="302"/>
      <c r="CI488" s="302"/>
      <c r="CJ488" s="302"/>
      <c r="CK488" s="302"/>
      <c r="CL488" s="302"/>
      <c r="CM488" s="302"/>
      <c r="CN488" s="305"/>
      <c r="CO488" s="220"/>
      <c r="CP488" s="305"/>
      <c r="CQ488" s="305"/>
      <c r="CR488" s="305"/>
      <c r="CS488" s="305"/>
      <c r="CT488" s="305"/>
      <c r="CU488" s="305"/>
      <c r="CV488" s="305"/>
      <c r="CW488" s="305"/>
      <c r="CX488" s="302"/>
      <c r="CY488" s="302"/>
      <c r="CZ488" s="302"/>
      <c r="DA488" s="302"/>
      <c r="DB488" s="302"/>
      <c r="DC488" s="302"/>
      <c r="DD488" s="302"/>
      <c r="DE488" s="302"/>
      <c r="DF488" s="302"/>
      <c r="DG488" s="302"/>
      <c r="DH488" s="302"/>
      <c r="DI488" s="302"/>
      <c r="DJ488" s="302"/>
      <c r="DK488" s="302"/>
      <c r="DL488" s="302"/>
      <c r="DM488" s="302"/>
      <c r="DN488" s="302"/>
      <c r="DO488" s="302"/>
      <c r="DP488" s="302"/>
      <c r="DQ488" s="302"/>
      <c r="DR488" s="302"/>
      <c r="DS488" s="302"/>
      <c r="DT488" s="302"/>
      <c r="DU488" s="302"/>
      <c r="DV488" s="302"/>
      <c r="DW488" s="302"/>
      <c r="DX488" s="302"/>
      <c r="DY488" s="302"/>
      <c r="DZ488" s="302"/>
      <c r="EA488" s="302"/>
      <c r="EB488" s="302"/>
      <c r="EC488" s="302"/>
      <c r="ED488" s="302"/>
      <c r="EE488" s="302"/>
      <c r="EF488" s="302"/>
      <c r="EG488" s="302"/>
      <c r="EH488" s="302"/>
      <c r="EI488" s="302"/>
      <c r="EJ488" s="302"/>
      <c r="EK488" s="302"/>
      <c r="EL488" s="302"/>
      <c r="EM488" s="302"/>
      <c r="EN488" s="302"/>
      <c r="EO488" s="302"/>
      <c r="EP488" s="302"/>
      <c r="EQ488" s="302"/>
      <c r="ER488" s="302"/>
      <c r="ES488" s="302"/>
      <c r="ET488" s="302"/>
      <c r="EU488" s="302"/>
      <c r="EV488" s="302"/>
      <c r="EW488" s="302"/>
      <c r="EX488" s="302"/>
      <c r="EY488" s="302"/>
      <c r="EZ488" s="303"/>
      <c r="FA488" s="303"/>
      <c r="FB488" s="303"/>
      <c r="FC488" s="303"/>
      <c r="FD488" s="303"/>
      <c r="FE488" s="302"/>
      <c r="FF488" s="302"/>
      <c r="FG488" s="302"/>
      <c r="FH488" s="302"/>
      <c r="FI488" s="302"/>
    </row>
    <row r="489" spans="1:165" x14ac:dyDescent="0.2">
      <c r="A489" s="302"/>
      <c r="B489" s="55">
        <f t="shared" si="43"/>
        <v>0</v>
      </c>
      <c r="C489" s="55" t="str">
        <f t="shared" si="44"/>
        <v/>
      </c>
      <c r="D489" s="55" t="str">
        <f t="shared" si="45"/>
        <v/>
      </c>
      <c r="E489" s="55">
        <f t="shared" si="46"/>
        <v>0</v>
      </c>
      <c r="F489" s="55">
        <f t="shared" si="47"/>
        <v>0</v>
      </c>
      <c r="G489" s="55" t="str">
        <f t="shared" si="48"/>
        <v/>
      </c>
      <c r="H489" s="55">
        <f>IF(AND(M489&gt;0,M489&lt;='Summary STATS'!$C$22),1,"")</f>
        <v>1</v>
      </c>
      <c r="I489" s="305"/>
      <c r="J489" s="26" t="s">
        <v>772</v>
      </c>
      <c r="K489" s="205">
        <v>44.224642340000003</v>
      </c>
      <c r="L489" s="205">
        <v>-88.460465549999995</v>
      </c>
      <c r="M489" s="302">
        <v>10</v>
      </c>
      <c r="N489" s="302" t="s">
        <v>276</v>
      </c>
      <c r="O489" s="302" t="s">
        <v>277</v>
      </c>
      <c r="P489" s="301"/>
      <c r="Q489" s="302"/>
      <c r="R489" s="15"/>
      <c r="S489" s="15"/>
      <c r="T489" s="302"/>
      <c r="U489" s="302"/>
      <c r="V489" s="302"/>
      <c r="W489" s="302"/>
      <c r="X489" s="302"/>
      <c r="Y489" s="302"/>
      <c r="Z489" s="302"/>
      <c r="AA489" s="302"/>
      <c r="AB489" s="302"/>
      <c r="AC489" s="302"/>
      <c r="AD489" s="302"/>
      <c r="AE489" s="302"/>
      <c r="AF489" s="302"/>
      <c r="AG489" s="302"/>
      <c r="AH489" s="302"/>
      <c r="AI489" s="302"/>
      <c r="AJ489" s="302"/>
      <c r="AK489" s="302"/>
      <c r="AL489" s="302"/>
      <c r="AM489" s="302"/>
      <c r="AN489" s="302"/>
      <c r="AO489" s="302"/>
      <c r="AP489" s="302"/>
      <c r="AQ489" s="302"/>
      <c r="AR489" s="302"/>
      <c r="AS489" s="302"/>
      <c r="AT489" s="302"/>
      <c r="AU489" s="302"/>
      <c r="AV489" s="302"/>
      <c r="AW489" s="302"/>
      <c r="AX489" s="302"/>
      <c r="AY489" s="302"/>
      <c r="AZ489" s="302"/>
      <c r="BA489" s="302"/>
      <c r="BB489" s="302"/>
      <c r="BC489" s="302"/>
      <c r="BD489" s="302"/>
      <c r="BE489" s="302"/>
      <c r="BF489" s="302"/>
      <c r="BG489" s="302"/>
      <c r="BH489" s="302"/>
      <c r="BI489" s="302"/>
      <c r="BJ489" s="302"/>
      <c r="BK489" s="302"/>
      <c r="BL489" s="302"/>
      <c r="BM489" s="302"/>
      <c r="BN489" s="302"/>
      <c r="BO489" s="302"/>
      <c r="BP489" s="302"/>
      <c r="BQ489" s="302"/>
      <c r="BR489" s="302"/>
      <c r="BS489" s="302"/>
      <c r="BT489" s="302"/>
      <c r="BU489" s="302"/>
      <c r="BV489" s="302"/>
      <c r="BW489" s="302"/>
      <c r="BX489" s="302"/>
      <c r="BY489" s="302"/>
      <c r="BZ489" s="302"/>
      <c r="CA489" s="302"/>
      <c r="CB489" s="302"/>
      <c r="CC489" s="302"/>
      <c r="CD489" s="302"/>
      <c r="CE489" s="302"/>
      <c r="CF489" s="302"/>
      <c r="CG489" s="302"/>
      <c r="CH489" s="302"/>
      <c r="CI489" s="302"/>
      <c r="CJ489" s="302"/>
      <c r="CK489" s="302"/>
      <c r="CL489" s="302"/>
      <c r="CM489" s="302"/>
      <c r="CN489" s="305"/>
      <c r="CO489" s="305"/>
      <c r="CP489" s="305"/>
      <c r="CQ489" s="305"/>
      <c r="CR489" s="305"/>
      <c r="CS489" s="305"/>
      <c r="CT489" s="305"/>
      <c r="CU489" s="305"/>
      <c r="CV489" s="305"/>
      <c r="CW489" s="305"/>
      <c r="CX489" s="302"/>
      <c r="CY489" s="302"/>
      <c r="CZ489" s="302"/>
      <c r="DA489" s="302"/>
      <c r="DB489" s="302"/>
      <c r="DC489" s="302"/>
      <c r="DD489" s="302"/>
      <c r="DE489" s="302"/>
      <c r="DF489" s="302"/>
      <c r="DG489" s="302"/>
      <c r="DH489" s="302"/>
      <c r="DI489" s="302"/>
      <c r="DJ489" s="302"/>
      <c r="DK489" s="302"/>
      <c r="DL489" s="302"/>
      <c r="DM489" s="302"/>
      <c r="DN489" s="302"/>
      <c r="DO489" s="302"/>
      <c r="DP489" s="302"/>
      <c r="DQ489" s="302"/>
      <c r="DR489" s="302"/>
      <c r="DS489" s="302"/>
      <c r="DT489" s="302"/>
      <c r="DU489" s="302"/>
      <c r="DV489" s="302"/>
      <c r="DW489" s="302"/>
      <c r="DX489" s="302"/>
      <c r="DY489" s="302"/>
      <c r="DZ489" s="302"/>
      <c r="EA489" s="302"/>
      <c r="EB489" s="302"/>
      <c r="EC489" s="302"/>
      <c r="ED489" s="302"/>
      <c r="EE489" s="302"/>
      <c r="EF489" s="302"/>
      <c r="EG489" s="302"/>
      <c r="EH489" s="302"/>
      <c r="EI489" s="302"/>
      <c r="EJ489" s="302"/>
      <c r="EK489" s="302"/>
      <c r="EL489" s="302"/>
      <c r="EM489" s="302"/>
      <c r="EN489" s="302"/>
      <c r="EO489" s="302"/>
      <c r="EP489" s="302"/>
      <c r="EQ489" s="302"/>
      <c r="ER489" s="302"/>
      <c r="ES489" s="302"/>
      <c r="ET489" s="302"/>
      <c r="EU489" s="302"/>
      <c r="EV489" s="302"/>
      <c r="EW489" s="302"/>
      <c r="EX489" s="302"/>
      <c r="EY489" s="302"/>
      <c r="EZ489" s="303"/>
      <c r="FA489" s="303"/>
      <c r="FB489" s="303"/>
      <c r="FC489" s="303"/>
      <c r="FD489" s="303"/>
      <c r="FE489" s="302"/>
      <c r="FF489" s="302"/>
      <c r="FG489" s="302"/>
      <c r="FH489" s="302"/>
      <c r="FI489" s="302"/>
    </row>
    <row r="490" spans="1:165" x14ac:dyDescent="0.2">
      <c r="A490" s="302"/>
      <c r="B490" s="55">
        <f t="shared" si="43"/>
        <v>0</v>
      </c>
      <c r="C490" s="55" t="str">
        <f t="shared" si="44"/>
        <v/>
      </c>
      <c r="D490" s="55" t="str">
        <f t="shared" si="45"/>
        <v/>
      </c>
      <c r="E490" s="55">
        <f t="shared" si="46"/>
        <v>0</v>
      </c>
      <c r="F490" s="55">
        <f t="shared" si="47"/>
        <v>0</v>
      </c>
      <c r="G490" s="55" t="str">
        <f t="shared" si="48"/>
        <v/>
      </c>
      <c r="H490" s="55">
        <f>IF(AND(M490&gt;0,M490&lt;='Summary STATS'!$C$22),1,"")</f>
        <v>1</v>
      </c>
      <c r="I490" s="305"/>
      <c r="J490" s="26" t="s">
        <v>773</v>
      </c>
      <c r="K490" s="205">
        <v>44.224627490000003</v>
      </c>
      <c r="L490" s="205">
        <v>-88.459364179999994</v>
      </c>
      <c r="M490" s="302">
        <v>12</v>
      </c>
      <c r="N490" s="302" t="s">
        <v>276</v>
      </c>
      <c r="O490" s="302" t="s">
        <v>277</v>
      </c>
      <c r="P490" s="301"/>
      <c r="Q490" s="302"/>
      <c r="R490" s="15"/>
      <c r="S490" s="15"/>
      <c r="T490" s="302"/>
      <c r="U490" s="302"/>
      <c r="V490" s="302"/>
      <c r="W490" s="302"/>
      <c r="X490" s="302"/>
      <c r="Y490" s="302"/>
      <c r="Z490" s="302"/>
      <c r="AA490" s="302"/>
      <c r="AB490" s="302"/>
      <c r="AC490" s="302"/>
      <c r="AD490" s="302"/>
      <c r="AE490" s="302"/>
      <c r="AF490" s="302"/>
      <c r="AG490" s="302"/>
      <c r="AH490" s="302"/>
      <c r="AI490" s="302"/>
      <c r="AJ490" s="302"/>
      <c r="AK490" s="302"/>
      <c r="AL490" s="302"/>
      <c r="AM490" s="302"/>
      <c r="AN490" s="302"/>
      <c r="AO490" s="302"/>
      <c r="AP490" s="302"/>
      <c r="AQ490" s="302"/>
      <c r="AR490" s="302"/>
      <c r="AS490" s="302"/>
      <c r="AT490" s="302"/>
      <c r="AU490" s="302"/>
      <c r="AV490" s="302"/>
      <c r="AW490" s="302"/>
      <c r="AX490" s="302"/>
      <c r="AY490" s="302"/>
      <c r="AZ490" s="302"/>
      <c r="BA490" s="302"/>
      <c r="BB490" s="302"/>
      <c r="BC490" s="302"/>
      <c r="BD490" s="302"/>
      <c r="BE490" s="302"/>
      <c r="BF490" s="302"/>
      <c r="BG490" s="302"/>
      <c r="BH490" s="302"/>
      <c r="BI490" s="302"/>
      <c r="BJ490" s="302"/>
      <c r="BK490" s="302"/>
      <c r="BL490" s="302"/>
      <c r="BM490" s="302"/>
      <c r="BN490" s="302"/>
      <c r="BO490" s="302"/>
      <c r="BP490" s="302"/>
      <c r="BQ490" s="302"/>
      <c r="BR490" s="302"/>
      <c r="BS490" s="302"/>
      <c r="BT490" s="302"/>
      <c r="BU490" s="302"/>
      <c r="BV490" s="302"/>
      <c r="BW490" s="302"/>
      <c r="BX490" s="302"/>
      <c r="BY490" s="302"/>
      <c r="BZ490" s="302"/>
      <c r="CA490" s="302"/>
      <c r="CB490" s="302"/>
      <c r="CC490" s="302"/>
      <c r="CD490" s="302"/>
      <c r="CE490" s="302"/>
      <c r="CF490" s="302"/>
      <c r="CG490" s="302"/>
      <c r="CH490" s="302"/>
      <c r="CI490" s="302"/>
      <c r="CJ490" s="302"/>
      <c r="CK490" s="302"/>
      <c r="CL490" s="302"/>
      <c r="CM490" s="302"/>
      <c r="CN490" s="302"/>
      <c r="CO490" s="302"/>
      <c r="CP490" s="302"/>
      <c r="CQ490" s="302"/>
      <c r="CR490" s="302"/>
      <c r="CS490" s="302"/>
      <c r="CT490" s="302"/>
      <c r="CU490" s="302"/>
      <c r="CV490" s="302"/>
      <c r="CW490" s="302"/>
      <c r="CX490" s="302"/>
      <c r="CY490" s="302"/>
      <c r="CZ490" s="302"/>
      <c r="DA490" s="302"/>
      <c r="DB490" s="302"/>
      <c r="DC490" s="302"/>
      <c r="DD490" s="302"/>
      <c r="DE490" s="302"/>
      <c r="DF490" s="302"/>
      <c r="DG490" s="302"/>
      <c r="DH490" s="302"/>
      <c r="DI490" s="302"/>
      <c r="DJ490" s="302"/>
      <c r="DK490" s="302"/>
      <c r="DL490" s="302"/>
      <c r="DM490" s="302"/>
      <c r="DN490" s="302"/>
      <c r="DO490" s="302"/>
      <c r="DP490" s="302"/>
      <c r="DQ490" s="302"/>
      <c r="DR490" s="302"/>
      <c r="DS490" s="302"/>
      <c r="DT490" s="302"/>
      <c r="DU490" s="302"/>
      <c r="DV490" s="302"/>
      <c r="DW490" s="302"/>
      <c r="DX490" s="302"/>
      <c r="DY490" s="302"/>
      <c r="DZ490" s="302"/>
      <c r="EA490" s="302"/>
      <c r="EB490" s="302"/>
      <c r="EC490" s="302"/>
      <c r="ED490" s="302"/>
      <c r="EE490" s="302"/>
      <c r="EF490" s="302"/>
      <c r="EG490" s="302"/>
      <c r="EH490" s="302"/>
      <c r="EI490" s="302"/>
      <c r="EJ490" s="302"/>
      <c r="EK490" s="302"/>
      <c r="EL490" s="302"/>
      <c r="EM490" s="302"/>
      <c r="EN490" s="302"/>
      <c r="EO490" s="302"/>
      <c r="EP490" s="302"/>
      <c r="EQ490" s="302"/>
      <c r="ER490" s="302"/>
      <c r="ES490" s="302"/>
      <c r="ET490" s="302"/>
      <c r="EU490" s="302"/>
      <c r="EV490" s="302"/>
      <c r="EW490" s="302"/>
      <c r="EX490" s="302"/>
      <c r="EY490" s="302"/>
      <c r="EZ490" s="303"/>
      <c r="FA490" s="303"/>
      <c r="FB490" s="303"/>
      <c r="FC490" s="303"/>
      <c r="FD490" s="303"/>
      <c r="FE490" s="302"/>
      <c r="FF490" s="302"/>
      <c r="FG490" s="302"/>
      <c r="FH490" s="302"/>
      <c r="FI490" s="302"/>
    </row>
    <row r="491" spans="1:165" x14ac:dyDescent="0.2">
      <c r="A491" s="302"/>
      <c r="B491" s="55">
        <f t="shared" si="43"/>
        <v>0</v>
      </c>
      <c r="C491" s="55" t="str">
        <f t="shared" si="44"/>
        <v/>
      </c>
      <c r="D491" s="55" t="str">
        <f t="shared" si="45"/>
        <v/>
      </c>
      <c r="E491" s="55">
        <f t="shared" si="46"/>
        <v>0</v>
      </c>
      <c r="F491" s="55">
        <f t="shared" si="47"/>
        <v>0</v>
      </c>
      <c r="G491" s="55" t="str">
        <f t="shared" si="48"/>
        <v/>
      </c>
      <c r="H491" s="55">
        <f>IF(AND(M491&gt;0,M491&lt;='Summary STATS'!$C$22),1,"")</f>
        <v>1</v>
      </c>
      <c r="I491" s="305"/>
      <c r="J491" s="26" t="s">
        <v>774</v>
      </c>
      <c r="K491" s="205">
        <v>44.224612630000003</v>
      </c>
      <c r="L491" s="205">
        <v>-88.4582628</v>
      </c>
      <c r="M491" s="302">
        <v>12</v>
      </c>
      <c r="N491" s="302" t="s">
        <v>276</v>
      </c>
      <c r="O491" s="302" t="s">
        <v>277</v>
      </c>
      <c r="P491" s="301"/>
      <c r="Q491" s="302"/>
      <c r="R491" s="15"/>
      <c r="S491" s="15"/>
      <c r="T491" s="302"/>
      <c r="U491" s="302"/>
      <c r="V491" s="302"/>
      <c r="W491" s="302"/>
      <c r="X491" s="302"/>
      <c r="Y491" s="302"/>
      <c r="Z491" s="302"/>
      <c r="AA491" s="302"/>
      <c r="AB491" s="302"/>
      <c r="AC491" s="302"/>
      <c r="AD491" s="302"/>
      <c r="AE491" s="302"/>
      <c r="AF491" s="302"/>
      <c r="AG491" s="302"/>
      <c r="AH491" s="302"/>
      <c r="AI491" s="302"/>
      <c r="AJ491" s="302"/>
      <c r="AK491" s="302"/>
      <c r="AL491" s="302"/>
      <c r="AM491" s="302"/>
      <c r="AN491" s="302"/>
      <c r="AO491" s="302"/>
      <c r="AP491" s="302"/>
      <c r="AQ491" s="302"/>
      <c r="AR491" s="302"/>
      <c r="AS491" s="302"/>
      <c r="AT491" s="302"/>
      <c r="AU491" s="302"/>
      <c r="AV491" s="302"/>
      <c r="AW491" s="302"/>
      <c r="AX491" s="302"/>
      <c r="AY491" s="302"/>
      <c r="AZ491" s="302"/>
      <c r="BA491" s="302"/>
      <c r="BB491" s="302"/>
      <c r="BC491" s="302"/>
      <c r="BD491" s="302"/>
      <c r="BE491" s="302"/>
      <c r="BF491" s="302"/>
      <c r="BG491" s="302"/>
      <c r="BH491" s="302"/>
      <c r="BI491" s="302"/>
      <c r="BJ491" s="302"/>
      <c r="BK491" s="302"/>
      <c r="BL491" s="302"/>
      <c r="BM491" s="302"/>
      <c r="BN491" s="302"/>
      <c r="BO491" s="302"/>
      <c r="BP491" s="302"/>
      <c r="BQ491" s="302"/>
      <c r="BR491" s="302"/>
      <c r="BS491" s="302"/>
      <c r="BT491" s="302"/>
      <c r="BU491" s="302"/>
      <c r="BV491" s="302"/>
      <c r="BW491" s="302"/>
      <c r="BX491" s="302"/>
      <c r="BY491" s="302"/>
      <c r="BZ491" s="302"/>
      <c r="CA491" s="302"/>
      <c r="CB491" s="302"/>
      <c r="CC491" s="302"/>
      <c r="CD491" s="302"/>
      <c r="CE491" s="302"/>
      <c r="CF491" s="302"/>
      <c r="CG491" s="302"/>
      <c r="CH491" s="302"/>
      <c r="CI491" s="302"/>
      <c r="CJ491" s="302"/>
      <c r="CK491" s="302"/>
      <c r="CL491" s="302"/>
      <c r="CM491" s="302"/>
      <c r="CN491" s="302"/>
      <c r="CO491" s="302"/>
      <c r="CP491" s="302"/>
      <c r="CQ491" s="302"/>
      <c r="CR491" s="302"/>
      <c r="CS491" s="302"/>
      <c r="CT491" s="302"/>
      <c r="CU491" s="302"/>
      <c r="CV491" s="302"/>
      <c r="CW491" s="302"/>
      <c r="CX491" s="302"/>
      <c r="CY491" s="302"/>
      <c r="CZ491" s="302"/>
      <c r="DA491" s="302"/>
      <c r="DB491" s="302"/>
      <c r="DC491" s="302"/>
      <c r="DD491" s="302"/>
      <c r="DE491" s="302"/>
      <c r="DF491" s="302"/>
      <c r="DG491" s="302"/>
      <c r="DH491" s="302"/>
      <c r="DI491" s="302"/>
      <c r="DJ491" s="302"/>
      <c r="DK491" s="302"/>
      <c r="DL491" s="302"/>
      <c r="DM491" s="302"/>
      <c r="DN491" s="302"/>
      <c r="DO491" s="302"/>
      <c r="DP491" s="302"/>
      <c r="DQ491" s="302"/>
      <c r="DR491" s="302"/>
      <c r="DS491" s="302"/>
      <c r="DT491" s="302"/>
      <c r="DU491" s="302"/>
      <c r="DV491" s="302"/>
      <c r="DW491" s="302"/>
      <c r="DX491" s="302"/>
      <c r="DY491" s="302"/>
      <c r="DZ491" s="302"/>
      <c r="EA491" s="302"/>
      <c r="EB491" s="302"/>
      <c r="EC491" s="302"/>
      <c r="ED491" s="302"/>
      <c r="EE491" s="302"/>
      <c r="EF491" s="302"/>
      <c r="EG491" s="302"/>
      <c r="EH491" s="302"/>
      <c r="EI491" s="302"/>
      <c r="EJ491" s="302"/>
      <c r="EK491" s="302"/>
      <c r="EL491" s="302"/>
      <c r="EM491" s="302"/>
      <c r="EN491" s="302"/>
      <c r="EO491" s="302"/>
      <c r="EP491" s="302"/>
      <c r="EQ491" s="302"/>
      <c r="ER491" s="302"/>
      <c r="ES491" s="302"/>
      <c r="ET491" s="302"/>
      <c r="EU491" s="302"/>
      <c r="EV491" s="302"/>
      <c r="EW491" s="302"/>
      <c r="EX491" s="302"/>
      <c r="EY491" s="302"/>
      <c r="EZ491" s="303"/>
      <c r="FA491" s="303"/>
      <c r="FB491" s="303"/>
      <c r="FC491" s="303"/>
      <c r="FD491" s="303"/>
      <c r="FE491" s="302"/>
      <c r="FF491" s="302"/>
      <c r="FG491" s="302"/>
      <c r="FH491" s="302"/>
      <c r="FI491" s="302"/>
    </row>
    <row r="492" spans="1:165" x14ac:dyDescent="0.2">
      <c r="A492" s="302"/>
      <c r="B492" s="55">
        <f t="shared" si="43"/>
        <v>0</v>
      </c>
      <c r="C492" s="55" t="str">
        <f t="shared" si="44"/>
        <v/>
      </c>
      <c r="D492" s="55" t="str">
        <f t="shared" si="45"/>
        <v/>
      </c>
      <c r="E492" s="55">
        <f t="shared" si="46"/>
        <v>0</v>
      </c>
      <c r="F492" s="55">
        <f t="shared" si="47"/>
        <v>0</v>
      </c>
      <c r="G492" s="55" t="str">
        <f t="shared" si="48"/>
        <v/>
      </c>
      <c r="H492" s="55">
        <f>IF(AND(M492&gt;0,M492&lt;='Summary STATS'!$C$22),1,"")</f>
        <v>1</v>
      </c>
      <c r="I492" s="305"/>
      <c r="J492" s="26" t="s">
        <v>775</v>
      </c>
      <c r="K492" s="205">
        <v>44.224597750000001</v>
      </c>
      <c r="L492" s="205">
        <v>-88.457161420000006</v>
      </c>
      <c r="M492" s="302">
        <v>10.75</v>
      </c>
      <c r="N492" s="302" t="s">
        <v>276</v>
      </c>
      <c r="O492" s="302" t="s">
        <v>277</v>
      </c>
      <c r="P492" s="301"/>
      <c r="Q492" s="302"/>
      <c r="R492" s="15"/>
      <c r="S492" s="15"/>
      <c r="T492" s="302"/>
      <c r="U492" s="302"/>
      <c r="V492" s="302"/>
      <c r="W492" s="302"/>
      <c r="X492" s="302"/>
      <c r="Y492" s="302"/>
      <c r="Z492" s="302"/>
      <c r="AA492" s="302"/>
      <c r="AB492" s="302"/>
      <c r="AC492" s="302"/>
      <c r="AD492" s="302"/>
      <c r="AE492" s="302"/>
      <c r="AF492" s="302"/>
      <c r="AG492" s="302"/>
      <c r="AH492" s="302"/>
      <c r="AI492" s="302"/>
      <c r="AJ492" s="302"/>
      <c r="AK492" s="302"/>
      <c r="AL492" s="302"/>
      <c r="AM492" s="302"/>
      <c r="AN492" s="302"/>
      <c r="AO492" s="302"/>
      <c r="AP492" s="302"/>
      <c r="AQ492" s="302"/>
      <c r="AR492" s="302"/>
      <c r="AS492" s="302"/>
      <c r="AT492" s="302"/>
      <c r="AU492" s="302"/>
      <c r="AV492" s="302"/>
      <c r="AW492" s="302"/>
      <c r="AX492" s="302"/>
      <c r="AY492" s="302"/>
      <c r="AZ492" s="302"/>
      <c r="BA492" s="302"/>
      <c r="BB492" s="302"/>
      <c r="BC492" s="302"/>
      <c r="BD492" s="302"/>
      <c r="BE492" s="302"/>
      <c r="BF492" s="302"/>
      <c r="BG492" s="302"/>
      <c r="BH492" s="302"/>
      <c r="BI492" s="302"/>
      <c r="BJ492" s="302"/>
      <c r="BK492" s="302"/>
      <c r="BL492" s="302"/>
      <c r="BM492" s="302"/>
      <c r="BN492" s="302"/>
      <c r="BO492" s="302"/>
      <c r="BP492" s="302"/>
      <c r="BQ492" s="302"/>
      <c r="BR492" s="302"/>
      <c r="BS492" s="302"/>
      <c r="BT492" s="302"/>
      <c r="BU492" s="302"/>
      <c r="BV492" s="302"/>
      <c r="BW492" s="302"/>
      <c r="BX492" s="302"/>
      <c r="BY492" s="302"/>
      <c r="BZ492" s="302"/>
      <c r="CA492" s="302"/>
      <c r="CB492" s="302"/>
      <c r="CC492" s="302"/>
      <c r="CD492" s="302"/>
      <c r="CE492" s="302"/>
      <c r="CF492" s="302"/>
      <c r="CG492" s="302"/>
      <c r="CH492" s="302"/>
      <c r="CI492" s="302"/>
      <c r="CJ492" s="302"/>
      <c r="CK492" s="302"/>
      <c r="CL492" s="302"/>
      <c r="CM492" s="302"/>
      <c r="CN492" s="302"/>
      <c r="CO492" s="302"/>
      <c r="CP492" s="302"/>
      <c r="CQ492" s="302"/>
      <c r="CR492" s="302"/>
      <c r="CS492" s="302"/>
      <c r="CT492" s="302"/>
      <c r="CU492" s="302"/>
      <c r="CV492" s="302"/>
      <c r="CW492" s="302"/>
      <c r="CX492" s="302"/>
      <c r="CY492" s="302"/>
      <c r="CZ492" s="302"/>
      <c r="DA492" s="302"/>
      <c r="DB492" s="302"/>
      <c r="DC492" s="302"/>
      <c r="DD492" s="302"/>
      <c r="DE492" s="302"/>
      <c r="DF492" s="302"/>
      <c r="DG492" s="302"/>
      <c r="DH492" s="302"/>
      <c r="DI492" s="302"/>
      <c r="DJ492" s="302"/>
      <c r="DK492" s="302"/>
      <c r="DL492" s="302"/>
      <c r="DM492" s="302"/>
      <c r="DN492" s="302"/>
      <c r="DO492" s="302"/>
      <c r="DP492" s="302"/>
      <c r="DQ492" s="302"/>
      <c r="DR492" s="302"/>
      <c r="DS492" s="302"/>
      <c r="DT492" s="302"/>
      <c r="DU492" s="302"/>
      <c r="DV492" s="302"/>
      <c r="DW492" s="302"/>
      <c r="DX492" s="302"/>
      <c r="DY492" s="302"/>
      <c r="DZ492" s="302"/>
      <c r="EA492" s="302"/>
      <c r="EB492" s="302"/>
      <c r="EC492" s="302"/>
      <c r="ED492" s="302"/>
      <c r="EE492" s="302"/>
      <c r="EF492" s="302"/>
      <c r="EG492" s="302"/>
      <c r="EH492" s="302"/>
      <c r="EI492" s="302"/>
      <c r="EJ492" s="302"/>
      <c r="EK492" s="302"/>
      <c r="EL492" s="302"/>
      <c r="EM492" s="302"/>
      <c r="EN492" s="302"/>
      <c r="EO492" s="302"/>
      <c r="EP492" s="302"/>
      <c r="EQ492" s="302"/>
      <c r="ER492" s="302"/>
      <c r="ES492" s="302"/>
      <c r="ET492" s="302"/>
      <c r="EU492" s="302"/>
      <c r="EV492" s="302"/>
      <c r="EW492" s="302"/>
      <c r="EX492" s="302"/>
      <c r="EY492" s="302"/>
      <c r="EZ492" s="303"/>
      <c r="FA492" s="303"/>
      <c r="FB492" s="303"/>
      <c r="FC492" s="303"/>
      <c r="FD492" s="303"/>
      <c r="FE492" s="302"/>
      <c r="FF492" s="302"/>
      <c r="FG492" s="302"/>
      <c r="FH492" s="302"/>
      <c r="FI492" s="302"/>
    </row>
    <row r="493" spans="1:165" x14ac:dyDescent="0.2">
      <c r="A493" s="302"/>
      <c r="B493" s="55">
        <f t="shared" si="43"/>
        <v>0</v>
      </c>
      <c r="C493" s="55" t="str">
        <f t="shared" si="44"/>
        <v/>
      </c>
      <c r="D493" s="55" t="str">
        <f t="shared" si="45"/>
        <v/>
      </c>
      <c r="E493" s="55">
        <f t="shared" si="46"/>
        <v>0</v>
      </c>
      <c r="F493" s="55">
        <f t="shared" si="47"/>
        <v>0</v>
      </c>
      <c r="G493" s="55" t="str">
        <f t="shared" si="48"/>
        <v/>
      </c>
      <c r="H493" s="55">
        <f>IF(AND(M493&gt;0,M493&lt;='Summary STATS'!$C$22),1,"")</f>
        <v>1</v>
      </c>
      <c r="I493" s="305"/>
      <c r="J493" s="26" t="s">
        <v>776</v>
      </c>
      <c r="K493" s="205">
        <v>44.224582869999999</v>
      </c>
      <c r="L493" s="205">
        <v>-88.456060050000005</v>
      </c>
      <c r="M493" s="302">
        <v>9</v>
      </c>
      <c r="N493" s="302" t="s">
        <v>284</v>
      </c>
      <c r="O493" s="302" t="s">
        <v>277</v>
      </c>
      <c r="P493" s="301"/>
      <c r="Q493" s="302"/>
      <c r="R493" s="15"/>
      <c r="S493" s="15"/>
      <c r="T493" s="302"/>
      <c r="U493" s="302"/>
      <c r="V493" s="302"/>
      <c r="W493" s="302"/>
      <c r="X493" s="302"/>
      <c r="Y493" s="302"/>
      <c r="Z493" s="302"/>
      <c r="AA493" s="302"/>
      <c r="AB493" s="302"/>
      <c r="AC493" s="302"/>
      <c r="AD493" s="302"/>
      <c r="AE493" s="302"/>
      <c r="AF493" s="302"/>
      <c r="AG493" s="302"/>
      <c r="AH493" s="302"/>
      <c r="AI493" s="302"/>
      <c r="AJ493" s="302"/>
      <c r="AK493" s="302"/>
      <c r="AL493" s="302"/>
      <c r="AM493" s="302"/>
      <c r="AN493" s="302"/>
      <c r="AO493" s="302"/>
      <c r="AP493" s="302"/>
      <c r="AQ493" s="302"/>
      <c r="AR493" s="302"/>
      <c r="AS493" s="302"/>
      <c r="AT493" s="302"/>
      <c r="AU493" s="302"/>
      <c r="AV493" s="302"/>
      <c r="AW493" s="302"/>
      <c r="AX493" s="302"/>
      <c r="AY493" s="302"/>
      <c r="AZ493" s="302"/>
      <c r="BA493" s="302"/>
      <c r="BB493" s="302"/>
      <c r="BC493" s="302"/>
      <c r="BD493" s="302"/>
      <c r="BE493" s="302"/>
      <c r="BF493" s="302"/>
      <c r="BG493" s="302"/>
      <c r="BH493" s="302"/>
      <c r="BI493" s="302"/>
      <c r="BJ493" s="302"/>
      <c r="BK493" s="302"/>
      <c r="BL493" s="302"/>
      <c r="BM493" s="302"/>
      <c r="BN493" s="302"/>
      <c r="BO493" s="302"/>
      <c r="BP493" s="302"/>
      <c r="BQ493" s="302"/>
      <c r="BR493" s="302"/>
      <c r="BS493" s="302"/>
      <c r="BT493" s="302"/>
      <c r="BU493" s="302"/>
      <c r="BV493" s="302"/>
      <c r="BW493" s="302"/>
      <c r="BX493" s="302"/>
      <c r="BY493" s="302"/>
      <c r="BZ493" s="302"/>
      <c r="CA493" s="302"/>
      <c r="CB493" s="302"/>
      <c r="CC493" s="302"/>
      <c r="CD493" s="302"/>
      <c r="CE493" s="302"/>
      <c r="CF493" s="302"/>
      <c r="CG493" s="302"/>
      <c r="CH493" s="302"/>
      <c r="CI493" s="302"/>
      <c r="CJ493" s="302"/>
      <c r="CK493" s="302"/>
      <c r="CL493" s="302"/>
      <c r="CM493" s="302"/>
      <c r="CN493" s="302"/>
      <c r="CO493" s="302"/>
      <c r="CP493" s="302"/>
      <c r="CQ493" s="302"/>
      <c r="CR493" s="302"/>
      <c r="CS493" s="302"/>
      <c r="CT493" s="302"/>
      <c r="CU493" s="302"/>
      <c r="CV493" s="302"/>
      <c r="CW493" s="302"/>
      <c r="CX493" s="302"/>
      <c r="CY493" s="302"/>
      <c r="CZ493" s="302"/>
      <c r="DA493" s="302"/>
      <c r="DB493" s="302"/>
      <c r="DC493" s="302"/>
      <c r="DD493" s="302"/>
      <c r="DE493" s="302"/>
      <c r="DF493" s="302"/>
      <c r="DG493" s="302"/>
      <c r="DH493" s="302"/>
      <c r="DI493" s="302"/>
      <c r="DJ493" s="302"/>
      <c r="DK493" s="302"/>
      <c r="DL493" s="302"/>
      <c r="DM493" s="302"/>
      <c r="DN493" s="302"/>
      <c r="DO493" s="302"/>
      <c r="DP493" s="302"/>
      <c r="DQ493" s="302"/>
      <c r="DR493" s="302"/>
      <c r="DS493" s="302"/>
      <c r="DT493" s="302"/>
      <c r="DU493" s="302"/>
      <c r="DV493" s="302"/>
      <c r="DW493" s="302"/>
      <c r="DX493" s="302"/>
      <c r="DY493" s="302"/>
      <c r="DZ493" s="302"/>
      <c r="EA493" s="302"/>
      <c r="EB493" s="302"/>
      <c r="EC493" s="302"/>
      <c r="ED493" s="302"/>
      <c r="EE493" s="302"/>
      <c r="EF493" s="302"/>
      <c r="EG493" s="302"/>
      <c r="EH493" s="302"/>
      <c r="EI493" s="302"/>
      <c r="EJ493" s="302"/>
      <c r="EK493" s="302"/>
      <c r="EL493" s="302"/>
      <c r="EM493" s="302"/>
      <c r="EN493" s="302"/>
      <c r="EO493" s="302"/>
      <c r="EP493" s="302"/>
      <c r="EQ493" s="302"/>
      <c r="ER493" s="302"/>
      <c r="ES493" s="302"/>
      <c r="ET493" s="302"/>
      <c r="EU493" s="302"/>
      <c r="EV493" s="302"/>
      <c r="EW493" s="302"/>
      <c r="EX493" s="302"/>
      <c r="EY493" s="302"/>
      <c r="EZ493" s="303"/>
      <c r="FA493" s="303"/>
      <c r="FB493" s="303"/>
      <c r="FC493" s="303"/>
      <c r="FD493" s="303"/>
      <c r="FE493" s="302"/>
      <c r="FF493" s="302"/>
      <c r="FG493" s="302"/>
      <c r="FH493" s="302"/>
      <c r="FI493" s="302"/>
    </row>
    <row r="494" spans="1:165" x14ac:dyDescent="0.2">
      <c r="A494" s="302"/>
      <c r="B494" s="55">
        <f t="shared" si="43"/>
        <v>0</v>
      </c>
      <c r="C494" s="55" t="str">
        <f t="shared" si="44"/>
        <v/>
      </c>
      <c r="D494" s="55" t="str">
        <f t="shared" si="45"/>
        <v/>
      </c>
      <c r="E494" s="55">
        <f t="shared" si="46"/>
        <v>0</v>
      </c>
      <c r="F494" s="55">
        <f t="shared" si="47"/>
        <v>0</v>
      </c>
      <c r="G494" s="55" t="str">
        <f t="shared" si="48"/>
        <v/>
      </c>
      <c r="H494" s="55">
        <f>IF(AND(M494&gt;0,M494&lt;='Summary STATS'!$C$22),1,"")</f>
        <v>1</v>
      </c>
      <c r="I494" s="305"/>
      <c r="J494" s="26" t="s">
        <v>777</v>
      </c>
      <c r="K494" s="205">
        <v>44.224567980000003</v>
      </c>
      <c r="L494" s="205">
        <v>-88.454958669999996</v>
      </c>
      <c r="M494" s="302">
        <v>7</v>
      </c>
      <c r="N494" s="302" t="s">
        <v>284</v>
      </c>
      <c r="O494" s="302" t="s">
        <v>277</v>
      </c>
      <c r="P494" s="301"/>
      <c r="Q494" s="302"/>
      <c r="R494" s="15"/>
      <c r="S494" s="15"/>
      <c r="T494" s="302"/>
      <c r="U494" s="302"/>
      <c r="V494" s="302"/>
      <c r="W494" s="302"/>
      <c r="X494" s="302"/>
      <c r="Y494" s="302"/>
      <c r="Z494" s="302"/>
      <c r="AA494" s="302"/>
      <c r="AB494" s="302"/>
      <c r="AC494" s="302"/>
      <c r="AD494" s="302"/>
      <c r="AE494" s="302"/>
      <c r="AF494" s="302"/>
      <c r="AG494" s="302"/>
      <c r="AH494" s="302"/>
      <c r="AI494" s="302"/>
      <c r="AJ494" s="302"/>
      <c r="AK494" s="302"/>
      <c r="AL494" s="302"/>
      <c r="AM494" s="302"/>
      <c r="AN494" s="302"/>
      <c r="AO494" s="302"/>
      <c r="AP494" s="302"/>
      <c r="AQ494" s="302"/>
      <c r="AR494" s="302"/>
      <c r="AS494" s="302"/>
      <c r="AT494" s="302"/>
      <c r="AU494" s="302"/>
      <c r="AV494" s="302"/>
      <c r="AW494" s="302"/>
      <c r="AX494" s="302"/>
      <c r="AY494" s="302"/>
      <c r="AZ494" s="302"/>
      <c r="BA494" s="302"/>
      <c r="BB494" s="302"/>
      <c r="BC494" s="302"/>
      <c r="BD494" s="302"/>
      <c r="BE494" s="302"/>
      <c r="BF494" s="302"/>
      <c r="BG494" s="302"/>
      <c r="BH494" s="302"/>
      <c r="BI494" s="302"/>
      <c r="BJ494" s="302"/>
      <c r="BK494" s="302"/>
      <c r="BL494" s="302"/>
      <c r="BM494" s="302"/>
      <c r="BN494" s="302"/>
      <c r="BO494" s="302"/>
      <c r="BP494" s="302"/>
      <c r="BQ494" s="302"/>
      <c r="BR494" s="302"/>
      <c r="BS494" s="302"/>
      <c r="BT494" s="302"/>
      <c r="BU494" s="302"/>
      <c r="BV494" s="302"/>
      <c r="BW494" s="302"/>
      <c r="BX494" s="302"/>
      <c r="BY494" s="302"/>
      <c r="BZ494" s="302"/>
      <c r="CA494" s="302"/>
      <c r="CB494" s="302"/>
      <c r="CC494" s="302"/>
      <c r="CD494" s="302"/>
      <c r="CE494" s="302"/>
      <c r="CF494" s="302"/>
      <c r="CG494" s="302"/>
      <c r="CH494" s="302"/>
      <c r="CI494" s="302"/>
      <c r="CJ494" s="302"/>
      <c r="CK494" s="302"/>
      <c r="CL494" s="302"/>
      <c r="CM494" s="302"/>
      <c r="CN494" s="302"/>
      <c r="CO494" s="302"/>
      <c r="CP494" s="302"/>
      <c r="CQ494" s="302"/>
      <c r="CR494" s="302"/>
      <c r="CS494" s="302"/>
      <c r="CT494" s="302"/>
      <c r="CU494" s="302"/>
      <c r="CV494" s="302"/>
      <c r="CW494" s="302"/>
      <c r="CX494" s="302"/>
      <c r="CY494" s="302"/>
      <c r="CZ494" s="302"/>
      <c r="DA494" s="302"/>
      <c r="DB494" s="302"/>
      <c r="DC494" s="302"/>
      <c r="DD494" s="302"/>
      <c r="DE494" s="302"/>
      <c r="DF494" s="302"/>
      <c r="DG494" s="302"/>
      <c r="DH494" s="302"/>
      <c r="DI494" s="302"/>
      <c r="DJ494" s="302"/>
      <c r="DK494" s="302"/>
      <c r="DL494" s="302"/>
      <c r="DM494" s="302"/>
      <c r="DN494" s="302"/>
      <c r="DO494" s="302"/>
      <c r="DP494" s="302"/>
      <c r="DQ494" s="302"/>
      <c r="DR494" s="302"/>
      <c r="DS494" s="302"/>
      <c r="DT494" s="302"/>
      <c r="DU494" s="302"/>
      <c r="DV494" s="302"/>
      <c r="DW494" s="302"/>
      <c r="DX494" s="302"/>
      <c r="DY494" s="302"/>
      <c r="DZ494" s="302"/>
      <c r="EA494" s="302"/>
      <c r="EB494" s="302"/>
      <c r="EC494" s="302"/>
      <c r="ED494" s="302"/>
      <c r="EE494" s="302"/>
      <c r="EF494" s="302"/>
      <c r="EG494" s="302"/>
      <c r="EH494" s="302"/>
      <c r="EI494" s="302"/>
      <c r="EJ494" s="302"/>
      <c r="EK494" s="302"/>
      <c r="EL494" s="302"/>
      <c r="EM494" s="302"/>
      <c r="EN494" s="302"/>
      <c r="EO494" s="302"/>
      <c r="EP494" s="302"/>
      <c r="EQ494" s="302"/>
      <c r="ER494" s="302"/>
      <c r="ES494" s="302"/>
      <c r="ET494" s="302"/>
      <c r="EU494" s="302"/>
      <c r="EV494" s="302"/>
      <c r="EW494" s="302"/>
      <c r="EX494" s="302"/>
      <c r="EY494" s="302"/>
      <c r="EZ494" s="303"/>
      <c r="FA494" s="303"/>
      <c r="FB494" s="303"/>
      <c r="FC494" s="303"/>
      <c r="FD494" s="303"/>
      <c r="FE494" s="302"/>
      <c r="FF494" s="302"/>
      <c r="FG494" s="302"/>
      <c r="FH494" s="302"/>
      <c r="FI494" s="302"/>
    </row>
    <row r="495" spans="1:165" x14ac:dyDescent="0.2">
      <c r="A495" s="302"/>
      <c r="B495" s="55">
        <f t="shared" si="43"/>
        <v>2</v>
      </c>
      <c r="C495" s="55">
        <f t="shared" si="44"/>
        <v>2</v>
      </c>
      <c r="D495" s="55">
        <f t="shared" si="45"/>
        <v>2</v>
      </c>
      <c r="E495" s="55">
        <f t="shared" si="46"/>
        <v>2</v>
      </c>
      <c r="F495" s="55">
        <f t="shared" si="47"/>
        <v>2</v>
      </c>
      <c r="G495" s="55">
        <f t="shared" si="48"/>
        <v>5.75</v>
      </c>
      <c r="H495" s="55">
        <f>IF(AND(M495&gt;0,M495&lt;='Summary STATS'!$C$22),1,"")</f>
        <v>1</v>
      </c>
      <c r="I495" s="305"/>
      <c r="J495" s="26" t="s">
        <v>778</v>
      </c>
      <c r="K495" s="205">
        <v>44.224553069999999</v>
      </c>
      <c r="L495" s="205">
        <v>-88.453857299999996</v>
      </c>
      <c r="M495" s="302">
        <v>5.75</v>
      </c>
      <c r="N495" s="302" t="s">
        <v>284</v>
      </c>
      <c r="O495" s="302" t="s">
        <v>277</v>
      </c>
      <c r="P495" s="301"/>
      <c r="Q495" s="302">
        <v>2</v>
      </c>
      <c r="R495" s="15"/>
      <c r="S495" s="15"/>
      <c r="T495" s="302"/>
      <c r="U495" s="302"/>
      <c r="V495" s="302"/>
      <c r="W495" s="302"/>
      <c r="X495" s="302"/>
      <c r="Y495" s="302"/>
      <c r="Z495" s="302"/>
      <c r="AA495" s="302"/>
      <c r="AB495" s="302"/>
      <c r="AC495" s="302"/>
      <c r="AD495" s="302"/>
      <c r="AE495" s="302">
        <v>2</v>
      </c>
      <c r="AF495" s="302"/>
      <c r="AG495" s="302"/>
      <c r="AH495" s="302"/>
      <c r="AI495" s="302"/>
      <c r="AJ495" s="302"/>
      <c r="AK495" s="302"/>
      <c r="AL495" s="302"/>
      <c r="AM495" s="302"/>
      <c r="AN495" s="302"/>
      <c r="AO495" s="302"/>
      <c r="AP495" s="302"/>
      <c r="AQ495" s="302"/>
      <c r="AR495" s="302"/>
      <c r="AS495" s="302"/>
      <c r="AT495" s="302"/>
      <c r="AU495" s="302"/>
      <c r="AV495" s="302"/>
      <c r="AW495" s="302" t="s">
        <v>278</v>
      </c>
      <c r="AX495" s="302"/>
      <c r="AY495" s="302"/>
      <c r="AZ495" s="302"/>
      <c r="BA495" s="302"/>
      <c r="BB495" s="302"/>
      <c r="BC495" s="302"/>
      <c r="BD495" s="302"/>
      <c r="BE495" s="302"/>
      <c r="BF495" s="302"/>
      <c r="BG495" s="302"/>
      <c r="BH495" s="302"/>
      <c r="BI495" s="302"/>
      <c r="BJ495" s="302"/>
      <c r="BK495" s="302"/>
      <c r="BL495" s="302"/>
      <c r="BM495" s="302"/>
      <c r="BN495" s="302"/>
      <c r="BO495" s="302"/>
      <c r="BP495" s="302"/>
      <c r="BQ495" s="302"/>
      <c r="BR495" s="302"/>
      <c r="BS495" s="302"/>
      <c r="BT495" s="302"/>
      <c r="BU495" s="302"/>
      <c r="BV495" s="302"/>
      <c r="BW495" s="302"/>
      <c r="BX495" s="302"/>
      <c r="BY495" s="302"/>
      <c r="BZ495" s="302"/>
      <c r="CA495" s="302"/>
      <c r="CB495" s="302"/>
      <c r="CC495" s="302"/>
      <c r="CD495" s="302"/>
      <c r="CE495" s="302"/>
      <c r="CF495" s="302"/>
      <c r="CG495" s="302"/>
      <c r="CH495" s="302"/>
      <c r="CI495" s="302"/>
      <c r="CJ495" s="302"/>
      <c r="CK495" s="302"/>
      <c r="CL495" s="302"/>
      <c r="CM495" s="302"/>
      <c r="CN495" s="302"/>
      <c r="CO495" s="302">
        <v>1</v>
      </c>
      <c r="CP495" s="302"/>
      <c r="CQ495" s="302"/>
      <c r="CR495" s="302"/>
      <c r="CS495" s="302"/>
      <c r="CT495" s="302"/>
      <c r="CU495" s="302"/>
      <c r="CV495" s="302"/>
      <c r="CW495" s="302"/>
      <c r="CX495" s="302"/>
      <c r="CY495" s="302"/>
      <c r="CZ495" s="302"/>
      <c r="DA495" s="302"/>
      <c r="DB495" s="302"/>
      <c r="DC495" s="302"/>
      <c r="DD495" s="302"/>
      <c r="DE495" s="302"/>
      <c r="DF495" s="302"/>
      <c r="DG495" s="302"/>
      <c r="DH495" s="302"/>
      <c r="DI495" s="302"/>
      <c r="DJ495" s="302"/>
      <c r="DK495" s="302"/>
      <c r="DL495" s="302"/>
      <c r="DM495" s="302"/>
      <c r="DN495" s="302"/>
      <c r="DO495" s="302"/>
      <c r="DP495" s="302"/>
      <c r="DQ495" s="302"/>
      <c r="DR495" s="302"/>
      <c r="DS495" s="302"/>
      <c r="DT495" s="302"/>
      <c r="DU495" s="302"/>
      <c r="DV495" s="302"/>
      <c r="DW495" s="302"/>
      <c r="DX495" s="302"/>
      <c r="DY495" s="302"/>
      <c r="DZ495" s="302"/>
      <c r="EA495" s="302"/>
      <c r="EB495" s="302"/>
      <c r="EC495" s="302"/>
      <c r="ED495" s="302"/>
      <c r="EE495" s="302"/>
      <c r="EF495" s="302"/>
      <c r="EG495" s="302"/>
      <c r="EH495" s="302"/>
      <c r="EI495" s="302"/>
      <c r="EJ495" s="302"/>
      <c r="EK495" s="302"/>
      <c r="EL495" s="302"/>
      <c r="EM495" s="302"/>
      <c r="EN495" s="302"/>
      <c r="EO495" s="302"/>
      <c r="EP495" s="302"/>
      <c r="EQ495" s="302"/>
      <c r="ER495" s="302"/>
      <c r="ES495" s="302"/>
      <c r="ET495" s="302"/>
      <c r="EU495" s="302"/>
      <c r="EV495" s="302"/>
      <c r="EW495" s="302"/>
      <c r="EX495" s="302"/>
      <c r="EY495" s="302"/>
      <c r="EZ495" s="303"/>
      <c r="FA495" s="303"/>
      <c r="FB495" s="303">
        <v>2</v>
      </c>
      <c r="FC495" s="303"/>
      <c r="FD495" s="303"/>
      <c r="FE495" s="302"/>
      <c r="FF495" s="302"/>
      <c r="FG495" s="302"/>
      <c r="FH495" s="302"/>
      <c r="FI495" s="302"/>
    </row>
    <row r="496" spans="1:165" x14ac:dyDescent="0.2">
      <c r="A496" s="302"/>
      <c r="B496" s="55">
        <f t="shared" si="43"/>
        <v>5</v>
      </c>
      <c r="C496" s="55">
        <f t="shared" si="44"/>
        <v>5</v>
      </c>
      <c r="D496" s="55">
        <f t="shared" si="45"/>
        <v>3</v>
      </c>
      <c r="E496" s="55">
        <f t="shared" si="46"/>
        <v>5</v>
      </c>
      <c r="F496" s="55">
        <f t="shared" si="47"/>
        <v>3</v>
      </c>
      <c r="G496" s="55">
        <f t="shared" si="48"/>
        <v>5.5</v>
      </c>
      <c r="H496" s="55">
        <f>IF(AND(M496&gt;0,M496&lt;='Summary STATS'!$C$22),1,"")</f>
        <v>1</v>
      </c>
      <c r="I496" s="305"/>
      <c r="J496" s="26" t="s">
        <v>779</v>
      </c>
      <c r="K496" s="205">
        <v>44.224538160000002</v>
      </c>
      <c r="L496" s="205">
        <v>-88.452755929999995</v>
      </c>
      <c r="M496" s="302">
        <v>5.5</v>
      </c>
      <c r="N496" s="302" t="s">
        <v>284</v>
      </c>
      <c r="O496" s="302" t="s">
        <v>277</v>
      </c>
      <c r="P496" s="301"/>
      <c r="Q496" s="302">
        <v>3</v>
      </c>
      <c r="R496" s="15">
        <v>1</v>
      </c>
      <c r="S496" s="15">
        <v>1</v>
      </c>
      <c r="T496" s="302"/>
      <c r="U496" s="302"/>
      <c r="V496" s="302"/>
      <c r="W496" s="302"/>
      <c r="X496" s="302"/>
      <c r="Y496" s="302"/>
      <c r="Z496" s="302"/>
      <c r="AA496" s="302"/>
      <c r="AB496" s="302"/>
      <c r="AC496" s="302"/>
      <c r="AD496" s="302"/>
      <c r="AE496" s="302">
        <v>3</v>
      </c>
      <c r="AF496" s="302"/>
      <c r="AG496" s="302"/>
      <c r="AH496" s="302"/>
      <c r="AI496" s="302"/>
      <c r="AJ496" s="302"/>
      <c r="AK496" s="302"/>
      <c r="AL496" s="302"/>
      <c r="AM496" s="302"/>
      <c r="AN496" s="302"/>
      <c r="AO496" s="302"/>
      <c r="AP496" s="302"/>
      <c r="AQ496" s="302">
        <v>3</v>
      </c>
      <c r="AR496" s="302"/>
      <c r="AS496" s="302"/>
      <c r="AT496" s="302"/>
      <c r="AU496" s="302"/>
      <c r="AV496" s="302"/>
      <c r="AW496" s="302">
        <v>1</v>
      </c>
      <c r="AX496" s="302"/>
      <c r="AY496" s="302"/>
      <c r="AZ496" s="302"/>
      <c r="BA496" s="302"/>
      <c r="BB496" s="302"/>
      <c r="BC496" s="302"/>
      <c r="BD496" s="302"/>
      <c r="BE496" s="302"/>
      <c r="BF496" s="302"/>
      <c r="BG496" s="302"/>
      <c r="BH496" s="302"/>
      <c r="BI496" s="302"/>
      <c r="BJ496" s="302"/>
      <c r="BK496" s="302"/>
      <c r="BL496" s="302"/>
      <c r="BM496" s="302"/>
      <c r="BN496" s="302"/>
      <c r="BO496" s="302"/>
      <c r="BP496" s="302"/>
      <c r="BQ496" s="302"/>
      <c r="BR496" s="302"/>
      <c r="BS496" s="302"/>
      <c r="BT496" s="302"/>
      <c r="BU496" s="302"/>
      <c r="BV496" s="302"/>
      <c r="BW496" s="302"/>
      <c r="BX496" s="302"/>
      <c r="BY496" s="302"/>
      <c r="BZ496" s="302"/>
      <c r="CA496" s="302"/>
      <c r="CB496" s="302"/>
      <c r="CC496" s="302"/>
      <c r="CD496" s="302"/>
      <c r="CE496" s="302"/>
      <c r="CF496" s="302"/>
      <c r="CG496" s="302"/>
      <c r="CH496" s="302"/>
      <c r="CI496" s="302"/>
      <c r="CJ496" s="302"/>
      <c r="CK496" s="302"/>
      <c r="CL496" s="302"/>
      <c r="CM496" s="302"/>
      <c r="CN496" s="302"/>
      <c r="CO496" s="302"/>
      <c r="CP496" s="302"/>
      <c r="CQ496" s="302"/>
      <c r="CR496" s="302"/>
      <c r="CS496" s="302"/>
      <c r="CT496" s="302"/>
      <c r="CU496" s="302"/>
      <c r="CV496" s="302"/>
      <c r="CW496" s="302"/>
      <c r="CX496" s="302"/>
      <c r="CY496" s="302"/>
      <c r="CZ496" s="302"/>
      <c r="DA496" s="302"/>
      <c r="DB496" s="302"/>
      <c r="DC496" s="302"/>
      <c r="DD496" s="302"/>
      <c r="DE496" s="302"/>
      <c r="DF496" s="302"/>
      <c r="DG496" s="302"/>
      <c r="DH496" s="302"/>
      <c r="DI496" s="302"/>
      <c r="DJ496" s="302"/>
      <c r="DK496" s="302"/>
      <c r="DL496" s="302"/>
      <c r="DM496" s="302"/>
      <c r="DN496" s="302"/>
      <c r="DO496" s="302"/>
      <c r="DP496" s="302"/>
      <c r="DQ496" s="302"/>
      <c r="DR496" s="302"/>
      <c r="DS496" s="302"/>
      <c r="DT496" s="302"/>
      <c r="DU496" s="302"/>
      <c r="DV496" s="302"/>
      <c r="DW496" s="302"/>
      <c r="DX496" s="302"/>
      <c r="DY496" s="302"/>
      <c r="DZ496" s="302"/>
      <c r="EA496" s="302"/>
      <c r="EB496" s="302"/>
      <c r="EC496" s="302"/>
      <c r="ED496" s="302"/>
      <c r="EE496" s="302"/>
      <c r="EF496" s="302"/>
      <c r="EG496" s="302"/>
      <c r="EH496" s="302"/>
      <c r="EI496" s="302"/>
      <c r="EJ496" s="302"/>
      <c r="EK496" s="302"/>
      <c r="EL496" s="302"/>
      <c r="EM496" s="302"/>
      <c r="EN496" s="302"/>
      <c r="EO496" s="302"/>
      <c r="EP496" s="302"/>
      <c r="EQ496" s="302"/>
      <c r="ER496" s="302"/>
      <c r="ES496" s="302"/>
      <c r="ET496" s="302"/>
      <c r="EU496" s="302"/>
      <c r="EV496" s="302"/>
      <c r="EW496" s="302"/>
      <c r="EX496" s="302"/>
      <c r="EY496" s="302"/>
      <c r="EZ496" s="303"/>
      <c r="FA496" s="303"/>
      <c r="FB496" s="303">
        <v>3</v>
      </c>
      <c r="FC496" s="303"/>
      <c r="FD496" s="303"/>
      <c r="FE496" s="302"/>
      <c r="FF496" s="302"/>
      <c r="FG496" s="302"/>
      <c r="FH496" s="302"/>
      <c r="FI496" s="302"/>
    </row>
    <row r="497" spans="1:165" x14ac:dyDescent="0.2">
      <c r="A497" s="302"/>
      <c r="B497" s="55">
        <f t="shared" si="43"/>
        <v>4</v>
      </c>
      <c r="C497" s="55">
        <f t="shared" si="44"/>
        <v>4</v>
      </c>
      <c r="D497" s="55">
        <f t="shared" si="45"/>
        <v>2</v>
      </c>
      <c r="E497" s="55">
        <f t="shared" si="46"/>
        <v>4</v>
      </c>
      <c r="F497" s="55">
        <f t="shared" si="47"/>
        <v>2</v>
      </c>
      <c r="G497" s="55">
        <f t="shared" si="48"/>
        <v>3</v>
      </c>
      <c r="H497" s="55">
        <f>IF(AND(M497&gt;0,M497&lt;='Summary STATS'!$C$22),1,"")</f>
        <v>1</v>
      </c>
      <c r="I497" s="305"/>
      <c r="J497" s="26" t="s">
        <v>780</v>
      </c>
      <c r="K497" s="205">
        <v>44.225493630000003</v>
      </c>
      <c r="L497" s="205">
        <v>-88.464850490000003</v>
      </c>
      <c r="M497" s="302">
        <v>3</v>
      </c>
      <c r="N497" s="302" t="s">
        <v>284</v>
      </c>
      <c r="O497" s="302" t="s">
        <v>277</v>
      </c>
      <c r="P497" s="301"/>
      <c r="Q497" s="302">
        <v>2</v>
      </c>
      <c r="R497" s="15">
        <v>1</v>
      </c>
      <c r="S497" s="15">
        <v>1</v>
      </c>
      <c r="T497" s="302"/>
      <c r="U497" s="302"/>
      <c r="V497" s="302"/>
      <c r="W497" s="302"/>
      <c r="X497" s="302"/>
      <c r="Y497" s="302"/>
      <c r="Z497" s="302"/>
      <c r="AA497" s="302"/>
      <c r="AB497" s="302"/>
      <c r="AC497" s="302"/>
      <c r="AD497" s="302"/>
      <c r="AE497" s="302">
        <v>2</v>
      </c>
      <c r="AF497" s="302"/>
      <c r="AG497" s="302"/>
      <c r="AH497" s="302"/>
      <c r="AI497" s="302"/>
      <c r="AJ497" s="302"/>
      <c r="AK497" s="302"/>
      <c r="AL497" s="302"/>
      <c r="AM497" s="302"/>
      <c r="AN497" s="302"/>
      <c r="AO497" s="302"/>
      <c r="AP497" s="302"/>
      <c r="AQ497" s="302">
        <v>1</v>
      </c>
      <c r="AR497" s="302"/>
      <c r="AS497" s="302"/>
      <c r="AT497" s="302"/>
      <c r="AU497" s="302"/>
      <c r="AV497" s="302"/>
      <c r="AW497" s="302"/>
      <c r="AX497" s="302"/>
      <c r="AY497" s="302"/>
      <c r="AZ497" s="302"/>
      <c r="BA497" s="302"/>
      <c r="BB497" s="302"/>
      <c r="BC497" s="302"/>
      <c r="BD497" s="302"/>
      <c r="BE497" s="302"/>
      <c r="BF497" s="302"/>
      <c r="BG497" s="302"/>
      <c r="BH497" s="302"/>
      <c r="BI497" s="302"/>
      <c r="BJ497" s="302"/>
      <c r="BK497" s="302"/>
      <c r="BL497" s="302"/>
      <c r="BM497" s="302"/>
      <c r="BN497" s="302"/>
      <c r="BO497" s="302"/>
      <c r="BP497" s="302"/>
      <c r="BQ497" s="302"/>
      <c r="BR497" s="302"/>
      <c r="BS497" s="302"/>
      <c r="BT497" s="302"/>
      <c r="BU497" s="302"/>
      <c r="BV497" s="302"/>
      <c r="BW497" s="302"/>
      <c r="BX497" s="302"/>
      <c r="BY497" s="302"/>
      <c r="BZ497" s="302"/>
      <c r="CA497" s="302"/>
      <c r="CB497" s="302"/>
      <c r="CC497" s="302"/>
      <c r="CD497" s="302"/>
      <c r="CE497" s="302"/>
      <c r="CF497" s="302"/>
      <c r="CG497" s="302"/>
      <c r="CH497" s="302"/>
      <c r="CI497" s="302"/>
      <c r="CJ497" s="302"/>
      <c r="CK497" s="302"/>
      <c r="CL497" s="302"/>
      <c r="CM497" s="302"/>
      <c r="CN497" s="302"/>
      <c r="CO497" s="302"/>
      <c r="CP497" s="302"/>
      <c r="CQ497" s="302"/>
      <c r="CR497" s="302"/>
      <c r="CS497" s="302"/>
      <c r="CT497" s="302"/>
      <c r="CU497" s="302"/>
      <c r="CV497" s="302"/>
      <c r="CW497" s="302"/>
      <c r="CX497" s="302"/>
      <c r="CY497" s="302"/>
      <c r="CZ497" s="302"/>
      <c r="DA497" s="302"/>
      <c r="DB497" s="302"/>
      <c r="DC497" s="302"/>
      <c r="DD497" s="302"/>
      <c r="DE497" s="302"/>
      <c r="DF497" s="302"/>
      <c r="DG497" s="302"/>
      <c r="DH497" s="302"/>
      <c r="DI497" s="302"/>
      <c r="DJ497" s="302"/>
      <c r="DK497" s="302"/>
      <c r="DL497" s="302"/>
      <c r="DM497" s="302"/>
      <c r="DN497" s="302"/>
      <c r="DO497" s="302"/>
      <c r="DP497" s="302"/>
      <c r="DQ497" s="302"/>
      <c r="DR497" s="302"/>
      <c r="DS497" s="302"/>
      <c r="DT497" s="302"/>
      <c r="DU497" s="302"/>
      <c r="DV497" s="302"/>
      <c r="DW497" s="302"/>
      <c r="DX497" s="302"/>
      <c r="DY497" s="302"/>
      <c r="DZ497" s="302"/>
      <c r="EA497" s="302"/>
      <c r="EB497" s="302"/>
      <c r="EC497" s="302"/>
      <c r="ED497" s="302"/>
      <c r="EE497" s="302"/>
      <c r="EF497" s="302"/>
      <c r="EG497" s="302"/>
      <c r="EH497" s="302"/>
      <c r="EI497" s="302"/>
      <c r="EJ497" s="302"/>
      <c r="EK497" s="302"/>
      <c r="EL497" s="302"/>
      <c r="EM497" s="302"/>
      <c r="EN497" s="302"/>
      <c r="EO497" s="302"/>
      <c r="EP497" s="302"/>
      <c r="EQ497" s="302"/>
      <c r="ER497" s="302"/>
      <c r="ES497" s="302"/>
      <c r="ET497" s="302"/>
      <c r="EU497" s="302"/>
      <c r="EV497" s="302"/>
      <c r="EW497" s="302"/>
      <c r="EX497" s="302"/>
      <c r="EY497" s="302"/>
      <c r="EZ497" s="303"/>
      <c r="FA497" s="303"/>
      <c r="FB497" s="303">
        <v>2</v>
      </c>
      <c r="FC497" s="303"/>
      <c r="FD497" s="303"/>
      <c r="FE497" s="302"/>
      <c r="FF497" s="302"/>
      <c r="FG497" s="302"/>
      <c r="FH497" s="302"/>
      <c r="FI497" s="302"/>
    </row>
    <row r="498" spans="1:165" x14ac:dyDescent="0.2">
      <c r="A498" s="302"/>
      <c r="B498" s="55">
        <f t="shared" si="43"/>
        <v>2</v>
      </c>
      <c r="C498" s="55">
        <f t="shared" si="44"/>
        <v>2</v>
      </c>
      <c r="D498" s="55">
        <f t="shared" si="45"/>
        <v>2</v>
      </c>
      <c r="E498" s="55">
        <f t="shared" si="46"/>
        <v>2</v>
      </c>
      <c r="F498" s="55">
        <f t="shared" si="47"/>
        <v>2</v>
      </c>
      <c r="G498" s="55">
        <f t="shared" si="48"/>
        <v>5.5</v>
      </c>
      <c r="H498" s="55">
        <f>IF(AND(M498&gt;0,M498&lt;='Summary STATS'!$C$22),1,"")</f>
        <v>1</v>
      </c>
      <c r="I498" s="305"/>
      <c r="J498" s="26" t="s">
        <v>781</v>
      </c>
      <c r="K498" s="205">
        <v>44.22547883</v>
      </c>
      <c r="L498" s="205">
        <v>-88.463749089999993</v>
      </c>
      <c r="M498" s="302">
        <v>5.5</v>
      </c>
      <c r="N498" s="302" t="s">
        <v>284</v>
      </c>
      <c r="O498" s="302" t="s">
        <v>277</v>
      </c>
      <c r="P498" s="301"/>
      <c r="Q498" s="302">
        <v>1</v>
      </c>
      <c r="R498" s="15" t="s">
        <v>278</v>
      </c>
      <c r="S498" s="15"/>
      <c r="T498" s="302"/>
      <c r="U498" s="302"/>
      <c r="V498" s="302"/>
      <c r="W498" s="302"/>
      <c r="X498" s="302"/>
      <c r="Y498" s="302"/>
      <c r="Z498" s="302"/>
      <c r="AA498" s="302"/>
      <c r="AB498" s="302"/>
      <c r="AC498" s="302"/>
      <c r="AD498" s="302"/>
      <c r="AE498" s="302">
        <v>1</v>
      </c>
      <c r="AF498" s="302"/>
      <c r="AG498" s="302"/>
      <c r="AH498" s="302"/>
      <c r="AI498" s="302"/>
      <c r="AJ498" s="302"/>
      <c r="AK498" s="302"/>
      <c r="AL498" s="302"/>
      <c r="AM498" s="302"/>
      <c r="AN498" s="302"/>
      <c r="AO498" s="302"/>
      <c r="AP498" s="302"/>
      <c r="AQ498" s="302">
        <v>1</v>
      </c>
      <c r="AR498" s="302"/>
      <c r="AS498" s="302"/>
      <c r="AT498" s="302"/>
      <c r="AU498" s="302"/>
      <c r="AV498" s="302"/>
      <c r="AW498" s="302"/>
      <c r="AX498" s="302"/>
      <c r="AY498" s="302"/>
      <c r="AZ498" s="302"/>
      <c r="BA498" s="302"/>
      <c r="BB498" s="302"/>
      <c r="BC498" s="302"/>
      <c r="BD498" s="302"/>
      <c r="BE498" s="302"/>
      <c r="BF498" s="302"/>
      <c r="BG498" s="302"/>
      <c r="BH498" s="302"/>
      <c r="BI498" s="302"/>
      <c r="BJ498" s="302"/>
      <c r="BK498" s="302"/>
      <c r="BL498" s="302"/>
      <c r="BM498" s="302"/>
      <c r="BN498" s="302"/>
      <c r="BO498" s="302"/>
      <c r="BP498" s="302"/>
      <c r="BQ498" s="302"/>
      <c r="BR498" s="302"/>
      <c r="BS498" s="302"/>
      <c r="BT498" s="302"/>
      <c r="BU498" s="302"/>
      <c r="BV498" s="302"/>
      <c r="BW498" s="302"/>
      <c r="BX498" s="302"/>
      <c r="BY498" s="302"/>
      <c r="BZ498" s="302"/>
      <c r="CA498" s="302"/>
      <c r="CB498" s="302"/>
      <c r="CC498" s="302"/>
      <c r="CD498" s="302"/>
      <c r="CE498" s="302"/>
      <c r="CF498" s="302"/>
      <c r="CG498" s="302"/>
      <c r="CH498" s="302"/>
      <c r="CI498" s="302"/>
      <c r="CJ498" s="302"/>
      <c r="CK498" s="302"/>
      <c r="CL498" s="302"/>
      <c r="CM498" s="302"/>
      <c r="CN498" s="302"/>
      <c r="CO498" s="302"/>
      <c r="CP498" s="302"/>
      <c r="CQ498" s="302"/>
      <c r="CR498" s="302"/>
      <c r="CS498" s="302"/>
      <c r="CT498" s="302"/>
      <c r="CU498" s="302"/>
      <c r="CV498" s="302"/>
      <c r="CW498" s="302"/>
      <c r="CX498" s="302"/>
      <c r="CY498" s="302"/>
      <c r="CZ498" s="302"/>
      <c r="DA498" s="302"/>
      <c r="DB498" s="302"/>
      <c r="DC498" s="302"/>
      <c r="DD498" s="302"/>
      <c r="DE498" s="302"/>
      <c r="DF498" s="302"/>
      <c r="DG498" s="302"/>
      <c r="DH498" s="302"/>
      <c r="DI498" s="302"/>
      <c r="DJ498" s="302"/>
      <c r="DK498" s="302"/>
      <c r="DL498" s="302"/>
      <c r="DM498" s="302"/>
      <c r="DN498" s="302"/>
      <c r="DO498" s="302"/>
      <c r="DP498" s="302"/>
      <c r="DQ498" s="302"/>
      <c r="DR498" s="302"/>
      <c r="DS498" s="302"/>
      <c r="DT498" s="302"/>
      <c r="DU498" s="302"/>
      <c r="DV498" s="302"/>
      <c r="DW498" s="302"/>
      <c r="DX498" s="302"/>
      <c r="DY498" s="302"/>
      <c r="DZ498" s="302"/>
      <c r="EA498" s="302"/>
      <c r="EB498" s="302"/>
      <c r="EC498" s="302"/>
      <c r="ED498" s="302"/>
      <c r="EE498" s="302"/>
      <c r="EF498" s="302"/>
      <c r="EG498" s="302"/>
      <c r="EH498" s="302"/>
      <c r="EI498" s="302"/>
      <c r="EJ498" s="302"/>
      <c r="EK498" s="302"/>
      <c r="EL498" s="302"/>
      <c r="EM498" s="302"/>
      <c r="EN498" s="302"/>
      <c r="EO498" s="302"/>
      <c r="EP498" s="302"/>
      <c r="EQ498" s="302"/>
      <c r="ER498" s="302"/>
      <c r="ES498" s="302"/>
      <c r="ET498" s="302"/>
      <c r="EU498" s="302"/>
      <c r="EV498" s="302"/>
      <c r="EW498" s="302"/>
      <c r="EX498" s="302"/>
      <c r="EY498" s="302"/>
      <c r="EZ498" s="303"/>
      <c r="FA498" s="303"/>
      <c r="FB498" s="303">
        <v>1</v>
      </c>
      <c r="FC498" s="303"/>
      <c r="FD498" s="303"/>
      <c r="FE498" s="302"/>
      <c r="FF498" s="302"/>
      <c r="FG498" s="302"/>
      <c r="FH498" s="302"/>
      <c r="FI498" s="302"/>
    </row>
    <row r="499" spans="1:165" x14ac:dyDescent="0.2">
      <c r="A499" s="302"/>
      <c r="B499" s="55">
        <f t="shared" si="43"/>
        <v>0</v>
      </c>
      <c r="C499" s="55" t="str">
        <f t="shared" si="44"/>
        <v/>
      </c>
      <c r="D499" s="55" t="str">
        <f t="shared" si="45"/>
        <v/>
      </c>
      <c r="E499" s="55">
        <f t="shared" si="46"/>
        <v>0</v>
      </c>
      <c r="F499" s="55">
        <f t="shared" si="47"/>
        <v>0</v>
      </c>
      <c r="G499" s="55" t="str">
        <f t="shared" si="48"/>
        <v/>
      </c>
      <c r="H499" s="55">
        <f>IF(AND(M499&gt;0,M499&lt;='Summary STATS'!$C$22),1,"")</f>
        <v>1</v>
      </c>
      <c r="I499" s="305"/>
      <c r="J499" s="26" t="s">
        <v>782</v>
      </c>
      <c r="K499" s="205">
        <v>44.225464000000002</v>
      </c>
      <c r="L499" s="205">
        <v>-88.462647689999997</v>
      </c>
      <c r="M499" s="302">
        <v>6.75</v>
      </c>
      <c r="N499" s="302" t="s">
        <v>284</v>
      </c>
      <c r="O499" s="302" t="s">
        <v>277</v>
      </c>
      <c r="P499" s="301"/>
      <c r="Q499" s="302"/>
      <c r="R499" s="15" t="s">
        <v>278</v>
      </c>
      <c r="S499" s="15"/>
      <c r="T499" s="302"/>
      <c r="U499" s="302"/>
      <c r="V499" s="302"/>
      <c r="W499" s="302"/>
      <c r="X499" s="302"/>
      <c r="Y499" s="302"/>
      <c r="Z499" s="302"/>
      <c r="AA499" s="302"/>
      <c r="AB499" s="302"/>
      <c r="AC499" s="302"/>
      <c r="AD499" s="302"/>
      <c r="AE499" s="302" t="s">
        <v>278</v>
      </c>
      <c r="AF499" s="302"/>
      <c r="AG499" s="302"/>
      <c r="AH499" s="302"/>
      <c r="AI499" s="302"/>
      <c r="AJ499" s="302"/>
      <c r="AK499" s="302"/>
      <c r="AL499" s="302"/>
      <c r="AM499" s="302"/>
      <c r="AN499" s="302"/>
      <c r="AO499" s="302"/>
      <c r="AP499" s="302"/>
      <c r="AQ499" s="302"/>
      <c r="AR499" s="302"/>
      <c r="AS499" s="302"/>
      <c r="AT499" s="302"/>
      <c r="AU499" s="302"/>
      <c r="AV499" s="302"/>
      <c r="AW499" s="302"/>
      <c r="AX499" s="302"/>
      <c r="AY499" s="302"/>
      <c r="AZ499" s="302"/>
      <c r="BA499" s="302"/>
      <c r="BB499" s="302"/>
      <c r="BC499" s="302"/>
      <c r="BD499" s="302"/>
      <c r="BE499" s="302"/>
      <c r="BF499" s="302"/>
      <c r="BG499" s="302"/>
      <c r="BH499" s="302"/>
      <c r="BI499" s="302"/>
      <c r="BJ499" s="302"/>
      <c r="BK499" s="302"/>
      <c r="BL499" s="302"/>
      <c r="BM499" s="302"/>
      <c r="BN499" s="302"/>
      <c r="BO499" s="302"/>
      <c r="BP499" s="302"/>
      <c r="BQ499" s="302"/>
      <c r="BR499" s="302"/>
      <c r="BS499" s="302"/>
      <c r="BT499" s="302"/>
      <c r="BU499" s="302"/>
      <c r="BV499" s="302"/>
      <c r="BW499" s="302"/>
      <c r="BX499" s="302"/>
      <c r="BY499" s="302"/>
      <c r="BZ499" s="302"/>
      <c r="CA499" s="302"/>
      <c r="CB499" s="302"/>
      <c r="CC499" s="302"/>
      <c r="CD499" s="302"/>
      <c r="CE499" s="302"/>
      <c r="CF499" s="302"/>
      <c r="CG499" s="302"/>
      <c r="CH499" s="302"/>
      <c r="CI499" s="302"/>
      <c r="CJ499" s="302"/>
      <c r="CK499" s="302"/>
      <c r="CL499" s="302"/>
      <c r="CM499" s="302"/>
      <c r="CN499" s="302"/>
      <c r="CO499" s="302"/>
      <c r="CP499" s="302"/>
      <c r="CQ499" s="302"/>
      <c r="CR499" s="302"/>
      <c r="CS499" s="302"/>
      <c r="CT499" s="302"/>
      <c r="CU499" s="302"/>
      <c r="CV499" s="302"/>
      <c r="CW499" s="302"/>
      <c r="CX499" s="302"/>
      <c r="CY499" s="302"/>
      <c r="CZ499" s="302"/>
      <c r="DA499" s="302"/>
      <c r="DB499" s="302"/>
      <c r="DC499" s="302"/>
      <c r="DD499" s="302"/>
      <c r="DE499" s="302"/>
      <c r="DF499" s="302"/>
      <c r="DG499" s="302"/>
      <c r="DH499" s="302"/>
      <c r="DI499" s="302"/>
      <c r="DJ499" s="302"/>
      <c r="DK499" s="302"/>
      <c r="DL499" s="302"/>
      <c r="DM499" s="302"/>
      <c r="DN499" s="302"/>
      <c r="DO499" s="302"/>
      <c r="DP499" s="302"/>
      <c r="DQ499" s="302"/>
      <c r="DR499" s="302"/>
      <c r="DS499" s="302"/>
      <c r="DT499" s="302"/>
      <c r="DU499" s="302"/>
      <c r="DV499" s="302"/>
      <c r="DW499" s="302"/>
      <c r="DX499" s="302"/>
      <c r="DY499" s="302"/>
      <c r="DZ499" s="302"/>
      <c r="EA499" s="302"/>
      <c r="EB499" s="302"/>
      <c r="EC499" s="302"/>
      <c r="ED499" s="302"/>
      <c r="EE499" s="302"/>
      <c r="EF499" s="302"/>
      <c r="EG499" s="302"/>
      <c r="EH499" s="302"/>
      <c r="EI499" s="302"/>
      <c r="EJ499" s="302"/>
      <c r="EK499" s="302"/>
      <c r="EL499" s="302"/>
      <c r="EM499" s="302"/>
      <c r="EN499" s="302"/>
      <c r="EO499" s="302"/>
      <c r="EP499" s="302"/>
      <c r="EQ499" s="302"/>
      <c r="ER499" s="302"/>
      <c r="ES499" s="302"/>
      <c r="ET499" s="302"/>
      <c r="EU499" s="302"/>
      <c r="EV499" s="302"/>
      <c r="EW499" s="302"/>
      <c r="EX499" s="302"/>
      <c r="EY499" s="302"/>
      <c r="EZ499" s="303"/>
      <c r="FA499" s="303"/>
      <c r="FB499" s="303"/>
      <c r="FC499" s="303"/>
      <c r="FD499" s="303"/>
      <c r="FE499" s="302"/>
      <c r="FF499" s="302"/>
      <c r="FG499" s="302"/>
      <c r="FH499" s="302"/>
      <c r="FI499" s="302"/>
    </row>
    <row r="500" spans="1:165" x14ac:dyDescent="0.2">
      <c r="A500" s="302"/>
      <c r="B500" s="55">
        <f t="shared" si="43"/>
        <v>0</v>
      </c>
      <c r="C500" s="55" t="str">
        <f t="shared" si="44"/>
        <v/>
      </c>
      <c r="D500" s="55" t="str">
        <f t="shared" si="45"/>
        <v/>
      </c>
      <c r="E500" s="55">
        <f t="shared" si="46"/>
        <v>0</v>
      </c>
      <c r="F500" s="55">
        <f t="shared" si="47"/>
        <v>0</v>
      </c>
      <c r="G500" s="55" t="str">
        <f t="shared" si="48"/>
        <v/>
      </c>
      <c r="H500" s="55">
        <f>IF(AND(M500&gt;0,M500&lt;='Summary STATS'!$C$22),1,"")</f>
        <v>1</v>
      </c>
      <c r="I500" s="305"/>
      <c r="J500" s="26" t="s">
        <v>783</v>
      </c>
      <c r="K500" s="205">
        <v>44.225449169999997</v>
      </c>
      <c r="L500" s="205">
        <v>-88.461546299999995</v>
      </c>
      <c r="M500" s="302">
        <v>7.5</v>
      </c>
      <c r="N500" s="302" t="s">
        <v>284</v>
      </c>
      <c r="O500" s="302" t="s">
        <v>277</v>
      </c>
      <c r="P500" s="301"/>
      <c r="Q500" s="302"/>
      <c r="R500" s="15"/>
      <c r="S500" s="15"/>
      <c r="T500" s="302"/>
      <c r="U500" s="302"/>
      <c r="V500" s="302"/>
      <c r="W500" s="302"/>
      <c r="X500" s="302"/>
      <c r="Y500" s="302"/>
      <c r="Z500" s="302"/>
      <c r="AA500" s="302"/>
      <c r="AB500" s="302"/>
      <c r="AC500" s="302"/>
      <c r="AD500" s="302"/>
      <c r="AE500" s="302"/>
      <c r="AF500" s="302"/>
      <c r="AG500" s="302"/>
      <c r="AH500" s="302"/>
      <c r="AI500" s="302"/>
      <c r="AJ500" s="302"/>
      <c r="AK500" s="302"/>
      <c r="AL500" s="302"/>
      <c r="AM500" s="302"/>
      <c r="AN500" s="302"/>
      <c r="AO500" s="302"/>
      <c r="AP500" s="302"/>
      <c r="AQ500" s="302"/>
      <c r="AR500" s="302"/>
      <c r="AS500" s="302"/>
      <c r="AT500" s="302"/>
      <c r="AU500" s="302"/>
      <c r="AV500" s="302"/>
      <c r="AW500" s="302"/>
      <c r="AX500" s="302"/>
      <c r="AY500" s="302"/>
      <c r="AZ500" s="302"/>
      <c r="BA500" s="302"/>
      <c r="BB500" s="302"/>
      <c r="BC500" s="302"/>
      <c r="BD500" s="302"/>
      <c r="BE500" s="302"/>
      <c r="BF500" s="302"/>
      <c r="BG500" s="302"/>
      <c r="BH500" s="302"/>
      <c r="BI500" s="302"/>
      <c r="BJ500" s="302"/>
      <c r="BK500" s="302"/>
      <c r="BL500" s="302"/>
      <c r="BM500" s="302"/>
      <c r="BN500" s="302"/>
      <c r="BO500" s="302"/>
      <c r="BP500" s="302"/>
      <c r="BQ500" s="302"/>
      <c r="BR500" s="302"/>
      <c r="BS500" s="302"/>
      <c r="BT500" s="302"/>
      <c r="BU500" s="302"/>
      <c r="BV500" s="302"/>
      <c r="BW500" s="302"/>
      <c r="BX500" s="302"/>
      <c r="BY500" s="302"/>
      <c r="BZ500" s="302"/>
      <c r="CA500" s="302"/>
      <c r="CB500" s="302"/>
      <c r="CC500" s="302"/>
      <c r="CD500" s="302"/>
      <c r="CE500" s="302"/>
      <c r="CF500" s="302"/>
      <c r="CG500" s="302"/>
      <c r="CH500" s="302"/>
      <c r="CI500" s="302"/>
      <c r="CJ500" s="302"/>
      <c r="CK500" s="302"/>
      <c r="CL500" s="302"/>
      <c r="CM500" s="302"/>
      <c r="CN500" s="302"/>
      <c r="CO500" s="302"/>
      <c r="CP500" s="302"/>
      <c r="CQ500" s="302"/>
      <c r="CR500" s="302"/>
      <c r="CS500" s="302"/>
      <c r="CT500" s="302"/>
      <c r="CU500" s="302"/>
      <c r="CV500" s="302"/>
      <c r="CW500" s="302"/>
      <c r="CX500" s="302"/>
      <c r="CY500" s="302"/>
      <c r="CZ500" s="302"/>
      <c r="DA500" s="302"/>
      <c r="DB500" s="302"/>
      <c r="DC500" s="302"/>
      <c r="DD500" s="302"/>
      <c r="DE500" s="302"/>
      <c r="DF500" s="302"/>
      <c r="DG500" s="302"/>
      <c r="DH500" s="302"/>
      <c r="DI500" s="302"/>
      <c r="DJ500" s="302"/>
      <c r="DK500" s="302"/>
      <c r="DL500" s="302"/>
      <c r="DM500" s="302"/>
      <c r="DN500" s="302"/>
      <c r="DO500" s="302"/>
      <c r="DP500" s="302"/>
      <c r="DQ500" s="302"/>
      <c r="DR500" s="302"/>
      <c r="DS500" s="302"/>
      <c r="DT500" s="302"/>
      <c r="DU500" s="302"/>
      <c r="DV500" s="302"/>
      <c r="DW500" s="302"/>
      <c r="DX500" s="302"/>
      <c r="DY500" s="302"/>
      <c r="DZ500" s="302"/>
      <c r="EA500" s="302"/>
      <c r="EB500" s="302"/>
      <c r="EC500" s="302"/>
      <c r="ED500" s="302"/>
      <c r="EE500" s="302"/>
      <c r="EF500" s="302"/>
      <c r="EG500" s="302"/>
      <c r="EH500" s="302"/>
      <c r="EI500" s="302"/>
      <c r="EJ500" s="302"/>
      <c r="EK500" s="302"/>
      <c r="EL500" s="302"/>
      <c r="EM500" s="302"/>
      <c r="EN500" s="302"/>
      <c r="EO500" s="302"/>
      <c r="EP500" s="302"/>
      <c r="EQ500" s="302"/>
      <c r="ER500" s="302"/>
      <c r="ES500" s="302"/>
      <c r="ET500" s="302"/>
      <c r="EU500" s="302"/>
      <c r="EV500" s="302"/>
      <c r="EW500" s="302"/>
      <c r="EX500" s="302"/>
      <c r="EY500" s="302"/>
      <c r="EZ500" s="303"/>
      <c r="FA500" s="303"/>
      <c r="FB500" s="303"/>
      <c r="FC500" s="303"/>
      <c r="FD500" s="303"/>
      <c r="FE500" s="302"/>
      <c r="FF500" s="302"/>
      <c r="FG500" s="302"/>
      <c r="FH500" s="302"/>
      <c r="FI500" s="302"/>
    </row>
    <row r="501" spans="1:165" x14ac:dyDescent="0.2">
      <c r="A501" s="302"/>
      <c r="B501" s="55">
        <f t="shared" si="43"/>
        <v>0</v>
      </c>
      <c r="C501" s="55" t="str">
        <f t="shared" si="44"/>
        <v/>
      </c>
      <c r="D501" s="55" t="str">
        <f t="shared" si="45"/>
        <v/>
      </c>
      <c r="E501" s="55">
        <f t="shared" si="46"/>
        <v>0</v>
      </c>
      <c r="F501" s="55">
        <f t="shared" si="47"/>
        <v>0</v>
      </c>
      <c r="G501" s="55" t="str">
        <f t="shared" si="48"/>
        <v/>
      </c>
      <c r="H501" s="55">
        <f>IF(AND(M501&gt;0,M501&lt;='Summary STATS'!$C$22),1,"")</f>
        <v>1</v>
      </c>
      <c r="I501" s="305"/>
      <c r="J501" s="26" t="s">
        <v>784</v>
      </c>
      <c r="K501" s="205">
        <v>44.225434329999999</v>
      </c>
      <c r="L501" s="205">
        <v>-88.460444910000007</v>
      </c>
      <c r="M501" s="302">
        <v>8.5</v>
      </c>
      <c r="N501" s="302" t="s">
        <v>276</v>
      </c>
      <c r="O501" s="302" t="s">
        <v>277</v>
      </c>
      <c r="P501" s="301"/>
      <c r="Q501" s="302"/>
      <c r="R501" s="15"/>
      <c r="S501" s="15"/>
      <c r="T501" s="302"/>
      <c r="U501" s="302"/>
      <c r="V501" s="302"/>
      <c r="W501" s="302"/>
      <c r="X501" s="302"/>
      <c r="Y501" s="302"/>
      <c r="Z501" s="302"/>
      <c r="AA501" s="302"/>
      <c r="AB501" s="302"/>
      <c r="AC501" s="302"/>
      <c r="AD501" s="302"/>
      <c r="AE501" s="302"/>
      <c r="AF501" s="302"/>
      <c r="AG501" s="302"/>
      <c r="AH501" s="302"/>
      <c r="AI501" s="302"/>
      <c r="AJ501" s="302"/>
      <c r="AK501" s="302"/>
      <c r="AL501" s="302"/>
      <c r="AM501" s="302"/>
      <c r="AN501" s="302"/>
      <c r="AO501" s="302"/>
      <c r="AP501" s="302"/>
      <c r="AQ501" s="302"/>
      <c r="AR501" s="302"/>
      <c r="AS501" s="302"/>
      <c r="AT501" s="302"/>
      <c r="AU501" s="302"/>
      <c r="AV501" s="302"/>
      <c r="AW501" s="302"/>
      <c r="AX501" s="302"/>
      <c r="AY501" s="302"/>
      <c r="AZ501" s="302"/>
      <c r="BA501" s="302"/>
      <c r="BB501" s="302"/>
      <c r="BC501" s="302"/>
      <c r="BD501" s="302"/>
      <c r="BE501" s="302"/>
      <c r="BF501" s="302"/>
      <c r="BG501" s="302"/>
      <c r="BH501" s="302"/>
      <c r="BI501" s="302"/>
      <c r="BJ501" s="302"/>
      <c r="BK501" s="302"/>
      <c r="BL501" s="302"/>
      <c r="BM501" s="302"/>
      <c r="BN501" s="302"/>
      <c r="BO501" s="302"/>
      <c r="BP501" s="302"/>
      <c r="BQ501" s="302"/>
      <c r="BR501" s="302"/>
      <c r="BS501" s="302"/>
      <c r="BT501" s="302"/>
      <c r="BU501" s="302"/>
      <c r="BV501" s="302"/>
      <c r="BW501" s="302"/>
      <c r="BX501" s="302"/>
      <c r="BY501" s="302"/>
      <c r="BZ501" s="302"/>
      <c r="CA501" s="302"/>
      <c r="CB501" s="302"/>
      <c r="CC501" s="302"/>
      <c r="CD501" s="302"/>
      <c r="CE501" s="302"/>
      <c r="CF501" s="302"/>
      <c r="CG501" s="302"/>
      <c r="CH501" s="302"/>
      <c r="CI501" s="302"/>
      <c r="CJ501" s="302"/>
      <c r="CK501" s="302"/>
      <c r="CL501" s="302"/>
      <c r="CM501" s="302"/>
      <c r="CN501" s="302"/>
      <c r="CO501" s="302"/>
      <c r="CP501" s="302"/>
      <c r="CQ501" s="302"/>
      <c r="CR501" s="302"/>
      <c r="CS501" s="302"/>
      <c r="CT501" s="302"/>
      <c r="CU501" s="302"/>
      <c r="CV501" s="302"/>
      <c r="CW501" s="302"/>
      <c r="CX501" s="302"/>
      <c r="CY501" s="302"/>
      <c r="CZ501" s="302"/>
      <c r="DA501" s="302"/>
      <c r="DB501" s="302"/>
      <c r="DC501" s="302"/>
      <c r="DD501" s="302"/>
      <c r="DE501" s="302"/>
      <c r="DF501" s="302"/>
      <c r="DG501" s="302"/>
      <c r="DH501" s="302"/>
      <c r="DI501" s="302"/>
      <c r="DJ501" s="302"/>
      <c r="DK501" s="302"/>
      <c r="DL501" s="302"/>
      <c r="DM501" s="302"/>
      <c r="DN501" s="302"/>
      <c r="DO501" s="302"/>
      <c r="DP501" s="302"/>
      <c r="DQ501" s="302"/>
      <c r="DR501" s="302"/>
      <c r="DS501" s="302"/>
      <c r="DT501" s="302"/>
      <c r="DU501" s="302"/>
      <c r="DV501" s="302"/>
      <c r="DW501" s="302"/>
      <c r="DX501" s="302"/>
      <c r="DY501" s="302"/>
      <c r="DZ501" s="302"/>
      <c r="EA501" s="302"/>
      <c r="EB501" s="302"/>
      <c r="EC501" s="302"/>
      <c r="ED501" s="302"/>
      <c r="EE501" s="302"/>
      <c r="EF501" s="302"/>
      <c r="EG501" s="302"/>
      <c r="EH501" s="302"/>
      <c r="EI501" s="302"/>
      <c r="EJ501" s="302"/>
      <c r="EK501" s="302"/>
      <c r="EL501" s="302"/>
      <c r="EM501" s="302"/>
      <c r="EN501" s="302"/>
      <c r="EO501" s="302"/>
      <c r="EP501" s="302"/>
      <c r="EQ501" s="302"/>
      <c r="ER501" s="302"/>
      <c r="ES501" s="302"/>
      <c r="ET501" s="302"/>
      <c r="EU501" s="302"/>
      <c r="EV501" s="302"/>
      <c r="EW501" s="302"/>
      <c r="EX501" s="302"/>
      <c r="EY501" s="302"/>
      <c r="EZ501" s="303"/>
      <c r="FA501" s="303"/>
      <c r="FB501" s="303"/>
      <c r="FC501" s="303"/>
      <c r="FD501" s="303"/>
      <c r="FE501" s="302"/>
      <c r="FF501" s="302"/>
      <c r="FG501" s="302"/>
      <c r="FH501" s="302"/>
      <c r="FI501" s="302"/>
    </row>
    <row r="502" spans="1:165" x14ac:dyDescent="0.2">
      <c r="A502" s="302"/>
      <c r="B502" s="55">
        <f t="shared" si="43"/>
        <v>0</v>
      </c>
      <c r="C502" s="55" t="str">
        <f t="shared" si="44"/>
        <v/>
      </c>
      <c r="D502" s="55" t="str">
        <f t="shared" si="45"/>
        <v/>
      </c>
      <c r="E502" s="55">
        <f t="shared" si="46"/>
        <v>0</v>
      </c>
      <c r="F502" s="55">
        <f t="shared" si="47"/>
        <v>0</v>
      </c>
      <c r="G502" s="55" t="str">
        <f t="shared" si="48"/>
        <v/>
      </c>
      <c r="H502" s="55">
        <f>IF(AND(M502&gt;0,M502&lt;='Summary STATS'!$C$22),1,"")</f>
        <v>1</v>
      </c>
      <c r="I502" s="305"/>
      <c r="J502" s="26" t="s">
        <v>785</v>
      </c>
      <c r="K502" s="205">
        <v>44.225419479999999</v>
      </c>
      <c r="L502" s="205">
        <v>-88.459343509999997</v>
      </c>
      <c r="M502" s="302">
        <v>11.5</v>
      </c>
      <c r="N502" s="302" t="s">
        <v>276</v>
      </c>
      <c r="O502" s="302" t="s">
        <v>277</v>
      </c>
      <c r="P502" s="301"/>
      <c r="Q502" s="302"/>
      <c r="R502" s="15"/>
      <c r="S502" s="15"/>
      <c r="T502" s="302"/>
      <c r="U502" s="302"/>
      <c r="V502" s="302"/>
      <c r="W502" s="302"/>
      <c r="X502" s="302"/>
      <c r="Y502" s="302"/>
      <c r="Z502" s="302"/>
      <c r="AA502" s="302"/>
      <c r="AB502" s="302"/>
      <c r="AC502" s="302"/>
      <c r="AD502" s="302"/>
      <c r="AE502" s="302"/>
      <c r="AF502" s="302"/>
      <c r="AG502" s="302"/>
      <c r="AH502" s="302"/>
      <c r="AI502" s="302"/>
      <c r="AJ502" s="302"/>
      <c r="AK502" s="302"/>
      <c r="AL502" s="302"/>
      <c r="AM502" s="302"/>
      <c r="AN502" s="302"/>
      <c r="AO502" s="302"/>
      <c r="AP502" s="302"/>
      <c r="AQ502" s="302"/>
      <c r="AR502" s="302"/>
      <c r="AS502" s="302"/>
      <c r="AT502" s="302"/>
      <c r="AU502" s="302"/>
      <c r="AV502" s="302"/>
      <c r="AW502" s="302"/>
      <c r="AX502" s="302"/>
      <c r="AY502" s="302"/>
      <c r="AZ502" s="302"/>
      <c r="BA502" s="302"/>
      <c r="BB502" s="302"/>
      <c r="BC502" s="302"/>
      <c r="BD502" s="302"/>
      <c r="BE502" s="302"/>
      <c r="BF502" s="302"/>
      <c r="BG502" s="302"/>
      <c r="BH502" s="302"/>
      <c r="BI502" s="302"/>
      <c r="BJ502" s="302"/>
      <c r="BK502" s="302"/>
      <c r="BL502" s="302"/>
      <c r="BM502" s="302"/>
      <c r="BN502" s="302"/>
      <c r="BO502" s="302"/>
      <c r="BP502" s="302"/>
      <c r="BQ502" s="302"/>
      <c r="BR502" s="302"/>
      <c r="BS502" s="302"/>
      <c r="BT502" s="302"/>
      <c r="BU502" s="302"/>
      <c r="BV502" s="302"/>
      <c r="BW502" s="302"/>
      <c r="BX502" s="302"/>
      <c r="BY502" s="302"/>
      <c r="BZ502" s="302"/>
      <c r="CA502" s="302"/>
      <c r="CB502" s="302"/>
      <c r="CC502" s="302"/>
      <c r="CD502" s="302"/>
      <c r="CE502" s="302"/>
      <c r="CF502" s="302"/>
      <c r="CG502" s="302"/>
      <c r="CH502" s="302"/>
      <c r="CI502" s="302"/>
      <c r="CJ502" s="302"/>
      <c r="CK502" s="302"/>
      <c r="CL502" s="302"/>
      <c r="CM502" s="302"/>
      <c r="CN502" s="302"/>
      <c r="CO502" s="302"/>
      <c r="CP502" s="302"/>
      <c r="CQ502" s="302"/>
      <c r="CR502" s="302"/>
      <c r="CS502" s="302"/>
      <c r="CT502" s="302"/>
      <c r="CU502" s="302"/>
      <c r="CV502" s="302"/>
      <c r="CW502" s="302"/>
      <c r="CX502" s="302"/>
      <c r="CY502" s="302"/>
      <c r="CZ502" s="302"/>
      <c r="DA502" s="302"/>
      <c r="DB502" s="302"/>
      <c r="DC502" s="302"/>
      <c r="DD502" s="302"/>
      <c r="DE502" s="302"/>
      <c r="DF502" s="302"/>
      <c r="DG502" s="302"/>
      <c r="DH502" s="302"/>
      <c r="DI502" s="302"/>
      <c r="DJ502" s="302"/>
      <c r="DK502" s="302"/>
      <c r="DL502" s="302"/>
      <c r="DM502" s="302"/>
      <c r="DN502" s="302"/>
      <c r="DO502" s="302"/>
      <c r="DP502" s="302"/>
      <c r="DQ502" s="302"/>
      <c r="DR502" s="302"/>
      <c r="DS502" s="302"/>
      <c r="DT502" s="302"/>
      <c r="DU502" s="302"/>
      <c r="DV502" s="302"/>
      <c r="DW502" s="302"/>
      <c r="DX502" s="302"/>
      <c r="DY502" s="302"/>
      <c r="DZ502" s="302"/>
      <c r="EA502" s="302"/>
      <c r="EB502" s="302"/>
      <c r="EC502" s="302"/>
      <c r="ED502" s="302"/>
      <c r="EE502" s="302"/>
      <c r="EF502" s="302"/>
      <c r="EG502" s="302"/>
      <c r="EH502" s="302"/>
      <c r="EI502" s="302"/>
      <c r="EJ502" s="302"/>
      <c r="EK502" s="302"/>
      <c r="EL502" s="302"/>
      <c r="EM502" s="302"/>
      <c r="EN502" s="302"/>
      <c r="EO502" s="302"/>
      <c r="EP502" s="302"/>
      <c r="EQ502" s="302"/>
      <c r="ER502" s="302"/>
      <c r="ES502" s="302"/>
      <c r="ET502" s="302"/>
      <c r="EU502" s="302"/>
      <c r="EV502" s="302"/>
      <c r="EW502" s="302"/>
      <c r="EX502" s="302"/>
      <c r="EY502" s="302"/>
      <c r="EZ502" s="303"/>
      <c r="FA502" s="303"/>
      <c r="FB502" s="303"/>
      <c r="FC502" s="303"/>
      <c r="FD502" s="303"/>
      <c r="FE502" s="302"/>
      <c r="FF502" s="302"/>
      <c r="FG502" s="302"/>
      <c r="FH502" s="302"/>
      <c r="FI502" s="302"/>
    </row>
    <row r="503" spans="1:165" x14ac:dyDescent="0.2">
      <c r="A503" s="302"/>
      <c r="B503" s="55">
        <f t="shared" si="43"/>
        <v>0</v>
      </c>
      <c r="C503" s="55" t="str">
        <f t="shared" si="44"/>
        <v/>
      </c>
      <c r="D503" s="55" t="str">
        <f t="shared" si="45"/>
        <v/>
      </c>
      <c r="E503" s="55">
        <f t="shared" si="46"/>
        <v>0</v>
      </c>
      <c r="F503" s="55">
        <f t="shared" si="47"/>
        <v>0</v>
      </c>
      <c r="G503" s="55" t="str">
        <f t="shared" si="48"/>
        <v/>
      </c>
      <c r="H503" s="55">
        <f>IF(AND(M503&gt;0,M503&lt;='Summary STATS'!$C$22),1,"")</f>
        <v>1</v>
      </c>
      <c r="I503" s="305"/>
      <c r="J503" s="26" t="s">
        <v>786</v>
      </c>
      <c r="K503" s="205">
        <v>44.225404619999999</v>
      </c>
      <c r="L503" s="205">
        <v>-88.458242119999994</v>
      </c>
      <c r="M503" s="302">
        <v>12.25</v>
      </c>
      <c r="N503" s="302" t="s">
        <v>276</v>
      </c>
      <c r="O503" s="302" t="s">
        <v>277</v>
      </c>
      <c r="P503" s="301"/>
      <c r="Q503" s="302"/>
      <c r="R503" s="15"/>
      <c r="S503" s="15"/>
      <c r="T503" s="302"/>
      <c r="U503" s="302"/>
      <c r="V503" s="302"/>
      <c r="W503" s="302"/>
      <c r="X503" s="302"/>
      <c r="Y503" s="302"/>
      <c r="Z503" s="302"/>
      <c r="AA503" s="302"/>
      <c r="AB503" s="302"/>
      <c r="AC503" s="302"/>
      <c r="AD503" s="302"/>
      <c r="AE503" s="302"/>
      <c r="AF503" s="302"/>
      <c r="AG503" s="302"/>
      <c r="AH503" s="302"/>
      <c r="AI503" s="302"/>
      <c r="AJ503" s="302"/>
      <c r="AK503" s="302"/>
      <c r="AL503" s="302"/>
      <c r="AM503" s="302"/>
      <c r="AN503" s="302"/>
      <c r="AO503" s="302"/>
      <c r="AP503" s="302"/>
      <c r="AQ503" s="302"/>
      <c r="AR503" s="302"/>
      <c r="AS503" s="302"/>
      <c r="AT503" s="302"/>
      <c r="AU503" s="302"/>
      <c r="AV503" s="302"/>
      <c r="AW503" s="302"/>
      <c r="AX503" s="302"/>
      <c r="AY503" s="302"/>
      <c r="AZ503" s="302"/>
      <c r="BA503" s="302"/>
      <c r="BB503" s="302"/>
      <c r="BC503" s="302"/>
      <c r="BD503" s="302"/>
      <c r="BE503" s="302"/>
      <c r="BF503" s="302"/>
      <c r="BG503" s="302"/>
      <c r="BH503" s="302"/>
      <c r="BI503" s="302"/>
      <c r="BJ503" s="302"/>
      <c r="BK503" s="302"/>
      <c r="BL503" s="302"/>
      <c r="BM503" s="302"/>
      <c r="BN503" s="302"/>
      <c r="BO503" s="302"/>
      <c r="BP503" s="302"/>
      <c r="BQ503" s="302"/>
      <c r="BR503" s="302"/>
      <c r="BS503" s="302"/>
      <c r="BT503" s="302"/>
      <c r="BU503" s="302"/>
      <c r="BV503" s="302"/>
      <c r="BW503" s="302"/>
      <c r="BX503" s="302"/>
      <c r="BY503" s="302"/>
      <c r="BZ503" s="302"/>
      <c r="CA503" s="302"/>
      <c r="CB503" s="302"/>
      <c r="CC503" s="302"/>
      <c r="CD503" s="302"/>
      <c r="CE503" s="302"/>
      <c r="CF503" s="302"/>
      <c r="CG503" s="302"/>
      <c r="CH503" s="302"/>
      <c r="CI503" s="302"/>
      <c r="CJ503" s="302"/>
      <c r="CK503" s="302"/>
      <c r="CL503" s="302"/>
      <c r="CM503" s="302"/>
      <c r="CN503" s="302"/>
      <c r="CO503" s="302"/>
      <c r="CP503" s="302"/>
      <c r="CQ503" s="302"/>
      <c r="CR503" s="302"/>
      <c r="CS503" s="302"/>
      <c r="CT503" s="302"/>
      <c r="CU503" s="302"/>
      <c r="CV503" s="302"/>
      <c r="CW503" s="302"/>
      <c r="CX503" s="302"/>
      <c r="CY503" s="302"/>
      <c r="CZ503" s="302"/>
      <c r="DA503" s="302"/>
      <c r="DB503" s="302"/>
      <c r="DC503" s="302"/>
      <c r="DD503" s="302"/>
      <c r="DE503" s="302"/>
      <c r="DF503" s="302"/>
      <c r="DG503" s="302"/>
      <c r="DH503" s="302"/>
      <c r="DI503" s="302"/>
      <c r="DJ503" s="302"/>
      <c r="DK503" s="302"/>
      <c r="DL503" s="302"/>
      <c r="DM503" s="302"/>
      <c r="DN503" s="302"/>
      <c r="DO503" s="302"/>
      <c r="DP503" s="302"/>
      <c r="DQ503" s="302"/>
      <c r="DR503" s="302"/>
      <c r="DS503" s="302"/>
      <c r="DT503" s="302"/>
      <c r="DU503" s="302"/>
      <c r="DV503" s="302"/>
      <c r="DW503" s="302"/>
      <c r="DX503" s="302"/>
      <c r="DY503" s="302"/>
      <c r="DZ503" s="302"/>
      <c r="EA503" s="302"/>
      <c r="EB503" s="302"/>
      <c r="EC503" s="302"/>
      <c r="ED503" s="302"/>
      <c r="EE503" s="302"/>
      <c r="EF503" s="302"/>
      <c r="EG503" s="302"/>
      <c r="EH503" s="302"/>
      <c r="EI503" s="302"/>
      <c r="EJ503" s="302"/>
      <c r="EK503" s="302"/>
      <c r="EL503" s="302"/>
      <c r="EM503" s="302"/>
      <c r="EN503" s="302"/>
      <c r="EO503" s="302"/>
      <c r="EP503" s="302"/>
      <c r="EQ503" s="302"/>
      <c r="ER503" s="302"/>
      <c r="ES503" s="302"/>
      <c r="ET503" s="302"/>
      <c r="EU503" s="302"/>
      <c r="EV503" s="302"/>
      <c r="EW503" s="302"/>
      <c r="EX503" s="302"/>
      <c r="EY503" s="302"/>
      <c r="EZ503" s="303"/>
      <c r="FA503" s="303"/>
      <c r="FB503" s="303"/>
      <c r="FC503" s="303"/>
      <c r="FD503" s="303"/>
      <c r="FE503" s="302"/>
      <c r="FF503" s="302"/>
      <c r="FG503" s="302"/>
      <c r="FH503" s="302"/>
      <c r="FI503" s="302"/>
    </row>
    <row r="504" spans="1:165" x14ac:dyDescent="0.2">
      <c r="A504" s="302"/>
      <c r="B504" s="55">
        <f t="shared" si="43"/>
        <v>0</v>
      </c>
      <c r="C504" s="55" t="str">
        <f t="shared" si="44"/>
        <v/>
      </c>
      <c r="D504" s="55" t="str">
        <f t="shared" si="45"/>
        <v/>
      </c>
      <c r="E504" s="55">
        <f t="shared" si="46"/>
        <v>0</v>
      </c>
      <c r="F504" s="55">
        <f t="shared" si="47"/>
        <v>0</v>
      </c>
      <c r="G504" s="55" t="str">
        <f t="shared" si="48"/>
        <v/>
      </c>
      <c r="H504" s="55">
        <f>IF(AND(M504&gt;0,M504&lt;='Summary STATS'!$C$22),1,"")</f>
        <v>1</v>
      </c>
      <c r="I504" s="305"/>
      <c r="J504" s="26" t="s">
        <v>787</v>
      </c>
      <c r="K504" s="205">
        <v>44.225389739999997</v>
      </c>
      <c r="L504" s="205">
        <v>-88.457140730000006</v>
      </c>
      <c r="M504" s="302">
        <v>11.5</v>
      </c>
      <c r="N504" s="302" t="s">
        <v>276</v>
      </c>
      <c r="O504" s="302" t="s">
        <v>277</v>
      </c>
      <c r="P504" s="301"/>
      <c r="Q504" s="302"/>
      <c r="R504" s="15"/>
      <c r="S504" s="15"/>
      <c r="T504" s="302"/>
      <c r="U504" s="302"/>
      <c r="V504" s="302"/>
      <c r="W504" s="302"/>
      <c r="X504" s="302"/>
      <c r="Y504" s="302"/>
      <c r="Z504" s="302"/>
      <c r="AA504" s="302"/>
      <c r="AB504" s="302"/>
      <c r="AC504" s="302"/>
      <c r="AD504" s="302"/>
      <c r="AE504" s="302"/>
      <c r="AF504" s="302"/>
      <c r="AG504" s="302"/>
      <c r="AH504" s="302"/>
      <c r="AI504" s="302"/>
      <c r="AJ504" s="302"/>
      <c r="AK504" s="302"/>
      <c r="AL504" s="302"/>
      <c r="AM504" s="302"/>
      <c r="AN504" s="302"/>
      <c r="AO504" s="302"/>
      <c r="AP504" s="302"/>
      <c r="AQ504" s="302"/>
      <c r="AR504" s="302"/>
      <c r="AS504" s="302"/>
      <c r="AT504" s="302"/>
      <c r="AU504" s="302"/>
      <c r="AV504" s="302"/>
      <c r="AW504" s="302"/>
      <c r="AX504" s="302"/>
      <c r="AY504" s="302"/>
      <c r="AZ504" s="302"/>
      <c r="BA504" s="302"/>
      <c r="BB504" s="302"/>
      <c r="BC504" s="302"/>
      <c r="BD504" s="302"/>
      <c r="BE504" s="302"/>
      <c r="BF504" s="302"/>
      <c r="BG504" s="302"/>
      <c r="BH504" s="302"/>
      <c r="BI504" s="302"/>
      <c r="BJ504" s="302"/>
      <c r="BK504" s="302"/>
      <c r="BL504" s="302"/>
      <c r="BM504" s="302"/>
      <c r="BN504" s="302"/>
      <c r="BO504" s="302"/>
      <c r="BP504" s="302"/>
      <c r="BQ504" s="302"/>
      <c r="BR504" s="302"/>
      <c r="BS504" s="302"/>
      <c r="BT504" s="302"/>
      <c r="BU504" s="302"/>
      <c r="BV504" s="302"/>
      <c r="BW504" s="302"/>
      <c r="BX504" s="302"/>
      <c r="BY504" s="302"/>
      <c r="BZ504" s="302"/>
      <c r="CA504" s="302"/>
      <c r="CB504" s="302"/>
      <c r="CC504" s="302"/>
      <c r="CD504" s="302"/>
      <c r="CE504" s="302"/>
      <c r="CF504" s="302"/>
      <c r="CG504" s="302"/>
      <c r="CH504" s="302"/>
      <c r="CI504" s="302"/>
      <c r="CJ504" s="302"/>
      <c r="CK504" s="302"/>
      <c r="CL504" s="302"/>
      <c r="CM504" s="302"/>
      <c r="CN504" s="302"/>
      <c r="CO504" s="302"/>
      <c r="CP504" s="302"/>
      <c r="CQ504" s="302"/>
      <c r="CR504" s="302"/>
      <c r="CS504" s="302"/>
      <c r="CT504" s="302"/>
      <c r="CU504" s="302"/>
      <c r="CV504" s="302"/>
      <c r="CW504" s="302"/>
      <c r="CX504" s="302"/>
      <c r="CY504" s="302"/>
      <c r="CZ504" s="302"/>
      <c r="DA504" s="302"/>
      <c r="DB504" s="302"/>
      <c r="DC504" s="302"/>
      <c r="DD504" s="302"/>
      <c r="DE504" s="302"/>
      <c r="DF504" s="302"/>
      <c r="DG504" s="302"/>
      <c r="DH504" s="302"/>
      <c r="DI504" s="302"/>
      <c r="DJ504" s="302"/>
      <c r="DK504" s="302"/>
      <c r="DL504" s="302"/>
      <c r="DM504" s="302"/>
      <c r="DN504" s="302"/>
      <c r="DO504" s="302"/>
      <c r="DP504" s="302"/>
      <c r="DQ504" s="302"/>
      <c r="DR504" s="302"/>
      <c r="DS504" s="302"/>
      <c r="DT504" s="302"/>
      <c r="DU504" s="302"/>
      <c r="DV504" s="302"/>
      <c r="DW504" s="302"/>
      <c r="DX504" s="302"/>
      <c r="DY504" s="302"/>
      <c r="DZ504" s="302"/>
      <c r="EA504" s="302"/>
      <c r="EB504" s="302"/>
      <c r="EC504" s="302"/>
      <c r="ED504" s="302"/>
      <c r="EE504" s="302"/>
      <c r="EF504" s="302"/>
      <c r="EG504" s="302"/>
      <c r="EH504" s="302"/>
      <c r="EI504" s="302"/>
      <c r="EJ504" s="302"/>
      <c r="EK504" s="302"/>
      <c r="EL504" s="302"/>
      <c r="EM504" s="302"/>
      <c r="EN504" s="302"/>
      <c r="EO504" s="302"/>
      <c r="EP504" s="302"/>
      <c r="EQ504" s="302"/>
      <c r="ER504" s="302"/>
      <c r="ES504" s="302"/>
      <c r="ET504" s="302"/>
      <c r="EU504" s="302"/>
      <c r="EV504" s="302"/>
      <c r="EW504" s="302"/>
      <c r="EX504" s="302"/>
      <c r="EY504" s="302"/>
      <c r="EZ504" s="303"/>
      <c r="FA504" s="303"/>
      <c r="FB504" s="303"/>
      <c r="FC504" s="303"/>
      <c r="FD504" s="303"/>
      <c r="FE504" s="302"/>
      <c r="FF504" s="302"/>
      <c r="FG504" s="302"/>
      <c r="FH504" s="302"/>
      <c r="FI504" s="302"/>
    </row>
    <row r="505" spans="1:165" x14ac:dyDescent="0.2">
      <c r="A505" s="302"/>
      <c r="B505" s="55">
        <f t="shared" si="43"/>
        <v>0</v>
      </c>
      <c r="C505" s="55" t="str">
        <f t="shared" si="44"/>
        <v/>
      </c>
      <c r="D505" s="55" t="str">
        <f t="shared" si="45"/>
        <v/>
      </c>
      <c r="E505" s="55">
        <f t="shared" si="46"/>
        <v>0</v>
      </c>
      <c r="F505" s="55">
        <f t="shared" si="47"/>
        <v>0</v>
      </c>
      <c r="G505" s="55" t="str">
        <f t="shared" si="48"/>
        <v/>
      </c>
      <c r="H505" s="55">
        <f>IF(AND(M505&gt;0,M505&lt;='Summary STATS'!$C$22),1,"")</f>
        <v>1</v>
      </c>
      <c r="I505" s="305"/>
      <c r="J505" s="26" t="s">
        <v>788</v>
      </c>
      <c r="K505" s="205">
        <v>44.225374860000002</v>
      </c>
      <c r="L505" s="205">
        <v>-88.456039340000004</v>
      </c>
      <c r="M505" s="302">
        <v>10</v>
      </c>
      <c r="N505" s="302" t="s">
        <v>284</v>
      </c>
      <c r="O505" s="302" t="s">
        <v>277</v>
      </c>
      <c r="P505" s="301"/>
      <c r="Q505" s="302"/>
      <c r="R505" s="15"/>
      <c r="S505" s="15"/>
      <c r="T505" s="302"/>
      <c r="U505" s="302"/>
      <c r="V505" s="302"/>
      <c r="W505" s="302"/>
      <c r="X505" s="302"/>
      <c r="Y505" s="302"/>
      <c r="Z505" s="302"/>
      <c r="AA505" s="302"/>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2"/>
      <c r="BC505" s="302"/>
      <c r="BD505" s="302"/>
      <c r="BE505" s="302"/>
      <c r="BF505" s="302"/>
      <c r="BG505" s="302"/>
      <c r="BH505" s="302"/>
      <c r="BI505" s="302"/>
      <c r="BJ505" s="302"/>
      <c r="BK505" s="302"/>
      <c r="BL505" s="302"/>
      <c r="BM505" s="302"/>
      <c r="BN505" s="302"/>
      <c r="BO505" s="302"/>
      <c r="BP505" s="302"/>
      <c r="BQ505" s="302"/>
      <c r="BR505" s="302"/>
      <c r="BS505" s="302"/>
      <c r="BT505" s="302"/>
      <c r="BU505" s="302"/>
      <c r="BV505" s="302"/>
      <c r="BW505" s="302"/>
      <c r="BX505" s="302"/>
      <c r="BY505" s="302"/>
      <c r="BZ505" s="302"/>
      <c r="CA505" s="302"/>
      <c r="CB505" s="302"/>
      <c r="CC505" s="302"/>
      <c r="CD505" s="302"/>
      <c r="CE505" s="302"/>
      <c r="CF505" s="302"/>
      <c r="CG505" s="302"/>
      <c r="CH505" s="302"/>
      <c r="CI505" s="302"/>
      <c r="CJ505" s="302"/>
      <c r="CK505" s="302"/>
      <c r="CL505" s="302"/>
      <c r="CM505" s="302"/>
      <c r="CN505" s="302"/>
      <c r="CO505" s="302"/>
      <c r="CP505" s="302"/>
      <c r="CQ505" s="302"/>
      <c r="CR505" s="302"/>
      <c r="CS505" s="302"/>
      <c r="CT505" s="302"/>
      <c r="CU505" s="302"/>
      <c r="CV505" s="302"/>
      <c r="CW505" s="302"/>
      <c r="CX505" s="302"/>
      <c r="CY505" s="302"/>
      <c r="CZ505" s="302"/>
      <c r="DA505" s="302"/>
      <c r="DB505" s="302"/>
      <c r="DC505" s="302"/>
      <c r="DD505" s="302"/>
      <c r="DE505" s="302"/>
      <c r="DF505" s="302"/>
      <c r="DG505" s="302"/>
      <c r="DH505" s="302"/>
      <c r="DI505" s="302"/>
      <c r="DJ505" s="302"/>
      <c r="DK505" s="302"/>
      <c r="DL505" s="302"/>
      <c r="DM505" s="302"/>
      <c r="DN505" s="302"/>
      <c r="DO505" s="302"/>
      <c r="DP505" s="302"/>
      <c r="DQ505" s="302"/>
      <c r="DR505" s="302"/>
      <c r="DS505" s="302"/>
      <c r="DT505" s="302"/>
      <c r="DU505" s="302"/>
      <c r="DV505" s="302"/>
      <c r="DW505" s="302"/>
      <c r="DX505" s="302"/>
      <c r="DY505" s="302"/>
      <c r="DZ505" s="302"/>
      <c r="EA505" s="302"/>
      <c r="EB505" s="302"/>
      <c r="EC505" s="302"/>
      <c r="ED505" s="302"/>
      <c r="EE505" s="302"/>
      <c r="EF505" s="302"/>
      <c r="EG505" s="302"/>
      <c r="EH505" s="302"/>
      <c r="EI505" s="302"/>
      <c r="EJ505" s="302"/>
      <c r="EK505" s="302"/>
      <c r="EL505" s="302"/>
      <c r="EM505" s="302"/>
      <c r="EN505" s="302"/>
      <c r="EO505" s="302"/>
      <c r="EP505" s="302"/>
      <c r="EQ505" s="302"/>
      <c r="ER505" s="302"/>
      <c r="ES505" s="302"/>
      <c r="ET505" s="302"/>
      <c r="EU505" s="302"/>
      <c r="EV505" s="302"/>
      <c r="EW505" s="302"/>
      <c r="EX505" s="302"/>
      <c r="EY505" s="302"/>
      <c r="EZ505" s="303"/>
      <c r="FA505" s="303"/>
      <c r="FB505" s="303"/>
      <c r="FC505" s="303"/>
      <c r="FD505" s="303"/>
      <c r="FE505" s="302"/>
      <c r="FF505" s="302"/>
      <c r="FG505" s="302"/>
      <c r="FH505" s="302"/>
      <c r="FI505" s="302"/>
    </row>
    <row r="506" spans="1:165" x14ac:dyDescent="0.2">
      <c r="A506" s="302"/>
      <c r="B506" s="55">
        <f t="shared" si="43"/>
        <v>0</v>
      </c>
      <c r="C506" s="55" t="str">
        <f t="shared" si="44"/>
        <v/>
      </c>
      <c r="D506" s="55" t="str">
        <f t="shared" si="45"/>
        <v/>
      </c>
      <c r="E506" s="55">
        <f t="shared" si="46"/>
        <v>0</v>
      </c>
      <c r="F506" s="55">
        <f t="shared" si="47"/>
        <v>0</v>
      </c>
      <c r="G506" s="55" t="str">
        <f t="shared" si="48"/>
        <v/>
      </c>
      <c r="H506" s="55">
        <f>IF(AND(M506&gt;0,M506&lt;='Summary STATS'!$C$22),1,"")</f>
        <v>1</v>
      </c>
      <c r="I506" s="305"/>
      <c r="J506" s="26" t="s">
        <v>789</v>
      </c>
      <c r="K506" s="205">
        <v>44.22535997</v>
      </c>
      <c r="L506" s="205">
        <v>-88.454937950000001</v>
      </c>
      <c r="M506" s="302">
        <v>8</v>
      </c>
      <c r="N506" s="302" t="s">
        <v>293</v>
      </c>
      <c r="O506" s="302" t="s">
        <v>277</v>
      </c>
      <c r="P506" s="301"/>
      <c r="Q506" s="302"/>
      <c r="R506" s="15"/>
      <c r="S506" s="15"/>
      <c r="T506" s="302"/>
      <c r="U506" s="302"/>
      <c r="V506" s="302"/>
      <c r="W506" s="302"/>
      <c r="X506" s="302"/>
      <c r="Y506" s="302"/>
      <c r="Z506" s="302"/>
      <c r="AA506" s="302"/>
      <c r="AB506" s="302"/>
      <c r="AC506" s="302"/>
      <c r="AD506" s="302"/>
      <c r="AE506" s="302"/>
      <c r="AF506" s="302"/>
      <c r="AG506" s="302"/>
      <c r="AH506" s="302"/>
      <c r="AI506" s="302"/>
      <c r="AJ506" s="302"/>
      <c r="AK506" s="302"/>
      <c r="AL506" s="302"/>
      <c r="AM506" s="302"/>
      <c r="AN506" s="302"/>
      <c r="AO506" s="302"/>
      <c r="AP506" s="302"/>
      <c r="AQ506" s="302"/>
      <c r="AR506" s="302"/>
      <c r="AS506" s="302"/>
      <c r="AT506" s="302"/>
      <c r="AU506" s="302"/>
      <c r="AV506" s="302"/>
      <c r="AW506" s="302"/>
      <c r="AX506" s="302"/>
      <c r="AY506" s="302"/>
      <c r="AZ506" s="302"/>
      <c r="BA506" s="302"/>
      <c r="BB506" s="302"/>
      <c r="BC506" s="302"/>
      <c r="BD506" s="302"/>
      <c r="BE506" s="302"/>
      <c r="BF506" s="302"/>
      <c r="BG506" s="302"/>
      <c r="BH506" s="302"/>
      <c r="BI506" s="302"/>
      <c r="BJ506" s="302"/>
      <c r="BK506" s="302"/>
      <c r="BL506" s="302"/>
      <c r="BM506" s="302"/>
      <c r="BN506" s="302"/>
      <c r="BO506" s="302"/>
      <c r="BP506" s="302"/>
      <c r="BQ506" s="302"/>
      <c r="BR506" s="302"/>
      <c r="BS506" s="302"/>
      <c r="BT506" s="302"/>
      <c r="BU506" s="302"/>
      <c r="BV506" s="302"/>
      <c r="BW506" s="302"/>
      <c r="BX506" s="302"/>
      <c r="BY506" s="302"/>
      <c r="BZ506" s="302"/>
      <c r="CA506" s="302"/>
      <c r="CB506" s="302"/>
      <c r="CC506" s="302"/>
      <c r="CD506" s="302"/>
      <c r="CE506" s="302"/>
      <c r="CF506" s="302"/>
      <c r="CG506" s="302"/>
      <c r="CH506" s="302"/>
      <c r="CI506" s="302"/>
      <c r="CJ506" s="302"/>
      <c r="CK506" s="302"/>
      <c r="CL506" s="302"/>
      <c r="CM506" s="302"/>
      <c r="CN506" s="302"/>
      <c r="CO506" s="302"/>
      <c r="CP506" s="302"/>
      <c r="CQ506" s="302"/>
      <c r="CR506" s="302"/>
      <c r="CS506" s="302"/>
      <c r="CT506" s="302"/>
      <c r="CU506" s="302"/>
      <c r="CV506" s="302"/>
      <c r="CW506" s="302"/>
      <c r="CX506" s="302"/>
      <c r="CY506" s="302"/>
      <c r="CZ506" s="302"/>
      <c r="DA506" s="302"/>
      <c r="DB506" s="302"/>
      <c r="DC506" s="302"/>
      <c r="DD506" s="302"/>
      <c r="DE506" s="302"/>
      <c r="DF506" s="302"/>
      <c r="DG506" s="302"/>
      <c r="DH506" s="302"/>
      <c r="DI506" s="302"/>
      <c r="DJ506" s="302"/>
      <c r="DK506" s="302"/>
      <c r="DL506" s="302"/>
      <c r="DM506" s="302"/>
      <c r="DN506" s="302"/>
      <c r="DO506" s="302"/>
      <c r="DP506" s="302"/>
      <c r="DQ506" s="302"/>
      <c r="DR506" s="302"/>
      <c r="DS506" s="302"/>
      <c r="DT506" s="302"/>
      <c r="DU506" s="302"/>
      <c r="DV506" s="302"/>
      <c r="DW506" s="302"/>
      <c r="DX506" s="302"/>
      <c r="DY506" s="302"/>
      <c r="DZ506" s="302"/>
      <c r="EA506" s="302"/>
      <c r="EB506" s="302"/>
      <c r="EC506" s="302"/>
      <c r="ED506" s="302"/>
      <c r="EE506" s="302"/>
      <c r="EF506" s="302"/>
      <c r="EG506" s="302"/>
      <c r="EH506" s="302"/>
      <c r="EI506" s="302"/>
      <c r="EJ506" s="302"/>
      <c r="EK506" s="302"/>
      <c r="EL506" s="302"/>
      <c r="EM506" s="302"/>
      <c r="EN506" s="302"/>
      <c r="EO506" s="302"/>
      <c r="EP506" s="302"/>
      <c r="EQ506" s="302"/>
      <c r="ER506" s="302"/>
      <c r="ES506" s="302"/>
      <c r="ET506" s="302"/>
      <c r="EU506" s="302"/>
      <c r="EV506" s="302"/>
      <c r="EW506" s="302"/>
      <c r="EX506" s="302"/>
      <c r="EY506" s="302"/>
      <c r="EZ506" s="303"/>
      <c r="FA506" s="303"/>
      <c r="FB506" s="303"/>
      <c r="FC506" s="303"/>
      <c r="FD506" s="303"/>
      <c r="FE506" s="302"/>
      <c r="FF506" s="302"/>
      <c r="FG506" s="302"/>
      <c r="FH506" s="302"/>
      <c r="FI506" s="302"/>
    </row>
    <row r="507" spans="1:165" x14ac:dyDescent="0.2">
      <c r="A507" s="302"/>
      <c r="B507" s="55">
        <f t="shared" si="43"/>
        <v>0</v>
      </c>
      <c r="C507" s="55" t="str">
        <f t="shared" si="44"/>
        <v/>
      </c>
      <c r="D507" s="55" t="str">
        <f t="shared" si="45"/>
        <v/>
      </c>
      <c r="E507" s="55">
        <f t="shared" si="46"/>
        <v>0</v>
      </c>
      <c r="F507" s="55">
        <f t="shared" si="47"/>
        <v>0</v>
      </c>
      <c r="G507" s="55" t="str">
        <f t="shared" si="48"/>
        <v/>
      </c>
      <c r="H507" s="55">
        <f>IF(AND(M507&gt;0,M507&lt;='Summary STATS'!$C$22),1,"")</f>
        <v>1</v>
      </c>
      <c r="I507" s="305"/>
      <c r="J507" s="26" t="s">
        <v>790</v>
      </c>
      <c r="K507" s="205">
        <v>44.225345060000002</v>
      </c>
      <c r="L507" s="205">
        <v>-88.453836559999999</v>
      </c>
      <c r="M507" s="302">
        <v>7</v>
      </c>
      <c r="N507" s="302" t="s">
        <v>284</v>
      </c>
      <c r="O507" s="302" t="s">
        <v>277</v>
      </c>
      <c r="P507" s="301"/>
      <c r="Q507" s="302"/>
      <c r="R507" s="15"/>
      <c r="S507" s="15"/>
      <c r="T507" s="302"/>
      <c r="U507" s="302"/>
      <c r="V507" s="302"/>
      <c r="W507" s="302"/>
      <c r="X507" s="302"/>
      <c r="Y507" s="302"/>
      <c r="Z507" s="302"/>
      <c r="AA507" s="302"/>
      <c r="AB507" s="302"/>
      <c r="AC507" s="302"/>
      <c r="AD507" s="302"/>
      <c r="AE507" s="302"/>
      <c r="AF507" s="302"/>
      <c r="AG507" s="302"/>
      <c r="AH507" s="302"/>
      <c r="AI507" s="302"/>
      <c r="AJ507" s="302"/>
      <c r="AK507" s="302"/>
      <c r="AL507" s="302"/>
      <c r="AM507" s="302"/>
      <c r="AN507" s="302"/>
      <c r="AO507" s="302"/>
      <c r="AP507" s="302"/>
      <c r="AQ507" s="302"/>
      <c r="AR507" s="302"/>
      <c r="AS507" s="302"/>
      <c r="AT507" s="302"/>
      <c r="AU507" s="302"/>
      <c r="AV507" s="302"/>
      <c r="AW507" s="302"/>
      <c r="AX507" s="302"/>
      <c r="AY507" s="302"/>
      <c r="AZ507" s="302"/>
      <c r="BA507" s="302"/>
      <c r="BB507" s="302"/>
      <c r="BC507" s="302"/>
      <c r="BD507" s="302"/>
      <c r="BE507" s="302"/>
      <c r="BF507" s="302"/>
      <c r="BG507" s="302"/>
      <c r="BH507" s="302"/>
      <c r="BI507" s="302"/>
      <c r="BJ507" s="302"/>
      <c r="BK507" s="302"/>
      <c r="BL507" s="302"/>
      <c r="BM507" s="302"/>
      <c r="BN507" s="302"/>
      <c r="BO507" s="302"/>
      <c r="BP507" s="302"/>
      <c r="BQ507" s="302"/>
      <c r="BR507" s="302"/>
      <c r="BS507" s="302"/>
      <c r="BT507" s="302"/>
      <c r="BU507" s="302"/>
      <c r="BV507" s="302"/>
      <c r="BW507" s="302"/>
      <c r="BX507" s="302"/>
      <c r="BY507" s="302"/>
      <c r="BZ507" s="302"/>
      <c r="CA507" s="302"/>
      <c r="CB507" s="302"/>
      <c r="CC507" s="302"/>
      <c r="CD507" s="302"/>
      <c r="CE507" s="302"/>
      <c r="CF507" s="302"/>
      <c r="CG507" s="302"/>
      <c r="CH507" s="302"/>
      <c r="CI507" s="302"/>
      <c r="CJ507" s="302"/>
      <c r="CK507" s="302"/>
      <c r="CL507" s="302"/>
      <c r="CM507" s="302"/>
      <c r="CN507" s="302"/>
      <c r="CO507" s="302"/>
      <c r="CP507" s="302"/>
      <c r="CQ507" s="302"/>
      <c r="CR507" s="302"/>
      <c r="CS507" s="302"/>
      <c r="CT507" s="302"/>
      <c r="CU507" s="302"/>
      <c r="CV507" s="302"/>
      <c r="CW507" s="302"/>
      <c r="CX507" s="302"/>
      <c r="CY507" s="302"/>
      <c r="CZ507" s="302"/>
      <c r="DA507" s="302"/>
      <c r="DB507" s="302"/>
      <c r="DC507" s="302"/>
      <c r="DD507" s="302"/>
      <c r="DE507" s="302"/>
      <c r="DF507" s="302"/>
      <c r="DG507" s="302"/>
      <c r="DH507" s="302"/>
      <c r="DI507" s="302"/>
      <c r="DJ507" s="302"/>
      <c r="DK507" s="302"/>
      <c r="DL507" s="302"/>
      <c r="DM507" s="302"/>
      <c r="DN507" s="302"/>
      <c r="DO507" s="302"/>
      <c r="DP507" s="302"/>
      <c r="DQ507" s="302"/>
      <c r="DR507" s="302"/>
      <c r="DS507" s="302"/>
      <c r="DT507" s="302"/>
      <c r="DU507" s="302"/>
      <c r="DV507" s="302"/>
      <c r="DW507" s="302"/>
      <c r="DX507" s="302"/>
      <c r="DY507" s="302"/>
      <c r="DZ507" s="302"/>
      <c r="EA507" s="302"/>
      <c r="EB507" s="302"/>
      <c r="EC507" s="302"/>
      <c r="ED507" s="302"/>
      <c r="EE507" s="302"/>
      <c r="EF507" s="302"/>
      <c r="EG507" s="302"/>
      <c r="EH507" s="302"/>
      <c r="EI507" s="302"/>
      <c r="EJ507" s="302"/>
      <c r="EK507" s="302"/>
      <c r="EL507" s="302"/>
      <c r="EM507" s="302"/>
      <c r="EN507" s="302"/>
      <c r="EO507" s="302"/>
      <c r="EP507" s="302"/>
      <c r="EQ507" s="302"/>
      <c r="ER507" s="302"/>
      <c r="ES507" s="302"/>
      <c r="ET507" s="302"/>
      <c r="EU507" s="302"/>
      <c r="EV507" s="302"/>
      <c r="EW507" s="302"/>
      <c r="EX507" s="302"/>
      <c r="EY507" s="302"/>
      <c r="EZ507" s="303"/>
      <c r="FA507" s="303"/>
      <c r="FB507" s="303"/>
      <c r="FC507" s="303"/>
      <c r="FD507" s="303"/>
      <c r="FE507" s="302"/>
      <c r="FF507" s="302"/>
      <c r="FG507" s="302"/>
      <c r="FH507" s="302"/>
      <c r="FI507" s="302"/>
    </row>
    <row r="508" spans="1:165" x14ac:dyDescent="0.2">
      <c r="A508" s="302"/>
      <c r="B508" s="55">
        <f t="shared" si="43"/>
        <v>5</v>
      </c>
      <c r="C508" s="55">
        <f t="shared" si="44"/>
        <v>5</v>
      </c>
      <c r="D508" s="55">
        <f t="shared" si="45"/>
        <v>3</v>
      </c>
      <c r="E508" s="55">
        <f t="shared" si="46"/>
        <v>5</v>
      </c>
      <c r="F508" s="55">
        <f t="shared" si="47"/>
        <v>3</v>
      </c>
      <c r="G508" s="55">
        <f t="shared" si="48"/>
        <v>5.75</v>
      </c>
      <c r="H508" s="55">
        <f>IF(AND(M508&gt;0,M508&lt;='Summary STATS'!$C$22),1,"")</f>
        <v>1</v>
      </c>
      <c r="I508" s="305"/>
      <c r="J508" s="26" t="s">
        <v>791</v>
      </c>
      <c r="K508" s="205">
        <v>44.225330149999998</v>
      </c>
      <c r="L508" s="205">
        <v>-88.452735180000005</v>
      </c>
      <c r="M508" s="302">
        <v>5.75</v>
      </c>
      <c r="N508" s="302" t="s">
        <v>284</v>
      </c>
      <c r="O508" s="302" t="s">
        <v>277</v>
      </c>
      <c r="P508" s="301"/>
      <c r="Q508" s="302">
        <v>3</v>
      </c>
      <c r="R508" s="15">
        <v>1</v>
      </c>
      <c r="S508" s="15">
        <v>1</v>
      </c>
      <c r="T508" s="302"/>
      <c r="U508" s="302"/>
      <c r="V508" s="302"/>
      <c r="W508" s="302"/>
      <c r="X508" s="302"/>
      <c r="Y508" s="302"/>
      <c r="Z508" s="302"/>
      <c r="AA508" s="302"/>
      <c r="AB508" s="302"/>
      <c r="AC508" s="302"/>
      <c r="AD508" s="302"/>
      <c r="AE508" s="302">
        <v>3</v>
      </c>
      <c r="AF508" s="302"/>
      <c r="AG508" s="302"/>
      <c r="AH508" s="302"/>
      <c r="AI508" s="302"/>
      <c r="AJ508" s="302"/>
      <c r="AK508" s="302"/>
      <c r="AL508" s="302"/>
      <c r="AM508" s="302"/>
      <c r="AN508" s="302"/>
      <c r="AO508" s="302"/>
      <c r="AP508" s="302"/>
      <c r="AQ508" s="302">
        <v>3</v>
      </c>
      <c r="AR508" s="302"/>
      <c r="AS508" s="302"/>
      <c r="AT508" s="302"/>
      <c r="AU508" s="302"/>
      <c r="AV508" s="302"/>
      <c r="AW508" s="302">
        <v>1</v>
      </c>
      <c r="AX508" s="302"/>
      <c r="AY508" s="302"/>
      <c r="AZ508" s="302"/>
      <c r="BA508" s="302"/>
      <c r="BB508" s="302"/>
      <c r="BC508" s="302"/>
      <c r="BD508" s="302"/>
      <c r="BE508" s="302"/>
      <c r="BF508" s="302"/>
      <c r="BG508" s="302"/>
      <c r="BH508" s="302"/>
      <c r="BI508" s="302"/>
      <c r="BJ508" s="302"/>
      <c r="BK508" s="302"/>
      <c r="BL508" s="302"/>
      <c r="BM508" s="302"/>
      <c r="BN508" s="302"/>
      <c r="BO508" s="302"/>
      <c r="BP508" s="302"/>
      <c r="BQ508" s="302"/>
      <c r="BR508" s="302"/>
      <c r="BS508" s="302"/>
      <c r="BT508" s="302"/>
      <c r="BU508" s="302"/>
      <c r="BV508" s="302"/>
      <c r="BW508" s="302"/>
      <c r="BX508" s="302"/>
      <c r="BY508" s="302"/>
      <c r="BZ508" s="302"/>
      <c r="CA508" s="302"/>
      <c r="CB508" s="302"/>
      <c r="CC508" s="302"/>
      <c r="CD508" s="302"/>
      <c r="CE508" s="302"/>
      <c r="CF508" s="302"/>
      <c r="CG508" s="302"/>
      <c r="CH508" s="302"/>
      <c r="CI508" s="302"/>
      <c r="CJ508" s="302"/>
      <c r="CK508" s="302"/>
      <c r="CL508" s="302"/>
      <c r="CM508" s="302"/>
      <c r="CN508" s="302"/>
      <c r="CO508" s="302"/>
      <c r="CP508" s="302"/>
      <c r="CQ508" s="302"/>
      <c r="CR508" s="302"/>
      <c r="CS508" s="302"/>
      <c r="CT508" s="302"/>
      <c r="CU508" s="302"/>
      <c r="CV508" s="302"/>
      <c r="CW508" s="302"/>
      <c r="CX508" s="302"/>
      <c r="CY508" s="302"/>
      <c r="CZ508" s="302"/>
      <c r="DA508" s="302"/>
      <c r="DB508" s="302"/>
      <c r="DC508" s="302"/>
      <c r="DD508" s="302"/>
      <c r="DE508" s="302"/>
      <c r="DF508" s="302"/>
      <c r="DG508" s="302"/>
      <c r="DH508" s="302"/>
      <c r="DI508" s="302"/>
      <c r="DJ508" s="302"/>
      <c r="DK508" s="302"/>
      <c r="DL508" s="302"/>
      <c r="DM508" s="302"/>
      <c r="DN508" s="302"/>
      <c r="DO508" s="302"/>
      <c r="DP508" s="302"/>
      <c r="DQ508" s="302"/>
      <c r="DR508" s="302"/>
      <c r="DS508" s="302"/>
      <c r="DT508" s="302"/>
      <c r="DU508" s="302"/>
      <c r="DV508" s="302"/>
      <c r="DW508" s="302"/>
      <c r="DX508" s="302"/>
      <c r="DY508" s="302"/>
      <c r="DZ508" s="302"/>
      <c r="EA508" s="302"/>
      <c r="EB508" s="302"/>
      <c r="EC508" s="302"/>
      <c r="ED508" s="302"/>
      <c r="EE508" s="302"/>
      <c r="EF508" s="302"/>
      <c r="EG508" s="302"/>
      <c r="EH508" s="302"/>
      <c r="EI508" s="302"/>
      <c r="EJ508" s="302"/>
      <c r="EK508" s="302"/>
      <c r="EL508" s="302"/>
      <c r="EM508" s="302"/>
      <c r="EN508" s="302"/>
      <c r="EO508" s="302"/>
      <c r="EP508" s="302"/>
      <c r="EQ508" s="302"/>
      <c r="ER508" s="302"/>
      <c r="ES508" s="302"/>
      <c r="ET508" s="302"/>
      <c r="EU508" s="302"/>
      <c r="EV508" s="302"/>
      <c r="EW508" s="302"/>
      <c r="EX508" s="302"/>
      <c r="EY508" s="302"/>
      <c r="EZ508" s="303"/>
      <c r="FA508" s="303"/>
      <c r="FB508" s="303">
        <v>3</v>
      </c>
      <c r="FC508" s="303"/>
      <c r="FD508" s="303"/>
      <c r="FE508" s="302"/>
      <c r="FF508" s="302"/>
      <c r="FG508" s="302"/>
      <c r="FH508" s="302"/>
      <c r="FI508" s="302"/>
    </row>
    <row r="509" spans="1:165" x14ac:dyDescent="0.2">
      <c r="A509" s="302"/>
      <c r="B509" s="55">
        <f t="shared" si="43"/>
        <v>2</v>
      </c>
      <c r="C509" s="55">
        <f t="shared" si="44"/>
        <v>2</v>
      </c>
      <c r="D509" s="55">
        <f t="shared" si="45"/>
        <v>2</v>
      </c>
      <c r="E509" s="55">
        <f t="shared" si="46"/>
        <v>2</v>
      </c>
      <c r="F509" s="55">
        <f t="shared" si="47"/>
        <v>2</v>
      </c>
      <c r="G509" s="55">
        <f t="shared" si="48"/>
        <v>4.5</v>
      </c>
      <c r="H509" s="55">
        <f>IF(AND(M509&gt;0,M509&lt;='Summary STATS'!$C$22),1,"")</f>
        <v>1</v>
      </c>
      <c r="I509" s="305"/>
      <c r="J509" s="26" t="s">
        <v>792</v>
      </c>
      <c r="K509" s="205">
        <v>44.225315219999999</v>
      </c>
      <c r="L509" s="205">
        <v>-88.451633790000002</v>
      </c>
      <c r="M509" s="302">
        <v>4.5</v>
      </c>
      <c r="N509" s="302" t="s">
        <v>284</v>
      </c>
      <c r="O509" s="302" t="s">
        <v>277</v>
      </c>
      <c r="P509" s="301"/>
      <c r="Q509" s="302">
        <v>1</v>
      </c>
      <c r="R509" s="15"/>
      <c r="S509" s="15"/>
      <c r="T509" s="302"/>
      <c r="U509" s="302"/>
      <c r="V509" s="302"/>
      <c r="W509" s="302"/>
      <c r="X509" s="302"/>
      <c r="Y509" s="302"/>
      <c r="Z509" s="302"/>
      <c r="AA509" s="302"/>
      <c r="AB509" s="302"/>
      <c r="AC509" s="302"/>
      <c r="AD509" s="302"/>
      <c r="AE509" s="302">
        <v>1</v>
      </c>
      <c r="AF509" s="302"/>
      <c r="AG509" s="302"/>
      <c r="AH509" s="302"/>
      <c r="AI509" s="302"/>
      <c r="AJ509" s="302"/>
      <c r="AK509" s="302"/>
      <c r="AL509" s="302"/>
      <c r="AM509" s="302"/>
      <c r="AN509" s="302"/>
      <c r="AO509" s="302"/>
      <c r="AP509" s="302"/>
      <c r="AQ509" s="302">
        <v>1</v>
      </c>
      <c r="AR509" s="302"/>
      <c r="AS509" s="302"/>
      <c r="AT509" s="302"/>
      <c r="AU509" s="302"/>
      <c r="AV509" s="302"/>
      <c r="AW509" s="302"/>
      <c r="AX509" s="302"/>
      <c r="AY509" s="302"/>
      <c r="AZ509" s="302"/>
      <c r="BA509" s="302"/>
      <c r="BB509" s="302"/>
      <c r="BC509" s="302"/>
      <c r="BD509" s="302"/>
      <c r="BE509" s="302"/>
      <c r="BF509" s="302"/>
      <c r="BG509" s="302"/>
      <c r="BH509" s="302"/>
      <c r="BI509" s="302"/>
      <c r="BJ509" s="302"/>
      <c r="BK509" s="302"/>
      <c r="BL509" s="302"/>
      <c r="BM509" s="302"/>
      <c r="BN509" s="302"/>
      <c r="BO509" s="302"/>
      <c r="BP509" s="302"/>
      <c r="BQ509" s="302"/>
      <c r="BR509" s="302"/>
      <c r="BS509" s="302"/>
      <c r="BT509" s="302"/>
      <c r="BU509" s="302"/>
      <c r="BV509" s="302"/>
      <c r="BW509" s="302"/>
      <c r="BX509" s="302"/>
      <c r="BY509" s="302"/>
      <c r="BZ509" s="302"/>
      <c r="CA509" s="302"/>
      <c r="CB509" s="302"/>
      <c r="CC509" s="302"/>
      <c r="CD509" s="302"/>
      <c r="CE509" s="302"/>
      <c r="CF509" s="302"/>
      <c r="CG509" s="302"/>
      <c r="CH509" s="302"/>
      <c r="CI509" s="302"/>
      <c r="CJ509" s="302"/>
      <c r="CK509" s="302"/>
      <c r="CL509" s="302"/>
      <c r="CM509" s="302"/>
      <c r="CN509" s="302"/>
      <c r="CO509" s="302"/>
      <c r="CP509" s="302"/>
      <c r="CQ509" s="302"/>
      <c r="CR509" s="302"/>
      <c r="CS509" s="302"/>
      <c r="CT509" s="302"/>
      <c r="CU509" s="302"/>
      <c r="CV509" s="302"/>
      <c r="CW509" s="302"/>
      <c r="CX509" s="302"/>
      <c r="CY509" s="302"/>
      <c r="CZ509" s="302"/>
      <c r="DA509" s="302"/>
      <c r="DB509" s="302"/>
      <c r="DC509" s="302"/>
      <c r="DD509" s="302"/>
      <c r="DE509" s="302"/>
      <c r="DF509" s="302"/>
      <c r="DG509" s="302"/>
      <c r="DH509" s="302"/>
      <c r="DI509" s="302"/>
      <c r="DJ509" s="302"/>
      <c r="DK509" s="302"/>
      <c r="DL509" s="302"/>
      <c r="DM509" s="302"/>
      <c r="DN509" s="302"/>
      <c r="DO509" s="302"/>
      <c r="DP509" s="302"/>
      <c r="DQ509" s="302"/>
      <c r="DR509" s="302"/>
      <c r="DS509" s="302"/>
      <c r="DT509" s="302"/>
      <c r="DU509" s="302"/>
      <c r="DV509" s="302"/>
      <c r="DW509" s="302"/>
      <c r="DX509" s="302"/>
      <c r="DY509" s="302"/>
      <c r="DZ509" s="302"/>
      <c r="EA509" s="302"/>
      <c r="EB509" s="302"/>
      <c r="EC509" s="302"/>
      <c r="ED509" s="302"/>
      <c r="EE509" s="302"/>
      <c r="EF509" s="302"/>
      <c r="EG509" s="302"/>
      <c r="EH509" s="302"/>
      <c r="EI509" s="302"/>
      <c r="EJ509" s="302"/>
      <c r="EK509" s="302"/>
      <c r="EL509" s="302"/>
      <c r="EM509" s="302"/>
      <c r="EN509" s="302"/>
      <c r="EO509" s="302"/>
      <c r="EP509" s="302"/>
      <c r="EQ509" s="302"/>
      <c r="ER509" s="302"/>
      <c r="ES509" s="302"/>
      <c r="ET509" s="302"/>
      <c r="EU509" s="302"/>
      <c r="EV509" s="302"/>
      <c r="EW509" s="302"/>
      <c r="EX509" s="302"/>
      <c r="EY509" s="302"/>
      <c r="EZ509" s="303"/>
      <c r="FA509" s="303"/>
      <c r="FB509" s="303">
        <v>1</v>
      </c>
      <c r="FC509" s="303"/>
      <c r="FD509" s="303"/>
      <c r="FE509" s="302"/>
      <c r="FF509" s="302"/>
      <c r="FG509" s="302"/>
      <c r="FH509" s="302"/>
      <c r="FI509" s="302"/>
    </row>
    <row r="510" spans="1:165" x14ac:dyDescent="0.2">
      <c r="A510" s="302"/>
      <c r="B510" s="55">
        <f t="shared" si="43"/>
        <v>6</v>
      </c>
      <c r="C510" s="55">
        <f t="shared" si="44"/>
        <v>6</v>
      </c>
      <c r="D510" s="55">
        <f t="shared" si="45"/>
        <v>5</v>
      </c>
      <c r="E510" s="55">
        <f t="shared" si="46"/>
        <v>6</v>
      </c>
      <c r="F510" s="55">
        <f t="shared" si="47"/>
        <v>5</v>
      </c>
      <c r="G510" s="55">
        <f t="shared" si="48"/>
        <v>3</v>
      </c>
      <c r="H510" s="55">
        <f>IF(AND(M510&gt;0,M510&lt;='Summary STATS'!$C$22),1,"")</f>
        <v>1</v>
      </c>
      <c r="I510" s="305"/>
      <c r="J510" s="26" t="s">
        <v>793</v>
      </c>
      <c r="K510" s="205">
        <v>44.22628563</v>
      </c>
      <c r="L510" s="205">
        <v>-88.464829899999998</v>
      </c>
      <c r="M510" s="302">
        <v>3</v>
      </c>
      <c r="N510" s="302" t="s">
        <v>284</v>
      </c>
      <c r="O510" s="302" t="s">
        <v>277</v>
      </c>
      <c r="P510" s="301"/>
      <c r="Q510" s="302">
        <v>3</v>
      </c>
      <c r="R510" s="15"/>
      <c r="S510" s="15">
        <v>1</v>
      </c>
      <c r="T510" s="302"/>
      <c r="U510" s="302"/>
      <c r="V510" s="302"/>
      <c r="W510" s="302"/>
      <c r="X510" s="302"/>
      <c r="Y510" s="302"/>
      <c r="Z510" s="302"/>
      <c r="AA510" s="302"/>
      <c r="AB510" s="302"/>
      <c r="AC510" s="302"/>
      <c r="AD510" s="302"/>
      <c r="AE510" s="302">
        <v>3</v>
      </c>
      <c r="AF510" s="302"/>
      <c r="AG510" s="302"/>
      <c r="AH510" s="302"/>
      <c r="AI510" s="302"/>
      <c r="AJ510" s="302"/>
      <c r="AK510" s="302"/>
      <c r="AL510" s="302"/>
      <c r="AM510" s="302"/>
      <c r="AN510" s="302"/>
      <c r="AO510" s="302"/>
      <c r="AP510" s="302"/>
      <c r="AQ510" s="302">
        <v>3</v>
      </c>
      <c r="AR510" s="302"/>
      <c r="AS510" s="302"/>
      <c r="AT510" s="302"/>
      <c r="AU510" s="302"/>
      <c r="AV510" s="302"/>
      <c r="AW510" s="302">
        <v>1</v>
      </c>
      <c r="AX510" s="302"/>
      <c r="AY510" s="302"/>
      <c r="AZ510" s="302"/>
      <c r="BA510" s="302"/>
      <c r="BB510" s="302"/>
      <c r="BC510" s="302"/>
      <c r="BD510" s="302"/>
      <c r="BE510" s="302">
        <v>1</v>
      </c>
      <c r="BF510" s="302"/>
      <c r="BG510" s="302"/>
      <c r="BH510" s="302"/>
      <c r="BI510" s="302"/>
      <c r="BJ510" s="302"/>
      <c r="BK510" s="302"/>
      <c r="BL510" s="302"/>
      <c r="BM510" s="302"/>
      <c r="BN510" s="302"/>
      <c r="BO510" s="302"/>
      <c r="BP510" s="302"/>
      <c r="BQ510" s="302"/>
      <c r="BR510" s="302"/>
      <c r="BS510" s="302"/>
      <c r="BT510" s="302"/>
      <c r="BU510" s="302"/>
      <c r="BV510" s="302"/>
      <c r="BW510" s="302"/>
      <c r="BX510" s="302"/>
      <c r="BY510" s="302"/>
      <c r="BZ510" s="302"/>
      <c r="CA510" s="302"/>
      <c r="CB510" s="302"/>
      <c r="CC510" s="302"/>
      <c r="CD510" s="302"/>
      <c r="CE510" s="302"/>
      <c r="CF510" s="302"/>
      <c r="CG510" s="302"/>
      <c r="CH510" s="302"/>
      <c r="CI510" s="302"/>
      <c r="CJ510" s="302"/>
      <c r="CK510" s="302"/>
      <c r="CL510" s="302"/>
      <c r="CM510" s="302"/>
      <c r="CN510" s="302"/>
      <c r="CO510" s="302"/>
      <c r="CP510" s="302"/>
      <c r="CQ510" s="302"/>
      <c r="CR510" s="302"/>
      <c r="CS510" s="302"/>
      <c r="CT510" s="302"/>
      <c r="CU510" s="302"/>
      <c r="CV510" s="302"/>
      <c r="CW510" s="302"/>
      <c r="CX510" s="302"/>
      <c r="CY510" s="302"/>
      <c r="CZ510" s="302"/>
      <c r="DA510" s="302"/>
      <c r="DB510" s="302"/>
      <c r="DC510" s="302"/>
      <c r="DD510" s="302"/>
      <c r="DE510" s="302"/>
      <c r="DF510" s="302"/>
      <c r="DG510" s="302"/>
      <c r="DH510" s="302"/>
      <c r="DI510" s="302"/>
      <c r="DJ510" s="302"/>
      <c r="DK510" s="302"/>
      <c r="DL510" s="302"/>
      <c r="DM510" s="302"/>
      <c r="DN510" s="302"/>
      <c r="DO510" s="302"/>
      <c r="DP510" s="302"/>
      <c r="DQ510" s="302"/>
      <c r="DR510" s="302"/>
      <c r="DS510" s="302"/>
      <c r="DT510" s="302"/>
      <c r="DU510" s="302"/>
      <c r="DV510" s="302"/>
      <c r="DW510" s="302"/>
      <c r="DX510" s="302"/>
      <c r="DY510" s="302"/>
      <c r="DZ510" s="302"/>
      <c r="EA510" s="302"/>
      <c r="EB510" s="302"/>
      <c r="EC510" s="302"/>
      <c r="ED510" s="302"/>
      <c r="EE510" s="302"/>
      <c r="EF510" s="302"/>
      <c r="EG510" s="302"/>
      <c r="EH510" s="302"/>
      <c r="EI510" s="302"/>
      <c r="EJ510" s="302"/>
      <c r="EK510" s="302"/>
      <c r="EL510" s="302"/>
      <c r="EM510" s="302"/>
      <c r="EN510" s="302"/>
      <c r="EO510" s="302"/>
      <c r="EP510" s="302"/>
      <c r="EQ510" s="302"/>
      <c r="ER510" s="302"/>
      <c r="ES510" s="302"/>
      <c r="ET510" s="302"/>
      <c r="EU510" s="302">
        <v>1</v>
      </c>
      <c r="EV510" s="302"/>
      <c r="EW510" s="302"/>
      <c r="EX510" s="302"/>
      <c r="EY510" s="302"/>
      <c r="EZ510" s="303"/>
      <c r="FA510" s="303"/>
      <c r="FB510" s="303">
        <v>3</v>
      </c>
      <c r="FC510" s="303"/>
      <c r="FD510" s="303"/>
      <c r="FE510" s="302"/>
      <c r="FF510" s="302"/>
      <c r="FG510" s="302"/>
      <c r="FH510" s="302"/>
      <c r="FI510" s="302"/>
    </row>
    <row r="511" spans="1:165" x14ac:dyDescent="0.2">
      <c r="A511" s="302"/>
      <c r="B511" s="55">
        <f t="shared" si="43"/>
        <v>5</v>
      </c>
      <c r="C511" s="55">
        <f t="shared" si="44"/>
        <v>5</v>
      </c>
      <c r="D511" s="55">
        <f t="shared" si="45"/>
        <v>3</v>
      </c>
      <c r="E511" s="55">
        <f t="shared" si="46"/>
        <v>5</v>
      </c>
      <c r="F511" s="55">
        <f t="shared" si="47"/>
        <v>3</v>
      </c>
      <c r="G511" s="55">
        <f t="shared" si="48"/>
        <v>4.25</v>
      </c>
      <c r="H511" s="55">
        <f>IF(AND(M511&gt;0,M511&lt;='Summary STATS'!$C$22),1,"")</f>
        <v>1</v>
      </c>
      <c r="I511" s="305"/>
      <c r="J511" s="26" t="s">
        <v>794</v>
      </c>
      <c r="K511" s="205">
        <v>44.226270820000003</v>
      </c>
      <c r="L511" s="205">
        <v>-88.463728489999994</v>
      </c>
      <c r="M511" s="302">
        <v>4.25</v>
      </c>
      <c r="N511" s="302" t="s">
        <v>284</v>
      </c>
      <c r="O511" s="302" t="s">
        <v>277</v>
      </c>
      <c r="P511" s="301"/>
      <c r="Q511" s="302">
        <v>2</v>
      </c>
      <c r="R511" s="15">
        <v>1</v>
      </c>
      <c r="S511" s="15">
        <v>2</v>
      </c>
      <c r="T511" s="302"/>
      <c r="U511" s="302"/>
      <c r="V511" s="302"/>
      <c r="W511" s="302"/>
      <c r="X511" s="302"/>
      <c r="Y511" s="302"/>
      <c r="Z511" s="302"/>
      <c r="AA511" s="302"/>
      <c r="AB511" s="302"/>
      <c r="AC511" s="302"/>
      <c r="AD511" s="302"/>
      <c r="AE511" s="302">
        <v>2</v>
      </c>
      <c r="AF511" s="302"/>
      <c r="AG511" s="302"/>
      <c r="AH511" s="302"/>
      <c r="AI511" s="302"/>
      <c r="AJ511" s="302"/>
      <c r="AK511" s="302"/>
      <c r="AL511" s="302"/>
      <c r="AM511" s="302"/>
      <c r="AN511" s="302"/>
      <c r="AO511" s="302"/>
      <c r="AP511" s="302"/>
      <c r="AQ511" s="302">
        <v>2</v>
      </c>
      <c r="AR511" s="302"/>
      <c r="AS511" s="302"/>
      <c r="AT511" s="302"/>
      <c r="AU511" s="302"/>
      <c r="AV511" s="302"/>
      <c r="AW511" s="302"/>
      <c r="AX511" s="302"/>
      <c r="AY511" s="302"/>
      <c r="AZ511" s="302"/>
      <c r="BA511" s="302"/>
      <c r="BB511" s="302"/>
      <c r="BC511" s="302"/>
      <c r="BD511" s="302"/>
      <c r="BE511" s="302"/>
      <c r="BF511" s="302"/>
      <c r="BG511" s="302"/>
      <c r="BH511" s="302"/>
      <c r="BI511" s="302"/>
      <c r="BJ511" s="302"/>
      <c r="BK511" s="302"/>
      <c r="BL511" s="302"/>
      <c r="BM511" s="302"/>
      <c r="BN511" s="302"/>
      <c r="BO511" s="302"/>
      <c r="BP511" s="302"/>
      <c r="BQ511" s="302"/>
      <c r="BR511" s="302"/>
      <c r="BS511" s="302"/>
      <c r="BT511" s="302"/>
      <c r="BU511" s="302"/>
      <c r="BV511" s="302"/>
      <c r="BW511" s="302"/>
      <c r="BX511" s="302"/>
      <c r="BY511" s="302"/>
      <c r="BZ511" s="302"/>
      <c r="CA511" s="302"/>
      <c r="CB511" s="302"/>
      <c r="CC511" s="302"/>
      <c r="CD511" s="302"/>
      <c r="CE511" s="302"/>
      <c r="CF511" s="302"/>
      <c r="CG511" s="302"/>
      <c r="CH511" s="302"/>
      <c r="CI511" s="302"/>
      <c r="CJ511" s="302"/>
      <c r="CK511" s="302"/>
      <c r="CL511" s="302"/>
      <c r="CM511" s="302"/>
      <c r="CN511" s="302"/>
      <c r="CO511" s="302"/>
      <c r="CP511" s="302"/>
      <c r="CQ511" s="302"/>
      <c r="CR511" s="302"/>
      <c r="CS511" s="302"/>
      <c r="CT511" s="302"/>
      <c r="CU511" s="302"/>
      <c r="CV511" s="302"/>
      <c r="CW511" s="302"/>
      <c r="CX511" s="302"/>
      <c r="CY511" s="302"/>
      <c r="CZ511" s="302"/>
      <c r="DA511" s="302"/>
      <c r="DB511" s="302"/>
      <c r="DC511" s="302"/>
      <c r="DD511" s="302"/>
      <c r="DE511" s="302">
        <v>1</v>
      </c>
      <c r="DF511" s="302"/>
      <c r="DG511" s="302"/>
      <c r="DH511" s="302"/>
      <c r="DI511" s="302"/>
      <c r="DJ511" s="302"/>
      <c r="DK511" s="302"/>
      <c r="DL511" s="302"/>
      <c r="DM511" s="302"/>
      <c r="DN511" s="302"/>
      <c r="DO511" s="302"/>
      <c r="DP511" s="302"/>
      <c r="DQ511" s="302"/>
      <c r="DR511" s="302"/>
      <c r="DS511" s="302"/>
      <c r="DT511" s="302"/>
      <c r="DU511" s="302"/>
      <c r="DV511" s="302"/>
      <c r="DW511" s="302"/>
      <c r="DX511" s="302"/>
      <c r="DY511" s="302"/>
      <c r="DZ511" s="302"/>
      <c r="EA511" s="302"/>
      <c r="EB511" s="302"/>
      <c r="EC511" s="302"/>
      <c r="ED511" s="302"/>
      <c r="EE511" s="302"/>
      <c r="EF511" s="302"/>
      <c r="EG511" s="302"/>
      <c r="EH511" s="302"/>
      <c r="EI511" s="302"/>
      <c r="EJ511" s="302"/>
      <c r="EK511" s="302"/>
      <c r="EL511" s="302"/>
      <c r="EM511" s="302"/>
      <c r="EN511" s="302"/>
      <c r="EO511" s="302"/>
      <c r="EP511" s="302"/>
      <c r="EQ511" s="302"/>
      <c r="ER511" s="302"/>
      <c r="ES511" s="302"/>
      <c r="ET511" s="302"/>
      <c r="EU511" s="302"/>
      <c r="EV511" s="302"/>
      <c r="EW511" s="302"/>
      <c r="EX511" s="302"/>
      <c r="EY511" s="302"/>
      <c r="EZ511" s="303"/>
      <c r="FA511" s="303"/>
      <c r="FB511" s="303">
        <v>2</v>
      </c>
      <c r="FC511" s="303"/>
      <c r="FD511" s="303"/>
      <c r="FE511" s="302"/>
      <c r="FF511" s="302"/>
      <c r="FG511" s="302"/>
      <c r="FH511" s="302"/>
      <c r="FI511" s="302"/>
    </row>
    <row r="512" spans="1:165" x14ac:dyDescent="0.2">
      <c r="A512" s="302"/>
      <c r="B512" s="55">
        <f t="shared" si="43"/>
        <v>1</v>
      </c>
      <c r="C512" s="55">
        <f t="shared" si="44"/>
        <v>1</v>
      </c>
      <c r="D512" s="55">
        <f t="shared" si="45"/>
        <v>1</v>
      </c>
      <c r="E512" s="55">
        <f t="shared" si="46"/>
        <v>1</v>
      </c>
      <c r="F512" s="55">
        <f t="shared" si="47"/>
        <v>1</v>
      </c>
      <c r="G512" s="55">
        <f t="shared" si="48"/>
        <v>6.5</v>
      </c>
      <c r="H512" s="55">
        <f>IF(AND(M512&gt;0,M512&lt;='Summary STATS'!$C$22),1,"")</f>
        <v>1</v>
      </c>
      <c r="I512" s="305"/>
      <c r="J512" s="26" t="s">
        <v>795</v>
      </c>
      <c r="K512" s="205">
        <v>44.226255999999999</v>
      </c>
      <c r="L512" s="205">
        <v>-88.462627080000004</v>
      </c>
      <c r="M512" s="302">
        <v>6.5</v>
      </c>
      <c r="N512" s="302" t="s">
        <v>284</v>
      </c>
      <c r="O512" s="302" t="s">
        <v>277</v>
      </c>
      <c r="P512" s="301"/>
      <c r="Q512" s="302">
        <v>1</v>
      </c>
      <c r="R512" s="15" t="s">
        <v>278</v>
      </c>
      <c r="S512" s="15"/>
      <c r="T512" s="302"/>
      <c r="U512" s="302"/>
      <c r="V512" s="302"/>
      <c r="W512" s="302"/>
      <c r="X512" s="302"/>
      <c r="Y512" s="302"/>
      <c r="Z512" s="302"/>
      <c r="AA512" s="302"/>
      <c r="AB512" s="302"/>
      <c r="AC512" s="302"/>
      <c r="AD512" s="302"/>
      <c r="AE512" s="302">
        <v>1</v>
      </c>
      <c r="AF512" s="302"/>
      <c r="AG512" s="302"/>
      <c r="AH512" s="302"/>
      <c r="AI512" s="302"/>
      <c r="AJ512" s="302"/>
      <c r="AK512" s="302"/>
      <c r="AL512" s="302"/>
      <c r="AM512" s="302"/>
      <c r="AN512" s="302"/>
      <c r="AO512" s="302"/>
      <c r="AP512" s="302"/>
      <c r="AQ512" s="302"/>
      <c r="AR512" s="302"/>
      <c r="AS512" s="302"/>
      <c r="AT512" s="302"/>
      <c r="AU512" s="302"/>
      <c r="AV512" s="302"/>
      <c r="AW512" s="302"/>
      <c r="AX512" s="302"/>
      <c r="AY512" s="302"/>
      <c r="AZ512" s="302"/>
      <c r="BA512" s="302"/>
      <c r="BB512" s="302"/>
      <c r="BC512" s="302"/>
      <c r="BD512" s="302"/>
      <c r="BE512" s="302"/>
      <c r="BF512" s="302"/>
      <c r="BG512" s="302"/>
      <c r="BH512" s="302"/>
      <c r="BI512" s="302"/>
      <c r="BJ512" s="302"/>
      <c r="BK512" s="302"/>
      <c r="BL512" s="302"/>
      <c r="BM512" s="302"/>
      <c r="BN512" s="302"/>
      <c r="BO512" s="302"/>
      <c r="BP512" s="302"/>
      <c r="BQ512" s="302"/>
      <c r="BR512" s="302"/>
      <c r="BS512" s="302"/>
      <c r="BT512" s="302"/>
      <c r="BU512" s="302"/>
      <c r="BV512" s="302"/>
      <c r="BW512" s="302"/>
      <c r="BX512" s="302"/>
      <c r="BY512" s="302"/>
      <c r="BZ512" s="302"/>
      <c r="CA512" s="302"/>
      <c r="CB512" s="302"/>
      <c r="CC512" s="302"/>
      <c r="CD512" s="302"/>
      <c r="CE512" s="302"/>
      <c r="CF512" s="302"/>
      <c r="CG512" s="302"/>
      <c r="CH512" s="302"/>
      <c r="CI512" s="302"/>
      <c r="CJ512" s="302"/>
      <c r="CK512" s="302"/>
      <c r="CL512" s="302"/>
      <c r="CM512" s="302"/>
      <c r="CN512" s="302"/>
      <c r="CO512" s="302"/>
      <c r="CP512" s="302"/>
      <c r="CQ512" s="302"/>
      <c r="CR512" s="302"/>
      <c r="CS512" s="302"/>
      <c r="CT512" s="302"/>
      <c r="CU512" s="302"/>
      <c r="CV512" s="302"/>
      <c r="CW512" s="302"/>
      <c r="CX512" s="302"/>
      <c r="CY512" s="302"/>
      <c r="CZ512" s="302"/>
      <c r="DA512" s="302"/>
      <c r="DB512" s="302"/>
      <c r="DC512" s="302"/>
      <c r="DD512" s="302"/>
      <c r="DE512" s="302"/>
      <c r="DF512" s="302"/>
      <c r="DG512" s="302"/>
      <c r="DH512" s="302"/>
      <c r="DI512" s="302"/>
      <c r="DJ512" s="302"/>
      <c r="DK512" s="302"/>
      <c r="DL512" s="302"/>
      <c r="DM512" s="302"/>
      <c r="DN512" s="302"/>
      <c r="DO512" s="302"/>
      <c r="DP512" s="302"/>
      <c r="DQ512" s="302"/>
      <c r="DR512" s="302"/>
      <c r="DS512" s="302"/>
      <c r="DT512" s="302"/>
      <c r="DU512" s="302"/>
      <c r="DV512" s="302"/>
      <c r="DW512" s="302"/>
      <c r="DX512" s="302"/>
      <c r="DY512" s="302"/>
      <c r="DZ512" s="302"/>
      <c r="EA512" s="302"/>
      <c r="EB512" s="302"/>
      <c r="EC512" s="302"/>
      <c r="ED512" s="302"/>
      <c r="EE512" s="302"/>
      <c r="EF512" s="302"/>
      <c r="EG512" s="302"/>
      <c r="EH512" s="302"/>
      <c r="EI512" s="302"/>
      <c r="EJ512" s="302"/>
      <c r="EK512" s="302"/>
      <c r="EL512" s="302"/>
      <c r="EM512" s="302"/>
      <c r="EN512" s="302"/>
      <c r="EO512" s="302"/>
      <c r="EP512" s="302"/>
      <c r="EQ512" s="302"/>
      <c r="ER512" s="302"/>
      <c r="ES512" s="302"/>
      <c r="ET512" s="302"/>
      <c r="EU512" s="302"/>
      <c r="EV512" s="302"/>
      <c r="EW512" s="302"/>
      <c r="EX512" s="302"/>
      <c r="EY512" s="302"/>
      <c r="EZ512" s="303"/>
      <c r="FA512" s="303"/>
      <c r="FB512" s="303"/>
      <c r="FC512" s="303"/>
      <c r="FD512" s="303"/>
      <c r="FE512" s="302"/>
      <c r="FF512" s="302"/>
      <c r="FG512" s="302"/>
      <c r="FH512" s="302"/>
      <c r="FI512" s="302"/>
    </row>
    <row r="513" spans="1:165" x14ac:dyDescent="0.2">
      <c r="A513" s="302"/>
      <c r="B513" s="55">
        <f t="shared" si="43"/>
        <v>0</v>
      </c>
      <c r="C513" s="55" t="str">
        <f t="shared" si="44"/>
        <v/>
      </c>
      <c r="D513" s="55" t="str">
        <f t="shared" si="45"/>
        <v/>
      </c>
      <c r="E513" s="55">
        <f t="shared" si="46"/>
        <v>0</v>
      </c>
      <c r="F513" s="55">
        <f t="shared" si="47"/>
        <v>0</v>
      </c>
      <c r="G513" s="55" t="str">
        <f t="shared" si="48"/>
        <v/>
      </c>
      <c r="H513" s="55">
        <f>IF(AND(M513&gt;0,M513&lt;='Summary STATS'!$C$22),1,"")</f>
        <v>1</v>
      </c>
      <c r="I513" s="305"/>
      <c r="J513" s="26" t="s">
        <v>796</v>
      </c>
      <c r="K513" s="205">
        <v>44.226241170000002</v>
      </c>
      <c r="L513" s="205">
        <v>-88.46152567</v>
      </c>
      <c r="M513" s="302">
        <v>7.25</v>
      </c>
      <c r="N513" s="302" t="s">
        <v>284</v>
      </c>
      <c r="O513" s="302" t="s">
        <v>277</v>
      </c>
      <c r="P513" s="301"/>
      <c r="Q513" s="302"/>
      <c r="R513" s="15"/>
      <c r="S513" s="15"/>
      <c r="T513" s="302"/>
      <c r="U513" s="302"/>
      <c r="V513" s="302"/>
      <c r="W513" s="302"/>
      <c r="X513" s="302"/>
      <c r="Y513" s="302"/>
      <c r="Z513" s="302"/>
      <c r="AA513" s="302"/>
      <c r="AB513" s="302"/>
      <c r="AC513" s="302"/>
      <c r="AD513" s="302"/>
      <c r="AE513" s="302"/>
      <c r="AF513" s="302"/>
      <c r="AG513" s="302"/>
      <c r="AH513" s="302"/>
      <c r="AI513" s="302"/>
      <c r="AJ513" s="302"/>
      <c r="AK513" s="302"/>
      <c r="AL513" s="302"/>
      <c r="AM513" s="302"/>
      <c r="AN513" s="302"/>
      <c r="AO513" s="302"/>
      <c r="AP513" s="302"/>
      <c r="AQ513" s="302"/>
      <c r="AR513" s="302"/>
      <c r="AS513" s="302"/>
      <c r="AT513" s="302"/>
      <c r="AU513" s="302"/>
      <c r="AV513" s="302"/>
      <c r="AW513" s="302"/>
      <c r="AX513" s="302"/>
      <c r="AY513" s="302"/>
      <c r="AZ513" s="302"/>
      <c r="BA513" s="302"/>
      <c r="BB513" s="302"/>
      <c r="BC513" s="302"/>
      <c r="BD513" s="302"/>
      <c r="BE513" s="302"/>
      <c r="BF513" s="302"/>
      <c r="BG513" s="302"/>
      <c r="BH513" s="302"/>
      <c r="BI513" s="302"/>
      <c r="BJ513" s="302"/>
      <c r="BK513" s="302"/>
      <c r="BL513" s="302"/>
      <c r="BM513" s="302"/>
      <c r="BN513" s="302"/>
      <c r="BO513" s="302"/>
      <c r="BP513" s="302"/>
      <c r="BQ513" s="302"/>
      <c r="BR513" s="302"/>
      <c r="BS513" s="302"/>
      <c r="BT513" s="302"/>
      <c r="BU513" s="302"/>
      <c r="BV513" s="302"/>
      <c r="BW513" s="302"/>
      <c r="BX513" s="302"/>
      <c r="BY513" s="302"/>
      <c r="BZ513" s="302"/>
      <c r="CA513" s="302"/>
      <c r="CB513" s="302"/>
      <c r="CC513" s="302"/>
      <c r="CD513" s="302"/>
      <c r="CE513" s="302"/>
      <c r="CF513" s="302"/>
      <c r="CG513" s="302"/>
      <c r="CH513" s="302"/>
      <c r="CI513" s="302"/>
      <c r="CJ513" s="302"/>
      <c r="CK513" s="302"/>
      <c r="CL513" s="302"/>
      <c r="CM513" s="302"/>
      <c r="CN513" s="302"/>
      <c r="CO513" s="302"/>
      <c r="CP513" s="302"/>
      <c r="CQ513" s="302"/>
      <c r="CR513" s="302"/>
      <c r="CS513" s="302"/>
      <c r="CT513" s="302"/>
      <c r="CU513" s="302"/>
      <c r="CV513" s="302"/>
      <c r="CW513" s="302"/>
      <c r="CX513" s="302"/>
      <c r="CY513" s="302"/>
      <c r="CZ513" s="302"/>
      <c r="DA513" s="302"/>
      <c r="DB513" s="302"/>
      <c r="DC513" s="302"/>
      <c r="DD513" s="302"/>
      <c r="DE513" s="302"/>
      <c r="DF513" s="302"/>
      <c r="DG513" s="302"/>
      <c r="DH513" s="302"/>
      <c r="DI513" s="302"/>
      <c r="DJ513" s="302"/>
      <c r="DK513" s="302"/>
      <c r="DL513" s="302"/>
      <c r="DM513" s="302"/>
      <c r="DN513" s="302"/>
      <c r="DO513" s="302"/>
      <c r="DP513" s="302"/>
      <c r="DQ513" s="302"/>
      <c r="DR513" s="302"/>
      <c r="DS513" s="302"/>
      <c r="DT513" s="302"/>
      <c r="DU513" s="302"/>
      <c r="DV513" s="302"/>
      <c r="DW513" s="302"/>
      <c r="DX513" s="302"/>
      <c r="DY513" s="302"/>
      <c r="DZ513" s="302"/>
      <c r="EA513" s="302"/>
      <c r="EB513" s="302"/>
      <c r="EC513" s="302"/>
      <c r="ED513" s="302"/>
      <c r="EE513" s="302"/>
      <c r="EF513" s="302"/>
      <c r="EG513" s="302"/>
      <c r="EH513" s="302"/>
      <c r="EI513" s="302"/>
      <c r="EJ513" s="302"/>
      <c r="EK513" s="302"/>
      <c r="EL513" s="302"/>
      <c r="EM513" s="302"/>
      <c r="EN513" s="302"/>
      <c r="EO513" s="302"/>
      <c r="EP513" s="302"/>
      <c r="EQ513" s="302"/>
      <c r="ER513" s="302"/>
      <c r="ES513" s="302"/>
      <c r="ET513" s="302"/>
      <c r="EU513" s="302"/>
      <c r="EV513" s="302"/>
      <c r="EW513" s="302"/>
      <c r="EX513" s="302"/>
      <c r="EY513" s="302"/>
      <c r="EZ513" s="303"/>
      <c r="FA513" s="303"/>
      <c r="FB513" s="303"/>
      <c r="FC513" s="303"/>
      <c r="FD513" s="303"/>
      <c r="FE513" s="302"/>
      <c r="FF513" s="302"/>
      <c r="FG513" s="302"/>
      <c r="FH513" s="302"/>
      <c r="FI513" s="302"/>
    </row>
    <row r="514" spans="1:165" x14ac:dyDescent="0.2">
      <c r="A514" s="302"/>
      <c r="B514" s="55">
        <f t="shared" ref="B514:B577" si="49">COUNT(R514:EY514,FE514:FM514)</f>
        <v>1</v>
      </c>
      <c r="C514" s="55">
        <f t="shared" ref="C514:C577" si="50">IF(COUNT(R514:EY514,FE514:FM514)&gt;0,COUNT(R514:EY514,FE514:FM514),"")</f>
        <v>1</v>
      </c>
      <c r="D514" s="55">
        <f t="shared" ref="D514:D577" si="51">IF(COUNT(T514:BJ514,BL514:BT514,BV514:CB514,CD514:EY514,FE514:FM514)&gt;0,COUNT(T514:BJ514,BL514:BT514,BV514:CB514,CD514:EY514,FE514:FM514),"")</f>
        <v>1</v>
      </c>
      <c r="E514" s="55">
        <f t="shared" ref="E514:E577" si="52">IF(H514=1,COUNT(R514:EY514,FE514:FM514),"")</f>
        <v>1</v>
      </c>
      <c r="F514" s="55">
        <f t="shared" ref="F514:F577" si="53">IF(H514=1,COUNT(T514:BJ514,BL514:BT514,BV514:CB514,CD514:EY514,FE514:FM514),"")</f>
        <v>1</v>
      </c>
      <c r="G514" s="55">
        <f t="shared" si="48"/>
        <v>6.5</v>
      </c>
      <c r="H514" s="55">
        <f>IF(AND(M514&gt;0,M514&lt;='Summary STATS'!$C$22),1,"")</f>
        <v>1</v>
      </c>
      <c r="I514" s="305"/>
      <c r="J514" s="26" t="s">
        <v>797</v>
      </c>
      <c r="K514" s="205">
        <v>44.226226320000002</v>
      </c>
      <c r="L514" s="205">
        <v>-88.460424259999996</v>
      </c>
      <c r="M514" s="302">
        <v>6.5</v>
      </c>
      <c r="N514" s="302" t="s">
        <v>276</v>
      </c>
      <c r="O514" s="302" t="s">
        <v>277</v>
      </c>
      <c r="P514" s="301"/>
      <c r="Q514" s="302">
        <v>1</v>
      </c>
      <c r="R514" s="15"/>
      <c r="S514" s="15"/>
      <c r="T514" s="302"/>
      <c r="U514" s="302"/>
      <c r="V514" s="302"/>
      <c r="W514" s="302"/>
      <c r="X514" s="302"/>
      <c r="Y514" s="302"/>
      <c r="Z514" s="302"/>
      <c r="AA514" s="302"/>
      <c r="AB514" s="302"/>
      <c r="AC514" s="302"/>
      <c r="AD514" s="302"/>
      <c r="AE514" s="302"/>
      <c r="AF514" s="302"/>
      <c r="AG514" s="302"/>
      <c r="AH514" s="302"/>
      <c r="AI514" s="302"/>
      <c r="AJ514" s="302"/>
      <c r="AK514" s="302"/>
      <c r="AL514" s="302"/>
      <c r="AM514" s="302"/>
      <c r="AN514" s="302"/>
      <c r="AO514" s="302"/>
      <c r="AP514" s="302"/>
      <c r="AQ514" s="302">
        <v>1</v>
      </c>
      <c r="AR514" s="302"/>
      <c r="AS514" s="302"/>
      <c r="AT514" s="302"/>
      <c r="AU514" s="302"/>
      <c r="AV514" s="302"/>
      <c r="AW514" s="302"/>
      <c r="AX514" s="302"/>
      <c r="AY514" s="302"/>
      <c r="AZ514" s="302"/>
      <c r="BA514" s="302"/>
      <c r="BB514" s="302"/>
      <c r="BC514" s="302"/>
      <c r="BD514" s="302"/>
      <c r="BE514" s="302"/>
      <c r="BF514" s="302"/>
      <c r="BG514" s="302"/>
      <c r="BH514" s="302"/>
      <c r="BI514" s="302"/>
      <c r="BJ514" s="302"/>
      <c r="BK514" s="302"/>
      <c r="BL514" s="302"/>
      <c r="BM514" s="302"/>
      <c r="BN514" s="302"/>
      <c r="BO514" s="302"/>
      <c r="BP514" s="302"/>
      <c r="BQ514" s="302"/>
      <c r="BR514" s="302"/>
      <c r="BS514" s="302"/>
      <c r="BT514" s="302"/>
      <c r="BU514" s="302"/>
      <c r="BV514" s="302"/>
      <c r="BW514" s="302"/>
      <c r="BX514" s="302"/>
      <c r="BY514" s="302"/>
      <c r="BZ514" s="302"/>
      <c r="CA514" s="302"/>
      <c r="CB514" s="302"/>
      <c r="CC514" s="302"/>
      <c r="CD514" s="302"/>
      <c r="CE514" s="302"/>
      <c r="CF514" s="302"/>
      <c r="CG514" s="302"/>
      <c r="CH514" s="302"/>
      <c r="CI514" s="302"/>
      <c r="CJ514" s="302"/>
      <c r="CK514" s="302"/>
      <c r="CL514" s="302"/>
      <c r="CM514" s="302"/>
      <c r="CN514" s="302"/>
      <c r="CO514" s="302"/>
      <c r="CP514" s="302"/>
      <c r="CQ514" s="302"/>
      <c r="CR514" s="302"/>
      <c r="CS514" s="302"/>
      <c r="CT514" s="302"/>
      <c r="CU514" s="302"/>
      <c r="CV514" s="302"/>
      <c r="CW514" s="302"/>
      <c r="CX514" s="302"/>
      <c r="CY514" s="302"/>
      <c r="CZ514" s="302"/>
      <c r="DA514" s="302"/>
      <c r="DB514" s="302"/>
      <c r="DC514" s="302"/>
      <c r="DD514" s="302"/>
      <c r="DE514" s="302"/>
      <c r="DF514" s="302"/>
      <c r="DG514" s="302"/>
      <c r="DH514" s="302"/>
      <c r="DI514" s="302"/>
      <c r="DJ514" s="302"/>
      <c r="DK514" s="302"/>
      <c r="DL514" s="302"/>
      <c r="DM514" s="302"/>
      <c r="DN514" s="302"/>
      <c r="DO514" s="302"/>
      <c r="DP514" s="302"/>
      <c r="DQ514" s="302"/>
      <c r="DR514" s="302"/>
      <c r="DS514" s="302"/>
      <c r="DT514" s="302"/>
      <c r="DU514" s="302"/>
      <c r="DV514" s="302"/>
      <c r="DW514" s="302"/>
      <c r="DX514" s="302"/>
      <c r="DY514" s="302"/>
      <c r="DZ514" s="302"/>
      <c r="EA514" s="302"/>
      <c r="EB514" s="302"/>
      <c r="EC514" s="302"/>
      <c r="ED514" s="302"/>
      <c r="EE514" s="302"/>
      <c r="EF514" s="302"/>
      <c r="EG514" s="302"/>
      <c r="EH514" s="302"/>
      <c r="EI514" s="302"/>
      <c r="EJ514" s="302"/>
      <c r="EK514" s="302"/>
      <c r="EL514" s="302"/>
      <c r="EM514" s="302"/>
      <c r="EN514" s="302"/>
      <c r="EO514" s="302"/>
      <c r="EP514" s="302"/>
      <c r="EQ514" s="302"/>
      <c r="ER514" s="302"/>
      <c r="ES514" s="302"/>
      <c r="ET514" s="302"/>
      <c r="EU514" s="302"/>
      <c r="EV514" s="302"/>
      <c r="EW514" s="302"/>
      <c r="EX514" s="302"/>
      <c r="EY514" s="302"/>
      <c r="EZ514" s="303"/>
      <c r="FA514" s="303"/>
      <c r="FB514" s="303"/>
      <c r="FC514" s="303"/>
      <c r="FD514" s="303"/>
      <c r="FE514" s="302"/>
      <c r="FF514" s="302"/>
      <c r="FG514" s="302"/>
      <c r="FH514" s="302"/>
      <c r="FI514" s="302"/>
    </row>
    <row r="515" spans="1:165" x14ac:dyDescent="0.2">
      <c r="A515" s="302"/>
      <c r="B515" s="55">
        <f t="shared" si="49"/>
        <v>0</v>
      </c>
      <c r="C515" s="55" t="str">
        <f t="shared" si="50"/>
        <v/>
      </c>
      <c r="D515" s="55" t="str">
        <f t="shared" si="51"/>
        <v/>
      </c>
      <c r="E515" s="55">
        <f t="shared" si="52"/>
        <v>0</v>
      </c>
      <c r="F515" s="55">
        <f t="shared" si="53"/>
        <v>0</v>
      </c>
      <c r="G515" s="55" t="str">
        <f t="shared" si="48"/>
        <v/>
      </c>
      <c r="H515" s="55">
        <f>IF(AND(M515&gt;0,M515&lt;='Summary STATS'!$C$22),1,"")</f>
        <v>1</v>
      </c>
      <c r="I515" s="305"/>
      <c r="J515" s="26" t="s">
        <v>798</v>
      </c>
      <c r="K515" s="205">
        <v>44.226211470000003</v>
      </c>
      <c r="L515" s="205">
        <v>-88.459322850000007</v>
      </c>
      <c r="M515" s="302">
        <v>8.5</v>
      </c>
      <c r="N515" s="302" t="s">
        <v>276</v>
      </c>
      <c r="O515" s="302" t="s">
        <v>277</v>
      </c>
      <c r="P515" s="301"/>
      <c r="Q515" s="302"/>
      <c r="R515" s="15"/>
      <c r="S515" s="15"/>
      <c r="T515" s="302"/>
      <c r="U515" s="302"/>
      <c r="V515" s="302"/>
      <c r="W515" s="302"/>
      <c r="X515" s="302"/>
      <c r="Y515" s="302"/>
      <c r="Z515" s="302"/>
      <c r="AA515" s="302"/>
      <c r="AB515" s="302"/>
      <c r="AC515" s="302"/>
      <c r="AD515" s="302"/>
      <c r="AE515" s="302"/>
      <c r="AF515" s="302"/>
      <c r="AG515" s="302"/>
      <c r="AH515" s="302"/>
      <c r="AI515" s="302"/>
      <c r="AJ515" s="302"/>
      <c r="AK515" s="302"/>
      <c r="AL515" s="302"/>
      <c r="AM515" s="302"/>
      <c r="AN515" s="302"/>
      <c r="AO515" s="302"/>
      <c r="AP515" s="302"/>
      <c r="AQ515" s="302"/>
      <c r="AR515" s="302"/>
      <c r="AS515" s="302"/>
      <c r="AT515" s="302"/>
      <c r="AU515" s="302"/>
      <c r="AV515" s="302"/>
      <c r="AW515" s="302"/>
      <c r="AX515" s="302"/>
      <c r="AY515" s="302"/>
      <c r="AZ515" s="302"/>
      <c r="BA515" s="302"/>
      <c r="BB515" s="302"/>
      <c r="BC515" s="302"/>
      <c r="BD515" s="302"/>
      <c r="BE515" s="302"/>
      <c r="BF515" s="302"/>
      <c r="BG515" s="302"/>
      <c r="BH515" s="302"/>
      <c r="BI515" s="302"/>
      <c r="BJ515" s="302"/>
      <c r="BK515" s="302"/>
      <c r="BL515" s="302"/>
      <c r="BM515" s="302"/>
      <c r="BN515" s="302"/>
      <c r="BO515" s="302"/>
      <c r="BP515" s="302"/>
      <c r="BQ515" s="302"/>
      <c r="BR515" s="302"/>
      <c r="BS515" s="302"/>
      <c r="BT515" s="302"/>
      <c r="BU515" s="302"/>
      <c r="BV515" s="302"/>
      <c r="BW515" s="302"/>
      <c r="BX515" s="302"/>
      <c r="BY515" s="302"/>
      <c r="BZ515" s="302"/>
      <c r="CA515" s="302"/>
      <c r="CB515" s="302"/>
      <c r="CC515" s="302"/>
      <c r="CD515" s="302"/>
      <c r="CE515" s="302"/>
      <c r="CF515" s="302"/>
      <c r="CG515" s="302"/>
      <c r="CH515" s="302"/>
      <c r="CI515" s="302"/>
      <c r="CJ515" s="302"/>
      <c r="CK515" s="302"/>
      <c r="CL515" s="302"/>
      <c r="CM515" s="302"/>
      <c r="CN515" s="302"/>
      <c r="CO515" s="302"/>
      <c r="CP515" s="302"/>
      <c r="CQ515" s="302"/>
      <c r="CR515" s="302"/>
      <c r="CS515" s="302"/>
      <c r="CT515" s="302"/>
      <c r="CU515" s="302"/>
      <c r="CV515" s="302"/>
      <c r="CW515" s="302"/>
      <c r="CX515" s="302"/>
      <c r="CY515" s="302"/>
      <c r="CZ515" s="302"/>
      <c r="DA515" s="302"/>
      <c r="DB515" s="302"/>
      <c r="DC515" s="302"/>
      <c r="DD515" s="302"/>
      <c r="DE515" s="302"/>
      <c r="DF515" s="302"/>
      <c r="DG515" s="302"/>
      <c r="DH515" s="302"/>
      <c r="DI515" s="302"/>
      <c r="DJ515" s="302"/>
      <c r="DK515" s="302"/>
      <c r="DL515" s="302"/>
      <c r="DM515" s="302"/>
      <c r="DN515" s="302"/>
      <c r="DO515" s="302"/>
      <c r="DP515" s="302"/>
      <c r="DQ515" s="302"/>
      <c r="DR515" s="302"/>
      <c r="DS515" s="302"/>
      <c r="DT515" s="302"/>
      <c r="DU515" s="302"/>
      <c r="DV515" s="302"/>
      <c r="DW515" s="302"/>
      <c r="DX515" s="302"/>
      <c r="DY515" s="302"/>
      <c r="DZ515" s="302"/>
      <c r="EA515" s="302"/>
      <c r="EB515" s="302"/>
      <c r="EC515" s="302"/>
      <c r="ED515" s="302"/>
      <c r="EE515" s="302"/>
      <c r="EF515" s="302"/>
      <c r="EG515" s="302"/>
      <c r="EH515" s="302"/>
      <c r="EI515" s="302"/>
      <c r="EJ515" s="302"/>
      <c r="EK515" s="302"/>
      <c r="EL515" s="302"/>
      <c r="EM515" s="302"/>
      <c r="EN515" s="302"/>
      <c r="EO515" s="302"/>
      <c r="EP515" s="302"/>
      <c r="EQ515" s="302"/>
      <c r="ER515" s="302"/>
      <c r="ES515" s="302"/>
      <c r="ET515" s="302"/>
      <c r="EU515" s="302"/>
      <c r="EV515" s="302"/>
      <c r="EW515" s="302"/>
      <c r="EX515" s="302"/>
      <c r="EY515" s="302"/>
      <c r="EZ515" s="303"/>
      <c r="FA515" s="303"/>
      <c r="FB515" s="303"/>
      <c r="FC515" s="303"/>
      <c r="FD515" s="303"/>
      <c r="FE515" s="302"/>
      <c r="FF515" s="302"/>
      <c r="FG515" s="302"/>
      <c r="FH515" s="302"/>
      <c r="FI515" s="302"/>
    </row>
    <row r="516" spans="1:165" x14ac:dyDescent="0.2">
      <c r="A516" s="302"/>
      <c r="B516" s="55">
        <f t="shared" si="49"/>
        <v>0</v>
      </c>
      <c r="C516" s="55" t="str">
        <f t="shared" si="50"/>
        <v/>
      </c>
      <c r="D516" s="55" t="str">
        <f t="shared" si="51"/>
        <v/>
      </c>
      <c r="E516" s="55">
        <f t="shared" si="52"/>
        <v>0</v>
      </c>
      <c r="F516" s="55">
        <f t="shared" si="53"/>
        <v>0</v>
      </c>
      <c r="G516" s="55" t="str">
        <f t="shared" si="48"/>
        <v/>
      </c>
      <c r="H516" s="55">
        <f>IF(AND(M516&gt;0,M516&lt;='Summary STATS'!$C$22),1,"")</f>
        <v>1</v>
      </c>
      <c r="I516" s="305"/>
      <c r="J516" s="26" t="s">
        <v>799</v>
      </c>
      <c r="K516" s="205">
        <v>44.226196610000002</v>
      </c>
      <c r="L516" s="205">
        <v>-88.458221449999996</v>
      </c>
      <c r="M516" s="302">
        <v>12.25</v>
      </c>
      <c r="N516" s="302" t="s">
        <v>276</v>
      </c>
      <c r="O516" s="302" t="s">
        <v>277</v>
      </c>
      <c r="P516" s="301"/>
      <c r="Q516" s="302"/>
      <c r="R516" s="15"/>
      <c r="S516" s="15"/>
      <c r="T516" s="302"/>
      <c r="U516" s="302"/>
      <c r="V516" s="302"/>
      <c r="W516" s="302"/>
      <c r="X516" s="302"/>
      <c r="Y516" s="302"/>
      <c r="Z516" s="302"/>
      <c r="AA516" s="302"/>
      <c r="AB516" s="302"/>
      <c r="AC516" s="302"/>
      <c r="AD516" s="302"/>
      <c r="AE516" s="302"/>
      <c r="AF516" s="302"/>
      <c r="AG516" s="302"/>
      <c r="AH516" s="302"/>
      <c r="AI516" s="302"/>
      <c r="AJ516" s="302"/>
      <c r="AK516" s="302"/>
      <c r="AL516" s="302"/>
      <c r="AM516" s="302"/>
      <c r="AN516" s="302"/>
      <c r="AO516" s="302"/>
      <c r="AP516" s="302"/>
      <c r="AQ516" s="302"/>
      <c r="AR516" s="302"/>
      <c r="AS516" s="302"/>
      <c r="AT516" s="302"/>
      <c r="AU516" s="302"/>
      <c r="AV516" s="302"/>
      <c r="AW516" s="302"/>
      <c r="AX516" s="302"/>
      <c r="AY516" s="302"/>
      <c r="AZ516" s="302"/>
      <c r="BA516" s="302"/>
      <c r="BB516" s="302"/>
      <c r="BC516" s="302"/>
      <c r="BD516" s="302"/>
      <c r="BE516" s="302"/>
      <c r="BF516" s="302"/>
      <c r="BG516" s="302"/>
      <c r="BH516" s="302"/>
      <c r="BI516" s="302"/>
      <c r="BJ516" s="302"/>
      <c r="BK516" s="302"/>
      <c r="BL516" s="302"/>
      <c r="BM516" s="302"/>
      <c r="BN516" s="302"/>
      <c r="BO516" s="302"/>
      <c r="BP516" s="302"/>
      <c r="BQ516" s="302"/>
      <c r="BR516" s="302"/>
      <c r="BS516" s="302"/>
      <c r="BT516" s="302"/>
      <c r="BU516" s="302"/>
      <c r="BV516" s="302"/>
      <c r="BW516" s="302"/>
      <c r="BX516" s="302"/>
      <c r="BY516" s="302"/>
      <c r="BZ516" s="302"/>
      <c r="CA516" s="302"/>
      <c r="CB516" s="302"/>
      <c r="CC516" s="302"/>
      <c r="CD516" s="302"/>
      <c r="CE516" s="302"/>
      <c r="CF516" s="302"/>
      <c r="CG516" s="302"/>
      <c r="CH516" s="302"/>
      <c r="CI516" s="302"/>
      <c r="CJ516" s="302"/>
      <c r="CK516" s="302"/>
      <c r="CL516" s="302"/>
      <c r="CM516" s="302"/>
      <c r="CN516" s="302"/>
      <c r="CO516" s="302"/>
      <c r="CP516" s="302"/>
      <c r="CQ516" s="302"/>
      <c r="CR516" s="302"/>
      <c r="CS516" s="302"/>
      <c r="CT516" s="302"/>
      <c r="CU516" s="302"/>
      <c r="CV516" s="302"/>
      <c r="CW516" s="302"/>
      <c r="CX516" s="302"/>
      <c r="CY516" s="302"/>
      <c r="CZ516" s="302"/>
      <c r="DA516" s="302"/>
      <c r="DB516" s="302"/>
      <c r="DC516" s="302"/>
      <c r="DD516" s="302"/>
      <c r="DE516" s="302"/>
      <c r="DF516" s="302"/>
      <c r="DG516" s="302"/>
      <c r="DH516" s="302"/>
      <c r="DI516" s="302"/>
      <c r="DJ516" s="302"/>
      <c r="DK516" s="302"/>
      <c r="DL516" s="302"/>
      <c r="DM516" s="302"/>
      <c r="DN516" s="302"/>
      <c r="DO516" s="302"/>
      <c r="DP516" s="302"/>
      <c r="DQ516" s="302"/>
      <c r="DR516" s="302"/>
      <c r="DS516" s="302"/>
      <c r="DT516" s="302"/>
      <c r="DU516" s="302"/>
      <c r="DV516" s="302"/>
      <c r="DW516" s="302"/>
      <c r="DX516" s="302"/>
      <c r="DY516" s="302"/>
      <c r="DZ516" s="302"/>
      <c r="EA516" s="302"/>
      <c r="EB516" s="302"/>
      <c r="EC516" s="302"/>
      <c r="ED516" s="302"/>
      <c r="EE516" s="302"/>
      <c r="EF516" s="302"/>
      <c r="EG516" s="302"/>
      <c r="EH516" s="302"/>
      <c r="EI516" s="302"/>
      <c r="EJ516" s="302"/>
      <c r="EK516" s="302"/>
      <c r="EL516" s="302"/>
      <c r="EM516" s="302"/>
      <c r="EN516" s="302"/>
      <c r="EO516" s="302"/>
      <c r="EP516" s="302"/>
      <c r="EQ516" s="302"/>
      <c r="ER516" s="302"/>
      <c r="ES516" s="302"/>
      <c r="ET516" s="302"/>
      <c r="EU516" s="302"/>
      <c r="EV516" s="302"/>
      <c r="EW516" s="302"/>
      <c r="EX516" s="302"/>
      <c r="EY516" s="302"/>
      <c r="EZ516" s="303"/>
      <c r="FA516" s="303"/>
      <c r="FB516" s="303"/>
      <c r="FC516" s="303"/>
      <c r="FD516" s="303"/>
      <c r="FE516" s="302"/>
      <c r="FF516" s="302"/>
      <c r="FG516" s="302"/>
      <c r="FH516" s="302"/>
      <c r="FI516" s="302"/>
    </row>
    <row r="517" spans="1:165" x14ac:dyDescent="0.2">
      <c r="A517" s="302"/>
      <c r="B517" s="55">
        <f t="shared" si="49"/>
        <v>0</v>
      </c>
      <c r="C517" s="55" t="str">
        <f t="shared" si="50"/>
        <v/>
      </c>
      <c r="D517" s="55" t="str">
        <f t="shared" si="51"/>
        <v/>
      </c>
      <c r="E517" s="55">
        <f t="shared" si="52"/>
        <v>0</v>
      </c>
      <c r="F517" s="55">
        <f t="shared" si="53"/>
        <v>0</v>
      </c>
      <c r="G517" s="55" t="str">
        <f t="shared" si="48"/>
        <v/>
      </c>
      <c r="H517" s="55">
        <f>IF(AND(M517&gt;0,M517&lt;='Summary STATS'!$C$22),1,"")</f>
        <v>1</v>
      </c>
      <c r="I517" s="305"/>
      <c r="J517" s="26" t="s">
        <v>800</v>
      </c>
      <c r="K517" s="205">
        <v>44.22618173</v>
      </c>
      <c r="L517" s="205">
        <v>-88.457120040000007</v>
      </c>
      <c r="M517" s="302">
        <v>12</v>
      </c>
      <c r="N517" s="302" t="s">
        <v>276</v>
      </c>
      <c r="O517" s="302" t="s">
        <v>277</v>
      </c>
      <c r="P517" s="301"/>
      <c r="Q517" s="302"/>
      <c r="R517" s="15"/>
      <c r="S517" s="15"/>
      <c r="T517" s="302"/>
      <c r="U517" s="302"/>
      <c r="V517" s="302"/>
      <c r="W517" s="302"/>
      <c r="X517" s="302"/>
      <c r="Y517" s="302"/>
      <c r="Z517" s="302"/>
      <c r="AA517" s="302"/>
      <c r="AB517" s="302"/>
      <c r="AC517" s="302"/>
      <c r="AD517" s="302"/>
      <c r="AE517" s="302"/>
      <c r="AF517" s="302"/>
      <c r="AG517" s="302"/>
      <c r="AH517" s="302"/>
      <c r="AI517" s="302"/>
      <c r="AJ517" s="302"/>
      <c r="AK517" s="302"/>
      <c r="AL517" s="302"/>
      <c r="AM517" s="302"/>
      <c r="AN517" s="302"/>
      <c r="AO517" s="302"/>
      <c r="AP517" s="302"/>
      <c r="AQ517" s="302"/>
      <c r="AR517" s="302"/>
      <c r="AS517" s="302"/>
      <c r="AT517" s="302"/>
      <c r="AU517" s="302"/>
      <c r="AV517" s="302"/>
      <c r="AW517" s="302"/>
      <c r="AX517" s="302"/>
      <c r="AY517" s="302"/>
      <c r="AZ517" s="302"/>
      <c r="BA517" s="302"/>
      <c r="BB517" s="302"/>
      <c r="BC517" s="302"/>
      <c r="BD517" s="302"/>
      <c r="BE517" s="302"/>
      <c r="BF517" s="302"/>
      <c r="BG517" s="302"/>
      <c r="BH517" s="302"/>
      <c r="BI517" s="302"/>
      <c r="BJ517" s="302"/>
      <c r="BK517" s="302"/>
      <c r="BL517" s="302"/>
      <c r="BM517" s="302"/>
      <c r="BN517" s="302"/>
      <c r="BO517" s="302"/>
      <c r="BP517" s="302"/>
      <c r="BQ517" s="302"/>
      <c r="BR517" s="302"/>
      <c r="BS517" s="302"/>
      <c r="BT517" s="302"/>
      <c r="BU517" s="302"/>
      <c r="BV517" s="302"/>
      <c r="BW517" s="302"/>
      <c r="BX517" s="302"/>
      <c r="BY517" s="302"/>
      <c r="BZ517" s="302"/>
      <c r="CA517" s="302"/>
      <c r="CB517" s="302"/>
      <c r="CC517" s="302"/>
      <c r="CD517" s="302"/>
      <c r="CE517" s="302"/>
      <c r="CF517" s="302"/>
      <c r="CG517" s="302"/>
      <c r="CH517" s="302"/>
      <c r="CI517" s="302"/>
      <c r="CJ517" s="302"/>
      <c r="CK517" s="302"/>
      <c r="CL517" s="302"/>
      <c r="CM517" s="302"/>
      <c r="CN517" s="302"/>
      <c r="CO517" s="302"/>
      <c r="CP517" s="302"/>
      <c r="CQ517" s="302"/>
      <c r="CR517" s="302"/>
      <c r="CS517" s="302"/>
      <c r="CT517" s="302"/>
      <c r="CU517" s="302"/>
      <c r="CV517" s="302"/>
      <c r="CW517" s="302"/>
      <c r="CX517" s="302"/>
      <c r="CY517" s="302"/>
      <c r="CZ517" s="302"/>
      <c r="DA517" s="302"/>
      <c r="DB517" s="302"/>
      <c r="DC517" s="302"/>
      <c r="DD517" s="302"/>
      <c r="DE517" s="302"/>
      <c r="DF517" s="302"/>
      <c r="DG517" s="302"/>
      <c r="DH517" s="302"/>
      <c r="DI517" s="302"/>
      <c r="DJ517" s="302"/>
      <c r="DK517" s="302"/>
      <c r="DL517" s="302"/>
      <c r="DM517" s="302"/>
      <c r="DN517" s="302"/>
      <c r="DO517" s="302"/>
      <c r="DP517" s="302"/>
      <c r="DQ517" s="302"/>
      <c r="DR517" s="302"/>
      <c r="DS517" s="302"/>
      <c r="DT517" s="302"/>
      <c r="DU517" s="302"/>
      <c r="DV517" s="302"/>
      <c r="DW517" s="302"/>
      <c r="DX517" s="302"/>
      <c r="DY517" s="302"/>
      <c r="DZ517" s="302"/>
      <c r="EA517" s="302"/>
      <c r="EB517" s="302"/>
      <c r="EC517" s="302"/>
      <c r="ED517" s="302"/>
      <c r="EE517" s="302"/>
      <c r="EF517" s="302"/>
      <c r="EG517" s="302"/>
      <c r="EH517" s="302"/>
      <c r="EI517" s="302"/>
      <c r="EJ517" s="302"/>
      <c r="EK517" s="302"/>
      <c r="EL517" s="302"/>
      <c r="EM517" s="302"/>
      <c r="EN517" s="302"/>
      <c r="EO517" s="302"/>
      <c r="EP517" s="302"/>
      <c r="EQ517" s="302"/>
      <c r="ER517" s="302"/>
      <c r="ES517" s="302"/>
      <c r="ET517" s="302"/>
      <c r="EU517" s="302"/>
      <c r="EV517" s="302"/>
      <c r="EW517" s="302"/>
      <c r="EX517" s="302"/>
      <c r="EY517" s="302"/>
      <c r="EZ517" s="303"/>
      <c r="FA517" s="303"/>
      <c r="FB517" s="303"/>
      <c r="FC517" s="303"/>
      <c r="FD517" s="303"/>
      <c r="FE517" s="302"/>
      <c r="FF517" s="302"/>
      <c r="FG517" s="302"/>
      <c r="FH517" s="302"/>
      <c r="FI517" s="302"/>
    </row>
    <row r="518" spans="1:165" x14ac:dyDescent="0.2">
      <c r="A518" s="302"/>
      <c r="B518" s="55">
        <f t="shared" si="49"/>
        <v>0</v>
      </c>
      <c r="C518" s="55" t="str">
        <f t="shared" si="50"/>
        <v/>
      </c>
      <c r="D518" s="55" t="str">
        <f t="shared" si="51"/>
        <v/>
      </c>
      <c r="E518" s="55">
        <f t="shared" si="52"/>
        <v>0</v>
      </c>
      <c r="F518" s="55">
        <f t="shared" si="53"/>
        <v>0</v>
      </c>
      <c r="G518" s="55" t="str">
        <f t="shared" si="48"/>
        <v/>
      </c>
      <c r="H518" s="55">
        <f>IF(AND(M518&gt;0,M518&lt;='Summary STATS'!$C$22),1,"")</f>
        <v>1</v>
      </c>
      <c r="I518" s="305"/>
      <c r="J518" s="26" t="s">
        <v>801</v>
      </c>
      <c r="K518" s="205">
        <v>44.226166849999998</v>
      </c>
      <c r="L518" s="205">
        <v>-88.456018630000003</v>
      </c>
      <c r="M518" s="302">
        <v>11</v>
      </c>
      <c r="N518" s="302" t="s">
        <v>276</v>
      </c>
      <c r="O518" s="302" t="s">
        <v>277</v>
      </c>
      <c r="P518" s="301"/>
      <c r="Q518" s="302"/>
      <c r="R518" s="15"/>
      <c r="S518" s="15"/>
      <c r="T518" s="302"/>
      <c r="U518" s="302"/>
      <c r="V518" s="302"/>
      <c r="W518" s="302"/>
      <c r="X518" s="302"/>
      <c r="Y518" s="302"/>
      <c r="Z518" s="302"/>
      <c r="AA518" s="302"/>
      <c r="AB518" s="302"/>
      <c r="AC518" s="302"/>
      <c r="AD518" s="302"/>
      <c r="AE518" s="302"/>
      <c r="AF518" s="302"/>
      <c r="AG518" s="302"/>
      <c r="AH518" s="302"/>
      <c r="AI518" s="302"/>
      <c r="AJ518" s="302"/>
      <c r="AK518" s="302"/>
      <c r="AL518" s="302"/>
      <c r="AM518" s="302"/>
      <c r="AN518" s="302"/>
      <c r="AO518" s="302"/>
      <c r="AP518" s="302"/>
      <c r="AQ518" s="302"/>
      <c r="AR518" s="302"/>
      <c r="AS518" s="302"/>
      <c r="AT518" s="302"/>
      <c r="AU518" s="302"/>
      <c r="AV518" s="302"/>
      <c r="AW518" s="302"/>
      <c r="AX518" s="302"/>
      <c r="AY518" s="302"/>
      <c r="AZ518" s="302"/>
      <c r="BA518" s="302"/>
      <c r="BB518" s="302"/>
      <c r="BC518" s="302"/>
      <c r="BD518" s="302"/>
      <c r="BE518" s="302"/>
      <c r="BF518" s="302"/>
      <c r="BG518" s="302"/>
      <c r="BH518" s="302"/>
      <c r="BI518" s="302"/>
      <c r="BJ518" s="302"/>
      <c r="BK518" s="302"/>
      <c r="BL518" s="302"/>
      <c r="BM518" s="302"/>
      <c r="BN518" s="302"/>
      <c r="BO518" s="302"/>
      <c r="BP518" s="302"/>
      <c r="BQ518" s="302"/>
      <c r="BR518" s="302"/>
      <c r="BS518" s="302"/>
      <c r="BT518" s="302"/>
      <c r="BU518" s="302"/>
      <c r="BV518" s="302"/>
      <c r="BW518" s="302"/>
      <c r="BX518" s="302"/>
      <c r="BY518" s="302"/>
      <c r="BZ518" s="302"/>
      <c r="CA518" s="302"/>
      <c r="CB518" s="302"/>
      <c r="CC518" s="302"/>
      <c r="CD518" s="302"/>
      <c r="CE518" s="302"/>
      <c r="CF518" s="302"/>
      <c r="CG518" s="302"/>
      <c r="CH518" s="302"/>
      <c r="CI518" s="302"/>
      <c r="CJ518" s="302"/>
      <c r="CK518" s="302"/>
      <c r="CL518" s="302"/>
      <c r="CM518" s="302"/>
      <c r="CN518" s="302"/>
      <c r="CO518" s="302"/>
      <c r="CP518" s="302"/>
      <c r="CQ518" s="302"/>
      <c r="CR518" s="302"/>
      <c r="CS518" s="302"/>
      <c r="CT518" s="302"/>
      <c r="CU518" s="302"/>
      <c r="CV518" s="302"/>
      <c r="CW518" s="302"/>
      <c r="CX518" s="302"/>
      <c r="CY518" s="302"/>
      <c r="CZ518" s="302"/>
      <c r="DA518" s="302"/>
      <c r="DB518" s="302"/>
      <c r="DC518" s="302"/>
      <c r="DD518" s="302"/>
      <c r="DE518" s="302"/>
      <c r="DF518" s="302"/>
      <c r="DG518" s="302"/>
      <c r="DH518" s="302"/>
      <c r="DI518" s="302"/>
      <c r="DJ518" s="302"/>
      <c r="DK518" s="302"/>
      <c r="DL518" s="302"/>
      <c r="DM518" s="302"/>
      <c r="DN518" s="302"/>
      <c r="DO518" s="302"/>
      <c r="DP518" s="302"/>
      <c r="DQ518" s="302"/>
      <c r="DR518" s="302"/>
      <c r="DS518" s="302"/>
      <c r="DT518" s="302"/>
      <c r="DU518" s="302"/>
      <c r="DV518" s="302"/>
      <c r="DW518" s="302"/>
      <c r="DX518" s="302"/>
      <c r="DY518" s="302"/>
      <c r="DZ518" s="302"/>
      <c r="EA518" s="302"/>
      <c r="EB518" s="302"/>
      <c r="EC518" s="302"/>
      <c r="ED518" s="302"/>
      <c r="EE518" s="302"/>
      <c r="EF518" s="302"/>
      <c r="EG518" s="302"/>
      <c r="EH518" s="302"/>
      <c r="EI518" s="302"/>
      <c r="EJ518" s="302"/>
      <c r="EK518" s="302"/>
      <c r="EL518" s="302"/>
      <c r="EM518" s="302"/>
      <c r="EN518" s="302"/>
      <c r="EO518" s="302"/>
      <c r="EP518" s="302"/>
      <c r="EQ518" s="302"/>
      <c r="ER518" s="302"/>
      <c r="ES518" s="302"/>
      <c r="ET518" s="302"/>
      <c r="EU518" s="302"/>
      <c r="EV518" s="302"/>
      <c r="EW518" s="302"/>
      <c r="EX518" s="302"/>
      <c r="EY518" s="302"/>
      <c r="EZ518" s="303"/>
      <c r="FA518" s="303"/>
      <c r="FB518" s="303"/>
      <c r="FC518" s="303"/>
      <c r="FD518" s="303"/>
      <c r="FE518" s="302"/>
      <c r="FF518" s="302"/>
      <c r="FG518" s="302"/>
      <c r="FH518" s="302"/>
      <c r="FI518" s="302"/>
    </row>
    <row r="519" spans="1:165" x14ac:dyDescent="0.2">
      <c r="A519" s="302"/>
      <c r="B519" s="55">
        <f t="shared" si="49"/>
        <v>0</v>
      </c>
      <c r="C519" s="55" t="str">
        <f t="shared" si="50"/>
        <v/>
      </c>
      <c r="D519" s="55" t="str">
        <f t="shared" si="51"/>
        <v/>
      </c>
      <c r="E519" s="55">
        <f t="shared" si="52"/>
        <v>0</v>
      </c>
      <c r="F519" s="55">
        <f t="shared" si="53"/>
        <v>0</v>
      </c>
      <c r="G519" s="55" t="str">
        <f t="shared" si="48"/>
        <v/>
      </c>
      <c r="H519" s="55">
        <f>IF(AND(M519&gt;0,M519&lt;='Summary STATS'!$C$22),1,"")</f>
        <v>1</v>
      </c>
      <c r="I519" s="305"/>
      <c r="J519" s="26" t="s">
        <v>802</v>
      </c>
      <c r="K519" s="205">
        <v>44.226151950000002</v>
      </c>
      <c r="L519" s="205">
        <v>-88.454917230000007</v>
      </c>
      <c r="M519" s="302">
        <v>9</v>
      </c>
      <c r="N519" s="302" t="s">
        <v>284</v>
      </c>
      <c r="O519" s="302" t="s">
        <v>277</v>
      </c>
      <c r="P519" s="301"/>
      <c r="Q519" s="302"/>
      <c r="R519" s="15"/>
      <c r="S519" s="15"/>
      <c r="T519" s="302"/>
      <c r="U519" s="302"/>
      <c r="V519" s="302"/>
      <c r="W519" s="302"/>
      <c r="X519" s="302"/>
      <c r="Y519" s="302"/>
      <c r="Z519" s="302"/>
      <c r="AA519" s="302"/>
      <c r="AB519" s="302"/>
      <c r="AC519" s="302"/>
      <c r="AD519" s="302"/>
      <c r="AE519" s="302"/>
      <c r="AF519" s="302"/>
      <c r="AG519" s="302"/>
      <c r="AH519" s="302"/>
      <c r="AI519" s="302"/>
      <c r="AJ519" s="302"/>
      <c r="AK519" s="302"/>
      <c r="AL519" s="302"/>
      <c r="AM519" s="302"/>
      <c r="AN519" s="302"/>
      <c r="AO519" s="302"/>
      <c r="AP519" s="302"/>
      <c r="AQ519" s="302"/>
      <c r="AR519" s="302"/>
      <c r="AS519" s="302"/>
      <c r="AT519" s="302"/>
      <c r="AU519" s="302"/>
      <c r="AV519" s="302"/>
      <c r="AW519" s="302"/>
      <c r="AX519" s="302"/>
      <c r="AY519" s="302"/>
      <c r="AZ519" s="302"/>
      <c r="BA519" s="302"/>
      <c r="BB519" s="302"/>
      <c r="BC519" s="302"/>
      <c r="BD519" s="302"/>
      <c r="BE519" s="302"/>
      <c r="BF519" s="302"/>
      <c r="BG519" s="302"/>
      <c r="BH519" s="302"/>
      <c r="BI519" s="302"/>
      <c r="BJ519" s="302"/>
      <c r="BK519" s="302"/>
      <c r="BL519" s="302"/>
      <c r="BM519" s="302"/>
      <c r="BN519" s="302"/>
      <c r="BO519" s="302"/>
      <c r="BP519" s="302"/>
      <c r="BQ519" s="302"/>
      <c r="BR519" s="302"/>
      <c r="BS519" s="302"/>
      <c r="BT519" s="302"/>
      <c r="BU519" s="302"/>
      <c r="BV519" s="302"/>
      <c r="BW519" s="302"/>
      <c r="BX519" s="302"/>
      <c r="BY519" s="302"/>
      <c r="BZ519" s="302"/>
      <c r="CA519" s="302"/>
      <c r="CB519" s="302"/>
      <c r="CC519" s="302"/>
      <c r="CD519" s="302"/>
      <c r="CE519" s="302"/>
      <c r="CF519" s="302"/>
      <c r="CG519" s="302"/>
      <c r="CH519" s="302"/>
      <c r="CI519" s="302"/>
      <c r="CJ519" s="302"/>
      <c r="CK519" s="302"/>
      <c r="CL519" s="302"/>
      <c r="CM519" s="302"/>
      <c r="CN519" s="302"/>
      <c r="CO519" s="302"/>
      <c r="CP519" s="302"/>
      <c r="CQ519" s="302"/>
      <c r="CR519" s="302"/>
      <c r="CS519" s="302"/>
      <c r="CT519" s="302"/>
      <c r="CU519" s="302"/>
      <c r="CV519" s="302"/>
      <c r="CW519" s="302"/>
      <c r="CX519" s="302"/>
      <c r="CY519" s="302"/>
      <c r="CZ519" s="302"/>
      <c r="DA519" s="302"/>
      <c r="DB519" s="302"/>
      <c r="DC519" s="302"/>
      <c r="DD519" s="302"/>
      <c r="DE519" s="302"/>
      <c r="DF519" s="302"/>
      <c r="DG519" s="302"/>
      <c r="DH519" s="302"/>
      <c r="DI519" s="302"/>
      <c r="DJ519" s="302"/>
      <c r="DK519" s="302"/>
      <c r="DL519" s="302"/>
      <c r="DM519" s="302"/>
      <c r="DN519" s="302"/>
      <c r="DO519" s="302"/>
      <c r="DP519" s="302"/>
      <c r="DQ519" s="302"/>
      <c r="DR519" s="302"/>
      <c r="DS519" s="302"/>
      <c r="DT519" s="302"/>
      <c r="DU519" s="302"/>
      <c r="DV519" s="302"/>
      <c r="DW519" s="302"/>
      <c r="DX519" s="302"/>
      <c r="DY519" s="302"/>
      <c r="DZ519" s="302"/>
      <c r="EA519" s="302"/>
      <c r="EB519" s="302"/>
      <c r="EC519" s="302"/>
      <c r="ED519" s="302"/>
      <c r="EE519" s="302"/>
      <c r="EF519" s="302"/>
      <c r="EG519" s="302"/>
      <c r="EH519" s="302"/>
      <c r="EI519" s="302"/>
      <c r="EJ519" s="302"/>
      <c r="EK519" s="302"/>
      <c r="EL519" s="302"/>
      <c r="EM519" s="302"/>
      <c r="EN519" s="302"/>
      <c r="EO519" s="302"/>
      <c r="EP519" s="302"/>
      <c r="EQ519" s="302"/>
      <c r="ER519" s="302"/>
      <c r="ES519" s="302"/>
      <c r="ET519" s="302"/>
      <c r="EU519" s="302"/>
      <c r="EV519" s="302"/>
      <c r="EW519" s="302"/>
      <c r="EX519" s="302"/>
      <c r="EY519" s="302"/>
      <c r="EZ519" s="303"/>
      <c r="FA519" s="303"/>
      <c r="FB519" s="303"/>
      <c r="FC519" s="303"/>
      <c r="FD519" s="303"/>
      <c r="FE519" s="302"/>
      <c r="FF519" s="302"/>
      <c r="FG519" s="302"/>
      <c r="FH519" s="302"/>
      <c r="FI519" s="302"/>
    </row>
    <row r="520" spans="1:165" x14ac:dyDescent="0.2">
      <c r="A520" s="302"/>
      <c r="B520" s="55">
        <f t="shared" si="49"/>
        <v>0</v>
      </c>
      <c r="C520" s="55" t="str">
        <f t="shared" si="50"/>
        <v/>
      </c>
      <c r="D520" s="55" t="str">
        <f t="shared" si="51"/>
        <v/>
      </c>
      <c r="E520" s="55">
        <f t="shared" si="52"/>
        <v>0</v>
      </c>
      <c r="F520" s="55">
        <f t="shared" si="53"/>
        <v>0</v>
      </c>
      <c r="G520" s="55" t="str">
        <f t="shared" si="48"/>
        <v/>
      </c>
      <c r="H520" s="55">
        <f>IF(AND(M520&gt;0,M520&lt;='Summary STATS'!$C$22),1,"")</f>
        <v>1</v>
      </c>
      <c r="I520" s="305"/>
      <c r="J520" s="26" t="s">
        <v>803</v>
      </c>
      <c r="K520" s="205">
        <v>44.226137049999998</v>
      </c>
      <c r="L520" s="205">
        <v>-88.453815829999996</v>
      </c>
      <c r="M520" s="302">
        <v>8.25</v>
      </c>
      <c r="N520" s="302" t="s">
        <v>284</v>
      </c>
      <c r="O520" s="302" t="s">
        <v>277</v>
      </c>
      <c r="P520" s="301"/>
      <c r="Q520" s="302"/>
      <c r="R520" s="15"/>
      <c r="S520" s="15"/>
      <c r="T520" s="302"/>
      <c r="U520" s="302"/>
      <c r="V520" s="302"/>
      <c r="W520" s="302"/>
      <c r="X520" s="302"/>
      <c r="Y520" s="302"/>
      <c r="Z520" s="302"/>
      <c r="AA520" s="302"/>
      <c r="AB520" s="302"/>
      <c r="AC520" s="302"/>
      <c r="AD520" s="302"/>
      <c r="AE520" s="302"/>
      <c r="AF520" s="302"/>
      <c r="AG520" s="302"/>
      <c r="AH520" s="302"/>
      <c r="AI520" s="302"/>
      <c r="AJ520" s="302"/>
      <c r="AK520" s="302"/>
      <c r="AL520" s="302"/>
      <c r="AM520" s="302"/>
      <c r="AN520" s="302"/>
      <c r="AO520" s="302"/>
      <c r="AP520" s="302"/>
      <c r="AQ520" s="302"/>
      <c r="AR520" s="302"/>
      <c r="AS520" s="302"/>
      <c r="AT520" s="302"/>
      <c r="AU520" s="302"/>
      <c r="AV520" s="302"/>
      <c r="AW520" s="302"/>
      <c r="AX520" s="302"/>
      <c r="AY520" s="302"/>
      <c r="AZ520" s="302"/>
      <c r="BA520" s="302"/>
      <c r="BB520" s="302"/>
      <c r="BC520" s="302"/>
      <c r="BD520" s="302"/>
      <c r="BE520" s="302"/>
      <c r="BF520" s="302"/>
      <c r="BG520" s="302"/>
      <c r="BH520" s="302"/>
      <c r="BI520" s="302"/>
      <c r="BJ520" s="302"/>
      <c r="BK520" s="302"/>
      <c r="BL520" s="302"/>
      <c r="BM520" s="302"/>
      <c r="BN520" s="302"/>
      <c r="BO520" s="302"/>
      <c r="BP520" s="302"/>
      <c r="BQ520" s="302"/>
      <c r="BR520" s="302"/>
      <c r="BS520" s="302"/>
      <c r="BT520" s="302"/>
      <c r="BU520" s="302"/>
      <c r="BV520" s="302"/>
      <c r="BW520" s="302"/>
      <c r="BX520" s="302"/>
      <c r="BY520" s="302"/>
      <c r="BZ520" s="302"/>
      <c r="CA520" s="302"/>
      <c r="CB520" s="302"/>
      <c r="CC520" s="302"/>
      <c r="CD520" s="302"/>
      <c r="CE520" s="302"/>
      <c r="CF520" s="302"/>
      <c r="CG520" s="302"/>
      <c r="CH520" s="302"/>
      <c r="CI520" s="302"/>
      <c r="CJ520" s="302"/>
      <c r="CK520" s="302"/>
      <c r="CL520" s="302"/>
      <c r="CM520" s="302"/>
      <c r="CN520" s="302"/>
      <c r="CO520" s="302"/>
      <c r="CP520" s="302"/>
      <c r="CQ520" s="302"/>
      <c r="CR520" s="302"/>
      <c r="CS520" s="302"/>
      <c r="CT520" s="302"/>
      <c r="CU520" s="302"/>
      <c r="CV520" s="302"/>
      <c r="CW520" s="302"/>
      <c r="CX520" s="302"/>
      <c r="CY520" s="302"/>
      <c r="CZ520" s="302"/>
      <c r="DA520" s="302"/>
      <c r="DB520" s="302"/>
      <c r="DC520" s="302"/>
      <c r="DD520" s="302"/>
      <c r="DE520" s="302"/>
      <c r="DF520" s="302"/>
      <c r="DG520" s="302"/>
      <c r="DH520" s="302"/>
      <c r="DI520" s="302"/>
      <c r="DJ520" s="302"/>
      <c r="DK520" s="302"/>
      <c r="DL520" s="302"/>
      <c r="DM520" s="302"/>
      <c r="DN520" s="302"/>
      <c r="DO520" s="302"/>
      <c r="DP520" s="302"/>
      <c r="DQ520" s="302"/>
      <c r="DR520" s="302"/>
      <c r="DS520" s="302"/>
      <c r="DT520" s="302"/>
      <c r="DU520" s="302"/>
      <c r="DV520" s="302"/>
      <c r="DW520" s="302"/>
      <c r="DX520" s="302"/>
      <c r="DY520" s="302"/>
      <c r="DZ520" s="302"/>
      <c r="EA520" s="302"/>
      <c r="EB520" s="302"/>
      <c r="EC520" s="302"/>
      <c r="ED520" s="302"/>
      <c r="EE520" s="302"/>
      <c r="EF520" s="302"/>
      <c r="EG520" s="302"/>
      <c r="EH520" s="302"/>
      <c r="EI520" s="302"/>
      <c r="EJ520" s="302"/>
      <c r="EK520" s="302"/>
      <c r="EL520" s="302"/>
      <c r="EM520" s="302"/>
      <c r="EN520" s="302"/>
      <c r="EO520" s="302"/>
      <c r="EP520" s="302"/>
      <c r="EQ520" s="302"/>
      <c r="ER520" s="302"/>
      <c r="ES520" s="302"/>
      <c r="ET520" s="302"/>
      <c r="EU520" s="302"/>
      <c r="EV520" s="302"/>
      <c r="EW520" s="302"/>
      <c r="EX520" s="302"/>
      <c r="EY520" s="302"/>
      <c r="EZ520" s="303"/>
      <c r="FA520" s="303"/>
      <c r="FB520" s="303"/>
      <c r="FC520" s="303"/>
      <c r="FD520" s="303"/>
      <c r="FE520" s="302"/>
      <c r="FF520" s="302"/>
      <c r="FG520" s="302"/>
      <c r="FH520" s="302"/>
      <c r="FI520" s="302"/>
    </row>
    <row r="521" spans="1:165" x14ac:dyDescent="0.2">
      <c r="A521" s="302"/>
      <c r="B521" s="55">
        <f t="shared" si="49"/>
        <v>1</v>
      </c>
      <c r="C521" s="55">
        <f t="shared" si="50"/>
        <v>1</v>
      </c>
      <c r="D521" s="55">
        <f t="shared" si="51"/>
        <v>1</v>
      </c>
      <c r="E521" s="55">
        <f t="shared" si="52"/>
        <v>1</v>
      </c>
      <c r="F521" s="55">
        <f t="shared" si="53"/>
        <v>1</v>
      </c>
      <c r="G521" s="55">
        <f t="shared" si="48"/>
        <v>6.5</v>
      </c>
      <c r="H521" s="55">
        <f>IF(AND(M521&gt;0,M521&lt;='Summary STATS'!$C$22),1,"")</f>
        <v>1</v>
      </c>
      <c r="I521" s="305"/>
      <c r="J521" s="26" t="s">
        <v>804</v>
      </c>
      <c r="K521" s="205">
        <v>44.22612213</v>
      </c>
      <c r="L521" s="205">
        <v>-88.45271443</v>
      </c>
      <c r="M521" s="302">
        <v>6.5</v>
      </c>
      <c r="N521" s="302" t="s">
        <v>284</v>
      </c>
      <c r="O521" s="302" t="s">
        <v>277</v>
      </c>
      <c r="P521" s="301"/>
      <c r="Q521" s="302">
        <v>1</v>
      </c>
      <c r="R521" s="15"/>
      <c r="S521" s="15"/>
      <c r="T521" s="302"/>
      <c r="U521" s="302"/>
      <c r="V521" s="302"/>
      <c r="W521" s="302"/>
      <c r="X521" s="302"/>
      <c r="Y521" s="302"/>
      <c r="Z521" s="302"/>
      <c r="AA521" s="302"/>
      <c r="AB521" s="302"/>
      <c r="AC521" s="302"/>
      <c r="AD521" s="302"/>
      <c r="AE521" s="302" t="s">
        <v>278</v>
      </c>
      <c r="AF521" s="302"/>
      <c r="AG521" s="302"/>
      <c r="AH521" s="302"/>
      <c r="AI521" s="302"/>
      <c r="AJ521" s="302"/>
      <c r="AK521" s="302"/>
      <c r="AL521" s="302"/>
      <c r="AM521" s="302"/>
      <c r="AN521" s="302"/>
      <c r="AO521" s="302"/>
      <c r="AP521" s="302"/>
      <c r="AQ521" s="302">
        <v>1</v>
      </c>
      <c r="AR521" s="302"/>
      <c r="AS521" s="302"/>
      <c r="AT521" s="302"/>
      <c r="AU521" s="302"/>
      <c r="AV521" s="302"/>
      <c r="AW521" s="302"/>
      <c r="AX521" s="302"/>
      <c r="AY521" s="302"/>
      <c r="AZ521" s="302"/>
      <c r="BA521" s="302"/>
      <c r="BB521" s="302"/>
      <c r="BC521" s="302"/>
      <c r="BD521" s="302"/>
      <c r="BE521" s="302"/>
      <c r="BF521" s="302"/>
      <c r="BG521" s="302"/>
      <c r="BH521" s="302"/>
      <c r="BI521" s="302"/>
      <c r="BJ521" s="302"/>
      <c r="BK521" s="302"/>
      <c r="BL521" s="302"/>
      <c r="BM521" s="302"/>
      <c r="BN521" s="302"/>
      <c r="BO521" s="302"/>
      <c r="BP521" s="302"/>
      <c r="BQ521" s="302"/>
      <c r="BR521" s="302"/>
      <c r="BS521" s="302"/>
      <c r="BT521" s="302"/>
      <c r="BU521" s="302"/>
      <c r="BV521" s="302"/>
      <c r="BW521" s="302"/>
      <c r="BX521" s="302"/>
      <c r="BY521" s="302"/>
      <c r="BZ521" s="302"/>
      <c r="CA521" s="302"/>
      <c r="CB521" s="302"/>
      <c r="CC521" s="302"/>
      <c r="CD521" s="302"/>
      <c r="CE521" s="302"/>
      <c r="CF521" s="302"/>
      <c r="CG521" s="302"/>
      <c r="CH521" s="302"/>
      <c r="CI521" s="302"/>
      <c r="CJ521" s="302"/>
      <c r="CK521" s="302"/>
      <c r="CL521" s="302"/>
      <c r="CM521" s="302"/>
      <c r="CN521" s="302"/>
      <c r="CO521" s="302"/>
      <c r="CP521" s="302"/>
      <c r="CQ521" s="302"/>
      <c r="CR521" s="302"/>
      <c r="CS521" s="302"/>
      <c r="CT521" s="302"/>
      <c r="CU521" s="302"/>
      <c r="CV521" s="302"/>
      <c r="CW521" s="302"/>
      <c r="CX521" s="302"/>
      <c r="CY521" s="302"/>
      <c r="CZ521" s="302"/>
      <c r="DA521" s="302"/>
      <c r="DB521" s="302"/>
      <c r="DC521" s="302"/>
      <c r="DD521" s="302"/>
      <c r="DE521" s="302"/>
      <c r="DF521" s="302"/>
      <c r="DG521" s="302"/>
      <c r="DH521" s="302"/>
      <c r="DI521" s="302"/>
      <c r="DJ521" s="302"/>
      <c r="DK521" s="302"/>
      <c r="DL521" s="302"/>
      <c r="DM521" s="302"/>
      <c r="DN521" s="302"/>
      <c r="DO521" s="302"/>
      <c r="DP521" s="302"/>
      <c r="DQ521" s="302"/>
      <c r="DR521" s="302"/>
      <c r="DS521" s="302"/>
      <c r="DT521" s="302"/>
      <c r="DU521" s="302"/>
      <c r="DV521" s="302"/>
      <c r="DW521" s="302"/>
      <c r="DX521" s="302"/>
      <c r="DY521" s="302"/>
      <c r="DZ521" s="302"/>
      <c r="EA521" s="302"/>
      <c r="EB521" s="302"/>
      <c r="EC521" s="302"/>
      <c r="ED521" s="302"/>
      <c r="EE521" s="302"/>
      <c r="EF521" s="302"/>
      <c r="EG521" s="302"/>
      <c r="EH521" s="302"/>
      <c r="EI521" s="302"/>
      <c r="EJ521" s="302"/>
      <c r="EK521" s="302"/>
      <c r="EL521" s="302"/>
      <c r="EM521" s="302"/>
      <c r="EN521" s="302"/>
      <c r="EO521" s="302"/>
      <c r="EP521" s="302"/>
      <c r="EQ521" s="302"/>
      <c r="ER521" s="302"/>
      <c r="ES521" s="302"/>
      <c r="ET521" s="302"/>
      <c r="EU521" s="302"/>
      <c r="EV521" s="302"/>
      <c r="EW521" s="302"/>
      <c r="EX521" s="302"/>
      <c r="EY521" s="302"/>
      <c r="EZ521" s="303"/>
      <c r="FA521" s="303"/>
      <c r="FB521" s="303"/>
      <c r="FC521" s="303"/>
      <c r="FD521" s="303"/>
      <c r="FE521" s="302"/>
      <c r="FF521" s="302"/>
      <c r="FG521" s="302"/>
      <c r="FH521" s="302"/>
      <c r="FI521" s="302"/>
    </row>
    <row r="522" spans="1:165" x14ac:dyDescent="0.2">
      <c r="A522" s="302"/>
      <c r="B522" s="55">
        <f t="shared" si="49"/>
        <v>3</v>
      </c>
      <c r="C522" s="55">
        <f t="shared" si="50"/>
        <v>3</v>
      </c>
      <c r="D522" s="55">
        <f t="shared" si="51"/>
        <v>2</v>
      </c>
      <c r="E522" s="55">
        <f t="shared" si="52"/>
        <v>3</v>
      </c>
      <c r="F522" s="55">
        <f t="shared" si="53"/>
        <v>2</v>
      </c>
      <c r="G522" s="55">
        <f t="shared" si="48"/>
        <v>6</v>
      </c>
      <c r="H522" s="55">
        <f>IF(AND(M522&gt;0,M522&lt;='Summary STATS'!$C$22),1,"")</f>
        <v>1</v>
      </c>
      <c r="I522" s="305"/>
      <c r="J522" s="26" t="s">
        <v>805</v>
      </c>
      <c r="K522" s="205">
        <v>44.226107210000002</v>
      </c>
      <c r="L522" s="205">
        <v>-88.451613019999996</v>
      </c>
      <c r="M522" s="302">
        <v>6</v>
      </c>
      <c r="N522" s="302" t="s">
        <v>284</v>
      </c>
      <c r="O522" s="302" t="s">
        <v>277</v>
      </c>
      <c r="P522" s="301"/>
      <c r="Q522" s="302">
        <v>3</v>
      </c>
      <c r="R522" s="15">
        <v>1</v>
      </c>
      <c r="S522" s="15"/>
      <c r="T522" s="302"/>
      <c r="U522" s="302"/>
      <c r="V522" s="302"/>
      <c r="W522" s="302"/>
      <c r="X522" s="302"/>
      <c r="Y522" s="302"/>
      <c r="Z522" s="302"/>
      <c r="AA522" s="302"/>
      <c r="AB522" s="302"/>
      <c r="AC522" s="302"/>
      <c r="AD522" s="302"/>
      <c r="AE522" s="302">
        <v>2</v>
      </c>
      <c r="AF522" s="302"/>
      <c r="AG522" s="302"/>
      <c r="AH522" s="302"/>
      <c r="AI522" s="302"/>
      <c r="AJ522" s="302"/>
      <c r="AK522" s="302"/>
      <c r="AL522" s="302"/>
      <c r="AM522" s="302"/>
      <c r="AN522" s="302"/>
      <c r="AO522" s="302"/>
      <c r="AP522" s="302"/>
      <c r="AQ522" s="302">
        <v>3</v>
      </c>
      <c r="AR522" s="302"/>
      <c r="AS522" s="302"/>
      <c r="AT522" s="302"/>
      <c r="AU522" s="302"/>
      <c r="AV522" s="302"/>
      <c r="AW522" s="302"/>
      <c r="AX522" s="302"/>
      <c r="AY522" s="302"/>
      <c r="AZ522" s="302"/>
      <c r="BA522" s="302"/>
      <c r="BB522" s="302"/>
      <c r="BC522" s="302"/>
      <c r="BD522" s="302"/>
      <c r="BE522" s="302"/>
      <c r="BF522" s="302"/>
      <c r="BG522" s="302"/>
      <c r="BH522" s="302"/>
      <c r="BI522" s="302"/>
      <c r="BJ522" s="302"/>
      <c r="BK522" s="302"/>
      <c r="BL522" s="302"/>
      <c r="BM522" s="302"/>
      <c r="BN522" s="302"/>
      <c r="BO522" s="302"/>
      <c r="BP522" s="302"/>
      <c r="BQ522" s="302"/>
      <c r="BR522" s="302"/>
      <c r="BS522" s="302"/>
      <c r="BT522" s="302"/>
      <c r="BU522" s="302"/>
      <c r="BV522" s="302"/>
      <c r="BW522" s="302"/>
      <c r="BX522" s="302"/>
      <c r="BY522" s="302"/>
      <c r="BZ522" s="302"/>
      <c r="CA522" s="302"/>
      <c r="CB522" s="302"/>
      <c r="CC522" s="302"/>
      <c r="CD522" s="302"/>
      <c r="CE522" s="302"/>
      <c r="CF522" s="302"/>
      <c r="CG522" s="302"/>
      <c r="CH522" s="302"/>
      <c r="CI522" s="302"/>
      <c r="CJ522" s="302"/>
      <c r="CK522" s="302"/>
      <c r="CL522" s="302"/>
      <c r="CM522" s="302"/>
      <c r="CN522" s="302"/>
      <c r="CO522" s="302" t="s">
        <v>278</v>
      </c>
      <c r="CP522" s="302"/>
      <c r="CQ522" s="302"/>
      <c r="CR522" s="302"/>
      <c r="CS522" s="302"/>
      <c r="CT522" s="302"/>
      <c r="CU522" s="302"/>
      <c r="CV522" s="302"/>
      <c r="CW522" s="302"/>
      <c r="CX522" s="302"/>
      <c r="CY522" s="302"/>
      <c r="CZ522" s="302"/>
      <c r="DA522" s="302"/>
      <c r="DB522" s="302"/>
      <c r="DC522" s="302"/>
      <c r="DD522" s="302"/>
      <c r="DE522" s="302"/>
      <c r="DF522" s="302"/>
      <c r="DG522" s="302"/>
      <c r="DH522" s="302"/>
      <c r="DI522" s="302"/>
      <c r="DJ522" s="302"/>
      <c r="DK522" s="302"/>
      <c r="DL522" s="302"/>
      <c r="DM522" s="302"/>
      <c r="DN522" s="302"/>
      <c r="DO522" s="302"/>
      <c r="DP522" s="302"/>
      <c r="DQ522" s="302"/>
      <c r="DR522" s="302"/>
      <c r="DS522" s="302"/>
      <c r="DT522" s="302"/>
      <c r="DU522" s="302"/>
      <c r="DV522" s="302"/>
      <c r="DW522" s="302"/>
      <c r="DX522" s="302"/>
      <c r="DY522" s="302"/>
      <c r="DZ522" s="302"/>
      <c r="EA522" s="302"/>
      <c r="EB522" s="302"/>
      <c r="EC522" s="302"/>
      <c r="ED522" s="302"/>
      <c r="EE522" s="302"/>
      <c r="EF522" s="302"/>
      <c r="EG522" s="302"/>
      <c r="EH522" s="302"/>
      <c r="EI522" s="302"/>
      <c r="EJ522" s="302"/>
      <c r="EK522" s="302"/>
      <c r="EL522" s="302"/>
      <c r="EM522" s="302"/>
      <c r="EN522" s="302"/>
      <c r="EO522" s="302"/>
      <c r="EP522" s="302"/>
      <c r="EQ522" s="302"/>
      <c r="ER522" s="302"/>
      <c r="ES522" s="302"/>
      <c r="ET522" s="302"/>
      <c r="EU522" s="302"/>
      <c r="EV522" s="302"/>
      <c r="EW522" s="302"/>
      <c r="EX522" s="302"/>
      <c r="EY522" s="302"/>
      <c r="EZ522" s="303"/>
      <c r="FA522" s="303"/>
      <c r="FB522" s="303">
        <v>3</v>
      </c>
      <c r="FC522" s="303"/>
      <c r="FD522" s="303"/>
      <c r="FE522" s="302"/>
      <c r="FF522" s="302"/>
      <c r="FG522" s="302"/>
      <c r="FH522" s="302"/>
      <c r="FI522" s="302"/>
    </row>
    <row r="523" spans="1:165" x14ac:dyDescent="0.2">
      <c r="A523" s="302"/>
      <c r="B523" s="55">
        <f t="shared" si="49"/>
        <v>3</v>
      </c>
      <c r="C523" s="55">
        <f t="shared" si="50"/>
        <v>3</v>
      </c>
      <c r="D523" s="55">
        <f t="shared" si="51"/>
        <v>2</v>
      </c>
      <c r="E523" s="55">
        <f t="shared" si="52"/>
        <v>3</v>
      </c>
      <c r="F523" s="55">
        <f t="shared" si="53"/>
        <v>2</v>
      </c>
      <c r="G523" s="55">
        <f t="shared" si="48"/>
        <v>4</v>
      </c>
      <c r="H523" s="55">
        <f>IF(AND(M523&gt;0,M523&lt;='Summary STATS'!$C$22),1,"")</f>
        <v>1</v>
      </c>
      <c r="I523" s="305"/>
      <c r="J523" s="26" t="s">
        <v>806</v>
      </c>
      <c r="K523" s="205">
        <v>44.226092270000002</v>
      </c>
      <c r="L523" s="205">
        <v>-88.45051162</v>
      </c>
      <c r="M523" s="302">
        <v>4</v>
      </c>
      <c r="N523" s="302" t="s">
        <v>276</v>
      </c>
      <c r="O523" s="302" t="s">
        <v>277</v>
      </c>
      <c r="P523" s="301"/>
      <c r="Q523" s="302">
        <v>2</v>
      </c>
      <c r="R523" s="15">
        <v>1</v>
      </c>
      <c r="S523" s="15"/>
      <c r="T523" s="302"/>
      <c r="U523" s="302"/>
      <c r="V523" s="302"/>
      <c r="W523" s="302"/>
      <c r="X523" s="302"/>
      <c r="Y523" s="302"/>
      <c r="Z523" s="302"/>
      <c r="AA523" s="302"/>
      <c r="AB523" s="302"/>
      <c r="AC523" s="302"/>
      <c r="AD523" s="302"/>
      <c r="AE523" s="302">
        <v>2</v>
      </c>
      <c r="AF523" s="302"/>
      <c r="AG523" s="302"/>
      <c r="AH523" s="302"/>
      <c r="AI523" s="302"/>
      <c r="AJ523" s="302"/>
      <c r="AK523" s="302"/>
      <c r="AL523" s="302"/>
      <c r="AM523" s="302"/>
      <c r="AN523" s="302"/>
      <c r="AO523" s="302"/>
      <c r="AP523" s="302"/>
      <c r="AQ523" s="302">
        <v>2</v>
      </c>
      <c r="AR523" s="302"/>
      <c r="AS523" s="302"/>
      <c r="AT523" s="302"/>
      <c r="AU523" s="302"/>
      <c r="AV523" s="302"/>
      <c r="AW523" s="302"/>
      <c r="AX523" s="302"/>
      <c r="AY523" s="302"/>
      <c r="AZ523" s="302"/>
      <c r="BA523" s="302"/>
      <c r="BB523" s="302"/>
      <c r="BC523" s="302"/>
      <c r="BD523" s="302"/>
      <c r="BE523" s="302"/>
      <c r="BF523" s="302"/>
      <c r="BG523" s="302"/>
      <c r="BH523" s="302"/>
      <c r="BI523" s="302"/>
      <c r="BJ523" s="302"/>
      <c r="BK523" s="302"/>
      <c r="BL523" s="302"/>
      <c r="BM523" s="302"/>
      <c r="BN523" s="302"/>
      <c r="BO523" s="302"/>
      <c r="BP523" s="302"/>
      <c r="BQ523" s="302"/>
      <c r="BR523" s="302"/>
      <c r="BS523" s="302"/>
      <c r="BT523" s="302"/>
      <c r="BU523" s="302"/>
      <c r="BV523" s="302"/>
      <c r="BW523" s="302"/>
      <c r="BX523" s="302"/>
      <c r="BY523" s="302"/>
      <c r="BZ523" s="302"/>
      <c r="CA523" s="302"/>
      <c r="CB523" s="302" t="s">
        <v>278</v>
      </c>
      <c r="CC523" s="302"/>
      <c r="CD523" s="302"/>
      <c r="CE523" s="302"/>
      <c r="CF523" s="302"/>
      <c r="CG523" s="302"/>
      <c r="CH523" s="302"/>
      <c r="CI523" s="302"/>
      <c r="CJ523" s="302"/>
      <c r="CK523" s="302"/>
      <c r="CL523" s="302"/>
      <c r="CM523" s="302"/>
      <c r="CN523" s="302"/>
      <c r="CO523" s="302"/>
      <c r="CP523" s="302"/>
      <c r="CQ523" s="302"/>
      <c r="CR523" s="302"/>
      <c r="CS523" s="302"/>
      <c r="CT523" s="302"/>
      <c r="CU523" s="302"/>
      <c r="CV523" s="302"/>
      <c r="CW523" s="302"/>
      <c r="CX523" s="302"/>
      <c r="CY523" s="302"/>
      <c r="CZ523" s="302"/>
      <c r="DA523" s="302"/>
      <c r="DB523" s="302"/>
      <c r="DC523" s="302"/>
      <c r="DD523" s="302"/>
      <c r="DE523" s="302"/>
      <c r="DF523" s="302"/>
      <c r="DG523" s="302"/>
      <c r="DH523" s="302"/>
      <c r="DI523" s="302"/>
      <c r="DJ523" s="302"/>
      <c r="DK523" s="302"/>
      <c r="DL523" s="302"/>
      <c r="DM523" s="302"/>
      <c r="DN523" s="302"/>
      <c r="DO523" s="302"/>
      <c r="DP523" s="302"/>
      <c r="DQ523" s="302"/>
      <c r="DR523" s="302"/>
      <c r="DS523" s="302"/>
      <c r="DT523" s="302"/>
      <c r="DU523" s="302"/>
      <c r="DV523" s="302"/>
      <c r="DW523" s="302"/>
      <c r="DX523" s="302"/>
      <c r="DY523" s="302"/>
      <c r="DZ523" s="302"/>
      <c r="EA523" s="302"/>
      <c r="EB523" s="302"/>
      <c r="EC523" s="302"/>
      <c r="ED523" s="302"/>
      <c r="EE523" s="302"/>
      <c r="EF523" s="302"/>
      <c r="EG523" s="302"/>
      <c r="EH523" s="302"/>
      <c r="EI523" s="302"/>
      <c r="EJ523" s="302"/>
      <c r="EK523" s="302"/>
      <c r="EL523" s="302"/>
      <c r="EM523" s="302"/>
      <c r="EN523" s="302"/>
      <c r="EO523" s="302"/>
      <c r="EP523" s="302"/>
      <c r="EQ523" s="302"/>
      <c r="ER523" s="302"/>
      <c r="ES523" s="302"/>
      <c r="ET523" s="302"/>
      <c r="EU523" s="302"/>
      <c r="EV523" s="302"/>
      <c r="EW523" s="302"/>
      <c r="EX523" s="302"/>
      <c r="EY523" s="302"/>
      <c r="EZ523" s="303"/>
      <c r="FA523" s="303"/>
      <c r="FB523" s="303"/>
      <c r="FC523" s="303"/>
      <c r="FD523" s="303"/>
      <c r="FE523" s="302"/>
      <c r="FF523" s="302"/>
      <c r="FG523" s="302"/>
      <c r="FH523" s="302"/>
      <c r="FI523" s="302"/>
    </row>
    <row r="524" spans="1:165" x14ac:dyDescent="0.2">
      <c r="A524" s="302"/>
      <c r="B524" s="55">
        <f t="shared" si="49"/>
        <v>6</v>
      </c>
      <c r="C524" s="55">
        <f t="shared" si="50"/>
        <v>6</v>
      </c>
      <c r="D524" s="55">
        <f t="shared" si="51"/>
        <v>4</v>
      </c>
      <c r="E524" s="55">
        <f t="shared" si="52"/>
        <v>6</v>
      </c>
      <c r="F524" s="55">
        <f t="shared" si="53"/>
        <v>4</v>
      </c>
      <c r="G524" s="55">
        <f t="shared" si="48"/>
        <v>4</v>
      </c>
      <c r="H524" s="55">
        <f>IF(AND(M524&gt;0,M524&lt;='Summary STATS'!$C$22),1,"")</f>
        <v>1</v>
      </c>
      <c r="I524" s="305"/>
      <c r="J524" s="26" t="s">
        <v>807</v>
      </c>
      <c r="K524" s="205">
        <v>44.22706281</v>
      </c>
      <c r="L524" s="205">
        <v>-88.463707880000001</v>
      </c>
      <c r="M524" s="302">
        <v>4</v>
      </c>
      <c r="N524" s="302" t="s">
        <v>284</v>
      </c>
      <c r="O524" s="302" t="s">
        <v>277</v>
      </c>
      <c r="P524" s="301"/>
      <c r="Q524" s="302">
        <v>3</v>
      </c>
      <c r="R524" s="15">
        <v>1</v>
      </c>
      <c r="S524" s="15">
        <v>1</v>
      </c>
      <c r="T524" s="302"/>
      <c r="U524" s="302"/>
      <c r="V524" s="302"/>
      <c r="W524" s="302"/>
      <c r="X524" s="302"/>
      <c r="Y524" s="302"/>
      <c r="Z524" s="302"/>
      <c r="AA524" s="302"/>
      <c r="AB524" s="302"/>
      <c r="AC524" s="302"/>
      <c r="AD524" s="302"/>
      <c r="AE524" s="302">
        <v>2</v>
      </c>
      <c r="AF524" s="302"/>
      <c r="AG524" s="302"/>
      <c r="AH524" s="302"/>
      <c r="AI524" s="302"/>
      <c r="AJ524" s="302"/>
      <c r="AK524" s="302"/>
      <c r="AL524" s="302"/>
      <c r="AM524" s="302"/>
      <c r="AN524" s="302"/>
      <c r="AO524" s="302"/>
      <c r="AP524" s="302"/>
      <c r="AQ524" s="302">
        <v>3</v>
      </c>
      <c r="AR524" s="302"/>
      <c r="AS524" s="302"/>
      <c r="AT524" s="302"/>
      <c r="AU524" s="302"/>
      <c r="AV524" s="302"/>
      <c r="AW524" s="302">
        <v>1</v>
      </c>
      <c r="AX524" s="302"/>
      <c r="AY524" s="302"/>
      <c r="AZ524" s="302"/>
      <c r="BA524" s="302"/>
      <c r="BB524" s="302"/>
      <c r="BC524" s="302"/>
      <c r="BD524" s="302"/>
      <c r="BE524" s="302"/>
      <c r="BF524" s="302"/>
      <c r="BG524" s="302"/>
      <c r="BH524" s="302"/>
      <c r="BI524" s="302"/>
      <c r="BJ524" s="302"/>
      <c r="BK524" s="302"/>
      <c r="BL524" s="302"/>
      <c r="BM524" s="302"/>
      <c r="BN524" s="302"/>
      <c r="BO524" s="302"/>
      <c r="BP524" s="302"/>
      <c r="BQ524" s="302"/>
      <c r="BR524" s="302"/>
      <c r="BS524" s="302"/>
      <c r="BT524" s="302"/>
      <c r="BU524" s="302"/>
      <c r="BV524" s="302"/>
      <c r="BW524" s="302"/>
      <c r="BX524" s="302"/>
      <c r="BY524" s="302"/>
      <c r="BZ524" s="302"/>
      <c r="CA524" s="302"/>
      <c r="CB524" s="302" t="s">
        <v>278</v>
      </c>
      <c r="CC524" s="302"/>
      <c r="CD524" s="302"/>
      <c r="CE524" s="302"/>
      <c r="CF524" s="302"/>
      <c r="CG524" s="302"/>
      <c r="CH524" s="302"/>
      <c r="CI524" s="302"/>
      <c r="CJ524" s="302"/>
      <c r="CK524" s="302"/>
      <c r="CL524" s="302"/>
      <c r="CM524" s="302"/>
      <c r="CN524" s="302"/>
      <c r="CO524" s="302"/>
      <c r="CP524" s="302"/>
      <c r="CQ524" s="302"/>
      <c r="CR524" s="302"/>
      <c r="CS524" s="302"/>
      <c r="CT524" s="302"/>
      <c r="CU524" s="302"/>
      <c r="CV524" s="302"/>
      <c r="CW524" s="302"/>
      <c r="CX524" s="302"/>
      <c r="CY524" s="302"/>
      <c r="CZ524" s="302"/>
      <c r="DA524" s="302"/>
      <c r="DB524" s="302"/>
      <c r="DC524" s="302"/>
      <c r="DD524" s="302"/>
      <c r="DE524" s="302"/>
      <c r="DF524" s="302"/>
      <c r="DG524" s="302"/>
      <c r="DH524" s="302"/>
      <c r="DI524" s="302"/>
      <c r="DJ524" s="302"/>
      <c r="DK524" s="302"/>
      <c r="DL524" s="302"/>
      <c r="DM524" s="302"/>
      <c r="DN524" s="302"/>
      <c r="DO524" s="302"/>
      <c r="DP524" s="302"/>
      <c r="DQ524" s="302"/>
      <c r="DR524" s="302"/>
      <c r="DS524" s="302"/>
      <c r="DT524" s="302"/>
      <c r="DU524" s="302"/>
      <c r="DV524" s="302"/>
      <c r="DW524" s="302"/>
      <c r="DX524" s="302"/>
      <c r="DY524" s="302"/>
      <c r="DZ524" s="302"/>
      <c r="EA524" s="302"/>
      <c r="EB524" s="302"/>
      <c r="EC524" s="302"/>
      <c r="ED524" s="302"/>
      <c r="EE524" s="302"/>
      <c r="EF524" s="302"/>
      <c r="EG524" s="302"/>
      <c r="EH524" s="302"/>
      <c r="EI524" s="302"/>
      <c r="EJ524" s="302"/>
      <c r="EK524" s="302"/>
      <c r="EL524" s="302"/>
      <c r="EM524" s="302"/>
      <c r="EN524" s="302"/>
      <c r="EO524" s="302"/>
      <c r="EP524" s="302"/>
      <c r="EQ524" s="302"/>
      <c r="ER524" s="302"/>
      <c r="ES524" s="302">
        <v>1</v>
      </c>
      <c r="ET524" s="302"/>
      <c r="EU524" s="302"/>
      <c r="EV524" s="302"/>
      <c r="EW524" s="302"/>
      <c r="EX524" s="302"/>
      <c r="EY524" s="302"/>
      <c r="EZ524" s="303"/>
      <c r="FA524" s="303"/>
      <c r="FB524" s="303">
        <v>3</v>
      </c>
      <c r="FC524" s="303"/>
      <c r="FD524" s="303"/>
      <c r="FE524" s="302"/>
      <c r="FF524" s="302"/>
      <c r="FG524" s="302"/>
      <c r="FH524" s="302"/>
      <c r="FI524" s="302"/>
    </row>
    <row r="525" spans="1:165" x14ac:dyDescent="0.2">
      <c r="A525" s="302"/>
      <c r="B525" s="55">
        <f t="shared" si="49"/>
        <v>1</v>
      </c>
      <c r="C525" s="55">
        <f t="shared" si="50"/>
        <v>1</v>
      </c>
      <c r="D525" s="55">
        <f t="shared" si="51"/>
        <v>1</v>
      </c>
      <c r="E525" s="55">
        <f t="shared" si="52"/>
        <v>1</v>
      </c>
      <c r="F525" s="55">
        <f t="shared" si="53"/>
        <v>1</v>
      </c>
      <c r="G525" s="55">
        <f t="shared" si="48"/>
        <v>5.5</v>
      </c>
      <c r="H525" s="55">
        <f>IF(AND(M525&gt;0,M525&lt;='Summary STATS'!$C$22),1,"")</f>
        <v>1</v>
      </c>
      <c r="I525" s="305"/>
      <c r="J525" s="26" t="s">
        <v>808</v>
      </c>
      <c r="K525" s="205">
        <v>44.227047990000003</v>
      </c>
      <c r="L525" s="205">
        <v>-88.462606460000003</v>
      </c>
      <c r="M525" s="302">
        <v>5.5</v>
      </c>
      <c r="N525" s="302" t="s">
        <v>284</v>
      </c>
      <c r="O525" s="302" t="s">
        <v>277</v>
      </c>
      <c r="P525" s="301"/>
      <c r="Q525" s="302">
        <v>1</v>
      </c>
      <c r="R525" s="15" t="s">
        <v>278</v>
      </c>
      <c r="S525" s="15"/>
      <c r="T525" s="302"/>
      <c r="U525" s="302"/>
      <c r="V525" s="302"/>
      <c r="W525" s="302"/>
      <c r="X525" s="302"/>
      <c r="Y525" s="302"/>
      <c r="Z525" s="302"/>
      <c r="AA525" s="302"/>
      <c r="AB525" s="302"/>
      <c r="AC525" s="302"/>
      <c r="AD525" s="302"/>
      <c r="AE525" s="302">
        <v>1</v>
      </c>
      <c r="AF525" s="302"/>
      <c r="AG525" s="302"/>
      <c r="AH525" s="302"/>
      <c r="AI525" s="302"/>
      <c r="AJ525" s="302"/>
      <c r="AK525" s="302"/>
      <c r="AL525" s="302"/>
      <c r="AM525" s="302"/>
      <c r="AN525" s="302"/>
      <c r="AO525" s="302"/>
      <c r="AP525" s="302"/>
      <c r="AQ525" s="302" t="s">
        <v>278</v>
      </c>
      <c r="AR525" s="302"/>
      <c r="AS525" s="302"/>
      <c r="AT525" s="302"/>
      <c r="AU525" s="302"/>
      <c r="AV525" s="302"/>
      <c r="AW525" s="302"/>
      <c r="AX525" s="302"/>
      <c r="AY525" s="302"/>
      <c r="AZ525" s="302"/>
      <c r="BA525" s="302"/>
      <c r="BB525" s="302"/>
      <c r="BC525" s="302"/>
      <c r="BD525" s="302"/>
      <c r="BE525" s="302"/>
      <c r="BF525" s="302"/>
      <c r="BG525" s="302"/>
      <c r="BH525" s="302"/>
      <c r="BI525" s="302"/>
      <c r="BJ525" s="302"/>
      <c r="BK525" s="302"/>
      <c r="BL525" s="302"/>
      <c r="BM525" s="302"/>
      <c r="BN525" s="302"/>
      <c r="BO525" s="302"/>
      <c r="BP525" s="302"/>
      <c r="BQ525" s="302"/>
      <c r="BR525" s="302"/>
      <c r="BS525" s="302"/>
      <c r="BT525" s="302"/>
      <c r="BU525" s="302"/>
      <c r="BV525" s="302"/>
      <c r="BW525" s="302"/>
      <c r="BX525" s="302"/>
      <c r="BY525" s="302"/>
      <c r="BZ525" s="302"/>
      <c r="CA525" s="302"/>
      <c r="CB525" s="302"/>
      <c r="CC525" s="302"/>
      <c r="CD525" s="302"/>
      <c r="CE525" s="302"/>
      <c r="CF525" s="302"/>
      <c r="CG525" s="302"/>
      <c r="CH525" s="302"/>
      <c r="CI525" s="302"/>
      <c r="CJ525" s="302"/>
      <c r="CK525" s="302"/>
      <c r="CL525" s="302"/>
      <c r="CM525" s="302"/>
      <c r="CN525" s="302"/>
      <c r="CO525" s="302"/>
      <c r="CP525" s="302"/>
      <c r="CQ525" s="302"/>
      <c r="CR525" s="302"/>
      <c r="CS525" s="302"/>
      <c r="CT525" s="302"/>
      <c r="CU525" s="302"/>
      <c r="CV525" s="302"/>
      <c r="CW525" s="302"/>
      <c r="CX525" s="302"/>
      <c r="CY525" s="302"/>
      <c r="CZ525" s="302"/>
      <c r="DA525" s="302"/>
      <c r="DB525" s="302"/>
      <c r="DC525" s="302"/>
      <c r="DD525" s="302"/>
      <c r="DE525" s="302"/>
      <c r="DF525" s="302"/>
      <c r="DG525" s="302"/>
      <c r="DH525" s="302"/>
      <c r="DI525" s="302"/>
      <c r="DJ525" s="302"/>
      <c r="DK525" s="302"/>
      <c r="DL525" s="302"/>
      <c r="DM525" s="302"/>
      <c r="DN525" s="302"/>
      <c r="DO525" s="302"/>
      <c r="DP525" s="302"/>
      <c r="DQ525" s="302"/>
      <c r="DR525" s="302"/>
      <c r="DS525" s="302"/>
      <c r="DT525" s="302"/>
      <c r="DU525" s="302"/>
      <c r="DV525" s="302"/>
      <c r="DW525" s="302"/>
      <c r="DX525" s="302"/>
      <c r="DY525" s="302"/>
      <c r="DZ525" s="302"/>
      <c r="EA525" s="302"/>
      <c r="EB525" s="302"/>
      <c r="EC525" s="302"/>
      <c r="ED525" s="302"/>
      <c r="EE525" s="302"/>
      <c r="EF525" s="302"/>
      <c r="EG525" s="302"/>
      <c r="EH525" s="302"/>
      <c r="EI525" s="302"/>
      <c r="EJ525" s="302"/>
      <c r="EK525" s="302"/>
      <c r="EL525" s="302"/>
      <c r="EM525" s="302"/>
      <c r="EN525" s="302"/>
      <c r="EO525" s="302"/>
      <c r="EP525" s="302"/>
      <c r="EQ525" s="302"/>
      <c r="ER525" s="302"/>
      <c r="ES525" s="302"/>
      <c r="ET525" s="302"/>
      <c r="EU525" s="302"/>
      <c r="EV525" s="302"/>
      <c r="EW525" s="302"/>
      <c r="EX525" s="302"/>
      <c r="EY525" s="302"/>
      <c r="EZ525" s="303"/>
      <c r="FA525" s="303"/>
      <c r="FB525" s="303"/>
      <c r="FC525" s="303"/>
      <c r="FD525" s="303"/>
      <c r="FE525" s="302"/>
      <c r="FF525" s="302"/>
      <c r="FG525" s="302"/>
      <c r="FH525" s="302"/>
      <c r="FI525" s="302"/>
    </row>
    <row r="526" spans="1:165" x14ac:dyDescent="0.2">
      <c r="A526" s="302"/>
      <c r="B526" s="55">
        <f t="shared" si="49"/>
        <v>2</v>
      </c>
      <c r="C526" s="55">
        <f t="shared" si="50"/>
        <v>2</v>
      </c>
      <c r="D526" s="55">
        <f t="shared" si="51"/>
        <v>1</v>
      </c>
      <c r="E526" s="55">
        <f t="shared" si="52"/>
        <v>2</v>
      </c>
      <c r="F526" s="55">
        <f t="shared" si="53"/>
        <v>1</v>
      </c>
      <c r="G526" s="55">
        <f t="shared" si="48"/>
        <v>6.5</v>
      </c>
      <c r="H526" s="55">
        <f>IF(AND(M526&gt;0,M526&lt;='Summary STATS'!$C$22),1,"")</f>
        <v>1</v>
      </c>
      <c r="I526" s="305"/>
      <c r="J526" s="26" t="s">
        <v>809</v>
      </c>
      <c r="K526" s="205">
        <v>44.227033159999998</v>
      </c>
      <c r="L526" s="205">
        <v>-88.461505029999998</v>
      </c>
      <c r="M526" s="302">
        <v>6.5</v>
      </c>
      <c r="N526" s="302" t="s">
        <v>284</v>
      </c>
      <c r="O526" s="302" t="s">
        <v>277</v>
      </c>
      <c r="P526" s="301"/>
      <c r="Q526" s="302">
        <v>1</v>
      </c>
      <c r="R526" s="15" t="s">
        <v>278</v>
      </c>
      <c r="S526" s="15">
        <v>1</v>
      </c>
      <c r="T526" s="302"/>
      <c r="U526" s="302"/>
      <c r="V526" s="302"/>
      <c r="W526" s="302"/>
      <c r="X526" s="302"/>
      <c r="Y526" s="302"/>
      <c r="Z526" s="302"/>
      <c r="AA526" s="302"/>
      <c r="AB526" s="302"/>
      <c r="AC526" s="302"/>
      <c r="AD526" s="302"/>
      <c r="AE526" s="302"/>
      <c r="AF526" s="302"/>
      <c r="AG526" s="302"/>
      <c r="AH526" s="302"/>
      <c r="AI526" s="302"/>
      <c r="AJ526" s="302"/>
      <c r="AK526" s="302"/>
      <c r="AL526" s="302"/>
      <c r="AM526" s="302"/>
      <c r="AN526" s="302"/>
      <c r="AO526" s="302"/>
      <c r="AP526" s="302"/>
      <c r="AQ526" s="302">
        <v>1</v>
      </c>
      <c r="AR526" s="302"/>
      <c r="AS526" s="302"/>
      <c r="AT526" s="302"/>
      <c r="AU526" s="302"/>
      <c r="AV526" s="302"/>
      <c r="AW526" s="302"/>
      <c r="AX526" s="302"/>
      <c r="AY526" s="302"/>
      <c r="AZ526" s="302"/>
      <c r="BA526" s="302"/>
      <c r="BB526" s="302"/>
      <c r="BC526" s="302"/>
      <c r="BD526" s="302"/>
      <c r="BE526" s="302"/>
      <c r="BF526" s="302"/>
      <c r="BG526" s="302"/>
      <c r="BH526" s="302"/>
      <c r="BI526" s="302"/>
      <c r="BJ526" s="302"/>
      <c r="BK526" s="302"/>
      <c r="BL526" s="302"/>
      <c r="BM526" s="302"/>
      <c r="BN526" s="302"/>
      <c r="BO526" s="302"/>
      <c r="BP526" s="302"/>
      <c r="BQ526" s="302"/>
      <c r="BR526" s="302"/>
      <c r="BS526" s="302"/>
      <c r="BT526" s="302"/>
      <c r="BU526" s="302"/>
      <c r="BV526" s="302"/>
      <c r="BW526" s="302"/>
      <c r="BX526" s="302"/>
      <c r="BY526" s="302"/>
      <c r="BZ526" s="302"/>
      <c r="CA526" s="302"/>
      <c r="CB526" s="302"/>
      <c r="CC526" s="302"/>
      <c r="CD526" s="302"/>
      <c r="CE526" s="302"/>
      <c r="CF526" s="302"/>
      <c r="CG526" s="302"/>
      <c r="CH526" s="302"/>
      <c r="CI526" s="302"/>
      <c r="CJ526" s="302"/>
      <c r="CK526" s="302"/>
      <c r="CL526" s="302"/>
      <c r="CM526" s="302"/>
      <c r="CN526" s="302"/>
      <c r="CO526" s="302"/>
      <c r="CP526" s="302"/>
      <c r="CQ526" s="302"/>
      <c r="CR526" s="302"/>
      <c r="CS526" s="302"/>
      <c r="CT526" s="302"/>
      <c r="CU526" s="302"/>
      <c r="CV526" s="302"/>
      <c r="CW526" s="302"/>
      <c r="CX526" s="302"/>
      <c r="CY526" s="302"/>
      <c r="CZ526" s="302"/>
      <c r="DA526" s="302"/>
      <c r="DB526" s="302"/>
      <c r="DC526" s="302"/>
      <c r="DD526" s="302"/>
      <c r="DE526" s="302"/>
      <c r="DF526" s="302"/>
      <c r="DG526" s="302"/>
      <c r="DH526" s="302"/>
      <c r="DI526" s="302"/>
      <c r="DJ526" s="302"/>
      <c r="DK526" s="302"/>
      <c r="DL526" s="302"/>
      <c r="DM526" s="302"/>
      <c r="DN526" s="302"/>
      <c r="DO526" s="302"/>
      <c r="DP526" s="302"/>
      <c r="DQ526" s="302"/>
      <c r="DR526" s="302"/>
      <c r="DS526" s="302"/>
      <c r="DT526" s="302"/>
      <c r="DU526" s="302"/>
      <c r="DV526" s="302"/>
      <c r="DW526" s="302"/>
      <c r="DX526" s="302"/>
      <c r="DY526" s="302"/>
      <c r="DZ526" s="302"/>
      <c r="EA526" s="302"/>
      <c r="EB526" s="302"/>
      <c r="EC526" s="302"/>
      <c r="ED526" s="302"/>
      <c r="EE526" s="302"/>
      <c r="EF526" s="302"/>
      <c r="EG526" s="302"/>
      <c r="EH526" s="302"/>
      <c r="EI526" s="302"/>
      <c r="EJ526" s="302"/>
      <c r="EK526" s="302"/>
      <c r="EL526" s="302"/>
      <c r="EM526" s="302"/>
      <c r="EN526" s="302"/>
      <c r="EO526" s="302"/>
      <c r="EP526" s="302"/>
      <c r="EQ526" s="302"/>
      <c r="ER526" s="302"/>
      <c r="ES526" s="302"/>
      <c r="ET526" s="302"/>
      <c r="EU526" s="302"/>
      <c r="EV526" s="302"/>
      <c r="EW526" s="302"/>
      <c r="EX526" s="302"/>
      <c r="EY526" s="302"/>
      <c r="EZ526" s="303"/>
      <c r="FA526" s="303"/>
      <c r="FB526" s="303"/>
      <c r="FC526" s="303"/>
      <c r="FD526" s="303"/>
      <c r="FE526" s="302"/>
      <c r="FF526" s="302"/>
      <c r="FG526" s="302"/>
      <c r="FH526" s="302"/>
      <c r="FI526" s="302"/>
    </row>
    <row r="527" spans="1:165" x14ac:dyDescent="0.2">
      <c r="A527" s="302"/>
      <c r="B527" s="55">
        <f t="shared" si="49"/>
        <v>2</v>
      </c>
      <c r="C527" s="55">
        <f t="shared" si="50"/>
        <v>2</v>
      </c>
      <c r="D527" s="55">
        <f t="shared" si="51"/>
        <v>2</v>
      </c>
      <c r="E527" s="55">
        <f t="shared" si="52"/>
        <v>2</v>
      </c>
      <c r="F527" s="55">
        <f t="shared" si="53"/>
        <v>2</v>
      </c>
      <c r="G527" s="55">
        <f t="shared" si="48"/>
        <v>6</v>
      </c>
      <c r="H527" s="55">
        <f>IF(AND(M527&gt;0,M527&lt;='Summary STATS'!$C$22),1,"")</f>
        <v>1</v>
      </c>
      <c r="I527" s="305"/>
      <c r="J527" s="26" t="s">
        <v>810</v>
      </c>
      <c r="K527" s="205">
        <v>44.227018309999998</v>
      </c>
      <c r="L527" s="205">
        <v>-88.46040361</v>
      </c>
      <c r="M527" s="302">
        <v>6</v>
      </c>
      <c r="N527" s="302" t="s">
        <v>284</v>
      </c>
      <c r="O527" s="302" t="s">
        <v>277</v>
      </c>
      <c r="P527" s="301"/>
      <c r="Q527" s="302">
        <v>1</v>
      </c>
      <c r="R527" s="15"/>
      <c r="S527" s="15"/>
      <c r="T527" s="302"/>
      <c r="U527" s="302"/>
      <c r="V527" s="302"/>
      <c r="W527" s="302"/>
      <c r="X527" s="302"/>
      <c r="Y527" s="302"/>
      <c r="Z527" s="302"/>
      <c r="AA527" s="302"/>
      <c r="AB527" s="302"/>
      <c r="AC527" s="302"/>
      <c r="AD527" s="302"/>
      <c r="AE527" s="302">
        <v>1</v>
      </c>
      <c r="AF527" s="302"/>
      <c r="AG527" s="302"/>
      <c r="AH527" s="302"/>
      <c r="AI527" s="302"/>
      <c r="AJ527" s="302"/>
      <c r="AK527" s="302"/>
      <c r="AL527" s="302"/>
      <c r="AM527" s="302"/>
      <c r="AN527" s="302"/>
      <c r="AO527" s="302"/>
      <c r="AP527" s="302"/>
      <c r="AQ527" s="302">
        <v>1</v>
      </c>
      <c r="AR527" s="302"/>
      <c r="AS527" s="302"/>
      <c r="AT527" s="302"/>
      <c r="AU527" s="302"/>
      <c r="AV527" s="302"/>
      <c r="AW527" s="302"/>
      <c r="AX527" s="302"/>
      <c r="AY527" s="302"/>
      <c r="AZ527" s="302"/>
      <c r="BA527" s="302"/>
      <c r="BB527" s="302"/>
      <c r="BC527" s="302"/>
      <c r="BD527" s="302"/>
      <c r="BE527" s="302"/>
      <c r="BF527" s="302"/>
      <c r="BG527" s="302"/>
      <c r="BH527" s="302"/>
      <c r="BI527" s="302"/>
      <c r="BJ527" s="302"/>
      <c r="BK527" s="302"/>
      <c r="BL527" s="302"/>
      <c r="BM527" s="302"/>
      <c r="BN527" s="302"/>
      <c r="BO527" s="302"/>
      <c r="BP527" s="302"/>
      <c r="BQ527" s="302"/>
      <c r="BR527" s="302"/>
      <c r="BS527" s="302"/>
      <c r="BT527" s="302"/>
      <c r="BU527" s="302"/>
      <c r="BV527" s="302"/>
      <c r="BW527" s="302"/>
      <c r="BX527" s="302"/>
      <c r="BY527" s="302"/>
      <c r="BZ527" s="302"/>
      <c r="CA527" s="302"/>
      <c r="CB527" s="302"/>
      <c r="CC527" s="302"/>
      <c r="CD527" s="302"/>
      <c r="CE527" s="302"/>
      <c r="CF527" s="302"/>
      <c r="CG527" s="302"/>
      <c r="CH527" s="302"/>
      <c r="CI527" s="302"/>
      <c r="CJ527" s="302"/>
      <c r="CK527" s="302"/>
      <c r="CL527" s="302"/>
      <c r="CM527" s="302"/>
      <c r="CN527" s="302"/>
      <c r="CO527" s="302"/>
      <c r="CP527" s="302"/>
      <c r="CQ527" s="302"/>
      <c r="CR527" s="302"/>
      <c r="CS527" s="302"/>
      <c r="CT527" s="302"/>
      <c r="CU527" s="302"/>
      <c r="CV527" s="302"/>
      <c r="CW527" s="302"/>
      <c r="CX527" s="302"/>
      <c r="CY527" s="302"/>
      <c r="CZ527" s="302"/>
      <c r="DA527" s="302"/>
      <c r="DB527" s="302"/>
      <c r="DC527" s="302"/>
      <c r="DD527" s="302"/>
      <c r="DE527" s="302"/>
      <c r="DF527" s="302"/>
      <c r="DG527" s="302"/>
      <c r="DH527" s="302"/>
      <c r="DI527" s="302"/>
      <c r="DJ527" s="302"/>
      <c r="DK527" s="302"/>
      <c r="DL527" s="302"/>
      <c r="DM527" s="302"/>
      <c r="DN527" s="302"/>
      <c r="DO527" s="302"/>
      <c r="DP527" s="302"/>
      <c r="DQ527" s="302"/>
      <c r="DR527" s="302"/>
      <c r="DS527" s="302"/>
      <c r="DT527" s="302"/>
      <c r="DU527" s="302"/>
      <c r="DV527" s="302"/>
      <c r="DW527" s="302"/>
      <c r="DX527" s="302"/>
      <c r="DY527" s="302"/>
      <c r="DZ527" s="302"/>
      <c r="EA527" s="302"/>
      <c r="EB527" s="302"/>
      <c r="EC527" s="302"/>
      <c r="ED527" s="302"/>
      <c r="EE527" s="302"/>
      <c r="EF527" s="302"/>
      <c r="EG527" s="302"/>
      <c r="EH527" s="302"/>
      <c r="EI527" s="302"/>
      <c r="EJ527" s="302"/>
      <c r="EK527" s="302"/>
      <c r="EL527" s="302"/>
      <c r="EM527" s="302"/>
      <c r="EN527" s="302"/>
      <c r="EO527" s="302"/>
      <c r="EP527" s="302"/>
      <c r="EQ527" s="302"/>
      <c r="ER527" s="302"/>
      <c r="ES527" s="302"/>
      <c r="ET527" s="302"/>
      <c r="EU527" s="302"/>
      <c r="EV527" s="302"/>
      <c r="EW527" s="302"/>
      <c r="EX527" s="302"/>
      <c r="EY527" s="302"/>
      <c r="EZ527" s="303"/>
      <c r="FA527" s="303"/>
      <c r="FB527" s="303"/>
      <c r="FC527" s="303"/>
      <c r="FD527" s="303"/>
      <c r="FE527" s="302"/>
      <c r="FF527" s="302"/>
      <c r="FG527" s="302"/>
      <c r="FH527" s="302"/>
      <c r="FI527" s="302"/>
    </row>
    <row r="528" spans="1:165" x14ac:dyDescent="0.2">
      <c r="A528" s="302"/>
      <c r="B528" s="55">
        <f t="shared" si="49"/>
        <v>0</v>
      </c>
      <c r="C528" s="55" t="str">
        <f t="shared" si="50"/>
        <v/>
      </c>
      <c r="D528" s="55" t="str">
        <f t="shared" si="51"/>
        <v/>
      </c>
      <c r="E528" s="55">
        <f t="shared" si="52"/>
        <v>0</v>
      </c>
      <c r="F528" s="55">
        <f t="shared" si="53"/>
        <v>0</v>
      </c>
      <c r="G528" s="55" t="str">
        <f t="shared" si="48"/>
        <v/>
      </c>
      <c r="H528" s="55">
        <f>IF(AND(M528&gt;0,M528&lt;='Summary STATS'!$C$22),1,"")</f>
        <v>1</v>
      </c>
      <c r="I528" s="305"/>
      <c r="J528" s="26" t="s">
        <v>811</v>
      </c>
      <c r="K528" s="205">
        <v>44.227003459999999</v>
      </c>
      <c r="L528" s="205">
        <v>-88.459302190000002</v>
      </c>
      <c r="M528" s="302">
        <v>7.75</v>
      </c>
      <c r="N528" s="302" t="s">
        <v>284</v>
      </c>
      <c r="O528" s="302" t="s">
        <v>277</v>
      </c>
      <c r="P528" s="301"/>
      <c r="Q528" s="302"/>
      <c r="R528" s="15"/>
      <c r="S528" s="15"/>
      <c r="T528" s="302"/>
      <c r="U528" s="302"/>
      <c r="V528" s="302"/>
      <c r="W528" s="302"/>
      <c r="X528" s="302"/>
      <c r="Y528" s="302"/>
      <c r="Z528" s="302"/>
      <c r="AA528" s="302"/>
      <c r="AB528" s="302"/>
      <c r="AC528" s="302"/>
      <c r="AD528" s="302"/>
      <c r="AE528" s="302"/>
      <c r="AF528" s="302"/>
      <c r="AG528" s="302"/>
      <c r="AH528" s="302"/>
      <c r="AI528" s="302"/>
      <c r="AJ528" s="302"/>
      <c r="AK528" s="302"/>
      <c r="AL528" s="302"/>
      <c r="AM528" s="302"/>
      <c r="AN528" s="302"/>
      <c r="AO528" s="302"/>
      <c r="AP528" s="302"/>
      <c r="AQ528" s="302"/>
      <c r="AR528" s="302"/>
      <c r="AS528" s="302"/>
      <c r="AT528" s="302"/>
      <c r="AU528" s="302"/>
      <c r="AV528" s="302"/>
      <c r="AW528" s="302"/>
      <c r="AX528" s="302"/>
      <c r="AY528" s="302"/>
      <c r="AZ528" s="302"/>
      <c r="BA528" s="302"/>
      <c r="BB528" s="302"/>
      <c r="BC528" s="302"/>
      <c r="BD528" s="302"/>
      <c r="BE528" s="302"/>
      <c r="BF528" s="302"/>
      <c r="BG528" s="302"/>
      <c r="BH528" s="302"/>
      <c r="BI528" s="302"/>
      <c r="BJ528" s="302"/>
      <c r="BK528" s="302"/>
      <c r="BL528" s="302"/>
      <c r="BM528" s="302"/>
      <c r="BN528" s="302"/>
      <c r="BO528" s="302"/>
      <c r="BP528" s="302"/>
      <c r="BQ528" s="302"/>
      <c r="BR528" s="302"/>
      <c r="BS528" s="302"/>
      <c r="BT528" s="302"/>
      <c r="BU528" s="302"/>
      <c r="BV528" s="302"/>
      <c r="BW528" s="302"/>
      <c r="BX528" s="302"/>
      <c r="BY528" s="302"/>
      <c r="BZ528" s="302"/>
      <c r="CA528" s="302"/>
      <c r="CB528" s="302"/>
      <c r="CC528" s="302"/>
      <c r="CD528" s="302"/>
      <c r="CE528" s="302"/>
      <c r="CF528" s="302"/>
      <c r="CG528" s="302"/>
      <c r="CH528" s="302"/>
      <c r="CI528" s="302"/>
      <c r="CJ528" s="302"/>
      <c r="CK528" s="302"/>
      <c r="CL528" s="302"/>
      <c r="CM528" s="302"/>
      <c r="CN528" s="302"/>
      <c r="CO528" s="302"/>
      <c r="CP528" s="302"/>
      <c r="CQ528" s="302"/>
      <c r="CR528" s="302"/>
      <c r="CS528" s="302"/>
      <c r="CT528" s="302"/>
      <c r="CU528" s="302"/>
      <c r="CV528" s="302"/>
      <c r="CW528" s="302"/>
      <c r="CX528" s="302"/>
      <c r="CY528" s="302"/>
      <c r="CZ528" s="302"/>
      <c r="DA528" s="302"/>
      <c r="DB528" s="302"/>
      <c r="DC528" s="302"/>
      <c r="DD528" s="302"/>
      <c r="DE528" s="302"/>
      <c r="DF528" s="302"/>
      <c r="DG528" s="302"/>
      <c r="DH528" s="302"/>
      <c r="DI528" s="302"/>
      <c r="DJ528" s="302"/>
      <c r="DK528" s="302"/>
      <c r="DL528" s="302"/>
      <c r="DM528" s="302"/>
      <c r="DN528" s="302"/>
      <c r="DO528" s="302"/>
      <c r="DP528" s="302"/>
      <c r="DQ528" s="302"/>
      <c r="DR528" s="302"/>
      <c r="DS528" s="302"/>
      <c r="DT528" s="302"/>
      <c r="DU528" s="302"/>
      <c r="DV528" s="302"/>
      <c r="DW528" s="302"/>
      <c r="DX528" s="302"/>
      <c r="DY528" s="302"/>
      <c r="DZ528" s="302"/>
      <c r="EA528" s="302"/>
      <c r="EB528" s="302"/>
      <c r="EC528" s="302"/>
      <c r="ED528" s="302"/>
      <c r="EE528" s="302"/>
      <c r="EF528" s="302"/>
      <c r="EG528" s="302"/>
      <c r="EH528" s="302"/>
      <c r="EI528" s="302"/>
      <c r="EJ528" s="302"/>
      <c r="EK528" s="302"/>
      <c r="EL528" s="302"/>
      <c r="EM528" s="302"/>
      <c r="EN528" s="302"/>
      <c r="EO528" s="302"/>
      <c r="EP528" s="302"/>
      <c r="EQ528" s="302"/>
      <c r="ER528" s="302"/>
      <c r="ES528" s="302"/>
      <c r="ET528" s="302"/>
      <c r="EU528" s="302"/>
      <c r="EV528" s="302"/>
      <c r="EW528" s="302"/>
      <c r="EX528" s="302"/>
      <c r="EY528" s="302"/>
      <c r="EZ528" s="303"/>
      <c r="FA528" s="303"/>
      <c r="FB528" s="303"/>
      <c r="FC528" s="303"/>
      <c r="FD528" s="303"/>
      <c r="FE528" s="302"/>
      <c r="FF528" s="302"/>
      <c r="FG528" s="302"/>
      <c r="FH528" s="302"/>
      <c r="FI528" s="302"/>
    </row>
    <row r="529" spans="1:165" x14ac:dyDescent="0.2">
      <c r="A529" s="302"/>
      <c r="B529" s="55">
        <f t="shared" si="49"/>
        <v>0</v>
      </c>
      <c r="C529" s="55" t="str">
        <f t="shared" si="50"/>
        <v/>
      </c>
      <c r="D529" s="55" t="str">
        <f t="shared" si="51"/>
        <v/>
      </c>
      <c r="E529" s="55">
        <f t="shared" si="52"/>
        <v>0</v>
      </c>
      <c r="F529" s="55">
        <f t="shared" si="53"/>
        <v>0</v>
      </c>
      <c r="G529" s="55" t="str">
        <f t="shared" si="48"/>
        <v/>
      </c>
      <c r="H529" s="55">
        <f>IF(AND(M529&gt;0,M529&lt;='Summary STATS'!$C$22),1,"")</f>
        <v>1</v>
      </c>
      <c r="I529" s="305"/>
      <c r="J529" s="26" t="s">
        <v>812</v>
      </c>
      <c r="K529" s="205">
        <v>44.226988599999999</v>
      </c>
      <c r="L529" s="205">
        <v>-88.458200770000005</v>
      </c>
      <c r="M529" s="302">
        <v>13.5</v>
      </c>
      <c r="N529" s="302" t="s">
        <v>284</v>
      </c>
      <c r="O529" s="302" t="s">
        <v>276</v>
      </c>
      <c r="P529" s="301"/>
      <c r="Q529" s="302"/>
      <c r="R529" s="15"/>
      <c r="S529" s="15"/>
      <c r="T529" s="302"/>
      <c r="U529" s="302"/>
      <c r="V529" s="302"/>
      <c r="W529" s="302"/>
      <c r="X529" s="302"/>
      <c r="Y529" s="302"/>
      <c r="Z529" s="302"/>
      <c r="AA529" s="302"/>
      <c r="AB529" s="302"/>
      <c r="AC529" s="302"/>
      <c r="AD529" s="302"/>
      <c r="AE529" s="302"/>
      <c r="AF529" s="302"/>
      <c r="AG529" s="302"/>
      <c r="AH529" s="302"/>
      <c r="AI529" s="302"/>
      <c r="AJ529" s="302"/>
      <c r="AK529" s="302"/>
      <c r="AL529" s="302"/>
      <c r="AM529" s="302"/>
      <c r="AN529" s="302"/>
      <c r="AO529" s="302"/>
      <c r="AP529" s="302"/>
      <c r="AQ529" s="302"/>
      <c r="AR529" s="302"/>
      <c r="AS529" s="302"/>
      <c r="AT529" s="302"/>
      <c r="AU529" s="302"/>
      <c r="AV529" s="302"/>
      <c r="AW529" s="302"/>
      <c r="AX529" s="302"/>
      <c r="AY529" s="302"/>
      <c r="AZ529" s="302"/>
      <c r="BA529" s="302"/>
      <c r="BB529" s="302"/>
      <c r="BC529" s="302"/>
      <c r="BD529" s="302"/>
      <c r="BE529" s="302"/>
      <c r="BF529" s="302"/>
      <c r="BG529" s="302"/>
      <c r="BH529" s="302"/>
      <c r="BI529" s="302"/>
      <c r="BJ529" s="302"/>
      <c r="BK529" s="302"/>
      <c r="BL529" s="302"/>
      <c r="BM529" s="302"/>
      <c r="BN529" s="302"/>
      <c r="BO529" s="302"/>
      <c r="BP529" s="302"/>
      <c r="BQ529" s="302"/>
      <c r="BR529" s="302"/>
      <c r="BS529" s="302"/>
      <c r="BT529" s="302"/>
      <c r="BU529" s="302"/>
      <c r="BV529" s="302"/>
      <c r="BW529" s="302"/>
      <c r="BX529" s="302"/>
      <c r="BY529" s="302"/>
      <c r="BZ529" s="302"/>
      <c r="CA529" s="302"/>
      <c r="CB529" s="302"/>
      <c r="CC529" s="302"/>
      <c r="CD529" s="302"/>
      <c r="CE529" s="302"/>
      <c r="CF529" s="302"/>
      <c r="CG529" s="302"/>
      <c r="CH529" s="302"/>
      <c r="CI529" s="302"/>
      <c r="CJ529" s="302"/>
      <c r="CK529" s="302"/>
      <c r="CL529" s="302"/>
      <c r="CM529" s="302"/>
      <c r="CN529" s="302"/>
      <c r="CO529" s="302"/>
      <c r="CP529" s="302"/>
      <c r="CQ529" s="302"/>
      <c r="CR529" s="302"/>
      <c r="CS529" s="302"/>
      <c r="CT529" s="302"/>
      <c r="CU529" s="302"/>
      <c r="CV529" s="302"/>
      <c r="CW529" s="302"/>
      <c r="CX529" s="302"/>
      <c r="CY529" s="302"/>
      <c r="CZ529" s="302"/>
      <c r="DA529" s="302"/>
      <c r="DB529" s="302"/>
      <c r="DC529" s="302"/>
      <c r="DD529" s="302"/>
      <c r="DE529" s="302"/>
      <c r="DF529" s="302"/>
      <c r="DG529" s="302"/>
      <c r="DH529" s="302"/>
      <c r="DI529" s="302"/>
      <c r="DJ529" s="302"/>
      <c r="DK529" s="302"/>
      <c r="DL529" s="302"/>
      <c r="DM529" s="302"/>
      <c r="DN529" s="302"/>
      <c r="DO529" s="302"/>
      <c r="DP529" s="302"/>
      <c r="DQ529" s="302"/>
      <c r="DR529" s="302"/>
      <c r="DS529" s="302"/>
      <c r="DT529" s="302"/>
      <c r="DU529" s="302"/>
      <c r="DV529" s="302"/>
      <c r="DW529" s="302"/>
      <c r="DX529" s="302"/>
      <c r="DY529" s="302"/>
      <c r="DZ529" s="302"/>
      <c r="EA529" s="302"/>
      <c r="EB529" s="302"/>
      <c r="EC529" s="302"/>
      <c r="ED529" s="302"/>
      <c r="EE529" s="302"/>
      <c r="EF529" s="302"/>
      <c r="EG529" s="302"/>
      <c r="EH529" s="302"/>
      <c r="EI529" s="302"/>
      <c r="EJ529" s="302"/>
      <c r="EK529" s="302"/>
      <c r="EL529" s="302"/>
      <c r="EM529" s="302"/>
      <c r="EN529" s="302"/>
      <c r="EO529" s="302"/>
      <c r="EP529" s="302"/>
      <c r="EQ529" s="302"/>
      <c r="ER529" s="302"/>
      <c r="ES529" s="302"/>
      <c r="ET529" s="302"/>
      <c r="EU529" s="302"/>
      <c r="EV529" s="302"/>
      <c r="EW529" s="302"/>
      <c r="EX529" s="302"/>
      <c r="EY529" s="302"/>
      <c r="EZ529" s="303"/>
      <c r="FA529" s="303"/>
      <c r="FB529" s="303"/>
      <c r="FC529" s="303"/>
      <c r="FD529" s="303"/>
      <c r="FE529" s="302"/>
      <c r="FF529" s="302"/>
      <c r="FG529" s="302"/>
      <c r="FH529" s="302"/>
      <c r="FI529" s="302"/>
    </row>
    <row r="530" spans="1:165" x14ac:dyDescent="0.2">
      <c r="A530" s="302"/>
      <c r="B530" s="55">
        <f t="shared" si="49"/>
        <v>0</v>
      </c>
      <c r="C530" s="55" t="str">
        <f t="shared" si="50"/>
        <v/>
      </c>
      <c r="D530" s="55" t="str">
        <f t="shared" si="51"/>
        <v/>
      </c>
      <c r="E530" s="55">
        <f t="shared" si="52"/>
        <v>0</v>
      </c>
      <c r="F530" s="55">
        <f t="shared" si="53"/>
        <v>0</v>
      </c>
      <c r="G530" s="55" t="str">
        <f t="shared" si="48"/>
        <v/>
      </c>
      <c r="H530" s="55">
        <f>IF(AND(M530&gt;0,M530&lt;='Summary STATS'!$C$22),1,"")</f>
        <v>1</v>
      </c>
      <c r="I530" s="305"/>
      <c r="J530" s="26" t="s">
        <v>813</v>
      </c>
      <c r="K530" s="205">
        <v>44.226973719999997</v>
      </c>
      <c r="L530" s="205">
        <v>-88.457099349999993</v>
      </c>
      <c r="M530" s="302">
        <v>12.25</v>
      </c>
      <c r="N530" s="302" t="s">
        <v>276</v>
      </c>
      <c r="O530" s="302" t="s">
        <v>277</v>
      </c>
      <c r="P530" s="301"/>
      <c r="Q530" s="302"/>
      <c r="R530" s="15"/>
      <c r="S530" s="15"/>
      <c r="T530" s="302"/>
      <c r="U530" s="302"/>
      <c r="V530" s="302"/>
      <c r="W530" s="302"/>
      <c r="X530" s="302"/>
      <c r="Y530" s="302"/>
      <c r="Z530" s="302"/>
      <c r="AA530" s="302"/>
      <c r="AB530" s="302"/>
      <c r="AC530" s="302"/>
      <c r="AD530" s="302"/>
      <c r="AE530" s="302"/>
      <c r="AF530" s="302"/>
      <c r="AG530" s="302"/>
      <c r="AH530" s="302"/>
      <c r="AI530" s="302"/>
      <c r="AJ530" s="302"/>
      <c r="AK530" s="302"/>
      <c r="AL530" s="302"/>
      <c r="AM530" s="302"/>
      <c r="AN530" s="302"/>
      <c r="AO530" s="302"/>
      <c r="AP530" s="302"/>
      <c r="AQ530" s="302"/>
      <c r="AR530" s="302"/>
      <c r="AS530" s="302"/>
      <c r="AT530" s="302"/>
      <c r="AU530" s="302"/>
      <c r="AV530" s="302"/>
      <c r="AW530" s="302"/>
      <c r="AX530" s="302"/>
      <c r="AY530" s="302"/>
      <c r="AZ530" s="302"/>
      <c r="BA530" s="302"/>
      <c r="BB530" s="302"/>
      <c r="BC530" s="302"/>
      <c r="BD530" s="302"/>
      <c r="BE530" s="302"/>
      <c r="BF530" s="302"/>
      <c r="BG530" s="302"/>
      <c r="BH530" s="302"/>
      <c r="BI530" s="302"/>
      <c r="BJ530" s="302"/>
      <c r="BK530" s="302"/>
      <c r="BL530" s="302"/>
      <c r="BM530" s="302"/>
      <c r="BN530" s="302"/>
      <c r="BO530" s="302"/>
      <c r="BP530" s="302"/>
      <c r="BQ530" s="302"/>
      <c r="BR530" s="302"/>
      <c r="BS530" s="302"/>
      <c r="BT530" s="302"/>
      <c r="BU530" s="302"/>
      <c r="BV530" s="302"/>
      <c r="BW530" s="302"/>
      <c r="BX530" s="302"/>
      <c r="BY530" s="302"/>
      <c r="BZ530" s="302"/>
      <c r="CA530" s="302"/>
      <c r="CB530" s="302"/>
      <c r="CC530" s="302"/>
      <c r="CD530" s="302"/>
      <c r="CE530" s="302"/>
      <c r="CF530" s="302"/>
      <c r="CG530" s="302"/>
      <c r="CH530" s="302"/>
      <c r="CI530" s="302"/>
      <c r="CJ530" s="302"/>
      <c r="CK530" s="302"/>
      <c r="CL530" s="302"/>
      <c r="CM530" s="302"/>
      <c r="CN530" s="302"/>
      <c r="CO530" s="302"/>
      <c r="CP530" s="302"/>
      <c r="CQ530" s="302"/>
      <c r="CR530" s="302"/>
      <c r="CS530" s="302"/>
      <c r="CT530" s="302"/>
      <c r="CU530" s="302"/>
      <c r="CV530" s="302"/>
      <c r="CW530" s="302"/>
      <c r="CX530" s="302"/>
      <c r="CY530" s="302"/>
      <c r="CZ530" s="302"/>
      <c r="DA530" s="302"/>
      <c r="DB530" s="302"/>
      <c r="DC530" s="302"/>
      <c r="DD530" s="302"/>
      <c r="DE530" s="302"/>
      <c r="DF530" s="302"/>
      <c r="DG530" s="302"/>
      <c r="DH530" s="302"/>
      <c r="DI530" s="302"/>
      <c r="DJ530" s="302"/>
      <c r="DK530" s="302"/>
      <c r="DL530" s="302"/>
      <c r="DM530" s="302"/>
      <c r="DN530" s="302"/>
      <c r="DO530" s="302"/>
      <c r="DP530" s="302"/>
      <c r="DQ530" s="302"/>
      <c r="DR530" s="302"/>
      <c r="DS530" s="302"/>
      <c r="DT530" s="302"/>
      <c r="DU530" s="302"/>
      <c r="DV530" s="302"/>
      <c r="DW530" s="302"/>
      <c r="DX530" s="302"/>
      <c r="DY530" s="302"/>
      <c r="DZ530" s="302"/>
      <c r="EA530" s="302"/>
      <c r="EB530" s="302"/>
      <c r="EC530" s="302"/>
      <c r="ED530" s="302"/>
      <c r="EE530" s="302"/>
      <c r="EF530" s="302"/>
      <c r="EG530" s="302"/>
      <c r="EH530" s="302"/>
      <c r="EI530" s="302"/>
      <c r="EJ530" s="302"/>
      <c r="EK530" s="302"/>
      <c r="EL530" s="302"/>
      <c r="EM530" s="302"/>
      <c r="EN530" s="302"/>
      <c r="EO530" s="302"/>
      <c r="EP530" s="302"/>
      <c r="EQ530" s="302"/>
      <c r="ER530" s="302"/>
      <c r="ES530" s="302"/>
      <c r="ET530" s="302"/>
      <c r="EU530" s="302"/>
      <c r="EV530" s="302"/>
      <c r="EW530" s="302"/>
      <c r="EX530" s="302"/>
      <c r="EY530" s="302"/>
      <c r="EZ530" s="303"/>
      <c r="FA530" s="303"/>
      <c r="FB530" s="303"/>
      <c r="FC530" s="303"/>
      <c r="FD530" s="303"/>
      <c r="FE530" s="302"/>
      <c r="FF530" s="302"/>
      <c r="FG530" s="302"/>
      <c r="FH530" s="302"/>
      <c r="FI530" s="302"/>
    </row>
    <row r="531" spans="1:165" x14ac:dyDescent="0.2">
      <c r="A531" s="302"/>
      <c r="B531" s="55">
        <f t="shared" si="49"/>
        <v>0</v>
      </c>
      <c r="C531" s="55" t="str">
        <f t="shared" si="50"/>
        <v/>
      </c>
      <c r="D531" s="55" t="str">
        <f t="shared" si="51"/>
        <v/>
      </c>
      <c r="E531" s="55">
        <f t="shared" si="52"/>
        <v>0</v>
      </c>
      <c r="F531" s="55">
        <f t="shared" si="53"/>
        <v>0</v>
      </c>
      <c r="G531" s="55" t="str">
        <f t="shared" si="48"/>
        <v/>
      </c>
      <c r="H531" s="55">
        <f>IF(AND(M531&gt;0,M531&lt;='Summary STATS'!$C$22),1,"")</f>
        <v>1</v>
      </c>
      <c r="I531" s="305"/>
      <c r="J531" s="26" t="s">
        <v>814</v>
      </c>
      <c r="K531" s="205">
        <v>44.226958840000002</v>
      </c>
      <c r="L531" s="205">
        <v>-88.455997929999995</v>
      </c>
      <c r="M531" s="302">
        <v>11.75</v>
      </c>
      <c r="N531" s="302" t="s">
        <v>276</v>
      </c>
      <c r="O531" s="302" t="s">
        <v>277</v>
      </c>
      <c r="P531" s="301"/>
      <c r="Q531" s="302"/>
      <c r="R531" s="15"/>
      <c r="S531" s="15"/>
      <c r="T531" s="302"/>
      <c r="U531" s="302"/>
      <c r="V531" s="302"/>
      <c r="W531" s="302"/>
      <c r="X531" s="302"/>
      <c r="Y531" s="302"/>
      <c r="Z531" s="302"/>
      <c r="AA531" s="302"/>
      <c r="AB531" s="302"/>
      <c r="AC531" s="302"/>
      <c r="AD531" s="302"/>
      <c r="AE531" s="302"/>
      <c r="AF531" s="302"/>
      <c r="AG531" s="302"/>
      <c r="AH531" s="302"/>
      <c r="AI531" s="302"/>
      <c r="AJ531" s="302"/>
      <c r="AK531" s="302"/>
      <c r="AL531" s="302"/>
      <c r="AM531" s="302"/>
      <c r="AN531" s="302"/>
      <c r="AO531" s="302"/>
      <c r="AP531" s="302"/>
      <c r="AQ531" s="302"/>
      <c r="AR531" s="302"/>
      <c r="AS531" s="302"/>
      <c r="AT531" s="302"/>
      <c r="AU531" s="302"/>
      <c r="AV531" s="302"/>
      <c r="AW531" s="302"/>
      <c r="AX531" s="302"/>
      <c r="AY531" s="302"/>
      <c r="AZ531" s="302"/>
      <c r="BA531" s="302"/>
      <c r="BB531" s="302"/>
      <c r="BC531" s="302"/>
      <c r="BD531" s="302"/>
      <c r="BE531" s="302"/>
      <c r="BF531" s="302"/>
      <c r="BG531" s="302"/>
      <c r="BH531" s="302"/>
      <c r="BI531" s="302"/>
      <c r="BJ531" s="302"/>
      <c r="BK531" s="302"/>
      <c r="BL531" s="302"/>
      <c r="BM531" s="302"/>
      <c r="BN531" s="302"/>
      <c r="BO531" s="302"/>
      <c r="BP531" s="302"/>
      <c r="BQ531" s="302"/>
      <c r="BR531" s="302"/>
      <c r="BS531" s="302"/>
      <c r="BT531" s="302"/>
      <c r="BU531" s="302"/>
      <c r="BV531" s="302"/>
      <c r="BW531" s="302"/>
      <c r="BX531" s="302"/>
      <c r="BY531" s="302"/>
      <c r="BZ531" s="302"/>
      <c r="CA531" s="302"/>
      <c r="CB531" s="302"/>
      <c r="CC531" s="302"/>
      <c r="CD531" s="302"/>
      <c r="CE531" s="302"/>
      <c r="CF531" s="302"/>
      <c r="CG531" s="302"/>
      <c r="CH531" s="302"/>
      <c r="CI531" s="302"/>
      <c r="CJ531" s="302"/>
      <c r="CK531" s="302"/>
      <c r="CL531" s="302"/>
      <c r="CM531" s="302"/>
      <c r="CN531" s="302"/>
      <c r="CO531" s="302"/>
      <c r="CP531" s="302"/>
      <c r="CQ531" s="302"/>
      <c r="CR531" s="302"/>
      <c r="CS531" s="302"/>
      <c r="CT531" s="302"/>
      <c r="CU531" s="302"/>
      <c r="CV531" s="302"/>
      <c r="CW531" s="302"/>
      <c r="CX531" s="302"/>
      <c r="CY531" s="302"/>
      <c r="CZ531" s="302"/>
      <c r="DA531" s="302"/>
      <c r="DB531" s="302"/>
      <c r="DC531" s="302"/>
      <c r="DD531" s="302"/>
      <c r="DE531" s="302"/>
      <c r="DF531" s="302"/>
      <c r="DG531" s="302"/>
      <c r="DH531" s="302"/>
      <c r="DI531" s="302"/>
      <c r="DJ531" s="302"/>
      <c r="DK531" s="302"/>
      <c r="DL531" s="302"/>
      <c r="DM531" s="302"/>
      <c r="DN531" s="302"/>
      <c r="DO531" s="302"/>
      <c r="DP531" s="302"/>
      <c r="DQ531" s="302"/>
      <c r="DR531" s="302"/>
      <c r="DS531" s="302"/>
      <c r="DT531" s="302"/>
      <c r="DU531" s="302"/>
      <c r="DV531" s="302"/>
      <c r="DW531" s="302"/>
      <c r="DX531" s="302"/>
      <c r="DY531" s="302"/>
      <c r="DZ531" s="302"/>
      <c r="EA531" s="302"/>
      <c r="EB531" s="302"/>
      <c r="EC531" s="302"/>
      <c r="ED531" s="302"/>
      <c r="EE531" s="302"/>
      <c r="EF531" s="302"/>
      <c r="EG531" s="302"/>
      <c r="EH531" s="302"/>
      <c r="EI531" s="302"/>
      <c r="EJ531" s="302"/>
      <c r="EK531" s="302"/>
      <c r="EL531" s="302"/>
      <c r="EM531" s="302"/>
      <c r="EN531" s="302"/>
      <c r="EO531" s="302"/>
      <c r="EP531" s="302"/>
      <c r="EQ531" s="302"/>
      <c r="ER531" s="302"/>
      <c r="ES531" s="302"/>
      <c r="ET531" s="302"/>
      <c r="EU531" s="302"/>
      <c r="EV531" s="302"/>
      <c r="EW531" s="302"/>
      <c r="EX531" s="302"/>
      <c r="EY531" s="302"/>
      <c r="EZ531" s="303"/>
      <c r="FA531" s="303"/>
      <c r="FB531" s="303"/>
      <c r="FC531" s="303"/>
      <c r="FD531" s="303"/>
      <c r="FE531" s="302"/>
      <c r="FF531" s="302"/>
      <c r="FG531" s="302"/>
      <c r="FH531" s="302"/>
      <c r="FI531" s="302"/>
    </row>
    <row r="532" spans="1:165" x14ac:dyDescent="0.2">
      <c r="A532" s="302"/>
      <c r="B532" s="55">
        <f t="shared" si="49"/>
        <v>0</v>
      </c>
      <c r="C532" s="55" t="str">
        <f t="shared" si="50"/>
        <v/>
      </c>
      <c r="D532" s="55" t="str">
        <f t="shared" si="51"/>
        <v/>
      </c>
      <c r="E532" s="55">
        <f t="shared" si="52"/>
        <v>0</v>
      </c>
      <c r="F532" s="55">
        <f t="shared" si="53"/>
        <v>0</v>
      </c>
      <c r="G532" s="55" t="str">
        <f t="shared" si="48"/>
        <v/>
      </c>
      <c r="H532" s="55">
        <f>IF(AND(M532&gt;0,M532&lt;='Summary STATS'!$C$22),1,"")</f>
        <v>1</v>
      </c>
      <c r="I532" s="305"/>
      <c r="J532" s="26" t="s">
        <v>815</v>
      </c>
      <c r="K532" s="205">
        <v>44.226943939999998</v>
      </c>
      <c r="L532" s="205">
        <v>-88.454896509999998</v>
      </c>
      <c r="M532" s="302">
        <v>10.75</v>
      </c>
      <c r="N532" s="302" t="s">
        <v>276</v>
      </c>
      <c r="O532" s="302" t="s">
        <v>277</v>
      </c>
      <c r="P532" s="301"/>
      <c r="Q532" s="302"/>
      <c r="R532" s="15"/>
      <c r="S532" s="15"/>
      <c r="T532" s="302"/>
      <c r="U532" s="302"/>
      <c r="V532" s="302"/>
      <c r="W532" s="302"/>
      <c r="X532" s="302"/>
      <c r="Y532" s="302"/>
      <c r="Z532" s="302"/>
      <c r="AA532" s="302"/>
      <c r="AB532" s="302"/>
      <c r="AC532" s="302"/>
      <c r="AD532" s="302"/>
      <c r="AE532" s="302"/>
      <c r="AF532" s="302"/>
      <c r="AG532" s="302"/>
      <c r="AH532" s="302"/>
      <c r="AI532" s="302"/>
      <c r="AJ532" s="302"/>
      <c r="AK532" s="302"/>
      <c r="AL532" s="302"/>
      <c r="AM532" s="302"/>
      <c r="AN532" s="302"/>
      <c r="AO532" s="302"/>
      <c r="AP532" s="302"/>
      <c r="AQ532" s="302"/>
      <c r="AR532" s="302"/>
      <c r="AS532" s="302"/>
      <c r="AT532" s="302"/>
      <c r="AU532" s="302"/>
      <c r="AV532" s="302"/>
      <c r="AW532" s="302"/>
      <c r="AX532" s="302"/>
      <c r="AY532" s="302"/>
      <c r="AZ532" s="302"/>
      <c r="BA532" s="302"/>
      <c r="BB532" s="302"/>
      <c r="BC532" s="302"/>
      <c r="BD532" s="302"/>
      <c r="BE532" s="302"/>
      <c r="BF532" s="302"/>
      <c r="BG532" s="302"/>
      <c r="BH532" s="302"/>
      <c r="BI532" s="302"/>
      <c r="BJ532" s="302"/>
      <c r="BK532" s="302"/>
      <c r="BL532" s="302"/>
      <c r="BM532" s="302"/>
      <c r="BN532" s="302"/>
      <c r="BO532" s="302"/>
      <c r="BP532" s="302"/>
      <c r="BQ532" s="302"/>
      <c r="BR532" s="302"/>
      <c r="BS532" s="302"/>
      <c r="BT532" s="302"/>
      <c r="BU532" s="302"/>
      <c r="BV532" s="302"/>
      <c r="BW532" s="302"/>
      <c r="BX532" s="302"/>
      <c r="BY532" s="302"/>
      <c r="BZ532" s="302"/>
      <c r="CA532" s="302"/>
      <c r="CB532" s="302"/>
      <c r="CC532" s="302"/>
      <c r="CD532" s="302"/>
      <c r="CE532" s="302"/>
      <c r="CF532" s="302"/>
      <c r="CG532" s="302"/>
      <c r="CH532" s="302"/>
      <c r="CI532" s="302"/>
      <c r="CJ532" s="302"/>
      <c r="CK532" s="302"/>
      <c r="CL532" s="302"/>
      <c r="CM532" s="302"/>
      <c r="CN532" s="302"/>
      <c r="CO532" s="302"/>
      <c r="CP532" s="302"/>
      <c r="CQ532" s="302"/>
      <c r="CR532" s="302"/>
      <c r="CS532" s="302"/>
      <c r="CT532" s="302"/>
      <c r="CU532" s="302"/>
      <c r="CV532" s="302"/>
      <c r="CW532" s="302"/>
      <c r="CX532" s="302"/>
      <c r="CY532" s="302"/>
      <c r="CZ532" s="302"/>
      <c r="DA532" s="302"/>
      <c r="DB532" s="302"/>
      <c r="DC532" s="302"/>
      <c r="DD532" s="302"/>
      <c r="DE532" s="302"/>
      <c r="DF532" s="302"/>
      <c r="DG532" s="302"/>
      <c r="DH532" s="302"/>
      <c r="DI532" s="302"/>
      <c r="DJ532" s="302"/>
      <c r="DK532" s="302"/>
      <c r="DL532" s="302"/>
      <c r="DM532" s="302"/>
      <c r="DN532" s="302"/>
      <c r="DO532" s="302"/>
      <c r="DP532" s="302"/>
      <c r="DQ532" s="302"/>
      <c r="DR532" s="302"/>
      <c r="DS532" s="302"/>
      <c r="DT532" s="302"/>
      <c r="DU532" s="302"/>
      <c r="DV532" s="302"/>
      <c r="DW532" s="302"/>
      <c r="DX532" s="302"/>
      <c r="DY532" s="302"/>
      <c r="DZ532" s="302"/>
      <c r="EA532" s="302"/>
      <c r="EB532" s="302"/>
      <c r="EC532" s="302"/>
      <c r="ED532" s="302"/>
      <c r="EE532" s="302"/>
      <c r="EF532" s="302"/>
      <c r="EG532" s="302"/>
      <c r="EH532" s="302"/>
      <c r="EI532" s="302"/>
      <c r="EJ532" s="302"/>
      <c r="EK532" s="302"/>
      <c r="EL532" s="302"/>
      <c r="EM532" s="302"/>
      <c r="EN532" s="302"/>
      <c r="EO532" s="302"/>
      <c r="EP532" s="302"/>
      <c r="EQ532" s="302"/>
      <c r="ER532" s="302"/>
      <c r="ES532" s="302"/>
      <c r="ET532" s="302"/>
      <c r="EU532" s="302"/>
      <c r="EV532" s="302"/>
      <c r="EW532" s="302"/>
      <c r="EX532" s="302"/>
      <c r="EY532" s="302"/>
      <c r="EZ532" s="303"/>
      <c r="FA532" s="303"/>
      <c r="FB532" s="303"/>
      <c r="FC532" s="303"/>
      <c r="FD532" s="303"/>
      <c r="FE532" s="302"/>
      <c r="FF532" s="302"/>
      <c r="FG532" s="302"/>
      <c r="FH532" s="302"/>
      <c r="FI532" s="302"/>
    </row>
    <row r="533" spans="1:165" x14ac:dyDescent="0.2">
      <c r="A533" s="302"/>
      <c r="B533" s="55">
        <f t="shared" si="49"/>
        <v>0</v>
      </c>
      <c r="C533" s="55" t="str">
        <f t="shared" si="50"/>
        <v/>
      </c>
      <c r="D533" s="55" t="str">
        <f t="shared" si="51"/>
        <v/>
      </c>
      <c r="E533" s="55">
        <f t="shared" si="52"/>
        <v>0</v>
      </c>
      <c r="F533" s="55">
        <f t="shared" si="53"/>
        <v>0</v>
      </c>
      <c r="G533" s="55" t="str">
        <f t="shared" si="48"/>
        <v/>
      </c>
      <c r="H533" s="55">
        <f>IF(AND(M533&gt;0,M533&lt;='Summary STATS'!$C$22),1,"")</f>
        <v>1</v>
      </c>
      <c r="I533" s="305"/>
      <c r="J533" s="26" t="s">
        <v>816</v>
      </c>
      <c r="K533" s="205">
        <v>44.226929040000002</v>
      </c>
      <c r="L533" s="205">
        <v>-88.45379509</v>
      </c>
      <c r="M533" s="302">
        <v>10</v>
      </c>
      <c r="N533" s="302" t="s">
        <v>284</v>
      </c>
      <c r="O533" s="302" t="s">
        <v>277</v>
      </c>
      <c r="P533" s="301"/>
      <c r="Q533" s="302"/>
      <c r="R533" s="15"/>
      <c r="S533" s="15"/>
      <c r="T533" s="302"/>
      <c r="U533" s="302"/>
      <c r="V533" s="302"/>
      <c r="W533" s="302"/>
      <c r="X533" s="302"/>
      <c r="Y533" s="302"/>
      <c r="Z533" s="302"/>
      <c r="AA533" s="302"/>
      <c r="AB533" s="302"/>
      <c r="AC533" s="302"/>
      <c r="AD533" s="302"/>
      <c r="AE533" s="302"/>
      <c r="AF533" s="302"/>
      <c r="AG533" s="302"/>
      <c r="AH533" s="302"/>
      <c r="AI533" s="302"/>
      <c r="AJ533" s="302"/>
      <c r="AK533" s="302"/>
      <c r="AL533" s="302"/>
      <c r="AM533" s="302"/>
      <c r="AN533" s="302"/>
      <c r="AO533" s="302"/>
      <c r="AP533" s="302"/>
      <c r="AQ533" s="302"/>
      <c r="AR533" s="302"/>
      <c r="AS533" s="302"/>
      <c r="AT533" s="302"/>
      <c r="AU533" s="302"/>
      <c r="AV533" s="302"/>
      <c r="AW533" s="302"/>
      <c r="AX533" s="302"/>
      <c r="AY533" s="302"/>
      <c r="AZ533" s="302"/>
      <c r="BA533" s="302"/>
      <c r="BB533" s="302"/>
      <c r="BC533" s="302"/>
      <c r="BD533" s="302"/>
      <c r="BE533" s="302"/>
      <c r="BF533" s="302"/>
      <c r="BG533" s="302"/>
      <c r="BH533" s="302"/>
      <c r="BI533" s="302"/>
      <c r="BJ533" s="302"/>
      <c r="BK533" s="302"/>
      <c r="BL533" s="302"/>
      <c r="BM533" s="302"/>
      <c r="BN533" s="302"/>
      <c r="BO533" s="302"/>
      <c r="BP533" s="302"/>
      <c r="BQ533" s="302"/>
      <c r="BR533" s="302"/>
      <c r="BS533" s="302"/>
      <c r="BT533" s="302"/>
      <c r="BU533" s="302"/>
      <c r="BV533" s="302"/>
      <c r="BW533" s="302"/>
      <c r="BX533" s="302"/>
      <c r="BY533" s="302"/>
      <c r="BZ533" s="302"/>
      <c r="CA533" s="302"/>
      <c r="CB533" s="302"/>
      <c r="CC533" s="302"/>
      <c r="CD533" s="302"/>
      <c r="CE533" s="302"/>
      <c r="CF533" s="302"/>
      <c r="CG533" s="302"/>
      <c r="CH533" s="302"/>
      <c r="CI533" s="302"/>
      <c r="CJ533" s="302"/>
      <c r="CK533" s="302"/>
      <c r="CL533" s="302"/>
      <c r="CM533" s="302"/>
      <c r="CN533" s="302"/>
      <c r="CO533" s="302"/>
      <c r="CP533" s="302"/>
      <c r="CQ533" s="302"/>
      <c r="CR533" s="302"/>
      <c r="CS533" s="302"/>
      <c r="CT533" s="302"/>
      <c r="CU533" s="302"/>
      <c r="CV533" s="302"/>
      <c r="CW533" s="302"/>
      <c r="CX533" s="302"/>
      <c r="CY533" s="302"/>
      <c r="CZ533" s="302"/>
      <c r="DA533" s="302"/>
      <c r="DB533" s="302"/>
      <c r="DC533" s="302"/>
      <c r="DD533" s="302"/>
      <c r="DE533" s="302"/>
      <c r="DF533" s="302"/>
      <c r="DG533" s="302"/>
      <c r="DH533" s="302"/>
      <c r="DI533" s="302"/>
      <c r="DJ533" s="302"/>
      <c r="DK533" s="302"/>
      <c r="DL533" s="302"/>
      <c r="DM533" s="302"/>
      <c r="DN533" s="302"/>
      <c r="DO533" s="302"/>
      <c r="DP533" s="302"/>
      <c r="DQ533" s="302"/>
      <c r="DR533" s="302"/>
      <c r="DS533" s="302"/>
      <c r="DT533" s="302"/>
      <c r="DU533" s="302"/>
      <c r="DV533" s="302"/>
      <c r="DW533" s="302"/>
      <c r="DX533" s="302"/>
      <c r="DY533" s="302"/>
      <c r="DZ533" s="302"/>
      <c r="EA533" s="302"/>
      <c r="EB533" s="302"/>
      <c r="EC533" s="302"/>
      <c r="ED533" s="302"/>
      <c r="EE533" s="302"/>
      <c r="EF533" s="302"/>
      <c r="EG533" s="302"/>
      <c r="EH533" s="302"/>
      <c r="EI533" s="302"/>
      <c r="EJ533" s="302"/>
      <c r="EK533" s="302"/>
      <c r="EL533" s="302"/>
      <c r="EM533" s="302"/>
      <c r="EN533" s="302"/>
      <c r="EO533" s="302"/>
      <c r="EP533" s="302"/>
      <c r="EQ533" s="302"/>
      <c r="ER533" s="302"/>
      <c r="ES533" s="302"/>
      <c r="ET533" s="302"/>
      <c r="EU533" s="302"/>
      <c r="EV533" s="302"/>
      <c r="EW533" s="302"/>
      <c r="EX533" s="302"/>
      <c r="EY533" s="302"/>
      <c r="EZ533" s="303"/>
      <c r="FA533" s="303"/>
      <c r="FB533" s="303"/>
      <c r="FC533" s="303"/>
      <c r="FD533" s="303"/>
      <c r="FE533" s="302"/>
      <c r="FF533" s="302"/>
      <c r="FG533" s="302"/>
      <c r="FH533" s="302"/>
      <c r="FI533" s="302"/>
    </row>
    <row r="534" spans="1:165" x14ac:dyDescent="0.2">
      <c r="A534" s="302"/>
      <c r="B534" s="55">
        <f t="shared" si="49"/>
        <v>0</v>
      </c>
      <c r="C534" s="55" t="str">
        <f t="shared" si="50"/>
        <v/>
      </c>
      <c r="D534" s="55" t="str">
        <f t="shared" si="51"/>
        <v/>
      </c>
      <c r="E534" s="55">
        <f t="shared" si="52"/>
        <v>0</v>
      </c>
      <c r="F534" s="55">
        <f t="shared" si="53"/>
        <v>0</v>
      </c>
      <c r="G534" s="55" t="str">
        <f t="shared" si="48"/>
        <v/>
      </c>
      <c r="H534" s="55">
        <f>IF(AND(M534&gt;0,M534&lt;='Summary STATS'!$C$22),1,"")</f>
        <v>1</v>
      </c>
      <c r="I534" s="305"/>
      <c r="J534" s="26" t="s">
        <v>817</v>
      </c>
      <c r="K534" s="205">
        <v>44.226914120000004</v>
      </c>
      <c r="L534" s="205">
        <v>-88.452693670000002</v>
      </c>
      <c r="M534" s="302">
        <v>8.5</v>
      </c>
      <c r="N534" s="302" t="s">
        <v>284</v>
      </c>
      <c r="O534" s="302" t="s">
        <v>277</v>
      </c>
      <c r="P534" s="301"/>
      <c r="Q534" s="302"/>
      <c r="R534" s="15"/>
      <c r="S534" s="15"/>
      <c r="T534" s="302"/>
      <c r="U534" s="302"/>
      <c r="V534" s="302"/>
      <c r="W534" s="302"/>
      <c r="X534" s="302"/>
      <c r="Y534" s="302"/>
      <c r="Z534" s="302"/>
      <c r="AA534" s="302"/>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2"/>
      <c r="BC534" s="302"/>
      <c r="BD534" s="302"/>
      <c r="BE534" s="302"/>
      <c r="BF534" s="302"/>
      <c r="BG534" s="302"/>
      <c r="BH534" s="302"/>
      <c r="BI534" s="302"/>
      <c r="BJ534" s="302"/>
      <c r="BK534" s="302"/>
      <c r="BL534" s="302"/>
      <c r="BM534" s="302"/>
      <c r="BN534" s="302"/>
      <c r="BO534" s="302"/>
      <c r="BP534" s="302"/>
      <c r="BQ534" s="302"/>
      <c r="BR534" s="302"/>
      <c r="BS534" s="302"/>
      <c r="BT534" s="302"/>
      <c r="BU534" s="302"/>
      <c r="BV534" s="302"/>
      <c r="BW534" s="302"/>
      <c r="BX534" s="302"/>
      <c r="BY534" s="302"/>
      <c r="BZ534" s="302"/>
      <c r="CA534" s="302"/>
      <c r="CB534" s="302"/>
      <c r="CC534" s="302"/>
      <c r="CD534" s="302"/>
      <c r="CE534" s="302"/>
      <c r="CF534" s="302"/>
      <c r="CG534" s="302"/>
      <c r="CH534" s="302"/>
      <c r="CI534" s="302"/>
      <c r="CJ534" s="302"/>
      <c r="CK534" s="302"/>
      <c r="CL534" s="302"/>
      <c r="CM534" s="302"/>
      <c r="CN534" s="302"/>
      <c r="CO534" s="302"/>
      <c r="CP534" s="302"/>
      <c r="CQ534" s="302"/>
      <c r="CR534" s="302"/>
      <c r="CS534" s="302"/>
      <c r="CT534" s="302"/>
      <c r="CU534" s="302"/>
      <c r="CV534" s="302"/>
      <c r="CW534" s="302"/>
      <c r="CX534" s="302"/>
      <c r="CY534" s="302"/>
      <c r="CZ534" s="302"/>
      <c r="DA534" s="302"/>
      <c r="DB534" s="302"/>
      <c r="DC534" s="302"/>
      <c r="DD534" s="302"/>
      <c r="DE534" s="302"/>
      <c r="DF534" s="302"/>
      <c r="DG534" s="302"/>
      <c r="DH534" s="302"/>
      <c r="DI534" s="302"/>
      <c r="DJ534" s="302"/>
      <c r="DK534" s="302"/>
      <c r="DL534" s="302"/>
      <c r="DM534" s="302"/>
      <c r="DN534" s="302"/>
      <c r="DO534" s="302"/>
      <c r="DP534" s="302"/>
      <c r="DQ534" s="302"/>
      <c r="DR534" s="302"/>
      <c r="DS534" s="302"/>
      <c r="DT534" s="302"/>
      <c r="DU534" s="302"/>
      <c r="DV534" s="302"/>
      <c r="DW534" s="302"/>
      <c r="DX534" s="302"/>
      <c r="DY534" s="302"/>
      <c r="DZ534" s="302"/>
      <c r="EA534" s="302"/>
      <c r="EB534" s="302"/>
      <c r="EC534" s="302"/>
      <c r="ED534" s="302"/>
      <c r="EE534" s="302"/>
      <c r="EF534" s="302"/>
      <c r="EG534" s="302"/>
      <c r="EH534" s="302"/>
      <c r="EI534" s="302"/>
      <c r="EJ534" s="302"/>
      <c r="EK534" s="302"/>
      <c r="EL534" s="302"/>
      <c r="EM534" s="302"/>
      <c r="EN534" s="302"/>
      <c r="EO534" s="302"/>
      <c r="EP534" s="302"/>
      <c r="EQ534" s="302"/>
      <c r="ER534" s="302"/>
      <c r="ES534" s="302"/>
      <c r="ET534" s="302"/>
      <c r="EU534" s="302"/>
      <c r="EV534" s="302"/>
      <c r="EW534" s="302"/>
      <c r="EX534" s="302"/>
      <c r="EY534" s="302"/>
      <c r="EZ534" s="303"/>
      <c r="FA534" s="303"/>
      <c r="FB534" s="303"/>
      <c r="FC534" s="303"/>
      <c r="FD534" s="303"/>
      <c r="FE534" s="302"/>
      <c r="FF534" s="302"/>
      <c r="FG534" s="302"/>
      <c r="FH534" s="302"/>
      <c r="FI534" s="302"/>
    </row>
    <row r="535" spans="1:165" x14ac:dyDescent="0.2">
      <c r="A535" s="302"/>
      <c r="B535" s="55">
        <f t="shared" si="49"/>
        <v>1</v>
      </c>
      <c r="C535" s="55">
        <f t="shared" si="50"/>
        <v>1</v>
      </c>
      <c r="D535" s="55">
        <f t="shared" si="51"/>
        <v>1</v>
      </c>
      <c r="E535" s="55">
        <f t="shared" si="52"/>
        <v>1</v>
      </c>
      <c r="F535" s="55">
        <f t="shared" si="53"/>
        <v>1</v>
      </c>
      <c r="G535" s="55">
        <f t="shared" si="48"/>
        <v>6.75</v>
      </c>
      <c r="H535" s="55">
        <f>IF(AND(M535&gt;0,M535&lt;='Summary STATS'!$C$22),1,"")</f>
        <v>1</v>
      </c>
      <c r="I535" s="305"/>
      <c r="J535" s="26" t="s">
        <v>818</v>
      </c>
      <c r="K535" s="205">
        <v>44.226899189999997</v>
      </c>
      <c r="L535" s="205">
        <v>-88.451592259999998</v>
      </c>
      <c r="M535" s="302">
        <v>6.75</v>
      </c>
      <c r="N535" s="302" t="s">
        <v>284</v>
      </c>
      <c r="O535" s="302" t="s">
        <v>277</v>
      </c>
      <c r="P535" s="301"/>
      <c r="Q535" s="302">
        <v>2</v>
      </c>
      <c r="R535" s="15" t="s">
        <v>278</v>
      </c>
      <c r="S535" s="15"/>
      <c r="T535" s="302"/>
      <c r="U535" s="302"/>
      <c r="V535" s="302"/>
      <c r="W535" s="302"/>
      <c r="X535" s="302"/>
      <c r="Y535" s="302"/>
      <c r="Z535" s="302"/>
      <c r="AA535" s="302"/>
      <c r="AB535" s="302"/>
      <c r="AC535" s="302"/>
      <c r="AD535" s="302"/>
      <c r="AE535" s="302">
        <v>2</v>
      </c>
      <c r="AF535" s="302"/>
      <c r="AG535" s="302"/>
      <c r="AH535" s="302"/>
      <c r="AI535" s="302"/>
      <c r="AJ535" s="302"/>
      <c r="AK535" s="302"/>
      <c r="AL535" s="302"/>
      <c r="AM535" s="302"/>
      <c r="AN535" s="302"/>
      <c r="AO535" s="302"/>
      <c r="AP535" s="302"/>
      <c r="AQ535" s="302"/>
      <c r="AR535" s="302"/>
      <c r="AS535" s="302"/>
      <c r="AT535" s="302"/>
      <c r="AU535" s="302"/>
      <c r="AV535" s="302"/>
      <c r="AW535" s="302"/>
      <c r="AX535" s="302"/>
      <c r="AY535" s="302"/>
      <c r="AZ535" s="302"/>
      <c r="BA535" s="302"/>
      <c r="BB535" s="302"/>
      <c r="BC535" s="302"/>
      <c r="BD535" s="302"/>
      <c r="BE535" s="302"/>
      <c r="BF535" s="302"/>
      <c r="BG535" s="302"/>
      <c r="BH535" s="302"/>
      <c r="BI535" s="302"/>
      <c r="BJ535" s="302"/>
      <c r="BK535" s="302"/>
      <c r="BL535" s="302"/>
      <c r="BM535" s="302"/>
      <c r="BN535" s="302"/>
      <c r="BO535" s="302"/>
      <c r="BP535" s="302"/>
      <c r="BQ535" s="302"/>
      <c r="BR535" s="302"/>
      <c r="BS535" s="302"/>
      <c r="BT535" s="302"/>
      <c r="BU535" s="302"/>
      <c r="BV535" s="302"/>
      <c r="BW535" s="302"/>
      <c r="BX535" s="302"/>
      <c r="BY535" s="302"/>
      <c r="BZ535" s="302"/>
      <c r="CA535" s="302"/>
      <c r="CB535" s="302"/>
      <c r="CC535" s="302"/>
      <c r="CD535" s="302"/>
      <c r="CE535" s="302"/>
      <c r="CF535" s="302"/>
      <c r="CG535" s="302"/>
      <c r="CH535" s="302"/>
      <c r="CI535" s="302"/>
      <c r="CJ535" s="302"/>
      <c r="CK535" s="302"/>
      <c r="CL535" s="302"/>
      <c r="CM535" s="302"/>
      <c r="CN535" s="302"/>
      <c r="CO535" s="302"/>
      <c r="CP535" s="302"/>
      <c r="CQ535" s="302"/>
      <c r="CR535" s="302"/>
      <c r="CS535" s="302"/>
      <c r="CT535" s="302"/>
      <c r="CU535" s="302"/>
      <c r="CV535" s="302"/>
      <c r="CW535" s="302"/>
      <c r="CX535" s="302"/>
      <c r="CY535" s="302"/>
      <c r="CZ535" s="302"/>
      <c r="DA535" s="302"/>
      <c r="DB535" s="302"/>
      <c r="DC535" s="302"/>
      <c r="DD535" s="302"/>
      <c r="DE535" s="302"/>
      <c r="DF535" s="302"/>
      <c r="DG535" s="302"/>
      <c r="DH535" s="302"/>
      <c r="DI535" s="302"/>
      <c r="DJ535" s="302"/>
      <c r="DK535" s="302"/>
      <c r="DL535" s="302"/>
      <c r="DM535" s="302"/>
      <c r="DN535" s="302"/>
      <c r="DO535" s="302"/>
      <c r="DP535" s="302"/>
      <c r="DQ535" s="302"/>
      <c r="DR535" s="302"/>
      <c r="DS535" s="302"/>
      <c r="DT535" s="302"/>
      <c r="DU535" s="302"/>
      <c r="DV535" s="302"/>
      <c r="DW535" s="302"/>
      <c r="DX535" s="302"/>
      <c r="DY535" s="302"/>
      <c r="DZ535" s="302"/>
      <c r="EA535" s="302"/>
      <c r="EB535" s="302"/>
      <c r="EC535" s="302"/>
      <c r="ED535" s="302"/>
      <c r="EE535" s="302"/>
      <c r="EF535" s="302"/>
      <c r="EG535" s="302"/>
      <c r="EH535" s="302"/>
      <c r="EI535" s="302"/>
      <c r="EJ535" s="302"/>
      <c r="EK535" s="302"/>
      <c r="EL535" s="302"/>
      <c r="EM535" s="302"/>
      <c r="EN535" s="302"/>
      <c r="EO535" s="302"/>
      <c r="EP535" s="302"/>
      <c r="EQ535" s="302"/>
      <c r="ER535" s="302"/>
      <c r="ES535" s="302"/>
      <c r="ET535" s="302"/>
      <c r="EU535" s="302"/>
      <c r="EV535" s="302"/>
      <c r="EW535" s="302"/>
      <c r="EX535" s="302"/>
      <c r="EY535" s="302"/>
      <c r="EZ535" s="303"/>
      <c r="FA535" s="303"/>
      <c r="FB535" s="303"/>
      <c r="FC535" s="303"/>
      <c r="FD535" s="303"/>
      <c r="FE535" s="302"/>
      <c r="FF535" s="302"/>
      <c r="FG535" s="302"/>
      <c r="FH535" s="302"/>
      <c r="FI535" s="302"/>
    </row>
    <row r="536" spans="1:165" x14ac:dyDescent="0.2">
      <c r="A536" s="302"/>
      <c r="B536" s="55">
        <f t="shared" si="49"/>
        <v>1</v>
      </c>
      <c r="C536" s="55">
        <f t="shared" si="50"/>
        <v>1</v>
      </c>
      <c r="D536" s="55">
        <f t="shared" si="51"/>
        <v>1</v>
      </c>
      <c r="E536" s="55">
        <f t="shared" si="52"/>
        <v>1</v>
      </c>
      <c r="F536" s="55">
        <f t="shared" si="53"/>
        <v>1</v>
      </c>
      <c r="G536" s="55">
        <f t="shared" si="48"/>
        <v>5.75</v>
      </c>
      <c r="H536" s="55">
        <f>IF(AND(M536&gt;0,M536&lt;='Summary STATS'!$C$22),1,"")</f>
        <v>1</v>
      </c>
      <c r="I536" s="305"/>
      <c r="J536" s="26" t="s">
        <v>819</v>
      </c>
      <c r="K536" s="205">
        <v>44.226884259999999</v>
      </c>
      <c r="L536" s="205">
        <v>-88.450490840000001</v>
      </c>
      <c r="M536" s="302">
        <v>5.75</v>
      </c>
      <c r="N536" s="302" t="s">
        <v>284</v>
      </c>
      <c r="O536" s="302" t="s">
        <v>277</v>
      </c>
      <c r="P536" s="301"/>
      <c r="Q536" s="302">
        <v>1</v>
      </c>
      <c r="R536" s="15"/>
      <c r="S536" s="15"/>
      <c r="T536" s="302"/>
      <c r="U536" s="302"/>
      <c r="V536" s="302"/>
      <c r="W536" s="302"/>
      <c r="X536" s="302"/>
      <c r="Y536" s="302"/>
      <c r="Z536" s="302"/>
      <c r="AA536" s="302"/>
      <c r="AB536" s="302"/>
      <c r="AC536" s="302"/>
      <c r="AD536" s="302"/>
      <c r="AE536" s="302">
        <v>1</v>
      </c>
      <c r="AF536" s="302"/>
      <c r="AG536" s="302"/>
      <c r="AH536" s="302"/>
      <c r="AI536" s="302"/>
      <c r="AJ536" s="302"/>
      <c r="AK536" s="302"/>
      <c r="AL536" s="302"/>
      <c r="AM536" s="302"/>
      <c r="AN536" s="302"/>
      <c r="AO536" s="302"/>
      <c r="AP536" s="302"/>
      <c r="AQ536" s="302"/>
      <c r="AR536" s="302"/>
      <c r="AS536" s="302"/>
      <c r="AT536" s="302"/>
      <c r="AU536" s="302"/>
      <c r="AV536" s="302"/>
      <c r="AW536" s="302"/>
      <c r="AX536" s="302"/>
      <c r="AY536" s="302"/>
      <c r="AZ536" s="302"/>
      <c r="BA536" s="302"/>
      <c r="BB536" s="302"/>
      <c r="BC536" s="302"/>
      <c r="BD536" s="302"/>
      <c r="BE536" s="302"/>
      <c r="BF536" s="302"/>
      <c r="BG536" s="302"/>
      <c r="BH536" s="302"/>
      <c r="BI536" s="302"/>
      <c r="BJ536" s="302"/>
      <c r="BK536" s="302"/>
      <c r="BL536" s="302"/>
      <c r="BM536" s="302"/>
      <c r="BN536" s="302"/>
      <c r="BO536" s="302"/>
      <c r="BP536" s="302"/>
      <c r="BQ536" s="302"/>
      <c r="BR536" s="302"/>
      <c r="BS536" s="302"/>
      <c r="BT536" s="302"/>
      <c r="BU536" s="302"/>
      <c r="BV536" s="302"/>
      <c r="BW536" s="302"/>
      <c r="BX536" s="302"/>
      <c r="BY536" s="302"/>
      <c r="BZ536" s="302"/>
      <c r="CA536" s="302"/>
      <c r="CB536" s="302"/>
      <c r="CC536" s="302"/>
      <c r="CD536" s="302"/>
      <c r="CE536" s="302"/>
      <c r="CF536" s="302"/>
      <c r="CG536" s="302"/>
      <c r="CH536" s="302"/>
      <c r="CI536" s="302"/>
      <c r="CJ536" s="302"/>
      <c r="CK536" s="302"/>
      <c r="CL536" s="302"/>
      <c r="CM536" s="302"/>
      <c r="CN536" s="302"/>
      <c r="CO536" s="302"/>
      <c r="CP536" s="302"/>
      <c r="CQ536" s="302"/>
      <c r="CR536" s="302"/>
      <c r="CS536" s="302"/>
      <c r="CT536" s="302"/>
      <c r="CU536" s="302"/>
      <c r="CV536" s="302"/>
      <c r="CW536" s="302"/>
      <c r="CX536" s="302"/>
      <c r="CY536" s="302"/>
      <c r="CZ536" s="302"/>
      <c r="DA536" s="302"/>
      <c r="DB536" s="302"/>
      <c r="DC536" s="302"/>
      <c r="DD536" s="302"/>
      <c r="DE536" s="302"/>
      <c r="DF536" s="302"/>
      <c r="DG536" s="302"/>
      <c r="DH536" s="302"/>
      <c r="DI536" s="302"/>
      <c r="DJ536" s="302"/>
      <c r="DK536" s="302"/>
      <c r="DL536" s="302"/>
      <c r="DM536" s="302"/>
      <c r="DN536" s="302"/>
      <c r="DO536" s="302"/>
      <c r="DP536" s="302"/>
      <c r="DQ536" s="302"/>
      <c r="DR536" s="302"/>
      <c r="DS536" s="302"/>
      <c r="DT536" s="302"/>
      <c r="DU536" s="302"/>
      <c r="DV536" s="302"/>
      <c r="DW536" s="302"/>
      <c r="DX536" s="302"/>
      <c r="DY536" s="302"/>
      <c r="DZ536" s="302"/>
      <c r="EA536" s="302"/>
      <c r="EB536" s="302"/>
      <c r="EC536" s="302"/>
      <c r="ED536" s="302"/>
      <c r="EE536" s="302"/>
      <c r="EF536" s="302"/>
      <c r="EG536" s="302"/>
      <c r="EH536" s="302"/>
      <c r="EI536" s="302"/>
      <c r="EJ536" s="302"/>
      <c r="EK536" s="302"/>
      <c r="EL536" s="302"/>
      <c r="EM536" s="302"/>
      <c r="EN536" s="302"/>
      <c r="EO536" s="302"/>
      <c r="EP536" s="302"/>
      <c r="EQ536" s="302"/>
      <c r="ER536" s="302"/>
      <c r="ES536" s="302"/>
      <c r="ET536" s="302"/>
      <c r="EU536" s="302"/>
      <c r="EV536" s="302"/>
      <c r="EW536" s="302"/>
      <c r="EX536" s="302"/>
      <c r="EY536" s="302"/>
      <c r="EZ536" s="303"/>
      <c r="FA536" s="303"/>
      <c r="FB536" s="303"/>
      <c r="FC536" s="303"/>
      <c r="FD536" s="303"/>
      <c r="FE536" s="302"/>
      <c r="FF536" s="302"/>
      <c r="FG536" s="302"/>
      <c r="FH536" s="302"/>
      <c r="FI536" s="302"/>
    </row>
    <row r="537" spans="1:165" x14ac:dyDescent="0.2">
      <c r="A537" s="302"/>
      <c r="B537" s="55">
        <f t="shared" si="49"/>
        <v>4</v>
      </c>
      <c r="C537" s="55">
        <f t="shared" si="50"/>
        <v>4</v>
      </c>
      <c r="D537" s="55">
        <f t="shared" si="51"/>
        <v>3</v>
      </c>
      <c r="E537" s="55">
        <f t="shared" si="52"/>
        <v>4</v>
      </c>
      <c r="F537" s="55">
        <f t="shared" si="53"/>
        <v>3</v>
      </c>
      <c r="G537" s="55">
        <f t="shared" si="48"/>
        <v>5</v>
      </c>
      <c r="H537" s="55">
        <f>IF(AND(M537&gt;0,M537&lt;='Summary STATS'!$C$22),1,"")</f>
        <v>1</v>
      </c>
      <c r="I537" s="305"/>
      <c r="J537" s="26" t="s">
        <v>820</v>
      </c>
      <c r="K537" s="205">
        <v>44.227854800000003</v>
      </c>
      <c r="L537" s="205">
        <v>-88.463687280000002</v>
      </c>
      <c r="M537" s="302">
        <v>5</v>
      </c>
      <c r="N537" s="302" t="s">
        <v>284</v>
      </c>
      <c r="O537" s="302" t="s">
        <v>277</v>
      </c>
      <c r="P537" s="301"/>
      <c r="Q537" s="302">
        <v>3</v>
      </c>
      <c r="R537" s="15">
        <v>1</v>
      </c>
      <c r="S537" s="15"/>
      <c r="T537" s="302"/>
      <c r="U537" s="302"/>
      <c r="V537" s="302"/>
      <c r="W537" s="302"/>
      <c r="X537" s="302"/>
      <c r="Y537" s="302"/>
      <c r="Z537" s="302"/>
      <c r="AA537" s="302"/>
      <c r="AB537" s="302"/>
      <c r="AC537" s="302"/>
      <c r="AD537" s="302"/>
      <c r="AE537" s="302">
        <v>2</v>
      </c>
      <c r="AF537" s="302"/>
      <c r="AG537" s="302"/>
      <c r="AH537" s="302"/>
      <c r="AI537" s="302"/>
      <c r="AJ537" s="302"/>
      <c r="AK537" s="302"/>
      <c r="AL537" s="302"/>
      <c r="AM537" s="302"/>
      <c r="AN537" s="302"/>
      <c r="AO537" s="302"/>
      <c r="AP537" s="302"/>
      <c r="AQ537" s="302">
        <v>3</v>
      </c>
      <c r="AR537" s="302"/>
      <c r="AS537" s="302"/>
      <c r="AT537" s="302"/>
      <c r="AU537" s="302"/>
      <c r="AV537" s="302"/>
      <c r="AW537" s="302">
        <v>1</v>
      </c>
      <c r="AX537" s="302"/>
      <c r="AY537" s="302"/>
      <c r="AZ537" s="302"/>
      <c r="BA537" s="302"/>
      <c r="BB537" s="302"/>
      <c r="BC537" s="302"/>
      <c r="BD537" s="302"/>
      <c r="BE537" s="302" t="s">
        <v>278</v>
      </c>
      <c r="BF537" s="302"/>
      <c r="BG537" s="302"/>
      <c r="BH537" s="302"/>
      <c r="BI537" s="302"/>
      <c r="BJ537" s="302"/>
      <c r="BK537" s="302"/>
      <c r="BL537" s="302"/>
      <c r="BM537" s="302"/>
      <c r="BN537" s="302"/>
      <c r="BO537" s="302"/>
      <c r="BP537" s="302"/>
      <c r="BQ537" s="302"/>
      <c r="BR537" s="302"/>
      <c r="BS537" s="302"/>
      <c r="BT537" s="302"/>
      <c r="BU537" s="302"/>
      <c r="BV537" s="302"/>
      <c r="BW537" s="302"/>
      <c r="BX537" s="302"/>
      <c r="BY537" s="302"/>
      <c r="BZ537" s="302"/>
      <c r="CA537" s="302"/>
      <c r="CB537" s="302"/>
      <c r="CC537" s="302"/>
      <c r="CD537" s="302"/>
      <c r="CE537" s="302"/>
      <c r="CF537" s="302"/>
      <c r="CG537" s="302"/>
      <c r="CH537" s="302"/>
      <c r="CI537" s="302"/>
      <c r="CJ537" s="302"/>
      <c r="CK537" s="302"/>
      <c r="CL537" s="302"/>
      <c r="CM537" s="302"/>
      <c r="CN537" s="302"/>
      <c r="CO537" s="302"/>
      <c r="CP537" s="302"/>
      <c r="CQ537" s="302"/>
      <c r="CR537" s="302"/>
      <c r="CS537" s="302"/>
      <c r="CT537" s="302"/>
      <c r="CU537" s="302"/>
      <c r="CV537" s="302"/>
      <c r="CW537" s="302"/>
      <c r="CX537" s="302"/>
      <c r="CY537" s="302"/>
      <c r="CZ537" s="302"/>
      <c r="DA537" s="302"/>
      <c r="DB537" s="302"/>
      <c r="DC537" s="302"/>
      <c r="DD537" s="302"/>
      <c r="DE537" s="302"/>
      <c r="DF537" s="302"/>
      <c r="DG537" s="302"/>
      <c r="DH537" s="302"/>
      <c r="DI537" s="302"/>
      <c r="DJ537" s="302"/>
      <c r="DK537" s="302"/>
      <c r="DL537" s="302"/>
      <c r="DM537" s="302"/>
      <c r="DN537" s="302"/>
      <c r="DO537" s="302"/>
      <c r="DP537" s="302"/>
      <c r="DQ537" s="302"/>
      <c r="DR537" s="302"/>
      <c r="DS537" s="302"/>
      <c r="DT537" s="302"/>
      <c r="DU537" s="302"/>
      <c r="DV537" s="302"/>
      <c r="DW537" s="302"/>
      <c r="DX537" s="302"/>
      <c r="DY537" s="302"/>
      <c r="DZ537" s="302"/>
      <c r="EA537" s="302"/>
      <c r="EB537" s="302"/>
      <c r="EC537" s="302"/>
      <c r="ED537" s="302"/>
      <c r="EE537" s="302"/>
      <c r="EF537" s="302"/>
      <c r="EG537" s="302"/>
      <c r="EH537" s="302"/>
      <c r="EI537" s="302"/>
      <c r="EJ537" s="302"/>
      <c r="EK537" s="302"/>
      <c r="EL537" s="302"/>
      <c r="EM537" s="302"/>
      <c r="EN537" s="302"/>
      <c r="EO537" s="302"/>
      <c r="EP537" s="302"/>
      <c r="EQ537" s="302"/>
      <c r="ER537" s="302"/>
      <c r="ES537" s="302"/>
      <c r="ET537" s="302"/>
      <c r="EU537" s="302"/>
      <c r="EV537" s="302"/>
      <c r="EW537" s="302"/>
      <c r="EX537" s="302"/>
      <c r="EY537" s="302"/>
      <c r="EZ537" s="303"/>
      <c r="FA537" s="303"/>
      <c r="FB537" s="303">
        <v>1</v>
      </c>
      <c r="FC537" s="303"/>
      <c r="FD537" s="303"/>
      <c r="FE537" s="302"/>
      <c r="FF537" s="302"/>
      <c r="FG537" s="302"/>
      <c r="FH537" s="302"/>
      <c r="FI537" s="302"/>
    </row>
    <row r="538" spans="1:165" x14ac:dyDescent="0.2">
      <c r="A538" s="302"/>
      <c r="B538" s="55">
        <f t="shared" si="49"/>
        <v>5</v>
      </c>
      <c r="C538" s="55">
        <f t="shared" si="50"/>
        <v>5</v>
      </c>
      <c r="D538" s="55">
        <f t="shared" si="51"/>
        <v>4</v>
      </c>
      <c r="E538" s="55">
        <f t="shared" si="52"/>
        <v>5</v>
      </c>
      <c r="F538" s="55">
        <f t="shared" si="53"/>
        <v>4</v>
      </c>
      <c r="G538" s="55">
        <f t="shared" ref="G538:G601" si="54">IF($B538&gt;=1,$M538,"")</f>
        <v>5.5</v>
      </c>
      <c r="H538" s="55">
        <f>IF(AND(M538&gt;0,M538&lt;='Summary STATS'!$C$22),1,"")</f>
        <v>1</v>
      </c>
      <c r="I538" s="305"/>
      <c r="J538" s="26" t="s">
        <v>821</v>
      </c>
      <c r="K538" s="205">
        <v>44.227839979999999</v>
      </c>
      <c r="L538" s="205">
        <v>-88.462585840000003</v>
      </c>
      <c r="M538" s="302">
        <v>5.5</v>
      </c>
      <c r="N538" s="302" t="s">
        <v>284</v>
      </c>
      <c r="O538" s="302" t="s">
        <v>277</v>
      </c>
      <c r="P538" s="301"/>
      <c r="Q538" s="302">
        <v>3</v>
      </c>
      <c r="R538" s="15">
        <v>2</v>
      </c>
      <c r="S538" s="15"/>
      <c r="T538" s="302"/>
      <c r="U538" s="302"/>
      <c r="V538" s="302"/>
      <c r="W538" s="302"/>
      <c r="X538" s="302"/>
      <c r="Y538" s="302"/>
      <c r="Z538" s="302"/>
      <c r="AA538" s="302"/>
      <c r="AB538" s="302"/>
      <c r="AC538" s="302"/>
      <c r="AD538" s="302"/>
      <c r="AE538" s="302">
        <v>2</v>
      </c>
      <c r="AF538" s="302"/>
      <c r="AG538" s="302"/>
      <c r="AH538" s="302"/>
      <c r="AI538" s="302"/>
      <c r="AJ538" s="302"/>
      <c r="AK538" s="302"/>
      <c r="AL538" s="302"/>
      <c r="AM538" s="302"/>
      <c r="AN538" s="302"/>
      <c r="AO538" s="302"/>
      <c r="AP538" s="302"/>
      <c r="AQ538" s="302">
        <v>3</v>
      </c>
      <c r="AR538" s="302"/>
      <c r="AS538" s="302"/>
      <c r="AT538" s="302"/>
      <c r="AU538" s="302"/>
      <c r="AV538" s="302"/>
      <c r="AW538" s="302"/>
      <c r="AX538" s="302"/>
      <c r="AY538" s="302"/>
      <c r="AZ538" s="302"/>
      <c r="BA538" s="302"/>
      <c r="BB538" s="302"/>
      <c r="BC538" s="302"/>
      <c r="BD538" s="302"/>
      <c r="BE538" s="302">
        <v>1</v>
      </c>
      <c r="BF538" s="302"/>
      <c r="BG538" s="302"/>
      <c r="BH538" s="302"/>
      <c r="BI538" s="302"/>
      <c r="BJ538" s="302"/>
      <c r="BK538" s="302"/>
      <c r="BL538" s="302"/>
      <c r="BM538" s="302"/>
      <c r="BN538" s="302"/>
      <c r="BO538" s="302"/>
      <c r="BP538" s="302"/>
      <c r="BQ538" s="302"/>
      <c r="BR538" s="302"/>
      <c r="BS538" s="302"/>
      <c r="BT538" s="302"/>
      <c r="BU538" s="302"/>
      <c r="BV538" s="302"/>
      <c r="BW538" s="302"/>
      <c r="BX538" s="302"/>
      <c r="BY538" s="302"/>
      <c r="BZ538" s="302"/>
      <c r="CA538" s="302"/>
      <c r="CB538" s="302"/>
      <c r="CC538" s="302"/>
      <c r="CD538" s="302"/>
      <c r="CE538" s="302"/>
      <c r="CF538" s="302"/>
      <c r="CG538" s="302"/>
      <c r="CH538" s="302"/>
      <c r="CI538" s="302"/>
      <c r="CJ538" s="302"/>
      <c r="CK538" s="302"/>
      <c r="CL538" s="302"/>
      <c r="CM538" s="302"/>
      <c r="CN538" s="302"/>
      <c r="CO538" s="302"/>
      <c r="CP538" s="302"/>
      <c r="CQ538" s="302"/>
      <c r="CR538" s="302"/>
      <c r="CS538" s="302"/>
      <c r="CT538" s="302"/>
      <c r="CU538" s="302"/>
      <c r="CV538" s="302"/>
      <c r="CW538" s="302"/>
      <c r="CX538" s="302"/>
      <c r="CY538" s="302"/>
      <c r="CZ538" s="302"/>
      <c r="DA538" s="302"/>
      <c r="DB538" s="302"/>
      <c r="DC538" s="302"/>
      <c r="DD538" s="302"/>
      <c r="DE538" s="302"/>
      <c r="DF538" s="302"/>
      <c r="DG538" s="302"/>
      <c r="DH538" s="302"/>
      <c r="DI538" s="302"/>
      <c r="DJ538" s="302"/>
      <c r="DK538" s="302"/>
      <c r="DL538" s="302"/>
      <c r="DM538" s="302"/>
      <c r="DN538" s="302"/>
      <c r="DO538" s="302"/>
      <c r="DP538" s="302"/>
      <c r="DQ538" s="302"/>
      <c r="DR538" s="302"/>
      <c r="DS538" s="302"/>
      <c r="DT538" s="302"/>
      <c r="DU538" s="302"/>
      <c r="DV538" s="302"/>
      <c r="DW538" s="302"/>
      <c r="DX538" s="302"/>
      <c r="DY538" s="302"/>
      <c r="DZ538" s="302"/>
      <c r="EA538" s="302"/>
      <c r="EB538" s="302"/>
      <c r="EC538" s="302"/>
      <c r="ED538" s="302"/>
      <c r="EE538" s="302"/>
      <c r="EF538" s="302"/>
      <c r="EG538" s="302"/>
      <c r="EH538" s="302"/>
      <c r="EI538" s="302"/>
      <c r="EJ538" s="302"/>
      <c r="EK538" s="302"/>
      <c r="EL538" s="302"/>
      <c r="EM538" s="302"/>
      <c r="EN538" s="302"/>
      <c r="EO538" s="302"/>
      <c r="EP538" s="302"/>
      <c r="EQ538" s="302"/>
      <c r="ER538" s="302"/>
      <c r="ES538" s="302"/>
      <c r="ET538" s="302"/>
      <c r="EU538" s="302">
        <v>1</v>
      </c>
      <c r="EV538" s="302"/>
      <c r="EW538" s="302"/>
      <c r="EX538" s="302"/>
      <c r="EY538" s="302"/>
      <c r="EZ538" s="303"/>
      <c r="FA538" s="303"/>
      <c r="FB538" s="303">
        <v>2</v>
      </c>
      <c r="FC538" s="303"/>
      <c r="FD538" s="303"/>
      <c r="FE538" s="302"/>
      <c r="FF538" s="302"/>
      <c r="FG538" s="302"/>
      <c r="FH538" s="302"/>
      <c r="FI538" s="302"/>
    </row>
    <row r="539" spans="1:165" x14ac:dyDescent="0.2">
      <c r="A539" s="302"/>
      <c r="B539" s="55">
        <f t="shared" si="49"/>
        <v>2</v>
      </c>
      <c r="C539" s="55">
        <f t="shared" si="50"/>
        <v>2</v>
      </c>
      <c r="D539" s="55">
        <f t="shared" si="51"/>
        <v>2</v>
      </c>
      <c r="E539" s="55">
        <f t="shared" si="52"/>
        <v>2</v>
      </c>
      <c r="F539" s="55">
        <f t="shared" si="53"/>
        <v>2</v>
      </c>
      <c r="G539" s="55">
        <f t="shared" si="54"/>
        <v>5.75</v>
      </c>
      <c r="H539" s="55">
        <f>IF(AND(M539&gt;0,M539&lt;='Summary STATS'!$C$22),1,"")</f>
        <v>1</v>
      </c>
      <c r="I539" s="305"/>
      <c r="J539" s="26" t="s">
        <v>822</v>
      </c>
      <c r="K539" s="205">
        <v>44.227825150000001</v>
      </c>
      <c r="L539" s="205">
        <v>-88.461484400000003</v>
      </c>
      <c r="M539" s="302">
        <v>5.75</v>
      </c>
      <c r="N539" s="302" t="s">
        <v>284</v>
      </c>
      <c r="O539" s="302" t="s">
        <v>277</v>
      </c>
      <c r="P539" s="301"/>
      <c r="Q539" s="302">
        <v>2</v>
      </c>
      <c r="R539" s="15"/>
      <c r="S539" s="15"/>
      <c r="T539" s="302"/>
      <c r="U539" s="302"/>
      <c r="V539" s="302"/>
      <c r="W539" s="302"/>
      <c r="X539" s="302"/>
      <c r="Y539" s="302"/>
      <c r="Z539" s="302"/>
      <c r="AA539" s="302"/>
      <c r="AB539" s="302"/>
      <c r="AC539" s="302"/>
      <c r="AD539" s="302"/>
      <c r="AE539" s="302">
        <v>2</v>
      </c>
      <c r="AF539" s="302"/>
      <c r="AG539" s="302"/>
      <c r="AH539" s="302"/>
      <c r="AI539" s="302"/>
      <c r="AJ539" s="302"/>
      <c r="AK539" s="302"/>
      <c r="AL539" s="302"/>
      <c r="AM539" s="302"/>
      <c r="AN539" s="302"/>
      <c r="AO539" s="302"/>
      <c r="AP539" s="302"/>
      <c r="AQ539" s="302">
        <v>2</v>
      </c>
      <c r="AR539" s="302"/>
      <c r="AS539" s="302"/>
      <c r="AT539" s="302"/>
      <c r="AU539" s="302"/>
      <c r="AV539" s="302"/>
      <c r="AW539" s="302"/>
      <c r="AX539" s="302"/>
      <c r="AY539" s="302"/>
      <c r="AZ539" s="302"/>
      <c r="BA539" s="302"/>
      <c r="BB539" s="302"/>
      <c r="BC539" s="302"/>
      <c r="BD539" s="302"/>
      <c r="BE539" s="302"/>
      <c r="BF539" s="302"/>
      <c r="BG539" s="302"/>
      <c r="BH539" s="302"/>
      <c r="BI539" s="302"/>
      <c r="BJ539" s="302"/>
      <c r="BK539" s="302"/>
      <c r="BL539" s="302"/>
      <c r="BM539" s="302"/>
      <c r="BN539" s="302"/>
      <c r="BO539" s="302"/>
      <c r="BP539" s="302"/>
      <c r="BQ539" s="302"/>
      <c r="BR539" s="302"/>
      <c r="BS539" s="302"/>
      <c r="BT539" s="302"/>
      <c r="BU539" s="302"/>
      <c r="BV539" s="302"/>
      <c r="BW539" s="302"/>
      <c r="BX539" s="302"/>
      <c r="BY539" s="302"/>
      <c r="BZ539" s="302"/>
      <c r="CA539" s="302"/>
      <c r="CB539" s="302"/>
      <c r="CC539" s="302"/>
      <c r="CD539" s="302"/>
      <c r="CE539" s="302"/>
      <c r="CF539" s="302"/>
      <c r="CG539" s="302"/>
      <c r="CH539" s="302"/>
      <c r="CI539" s="302"/>
      <c r="CJ539" s="302"/>
      <c r="CK539" s="302"/>
      <c r="CL539" s="302"/>
      <c r="CM539" s="302"/>
      <c r="CN539" s="302"/>
      <c r="CO539" s="302"/>
      <c r="CP539" s="302"/>
      <c r="CQ539" s="302"/>
      <c r="CR539" s="302"/>
      <c r="CS539" s="302"/>
      <c r="CT539" s="302"/>
      <c r="CU539" s="302"/>
      <c r="CV539" s="302"/>
      <c r="CW539" s="302"/>
      <c r="CX539" s="302"/>
      <c r="CY539" s="302"/>
      <c r="CZ539" s="302"/>
      <c r="DA539" s="302"/>
      <c r="DB539" s="302"/>
      <c r="DC539" s="302"/>
      <c r="DD539" s="302"/>
      <c r="DE539" s="302"/>
      <c r="DF539" s="302"/>
      <c r="DG539" s="302"/>
      <c r="DH539" s="302"/>
      <c r="DI539" s="302"/>
      <c r="DJ539" s="302"/>
      <c r="DK539" s="302"/>
      <c r="DL539" s="302"/>
      <c r="DM539" s="302"/>
      <c r="DN539" s="302"/>
      <c r="DO539" s="302"/>
      <c r="DP539" s="302"/>
      <c r="DQ539" s="302"/>
      <c r="DR539" s="302"/>
      <c r="DS539" s="302"/>
      <c r="DT539" s="302"/>
      <c r="DU539" s="302"/>
      <c r="DV539" s="302"/>
      <c r="DW539" s="302"/>
      <c r="DX539" s="302"/>
      <c r="DY539" s="302"/>
      <c r="DZ539" s="302"/>
      <c r="EA539" s="302"/>
      <c r="EB539" s="302"/>
      <c r="EC539" s="302"/>
      <c r="ED539" s="302"/>
      <c r="EE539" s="302"/>
      <c r="EF539" s="302"/>
      <c r="EG539" s="302"/>
      <c r="EH539" s="302"/>
      <c r="EI539" s="302"/>
      <c r="EJ539" s="302"/>
      <c r="EK539" s="302"/>
      <c r="EL539" s="302"/>
      <c r="EM539" s="302"/>
      <c r="EN539" s="302"/>
      <c r="EO539" s="302"/>
      <c r="EP539" s="302"/>
      <c r="EQ539" s="302"/>
      <c r="ER539" s="302"/>
      <c r="ES539" s="302"/>
      <c r="ET539" s="302"/>
      <c r="EU539" s="302"/>
      <c r="EV539" s="302"/>
      <c r="EW539" s="302"/>
      <c r="EX539" s="302"/>
      <c r="EY539" s="302"/>
      <c r="EZ539" s="303"/>
      <c r="FA539" s="303"/>
      <c r="FB539" s="303"/>
      <c r="FC539" s="303"/>
      <c r="FD539" s="303"/>
      <c r="FE539" s="302"/>
      <c r="FF539" s="302"/>
      <c r="FG539" s="302"/>
      <c r="FH539" s="302"/>
      <c r="FI539" s="302"/>
    </row>
    <row r="540" spans="1:165" x14ac:dyDescent="0.2">
      <c r="A540" s="302"/>
      <c r="B540" s="55">
        <f t="shared" si="49"/>
        <v>4</v>
      </c>
      <c r="C540" s="55">
        <f t="shared" si="50"/>
        <v>4</v>
      </c>
      <c r="D540" s="55">
        <f t="shared" si="51"/>
        <v>2</v>
      </c>
      <c r="E540" s="55">
        <f t="shared" si="52"/>
        <v>4</v>
      </c>
      <c r="F540" s="55">
        <f t="shared" si="53"/>
        <v>2</v>
      </c>
      <c r="G540" s="55">
        <f t="shared" si="54"/>
        <v>5.5</v>
      </c>
      <c r="H540" s="55">
        <f>IF(AND(M540&gt;0,M540&lt;='Summary STATS'!$C$22),1,"")</f>
        <v>1</v>
      </c>
      <c r="I540" s="305"/>
      <c r="J540" s="26" t="s">
        <v>823</v>
      </c>
      <c r="K540" s="205">
        <v>44.227810300000002</v>
      </c>
      <c r="L540" s="205">
        <v>-88.460382960000004</v>
      </c>
      <c r="M540" s="302">
        <v>5.5</v>
      </c>
      <c r="N540" s="302" t="s">
        <v>284</v>
      </c>
      <c r="O540" s="302" t="s">
        <v>277</v>
      </c>
      <c r="P540" s="301"/>
      <c r="Q540" s="302">
        <v>1</v>
      </c>
      <c r="R540" s="15">
        <v>1</v>
      </c>
      <c r="S540" s="15">
        <v>1</v>
      </c>
      <c r="T540" s="302"/>
      <c r="U540" s="302"/>
      <c r="V540" s="302"/>
      <c r="W540" s="302"/>
      <c r="X540" s="302"/>
      <c r="Y540" s="302"/>
      <c r="Z540" s="302"/>
      <c r="AA540" s="302"/>
      <c r="AB540" s="302"/>
      <c r="AC540" s="302"/>
      <c r="AD540" s="302"/>
      <c r="AE540" s="302">
        <v>1</v>
      </c>
      <c r="AF540" s="302"/>
      <c r="AG540" s="302"/>
      <c r="AH540" s="302"/>
      <c r="AI540" s="302"/>
      <c r="AJ540" s="302"/>
      <c r="AK540" s="302"/>
      <c r="AL540" s="302"/>
      <c r="AM540" s="302"/>
      <c r="AN540" s="302"/>
      <c r="AO540" s="302"/>
      <c r="AP540" s="302"/>
      <c r="AQ540" s="302">
        <v>1</v>
      </c>
      <c r="AR540" s="302"/>
      <c r="AS540" s="302"/>
      <c r="AT540" s="302"/>
      <c r="AU540" s="302"/>
      <c r="AV540" s="302"/>
      <c r="AW540" s="302"/>
      <c r="AX540" s="302"/>
      <c r="AY540" s="302"/>
      <c r="AZ540" s="302"/>
      <c r="BA540" s="302"/>
      <c r="BB540" s="302"/>
      <c r="BC540" s="302"/>
      <c r="BD540" s="302"/>
      <c r="BE540" s="302"/>
      <c r="BF540" s="302"/>
      <c r="BG540" s="302"/>
      <c r="BH540" s="302"/>
      <c r="BI540" s="302"/>
      <c r="BJ540" s="302"/>
      <c r="BK540" s="302"/>
      <c r="BL540" s="302"/>
      <c r="BM540" s="302"/>
      <c r="BN540" s="302"/>
      <c r="BO540" s="302"/>
      <c r="BP540" s="302"/>
      <c r="BQ540" s="302"/>
      <c r="BR540" s="302"/>
      <c r="BS540" s="302"/>
      <c r="BT540" s="302"/>
      <c r="BU540" s="302"/>
      <c r="BV540" s="302"/>
      <c r="BW540" s="302"/>
      <c r="BX540" s="302"/>
      <c r="BY540" s="302"/>
      <c r="BZ540" s="302"/>
      <c r="CA540" s="302"/>
      <c r="CB540" s="302"/>
      <c r="CC540" s="302"/>
      <c r="CD540" s="302"/>
      <c r="CE540" s="302"/>
      <c r="CF540" s="302"/>
      <c r="CG540" s="302"/>
      <c r="CH540" s="302"/>
      <c r="CI540" s="302"/>
      <c r="CJ540" s="302"/>
      <c r="CK540" s="302"/>
      <c r="CL540" s="302"/>
      <c r="CM540" s="302"/>
      <c r="CN540" s="302"/>
      <c r="CO540" s="302"/>
      <c r="CP540" s="302"/>
      <c r="CQ540" s="302"/>
      <c r="CR540" s="302"/>
      <c r="CS540" s="302"/>
      <c r="CT540" s="302"/>
      <c r="CU540" s="302"/>
      <c r="CV540" s="302"/>
      <c r="CW540" s="302"/>
      <c r="CX540" s="302"/>
      <c r="CY540" s="302"/>
      <c r="CZ540" s="302"/>
      <c r="DA540" s="302"/>
      <c r="DB540" s="302"/>
      <c r="DC540" s="302"/>
      <c r="DD540" s="302"/>
      <c r="DE540" s="302"/>
      <c r="DF540" s="302"/>
      <c r="DG540" s="302"/>
      <c r="DH540" s="302"/>
      <c r="DI540" s="302"/>
      <c r="DJ540" s="302"/>
      <c r="DK540" s="302"/>
      <c r="DL540" s="302"/>
      <c r="DM540" s="302"/>
      <c r="DN540" s="302"/>
      <c r="DO540" s="302"/>
      <c r="DP540" s="302"/>
      <c r="DQ540" s="302"/>
      <c r="DR540" s="302"/>
      <c r="DS540" s="302"/>
      <c r="DT540" s="302"/>
      <c r="DU540" s="302"/>
      <c r="DV540" s="302"/>
      <c r="DW540" s="302"/>
      <c r="DX540" s="302"/>
      <c r="DY540" s="302"/>
      <c r="DZ540" s="302"/>
      <c r="EA540" s="302"/>
      <c r="EB540" s="302"/>
      <c r="EC540" s="302"/>
      <c r="ED540" s="302"/>
      <c r="EE540" s="302"/>
      <c r="EF540" s="302"/>
      <c r="EG540" s="302"/>
      <c r="EH540" s="302"/>
      <c r="EI540" s="302"/>
      <c r="EJ540" s="302"/>
      <c r="EK540" s="302"/>
      <c r="EL540" s="302"/>
      <c r="EM540" s="302"/>
      <c r="EN540" s="302"/>
      <c r="EO540" s="302"/>
      <c r="EP540" s="302"/>
      <c r="EQ540" s="302"/>
      <c r="ER540" s="302"/>
      <c r="ES540" s="302"/>
      <c r="ET540" s="302"/>
      <c r="EU540" s="302"/>
      <c r="EV540" s="302"/>
      <c r="EW540" s="302"/>
      <c r="EX540" s="302"/>
      <c r="EY540" s="302"/>
      <c r="EZ540" s="303"/>
      <c r="FA540" s="303"/>
      <c r="FB540" s="303"/>
      <c r="FC540" s="303"/>
      <c r="FD540" s="303"/>
      <c r="FE540" s="302"/>
      <c r="FF540" s="302"/>
      <c r="FG540" s="302"/>
      <c r="FH540" s="302"/>
      <c r="FI540" s="302"/>
    </row>
    <row r="541" spans="1:165" x14ac:dyDescent="0.2">
      <c r="A541" s="302"/>
      <c r="B541" s="55">
        <f t="shared" si="49"/>
        <v>0</v>
      </c>
      <c r="C541" s="55" t="str">
        <f t="shared" si="50"/>
        <v/>
      </c>
      <c r="D541" s="55" t="str">
        <f t="shared" si="51"/>
        <v/>
      </c>
      <c r="E541" s="55">
        <f t="shared" si="52"/>
        <v>0</v>
      </c>
      <c r="F541" s="55">
        <f t="shared" si="53"/>
        <v>0</v>
      </c>
      <c r="G541" s="55" t="str">
        <f t="shared" si="54"/>
        <v/>
      </c>
      <c r="H541" s="55">
        <f>IF(AND(M541&gt;0,M541&lt;='Summary STATS'!$C$22),1,"")</f>
        <v>1</v>
      </c>
      <c r="I541" s="305"/>
      <c r="J541" s="26" t="s">
        <v>824</v>
      </c>
      <c r="K541" s="205">
        <v>44.227795450000002</v>
      </c>
      <c r="L541" s="205">
        <v>-88.459281529999998</v>
      </c>
      <c r="M541" s="302">
        <v>7</v>
      </c>
      <c r="N541" s="302" t="s">
        <v>284</v>
      </c>
      <c r="O541" s="302" t="s">
        <v>277</v>
      </c>
      <c r="P541" s="301"/>
      <c r="Q541" s="302"/>
      <c r="R541" s="15"/>
      <c r="S541" s="15"/>
      <c r="T541" s="302"/>
      <c r="U541" s="302"/>
      <c r="V541" s="302"/>
      <c r="W541" s="302"/>
      <c r="X541" s="302"/>
      <c r="Y541" s="302"/>
      <c r="Z541" s="302"/>
      <c r="AA541" s="302"/>
      <c r="AB541" s="302"/>
      <c r="AC541" s="302"/>
      <c r="AD541" s="302"/>
      <c r="AE541" s="302"/>
      <c r="AF541" s="302"/>
      <c r="AG541" s="302"/>
      <c r="AH541" s="302"/>
      <c r="AI541" s="302"/>
      <c r="AJ541" s="302"/>
      <c r="AK541" s="302"/>
      <c r="AL541" s="302"/>
      <c r="AM541" s="302"/>
      <c r="AN541" s="302"/>
      <c r="AO541" s="302"/>
      <c r="AP541" s="302"/>
      <c r="AQ541" s="302"/>
      <c r="AR541" s="302"/>
      <c r="AS541" s="302"/>
      <c r="AT541" s="302"/>
      <c r="AU541" s="302"/>
      <c r="AV541" s="302"/>
      <c r="AW541" s="302"/>
      <c r="AX541" s="302"/>
      <c r="AY541" s="302"/>
      <c r="AZ541" s="302"/>
      <c r="BA541" s="302"/>
      <c r="BB541" s="302"/>
      <c r="BC541" s="302"/>
      <c r="BD541" s="302"/>
      <c r="BE541" s="302"/>
      <c r="BF541" s="302"/>
      <c r="BG541" s="302"/>
      <c r="BH541" s="302"/>
      <c r="BI541" s="302"/>
      <c r="BJ541" s="302"/>
      <c r="BK541" s="302"/>
      <c r="BL541" s="302"/>
      <c r="BM541" s="302"/>
      <c r="BN541" s="302"/>
      <c r="BO541" s="302"/>
      <c r="BP541" s="302"/>
      <c r="BQ541" s="302"/>
      <c r="BR541" s="302"/>
      <c r="BS541" s="302"/>
      <c r="BT541" s="302"/>
      <c r="BU541" s="302"/>
      <c r="BV541" s="302"/>
      <c r="BW541" s="302"/>
      <c r="BX541" s="302"/>
      <c r="BY541" s="302"/>
      <c r="BZ541" s="302"/>
      <c r="CA541" s="302"/>
      <c r="CB541" s="302"/>
      <c r="CC541" s="302"/>
      <c r="CD541" s="302"/>
      <c r="CE541" s="302"/>
      <c r="CF541" s="302"/>
      <c r="CG541" s="302"/>
      <c r="CH541" s="302"/>
      <c r="CI541" s="302"/>
      <c r="CJ541" s="302"/>
      <c r="CK541" s="302"/>
      <c r="CL541" s="302"/>
      <c r="CM541" s="302"/>
      <c r="CN541" s="302"/>
      <c r="CO541" s="302"/>
      <c r="CP541" s="302"/>
      <c r="CQ541" s="302"/>
      <c r="CR541" s="302"/>
      <c r="CS541" s="302"/>
      <c r="CT541" s="302"/>
      <c r="CU541" s="302"/>
      <c r="CV541" s="302"/>
      <c r="CW541" s="302"/>
      <c r="CX541" s="302"/>
      <c r="CY541" s="302"/>
      <c r="CZ541" s="302"/>
      <c r="DA541" s="302"/>
      <c r="DB541" s="302"/>
      <c r="DC541" s="302"/>
      <c r="DD541" s="302"/>
      <c r="DE541" s="302"/>
      <c r="DF541" s="302"/>
      <c r="DG541" s="302"/>
      <c r="DH541" s="302"/>
      <c r="DI541" s="302"/>
      <c r="DJ541" s="302"/>
      <c r="DK541" s="302"/>
      <c r="DL541" s="302"/>
      <c r="DM541" s="302"/>
      <c r="DN541" s="302"/>
      <c r="DO541" s="302"/>
      <c r="DP541" s="302"/>
      <c r="DQ541" s="302"/>
      <c r="DR541" s="302"/>
      <c r="DS541" s="302"/>
      <c r="DT541" s="302"/>
      <c r="DU541" s="302"/>
      <c r="DV541" s="302"/>
      <c r="DW541" s="302"/>
      <c r="DX541" s="302"/>
      <c r="DY541" s="302"/>
      <c r="DZ541" s="302"/>
      <c r="EA541" s="302"/>
      <c r="EB541" s="302"/>
      <c r="EC541" s="302"/>
      <c r="ED541" s="302"/>
      <c r="EE541" s="302"/>
      <c r="EF541" s="302"/>
      <c r="EG541" s="302"/>
      <c r="EH541" s="302"/>
      <c r="EI541" s="302"/>
      <c r="EJ541" s="302"/>
      <c r="EK541" s="302"/>
      <c r="EL541" s="302"/>
      <c r="EM541" s="302"/>
      <c r="EN541" s="302"/>
      <c r="EO541" s="302"/>
      <c r="EP541" s="302"/>
      <c r="EQ541" s="302"/>
      <c r="ER541" s="302"/>
      <c r="ES541" s="302"/>
      <c r="ET541" s="302"/>
      <c r="EU541" s="302"/>
      <c r="EV541" s="302"/>
      <c r="EW541" s="302"/>
      <c r="EX541" s="302"/>
      <c r="EY541" s="302"/>
      <c r="EZ541" s="303"/>
      <c r="FA541" s="303"/>
      <c r="FB541" s="303"/>
      <c r="FC541" s="303"/>
      <c r="FD541" s="303"/>
      <c r="FE541" s="302"/>
      <c r="FF541" s="302"/>
      <c r="FG541" s="302"/>
      <c r="FH541" s="302"/>
      <c r="FI541" s="302"/>
    </row>
    <row r="542" spans="1:165" x14ac:dyDescent="0.2">
      <c r="A542" s="302"/>
      <c r="B542" s="55">
        <f t="shared" si="49"/>
        <v>0</v>
      </c>
      <c r="C542" s="55" t="str">
        <f t="shared" si="50"/>
        <v/>
      </c>
      <c r="D542" s="55" t="str">
        <f t="shared" si="51"/>
        <v/>
      </c>
      <c r="E542" s="55">
        <f t="shared" si="52"/>
        <v>0</v>
      </c>
      <c r="F542" s="55">
        <f t="shared" si="53"/>
        <v>0</v>
      </c>
      <c r="G542" s="55" t="str">
        <f t="shared" si="54"/>
        <v/>
      </c>
      <c r="H542" s="55">
        <f>IF(AND(M542&gt;0,M542&lt;='Summary STATS'!$C$22),1,"")</f>
        <v>1</v>
      </c>
      <c r="I542" s="305"/>
      <c r="J542" s="26" t="s">
        <v>825</v>
      </c>
      <c r="K542" s="205">
        <v>44.227780590000002</v>
      </c>
      <c r="L542" s="205">
        <v>-88.458180089999999</v>
      </c>
      <c r="M542" s="302">
        <v>8</v>
      </c>
      <c r="N542" s="311" t="s">
        <v>284</v>
      </c>
      <c r="O542" s="311" t="s">
        <v>277</v>
      </c>
      <c r="P542" s="301"/>
      <c r="Q542" s="302"/>
      <c r="R542" s="15"/>
      <c r="S542" s="15"/>
      <c r="T542" s="302"/>
      <c r="U542" s="302"/>
      <c r="V542" s="302"/>
      <c r="W542" s="302"/>
      <c r="X542" s="302"/>
      <c r="Y542" s="302"/>
      <c r="Z542" s="302"/>
      <c r="AA542" s="302"/>
      <c r="AB542" s="302"/>
      <c r="AC542" s="302"/>
      <c r="AD542" s="302"/>
      <c r="AE542" s="302"/>
      <c r="AF542" s="302"/>
      <c r="AG542" s="302"/>
      <c r="AH542" s="302"/>
      <c r="AI542" s="302"/>
      <c r="AJ542" s="302"/>
      <c r="AK542" s="302"/>
      <c r="AL542" s="302"/>
      <c r="AM542" s="302"/>
      <c r="AN542" s="302"/>
      <c r="AO542" s="302"/>
      <c r="AP542" s="302"/>
      <c r="AQ542" s="302"/>
      <c r="AR542" s="302"/>
      <c r="AS542" s="302"/>
      <c r="AT542" s="302"/>
      <c r="AU542" s="302"/>
      <c r="AV542" s="302"/>
      <c r="AW542" s="302"/>
      <c r="AX542" s="302"/>
      <c r="AY542" s="302"/>
      <c r="AZ542" s="302"/>
      <c r="BA542" s="302"/>
      <c r="BB542" s="302"/>
      <c r="BC542" s="302"/>
      <c r="BD542" s="302"/>
      <c r="BE542" s="302"/>
      <c r="BF542" s="302"/>
      <c r="BG542" s="302"/>
      <c r="BH542" s="302"/>
      <c r="BI542" s="302"/>
      <c r="BJ542" s="302"/>
      <c r="BK542" s="302"/>
      <c r="BL542" s="302"/>
      <c r="BM542" s="302"/>
      <c r="BN542" s="302"/>
      <c r="BO542" s="302"/>
      <c r="BP542" s="302"/>
      <c r="BQ542" s="302"/>
      <c r="BR542" s="302"/>
      <c r="BS542" s="302"/>
      <c r="BT542" s="302"/>
      <c r="BU542" s="302"/>
      <c r="BV542" s="302"/>
      <c r="BW542" s="302"/>
      <c r="BX542" s="302"/>
      <c r="BY542" s="302"/>
      <c r="BZ542" s="302"/>
      <c r="CA542" s="302"/>
      <c r="CB542" s="302"/>
      <c r="CC542" s="302"/>
      <c r="CD542" s="302"/>
      <c r="CE542" s="302"/>
      <c r="CF542" s="302"/>
      <c r="CG542" s="302"/>
      <c r="CH542" s="302"/>
      <c r="CI542" s="302"/>
      <c r="CJ542" s="302"/>
      <c r="CK542" s="302"/>
      <c r="CL542" s="302"/>
      <c r="CM542" s="302"/>
      <c r="CN542" s="302"/>
      <c r="CO542" s="302"/>
      <c r="CP542" s="302"/>
      <c r="CQ542" s="302"/>
      <c r="CR542" s="302"/>
      <c r="CS542" s="302"/>
      <c r="CT542" s="302"/>
      <c r="CU542" s="302"/>
      <c r="CV542" s="302"/>
      <c r="CW542" s="302"/>
      <c r="CX542" s="302"/>
      <c r="CY542" s="302"/>
      <c r="CZ542" s="302"/>
      <c r="DA542" s="302"/>
      <c r="DB542" s="302"/>
      <c r="DC542" s="302"/>
      <c r="DD542" s="302"/>
      <c r="DE542" s="302"/>
      <c r="DF542" s="302"/>
      <c r="DG542" s="302"/>
      <c r="DH542" s="302"/>
      <c r="DI542" s="302"/>
      <c r="DJ542" s="302"/>
      <c r="DK542" s="302"/>
      <c r="DL542" s="302"/>
      <c r="DM542" s="302"/>
      <c r="DN542" s="302"/>
      <c r="DO542" s="302"/>
      <c r="DP542" s="302"/>
      <c r="DQ542" s="302"/>
      <c r="DR542" s="302"/>
      <c r="DS542" s="302"/>
      <c r="DT542" s="302"/>
      <c r="DU542" s="302"/>
      <c r="DV542" s="302"/>
      <c r="DW542" s="302"/>
      <c r="DX542" s="302"/>
      <c r="DY542" s="302"/>
      <c r="DZ542" s="302"/>
      <c r="EA542" s="302"/>
      <c r="EB542" s="302"/>
      <c r="EC542" s="302"/>
      <c r="ED542" s="302"/>
      <c r="EE542" s="302"/>
      <c r="EF542" s="302"/>
      <c r="EG542" s="302"/>
      <c r="EH542" s="302"/>
      <c r="EI542" s="302"/>
      <c r="EJ542" s="302"/>
      <c r="EK542" s="302"/>
      <c r="EL542" s="302"/>
      <c r="EM542" s="302"/>
      <c r="EN542" s="302"/>
      <c r="EO542" s="302"/>
      <c r="EP542" s="302"/>
      <c r="EQ542" s="302"/>
      <c r="ER542" s="302"/>
      <c r="ES542" s="302"/>
      <c r="ET542" s="302"/>
      <c r="EU542" s="302"/>
      <c r="EV542" s="302"/>
      <c r="EW542" s="302"/>
      <c r="EX542" s="302"/>
      <c r="EY542" s="302"/>
      <c r="EZ542" s="303"/>
      <c r="FA542" s="303"/>
      <c r="FB542" s="303"/>
      <c r="FC542" s="303"/>
      <c r="FD542" s="303"/>
      <c r="FE542" s="302"/>
      <c r="FF542" s="302"/>
      <c r="FG542" s="302"/>
      <c r="FH542" s="302"/>
      <c r="FI542" s="302"/>
    </row>
    <row r="543" spans="1:165" x14ac:dyDescent="0.2">
      <c r="A543" s="302"/>
      <c r="B543" s="55">
        <f t="shared" si="49"/>
        <v>0</v>
      </c>
      <c r="C543" s="55" t="str">
        <f t="shared" si="50"/>
        <v/>
      </c>
      <c r="D543" s="55" t="str">
        <f t="shared" si="51"/>
        <v/>
      </c>
      <c r="E543" s="55">
        <f t="shared" si="52"/>
        <v>0</v>
      </c>
      <c r="F543" s="55">
        <f t="shared" si="53"/>
        <v>0</v>
      </c>
      <c r="G543" s="55" t="str">
        <f t="shared" si="54"/>
        <v/>
      </c>
      <c r="H543" s="55">
        <f>IF(AND(M543&gt;0,M543&lt;='Summary STATS'!$C$22),1,"")</f>
        <v>1</v>
      </c>
      <c r="I543" s="305"/>
      <c r="J543" s="26" t="s">
        <v>826</v>
      </c>
      <c r="K543" s="205">
        <v>44.22776571</v>
      </c>
      <c r="L543" s="205">
        <v>-88.45707865</v>
      </c>
      <c r="M543" s="302">
        <v>11.5</v>
      </c>
      <c r="N543" s="311" t="s">
        <v>276</v>
      </c>
      <c r="O543" s="311" t="s">
        <v>277</v>
      </c>
      <c r="P543" s="301"/>
      <c r="Q543" s="302"/>
      <c r="R543" s="15"/>
      <c r="S543" s="15"/>
      <c r="T543" s="302"/>
      <c r="U543" s="302"/>
      <c r="V543" s="302"/>
      <c r="W543" s="302"/>
      <c r="X543" s="302"/>
      <c r="Y543" s="302"/>
      <c r="Z543" s="302"/>
      <c r="AA543" s="302"/>
      <c r="AB543" s="302"/>
      <c r="AC543" s="302"/>
      <c r="AD543" s="302"/>
      <c r="AE543" s="302"/>
      <c r="AF543" s="302"/>
      <c r="AG543" s="302"/>
      <c r="AH543" s="302"/>
      <c r="AI543" s="302"/>
      <c r="AJ543" s="302"/>
      <c r="AK543" s="302"/>
      <c r="AL543" s="302"/>
      <c r="AM543" s="302"/>
      <c r="AN543" s="302"/>
      <c r="AO543" s="302"/>
      <c r="AP543" s="302"/>
      <c r="AQ543" s="302"/>
      <c r="AR543" s="302"/>
      <c r="AS543" s="302"/>
      <c r="AT543" s="302"/>
      <c r="AU543" s="302"/>
      <c r="AV543" s="302"/>
      <c r="AW543" s="302"/>
      <c r="AX543" s="302"/>
      <c r="AY543" s="302"/>
      <c r="AZ543" s="302"/>
      <c r="BA543" s="302"/>
      <c r="BB543" s="302"/>
      <c r="BC543" s="302"/>
      <c r="BD543" s="302"/>
      <c r="BE543" s="302"/>
      <c r="BF543" s="302"/>
      <c r="BG543" s="302"/>
      <c r="BH543" s="302"/>
      <c r="BI543" s="302"/>
      <c r="BJ543" s="302"/>
      <c r="BK543" s="302"/>
      <c r="BL543" s="302"/>
      <c r="BM543" s="302"/>
      <c r="BN543" s="302"/>
      <c r="BO543" s="302"/>
      <c r="BP543" s="302"/>
      <c r="BQ543" s="302"/>
      <c r="BR543" s="302"/>
      <c r="BS543" s="302"/>
      <c r="BT543" s="302"/>
      <c r="BU543" s="302"/>
      <c r="BV543" s="302"/>
      <c r="BW543" s="302"/>
      <c r="BX543" s="302"/>
      <c r="BY543" s="302"/>
      <c r="BZ543" s="302"/>
      <c r="CA543" s="302"/>
      <c r="CB543" s="302"/>
      <c r="CC543" s="302"/>
      <c r="CD543" s="302"/>
      <c r="CE543" s="302"/>
      <c r="CF543" s="302"/>
      <c r="CG543" s="302"/>
      <c r="CH543" s="302"/>
      <c r="CI543" s="302"/>
      <c r="CJ543" s="302"/>
      <c r="CK543" s="302"/>
      <c r="CL543" s="302"/>
      <c r="CM543" s="302"/>
      <c r="CN543" s="302"/>
      <c r="CO543" s="302"/>
      <c r="CP543" s="302"/>
      <c r="CQ543" s="302"/>
      <c r="CR543" s="302"/>
      <c r="CS543" s="302"/>
      <c r="CT543" s="302"/>
      <c r="CU543" s="302"/>
      <c r="CV543" s="302"/>
      <c r="CW543" s="302"/>
      <c r="CX543" s="302"/>
      <c r="CY543" s="302"/>
      <c r="CZ543" s="302"/>
      <c r="DA543" s="302"/>
      <c r="DB543" s="302"/>
      <c r="DC543" s="302"/>
      <c r="DD543" s="302"/>
      <c r="DE543" s="302"/>
      <c r="DF543" s="302"/>
      <c r="DG543" s="302"/>
      <c r="DH543" s="302"/>
      <c r="DI543" s="302"/>
      <c r="DJ543" s="302"/>
      <c r="DK543" s="302"/>
      <c r="DL543" s="302"/>
      <c r="DM543" s="302"/>
      <c r="DN543" s="302"/>
      <c r="DO543" s="302"/>
      <c r="DP543" s="302"/>
      <c r="DQ543" s="302"/>
      <c r="DR543" s="302"/>
      <c r="DS543" s="302"/>
      <c r="DT543" s="302"/>
      <c r="DU543" s="302"/>
      <c r="DV543" s="302"/>
      <c r="DW543" s="302"/>
      <c r="DX543" s="302"/>
      <c r="DY543" s="302"/>
      <c r="DZ543" s="302"/>
      <c r="EA543" s="302"/>
      <c r="EB543" s="302"/>
      <c r="EC543" s="302"/>
      <c r="ED543" s="302"/>
      <c r="EE543" s="302"/>
      <c r="EF543" s="302"/>
      <c r="EG543" s="302"/>
      <c r="EH543" s="302"/>
      <c r="EI543" s="302"/>
      <c r="EJ543" s="302"/>
      <c r="EK543" s="302"/>
      <c r="EL543" s="302"/>
      <c r="EM543" s="302"/>
      <c r="EN543" s="302"/>
      <c r="EO543" s="302"/>
      <c r="EP543" s="302"/>
      <c r="EQ543" s="302"/>
      <c r="ER543" s="302"/>
      <c r="ES543" s="302"/>
      <c r="ET543" s="302"/>
      <c r="EU543" s="302"/>
      <c r="EV543" s="302"/>
      <c r="EW543" s="302"/>
      <c r="EX543" s="302"/>
      <c r="EY543" s="302"/>
      <c r="EZ543" s="303"/>
      <c r="FA543" s="303"/>
      <c r="FB543" s="303"/>
      <c r="FC543" s="303"/>
      <c r="FD543" s="303"/>
      <c r="FE543" s="302"/>
      <c r="FF543" s="302"/>
      <c r="FG543" s="302"/>
      <c r="FH543" s="302"/>
      <c r="FI543" s="302"/>
    </row>
    <row r="544" spans="1:165" x14ac:dyDescent="0.2">
      <c r="A544" s="302"/>
      <c r="B544" s="55">
        <f t="shared" si="49"/>
        <v>0</v>
      </c>
      <c r="C544" s="55" t="str">
        <f t="shared" si="50"/>
        <v/>
      </c>
      <c r="D544" s="55" t="str">
        <f t="shared" si="51"/>
        <v/>
      </c>
      <c r="E544" s="55">
        <f t="shared" si="52"/>
        <v>0</v>
      </c>
      <c r="F544" s="55">
        <f t="shared" si="53"/>
        <v>0</v>
      </c>
      <c r="G544" s="55" t="str">
        <f t="shared" si="54"/>
        <v/>
      </c>
      <c r="H544" s="55">
        <f>IF(AND(M544&gt;0,M544&lt;='Summary STATS'!$C$22),1,"")</f>
        <v>1</v>
      </c>
      <c r="I544" s="305"/>
      <c r="J544" s="26" t="s">
        <v>827</v>
      </c>
      <c r="K544" s="205">
        <v>44.227750829999998</v>
      </c>
      <c r="L544" s="205">
        <v>-88.455977219999994</v>
      </c>
      <c r="M544" s="302">
        <v>12.5</v>
      </c>
      <c r="N544" s="311" t="s">
        <v>284</v>
      </c>
      <c r="O544" s="213" t="s">
        <v>276</v>
      </c>
      <c r="P544" s="301"/>
      <c r="Q544" s="302"/>
      <c r="R544" s="15"/>
      <c r="S544" s="15"/>
      <c r="T544" s="302"/>
      <c r="U544" s="302"/>
      <c r="V544" s="302"/>
      <c r="W544" s="302"/>
      <c r="X544" s="302"/>
      <c r="Y544" s="302"/>
      <c r="Z544" s="302"/>
      <c r="AA544" s="302"/>
      <c r="AB544" s="302"/>
      <c r="AC544" s="302"/>
      <c r="AD544" s="302"/>
      <c r="AE544" s="302"/>
      <c r="AF544" s="302"/>
      <c r="AG544" s="302"/>
      <c r="AH544" s="302"/>
      <c r="AI544" s="302"/>
      <c r="AJ544" s="302"/>
      <c r="AK544" s="302"/>
      <c r="AL544" s="302"/>
      <c r="AM544" s="302"/>
      <c r="AN544" s="302"/>
      <c r="AO544" s="302"/>
      <c r="AP544" s="302"/>
      <c r="AQ544" s="302"/>
      <c r="AR544" s="302"/>
      <c r="AS544" s="302"/>
      <c r="AT544" s="302"/>
      <c r="AU544" s="302"/>
      <c r="AV544" s="302"/>
      <c r="AW544" s="302"/>
      <c r="AX544" s="302"/>
      <c r="AY544" s="302"/>
      <c r="AZ544" s="302"/>
      <c r="BA544" s="302"/>
      <c r="BB544" s="302"/>
      <c r="BC544" s="302"/>
      <c r="BD544" s="302"/>
      <c r="BE544" s="302"/>
      <c r="BF544" s="302"/>
      <c r="BG544" s="302"/>
      <c r="BH544" s="302"/>
      <c r="BI544" s="302"/>
      <c r="BJ544" s="302"/>
      <c r="BK544" s="302"/>
      <c r="BL544" s="302"/>
      <c r="BM544" s="302"/>
      <c r="BN544" s="302"/>
      <c r="BO544" s="302"/>
      <c r="BP544" s="302"/>
      <c r="BQ544" s="302"/>
      <c r="BR544" s="302"/>
      <c r="BS544" s="302"/>
      <c r="BT544" s="302"/>
      <c r="BU544" s="302"/>
      <c r="BV544" s="302"/>
      <c r="BW544" s="302"/>
      <c r="BX544" s="302"/>
      <c r="BY544" s="302"/>
      <c r="BZ544" s="302"/>
      <c r="CA544" s="302"/>
      <c r="CB544" s="302"/>
      <c r="CC544" s="302"/>
      <c r="CD544" s="302"/>
      <c r="CE544" s="302"/>
      <c r="CF544" s="302"/>
      <c r="CG544" s="302"/>
      <c r="CH544" s="302"/>
      <c r="CI544" s="302"/>
      <c r="CJ544" s="302"/>
      <c r="CK544" s="302"/>
      <c r="CL544" s="302"/>
      <c r="CM544" s="302"/>
      <c r="CN544" s="302"/>
      <c r="CO544" s="302"/>
      <c r="CP544" s="302"/>
      <c r="CQ544" s="302"/>
      <c r="CR544" s="302"/>
      <c r="CS544" s="302"/>
      <c r="CT544" s="302"/>
      <c r="CU544" s="302"/>
      <c r="CV544" s="302"/>
      <c r="CW544" s="302"/>
      <c r="CX544" s="302"/>
      <c r="CY544" s="302"/>
      <c r="CZ544" s="302"/>
      <c r="DA544" s="302"/>
      <c r="DB544" s="302"/>
      <c r="DC544" s="302"/>
      <c r="DD544" s="302"/>
      <c r="DE544" s="302"/>
      <c r="DF544" s="302"/>
      <c r="DG544" s="302"/>
      <c r="DH544" s="302"/>
      <c r="DI544" s="302"/>
      <c r="DJ544" s="302"/>
      <c r="DK544" s="302"/>
      <c r="DL544" s="302"/>
      <c r="DM544" s="302"/>
      <c r="DN544" s="302"/>
      <c r="DO544" s="302"/>
      <c r="DP544" s="302"/>
      <c r="DQ544" s="302"/>
      <c r="DR544" s="302"/>
      <c r="DS544" s="302"/>
      <c r="DT544" s="302"/>
      <c r="DU544" s="302"/>
      <c r="DV544" s="302"/>
      <c r="DW544" s="302"/>
      <c r="DX544" s="302"/>
      <c r="DY544" s="302"/>
      <c r="DZ544" s="302"/>
      <c r="EA544" s="302"/>
      <c r="EB544" s="302"/>
      <c r="EC544" s="302"/>
      <c r="ED544" s="302"/>
      <c r="EE544" s="302"/>
      <c r="EF544" s="302"/>
      <c r="EG544" s="302"/>
      <c r="EH544" s="302"/>
      <c r="EI544" s="302"/>
      <c r="EJ544" s="302"/>
      <c r="EK544" s="302"/>
      <c r="EL544" s="302"/>
      <c r="EM544" s="302"/>
      <c r="EN544" s="302"/>
      <c r="EO544" s="302"/>
      <c r="EP544" s="302"/>
      <c r="EQ544" s="302"/>
      <c r="ER544" s="302"/>
      <c r="ES544" s="302"/>
      <c r="ET544" s="302"/>
      <c r="EU544" s="302"/>
      <c r="EV544" s="302"/>
      <c r="EW544" s="302"/>
      <c r="EX544" s="302"/>
      <c r="EY544" s="302"/>
      <c r="EZ544" s="303"/>
      <c r="FA544" s="303"/>
      <c r="FB544" s="303"/>
      <c r="FC544" s="303"/>
      <c r="FD544" s="303"/>
      <c r="FE544" s="302"/>
      <c r="FF544" s="302"/>
      <c r="FG544" s="302"/>
      <c r="FH544" s="302"/>
      <c r="FI544" s="302"/>
    </row>
    <row r="545" spans="1:165" x14ac:dyDescent="0.2">
      <c r="A545" s="302"/>
      <c r="B545" s="55">
        <f t="shared" si="49"/>
        <v>0</v>
      </c>
      <c r="C545" s="55" t="str">
        <f t="shared" si="50"/>
        <v/>
      </c>
      <c r="D545" s="55" t="str">
        <f t="shared" si="51"/>
        <v/>
      </c>
      <c r="E545" s="55">
        <f t="shared" si="52"/>
        <v>0</v>
      </c>
      <c r="F545" s="55">
        <f t="shared" si="53"/>
        <v>0</v>
      </c>
      <c r="G545" s="55" t="str">
        <f t="shared" si="54"/>
        <v/>
      </c>
      <c r="H545" s="55">
        <f>IF(AND(M545&gt;0,M545&lt;='Summary STATS'!$C$22),1,"")</f>
        <v>1</v>
      </c>
      <c r="I545" s="305"/>
      <c r="J545" s="26" t="s">
        <v>828</v>
      </c>
      <c r="K545" s="205">
        <v>44.227735930000001</v>
      </c>
      <c r="L545" s="205">
        <v>-88.454875790000003</v>
      </c>
      <c r="M545" s="302">
        <v>12</v>
      </c>
      <c r="N545" s="311" t="s">
        <v>276</v>
      </c>
      <c r="O545" s="311" t="s">
        <v>277</v>
      </c>
      <c r="P545" s="301"/>
      <c r="Q545" s="302"/>
      <c r="R545" s="15"/>
      <c r="S545" s="15"/>
      <c r="T545" s="302"/>
      <c r="U545" s="302"/>
      <c r="V545" s="302"/>
      <c r="W545" s="302"/>
      <c r="X545" s="302"/>
      <c r="Y545" s="302"/>
      <c r="Z545" s="302"/>
      <c r="AA545" s="302"/>
      <c r="AB545" s="302"/>
      <c r="AC545" s="302"/>
      <c r="AD545" s="302"/>
      <c r="AE545" s="302"/>
      <c r="AF545" s="302"/>
      <c r="AG545" s="302"/>
      <c r="AH545" s="302"/>
      <c r="AI545" s="302"/>
      <c r="AJ545" s="302"/>
      <c r="AK545" s="302"/>
      <c r="AL545" s="302"/>
      <c r="AM545" s="302"/>
      <c r="AN545" s="302"/>
      <c r="AO545" s="302"/>
      <c r="AP545" s="302"/>
      <c r="AQ545" s="302"/>
      <c r="AR545" s="302"/>
      <c r="AS545" s="302"/>
      <c r="AT545" s="302"/>
      <c r="AU545" s="302"/>
      <c r="AV545" s="302"/>
      <c r="AW545" s="302"/>
      <c r="AX545" s="302"/>
      <c r="AY545" s="302"/>
      <c r="AZ545" s="302"/>
      <c r="BA545" s="302"/>
      <c r="BB545" s="302"/>
      <c r="BC545" s="302"/>
      <c r="BD545" s="302"/>
      <c r="BE545" s="302"/>
      <c r="BF545" s="302"/>
      <c r="BG545" s="302"/>
      <c r="BH545" s="302"/>
      <c r="BI545" s="302"/>
      <c r="BJ545" s="302"/>
      <c r="BK545" s="302"/>
      <c r="BL545" s="302"/>
      <c r="BM545" s="302"/>
      <c r="BN545" s="302"/>
      <c r="BO545" s="302"/>
      <c r="BP545" s="302"/>
      <c r="BQ545" s="302"/>
      <c r="BR545" s="302"/>
      <c r="BS545" s="302"/>
      <c r="BT545" s="302"/>
      <c r="BU545" s="302"/>
      <c r="BV545" s="302"/>
      <c r="BW545" s="302"/>
      <c r="BX545" s="302"/>
      <c r="BY545" s="302"/>
      <c r="BZ545" s="302"/>
      <c r="CA545" s="302"/>
      <c r="CB545" s="302"/>
      <c r="CC545" s="302"/>
      <c r="CD545" s="302"/>
      <c r="CE545" s="302"/>
      <c r="CF545" s="302"/>
      <c r="CG545" s="302"/>
      <c r="CH545" s="302"/>
      <c r="CI545" s="302"/>
      <c r="CJ545" s="302"/>
      <c r="CK545" s="302"/>
      <c r="CL545" s="302"/>
      <c r="CM545" s="302"/>
      <c r="CN545" s="302"/>
      <c r="CO545" s="302"/>
      <c r="CP545" s="302"/>
      <c r="CQ545" s="302"/>
      <c r="CR545" s="302"/>
      <c r="CS545" s="302"/>
      <c r="CT545" s="302"/>
      <c r="CU545" s="302"/>
      <c r="CV545" s="302"/>
      <c r="CW545" s="302"/>
      <c r="CX545" s="302"/>
      <c r="CY545" s="302"/>
      <c r="CZ545" s="302"/>
      <c r="DA545" s="302"/>
      <c r="DB545" s="302"/>
      <c r="DC545" s="302"/>
      <c r="DD545" s="302"/>
      <c r="DE545" s="302"/>
      <c r="DF545" s="302"/>
      <c r="DG545" s="302"/>
      <c r="DH545" s="302"/>
      <c r="DI545" s="302"/>
      <c r="DJ545" s="302"/>
      <c r="DK545" s="302"/>
      <c r="DL545" s="302"/>
      <c r="DM545" s="302"/>
      <c r="DN545" s="302"/>
      <c r="DO545" s="302"/>
      <c r="DP545" s="302"/>
      <c r="DQ545" s="302"/>
      <c r="DR545" s="302"/>
      <c r="DS545" s="302"/>
      <c r="DT545" s="302"/>
      <c r="DU545" s="302"/>
      <c r="DV545" s="302"/>
      <c r="DW545" s="302"/>
      <c r="DX545" s="302"/>
      <c r="DY545" s="302"/>
      <c r="DZ545" s="302"/>
      <c r="EA545" s="302"/>
      <c r="EB545" s="302"/>
      <c r="EC545" s="302"/>
      <c r="ED545" s="302"/>
      <c r="EE545" s="302"/>
      <c r="EF545" s="302"/>
      <c r="EG545" s="302"/>
      <c r="EH545" s="302"/>
      <c r="EI545" s="302"/>
      <c r="EJ545" s="302"/>
      <c r="EK545" s="302"/>
      <c r="EL545" s="302"/>
      <c r="EM545" s="302"/>
      <c r="EN545" s="302"/>
      <c r="EO545" s="302"/>
      <c r="EP545" s="302"/>
      <c r="EQ545" s="302"/>
      <c r="ER545" s="302"/>
      <c r="ES545" s="302"/>
      <c r="ET545" s="302"/>
      <c r="EU545" s="302"/>
      <c r="EV545" s="302"/>
      <c r="EW545" s="302"/>
      <c r="EX545" s="302"/>
      <c r="EY545" s="302"/>
      <c r="EZ545" s="303"/>
      <c r="FA545" s="303"/>
      <c r="FB545" s="303"/>
      <c r="FC545" s="303"/>
      <c r="FD545" s="303"/>
      <c r="FE545" s="302"/>
      <c r="FF545" s="302"/>
      <c r="FG545" s="302"/>
      <c r="FH545" s="302"/>
      <c r="FI545" s="302"/>
    </row>
    <row r="546" spans="1:165" x14ac:dyDescent="0.2">
      <c r="A546" s="302"/>
      <c r="B546" s="55">
        <f t="shared" si="49"/>
        <v>0</v>
      </c>
      <c r="C546" s="55" t="str">
        <f t="shared" si="50"/>
        <v/>
      </c>
      <c r="D546" s="55" t="str">
        <f t="shared" si="51"/>
        <v/>
      </c>
      <c r="E546" s="55">
        <f t="shared" si="52"/>
        <v>0</v>
      </c>
      <c r="F546" s="55">
        <f t="shared" si="53"/>
        <v>0</v>
      </c>
      <c r="G546" s="55" t="str">
        <f t="shared" si="54"/>
        <v/>
      </c>
      <c r="H546" s="55">
        <f>IF(AND(M546&gt;0,M546&lt;='Summary STATS'!$C$22),1,"")</f>
        <v>1</v>
      </c>
      <c r="I546" s="305"/>
      <c r="J546" s="26" t="s">
        <v>829</v>
      </c>
      <c r="K546" s="205">
        <v>44.227721029999998</v>
      </c>
      <c r="L546" s="205">
        <v>-88.453774350000003</v>
      </c>
      <c r="M546" s="302">
        <v>10.5</v>
      </c>
      <c r="N546" s="311" t="s">
        <v>276</v>
      </c>
      <c r="O546" s="311" t="s">
        <v>277</v>
      </c>
      <c r="P546" s="301"/>
      <c r="Q546" s="302"/>
      <c r="R546" s="15"/>
      <c r="S546" s="15"/>
      <c r="T546" s="302"/>
      <c r="U546" s="302"/>
      <c r="V546" s="302"/>
      <c r="W546" s="302"/>
      <c r="X546" s="302"/>
      <c r="Y546" s="302"/>
      <c r="Z546" s="302"/>
      <c r="AA546" s="302"/>
      <c r="AB546" s="302"/>
      <c r="AC546" s="302"/>
      <c r="AD546" s="302"/>
      <c r="AE546" s="302"/>
      <c r="AF546" s="302"/>
      <c r="AG546" s="302"/>
      <c r="AH546" s="302"/>
      <c r="AI546" s="302"/>
      <c r="AJ546" s="302"/>
      <c r="AK546" s="302"/>
      <c r="AL546" s="302"/>
      <c r="AM546" s="302"/>
      <c r="AN546" s="302"/>
      <c r="AO546" s="302"/>
      <c r="AP546" s="302"/>
      <c r="AQ546" s="302"/>
      <c r="AR546" s="302"/>
      <c r="AS546" s="302"/>
      <c r="AT546" s="302"/>
      <c r="AU546" s="302"/>
      <c r="AV546" s="302"/>
      <c r="AW546" s="302"/>
      <c r="AX546" s="302"/>
      <c r="AY546" s="302"/>
      <c r="AZ546" s="302"/>
      <c r="BA546" s="302"/>
      <c r="BB546" s="302"/>
      <c r="BC546" s="302"/>
      <c r="BD546" s="302"/>
      <c r="BE546" s="302"/>
      <c r="BF546" s="302"/>
      <c r="BG546" s="302"/>
      <c r="BH546" s="302"/>
      <c r="BI546" s="302"/>
      <c r="BJ546" s="302"/>
      <c r="BK546" s="302"/>
      <c r="BL546" s="302"/>
      <c r="BM546" s="302"/>
      <c r="BN546" s="302"/>
      <c r="BO546" s="302"/>
      <c r="BP546" s="302"/>
      <c r="BQ546" s="302"/>
      <c r="BR546" s="302"/>
      <c r="BS546" s="302"/>
      <c r="BT546" s="302"/>
      <c r="BU546" s="302"/>
      <c r="BV546" s="302"/>
      <c r="BW546" s="302"/>
      <c r="BX546" s="302"/>
      <c r="BY546" s="302"/>
      <c r="BZ546" s="302"/>
      <c r="CA546" s="302"/>
      <c r="CB546" s="302"/>
      <c r="CC546" s="302"/>
      <c r="CD546" s="302"/>
      <c r="CE546" s="302"/>
      <c r="CF546" s="302"/>
      <c r="CG546" s="302"/>
      <c r="CH546" s="302"/>
      <c r="CI546" s="302"/>
      <c r="CJ546" s="302"/>
      <c r="CK546" s="302"/>
      <c r="CL546" s="302"/>
      <c r="CM546" s="302"/>
      <c r="CN546" s="302"/>
      <c r="CO546" s="302"/>
      <c r="CP546" s="302"/>
      <c r="CQ546" s="302"/>
      <c r="CR546" s="302"/>
      <c r="CS546" s="302"/>
      <c r="CT546" s="302"/>
      <c r="CU546" s="302"/>
      <c r="CV546" s="302"/>
      <c r="CW546" s="302"/>
      <c r="CX546" s="302"/>
      <c r="CY546" s="302"/>
      <c r="CZ546" s="302"/>
      <c r="DA546" s="302"/>
      <c r="DB546" s="302"/>
      <c r="DC546" s="302"/>
      <c r="DD546" s="302"/>
      <c r="DE546" s="302"/>
      <c r="DF546" s="302"/>
      <c r="DG546" s="302"/>
      <c r="DH546" s="302"/>
      <c r="DI546" s="302"/>
      <c r="DJ546" s="302"/>
      <c r="DK546" s="302"/>
      <c r="DL546" s="302"/>
      <c r="DM546" s="302"/>
      <c r="DN546" s="302"/>
      <c r="DO546" s="302"/>
      <c r="DP546" s="302"/>
      <c r="DQ546" s="302"/>
      <c r="DR546" s="302"/>
      <c r="DS546" s="302"/>
      <c r="DT546" s="302"/>
      <c r="DU546" s="302"/>
      <c r="DV546" s="302"/>
      <c r="DW546" s="302"/>
      <c r="DX546" s="302"/>
      <c r="DY546" s="302"/>
      <c r="DZ546" s="302"/>
      <c r="EA546" s="302"/>
      <c r="EB546" s="302"/>
      <c r="EC546" s="302"/>
      <c r="ED546" s="302"/>
      <c r="EE546" s="302"/>
      <c r="EF546" s="302"/>
      <c r="EG546" s="302"/>
      <c r="EH546" s="302"/>
      <c r="EI546" s="302"/>
      <c r="EJ546" s="302"/>
      <c r="EK546" s="302"/>
      <c r="EL546" s="302"/>
      <c r="EM546" s="302"/>
      <c r="EN546" s="302"/>
      <c r="EO546" s="302"/>
      <c r="EP546" s="302"/>
      <c r="EQ546" s="302"/>
      <c r="ER546" s="302"/>
      <c r="ES546" s="302"/>
      <c r="ET546" s="302"/>
      <c r="EU546" s="302"/>
      <c r="EV546" s="302"/>
      <c r="EW546" s="302"/>
      <c r="EX546" s="302"/>
      <c r="EY546" s="302"/>
      <c r="EZ546" s="303"/>
      <c r="FA546" s="303"/>
      <c r="FB546" s="303"/>
      <c r="FC546" s="303"/>
      <c r="FD546" s="303"/>
      <c r="FE546" s="302"/>
      <c r="FF546" s="302"/>
      <c r="FG546" s="302"/>
      <c r="FH546" s="302"/>
      <c r="FI546" s="302"/>
    </row>
    <row r="547" spans="1:165" x14ac:dyDescent="0.2">
      <c r="A547" s="302"/>
      <c r="B547" s="55">
        <f t="shared" si="49"/>
        <v>0</v>
      </c>
      <c r="C547" s="55" t="str">
        <f t="shared" si="50"/>
        <v/>
      </c>
      <c r="D547" s="55" t="str">
        <f t="shared" si="51"/>
        <v/>
      </c>
      <c r="E547" s="55">
        <f t="shared" si="52"/>
        <v>0</v>
      </c>
      <c r="F547" s="55">
        <f t="shared" si="53"/>
        <v>0</v>
      </c>
      <c r="G547" s="55" t="str">
        <f t="shared" si="54"/>
        <v/>
      </c>
      <c r="H547" s="55">
        <f>IF(AND(M547&gt;0,M547&lt;='Summary STATS'!$C$22),1,"")</f>
        <v>1</v>
      </c>
      <c r="I547" s="305"/>
      <c r="J547" s="26" t="s">
        <v>830</v>
      </c>
      <c r="K547" s="205">
        <v>44.22770611</v>
      </c>
      <c r="L547" s="205">
        <v>-88.452672919999998</v>
      </c>
      <c r="M547" s="302">
        <v>8.5</v>
      </c>
      <c r="N547" s="302" t="s">
        <v>284</v>
      </c>
      <c r="O547" s="302" t="s">
        <v>277</v>
      </c>
      <c r="P547" s="301"/>
      <c r="Q547" s="302"/>
      <c r="R547" s="15"/>
      <c r="S547" s="15"/>
      <c r="T547" s="302"/>
      <c r="U547" s="302"/>
      <c r="V547" s="302"/>
      <c r="W547" s="302"/>
      <c r="X547" s="302"/>
      <c r="Y547" s="302"/>
      <c r="Z547" s="302"/>
      <c r="AA547" s="302"/>
      <c r="AB547" s="302"/>
      <c r="AC547" s="302"/>
      <c r="AD547" s="302"/>
      <c r="AE547" s="302"/>
      <c r="AF547" s="302"/>
      <c r="AG547" s="302"/>
      <c r="AH547" s="302"/>
      <c r="AI547" s="302"/>
      <c r="AJ547" s="302"/>
      <c r="AK547" s="302"/>
      <c r="AL547" s="302"/>
      <c r="AM547" s="302"/>
      <c r="AN547" s="302"/>
      <c r="AO547" s="302"/>
      <c r="AP547" s="302"/>
      <c r="AQ547" s="302"/>
      <c r="AR547" s="302"/>
      <c r="AS547" s="302"/>
      <c r="AT547" s="302"/>
      <c r="AU547" s="302"/>
      <c r="AV547" s="302"/>
      <c r="AW547" s="302"/>
      <c r="AX547" s="302"/>
      <c r="AY547" s="302"/>
      <c r="AZ547" s="302"/>
      <c r="BA547" s="302"/>
      <c r="BB547" s="302"/>
      <c r="BC547" s="302"/>
      <c r="BD547" s="302"/>
      <c r="BE547" s="302"/>
      <c r="BF547" s="302"/>
      <c r="BG547" s="302"/>
      <c r="BH547" s="302"/>
      <c r="BI547" s="302"/>
      <c r="BJ547" s="302"/>
      <c r="BK547" s="302"/>
      <c r="BL547" s="302"/>
      <c r="BM547" s="302"/>
      <c r="BN547" s="302"/>
      <c r="BO547" s="302"/>
      <c r="BP547" s="302"/>
      <c r="BQ547" s="302"/>
      <c r="BR547" s="302"/>
      <c r="BS547" s="302"/>
      <c r="BT547" s="302"/>
      <c r="BU547" s="302"/>
      <c r="BV547" s="302"/>
      <c r="BW547" s="302"/>
      <c r="BX547" s="302"/>
      <c r="BY547" s="302"/>
      <c r="BZ547" s="302"/>
      <c r="CA547" s="302"/>
      <c r="CB547" s="302"/>
      <c r="CC547" s="302"/>
      <c r="CD547" s="302"/>
      <c r="CE547" s="302"/>
      <c r="CF547" s="302"/>
      <c r="CG547" s="302"/>
      <c r="CH547" s="302"/>
      <c r="CI547" s="302"/>
      <c r="CJ547" s="302"/>
      <c r="CK547" s="302"/>
      <c r="CL547" s="302"/>
      <c r="CM547" s="302"/>
      <c r="CN547" s="302"/>
      <c r="CO547" s="302"/>
      <c r="CP547" s="302"/>
      <c r="CQ547" s="302"/>
      <c r="CR547" s="302"/>
      <c r="CS547" s="302"/>
      <c r="CT547" s="302"/>
      <c r="CU547" s="302"/>
      <c r="CV547" s="302"/>
      <c r="CW547" s="302"/>
      <c r="CX547" s="302"/>
      <c r="CY547" s="302"/>
      <c r="CZ547" s="302"/>
      <c r="DA547" s="302"/>
      <c r="DB547" s="302"/>
      <c r="DC547" s="302"/>
      <c r="DD547" s="302"/>
      <c r="DE547" s="302"/>
      <c r="DF547" s="302"/>
      <c r="DG547" s="302"/>
      <c r="DH547" s="302"/>
      <c r="DI547" s="302"/>
      <c r="DJ547" s="302"/>
      <c r="DK547" s="302"/>
      <c r="DL547" s="302"/>
      <c r="DM547" s="302"/>
      <c r="DN547" s="302"/>
      <c r="DO547" s="302"/>
      <c r="DP547" s="302"/>
      <c r="DQ547" s="302"/>
      <c r="DR547" s="302"/>
      <c r="DS547" s="302"/>
      <c r="DT547" s="302"/>
      <c r="DU547" s="302"/>
      <c r="DV547" s="302"/>
      <c r="DW547" s="302"/>
      <c r="DX547" s="302"/>
      <c r="DY547" s="302"/>
      <c r="DZ547" s="302"/>
      <c r="EA547" s="302"/>
      <c r="EB547" s="302"/>
      <c r="EC547" s="302"/>
      <c r="ED547" s="302"/>
      <c r="EE547" s="302"/>
      <c r="EF547" s="302"/>
      <c r="EG547" s="302"/>
      <c r="EH547" s="302"/>
      <c r="EI547" s="302"/>
      <c r="EJ547" s="302"/>
      <c r="EK547" s="302"/>
      <c r="EL547" s="302"/>
      <c r="EM547" s="302"/>
      <c r="EN547" s="302"/>
      <c r="EO547" s="302"/>
      <c r="EP547" s="302"/>
      <c r="EQ547" s="302"/>
      <c r="ER547" s="302"/>
      <c r="ES547" s="302"/>
      <c r="ET547" s="302"/>
      <c r="EU547" s="302"/>
      <c r="EV547" s="302"/>
      <c r="EW547" s="302"/>
      <c r="EX547" s="302"/>
      <c r="EY547" s="302"/>
      <c r="EZ547" s="303"/>
      <c r="FA547" s="303"/>
      <c r="FB547" s="303"/>
      <c r="FC547" s="303"/>
      <c r="FD547" s="303"/>
      <c r="FE547" s="302"/>
      <c r="FF547" s="302"/>
      <c r="FG547" s="302"/>
      <c r="FH547" s="302"/>
      <c r="FI547" s="302"/>
    </row>
    <row r="548" spans="1:165" x14ac:dyDescent="0.2">
      <c r="A548" s="302"/>
      <c r="B548" s="55">
        <f t="shared" si="49"/>
        <v>0</v>
      </c>
      <c r="C548" s="55" t="str">
        <f t="shared" si="50"/>
        <v/>
      </c>
      <c r="D548" s="55" t="str">
        <f t="shared" si="51"/>
        <v/>
      </c>
      <c r="E548" s="55">
        <f t="shared" si="52"/>
        <v>0</v>
      </c>
      <c r="F548" s="55">
        <f t="shared" si="53"/>
        <v>0</v>
      </c>
      <c r="G548" s="55" t="str">
        <f t="shared" si="54"/>
        <v/>
      </c>
      <c r="H548" s="55">
        <f>IF(AND(M548&gt;0,M548&lt;='Summary STATS'!$C$22),1,"")</f>
        <v>1</v>
      </c>
      <c r="I548" s="305"/>
      <c r="J548" s="26" t="s">
        <v>831</v>
      </c>
      <c r="K548" s="205">
        <v>44.227691180000001</v>
      </c>
      <c r="L548" s="205">
        <v>-88.451571490000006</v>
      </c>
      <c r="M548" s="302">
        <v>8</v>
      </c>
      <c r="N548" s="302" t="s">
        <v>284</v>
      </c>
      <c r="O548" s="302" t="s">
        <v>277</v>
      </c>
      <c r="P548" s="301"/>
      <c r="Q548" s="302"/>
      <c r="R548" s="15"/>
      <c r="S548" s="15"/>
      <c r="T548" s="302"/>
      <c r="U548" s="302"/>
      <c r="V548" s="302"/>
      <c r="W548" s="302"/>
      <c r="X548" s="302"/>
      <c r="Y548" s="302"/>
      <c r="Z548" s="302"/>
      <c r="AA548" s="302"/>
      <c r="AB548" s="302"/>
      <c r="AC548" s="302"/>
      <c r="AD548" s="302"/>
      <c r="AE548" s="302"/>
      <c r="AF548" s="302"/>
      <c r="AG548" s="302"/>
      <c r="AH548" s="302"/>
      <c r="AI548" s="302"/>
      <c r="AJ548" s="302"/>
      <c r="AK548" s="302"/>
      <c r="AL548" s="302"/>
      <c r="AM548" s="302"/>
      <c r="AN548" s="302"/>
      <c r="AO548" s="302"/>
      <c r="AP548" s="302"/>
      <c r="AQ548" s="302"/>
      <c r="AR548" s="302"/>
      <c r="AS548" s="302"/>
      <c r="AT548" s="302"/>
      <c r="AU548" s="302"/>
      <c r="AV548" s="302"/>
      <c r="AW548" s="302"/>
      <c r="AX548" s="302"/>
      <c r="AY548" s="302"/>
      <c r="AZ548" s="302"/>
      <c r="BA548" s="302"/>
      <c r="BB548" s="302"/>
      <c r="BC548" s="302"/>
      <c r="BD548" s="302"/>
      <c r="BE548" s="302"/>
      <c r="BF548" s="302"/>
      <c r="BG548" s="302"/>
      <c r="BH548" s="302"/>
      <c r="BI548" s="302"/>
      <c r="BJ548" s="302"/>
      <c r="BK548" s="302"/>
      <c r="BL548" s="302"/>
      <c r="BM548" s="302"/>
      <c r="BN548" s="302"/>
      <c r="BO548" s="302"/>
      <c r="BP548" s="302"/>
      <c r="BQ548" s="302"/>
      <c r="BR548" s="302"/>
      <c r="BS548" s="302"/>
      <c r="BT548" s="302"/>
      <c r="BU548" s="302"/>
      <c r="BV548" s="302"/>
      <c r="BW548" s="302"/>
      <c r="BX548" s="302"/>
      <c r="BY548" s="302"/>
      <c r="BZ548" s="302"/>
      <c r="CA548" s="302"/>
      <c r="CB548" s="302"/>
      <c r="CC548" s="302"/>
      <c r="CD548" s="302"/>
      <c r="CE548" s="302"/>
      <c r="CF548" s="302"/>
      <c r="CG548" s="302"/>
      <c r="CH548" s="302"/>
      <c r="CI548" s="302"/>
      <c r="CJ548" s="302"/>
      <c r="CK548" s="302"/>
      <c r="CL548" s="302"/>
      <c r="CM548" s="302"/>
      <c r="CN548" s="302"/>
      <c r="CO548" s="302"/>
      <c r="CP548" s="302"/>
      <c r="CQ548" s="302"/>
      <c r="CR548" s="302"/>
      <c r="CS548" s="302"/>
      <c r="CT548" s="302"/>
      <c r="CU548" s="302"/>
      <c r="CV548" s="302"/>
      <c r="CW548" s="302"/>
      <c r="CX548" s="302"/>
      <c r="CY548" s="302"/>
      <c r="CZ548" s="302"/>
      <c r="DA548" s="302"/>
      <c r="DB548" s="302"/>
      <c r="DC548" s="302"/>
      <c r="DD548" s="302"/>
      <c r="DE548" s="302"/>
      <c r="DF548" s="302"/>
      <c r="DG548" s="302"/>
      <c r="DH548" s="302"/>
      <c r="DI548" s="302"/>
      <c r="DJ548" s="302"/>
      <c r="DK548" s="302"/>
      <c r="DL548" s="302"/>
      <c r="DM548" s="302"/>
      <c r="DN548" s="302"/>
      <c r="DO548" s="302"/>
      <c r="DP548" s="302"/>
      <c r="DQ548" s="302"/>
      <c r="DR548" s="302"/>
      <c r="DS548" s="302"/>
      <c r="DT548" s="302"/>
      <c r="DU548" s="302"/>
      <c r="DV548" s="302"/>
      <c r="DW548" s="302"/>
      <c r="DX548" s="302"/>
      <c r="DY548" s="302"/>
      <c r="DZ548" s="302"/>
      <c r="EA548" s="302"/>
      <c r="EB548" s="302"/>
      <c r="EC548" s="302"/>
      <c r="ED548" s="302"/>
      <c r="EE548" s="302"/>
      <c r="EF548" s="302"/>
      <c r="EG548" s="302"/>
      <c r="EH548" s="302"/>
      <c r="EI548" s="302"/>
      <c r="EJ548" s="302"/>
      <c r="EK548" s="302"/>
      <c r="EL548" s="302"/>
      <c r="EM548" s="302"/>
      <c r="EN548" s="302"/>
      <c r="EO548" s="302"/>
      <c r="EP548" s="302"/>
      <c r="EQ548" s="302"/>
      <c r="ER548" s="302"/>
      <c r="ES548" s="302"/>
      <c r="ET548" s="302"/>
      <c r="EU548" s="302"/>
      <c r="EV548" s="302"/>
      <c r="EW548" s="302"/>
      <c r="EX548" s="302"/>
      <c r="EY548" s="302"/>
      <c r="EZ548" s="303"/>
      <c r="FA548" s="303"/>
      <c r="FB548" s="303"/>
      <c r="FC548" s="303"/>
      <c r="FD548" s="303"/>
      <c r="FE548" s="302"/>
      <c r="FF548" s="302"/>
      <c r="FG548" s="302"/>
      <c r="FH548" s="302"/>
      <c r="FI548" s="302"/>
    </row>
    <row r="549" spans="1:165" x14ac:dyDescent="0.2">
      <c r="A549" s="302"/>
      <c r="B549" s="55">
        <f t="shared" si="49"/>
        <v>3</v>
      </c>
      <c r="C549" s="55">
        <f t="shared" si="50"/>
        <v>3</v>
      </c>
      <c r="D549" s="55">
        <f t="shared" si="51"/>
        <v>2</v>
      </c>
      <c r="E549" s="55">
        <f t="shared" si="52"/>
        <v>3</v>
      </c>
      <c r="F549" s="55">
        <f t="shared" si="53"/>
        <v>2</v>
      </c>
      <c r="G549" s="55">
        <f t="shared" si="54"/>
        <v>6.25</v>
      </c>
      <c r="H549" s="55">
        <f>IF(AND(M549&gt;0,M549&lt;='Summary STATS'!$C$22),1,"")</f>
        <v>1</v>
      </c>
      <c r="I549" s="305"/>
      <c r="J549" s="26" t="s">
        <v>832</v>
      </c>
      <c r="K549" s="205">
        <v>44.227676240000001</v>
      </c>
      <c r="L549" s="205">
        <v>-88.450470060000001</v>
      </c>
      <c r="M549" s="302">
        <v>6.25</v>
      </c>
      <c r="N549" s="302" t="s">
        <v>284</v>
      </c>
      <c r="O549" s="302" t="s">
        <v>277</v>
      </c>
      <c r="P549" s="301"/>
      <c r="Q549" s="302">
        <v>1</v>
      </c>
      <c r="R549" s="312">
        <v>1</v>
      </c>
      <c r="S549" s="15"/>
      <c r="T549" s="302"/>
      <c r="U549" s="302"/>
      <c r="V549" s="302"/>
      <c r="W549" s="302"/>
      <c r="X549" s="302"/>
      <c r="Y549" s="302"/>
      <c r="Z549" s="302"/>
      <c r="AA549" s="302"/>
      <c r="AB549" s="302"/>
      <c r="AC549" s="302"/>
      <c r="AD549" s="302"/>
      <c r="AE549" s="302">
        <v>1</v>
      </c>
      <c r="AF549" s="302"/>
      <c r="AG549" s="302"/>
      <c r="AH549" s="302"/>
      <c r="AI549" s="302"/>
      <c r="AJ549" s="302"/>
      <c r="AK549" s="302"/>
      <c r="AL549" s="302"/>
      <c r="AM549" s="302"/>
      <c r="AN549" s="302"/>
      <c r="AO549" s="302"/>
      <c r="AP549" s="302"/>
      <c r="AQ549" s="302">
        <v>1</v>
      </c>
      <c r="AR549" s="302"/>
      <c r="AS549" s="302"/>
      <c r="AT549" s="302"/>
      <c r="AU549" s="302"/>
      <c r="AV549" s="302"/>
      <c r="AW549" s="302"/>
      <c r="AX549" s="302"/>
      <c r="AY549" s="302"/>
      <c r="AZ549" s="302"/>
      <c r="BA549" s="302"/>
      <c r="BB549" s="302"/>
      <c r="BC549" s="302"/>
      <c r="BD549" s="302"/>
      <c r="BE549" s="302"/>
      <c r="BF549" s="302"/>
      <c r="BG549" s="302"/>
      <c r="BH549" s="302"/>
      <c r="BI549" s="302"/>
      <c r="BJ549" s="302"/>
      <c r="BK549" s="302"/>
      <c r="BL549" s="302"/>
      <c r="BM549" s="302"/>
      <c r="BN549" s="302"/>
      <c r="BO549" s="302"/>
      <c r="BP549" s="302"/>
      <c r="BQ549" s="302"/>
      <c r="BR549" s="302"/>
      <c r="BS549" s="302"/>
      <c r="BT549" s="302"/>
      <c r="BU549" s="302"/>
      <c r="BV549" s="302"/>
      <c r="BW549" s="302"/>
      <c r="BX549" s="302"/>
      <c r="BY549" s="302"/>
      <c r="BZ549" s="302"/>
      <c r="CA549" s="302"/>
      <c r="CB549" s="302"/>
      <c r="CC549" s="302"/>
      <c r="CD549" s="302"/>
      <c r="CE549" s="302"/>
      <c r="CF549" s="302"/>
      <c r="CG549" s="302"/>
      <c r="CH549" s="302"/>
      <c r="CI549" s="302"/>
      <c r="CJ549" s="302"/>
      <c r="CK549" s="302"/>
      <c r="CL549" s="302"/>
      <c r="CM549" s="302"/>
      <c r="CN549" s="302"/>
      <c r="CO549" s="302"/>
      <c r="CP549" s="302"/>
      <c r="CQ549" s="302"/>
      <c r="CR549" s="302"/>
      <c r="CS549" s="302"/>
      <c r="CT549" s="302"/>
      <c r="CU549" s="302"/>
      <c r="CV549" s="302"/>
      <c r="CW549" s="302"/>
      <c r="CX549" s="302"/>
      <c r="CY549" s="302"/>
      <c r="CZ549" s="302"/>
      <c r="DA549" s="302"/>
      <c r="DB549" s="302"/>
      <c r="DC549" s="302"/>
      <c r="DD549" s="302"/>
      <c r="DE549" s="302"/>
      <c r="DF549" s="302"/>
      <c r="DG549" s="302"/>
      <c r="DH549" s="302"/>
      <c r="DI549" s="302"/>
      <c r="DJ549" s="302"/>
      <c r="DK549" s="302"/>
      <c r="DL549" s="302"/>
      <c r="DM549" s="302"/>
      <c r="DN549" s="302"/>
      <c r="DO549" s="302"/>
      <c r="DP549" s="302"/>
      <c r="DQ549" s="302"/>
      <c r="DR549" s="302"/>
      <c r="DS549" s="302"/>
      <c r="DT549" s="302"/>
      <c r="DU549" s="302"/>
      <c r="DV549" s="302"/>
      <c r="DW549" s="302"/>
      <c r="DX549" s="302"/>
      <c r="DY549" s="302"/>
      <c r="DZ549" s="302"/>
      <c r="EA549" s="302"/>
      <c r="EB549" s="302"/>
      <c r="EC549" s="302"/>
      <c r="ED549" s="302"/>
      <c r="EE549" s="302"/>
      <c r="EF549" s="302"/>
      <c r="EG549" s="302"/>
      <c r="EH549" s="302"/>
      <c r="EI549" s="302"/>
      <c r="EJ549" s="302"/>
      <c r="EK549" s="302"/>
      <c r="EL549" s="302"/>
      <c r="EM549" s="302"/>
      <c r="EN549" s="302"/>
      <c r="EO549" s="302"/>
      <c r="EP549" s="302"/>
      <c r="EQ549" s="302"/>
      <c r="ER549" s="302"/>
      <c r="ES549" s="302"/>
      <c r="ET549" s="302"/>
      <c r="EU549" s="302"/>
      <c r="EV549" s="302"/>
      <c r="EW549" s="302"/>
      <c r="EX549" s="302"/>
      <c r="EY549" s="302"/>
      <c r="EZ549" s="303"/>
      <c r="FA549" s="303"/>
      <c r="FB549" s="303"/>
      <c r="FC549" s="303"/>
      <c r="FD549" s="303"/>
      <c r="FE549" s="302"/>
      <c r="FF549" s="302"/>
      <c r="FG549" s="302"/>
      <c r="FH549" s="302"/>
      <c r="FI549" s="302"/>
    </row>
    <row r="550" spans="1:165" x14ac:dyDescent="0.2">
      <c r="A550" s="302"/>
      <c r="B550" s="55">
        <f t="shared" si="49"/>
        <v>6</v>
      </c>
      <c r="C550" s="55">
        <f t="shared" si="50"/>
        <v>6</v>
      </c>
      <c r="D550" s="55">
        <f t="shared" si="51"/>
        <v>6</v>
      </c>
      <c r="E550" s="55">
        <f t="shared" si="52"/>
        <v>6</v>
      </c>
      <c r="F550" s="55">
        <f t="shared" si="53"/>
        <v>6</v>
      </c>
      <c r="G550" s="55">
        <f t="shared" si="54"/>
        <v>3.5</v>
      </c>
      <c r="H550" s="55">
        <f>IF(AND(M550&gt;0,M550&lt;='Summary STATS'!$C$22),1,"")</f>
        <v>1</v>
      </c>
      <c r="I550" s="305"/>
      <c r="J550" s="26" t="s">
        <v>833</v>
      </c>
      <c r="K550" s="205">
        <v>44.228646789999999</v>
      </c>
      <c r="L550" s="205">
        <v>-88.463666669999995</v>
      </c>
      <c r="M550" s="302">
        <v>3.5</v>
      </c>
      <c r="N550" s="302" t="s">
        <v>284</v>
      </c>
      <c r="O550" s="302" t="s">
        <v>277</v>
      </c>
      <c r="P550" s="301"/>
      <c r="Q550" s="302">
        <v>3</v>
      </c>
      <c r="R550" s="15"/>
      <c r="S550" s="15"/>
      <c r="T550" s="302"/>
      <c r="U550" s="302"/>
      <c r="V550" s="302"/>
      <c r="W550" s="302"/>
      <c r="X550" s="302"/>
      <c r="Y550" s="302"/>
      <c r="Z550" s="302"/>
      <c r="AA550" s="302"/>
      <c r="AB550" s="302"/>
      <c r="AC550" s="302"/>
      <c r="AD550" s="302"/>
      <c r="AE550" s="302">
        <v>2</v>
      </c>
      <c r="AF550" s="302"/>
      <c r="AG550" s="302"/>
      <c r="AH550" s="302"/>
      <c r="AI550" s="302"/>
      <c r="AJ550" s="302"/>
      <c r="AK550" s="302"/>
      <c r="AL550" s="302"/>
      <c r="AM550" s="302"/>
      <c r="AN550" s="302"/>
      <c r="AO550" s="302"/>
      <c r="AP550" s="302"/>
      <c r="AQ550" s="302">
        <v>3</v>
      </c>
      <c r="AR550" s="302"/>
      <c r="AS550" s="302"/>
      <c r="AT550" s="302"/>
      <c r="AU550" s="302"/>
      <c r="AV550" s="302"/>
      <c r="AW550" s="302">
        <v>2</v>
      </c>
      <c r="AX550" s="302"/>
      <c r="AY550" s="302"/>
      <c r="AZ550" s="302"/>
      <c r="BA550" s="302"/>
      <c r="BB550" s="302"/>
      <c r="BC550" s="302"/>
      <c r="BD550" s="302"/>
      <c r="BE550" s="302">
        <v>1</v>
      </c>
      <c r="BF550" s="302"/>
      <c r="BG550" s="302"/>
      <c r="BH550" s="302"/>
      <c r="BI550" s="302"/>
      <c r="BJ550" s="302"/>
      <c r="BK550" s="302"/>
      <c r="BL550" s="302"/>
      <c r="BM550" s="302"/>
      <c r="BN550" s="302"/>
      <c r="BO550" s="302"/>
      <c r="BP550" s="302"/>
      <c r="BQ550" s="302"/>
      <c r="BR550" s="302"/>
      <c r="BS550" s="302"/>
      <c r="BT550" s="302"/>
      <c r="BU550" s="302"/>
      <c r="BV550" s="302"/>
      <c r="BW550" s="302"/>
      <c r="BX550" s="302"/>
      <c r="BY550" s="302"/>
      <c r="BZ550" s="302"/>
      <c r="CA550" s="302"/>
      <c r="CB550" s="302"/>
      <c r="CC550" s="302"/>
      <c r="CD550" s="302"/>
      <c r="CE550" s="302"/>
      <c r="CF550" s="302"/>
      <c r="CG550" s="302"/>
      <c r="CH550" s="302"/>
      <c r="CI550" s="302"/>
      <c r="CJ550" s="302"/>
      <c r="CK550" s="302"/>
      <c r="CL550" s="302"/>
      <c r="CM550" s="302"/>
      <c r="CN550" s="302"/>
      <c r="CO550" s="302"/>
      <c r="CP550" s="302"/>
      <c r="CQ550" s="302"/>
      <c r="CR550" s="302"/>
      <c r="CS550" s="302"/>
      <c r="CT550" s="302"/>
      <c r="CU550" s="302"/>
      <c r="CV550" s="302"/>
      <c r="CW550" s="302"/>
      <c r="CX550" s="302"/>
      <c r="CY550" s="302"/>
      <c r="CZ550" s="302"/>
      <c r="DA550" s="302"/>
      <c r="DB550" s="302"/>
      <c r="DC550" s="302"/>
      <c r="DD550" s="302"/>
      <c r="DE550" s="302"/>
      <c r="DF550" s="302"/>
      <c r="DG550" s="302"/>
      <c r="DH550" s="302"/>
      <c r="DI550" s="302"/>
      <c r="DJ550" s="302"/>
      <c r="DK550" s="302"/>
      <c r="DL550" s="302"/>
      <c r="DM550" s="302"/>
      <c r="DN550" s="302"/>
      <c r="DO550" s="302"/>
      <c r="DP550" s="302"/>
      <c r="DQ550" s="302"/>
      <c r="DR550" s="302"/>
      <c r="DS550" s="302"/>
      <c r="DT550" s="302"/>
      <c r="DU550" s="302"/>
      <c r="DV550" s="302"/>
      <c r="DW550" s="302"/>
      <c r="DX550" s="302"/>
      <c r="DY550" s="302"/>
      <c r="DZ550" s="302"/>
      <c r="EA550" s="302"/>
      <c r="EB550" s="302"/>
      <c r="EC550" s="302"/>
      <c r="ED550" s="302">
        <v>1</v>
      </c>
      <c r="EE550" s="302"/>
      <c r="EF550" s="302"/>
      <c r="EG550" s="302"/>
      <c r="EH550" s="302"/>
      <c r="EI550" s="302"/>
      <c r="EJ550" s="302"/>
      <c r="EK550" s="302"/>
      <c r="EL550" s="302"/>
      <c r="EM550" s="302"/>
      <c r="EN550" s="302"/>
      <c r="EO550" s="302"/>
      <c r="EP550" s="302"/>
      <c r="EQ550" s="302"/>
      <c r="ER550" s="302"/>
      <c r="ES550" s="302"/>
      <c r="ET550" s="302"/>
      <c r="EU550" s="302">
        <v>1</v>
      </c>
      <c r="EV550" s="302"/>
      <c r="EW550" s="302"/>
      <c r="EX550" s="302"/>
      <c r="EY550" s="302"/>
      <c r="EZ550" s="303"/>
      <c r="FA550" s="303"/>
      <c r="FB550" s="303">
        <v>3</v>
      </c>
      <c r="FC550" s="303"/>
      <c r="FD550" s="303"/>
      <c r="FE550" s="302"/>
      <c r="FF550" s="302"/>
      <c r="FG550" s="302"/>
      <c r="FH550" s="302"/>
      <c r="FI550" s="302"/>
    </row>
    <row r="551" spans="1:165" x14ac:dyDescent="0.2">
      <c r="A551" s="302"/>
      <c r="B551" s="55">
        <f t="shared" si="49"/>
        <v>4</v>
      </c>
      <c r="C551" s="55">
        <f t="shared" si="50"/>
        <v>4</v>
      </c>
      <c r="D551" s="55">
        <f t="shared" si="51"/>
        <v>3</v>
      </c>
      <c r="E551" s="55">
        <f t="shared" si="52"/>
        <v>4</v>
      </c>
      <c r="F551" s="55">
        <f t="shared" si="53"/>
        <v>3</v>
      </c>
      <c r="G551" s="55">
        <f t="shared" si="54"/>
        <v>5</v>
      </c>
      <c r="H551" s="55">
        <f>IF(AND(M551&gt;0,M551&lt;='Summary STATS'!$C$22),1,"")</f>
        <v>1</v>
      </c>
      <c r="I551" s="305"/>
      <c r="J551" s="26" t="s">
        <v>834</v>
      </c>
      <c r="K551" s="205">
        <v>44.228631970000002</v>
      </c>
      <c r="L551" s="205">
        <v>-88.462565220000002</v>
      </c>
      <c r="M551" s="302">
        <v>5</v>
      </c>
      <c r="N551" s="302" t="s">
        <v>284</v>
      </c>
      <c r="O551" s="302" t="s">
        <v>277</v>
      </c>
      <c r="P551" s="313"/>
      <c r="Q551" s="302">
        <v>3</v>
      </c>
      <c r="R551" s="15"/>
      <c r="S551" s="15">
        <v>1</v>
      </c>
      <c r="T551" s="302"/>
      <c r="U551" s="302"/>
      <c r="V551" s="302"/>
      <c r="W551" s="302"/>
      <c r="X551" s="302"/>
      <c r="Y551" s="302"/>
      <c r="Z551" s="302"/>
      <c r="AA551" s="302"/>
      <c r="AB551" s="302"/>
      <c r="AC551" s="302"/>
      <c r="AD551" s="302"/>
      <c r="AE551" s="302">
        <v>3</v>
      </c>
      <c r="AF551" s="302"/>
      <c r="AG551" s="302"/>
      <c r="AH551" s="302"/>
      <c r="AI551" s="302"/>
      <c r="AJ551" s="302"/>
      <c r="AK551" s="302"/>
      <c r="AL551" s="302"/>
      <c r="AM551" s="302"/>
      <c r="AN551" s="302"/>
      <c r="AO551" s="302"/>
      <c r="AP551" s="302"/>
      <c r="AQ551" s="302">
        <v>3</v>
      </c>
      <c r="AR551" s="302"/>
      <c r="AS551" s="302"/>
      <c r="AT551" s="302"/>
      <c r="AU551" s="302"/>
      <c r="AV551" s="302"/>
      <c r="AW551" s="302"/>
      <c r="AX551" s="302"/>
      <c r="AY551" s="302"/>
      <c r="AZ551" s="302"/>
      <c r="BA551" s="302"/>
      <c r="BB551" s="302"/>
      <c r="BC551" s="302"/>
      <c r="BD551" s="302"/>
      <c r="BE551" s="302"/>
      <c r="BF551" s="302"/>
      <c r="BG551" s="302"/>
      <c r="BH551" s="302"/>
      <c r="BI551" s="302"/>
      <c r="BJ551" s="302"/>
      <c r="BK551" s="302"/>
      <c r="BL551" s="302"/>
      <c r="BM551" s="302"/>
      <c r="BN551" s="302"/>
      <c r="BO551" s="302"/>
      <c r="BP551" s="302"/>
      <c r="BQ551" s="302"/>
      <c r="BR551" s="302"/>
      <c r="BS551" s="302"/>
      <c r="BT551" s="302"/>
      <c r="BU551" s="302"/>
      <c r="BV551" s="302"/>
      <c r="BW551" s="302"/>
      <c r="BX551" s="302"/>
      <c r="BY551" s="302"/>
      <c r="BZ551" s="302"/>
      <c r="CA551" s="302"/>
      <c r="CB551" s="302"/>
      <c r="CC551" s="302"/>
      <c r="CD551" s="302"/>
      <c r="CE551" s="302"/>
      <c r="CF551" s="302"/>
      <c r="CG551" s="302"/>
      <c r="CH551" s="302"/>
      <c r="CI551" s="302"/>
      <c r="CJ551" s="302"/>
      <c r="CK551" s="302"/>
      <c r="CL551" s="302"/>
      <c r="CM551" s="302"/>
      <c r="CN551" s="302"/>
      <c r="CO551" s="302"/>
      <c r="CP551" s="302"/>
      <c r="CQ551" s="302"/>
      <c r="CR551" s="302"/>
      <c r="CS551" s="302"/>
      <c r="CT551" s="302"/>
      <c r="CU551" s="302"/>
      <c r="CV551" s="302"/>
      <c r="CW551" s="302"/>
      <c r="CX551" s="302"/>
      <c r="CY551" s="302"/>
      <c r="CZ551" s="302"/>
      <c r="DA551" s="302"/>
      <c r="DB551" s="302"/>
      <c r="DC551" s="302"/>
      <c r="DD551" s="302"/>
      <c r="DE551" s="302"/>
      <c r="DF551" s="302"/>
      <c r="DG551" s="302"/>
      <c r="DH551" s="302"/>
      <c r="DI551" s="302"/>
      <c r="DJ551" s="302"/>
      <c r="DK551" s="302"/>
      <c r="DL551" s="302"/>
      <c r="DM551" s="302"/>
      <c r="DN551" s="302"/>
      <c r="DO551" s="302"/>
      <c r="DP551" s="302"/>
      <c r="DQ551" s="302"/>
      <c r="DR551" s="302"/>
      <c r="DS551" s="302"/>
      <c r="DT551" s="302"/>
      <c r="DU551" s="302"/>
      <c r="DV551" s="302"/>
      <c r="DW551" s="302"/>
      <c r="DX551" s="302"/>
      <c r="DY551" s="302"/>
      <c r="DZ551" s="302"/>
      <c r="EA551" s="302"/>
      <c r="EB551" s="302"/>
      <c r="EC551" s="302"/>
      <c r="ED551" s="302"/>
      <c r="EE551" s="302"/>
      <c r="EF551" s="302"/>
      <c r="EG551" s="302"/>
      <c r="EH551" s="302"/>
      <c r="EI551" s="302"/>
      <c r="EJ551" s="302"/>
      <c r="EK551" s="302"/>
      <c r="EL551" s="302"/>
      <c r="EM551" s="302"/>
      <c r="EN551" s="302"/>
      <c r="EO551" s="302"/>
      <c r="EP551" s="302"/>
      <c r="EQ551" s="302"/>
      <c r="ER551" s="302"/>
      <c r="ES551" s="302"/>
      <c r="ET551" s="302"/>
      <c r="EU551" s="302">
        <v>1</v>
      </c>
      <c r="EV551" s="302"/>
      <c r="EW551" s="302"/>
      <c r="EX551" s="302"/>
      <c r="EY551" s="302"/>
      <c r="EZ551" s="303"/>
      <c r="FA551" s="303"/>
      <c r="FB551" s="303">
        <v>3</v>
      </c>
      <c r="FC551" s="303"/>
      <c r="FD551" s="303"/>
      <c r="FE551" s="302"/>
      <c r="FF551" s="302"/>
      <c r="FG551" s="302"/>
      <c r="FH551" s="302"/>
      <c r="FI551" s="302"/>
    </row>
    <row r="552" spans="1:165" x14ac:dyDescent="0.2">
      <c r="A552" s="302"/>
      <c r="B552" s="55">
        <f t="shared" si="49"/>
        <v>3</v>
      </c>
      <c r="C552" s="55">
        <f t="shared" si="50"/>
        <v>3</v>
      </c>
      <c r="D552" s="55">
        <f t="shared" si="51"/>
        <v>3</v>
      </c>
      <c r="E552" s="55">
        <f t="shared" si="52"/>
        <v>3</v>
      </c>
      <c r="F552" s="55">
        <f t="shared" si="53"/>
        <v>3</v>
      </c>
      <c r="G552" s="55">
        <f t="shared" si="54"/>
        <v>3.5</v>
      </c>
      <c r="H552" s="55">
        <f>IF(AND(M552&gt;0,M552&lt;='Summary STATS'!$C$22),1,"")</f>
        <v>1</v>
      </c>
      <c r="I552" s="305"/>
      <c r="J552" s="26" t="s">
        <v>836</v>
      </c>
      <c r="K552" s="205">
        <v>44.228617139999997</v>
      </c>
      <c r="L552" s="205">
        <v>-88.461463769999995</v>
      </c>
      <c r="M552" s="302">
        <v>3.5</v>
      </c>
      <c r="N552" s="302" t="s">
        <v>284</v>
      </c>
      <c r="O552" s="302" t="s">
        <v>277</v>
      </c>
      <c r="P552" s="301"/>
      <c r="Q552" s="302">
        <v>3</v>
      </c>
      <c r="R552" s="15"/>
      <c r="S552" s="15"/>
      <c r="T552" s="302"/>
      <c r="U552" s="302"/>
      <c r="V552" s="302"/>
      <c r="W552" s="302"/>
      <c r="X552" s="302"/>
      <c r="Y552" s="302"/>
      <c r="Z552" s="302"/>
      <c r="AA552" s="302"/>
      <c r="AB552" s="302"/>
      <c r="AC552" s="302"/>
      <c r="AD552" s="302"/>
      <c r="AE552" s="302">
        <v>2</v>
      </c>
      <c r="AF552" s="302"/>
      <c r="AG552" s="302"/>
      <c r="AH552" s="302"/>
      <c r="AI552" s="302"/>
      <c r="AJ552" s="302"/>
      <c r="AK552" s="302"/>
      <c r="AL552" s="302"/>
      <c r="AM552" s="302"/>
      <c r="AN552" s="302"/>
      <c r="AO552" s="302"/>
      <c r="AP552" s="302"/>
      <c r="AQ552" s="302">
        <v>3</v>
      </c>
      <c r="AR552" s="302"/>
      <c r="AS552" s="302"/>
      <c r="AT552" s="302"/>
      <c r="AU552" s="302"/>
      <c r="AV552" s="302"/>
      <c r="AW552" s="302">
        <v>1</v>
      </c>
      <c r="AX552" s="302"/>
      <c r="AY552" s="302"/>
      <c r="AZ552" s="302"/>
      <c r="BA552" s="302"/>
      <c r="BB552" s="302"/>
      <c r="BC552" s="302"/>
      <c r="BD552" s="302"/>
      <c r="BE552" s="302"/>
      <c r="BF552" s="302"/>
      <c r="BG552" s="302"/>
      <c r="BH552" s="302"/>
      <c r="BI552" s="302"/>
      <c r="BJ552" s="302"/>
      <c r="BK552" s="302"/>
      <c r="BL552" s="302"/>
      <c r="BM552" s="302"/>
      <c r="BN552" s="302"/>
      <c r="BO552" s="302"/>
      <c r="BP552" s="302"/>
      <c r="BQ552" s="302"/>
      <c r="BR552" s="302"/>
      <c r="BS552" s="302"/>
      <c r="BT552" s="302"/>
      <c r="BU552" s="302"/>
      <c r="BV552" s="302"/>
      <c r="BW552" s="302"/>
      <c r="BX552" s="302"/>
      <c r="BY552" s="302"/>
      <c r="BZ552" s="302"/>
      <c r="CA552" s="302"/>
      <c r="CB552" s="302"/>
      <c r="CC552" s="302"/>
      <c r="CD552" s="302"/>
      <c r="CE552" s="302"/>
      <c r="CF552" s="302"/>
      <c r="CG552" s="302"/>
      <c r="CH552" s="302"/>
      <c r="CI552" s="302"/>
      <c r="CJ552" s="302"/>
      <c r="CK552" s="302"/>
      <c r="CL552" s="302"/>
      <c r="CM552" s="302"/>
      <c r="CN552" s="302"/>
      <c r="CO552" s="302"/>
      <c r="CP552" s="302"/>
      <c r="CQ552" s="302"/>
      <c r="CR552" s="302"/>
      <c r="CS552" s="302"/>
      <c r="CT552" s="302"/>
      <c r="CU552" s="302"/>
      <c r="CV552" s="302"/>
      <c r="CW552" s="302"/>
      <c r="CX552" s="302"/>
      <c r="CY552" s="302"/>
      <c r="CZ552" s="302"/>
      <c r="DA552" s="302"/>
      <c r="DB552" s="302"/>
      <c r="DC552" s="302"/>
      <c r="DD552" s="302"/>
      <c r="DE552" s="302"/>
      <c r="DF552" s="302"/>
      <c r="DG552" s="302"/>
      <c r="DH552" s="302"/>
      <c r="DI552" s="302"/>
      <c r="DJ552" s="302"/>
      <c r="DK552" s="302"/>
      <c r="DL552" s="302"/>
      <c r="DM552" s="302"/>
      <c r="DN552" s="302"/>
      <c r="DO552" s="302"/>
      <c r="DP552" s="302"/>
      <c r="DQ552" s="302"/>
      <c r="DR552" s="302"/>
      <c r="DS552" s="302"/>
      <c r="DT552" s="302"/>
      <c r="DU552" s="302"/>
      <c r="DV552" s="302"/>
      <c r="DW552" s="302"/>
      <c r="DX552" s="302"/>
      <c r="DY552" s="302"/>
      <c r="DZ552" s="302"/>
      <c r="EA552" s="302"/>
      <c r="EB552" s="302"/>
      <c r="EC552" s="302"/>
      <c r="ED552" s="302"/>
      <c r="EE552" s="302"/>
      <c r="EF552" s="302"/>
      <c r="EG552" s="302"/>
      <c r="EH552" s="302"/>
      <c r="EI552" s="302"/>
      <c r="EJ552" s="302"/>
      <c r="EK552" s="302"/>
      <c r="EL552" s="302"/>
      <c r="EM552" s="302"/>
      <c r="EN552" s="302"/>
      <c r="EO552" s="302"/>
      <c r="EP552" s="302"/>
      <c r="EQ552" s="302"/>
      <c r="ER552" s="302"/>
      <c r="ES552" s="302"/>
      <c r="ET552" s="302"/>
      <c r="EU552" s="302"/>
      <c r="EV552" s="302"/>
      <c r="EW552" s="302"/>
      <c r="EX552" s="302"/>
      <c r="EY552" s="302"/>
      <c r="EZ552" s="303"/>
      <c r="FA552" s="303"/>
      <c r="FB552" s="303">
        <v>3</v>
      </c>
      <c r="FC552" s="303"/>
      <c r="FD552" s="303"/>
      <c r="FE552" s="302"/>
      <c r="FF552" s="302"/>
      <c r="FG552" s="302"/>
      <c r="FH552" s="302"/>
      <c r="FI552" s="302"/>
    </row>
    <row r="553" spans="1:165" x14ac:dyDescent="0.2">
      <c r="A553" s="302"/>
      <c r="B553" s="55">
        <f t="shared" si="49"/>
        <v>3</v>
      </c>
      <c r="C553" s="55">
        <f t="shared" si="50"/>
        <v>3</v>
      </c>
      <c r="D553" s="55">
        <f t="shared" si="51"/>
        <v>2</v>
      </c>
      <c r="E553" s="55">
        <f t="shared" si="52"/>
        <v>3</v>
      </c>
      <c r="F553" s="55">
        <f t="shared" si="53"/>
        <v>2</v>
      </c>
      <c r="G553" s="55">
        <f t="shared" si="54"/>
        <v>5</v>
      </c>
      <c r="H553" s="55">
        <f>IF(AND(M553&gt;0,M553&lt;='Summary STATS'!$C$22),1,"")</f>
        <v>1</v>
      </c>
      <c r="I553" s="305"/>
      <c r="J553" s="26" t="s">
        <v>837</v>
      </c>
      <c r="K553" s="205">
        <v>44.228602299999999</v>
      </c>
      <c r="L553" s="205">
        <v>-88.460362309999994</v>
      </c>
      <c r="M553" s="302">
        <v>5</v>
      </c>
      <c r="N553" s="302" t="s">
        <v>276</v>
      </c>
      <c r="O553" s="302" t="s">
        <v>277</v>
      </c>
      <c r="P553" s="301"/>
      <c r="Q553" s="302">
        <v>1</v>
      </c>
      <c r="R553" s="15"/>
      <c r="S553" s="15">
        <v>1</v>
      </c>
      <c r="T553" s="302"/>
      <c r="U553" s="302"/>
      <c r="V553" s="302"/>
      <c r="W553" s="302"/>
      <c r="X553" s="302"/>
      <c r="Y553" s="302"/>
      <c r="Z553" s="302"/>
      <c r="AA553" s="302"/>
      <c r="AB553" s="302"/>
      <c r="AC553" s="302"/>
      <c r="AD553" s="302"/>
      <c r="AE553" s="302">
        <v>1</v>
      </c>
      <c r="AF553" s="302"/>
      <c r="AG553" s="302"/>
      <c r="AH553" s="302"/>
      <c r="AI553" s="302"/>
      <c r="AJ553" s="302"/>
      <c r="AK553" s="302"/>
      <c r="AL553" s="302"/>
      <c r="AM553" s="302"/>
      <c r="AN553" s="302"/>
      <c r="AO553" s="302"/>
      <c r="AP553" s="302"/>
      <c r="AQ553" s="302">
        <v>1</v>
      </c>
      <c r="AR553" s="302"/>
      <c r="AS553" s="302"/>
      <c r="AT553" s="302"/>
      <c r="AU553" s="302"/>
      <c r="AV553" s="302"/>
      <c r="AW553" s="302"/>
      <c r="AX553" s="302"/>
      <c r="AY553" s="302"/>
      <c r="AZ553" s="302"/>
      <c r="BA553" s="302"/>
      <c r="BB553" s="302"/>
      <c r="BC553" s="302"/>
      <c r="BD553" s="302"/>
      <c r="BE553" s="302"/>
      <c r="BF553" s="302"/>
      <c r="BG553" s="302"/>
      <c r="BH553" s="302"/>
      <c r="BI553" s="302"/>
      <c r="BJ553" s="302"/>
      <c r="BK553" s="302"/>
      <c r="BL553" s="302"/>
      <c r="BM553" s="302"/>
      <c r="BN553" s="302"/>
      <c r="BO553" s="302"/>
      <c r="BP553" s="302"/>
      <c r="BQ553" s="302"/>
      <c r="BR553" s="302"/>
      <c r="BS553" s="302"/>
      <c r="BT553" s="302"/>
      <c r="BU553" s="302"/>
      <c r="BV553" s="302"/>
      <c r="BW553" s="302"/>
      <c r="BX553" s="302"/>
      <c r="BY553" s="302"/>
      <c r="BZ553" s="302"/>
      <c r="CA553" s="302"/>
      <c r="CB553" s="302"/>
      <c r="CC553" s="302"/>
      <c r="CD553" s="302"/>
      <c r="CE553" s="302"/>
      <c r="CF553" s="302"/>
      <c r="CG553" s="302"/>
      <c r="CH553" s="302"/>
      <c r="CI553" s="302"/>
      <c r="CJ553" s="302"/>
      <c r="CK553" s="302"/>
      <c r="CL553" s="302"/>
      <c r="CM553" s="302"/>
      <c r="CN553" s="302"/>
      <c r="CO553" s="302"/>
      <c r="CP553" s="302"/>
      <c r="CQ553" s="302"/>
      <c r="CR553" s="302"/>
      <c r="CS553" s="302"/>
      <c r="CT553" s="302"/>
      <c r="CU553" s="302"/>
      <c r="CV553" s="302"/>
      <c r="CW553" s="302"/>
      <c r="CX553" s="302"/>
      <c r="CY553" s="302"/>
      <c r="CZ553" s="302"/>
      <c r="DA553" s="302"/>
      <c r="DB553" s="302"/>
      <c r="DC553" s="302"/>
      <c r="DD553" s="302"/>
      <c r="DE553" s="302"/>
      <c r="DF553" s="302"/>
      <c r="DG553" s="302"/>
      <c r="DH553" s="302"/>
      <c r="DI553" s="302"/>
      <c r="DJ553" s="302"/>
      <c r="DK553" s="302"/>
      <c r="DL553" s="302"/>
      <c r="DM553" s="302"/>
      <c r="DN553" s="302"/>
      <c r="DO553" s="302"/>
      <c r="DP553" s="302"/>
      <c r="DQ553" s="302"/>
      <c r="DR553" s="302"/>
      <c r="DS553" s="302"/>
      <c r="DT553" s="302"/>
      <c r="DU553" s="302"/>
      <c r="DV553" s="302"/>
      <c r="DW553" s="302"/>
      <c r="DX553" s="302"/>
      <c r="DY553" s="302"/>
      <c r="DZ553" s="302"/>
      <c r="EA553" s="302"/>
      <c r="EB553" s="302"/>
      <c r="EC553" s="302"/>
      <c r="ED553" s="302"/>
      <c r="EE553" s="302"/>
      <c r="EF553" s="302"/>
      <c r="EG553" s="302"/>
      <c r="EH553" s="302"/>
      <c r="EI553" s="302"/>
      <c r="EJ553" s="302"/>
      <c r="EK553" s="302"/>
      <c r="EL553" s="302"/>
      <c r="EM553" s="302"/>
      <c r="EN553" s="302"/>
      <c r="EO553" s="302"/>
      <c r="EP553" s="302"/>
      <c r="EQ553" s="302"/>
      <c r="ER553" s="302"/>
      <c r="ES553" s="302"/>
      <c r="ET553" s="302"/>
      <c r="EU553" s="302"/>
      <c r="EV553" s="302"/>
      <c r="EW553" s="302"/>
      <c r="EX553" s="302"/>
      <c r="EY553" s="302"/>
      <c r="EZ553" s="303"/>
      <c r="FA553" s="303"/>
      <c r="FB553" s="303"/>
      <c r="FC553" s="303"/>
      <c r="FD553" s="303"/>
      <c r="FE553" s="302"/>
      <c r="FF553" s="302"/>
      <c r="FG553" s="302"/>
      <c r="FH553" s="302"/>
      <c r="FI553" s="302"/>
    </row>
    <row r="554" spans="1:165" x14ac:dyDescent="0.2">
      <c r="A554" s="302"/>
      <c r="B554" s="55">
        <f t="shared" si="49"/>
        <v>3</v>
      </c>
      <c r="C554" s="55">
        <f t="shared" si="50"/>
        <v>3</v>
      </c>
      <c r="D554" s="55">
        <f t="shared" si="51"/>
        <v>2</v>
      </c>
      <c r="E554" s="55">
        <f t="shared" si="52"/>
        <v>3</v>
      </c>
      <c r="F554" s="55">
        <f t="shared" si="53"/>
        <v>2</v>
      </c>
      <c r="G554" s="55">
        <f t="shared" si="54"/>
        <v>6</v>
      </c>
      <c r="H554" s="55">
        <f>IF(AND(M554&gt;0,M554&lt;='Summary STATS'!$C$22),1,"")</f>
        <v>1</v>
      </c>
      <c r="I554" s="305"/>
      <c r="J554" s="26" t="s">
        <v>838</v>
      </c>
      <c r="K554" s="205">
        <v>44.228587439999998</v>
      </c>
      <c r="L554" s="205">
        <v>-88.459260860000001</v>
      </c>
      <c r="M554" s="302">
        <v>6</v>
      </c>
      <c r="N554" s="302" t="s">
        <v>284</v>
      </c>
      <c r="O554" s="302" t="s">
        <v>277</v>
      </c>
      <c r="P554" s="301"/>
      <c r="Q554" s="302">
        <v>1</v>
      </c>
      <c r="R554" s="15"/>
      <c r="S554" s="15">
        <v>1</v>
      </c>
      <c r="T554" s="302"/>
      <c r="U554" s="302"/>
      <c r="V554" s="302"/>
      <c r="W554" s="302"/>
      <c r="X554" s="302"/>
      <c r="Y554" s="302"/>
      <c r="Z554" s="302"/>
      <c r="AA554" s="302"/>
      <c r="AB554" s="302"/>
      <c r="AC554" s="302"/>
      <c r="AD554" s="302"/>
      <c r="AE554" s="302">
        <v>1</v>
      </c>
      <c r="AF554" s="302"/>
      <c r="AG554" s="302"/>
      <c r="AH554" s="302"/>
      <c r="AI554" s="302"/>
      <c r="AJ554" s="302"/>
      <c r="AK554" s="302"/>
      <c r="AL554" s="302"/>
      <c r="AM554" s="302"/>
      <c r="AN554" s="302"/>
      <c r="AO554" s="302"/>
      <c r="AP554" s="302"/>
      <c r="AQ554" s="302">
        <v>1</v>
      </c>
      <c r="AR554" s="302"/>
      <c r="AS554" s="302"/>
      <c r="AT554" s="302"/>
      <c r="AU554" s="302"/>
      <c r="AV554" s="302"/>
      <c r="AW554" s="302"/>
      <c r="AX554" s="302"/>
      <c r="AY554" s="302"/>
      <c r="AZ554" s="302"/>
      <c r="BA554" s="302"/>
      <c r="BB554" s="302"/>
      <c r="BC554" s="302"/>
      <c r="BD554" s="302"/>
      <c r="BE554" s="302"/>
      <c r="BF554" s="302"/>
      <c r="BG554" s="302"/>
      <c r="BH554" s="302"/>
      <c r="BI554" s="302"/>
      <c r="BJ554" s="302"/>
      <c r="BK554" s="302"/>
      <c r="BL554" s="302"/>
      <c r="BM554" s="302"/>
      <c r="BN554" s="302"/>
      <c r="BO554" s="302"/>
      <c r="BP554" s="302"/>
      <c r="BQ554" s="302"/>
      <c r="BR554" s="302"/>
      <c r="BS554" s="302"/>
      <c r="BT554" s="302"/>
      <c r="BU554" s="302"/>
      <c r="BV554" s="302"/>
      <c r="BW554" s="302"/>
      <c r="BX554" s="302"/>
      <c r="BY554" s="302"/>
      <c r="BZ554" s="302"/>
      <c r="CA554" s="302"/>
      <c r="CB554" s="302"/>
      <c r="CC554" s="302"/>
      <c r="CD554" s="302"/>
      <c r="CE554" s="302"/>
      <c r="CF554" s="302"/>
      <c r="CG554" s="302"/>
      <c r="CH554" s="302"/>
      <c r="CI554" s="302"/>
      <c r="CJ554" s="302"/>
      <c r="CK554" s="302"/>
      <c r="CL554" s="302"/>
      <c r="CM554" s="302"/>
      <c r="CN554" s="302"/>
      <c r="CO554" s="302"/>
      <c r="CP554" s="302"/>
      <c r="CQ554" s="302"/>
      <c r="CR554" s="302"/>
      <c r="CS554" s="302"/>
      <c r="CT554" s="302"/>
      <c r="CU554" s="302"/>
      <c r="CV554" s="302"/>
      <c r="CW554" s="302"/>
      <c r="CX554" s="302"/>
      <c r="CY554" s="302"/>
      <c r="CZ554" s="302"/>
      <c r="DA554" s="302"/>
      <c r="DB554" s="302"/>
      <c r="DC554" s="302"/>
      <c r="DD554" s="302"/>
      <c r="DE554" s="302"/>
      <c r="DF554" s="302"/>
      <c r="DG554" s="302"/>
      <c r="DH554" s="302"/>
      <c r="DI554" s="302"/>
      <c r="DJ554" s="302"/>
      <c r="DK554" s="302"/>
      <c r="DL554" s="302"/>
      <c r="DM554" s="302"/>
      <c r="DN554" s="302"/>
      <c r="DO554" s="302"/>
      <c r="DP554" s="302"/>
      <c r="DQ554" s="302"/>
      <c r="DR554" s="302"/>
      <c r="DS554" s="302"/>
      <c r="DT554" s="302"/>
      <c r="DU554" s="302"/>
      <c r="DV554" s="302"/>
      <c r="DW554" s="302"/>
      <c r="DX554" s="302"/>
      <c r="DY554" s="302"/>
      <c r="DZ554" s="302"/>
      <c r="EA554" s="302"/>
      <c r="EB554" s="302"/>
      <c r="EC554" s="302"/>
      <c r="ED554" s="302"/>
      <c r="EE554" s="302"/>
      <c r="EF554" s="302"/>
      <c r="EG554" s="302"/>
      <c r="EH554" s="302"/>
      <c r="EI554" s="302"/>
      <c r="EJ554" s="302"/>
      <c r="EK554" s="302"/>
      <c r="EL554" s="302"/>
      <c r="EM554" s="302"/>
      <c r="EN554" s="302"/>
      <c r="EO554" s="302"/>
      <c r="EP554" s="302"/>
      <c r="EQ554" s="302"/>
      <c r="ER554" s="302"/>
      <c r="ES554" s="302"/>
      <c r="ET554" s="302"/>
      <c r="EU554" s="302"/>
      <c r="EV554" s="302"/>
      <c r="EW554" s="302"/>
      <c r="EX554" s="302"/>
      <c r="EY554" s="302"/>
      <c r="EZ554" s="303"/>
      <c r="FA554" s="303"/>
      <c r="FB554" s="303"/>
      <c r="FC554" s="303"/>
      <c r="FD554" s="303"/>
      <c r="FE554" s="302"/>
      <c r="FF554" s="302"/>
      <c r="FG554" s="302"/>
      <c r="FH554" s="302"/>
      <c r="FI554" s="302"/>
    </row>
    <row r="555" spans="1:165" x14ac:dyDescent="0.2">
      <c r="A555" s="302"/>
      <c r="B555" s="55">
        <f t="shared" si="49"/>
        <v>2</v>
      </c>
      <c r="C555" s="55">
        <f t="shared" si="50"/>
        <v>2</v>
      </c>
      <c r="D555" s="55">
        <f t="shared" si="51"/>
        <v>2</v>
      </c>
      <c r="E555" s="55">
        <f t="shared" si="52"/>
        <v>2</v>
      </c>
      <c r="F555" s="55">
        <f t="shared" si="53"/>
        <v>2</v>
      </c>
      <c r="G555" s="55">
        <f t="shared" si="54"/>
        <v>7.25</v>
      </c>
      <c r="H555" s="55">
        <f>IF(AND(M555&gt;0,M555&lt;='Summary STATS'!$C$22),1,"")</f>
        <v>1</v>
      </c>
      <c r="I555" s="305"/>
      <c r="J555" s="26" t="s">
        <v>839</v>
      </c>
      <c r="K555" s="205">
        <v>44.228572579999998</v>
      </c>
      <c r="L555" s="205">
        <v>-88.458159409999993</v>
      </c>
      <c r="M555" s="302">
        <v>7.25</v>
      </c>
      <c r="N555" s="302" t="s">
        <v>276</v>
      </c>
      <c r="O555" s="302" t="s">
        <v>277</v>
      </c>
      <c r="P555" s="301"/>
      <c r="Q555" s="302">
        <v>1</v>
      </c>
      <c r="R555" s="15"/>
      <c r="S555" s="15"/>
      <c r="T555" s="302"/>
      <c r="U555" s="302"/>
      <c r="V555" s="302"/>
      <c r="W555" s="302"/>
      <c r="X555" s="302"/>
      <c r="Y555" s="302"/>
      <c r="Z555" s="302"/>
      <c r="AA555" s="302"/>
      <c r="AB555" s="302"/>
      <c r="AC555" s="302"/>
      <c r="AD555" s="302"/>
      <c r="AE555" s="302">
        <v>1</v>
      </c>
      <c r="AF555" s="302"/>
      <c r="AG555" s="302"/>
      <c r="AH555" s="302"/>
      <c r="AI555" s="302"/>
      <c r="AJ555" s="302"/>
      <c r="AK555" s="302"/>
      <c r="AL555" s="302"/>
      <c r="AM555" s="302"/>
      <c r="AN555" s="302"/>
      <c r="AO555" s="302"/>
      <c r="AP555" s="302"/>
      <c r="AQ555" s="302">
        <v>1</v>
      </c>
      <c r="AR555" s="302"/>
      <c r="AS555" s="302"/>
      <c r="AT555" s="302"/>
      <c r="AU555" s="302"/>
      <c r="AV555" s="302"/>
      <c r="AW555" s="302"/>
      <c r="AX555" s="302"/>
      <c r="AY555" s="302"/>
      <c r="AZ555" s="302"/>
      <c r="BA555" s="302"/>
      <c r="BB555" s="302"/>
      <c r="BC555" s="302"/>
      <c r="BD555" s="302"/>
      <c r="BE555" s="302"/>
      <c r="BF555" s="302"/>
      <c r="BG555" s="302"/>
      <c r="BH555" s="302"/>
      <c r="BI555" s="302"/>
      <c r="BJ555" s="302"/>
      <c r="BK555" s="302"/>
      <c r="BL555" s="302"/>
      <c r="BM555" s="302"/>
      <c r="BN555" s="302"/>
      <c r="BO555" s="302"/>
      <c r="BP555" s="302"/>
      <c r="BQ555" s="302"/>
      <c r="BR555" s="302"/>
      <c r="BS555" s="302"/>
      <c r="BT555" s="302"/>
      <c r="BU555" s="302"/>
      <c r="BV555" s="302"/>
      <c r="BW555" s="302"/>
      <c r="BX555" s="302"/>
      <c r="BY555" s="302"/>
      <c r="BZ555" s="302"/>
      <c r="CA555" s="302"/>
      <c r="CB555" s="302"/>
      <c r="CC555" s="302"/>
      <c r="CD555" s="302"/>
      <c r="CE555" s="302"/>
      <c r="CF555" s="302"/>
      <c r="CG555" s="302"/>
      <c r="CH555" s="302"/>
      <c r="CI555" s="302"/>
      <c r="CJ555" s="302"/>
      <c r="CK555" s="302"/>
      <c r="CL555" s="302"/>
      <c r="CM555" s="302"/>
      <c r="CN555" s="302"/>
      <c r="CO555" s="302"/>
      <c r="CP555" s="302"/>
      <c r="CQ555" s="302"/>
      <c r="CR555" s="302"/>
      <c r="CS555" s="302"/>
      <c r="CT555" s="302"/>
      <c r="CU555" s="302"/>
      <c r="CV555" s="302"/>
      <c r="CW555" s="302"/>
      <c r="CX555" s="302"/>
      <c r="CY555" s="302"/>
      <c r="CZ555" s="302"/>
      <c r="DA555" s="302"/>
      <c r="DB555" s="302"/>
      <c r="DC555" s="302"/>
      <c r="DD555" s="302"/>
      <c r="DE555" s="302"/>
      <c r="DF555" s="302"/>
      <c r="DG555" s="302"/>
      <c r="DH555" s="302"/>
      <c r="DI555" s="302"/>
      <c r="DJ555" s="302"/>
      <c r="DK555" s="302"/>
      <c r="DL555" s="302"/>
      <c r="DM555" s="302"/>
      <c r="DN555" s="302"/>
      <c r="DO555" s="302"/>
      <c r="DP555" s="302"/>
      <c r="DQ555" s="302"/>
      <c r="DR555" s="302"/>
      <c r="DS555" s="302"/>
      <c r="DT555" s="302"/>
      <c r="DU555" s="302"/>
      <c r="DV555" s="302"/>
      <c r="DW555" s="302"/>
      <c r="DX555" s="302"/>
      <c r="DY555" s="302"/>
      <c r="DZ555" s="302"/>
      <c r="EA555" s="302"/>
      <c r="EB555" s="302"/>
      <c r="EC555" s="302"/>
      <c r="ED555" s="302"/>
      <c r="EE555" s="302"/>
      <c r="EF555" s="302"/>
      <c r="EG555" s="302"/>
      <c r="EH555" s="302"/>
      <c r="EI555" s="302"/>
      <c r="EJ555" s="302"/>
      <c r="EK555" s="302"/>
      <c r="EL555" s="302"/>
      <c r="EM555" s="302"/>
      <c r="EN555" s="302"/>
      <c r="EO555" s="302"/>
      <c r="EP555" s="302"/>
      <c r="EQ555" s="302"/>
      <c r="ER555" s="302"/>
      <c r="ES555" s="302"/>
      <c r="ET555" s="302"/>
      <c r="EU555" s="302"/>
      <c r="EV555" s="302"/>
      <c r="EW555" s="302"/>
      <c r="EX555" s="302"/>
      <c r="EY555" s="302"/>
      <c r="EZ555" s="303"/>
      <c r="FA555" s="303"/>
      <c r="FB555" s="303"/>
      <c r="FC555" s="303"/>
      <c r="FD555" s="303"/>
      <c r="FE555" s="302"/>
      <c r="FF555" s="302"/>
      <c r="FG555" s="302"/>
      <c r="FH555" s="302"/>
      <c r="FI555" s="302"/>
    </row>
    <row r="556" spans="1:165" x14ac:dyDescent="0.2">
      <c r="A556" s="302"/>
      <c r="B556" s="55">
        <f t="shared" si="49"/>
        <v>0</v>
      </c>
      <c r="C556" s="55" t="str">
        <f t="shared" si="50"/>
        <v/>
      </c>
      <c r="D556" s="55" t="str">
        <f t="shared" si="51"/>
        <v/>
      </c>
      <c r="E556" s="55">
        <f t="shared" si="52"/>
        <v>0</v>
      </c>
      <c r="F556" s="55">
        <f t="shared" si="53"/>
        <v>0</v>
      </c>
      <c r="G556" s="55" t="str">
        <f t="shared" si="54"/>
        <v/>
      </c>
      <c r="H556" s="55">
        <f>IF(AND(M556&gt;0,M556&lt;='Summary STATS'!$C$22),1,"")</f>
        <v>1</v>
      </c>
      <c r="I556" s="305"/>
      <c r="J556" s="26" t="s">
        <v>840</v>
      </c>
      <c r="K556" s="205">
        <v>44.228557700000003</v>
      </c>
      <c r="L556" s="205">
        <v>-88.45705796</v>
      </c>
      <c r="M556" s="302">
        <v>8.25</v>
      </c>
      <c r="N556" s="302" t="s">
        <v>276</v>
      </c>
      <c r="O556" s="302" t="s">
        <v>277</v>
      </c>
      <c r="P556" s="301"/>
      <c r="Q556" s="302"/>
      <c r="R556" s="15"/>
      <c r="S556" s="15"/>
      <c r="T556" s="302"/>
      <c r="U556" s="302"/>
      <c r="V556" s="302"/>
      <c r="W556" s="302"/>
      <c r="X556" s="302"/>
      <c r="Y556" s="302"/>
      <c r="Z556" s="302"/>
      <c r="AA556" s="302"/>
      <c r="AB556" s="302"/>
      <c r="AC556" s="302"/>
      <c r="AD556" s="302"/>
      <c r="AE556" s="302"/>
      <c r="AF556" s="302"/>
      <c r="AG556" s="302"/>
      <c r="AH556" s="302"/>
      <c r="AI556" s="302"/>
      <c r="AJ556" s="302"/>
      <c r="AK556" s="302"/>
      <c r="AL556" s="302"/>
      <c r="AM556" s="302"/>
      <c r="AN556" s="302"/>
      <c r="AO556" s="302"/>
      <c r="AP556" s="302"/>
      <c r="AQ556" s="302"/>
      <c r="AR556" s="302"/>
      <c r="AS556" s="302"/>
      <c r="AT556" s="302"/>
      <c r="AU556" s="302"/>
      <c r="AV556" s="302"/>
      <c r="AW556" s="302"/>
      <c r="AX556" s="302"/>
      <c r="AY556" s="302"/>
      <c r="AZ556" s="302"/>
      <c r="BA556" s="302"/>
      <c r="BB556" s="302"/>
      <c r="BC556" s="302"/>
      <c r="BD556" s="302"/>
      <c r="BE556" s="302"/>
      <c r="BF556" s="302"/>
      <c r="BG556" s="302"/>
      <c r="BH556" s="302"/>
      <c r="BI556" s="302"/>
      <c r="BJ556" s="302"/>
      <c r="BK556" s="302"/>
      <c r="BL556" s="302"/>
      <c r="BM556" s="302"/>
      <c r="BN556" s="302"/>
      <c r="BO556" s="302"/>
      <c r="BP556" s="302"/>
      <c r="BQ556" s="302"/>
      <c r="BR556" s="302"/>
      <c r="BS556" s="302"/>
      <c r="BT556" s="302"/>
      <c r="BU556" s="302"/>
      <c r="BV556" s="302"/>
      <c r="BW556" s="302"/>
      <c r="BX556" s="302"/>
      <c r="BY556" s="302"/>
      <c r="BZ556" s="302"/>
      <c r="CA556" s="302"/>
      <c r="CB556" s="302"/>
      <c r="CC556" s="302"/>
      <c r="CD556" s="302"/>
      <c r="CE556" s="302"/>
      <c r="CF556" s="302"/>
      <c r="CG556" s="302"/>
      <c r="CH556" s="302"/>
      <c r="CI556" s="302"/>
      <c r="CJ556" s="302"/>
      <c r="CK556" s="302"/>
      <c r="CL556" s="302"/>
      <c r="CM556" s="302"/>
      <c r="CN556" s="302"/>
      <c r="CO556" s="302"/>
      <c r="CP556" s="302"/>
      <c r="CQ556" s="302"/>
      <c r="CR556" s="302"/>
      <c r="CS556" s="302"/>
      <c r="CT556" s="302"/>
      <c r="CU556" s="302"/>
      <c r="CV556" s="302"/>
      <c r="CW556" s="302"/>
      <c r="CX556" s="302"/>
      <c r="CY556" s="302"/>
      <c r="CZ556" s="302"/>
      <c r="DA556" s="302"/>
      <c r="DB556" s="302"/>
      <c r="DC556" s="302"/>
      <c r="DD556" s="302"/>
      <c r="DE556" s="302"/>
      <c r="DF556" s="302"/>
      <c r="DG556" s="302"/>
      <c r="DH556" s="302"/>
      <c r="DI556" s="302"/>
      <c r="DJ556" s="302"/>
      <c r="DK556" s="302"/>
      <c r="DL556" s="302"/>
      <c r="DM556" s="302"/>
      <c r="DN556" s="302"/>
      <c r="DO556" s="302"/>
      <c r="DP556" s="302"/>
      <c r="DQ556" s="302"/>
      <c r="DR556" s="302"/>
      <c r="DS556" s="302"/>
      <c r="DT556" s="302"/>
      <c r="DU556" s="302"/>
      <c r="DV556" s="302"/>
      <c r="DW556" s="302"/>
      <c r="DX556" s="302"/>
      <c r="DY556" s="302"/>
      <c r="DZ556" s="302"/>
      <c r="EA556" s="302"/>
      <c r="EB556" s="302"/>
      <c r="EC556" s="302"/>
      <c r="ED556" s="302"/>
      <c r="EE556" s="302"/>
      <c r="EF556" s="302"/>
      <c r="EG556" s="302"/>
      <c r="EH556" s="302"/>
      <c r="EI556" s="302"/>
      <c r="EJ556" s="302"/>
      <c r="EK556" s="302"/>
      <c r="EL556" s="302"/>
      <c r="EM556" s="302"/>
      <c r="EN556" s="302"/>
      <c r="EO556" s="302"/>
      <c r="EP556" s="302"/>
      <c r="EQ556" s="302"/>
      <c r="ER556" s="302"/>
      <c r="ES556" s="302"/>
      <c r="ET556" s="302"/>
      <c r="EU556" s="302"/>
      <c r="EV556" s="302"/>
      <c r="EW556" s="302"/>
      <c r="EX556" s="302"/>
      <c r="EY556" s="302"/>
      <c r="EZ556" s="303"/>
      <c r="FA556" s="303"/>
      <c r="FB556" s="303"/>
      <c r="FC556" s="303"/>
      <c r="FD556" s="303"/>
      <c r="FE556" s="302"/>
      <c r="FF556" s="302"/>
      <c r="FG556" s="302"/>
      <c r="FH556" s="302"/>
      <c r="FI556" s="302"/>
    </row>
    <row r="557" spans="1:165" x14ac:dyDescent="0.2">
      <c r="A557" s="302"/>
      <c r="B557" s="55">
        <f t="shared" si="49"/>
        <v>0</v>
      </c>
      <c r="C557" s="55" t="str">
        <f t="shared" si="50"/>
        <v/>
      </c>
      <c r="D557" s="55" t="str">
        <f t="shared" si="51"/>
        <v/>
      </c>
      <c r="E557" s="55">
        <f t="shared" si="52"/>
        <v>0</v>
      </c>
      <c r="F557" s="55">
        <f t="shared" si="53"/>
        <v>0</v>
      </c>
      <c r="G557" s="55" t="str">
        <f t="shared" si="54"/>
        <v/>
      </c>
      <c r="H557" s="55">
        <f>IF(AND(M557&gt;0,M557&lt;='Summary STATS'!$C$22),1,"")</f>
        <v>1</v>
      </c>
      <c r="I557" s="305"/>
      <c r="J557" s="26" t="s">
        <v>841</v>
      </c>
      <c r="K557" s="205">
        <v>44.228542820000001</v>
      </c>
      <c r="L557" s="205">
        <v>-88.455956509999993</v>
      </c>
      <c r="M557" s="302">
        <v>12.5</v>
      </c>
      <c r="N557" s="302" t="s">
        <v>276</v>
      </c>
      <c r="O557" s="302" t="s">
        <v>277</v>
      </c>
      <c r="P557" s="301"/>
      <c r="Q557" s="302"/>
      <c r="R557" s="15"/>
      <c r="S557" s="15"/>
      <c r="T557" s="302"/>
      <c r="U557" s="302"/>
      <c r="V557" s="302"/>
      <c r="W557" s="302"/>
      <c r="X557" s="302"/>
      <c r="Y557" s="302"/>
      <c r="Z557" s="302"/>
      <c r="AA557" s="302"/>
      <c r="AB557" s="302"/>
      <c r="AC557" s="302"/>
      <c r="AD557" s="302"/>
      <c r="AE557" s="302"/>
      <c r="AF557" s="302"/>
      <c r="AG557" s="302"/>
      <c r="AH557" s="302"/>
      <c r="AI557" s="302"/>
      <c r="AJ557" s="302"/>
      <c r="AK557" s="302"/>
      <c r="AL557" s="302"/>
      <c r="AM557" s="302"/>
      <c r="AN557" s="302"/>
      <c r="AO557" s="302"/>
      <c r="AP557" s="302"/>
      <c r="AQ557" s="302"/>
      <c r="AR557" s="302"/>
      <c r="AS557" s="302"/>
      <c r="AT557" s="302"/>
      <c r="AU557" s="302"/>
      <c r="AV557" s="302"/>
      <c r="AW557" s="302"/>
      <c r="AX557" s="302"/>
      <c r="AY557" s="302"/>
      <c r="AZ557" s="302"/>
      <c r="BA557" s="302"/>
      <c r="BB557" s="302"/>
      <c r="BC557" s="302"/>
      <c r="BD557" s="302"/>
      <c r="BE557" s="302"/>
      <c r="BF557" s="302"/>
      <c r="BG557" s="302"/>
      <c r="BH557" s="302"/>
      <c r="BI557" s="302"/>
      <c r="BJ557" s="302"/>
      <c r="BK557" s="302"/>
      <c r="BL557" s="302"/>
      <c r="BM557" s="302"/>
      <c r="BN557" s="302"/>
      <c r="BO557" s="302"/>
      <c r="BP557" s="302"/>
      <c r="BQ557" s="302"/>
      <c r="BR557" s="302"/>
      <c r="BS557" s="302"/>
      <c r="BT557" s="302"/>
      <c r="BU557" s="302"/>
      <c r="BV557" s="302"/>
      <c r="BW557" s="302"/>
      <c r="BX557" s="302"/>
      <c r="BY557" s="302"/>
      <c r="BZ557" s="302"/>
      <c r="CA557" s="302"/>
      <c r="CB557" s="302"/>
      <c r="CC557" s="302"/>
      <c r="CD557" s="302"/>
      <c r="CE557" s="302"/>
      <c r="CF557" s="302"/>
      <c r="CG557" s="302"/>
      <c r="CH557" s="302"/>
      <c r="CI557" s="302"/>
      <c r="CJ557" s="302"/>
      <c r="CK557" s="302"/>
      <c r="CL557" s="302"/>
      <c r="CM557" s="302"/>
      <c r="CN557" s="302"/>
      <c r="CO557" s="302"/>
      <c r="CP557" s="302"/>
      <c r="CQ557" s="302"/>
      <c r="CR557" s="302"/>
      <c r="CS557" s="302"/>
      <c r="CT557" s="302"/>
      <c r="CU557" s="302"/>
      <c r="CV557" s="302"/>
      <c r="CW557" s="302"/>
      <c r="CX557" s="302"/>
      <c r="CY557" s="302"/>
      <c r="CZ557" s="302"/>
      <c r="DA557" s="302"/>
      <c r="DB557" s="302"/>
      <c r="DC557" s="302"/>
      <c r="DD557" s="302"/>
      <c r="DE557" s="302"/>
      <c r="DF557" s="302"/>
      <c r="DG557" s="302"/>
      <c r="DH557" s="302"/>
      <c r="DI557" s="302"/>
      <c r="DJ557" s="302"/>
      <c r="DK557" s="302"/>
      <c r="DL557" s="302"/>
      <c r="DM557" s="302"/>
      <c r="DN557" s="302"/>
      <c r="DO557" s="302"/>
      <c r="DP557" s="302"/>
      <c r="DQ557" s="302"/>
      <c r="DR557" s="302"/>
      <c r="DS557" s="302"/>
      <c r="DT557" s="302"/>
      <c r="DU557" s="302"/>
      <c r="DV557" s="302"/>
      <c r="DW557" s="302"/>
      <c r="DX557" s="302"/>
      <c r="DY557" s="302"/>
      <c r="DZ557" s="302"/>
      <c r="EA557" s="302"/>
      <c r="EB557" s="302"/>
      <c r="EC557" s="302"/>
      <c r="ED557" s="302"/>
      <c r="EE557" s="302"/>
      <c r="EF557" s="302"/>
      <c r="EG557" s="302"/>
      <c r="EH557" s="302"/>
      <c r="EI557" s="302"/>
      <c r="EJ557" s="302"/>
      <c r="EK557" s="302"/>
      <c r="EL557" s="302"/>
      <c r="EM557" s="302"/>
      <c r="EN557" s="302"/>
      <c r="EO557" s="302"/>
      <c r="EP557" s="302"/>
      <c r="EQ557" s="302"/>
      <c r="ER557" s="302"/>
      <c r="ES557" s="302"/>
      <c r="ET557" s="302"/>
      <c r="EU557" s="302"/>
      <c r="EV557" s="302"/>
      <c r="EW557" s="302"/>
      <c r="EX557" s="302"/>
      <c r="EY557" s="302"/>
      <c r="EZ557" s="303"/>
      <c r="FA557" s="303"/>
      <c r="FB557" s="303"/>
      <c r="FC557" s="303"/>
      <c r="FD557" s="303"/>
      <c r="FE557" s="302"/>
      <c r="FF557" s="302"/>
      <c r="FG557" s="302"/>
      <c r="FH557" s="302"/>
      <c r="FI557" s="302"/>
    </row>
    <row r="558" spans="1:165" x14ac:dyDescent="0.2">
      <c r="A558" s="302"/>
      <c r="B558" s="55">
        <f t="shared" si="49"/>
        <v>0</v>
      </c>
      <c r="C558" s="55" t="str">
        <f t="shared" si="50"/>
        <v/>
      </c>
      <c r="D558" s="55" t="str">
        <f t="shared" si="51"/>
        <v/>
      </c>
      <c r="E558" s="55">
        <f t="shared" si="52"/>
        <v>0</v>
      </c>
      <c r="F558" s="55">
        <f t="shared" si="53"/>
        <v>0</v>
      </c>
      <c r="G558" s="55" t="str">
        <f t="shared" si="54"/>
        <v/>
      </c>
      <c r="H558" s="55">
        <f>IF(AND(M558&gt;0,M558&lt;='Summary STATS'!$C$22),1,"")</f>
        <v>1</v>
      </c>
      <c r="I558" s="305"/>
      <c r="J558" s="26" t="s">
        <v>842</v>
      </c>
      <c r="K558" s="205">
        <v>44.228527919999998</v>
      </c>
      <c r="L558" s="205">
        <v>-88.45485506</v>
      </c>
      <c r="M558" s="302">
        <v>12.75</v>
      </c>
      <c r="N558" s="302" t="s">
        <v>276</v>
      </c>
      <c r="O558" s="302" t="s">
        <v>277</v>
      </c>
      <c r="P558" s="301"/>
      <c r="Q558" s="302"/>
      <c r="R558" s="15"/>
      <c r="S558" s="15"/>
      <c r="T558" s="302"/>
      <c r="U558" s="302"/>
      <c r="V558" s="302"/>
      <c r="W558" s="302"/>
      <c r="X558" s="302"/>
      <c r="Y558" s="302"/>
      <c r="Z558" s="302"/>
      <c r="AA558" s="302"/>
      <c r="AB558" s="302"/>
      <c r="AC558" s="302"/>
      <c r="AD558" s="302"/>
      <c r="AE558" s="302"/>
      <c r="AF558" s="302"/>
      <c r="AG558" s="302"/>
      <c r="AH558" s="302"/>
      <c r="AI558" s="302"/>
      <c r="AJ558" s="302"/>
      <c r="AK558" s="302"/>
      <c r="AL558" s="302"/>
      <c r="AM558" s="302"/>
      <c r="AN558" s="302"/>
      <c r="AO558" s="302"/>
      <c r="AP558" s="302"/>
      <c r="AQ558" s="302"/>
      <c r="AR558" s="302"/>
      <c r="AS558" s="302"/>
      <c r="AT558" s="302"/>
      <c r="AU558" s="302"/>
      <c r="AV558" s="302"/>
      <c r="AW558" s="302"/>
      <c r="AX558" s="302"/>
      <c r="AY558" s="302"/>
      <c r="AZ558" s="302"/>
      <c r="BA558" s="302"/>
      <c r="BB558" s="302"/>
      <c r="BC558" s="302"/>
      <c r="BD558" s="302"/>
      <c r="BE558" s="302"/>
      <c r="BF558" s="302"/>
      <c r="BG558" s="302"/>
      <c r="BH558" s="302"/>
      <c r="BI558" s="302"/>
      <c r="BJ558" s="302"/>
      <c r="BK558" s="302"/>
      <c r="BL558" s="302"/>
      <c r="BM558" s="302"/>
      <c r="BN558" s="302"/>
      <c r="BO558" s="302"/>
      <c r="BP558" s="302"/>
      <c r="BQ558" s="302"/>
      <c r="BR558" s="302"/>
      <c r="BS558" s="302"/>
      <c r="BT558" s="302"/>
      <c r="BU558" s="302"/>
      <c r="BV558" s="302"/>
      <c r="BW558" s="302"/>
      <c r="BX558" s="302"/>
      <c r="BY558" s="302"/>
      <c r="BZ558" s="302"/>
      <c r="CA558" s="302"/>
      <c r="CB558" s="302"/>
      <c r="CC558" s="302"/>
      <c r="CD558" s="302"/>
      <c r="CE558" s="302"/>
      <c r="CF558" s="302"/>
      <c r="CG558" s="302"/>
      <c r="CH558" s="302"/>
      <c r="CI558" s="302"/>
      <c r="CJ558" s="302"/>
      <c r="CK558" s="302"/>
      <c r="CL558" s="302"/>
      <c r="CM558" s="302"/>
      <c r="CN558" s="302"/>
      <c r="CO558" s="302"/>
      <c r="CP558" s="302"/>
      <c r="CQ558" s="302"/>
      <c r="CR558" s="302"/>
      <c r="CS558" s="302"/>
      <c r="CT558" s="302"/>
      <c r="CU558" s="302"/>
      <c r="CV558" s="302"/>
      <c r="CW558" s="302"/>
      <c r="CX558" s="302"/>
      <c r="CY558" s="302"/>
      <c r="CZ558" s="302"/>
      <c r="DA558" s="302"/>
      <c r="DB558" s="302"/>
      <c r="DC558" s="302"/>
      <c r="DD558" s="302"/>
      <c r="DE558" s="302"/>
      <c r="DF558" s="302"/>
      <c r="DG558" s="302"/>
      <c r="DH558" s="302"/>
      <c r="DI558" s="302"/>
      <c r="DJ558" s="302"/>
      <c r="DK558" s="302"/>
      <c r="DL558" s="302"/>
      <c r="DM558" s="302"/>
      <c r="DN558" s="302"/>
      <c r="DO558" s="302"/>
      <c r="DP558" s="302"/>
      <c r="DQ558" s="302"/>
      <c r="DR558" s="302"/>
      <c r="DS558" s="302"/>
      <c r="DT558" s="302"/>
      <c r="DU558" s="302"/>
      <c r="DV558" s="302"/>
      <c r="DW558" s="302"/>
      <c r="DX558" s="302"/>
      <c r="DY558" s="302"/>
      <c r="DZ558" s="302"/>
      <c r="EA558" s="302"/>
      <c r="EB558" s="302"/>
      <c r="EC558" s="302"/>
      <c r="ED558" s="302"/>
      <c r="EE558" s="302"/>
      <c r="EF558" s="302"/>
      <c r="EG558" s="302"/>
      <c r="EH558" s="302"/>
      <c r="EI558" s="302"/>
      <c r="EJ558" s="302"/>
      <c r="EK558" s="302"/>
      <c r="EL558" s="302"/>
      <c r="EM558" s="302"/>
      <c r="EN558" s="302"/>
      <c r="EO558" s="302"/>
      <c r="EP558" s="302"/>
      <c r="EQ558" s="302"/>
      <c r="ER558" s="302"/>
      <c r="ES558" s="302"/>
      <c r="ET558" s="302"/>
      <c r="EU558" s="302"/>
      <c r="EV558" s="302"/>
      <c r="EW558" s="302"/>
      <c r="EX558" s="302"/>
      <c r="EY558" s="302"/>
      <c r="EZ558" s="303"/>
      <c r="FA558" s="303"/>
      <c r="FB558" s="303"/>
      <c r="FC558" s="303"/>
      <c r="FD558" s="303"/>
      <c r="FE558" s="302"/>
      <c r="FF558" s="302"/>
      <c r="FG558" s="302"/>
      <c r="FH558" s="302"/>
      <c r="FI558" s="302"/>
    </row>
    <row r="559" spans="1:165" x14ac:dyDescent="0.2">
      <c r="A559" s="302"/>
      <c r="B559" s="55">
        <f t="shared" si="49"/>
        <v>0</v>
      </c>
      <c r="C559" s="55" t="str">
        <f t="shared" si="50"/>
        <v/>
      </c>
      <c r="D559" s="55" t="str">
        <f t="shared" si="51"/>
        <v/>
      </c>
      <c r="E559" s="55">
        <f t="shared" si="52"/>
        <v>0</v>
      </c>
      <c r="F559" s="55">
        <f t="shared" si="53"/>
        <v>0</v>
      </c>
      <c r="G559" s="55" t="str">
        <f t="shared" si="54"/>
        <v/>
      </c>
      <c r="H559" s="55">
        <f>IF(AND(M559&gt;0,M559&lt;='Summary STATS'!$C$22),1,"")</f>
        <v>1</v>
      </c>
      <c r="I559" s="305"/>
      <c r="J559" s="26" t="s">
        <v>843</v>
      </c>
      <c r="K559" s="205">
        <v>44.22851301</v>
      </c>
      <c r="L559" s="205">
        <v>-88.453753620000001</v>
      </c>
      <c r="M559" s="302">
        <v>12.5</v>
      </c>
      <c r="N559" s="302" t="s">
        <v>276</v>
      </c>
      <c r="O559" s="302" t="s">
        <v>277</v>
      </c>
      <c r="P559" s="301"/>
      <c r="Q559" s="302"/>
      <c r="R559" s="15"/>
      <c r="S559" s="15"/>
      <c r="T559" s="302"/>
      <c r="U559" s="302"/>
      <c r="V559" s="302"/>
      <c r="W559" s="302"/>
      <c r="X559" s="302"/>
      <c r="Y559" s="302"/>
      <c r="Z559" s="302"/>
      <c r="AA559" s="302"/>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2"/>
      <c r="BC559" s="302"/>
      <c r="BD559" s="302"/>
      <c r="BE559" s="302"/>
      <c r="BF559" s="302"/>
      <c r="BG559" s="302"/>
      <c r="BH559" s="302"/>
      <c r="BI559" s="302"/>
      <c r="BJ559" s="302"/>
      <c r="BK559" s="302"/>
      <c r="BL559" s="302"/>
      <c r="BM559" s="302"/>
      <c r="BN559" s="302"/>
      <c r="BO559" s="302"/>
      <c r="BP559" s="302"/>
      <c r="BQ559" s="302"/>
      <c r="BR559" s="302"/>
      <c r="BS559" s="302"/>
      <c r="BT559" s="302"/>
      <c r="BU559" s="302"/>
      <c r="BV559" s="302"/>
      <c r="BW559" s="302"/>
      <c r="BX559" s="302"/>
      <c r="BY559" s="302"/>
      <c r="BZ559" s="302"/>
      <c r="CA559" s="302"/>
      <c r="CB559" s="302"/>
      <c r="CC559" s="302"/>
      <c r="CD559" s="302"/>
      <c r="CE559" s="302"/>
      <c r="CF559" s="302"/>
      <c r="CG559" s="302"/>
      <c r="CH559" s="302"/>
      <c r="CI559" s="302"/>
      <c r="CJ559" s="302"/>
      <c r="CK559" s="302"/>
      <c r="CL559" s="302"/>
      <c r="CM559" s="302"/>
      <c r="CN559" s="302"/>
      <c r="CO559" s="302"/>
      <c r="CP559" s="302"/>
      <c r="CQ559" s="302"/>
      <c r="CR559" s="302"/>
      <c r="CS559" s="302"/>
      <c r="CT559" s="302"/>
      <c r="CU559" s="302"/>
      <c r="CV559" s="302"/>
      <c r="CW559" s="302"/>
      <c r="CX559" s="302"/>
      <c r="CY559" s="302"/>
      <c r="CZ559" s="302"/>
      <c r="DA559" s="302"/>
      <c r="DB559" s="302"/>
      <c r="DC559" s="302"/>
      <c r="DD559" s="302"/>
      <c r="DE559" s="302"/>
      <c r="DF559" s="302"/>
      <c r="DG559" s="302"/>
      <c r="DH559" s="302"/>
      <c r="DI559" s="302"/>
      <c r="DJ559" s="302"/>
      <c r="DK559" s="302"/>
      <c r="DL559" s="302"/>
      <c r="DM559" s="302"/>
      <c r="DN559" s="302"/>
      <c r="DO559" s="302"/>
      <c r="DP559" s="302"/>
      <c r="DQ559" s="302"/>
      <c r="DR559" s="302"/>
      <c r="DS559" s="302"/>
      <c r="DT559" s="302"/>
      <c r="DU559" s="302"/>
      <c r="DV559" s="302"/>
      <c r="DW559" s="302"/>
      <c r="DX559" s="302"/>
      <c r="DY559" s="302"/>
      <c r="DZ559" s="302"/>
      <c r="EA559" s="302"/>
      <c r="EB559" s="302"/>
      <c r="EC559" s="302"/>
      <c r="ED559" s="302"/>
      <c r="EE559" s="302"/>
      <c r="EF559" s="302"/>
      <c r="EG559" s="302"/>
      <c r="EH559" s="302"/>
      <c r="EI559" s="302"/>
      <c r="EJ559" s="302"/>
      <c r="EK559" s="302"/>
      <c r="EL559" s="302"/>
      <c r="EM559" s="302"/>
      <c r="EN559" s="302"/>
      <c r="EO559" s="302"/>
      <c r="EP559" s="302"/>
      <c r="EQ559" s="302"/>
      <c r="ER559" s="302"/>
      <c r="ES559" s="302"/>
      <c r="ET559" s="302"/>
      <c r="EU559" s="302"/>
      <c r="EV559" s="302"/>
      <c r="EW559" s="302"/>
      <c r="EX559" s="302"/>
      <c r="EY559" s="302"/>
      <c r="EZ559" s="303"/>
      <c r="FA559" s="303"/>
      <c r="FB559" s="303"/>
      <c r="FC559" s="303"/>
      <c r="FD559" s="303"/>
      <c r="FE559" s="302"/>
      <c r="FF559" s="302"/>
      <c r="FG559" s="302"/>
      <c r="FH559" s="302"/>
      <c r="FI559" s="302"/>
    </row>
    <row r="560" spans="1:165" x14ac:dyDescent="0.2">
      <c r="A560" s="302"/>
      <c r="B560" s="55">
        <f t="shared" si="49"/>
        <v>0</v>
      </c>
      <c r="C560" s="55" t="str">
        <f t="shared" si="50"/>
        <v/>
      </c>
      <c r="D560" s="55" t="str">
        <f t="shared" si="51"/>
        <v/>
      </c>
      <c r="E560" s="55">
        <f t="shared" si="52"/>
        <v>0</v>
      </c>
      <c r="F560" s="55">
        <f t="shared" si="53"/>
        <v>0</v>
      </c>
      <c r="G560" s="55" t="str">
        <f t="shared" si="54"/>
        <v/>
      </c>
      <c r="H560" s="55">
        <f>IF(AND(M560&gt;0,M560&lt;='Summary STATS'!$C$22),1,"")</f>
        <v>1</v>
      </c>
      <c r="I560" s="305"/>
      <c r="J560" s="26" t="s">
        <v>844</v>
      </c>
      <c r="K560" s="205">
        <v>44.228498100000003</v>
      </c>
      <c r="L560" s="205">
        <v>-88.452652169999993</v>
      </c>
      <c r="M560" s="302">
        <v>10</v>
      </c>
      <c r="N560" s="302" t="s">
        <v>276</v>
      </c>
      <c r="O560" s="302" t="s">
        <v>277</v>
      </c>
      <c r="P560" s="301"/>
      <c r="Q560" s="302"/>
      <c r="R560" s="15"/>
      <c r="S560" s="15"/>
      <c r="T560" s="302"/>
      <c r="U560" s="302"/>
      <c r="V560" s="302"/>
      <c r="W560" s="302"/>
      <c r="X560" s="302"/>
      <c r="Y560" s="302"/>
      <c r="Z560" s="302"/>
      <c r="AA560" s="302"/>
      <c r="AB560" s="302"/>
      <c r="AC560" s="302"/>
      <c r="AD560" s="302"/>
      <c r="AE560" s="302"/>
      <c r="AF560" s="302"/>
      <c r="AG560" s="302"/>
      <c r="AH560" s="302"/>
      <c r="AI560" s="302"/>
      <c r="AJ560" s="302"/>
      <c r="AK560" s="302"/>
      <c r="AL560" s="302"/>
      <c r="AM560" s="302"/>
      <c r="AN560" s="302"/>
      <c r="AO560" s="302"/>
      <c r="AP560" s="302"/>
      <c r="AQ560" s="302"/>
      <c r="AR560" s="302"/>
      <c r="AS560" s="302"/>
      <c r="AT560" s="302"/>
      <c r="AU560" s="302"/>
      <c r="AV560" s="302"/>
      <c r="AW560" s="302"/>
      <c r="AX560" s="302"/>
      <c r="AY560" s="302"/>
      <c r="AZ560" s="302"/>
      <c r="BA560" s="302"/>
      <c r="BB560" s="302"/>
      <c r="BC560" s="302"/>
      <c r="BD560" s="302"/>
      <c r="BE560" s="302"/>
      <c r="BF560" s="302"/>
      <c r="BG560" s="302"/>
      <c r="BH560" s="302"/>
      <c r="BI560" s="302"/>
      <c r="BJ560" s="302"/>
      <c r="BK560" s="302"/>
      <c r="BL560" s="302"/>
      <c r="BM560" s="302"/>
      <c r="BN560" s="302"/>
      <c r="BO560" s="302"/>
      <c r="BP560" s="302"/>
      <c r="BQ560" s="302"/>
      <c r="BR560" s="302"/>
      <c r="BS560" s="302"/>
      <c r="BT560" s="302"/>
      <c r="BU560" s="302"/>
      <c r="BV560" s="302"/>
      <c r="BW560" s="302"/>
      <c r="BX560" s="302"/>
      <c r="BY560" s="302"/>
      <c r="BZ560" s="302"/>
      <c r="CA560" s="302"/>
      <c r="CB560" s="302"/>
      <c r="CC560" s="302"/>
      <c r="CD560" s="302"/>
      <c r="CE560" s="302"/>
      <c r="CF560" s="302"/>
      <c r="CG560" s="302"/>
      <c r="CH560" s="302"/>
      <c r="CI560" s="302"/>
      <c r="CJ560" s="302"/>
      <c r="CK560" s="302"/>
      <c r="CL560" s="302"/>
      <c r="CM560" s="302"/>
      <c r="CN560" s="302"/>
      <c r="CO560" s="302"/>
      <c r="CP560" s="302"/>
      <c r="CQ560" s="302"/>
      <c r="CR560" s="302"/>
      <c r="CS560" s="302"/>
      <c r="CT560" s="302"/>
      <c r="CU560" s="302"/>
      <c r="CV560" s="302"/>
      <c r="CW560" s="302"/>
      <c r="CX560" s="302"/>
      <c r="CY560" s="302"/>
      <c r="CZ560" s="302"/>
      <c r="DA560" s="302"/>
      <c r="DB560" s="302"/>
      <c r="DC560" s="302"/>
      <c r="DD560" s="302"/>
      <c r="DE560" s="302"/>
      <c r="DF560" s="302"/>
      <c r="DG560" s="302"/>
      <c r="DH560" s="302"/>
      <c r="DI560" s="302"/>
      <c r="DJ560" s="302"/>
      <c r="DK560" s="302"/>
      <c r="DL560" s="302"/>
      <c r="DM560" s="302"/>
      <c r="DN560" s="302"/>
      <c r="DO560" s="302"/>
      <c r="DP560" s="302"/>
      <c r="DQ560" s="302"/>
      <c r="DR560" s="302"/>
      <c r="DS560" s="302"/>
      <c r="DT560" s="302"/>
      <c r="DU560" s="302"/>
      <c r="DV560" s="302"/>
      <c r="DW560" s="302"/>
      <c r="DX560" s="302"/>
      <c r="DY560" s="302"/>
      <c r="DZ560" s="302"/>
      <c r="EA560" s="302"/>
      <c r="EB560" s="302"/>
      <c r="EC560" s="302"/>
      <c r="ED560" s="302"/>
      <c r="EE560" s="302"/>
      <c r="EF560" s="302"/>
      <c r="EG560" s="302"/>
      <c r="EH560" s="302"/>
      <c r="EI560" s="302"/>
      <c r="EJ560" s="302"/>
      <c r="EK560" s="302"/>
      <c r="EL560" s="302"/>
      <c r="EM560" s="302"/>
      <c r="EN560" s="302"/>
      <c r="EO560" s="302"/>
      <c r="EP560" s="302"/>
      <c r="EQ560" s="302"/>
      <c r="ER560" s="302"/>
      <c r="ES560" s="302"/>
      <c r="ET560" s="302"/>
      <c r="EU560" s="302"/>
      <c r="EV560" s="302"/>
      <c r="EW560" s="302"/>
      <c r="EX560" s="302"/>
      <c r="EY560" s="302"/>
      <c r="EZ560" s="303"/>
      <c r="FA560" s="303"/>
      <c r="FB560" s="303"/>
      <c r="FC560" s="303"/>
      <c r="FD560" s="303"/>
      <c r="FE560" s="302"/>
      <c r="FF560" s="302"/>
      <c r="FG560" s="302"/>
      <c r="FH560" s="302"/>
      <c r="FI560" s="302"/>
    </row>
    <row r="561" spans="1:165" x14ac:dyDescent="0.2">
      <c r="A561" s="302"/>
      <c r="B561" s="55">
        <f t="shared" si="49"/>
        <v>0</v>
      </c>
      <c r="C561" s="55" t="str">
        <f t="shared" si="50"/>
        <v/>
      </c>
      <c r="D561" s="55" t="str">
        <f t="shared" si="51"/>
        <v/>
      </c>
      <c r="E561" s="55">
        <f t="shared" si="52"/>
        <v>0</v>
      </c>
      <c r="F561" s="55">
        <f t="shared" si="53"/>
        <v>0</v>
      </c>
      <c r="G561" s="55" t="str">
        <f t="shared" si="54"/>
        <v/>
      </c>
      <c r="H561" s="55">
        <f>IF(AND(M561&gt;0,M561&lt;='Summary STATS'!$C$22),1,"")</f>
        <v>1</v>
      </c>
      <c r="I561" s="305"/>
      <c r="J561" s="26" t="s">
        <v>845</v>
      </c>
      <c r="K561" s="205">
        <v>44.228483169999997</v>
      </c>
      <c r="L561" s="205">
        <v>-88.45155072</v>
      </c>
      <c r="M561" s="302">
        <v>9</v>
      </c>
      <c r="N561" s="302" t="s">
        <v>276</v>
      </c>
      <c r="O561" s="302" t="s">
        <v>277</v>
      </c>
      <c r="P561" s="301"/>
      <c r="Q561" s="302"/>
      <c r="R561" s="15"/>
      <c r="S561" s="15"/>
      <c r="T561" s="302"/>
      <c r="U561" s="302"/>
      <c r="V561" s="302"/>
      <c r="W561" s="302"/>
      <c r="X561" s="302"/>
      <c r="Y561" s="302"/>
      <c r="Z561" s="302"/>
      <c r="AA561" s="302"/>
      <c r="AB561" s="302"/>
      <c r="AC561" s="302"/>
      <c r="AD561" s="302"/>
      <c r="AE561" s="302"/>
      <c r="AF561" s="302"/>
      <c r="AG561" s="302"/>
      <c r="AH561" s="302"/>
      <c r="AI561" s="302"/>
      <c r="AJ561" s="302"/>
      <c r="AK561" s="302"/>
      <c r="AL561" s="302"/>
      <c r="AM561" s="302"/>
      <c r="AN561" s="302"/>
      <c r="AO561" s="302"/>
      <c r="AP561" s="302"/>
      <c r="AQ561" s="302"/>
      <c r="AR561" s="302"/>
      <c r="AS561" s="302"/>
      <c r="AT561" s="302"/>
      <c r="AU561" s="302"/>
      <c r="AV561" s="302"/>
      <c r="AW561" s="302"/>
      <c r="AX561" s="302"/>
      <c r="AY561" s="302"/>
      <c r="AZ561" s="302"/>
      <c r="BA561" s="302"/>
      <c r="BB561" s="302"/>
      <c r="BC561" s="302"/>
      <c r="BD561" s="302"/>
      <c r="BE561" s="302"/>
      <c r="BF561" s="302"/>
      <c r="BG561" s="302"/>
      <c r="BH561" s="302"/>
      <c r="BI561" s="302"/>
      <c r="BJ561" s="302"/>
      <c r="BK561" s="302"/>
      <c r="BL561" s="302"/>
      <c r="BM561" s="302"/>
      <c r="BN561" s="302"/>
      <c r="BO561" s="302"/>
      <c r="BP561" s="302"/>
      <c r="BQ561" s="302"/>
      <c r="BR561" s="302"/>
      <c r="BS561" s="302"/>
      <c r="BT561" s="302"/>
      <c r="BU561" s="302"/>
      <c r="BV561" s="302"/>
      <c r="BW561" s="302"/>
      <c r="BX561" s="302"/>
      <c r="BY561" s="302"/>
      <c r="BZ561" s="302"/>
      <c r="CA561" s="302"/>
      <c r="CB561" s="302"/>
      <c r="CC561" s="302"/>
      <c r="CD561" s="302"/>
      <c r="CE561" s="302"/>
      <c r="CF561" s="302"/>
      <c r="CG561" s="302"/>
      <c r="CH561" s="302"/>
      <c r="CI561" s="302"/>
      <c r="CJ561" s="302"/>
      <c r="CK561" s="302"/>
      <c r="CL561" s="302"/>
      <c r="CM561" s="302"/>
      <c r="CN561" s="302"/>
      <c r="CO561" s="302"/>
      <c r="CP561" s="302"/>
      <c r="CQ561" s="302"/>
      <c r="CR561" s="302"/>
      <c r="CS561" s="302"/>
      <c r="CT561" s="302"/>
      <c r="CU561" s="302"/>
      <c r="CV561" s="302"/>
      <c r="CW561" s="302"/>
      <c r="CX561" s="302"/>
      <c r="CY561" s="302"/>
      <c r="CZ561" s="302"/>
      <c r="DA561" s="302"/>
      <c r="DB561" s="302"/>
      <c r="DC561" s="302"/>
      <c r="DD561" s="302"/>
      <c r="DE561" s="302"/>
      <c r="DF561" s="302"/>
      <c r="DG561" s="302"/>
      <c r="DH561" s="302"/>
      <c r="DI561" s="302"/>
      <c r="DJ561" s="302"/>
      <c r="DK561" s="302"/>
      <c r="DL561" s="302"/>
      <c r="DM561" s="302"/>
      <c r="DN561" s="302"/>
      <c r="DO561" s="302"/>
      <c r="DP561" s="302"/>
      <c r="DQ561" s="302"/>
      <c r="DR561" s="302"/>
      <c r="DS561" s="302"/>
      <c r="DT561" s="302"/>
      <c r="DU561" s="302"/>
      <c r="DV561" s="302"/>
      <c r="DW561" s="302"/>
      <c r="DX561" s="302"/>
      <c r="DY561" s="302"/>
      <c r="DZ561" s="302"/>
      <c r="EA561" s="302"/>
      <c r="EB561" s="302"/>
      <c r="EC561" s="302"/>
      <c r="ED561" s="302"/>
      <c r="EE561" s="302"/>
      <c r="EF561" s="302"/>
      <c r="EG561" s="302"/>
      <c r="EH561" s="302"/>
      <c r="EI561" s="302"/>
      <c r="EJ561" s="302"/>
      <c r="EK561" s="302"/>
      <c r="EL561" s="302"/>
      <c r="EM561" s="302"/>
      <c r="EN561" s="302"/>
      <c r="EO561" s="302"/>
      <c r="EP561" s="302"/>
      <c r="EQ561" s="302"/>
      <c r="ER561" s="302"/>
      <c r="ES561" s="302"/>
      <c r="ET561" s="302"/>
      <c r="EU561" s="302"/>
      <c r="EV561" s="302"/>
      <c r="EW561" s="302"/>
      <c r="EX561" s="302"/>
      <c r="EY561" s="302"/>
      <c r="EZ561" s="303"/>
      <c r="FA561" s="303"/>
      <c r="FB561" s="303"/>
      <c r="FC561" s="303"/>
      <c r="FD561" s="303"/>
      <c r="FE561" s="302"/>
      <c r="FF561" s="302"/>
      <c r="FG561" s="302"/>
      <c r="FH561" s="302"/>
      <c r="FI561" s="302"/>
    </row>
    <row r="562" spans="1:165" x14ac:dyDescent="0.2">
      <c r="A562" s="302"/>
      <c r="B562" s="55">
        <f t="shared" si="49"/>
        <v>0</v>
      </c>
      <c r="C562" s="55" t="str">
        <f t="shared" si="50"/>
        <v/>
      </c>
      <c r="D562" s="55" t="str">
        <f t="shared" si="51"/>
        <v/>
      </c>
      <c r="E562" s="55">
        <f t="shared" si="52"/>
        <v>0</v>
      </c>
      <c r="F562" s="55">
        <f t="shared" si="53"/>
        <v>0</v>
      </c>
      <c r="G562" s="55" t="str">
        <f t="shared" si="54"/>
        <v/>
      </c>
      <c r="H562" s="55">
        <f>IF(AND(M562&gt;0,M562&lt;='Summary STATS'!$C$22),1,"")</f>
        <v>1</v>
      </c>
      <c r="I562" s="305"/>
      <c r="J562" s="26" t="s">
        <v>846</v>
      </c>
      <c r="K562" s="205">
        <v>44.228468229999997</v>
      </c>
      <c r="L562" s="205">
        <v>-88.450449280000001</v>
      </c>
      <c r="M562" s="302">
        <v>7</v>
      </c>
      <c r="N562" s="302" t="s">
        <v>276</v>
      </c>
      <c r="O562" s="302" t="s">
        <v>277</v>
      </c>
      <c r="P562" s="301"/>
      <c r="Q562" s="302"/>
      <c r="R562" s="15"/>
      <c r="S562" s="15"/>
      <c r="T562" s="302"/>
      <c r="U562" s="302"/>
      <c r="V562" s="302"/>
      <c r="W562" s="302"/>
      <c r="X562" s="302"/>
      <c r="Y562" s="302"/>
      <c r="Z562" s="302"/>
      <c r="AA562" s="302"/>
      <c r="AB562" s="302"/>
      <c r="AC562" s="302"/>
      <c r="AD562" s="302"/>
      <c r="AE562" s="302"/>
      <c r="AF562" s="302"/>
      <c r="AG562" s="302"/>
      <c r="AH562" s="302"/>
      <c r="AI562" s="302"/>
      <c r="AJ562" s="302"/>
      <c r="AK562" s="302"/>
      <c r="AL562" s="302"/>
      <c r="AM562" s="302"/>
      <c r="AN562" s="302"/>
      <c r="AO562" s="302"/>
      <c r="AP562" s="302"/>
      <c r="AQ562" s="302"/>
      <c r="AR562" s="302"/>
      <c r="AS562" s="302"/>
      <c r="AT562" s="302"/>
      <c r="AU562" s="302"/>
      <c r="AV562" s="302"/>
      <c r="AW562" s="302"/>
      <c r="AX562" s="302"/>
      <c r="AY562" s="302"/>
      <c r="AZ562" s="302"/>
      <c r="BA562" s="302"/>
      <c r="BB562" s="302"/>
      <c r="BC562" s="302"/>
      <c r="BD562" s="302"/>
      <c r="BE562" s="302"/>
      <c r="BF562" s="302"/>
      <c r="BG562" s="302"/>
      <c r="BH562" s="302"/>
      <c r="BI562" s="302"/>
      <c r="BJ562" s="302"/>
      <c r="BK562" s="302"/>
      <c r="BL562" s="302"/>
      <c r="BM562" s="302"/>
      <c r="BN562" s="302"/>
      <c r="BO562" s="302"/>
      <c r="BP562" s="302"/>
      <c r="BQ562" s="302"/>
      <c r="BR562" s="302"/>
      <c r="BS562" s="302"/>
      <c r="BT562" s="302"/>
      <c r="BU562" s="302"/>
      <c r="BV562" s="302"/>
      <c r="BW562" s="302"/>
      <c r="BX562" s="302"/>
      <c r="BY562" s="302"/>
      <c r="BZ562" s="302"/>
      <c r="CA562" s="302"/>
      <c r="CB562" s="302"/>
      <c r="CC562" s="302"/>
      <c r="CD562" s="302"/>
      <c r="CE562" s="302"/>
      <c r="CF562" s="302"/>
      <c r="CG562" s="302"/>
      <c r="CH562" s="302"/>
      <c r="CI562" s="302"/>
      <c r="CJ562" s="302"/>
      <c r="CK562" s="302"/>
      <c r="CL562" s="302"/>
      <c r="CM562" s="302"/>
      <c r="CN562" s="302"/>
      <c r="CO562" s="302"/>
      <c r="CP562" s="302"/>
      <c r="CQ562" s="302"/>
      <c r="CR562" s="302"/>
      <c r="CS562" s="302"/>
      <c r="CT562" s="302"/>
      <c r="CU562" s="302"/>
      <c r="CV562" s="302"/>
      <c r="CW562" s="302"/>
      <c r="CX562" s="302"/>
      <c r="CY562" s="302"/>
      <c r="CZ562" s="302"/>
      <c r="DA562" s="302"/>
      <c r="DB562" s="302"/>
      <c r="DC562" s="302"/>
      <c r="DD562" s="302"/>
      <c r="DE562" s="302"/>
      <c r="DF562" s="302"/>
      <c r="DG562" s="302"/>
      <c r="DH562" s="302"/>
      <c r="DI562" s="302"/>
      <c r="DJ562" s="302"/>
      <c r="DK562" s="302"/>
      <c r="DL562" s="302"/>
      <c r="DM562" s="302"/>
      <c r="DN562" s="302"/>
      <c r="DO562" s="302"/>
      <c r="DP562" s="302"/>
      <c r="DQ562" s="302"/>
      <c r="DR562" s="302"/>
      <c r="DS562" s="302"/>
      <c r="DT562" s="302"/>
      <c r="DU562" s="302"/>
      <c r="DV562" s="302"/>
      <c r="DW562" s="302"/>
      <c r="DX562" s="302"/>
      <c r="DY562" s="302"/>
      <c r="DZ562" s="302"/>
      <c r="EA562" s="302"/>
      <c r="EB562" s="302"/>
      <c r="EC562" s="302"/>
      <c r="ED562" s="302"/>
      <c r="EE562" s="302"/>
      <c r="EF562" s="302"/>
      <c r="EG562" s="302"/>
      <c r="EH562" s="302"/>
      <c r="EI562" s="302"/>
      <c r="EJ562" s="302"/>
      <c r="EK562" s="302"/>
      <c r="EL562" s="302"/>
      <c r="EM562" s="302"/>
      <c r="EN562" s="302"/>
      <c r="EO562" s="302"/>
      <c r="EP562" s="302"/>
      <c r="EQ562" s="302"/>
      <c r="ER562" s="302"/>
      <c r="ES562" s="302"/>
      <c r="ET562" s="302"/>
      <c r="EU562" s="302"/>
      <c r="EV562" s="302"/>
      <c r="EW562" s="302"/>
      <c r="EX562" s="302"/>
      <c r="EY562" s="302"/>
      <c r="EZ562" s="303"/>
      <c r="FA562" s="303"/>
      <c r="FB562" s="303"/>
      <c r="FC562" s="303"/>
      <c r="FD562" s="303"/>
      <c r="FE562" s="302"/>
      <c r="FF562" s="302"/>
      <c r="FG562" s="302"/>
      <c r="FH562" s="302"/>
      <c r="FI562" s="302"/>
    </row>
    <row r="563" spans="1:165" x14ac:dyDescent="0.2">
      <c r="A563" s="302"/>
      <c r="B563" s="55">
        <f t="shared" si="49"/>
        <v>5</v>
      </c>
      <c r="C563" s="55">
        <f t="shared" si="50"/>
        <v>5</v>
      </c>
      <c r="D563" s="55">
        <f t="shared" si="51"/>
        <v>4</v>
      </c>
      <c r="E563" s="55">
        <f t="shared" si="52"/>
        <v>5</v>
      </c>
      <c r="F563" s="55">
        <f t="shared" si="53"/>
        <v>4</v>
      </c>
      <c r="G563" s="55">
        <f t="shared" si="54"/>
        <v>5</v>
      </c>
      <c r="H563" s="55">
        <f>IF(AND(M563&gt;0,M563&lt;='Summary STATS'!$C$22),1,"")</f>
        <v>1</v>
      </c>
      <c r="I563" s="305"/>
      <c r="J563" s="26" t="s">
        <v>847</v>
      </c>
      <c r="K563" s="205">
        <v>44.228453279999997</v>
      </c>
      <c r="L563" s="205">
        <v>-88.449347829999994</v>
      </c>
      <c r="M563" s="302">
        <v>5</v>
      </c>
      <c r="N563" s="302" t="s">
        <v>276</v>
      </c>
      <c r="O563" s="302" t="s">
        <v>277</v>
      </c>
      <c r="P563" s="301"/>
      <c r="Q563" s="302">
        <v>1</v>
      </c>
      <c r="R563" s="15">
        <v>1</v>
      </c>
      <c r="S563" s="15"/>
      <c r="T563" s="302"/>
      <c r="U563" s="302"/>
      <c r="V563" s="302"/>
      <c r="W563" s="302"/>
      <c r="X563" s="302"/>
      <c r="Y563" s="302"/>
      <c r="Z563" s="302"/>
      <c r="AA563" s="302"/>
      <c r="AB563" s="302"/>
      <c r="AC563" s="302"/>
      <c r="AD563" s="302"/>
      <c r="AE563" s="302">
        <v>1</v>
      </c>
      <c r="AF563" s="302"/>
      <c r="AG563" s="302"/>
      <c r="AH563" s="302"/>
      <c r="AI563" s="302"/>
      <c r="AJ563" s="302"/>
      <c r="AK563" s="302"/>
      <c r="AL563" s="302"/>
      <c r="AM563" s="302"/>
      <c r="AN563" s="302"/>
      <c r="AO563" s="302"/>
      <c r="AP563" s="302"/>
      <c r="AQ563" s="302">
        <v>1</v>
      </c>
      <c r="AR563" s="302"/>
      <c r="AS563" s="302"/>
      <c r="AT563" s="302"/>
      <c r="AU563" s="302"/>
      <c r="AV563" s="302"/>
      <c r="AW563" s="302"/>
      <c r="AX563" s="302"/>
      <c r="AY563" s="302"/>
      <c r="AZ563" s="302"/>
      <c r="BA563" s="302"/>
      <c r="BB563" s="302"/>
      <c r="BC563" s="302"/>
      <c r="BD563" s="302"/>
      <c r="BE563" s="302">
        <v>1</v>
      </c>
      <c r="BF563" s="302"/>
      <c r="BG563" s="302"/>
      <c r="BH563" s="302"/>
      <c r="BI563" s="302"/>
      <c r="BJ563" s="302"/>
      <c r="BK563" s="302"/>
      <c r="BL563" s="302"/>
      <c r="BM563" s="302"/>
      <c r="BN563" s="302"/>
      <c r="BO563" s="302">
        <v>1</v>
      </c>
      <c r="BP563" s="302"/>
      <c r="BQ563" s="302"/>
      <c r="BR563" s="302"/>
      <c r="BS563" s="302"/>
      <c r="BT563" s="302"/>
      <c r="BU563" s="302"/>
      <c r="BV563" s="302"/>
      <c r="BW563" s="302"/>
      <c r="BX563" s="302"/>
      <c r="BY563" s="302"/>
      <c r="BZ563" s="302"/>
      <c r="CA563" s="302"/>
      <c r="CB563" s="302"/>
      <c r="CC563" s="302"/>
      <c r="CD563" s="302"/>
      <c r="CE563" s="302"/>
      <c r="CF563" s="302"/>
      <c r="CG563" s="302"/>
      <c r="CH563" s="302"/>
      <c r="CI563" s="302"/>
      <c r="CJ563" s="302"/>
      <c r="CK563" s="302"/>
      <c r="CL563" s="302"/>
      <c r="CM563" s="302"/>
      <c r="CN563" s="302"/>
      <c r="CO563" s="302"/>
      <c r="CP563" s="302"/>
      <c r="CQ563" s="302"/>
      <c r="CR563" s="302"/>
      <c r="CS563" s="302"/>
      <c r="CT563" s="302"/>
      <c r="CU563" s="302"/>
      <c r="CV563" s="302"/>
      <c r="CW563" s="302"/>
      <c r="CX563" s="302"/>
      <c r="CY563" s="302"/>
      <c r="CZ563" s="302"/>
      <c r="DA563" s="302"/>
      <c r="DB563" s="302"/>
      <c r="DC563" s="302"/>
      <c r="DD563" s="302"/>
      <c r="DE563" s="302"/>
      <c r="DF563" s="302"/>
      <c r="DG563" s="302"/>
      <c r="DH563" s="302"/>
      <c r="DI563" s="302"/>
      <c r="DJ563" s="302"/>
      <c r="DK563" s="302"/>
      <c r="DL563" s="302"/>
      <c r="DM563" s="302"/>
      <c r="DN563" s="302"/>
      <c r="DO563" s="302"/>
      <c r="DP563" s="302"/>
      <c r="DQ563" s="302"/>
      <c r="DR563" s="302"/>
      <c r="DS563" s="302"/>
      <c r="DT563" s="302"/>
      <c r="DU563" s="302"/>
      <c r="DV563" s="302"/>
      <c r="DW563" s="302"/>
      <c r="DX563" s="302"/>
      <c r="DY563" s="302"/>
      <c r="DZ563" s="302"/>
      <c r="EA563" s="302"/>
      <c r="EB563" s="302"/>
      <c r="EC563" s="302"/>
      <c r="ED563" s="302"/>
      <c r="EE563" s="302"/>
      <c r="EF563" s="302"/>
      <c r="EG563" s="302"/>
      <c r="EH563" s="302"/>
      <c r="EI563" s="302"/>
      <c r="EJ563" s="302"/>
      <c r="EK563" s="302"/>
      <c r="EL563" s="302"/>
      <c r="EM563" s="302"/>
      <c r="EN563" s="302"/>
      <c r="EO563" s="302"/>
      <c r="EP563" s="302"/>
      <c r="EQ563" s="302"/>
      <c r="ER563" s="302"/>
      <c r="ES563" s="302"/>
      <c r="ET563" s="302"/>
      <c r="EU563" s="302"/>
      <c r="EV563" s="302"/>
      <c r="EW563" s="302"/>
      <c r="EX563" s="302"/>
      <c r="EY563" s="302"/>
      <c r="EZ563" s="303"/>
      <c r="FA563" s="303"/>
      <c r="FB563" s="303">
        <v>1</v>
      </c>
      <c r="FC563" s="303"/>
      <c r="FD563" s="303"/>
      <c r="FE563" s="302"/>
      <c r="FF563" s="302"/>
      <c r="FG563" s="302"/>
      <c r="FH563" s="302"/>
      <c r="FI563" s="302"/>
    </row>
    <row r="564" spans="1:165" x14ac:dyDescent="0.2">
      <c r="A564" s="302"/>
      <c r="B564" s="55">
        <f t="shared" si="49"/>
        <v>2</v>
      </c>
      <c r="C564" s="55">
        <f t="shared" si="50"/>
        <v>2</v>
      </c>
      <c r="D564" s="55">
        <f t="shared" si="51"/>
        <v>2</v>
      </c>
      <c r="E564" s="55">
        <f t="shared" si="52"/>
        <v>2</v>
      </c>
      <c r="F564" s="55">
        <f t="shared" si="53"/>
        <v>2</v>
      </c>
      <c r="G564" s="55">
        <f t="shared" si="54"/>
        <v>5.5</v>
      </c>
      <c r="H564" s="55">
        <f>IF(AND(M564&gt;0,M564&lt;='Summary STATS'!$C$22),1,"")</f>
        <v>1</v>
      </c>
      <c r="I564" s="305"/>
      <c r="J564" s="26" t="s">
        <v>848</v>
      </c>
      <c r="K564" s="205">
        <v>44.229438780000002</v>
      </c>
      <c r="L564" s="205">
        <v>-88.463646069999996</v>
      </c>
      <c r="M564" s="302">
        <v>5.5</v>
      </c>
      <c r="N564" s="302" t="s">
        <v>284</v>
      </c>
      <c r="O564" s="302" t="s">
        <v>277</v>
      </c>
      <c r="P564" s="301"/>
      <c r="Q564" s="302">
        <v>2</v>
      </c>
      <c r="R564" s="15"/>
      <c r="S564" s="15"/>
      <c r="T564" s="302"/>
      <c r="U564" s="302"/>
      <c r="V564" s="302"/>
      <c r="W564" s="302"/>
      <c r="X564" s="302"/>
      <c r="Y564" s="302"/>
      <c r="Z564" s="302"/>
      <c r="AA564" s="302"/>
      <c r="AB564" s="302"/>
      <c r="AC564" s="302"/>
      <c r="AD564" s="302"/>
      <c r="AE564" s="302">
        <v>2</v>
      </c>
      <c r="AF564" s="302"/>
      <c r="AG564" s="302"/>
      <c r="AH564" s="302"/>
      <c r="AI564" s="302"/>
      <c r="AJ564" s="302"/>
      <c r="AK564" s="302"/>
      <c r="AL564" s="302"/>
      <c r="AM564" s="302"/>
      <c r="AN564" s="302"/>
      <c r="AO564" s="302"/>
      <c r="AP564" s="302"/>
      <c r="AQ564" s="302">
        <v>1</v>
      </c>
      <c r="AR564" s="302"/>
      <c r="AS564" s="302"/>
      <c r="AT564" s="302"/>
      <c r="AU564" s="302"/>
      <c r="AV564" s="302"/>
      <c r="AW564" s="302"/>
      <c r="AX564" s="302"/>
      <c r="AY564" s="302"/>
      <c r="AZ564" s="302"/>
      <c r="BA564" s="302"/>
      <c r="BB564" s="302"/>
      <c r="BC564" s="302"/>
      <c r="BD564" s="302"/>
      <c r="BE564" s="302"/>
      <c r="BF564" s="302"/>
      <c r="BG564" s="302"/>
      <c r="BH564" s="302"/>
      <c r="BI564" s="302"/>
      <c r="BJ564" s="302"/>
      <c r="BK564" s="302"/>
      <c r="BL564" s="302"/>
      <c r="BM564" s="302"/>
      <c r="BN564" s="302"/>
      <c r="BO564" s="302"/>
      <c r="BP564" s="302"/>
      <c r="BQ564" s="302"/>
      <c r="BR564" s="302"/>
      <c r="BS564" s="302"/>
      <c r="BT564" s="302"/>
      <c r="BU564" s="302"/>
      <c r="BV564" s="302"/>
      <c r="BW564" s="302"/>
      <c r="BX564" s="302"/>
      <c r="BY564" s="302"/>
      <c r="BZ564" s="302"/>
      <c r="CA564" s="302"/>
      <c r="CB564" s="302"/>
      <c r="CC564" s="302"/>
      <c r="CD564" s="302"/>
      <c r="CE564" s="302"/>
      <c r="CF564" s="302"/>
      <c r="CG564" s="302"/>
      <c r="CH564" s="302"/>
      <c r="CI564" s="302"/>
      <c r="CJ564" s="302"/>
      <c r="CK564" s="302"/>
      <c r="CL564" s="302"/>
      <c r="CM564" s="302"/>
      <c r="CN564" s="302"/>
      <c r="CO564" s="302"/>
      <c r="CP564" s="302"/>
      <c r="CQ564" s="302"/>
      <c r="CR564" s="302"/>
      <c r="CS564" s="302"/>
      <c r="CT564" s="302"/>
      <c r="CU564" s="302"/>
      <c r="CV564" s="302"/>
      <c r="CW564" s="302"/>
      <c r="CX564" s="302"/>
      <c r="CY564" s="302"/>
      <c r="CZ564" s="302"/>
      <c r="DA564" s="302"/>
      <c r="DB564" s="302"/>
      <c r="DC564" s="302"/>
      <c r="DD564" s="302"/>
      <c r="DE564" s="302"/>
      <c r="DF564" s="302"/>
      <c r="DG564" s="302"/>
      <c r="DH564" s="302"/>
      <c r="DI564" s="302"/>
      <c r="DJ564" s="302"/>
      <c r="DK564" s="302"/>
      <c r="DL564" s="302"/>
      <c r="DM564" s="302"/>
      <c r="DN564" s="302"/>
      <c r="DO564" s="302"/>
      <c r="DP564" s="302"/>
      <c r="DQ564" s="302"/>
      <c r="DR564" s="302"/>
      <c r="DS564" s="302"/>
      <c r="DT564" s="302"/>
      <c r="DU564" s="302"/>
      <c r="DV564" s="302"/>
      <c r="DW564" s="302"/>
      <c r="DX564" s="302"/>
      <c r="DY564" s="302"/>
      <c r="DZ564" s="302"/>
      <c r="EA564" s="302"/>
      <c r="EB564" s="302"/>
      <c r="EC564" s="302"/>
      <c r="ED564" s="302"/>
      <c r="EE564" s="302"/>
      <c r="EF564" s="302"/>
      <c r="EG564" s="302"/>
      <c r="EH564" s="302"/>
      <c r="EI564" s="302"/>
      <c r="EJ564" s="302"/>
      <c r="EK564" s="302"/>
      <c r="EL564" s="302"/>
      <c r="EM564" s="302"/>
      <c r="EN564" s="302"/>
      <c r="EO564" s="302"/>
      <c r="EP564" s="302"/>
      <c r="EQ564" s="302"/>
      <c r="ER564" s="302"/>
      <c r="ES564" s="302"/>
      <c r="ET564" s="302"/>
      <c r="EU564" s="302"/>
      <c r="EV564" s="302"/>
      <c r="EW564" s="302"/>
      <c r="EX564" s="302"/>
      <c r="EY564" s="302"/>
      <c r="EZ564" s="303"/>
      <c r="FA564" s="303"/>
      <c r="FB564" s="303">
        <v>1</v>
      </c>
      <c r="FC564" s="303"/>
      <c r="FD564" s="303"/>
      <c r="FE564" s="302"/>
      <c r="FF564" s="302"/>
      <c r="FG564" s="302"/>
      <c r="FH564" s="302"/>
      <c r="FI564" s="302"/>
    </row>
    <row r="565" spans="1:165" x14ac:dyDescent="0.2">
      <c r="A565" s="302"/>
      <c r="B565" s="55">
        <f t="shared" si="49"/>
        <v>2</v>
      </c>
      <c r="C565" s="55">
        <f t="shared" si="50"/>
        <v>2</v>
      </c>
      <c r="D565" s="55">
        <f t="shared" si="51"/>
        <v>2</v>
      </c>
      <c r="E565" s="55">
        <f t="shared" si="52"/>
        <v>2</v>
      </c>
      <c r="F565" s="55">
        <f t="shared" si="53"/>
        <v>2</v>
      </c>
      <c r="G565" s="55">
        <f t="shared" si="54"/>
        <v>4.25</v>
      </c>
      <c r="H565" s="55">
        <f>IF(AND(M565&gt;0,M565&lt;='Summary STATS'!$C$22),1,"")</f>
        <v>1</v>
      </c>
      <c r="I565" s="305"/>
      <c r="J565" s="26" t="s">
        <v>849</v>
      </c>
      <c r="K565" s="205">
        <v>44.229423959999998</v>
      </c>
      <c r="L565" s="205">
        <v>-88.462544600000001</v>
      </c>
      <c r="M565" s="302">
        <v>4.25</v>
      </c>
      <c r="N565" s="302" t="s">
        <v>284</v>
      </c>
      <c r="O565" s="302" t="s">
        <v>277</v>
      </c>
      <c r="P565" s="301"/>
      <c r="Q565" s="302">
        <v>2</v>
      </c>
      <c r="R565" s="15"/>
      <c r="S565" s="15"/>
      <c r="T565" s="302"/>
      <c r="U565" s="302"/>
      <c r="V565" s="302"/>
      <c r="W565" s="302"/>
      <c r="X565" s="302"/>
      <c r="Y565" s="302"/>
      <c r="Z565" s="302"/>
      <c r="AA565" s="302"/>
      <c r="AB565" s="302"/>
      <c r="AC565" s="302"/>
      <c r="AD565" s="302"/>
      <c r="AE565" s="302">
        <v>1</v>
      </c>
      <c r="AF565" s="302"/>
      <c r="AG565" s="302"/>
      <c r="AH565" s="302"/>
      <c r="AI565" s="302"/>
      <c r="AJ565" s="302"/>
      <c r="AK565" s="302"/>
      <c r="AL565" s="302"/>
      <c r="AM565" s="302"/>
      <c r="AN565" s="302"/>
      <c r="AO565" s="302"/>
      <c r="AP565" s="302"/>
      <c r="AQ565" s="302">
        <v>2</v>
      </c>
      <c r="AR565" s="302"/>
      <c r="AS565" s="302"/>
      <c r="AT565" s="302"/>
      <c r="AU565" s="302"/>
      <c r="AV565" s="302"/>
      <c r="AW565" s="302"/>
      <c r="AX565" s="302"/>
      <c r="AY565" s="302"/>
      <c r="AZ565" s="302"/>
      <c r="BA565" s="302"/>
      <c r="BB565" s="302"/>
      <c r="BC565" s="302"/>
      <c r="BD565" s="302"/>
      <c r="BE565" s="302"/>
      <c r="BF565" s="302"/>
      <c r="BG565" s="302"/>
      <c r="BH565" s="302"/>
      <c r="BI565" s="302"/>
      <c r="BJ565" s="302"/>
      <c r="BK565" s="302"/>
      <c r="BL565" s="302"/>
      <c r="BM565" s="302"/>
      <c r="BN565" s="302"/>
      <c r="BO565" s="302"/>
      <c r="BP565" s="302"/>
      <c r="BQ565" s="302"/>
      <c r="BR565" s="302"/>
      <c r="BS565" s="302"/>
      <c r="BT565" s="302"/>
      <c r="BU565" s="302"/>
      <c r="BV565" s="302"/>
      <c r="BW565" s="302"/>
      <c r="BX565" s="302"/>
      <c r="BY565" s="302"/>
      <c r="BZ565" s="302"/>
      <c r="CA565" s="302"/>
      <c r="CB565" s="302"/>
      <c r="CC565" s="302"/>
      <c r="CD565" s="302"/>
      <c r="CE565" s="302"/>
      <c r="CF565" s="302"/>
      <c r="CG565" s="302"/>
      <c r="CH565" s="302"/>
      <c r="CI565" s="302"/>
      <c r="CJ565" s="302"/>
      <c r="CK565" s="302"/>
      <c r="CL565" s="302"/>
      <c r="CM565" s="302"/>
      <c r="CN565" s="302"/>
      <c r="CO565" s="302"/>
      <c r="CP565" s="302"/>
      <c r="CQ565" s="302"/>
      <c r="CR565" s="302"/>
      <c r="CS565" s="302"/>
      <c r="CT565" s="302"/>
      <c r="CU565" s="302"/>
      <c r="CV565" s="302"/>
      <c r="CW565" s="302"/>
      <c r="CX565" s="302"/>
      <c r="CY565" s="302"/>
      <c r="CZ565" s="302"/>
      <c r="DA565" s="302"/>
      <c r="DB565" s="302"/>
      <c r="DC565" s="302"/>
      <c r="DD565" s="302"/>
      <c r="DE565" s="302"/>
      <c r="DF565" s="302"/>
      <c r="DG565" s="302"/>
      <c r="DH565" s="302"/>
      <c r="DI565" s="302"/>
      <c r="DJ565" s="302"/>
      <c r="DK565" s="302"/>
      <c r="DL565" s="302"/>
      <c r="DM565" s="302"/>
      <c r="DN565" s="302"/>
      <c r="DO565" s="302"/>
      <c r="DP565" s="302"/>
      <c r="DQ565" s="302"/>
      <c r="DR565" s="302"/>
      <c r="DS565" s="302"/>
      <c r="DT565" s="302"/>
      <c r="DU565" s="302"/>
      <c r="DV565" s="302"/>
      <c r="DW565" s="302"/>
      <c r="DX565" s="302"/>
      <c r="DY565" s="302"/>
      <c r="DZ565" s="302"/>
      <c r="EA565" s="302"/>
      <c r="EB565" s="302"/>
      <c r="EC565" s="302"/>
      <c r="ED565" s="302"/>
      <c r="EE565" s="302"/>
      <c r="EF565" s="302"/>
      <c r="EG565" s="302"/>
      <c r="EH565" s="302"/>
      <c r="EI565" s="302"/>
      <c r="EJ565" s="302"/>
      <c r="EK565" s="302"/>
      <c r="EL565" s="302"/>
      <c r="EM565" s="302"/>
      <c r="EN565" s="302"/>
      <c r="EO565" s="302"/>
      <c r="EP565" s="302"/>
      <c r="EQ565" s="302"/>
      <c r="ER565" s="302"/>
      <c r="ES565" s="302"/>
      <c r="ET565" s="302"/>
      <c r="EU565" s="302"/>
      <c r="EV565" s="302"/>
      <c r="EW565" s="302"/>
      <c r="EX565" s="302"/>
      <c r="EY565" s="302"/>
      <c r="EZ565" s="303"/>
      <c r="FA565" s="303"/>
      <c r="FB565" s="303">
        <v>1</v>
      </c>
      <c r="FC565" s="303"/>
      <c r="FD565" s="303"/>
      <c r="FE565" s="302"/>
      <c r="FF565" s="302"/>
      <c r="FG565" s="302"/>
      <c r="FH565" s="302"/>
      <c r="FI565" s="302"/>
    </row>
    <row r="566" spans="1:165" x14ac:dyDescent="0.2">
      <c r="A566" s="302"/>
      <c r="B566" s="55">
        <f t="shared" si="49"/>
        <v>3</v>
      </c>
      <c r="C566" s="55">
        <f t="shared" si="50"/>
        <v>3</v>
      </c>
      <c r="D566" s="55">
        <f t="shared" si="51"/>
        <v>2</v>
      </c>
      <c r="E566" s="55">
        <f t="shared" si="52"/>
        <v>3</v>
      </c>
      <c r="F566" s="55">
        <f t="shared" si="53"/>
        <v>2</v>
      </c>
      <c r="G566" s="55">
        <f t="shared" si="54"/>
        <v>5</v>
      </c>
      <c r="H566" s="55">
        <f>IF(AND(M566&gt;0,M566&lt;='Summary STATS'!$C$22),1,"")</f>
        <v>1</v>
      </c>
      <c r="I566" s="305"/>
      <c r="J566" s="26" t="s">
        <v>850</v>
      </c>
      <c r="K566" s="205">
        <v>44.229409130000001</v>
      </c>
      <c r="L566" s="205">
        <v>-88.461443130000006</v>
      </c>
      <c r="M566" s="302">
        <v>5</v>
      </c>
      <c r="N566" s="302" t="s">
        <v>284</v>
      </c>
      <c r="O566" s="302" t="s">
        <v>277</v>
      </c>
      <c r="P566" s="301"/>
      <c r="Q566" s="302">
        <v>3</v>
      </c>
      <c r="R566" s="15"/>
      <c r="S566" s="15">
        <v>1</v>
      </c>
      <c r="T566" s="302"/>
      <c r="U566" s="302"/>
      <c r="V566" s="302"/>
      <c r="W566" s="302"/>
      <c r="X566" s="302"/>
      <c r="Y566" s="302"/>
      <c r="Z566" s="302"/>
      <c r="AA566" s="302"/>
      <c r="AB566" s="302"/>
      <c r="AC566" s="302"/>
      <c r="AD566" s="302"/>
      <c r="AE566" s="302">
        <v>3</v>
      </c>
      <c r="AF566" s="302"/>
      <c r="AG566" s="302"/>
      <c r="AH566" s="302"/>
      <c r="AI566" s="302"/>
      <c r="AJ566" s="302"/>
      <c r="AK566" s="302"/>
      <c r="AL566" s="302"/>
      <c r="AM566" s="302"/>
      <c r="AN566" s="302"/>
      <c r="AO566" s="302"/>
      <c r="AP566" s="302"/>
      <c r="AQ566" s="302">
        <v>3</v>
      </c>
      <c r="AR566" s="302"/>
      <c r="AS566" s="302"/>
      <c r="AT566" s="302"/>
      <c r="AU566" s="302"/>
      <c r="AV566" s="302"/>
      <c r="AW566" s="302"/>
      <c r="AX566" s="302"/>
      <c r="AY566" s="302"/>
      <c r="AZ566" s="302"/>
      <c r="BA566" s="302"/>
      <c r="BB566" s="302"/>
      <c r="BC566" s="302"/>
      <c r="BD566" s="302"/>
      <c r="BE566" s="302"/>
      <c r="BF566" s="302"/>
      <c r="BG566" s="302"/>
      <c r="BH566" s="302"/>
      <c r="BI566" s="302"/>
      <c r="BJ566" s="302"/>
      <c r="BK566" s="302"/>
      <c r="BL566" s="302"/>
      <c r="BM566" s="302"/>
      <c r="BN566" s="302"/>
      <c r="BO566" s="302"/>
      <c r="BP566" s="302"/>
      <c r="BQ566" s="302"/>
      <c r="BR566" s="302"/>
      <c r="BS566" s="302"/>
      <c r="BT566" s="302"/>
      <c r="BU566" s="302"/>
      <c r="BV566" s="302"/>
      <c r="BW566" s="302"/>
      <c r="BX566" s="302"/>
      <c r="BY566" s="302"/>
      <c r="BZ566" s="302"/>
      <c r="CA566" s="302"/>
      <c r="CB566" s="302"/>
      <c r="CC566" s="302"/>
      <c r="CD566" s="302"/>
      <c r="CE566" s="302"/>
      <c r="CF566" s="302"/>
      <c r="CG566" s="302"/>
      <c r="CH566" s="302"/>
      <c r="CI566" s="302"/>
      <c r="CJ566" s="302"/>
      <c r="CK566" s="302"/>
      <c r="CL566" s="302"/>
      <c r="CM566" s="302"/>
      <c r="CN566" s="302"/>
      <c r="CO566" s="302"/>
      <c r="CP566" s="302"/>
      <c r="CQ566" s="302"/>
      <c r="CR566" s="302"/>
      <c r="CS566" s="302"/>
      <c r="CT566" s="302"/>
      <c r="CU566" s="302"/>
      <c r="CV566" s="302"/>
      <c r="CW566" s="302"/>
      <c r="CX566" s="302"/>
      <c r="CY566" s="302"/>
      <c r="CZ566" s="302"/>
      <c r="DA566" s="302"/>
      <c r="DB566" s="302"/>
      <c r="DC566" s="302"/>
      <c r="DD566" s="302"/>
      <c r="DE566" s="302"/>
      <c r="DF566" s="302"/>
      <c r="DG566" s="302"/>
      <c r="DH566" s="302"/>
      <c r="DI566" s="302"/>
      <c r="DJ566" s="302"/>
      <c r="DK566" s="302"/>
      <c r="DL566" s="302"/>
      <c r="DM566" s="302"/>
      <c r="DN566" s="302"/>
      <c r="DO566" s="302"/>
      <c r="DP566" s="302"/>
      <c r="DQ566" s="302"/>
      <c r="DR566" s="302"/>
      <c r="DS566" s="302"/>
      <c r="DT566" s="302"/>
      <c r="DU566" s="302"/>
      <c r="DV566" s="302"/>
      <c r="DW566" s="302"/>
      <c r="DX566" s="302"/>
      <c r="DY566" s="302"/>
      <c r="DZ566" s="302"/>
      <c r="EA566" s="302"/>
      <c r="EB566" s="302"/>
      <c r="EC566" s="302"/>
      <c r="ED566" s="302"/>
      <c r="EE566" s="302"/>
      <c r="EF566" s="302"/>
      <c r="EG566" s="302"/>
      <c r="EH566" s="302"/>
      <c r="EI566" s="302"/>
      <c r="EJ566" s="302"/>
      <c r="EK566" s="302"/>
      <c r="EL566" s="302"/>
      <c r="EM566" s="302"/>
      <c r="EN566" s="302"/>
      <c r="EO566" s="302"/>
      <c r="EP566" s="302"/>
      <c r="EQ566" s="302"/>
      <c r="ER566" s="302"/>
      <c r="ES566" s="302"/>
      <c r="ET566" s="302"/>
      <c r="EU566" s="302"/>
      <c r="EV566" s="302"/>
      <c r="EW566" s="302"/>
      <c r="EX566" s="302"/>
      <c r="EY566" s="302"/>
      <c r="EZ566" s="303"/>
      <c r="FA566" s="303"/>
      <c r="FB566" s="303">
        <v>3</v>
      </c>
      <c r="FC566" s="303"/>
      <c r="FD566" s="303"/>
      <c r="FE566" s="302"/>
      <c r="FF566" s="302"/>
      <c r="FG566" s="302"/>
      <c r="FH566" s="302"/>
      <c r="FI566" s="302"/>
    </row>
    <row r="567" spans="1:165" x14ac:dyDescent="0.2">
      <c r="A567" s="302"/>
      <c r="B567" s="55">
        <f t="shared" si="49"/>
        <v>3</v>
      </c>
      <c r="C567" s="55">
        <f t="shared" si="50"/>
        <v>3</v>
      </c>
      <c r="D567" s="55">
        <f t="shared" si="51"/>
        <v>2</v>
      </c>
      <c r="E567" s="55">
        <f t="shared" si="52"/>
        <v>3</v>
      </c>
      <c r="F567" s="55">
        <f t="shared" si="53"/>
        <v>2</v>
      </c>
      <c r="G567" s="55">
        <f t="shared" si="54"/>
        <v>5</v>
      </c>
      <c r="H567" s="55">
        <f>IF(AND(M567&gt;0,M567&lt;='Summary STATS'!$C$22),1,"")</f>
        <v>1</v>
      </c>
      <c r="I567" s="305"/>
      <c r="J567" s="26" t="s">
        <v>851</v>
      </c>
      <c r="K567" s="205">
        <v>44.229394290000002</v>
      </c>
      <c r="L567" s="205">
        <v>-88.460341659999997</v>
      </c>
      <c r="M567" s="302">
        <v>5</v>
      </c>
      <c r="N567" s="302" t="s">
        <v>284</v>
      </c>
      <c r="O567" s="302" t="s">
        <v>277</v>
      </c>
      <c r="P567" s="301"/>
      <c r="Q567" s="302">
        <v>3</v>
      </c>
      <c r="R567" s="15">
        <v>1</v>
      </c>
      <c r="S567" s="15"/>
      <c r="T567" s="302"/>
      <c r="U567" s="302"/>
      <c r="V567" s="302"/>
      <c r="W567" s="302"/>
      <c r="X567" s="302"/>
      <c r="Y567" s="302"/>
      <c r="Z567" s="302"/>
      <c r="AA567" s="302"/>
      <c r="AB567" s="302"/>
      <c r="AC567" s="302"/>
      <c r="AD567" s="302"/>
      <c r="AE567" s="302">
        <v>3</v>
      </c>
      <c r="AF567" s="302"/>
      <c r="AG567" s="302"/>
      <c r="AH567" s="302"/>
      <c r="AI567" s="302"/>
      <c r="AJ567" s="302"/>
      <c r="AK567" s="302"/>
      <c r="AL567" s="302"/>
      <c r="AM567" s="302"/>
      <c r="AN567" s="302"/>
      <c r="AO567" s="302"/>
      <c r="AP567" s="302"/>
      <c r="AQ567" s="302">
        <v>3</v>
      </c>
      <c r="AR567" s="302"/>
      <c r="AS567" s="302"/>
      <c r="AT567" s="302"/>
      <c r="AU567" s="302"/>
      <c r="AV567" s="302"/>
      <c r="AW567" s="302"/>
      <c r="AX567" s="302"/>
      <c r="AY567" s="302"/>
      <c r="AZ567" s="302"/>
      <c r="BA567" s="302"/>
      <c r="BB567" s="302"/>
      <c r="BC567" s="302"/>
      <c r="BD567" s="302"/>
      <c r="BE567" s="302"/>
      <c r="BF567" s="302"/>
      <c r="BG567" s="302"/>
      <c r="BH567" s="302"/>
      <c r="BI567" s="302"/>
      <c r="BJ567" s="302"/>
      <c r="BK567" s="302"/>
      <c r="BL567" s="302"/>
      <c r="BM567" s="302"/>
      <c r="BN567" s="302"/>
      <c r="BO567" s="302"/>
      <c r="BP567" s="302"/>
      <c r="BQ567" s="302"/>
      <c r="BR567" s="302"/>
      <c r="BS567" s="302"/>
      <c r="BT567" s="302"/>
      <c r="BU567" s="302"/>
      <c r="BV567" s="302"/>
      <c r="BW567" s="302"/>
      <c r="BX567" s="302"/>
      <c r="BY567" s="302"/>
      <c r="BZ567" s="302"/>
      <c r="CA567" s="302"/>
      <c r="CB567" s="302"/>
      <c r="CC567" s="302"/>
      <c r="CD567" s="302"/>
      <c r="CE567" s="302"/>
      <c r="CF567" s="302"/>
      <c r="CG567" s="302"/>
      <c r="CH567" s="302"/>
      <c r="CI567" s="302"/>
      <c r="CJ567" s="302"/>
      <c r="CK567" s="302"/>
      <c r="CL567" s="302"/>
      <c r="CM567" s="302"/>
      <c r="CN567" s="302"/>
      <c r="CO567" s="302"/>
      <c r="CP567" s="302"/>
      <c r="CQ567" s="302"/>
      <c r="CR567" s="302"/>
      <c r="CS567" s="302"/>
      <c r="CT567" s="302"/>
      <c r="CU567" s="302"/>
      <c r="CV567" s="302"/>
      <c r="CW567" s="302"/>
      <c r="CX567" s="302"/>
      <c r="CY567" s="302"/>
      <c r="CZ567" s="302"/>
      <c r="DA567" s="302"/>
      <c r="DB567" s="302"/>
      <c r="DC567" s="302"/>
      <c r="DD567" s="302"/>
      <c r="DE567" s="302"/>
      <c r="DF567" s="302"/>
      <c r="DG567" s="302"/>
      <c r="DH567" s="302"/>
      <c r="DI567" s="302"/>
      <c r="DJ567" s="302"/>
      <c r="DK567" s="302"/>
      <c r="DL567" s="302"/>
      <c r="DM567" s="302"/>
      <c r="DN567" s="302"/>
      <c r="DO567" s="302"/>
      <c r="DP567" s="302"/>
      <c r="DQ567" s="302"/>
      <c r="DR567" s="302"/>
      <c r="DS567" s="302"/>
      <c r="DT567" s="302"/>
      <c r="DU567" s="302"/>
      <c r="DV567" s="302"/>
      <c r="DW567" s="302"/>
      <c r="DX567" s="302"/>
      <c r="DY567" s="302"/>
      <c r="DZ567" s="302"/>
      <c r="EA567" s="302"/>
      <c r="EB567" s="302"/>
      <c r="EC567" s="302"/>
      <c r="ED567" s="302"/>
      <c r="EE567" s="302"/>
      <c r="EF567" s="302"/>
      <c r="EG567" s="302"/>
      <c r="EH567" s="302"/>
      <c r="EI567" s="302"/>
      <c r="EJ567" s="302"/>
      <c r="EK567" s="302"/>
      <c r="EL567" s="302"/>
      <c r="EM567" s="302"/>
      <c r="EN567" s="302"/>
      <c r="EO567" s="302"/>
      <c r="EP567" s="302"/>
      <c r="EQ567" s="302"/>
      <c r="ER567" s="302"/>
      <c r="ES567" s="302"/>
      <c r="ET567" s="302"/>
      <c r="EU567" s="302"/>
      <c r="EV567" s="302"/>
      <c r="EW567" s="302"/>
      <c r="EX567" s="302"/>
      <c r="EY567" s="302"/>
      <c r="EZ567" s="303"/>
      <c r="FA567" s="303"/>
      <c r="FB567" s="303">
        <v>3</v>
      </c>
      <c r="FC567" s="303"/>
      <c r="FD567" s="303"/>
      <c r="FE567" s="302"/>
      <c r="FF567" s="302"/>
      <c r="FG567" s="302"/>
      <c r="FH567" s="302"/>
      <c r="FI567" s="302"/>
    </row>
    <row r="568" spans="1:165" x14ac:dyDescent="0.2">
      <c r="A568" s="302"/>
      <c r="B568" s="55">
        <f t="shared" si="49"/>
        <v>4</v>
      </c>
      <c r="C568" s="55">
        <f t="shared" si="50"/>
        <v>4</v>
      </c>
      <c r="D568" s="55">
        <f t="shared" si="51"/>
        <v>3</v>
      </c>
      <c r="E568" s="55">
        <f t="shared" si="52"/>
        <v>4</v>
      </c>
      <c r="F568" s="55">
        <f t="shared" si="53"/>
        <v>3</v>
      </c>
      <c r="G568" s="55">
        <f t="shared" si="54"/>
        <v>5.75</v>
      </c>
      <c r="H568" s="55">
        <f>IF(AND(M568&gt;0,M568&lt;='Summary STATS'!$C$22),1,"")</f>
        <v>1</v>
      </c>
      <c r="I568" s="305"/>
      <c r="J568" s="26" t="s">
        <v>852</v>
      </c>
      <c r="K568" s="205">
        <v>44.229379430000002</v>
      </c>
      <c r="L568" s="205">
        <v>-88.459240199999996</v>
      </c>
      <c r="M568" s="302">
        <v>5.75</v>
      </c>
      <c r="N568" s="302" t="s">
        <v>276</v>
      </c>
      <c r="O568" s="302" t="s">
        <v>277</v>
      </c>
      <c r="P568" s="301"/>
      <c r="Q568" s="302">
        <v>1</v>
      </c>
      <c r="R568" s="15">
        <v>1</v>
      </c>
      <c r="S568" s="15"/>
      <c r="T568" s="302"/>
      <c r="U568" s="302"/>
      <c r="V568" s="302"/>
      <c r="W568" s="302"/>
      <c r="X568" s="302"/>
      <c r="Y568" s="302"/>
      <c r="Z568" s="302"/>
      <c r="AA568" s="302"/>
      <c r="AB568" s="302"/>
      <c r="AC568" s="302"/>
      <c r="AD568" s="302"/>
      <c r="AE568" s="302">
        <v>1</v>
      </c>
      <c r="AF568" s="302"/>
      <c r="AG568" s="302"/>
      <c r="AH568" s="302"/>
      <c r="AI568" s="302"/>
      <c r="AJ568" s="302"/>
      <c r="AK568" s="302"/>
      <c r="AL568" s="302"/>
      <c r="AM568" s="302"/>
      <c r="AN568" s="302"/>
      <c r="AO568" s="302"/>
      <c r="AP568" s="302"/>
      <c r="AQ568" s="302">
        <v>1</v>
      </c>
      <c r="AR568" s="302"/>
      <c r="AS568" s="302"/>
      <c r="AT568" s="302"/>
      <c r="AU568" s="302"/>
      <c r="AV568" s="302"/>
      <c r="AW568" s="302">
        <v>1</v>
      </c>
      <c r="AX568" s="302"/>
      <c r="AY568" s="302"/>
      <c r="AZ568" s="302"/>
      <c r="BA568" s="302"/>
      <c r="BB568" s="302"/>
      <c r="BC568" s="302"/>
      <c r="BD568" s="302"/>
      <c r="BE568" s="302"/>
      <c r="BF568" s="302"/>
      <c r="BG568" s="302"/>
      <c r="BH568" s="302"/>
      <c r="BI568" s="302"/>
      <c r="BJ568" s="302"/>
      <c r="BK568" s="302"/>
      <c r="BL568" s="302"/>
      <c r="BM568" s="302"/>
      <c r="BN568" s="302"/>
      <c r="BO568" s="302"/>
      <c r="BP568" s="302"/>
      <c r="BQ568" s="302"/>
      <c r="BR568" s="302"/>
      <c r="BS568" s="302"/>
      <c r="BT568" s="302"/>
      <c r="BU568" s="302"/>
      <c r="BV568" s="302"/>
      <c r="BW568" s="302"/>
      <c r="BX568" s="302"/>
      <c r="BY568" s="302"/>
      <c r="BZ568" s="302"/>
      <c r="CA568" s="302"/>
      <c r="CB568" s="302"/>
      <c r="CC568" s="302"/>
      <c r="CD568" s="302"/>
      <c r="CE568" s="302"/>
      <c r="CF568" s="302"/>
      <c r="CG568" s="302"/>
      <c r="CH568" s="302"/>
      <c r="CI568" s="302"/>
      <c r="CJ568" s="302"/>
      <c r="CK568" s="302"/>
      <c r="CL568" s="302"/>
      <c r="CM568" s="302"/>
      <c r="CN568" s="302"/>
      <c r="CO568" s="302"/>
      <c r="CP568" s="302"/>
      <c r="CQ568" s="302"/>
      <c r="CR568" s="302"/>
      <c r="CS568" s="302"/>
      <c r="CT568" s="302"/>
      <c r="CU568" s="302"/>
      <c r="CV568" s="302"/>
      <c r="CW568" s="302"/>
      <c r="CX568" s="302"/>
      <c r="CY568" s="302"/>
      <c r="CZ568" s="302"/>
      <c r="DA568" s="302"/>
      <c r="DB568" s="302"/>
      <c r="DC568" s="302"/>
      <c r="DD568" s="302"/>
      <c r="DE568" s="302"/>
      <c r="DF568" s="302"/>
      <c r="DG568" s="302"/>
      <c r="DH568" s="302"/>
      <c r="DI568" s="302"/>
      <c r="DJ568" s="302"/>
      <c r="DK568" s="302"/>
      <c r="DL568" s="302"/>
      <c r="DM568" s="302"/>
      <c r="DN568" s="302"/>
      <c r="DO568" s="302"/>
      <c r="DP568" s="302"/>
      <c r="DQ568" s="302"/>
      <c r="DR568" s="302"/>
      <c r="DS568" s="302"/>
      <c r="DT568" s="302"/>
      <c r="DU568" s="302"/>
      <c r="DV568" s="302"/>
      <c r="DW568" s="302"/>
      <c r="DX568" s="302"/>
      <c r="DY568" s="302"/>
      <c r="DZ568" s="302"/>
      <c r="EA568" s="302"/>
      <c r="EB568" s="302"/>
      <c r="EC568" s="302"/>
      <c r="ED568" s="302"/>
      <c r="EE568" s="302"/>
      <c r="EF568" s="302"/>
      <c r="EG568" s="302"/>
      <c r="EH568" s="302"/>
      <c r="EI568" s="302"/>
      <c r="EJ568" s="302"/>
      <c r="EK568" s="302"/>
      <c r="EL568" s="302"/>
      <c r="EM568" s="302"/>
      <c r="EN568" s="302"/>
      <c r="EO568" s="302"/>
      <c r="EP568" s="302"/>
      <c r="EQ568" s="302"/>
      <c r="ER568" s="302"/>
      <c r="ES568" s="302"/>
      <c r="ET568" s="302"/>
      <c r="EU568" s="302"/>
      <c r="EV568" s="302"/>
      <c r="EW568" s="302"/>
      <c r="EX568" s="302"/>
      <c r="EY568" s="302"/>
      <c r="EZ568" s="303"/>
      <c r="FA568" s="303"/>
      <c r="FB568" s="303"/>
      <c r="FC568" s="303"/>
      <c r="FD568" s="303"/>
      <c r="FE568" s="302"/>
      <c r="FF568" s="302"/>
      <c r="FG568" s="302"/>
      <c r="FH568" s="302"/>
      <c r="FI568" s="302"/>
    </row>
    <row r="569" spans="1:165" x14ac:dyDescent="0.2">
      <c r="A569" s="302"/>
      <c r="B569" s="55">
        <f t="shared" si="49"/>
        <v>0</v>
      </c>
      <c r="C569" s="55" t="str">
        <f t="shared" si="50"/>
        <v/>
      </c>
      <c r="D569" s="55" t="str">
        <f t="shared" si="51"/>
        <v/>
      </c>
      <c r="E569" s="55">
        <f t="shared" si="52"/>
        <v>0</v>
      </c>
      <c r="F569" s="55">
        <f t="shared" si="53"/>
        <v>0</v>
      </c>
      <c r="G569" s="55" t="str">
        <f t="shared" si="54"/>
        <v/>
      </c>
      <c r="H569" s="55">
        <f>IF(AND(M569&gt;0,M569&lt;='Summary STATS'!$C$22),1,"")</f>
        <v>1</v>
      </c>
      <c r="I569" s="305"/>
      <c r="J569" s="26" t="s">
        <v>853</v>
      </c>
      <c r="K569" s="205">
        <v>44.229364570000001</v>
      </c>
      <c r="L569" s="205">
        <v>-88.458138730000002</v>
      </c>
      <c r="M569" s="302">
        <v>6.5</v>
      </c>
      <c r="N569" s="302" t="s">
        <v>276</v>
      </c>
      <c r="O569" s="302" t="s">
        <v>277</v>
      </c>
      <c r="P569" s="301"/>
      <c r="Q569" s="302"/>
      <c r="R569" s="15"/>
      <c r="S569" s="15"/>
      <c r="T569" s="302"/>
      <c r="U569" s="302"/>
      <c r="V569" s="302"/>
      <c r="W569" s="302"/>
      <c r="X569" s="302"/>
      <c r="Y569" s="302"/>
      <c r="Z569" s="302"/>
      <c r="AA569" s="302"/>
      <c r="AB569" s="302"/>
      <c r="AC569" s="302"/>
      <c r="AD569" s="302"/>
      <c r="AE569" s="302"/>
      <c r="AF569" s="302"/>
      <c r="AG569" s="302"/>
      <c r="AH569" s="302"/>
      <c r="AI569" s="302"/>
      <c r="AJ569" s="302"/>
      <c r="AK569" s="302"/>
      <c r="AL569" s="302"/>
      <c r="AM569" s="302"/>
      <c r="AN569" s="302"/>
      <c r="AO569" s="302"/>
      <c r="AP569" s="302"/>
      <c r="AQ569" s="302"/>
      <c r="AR569" s="302"/>
      <c r="AS569" s="302"/>
      <c r="AT569" s="302"/>
      <c r="AU569" s="302"/>
      <c r="AV569" s="302"/>
      <c r="AW569" s="302"/>
      <c r="AX569" s="302"/>
      <c r="AY569" s="302"/>
      <c r="AZ569" s="302"/>
      <c r="BA569" s="302"/>
      <c r="BB569" s="302"/>
      <c r="BC569" s="302"/>
      <c r="BD569" s="302"/>
      <c r="BE569" s="302"/>
      <c r="BF569" s="302"/>
      <c r="BG569" s="302"/>
      <c r="BH569" s="302"/>
      <c r="BI569" s="302"/>
      <c r="BJ569" s="302"/>
      <c r="BK569" s="302"/>
      <c r="BL569" s="302"/>
      <c r="BM569" s="302"/>
      <c r="BN569" s="302"/>
      <c r="BO569" s="302"/>
      <c r="BP569" s="302"/>
      <c r="BQ569" s="302"/>
      <c r="BR569" s="302"/>
      <c r="BS569" s="302"/>
      <c r="BT569" s="302"/>
      <c r="BU569" s="302"/>
      <c r="BV569" s="302"/>
      <c r="BW569" s="302"/>
      <c r="BX569" s="302"/>
      <c r="BY569" s="302"/>
      <c r="BZ569" s="302"/>
      <c r="CA569" s="302"/>
      <c r="CB569" s="302"/>
      <c r="CC569" s="302"/>
      <c r="CD569" s="302"/>
      <c r="CE569" s="302"/>
      <c r="CF569" s="302"/>
      <c r="CG569" s="302"/>
      <c r="CH569" s="302"/>
      <c r="CI569" s="302"/>
      <c r="CJ569" s="302"/>
      <c r="CK569" s="302"/>
      <c r="CL569" s="302"/>
      <c r="CM569" s="302"/>
      <c r="CN569" s="302"/>
      <c r="CO569" s="302"/>
      <c r="CP569" s="302"/>
      <c r="CQ569" s="302"/>
      <c r="CR569" s="302"/>
      <c r="CS569" s="302"/>
      <c r="CT569" s="302"/>
      <c r="CU569" s="302"/>
      <c r="CV569" s="302"/>
      <c r="CW569" s="302"/>
      <c r="CX569" s="302"/>
      <c r="CY569" s="302"/>
      <c r="CZ569" s="302"/>
      <c r="DA569" s="302"/>
      <c r="DB569" s="302"/>
      <c r="DC569" s="302"/>
      <c r="DD569" s="302"/>
      <c r="DE569" s="302"/>
      <c r="DF569" s="302"/>
      <c r="DG569" s="302"/>
      <c r="DH569" s="302"/>
      <c r="DI569" s="302"/>
      <c r="DJ569" s="302"/>
      <c r="DK569" s="302"/>
      <c r="DL569" s="302"/>
      <c r="DM569" s="302"/>
      <c r="DN569" s="302"/>
      <c r="DO569" s="302"/>
      <c r="DP569" s="302"/>
      <c r="DQ569" s="302"/>
      <c r="DR569" s="302"/>
      <c r="DS569" s="302"/>
      <c r="DT569" s="302"/>
      <c r="DU569" s="302"/>
      <c r="DV569" s="302"/>
      <c r="DW569" s="302"/>
      <c r="DX569" s="302"/>
      <c r="DY569" s="302"/>
      <c r="DZ569" s="302"/>
      <c r="EA569" s="302"/>
      <c r="EB569" s="302"/>
      <c r="EC569" s="302"/>
      <c r="ED569" s="302"/>
      <c r="EE569" s="302"/>
      <c r="EF569" s="302"/>
      <c r="EG569" s="302"/>
      <c r="EH569" s="302"/>
      <c r="EI569" s="302"/>
      <c r="EJ569" s="302"/>
      <c r="EK569" s="302"/>
      <c r="EL569" s="302"/>
      <c r="EM569" s="302"/>
      <c r="EN569" s="302"/>
      <c r="EO569" s="302"/>
      <c r="EP569" s="302"/>
      <c r="EQ569" s="302"/>
      <c r="ER569" s="302"/>
      <c r="ES569" s="302"/>
      <c r="ET569" s="302"/>
      <c r="EU569" s="302"/>
      <c r="EV569" s="302"/>
      <c r="EW569" s="302"/>
      <c r="EX569" s="302"/>
      <c r="EY569" s="302"/>
      <c r="EZ569" s="303"/>
      <c r="FA569" s="303"/>
      <c r="FB569" s="303"/>
      <c r="FC569" s="303"/>
      <c r="FD569" s="303"/>
      <c r="FE569" s="302"/>
      <c r="FF569" s="302"/>
      <c r="FG569" s="302"/>
      <c r="FH569" s="302"/>
      <c r="FI569" s="302"/>
    </row>
    <row r="570" spans="1:165" x14ac:dyDescent="0.2">
      <c r="A570" s="302"/>
      <c r="B570" s="55">
        <f t="shared" si="49"/>
        <v>1</v>
      </c>
      <c r="C570" s="55">
        <f t="shared" si="50"/>
        <v>1</v>
      </c>
      <c r="D570" s="55" t="str">
        <f t="shared" si="51"/>
        <v/>
      </c>
      <c r="E570" s="55">
        <f t="shared" si="52"/>
        <v>1</v>
      </c>
      <c r="F570" s="55">
        <f t="shared" si="53"/>
        <v>0</v>
      </c>
      <c r="G570" s="55">
        <f t="shared" si="54"/>
        <v>7</v>
      </c>
      <c r="H570" s="55">
        <f>IF(AND(M570&gt;0,M570&lt;='Summary STATS'!$C$22),1,"")</f>
        <v>1</v>
      </c>
      <c r="I570" s="305"/>
      <c r="J570" s="26" t="s">
        <v>855</v>
      </c>
      <c r="K570" s="205">
        <v>44.229349689999999</v>
      </c>
      <c r="L570" s="205">
        <v>-88.457037270000001</v>
      </c>
      <c r="M570" s="302">
        <v>7</v>
      </c>
      <c r="N570" s="302" t="s">
        <v>276</v>
      </c>
      <c r="O570" s="302" t="s">
        <v>277</v>
      </c>
      <c r="P570" s="301"/>
      <c r="Q570" s="302">
        <v>1</v>
      </c>
      <c r="R570" s="15">
        <v>1</v>
      </c>
      <c r="S570" s="15"/>
      <c r="T570" s="302"/>
      <c r="U570" s="302"/>
      <c r="V570" s="302"/>
      <c r="W570" s="302"/>
      <c r="X570" s="302"/>
      <c r="Y570" s="302"/>
      <c r="Z570" s="302"/>
      <c r="AA570" s="302"/>
      <c r="AB570" s="302"/>
      <c r="AC570" s="302"/>
      <c r="AD570" s="302"/>
      <c r="AE570" s="302"/>
      <c r="AF570" s="302"/>
      <c r="AG570" s="302"/>
      <c r="AH570" s="302"/>
      <c r="AI570" s="302"/>
      <c r="AJ570" s="302"/>
      <c r="AK570" s="302"/>
      <c r="AL570" s="302"/>
      <c r="AM570" s="302"/>
      <c r="AN570" s="302"/>
      <c r="AO570" s="302"/>
      <c r="AP570" s="302"/>
      <c r="AQ570" s="302"/>
      <c r="AR570" s="302"/>
      <c r="AS570" s="302"/>
      <c r="AT570" s="302"/>
      <c r="AU570" s="302"/>
      <c r="AV570" s="302"/>
      <c r="AW570" s="302"/>
      <c r="AX570" s="302"/>
      <c r="AY570" s="302"/>
      <c r="AZ570" s="302"/>
      <c r="BA570" s="302"/>
      <c r="BB570" s="302"/>
      <c r="BC570" s="302"/>
      <c r="BD570" s="302"/>
      <c r="BE570" s="302"/>
      <c r="BF570" s="302"/>
      <c r="BG570" s="302"/>
      <c r="BH570" s="302"/>
      <c r="BI570" s="302"/>
      <c r="BJ570" s="302"/>
      <c r="BK570" s="302"/>
      <c r="BL570" s="302"/>
      <c r="BM570" s="302"/>
      <c r="BN570" s="302"/>
      <c r="BO570" s="302"/>
      <c r="BP570" s="302"/>
      <c r="BQ570" s="302"/>
      <c r="BR570" s="302"/>
      <c r="BS570" s="302"/>
      <c r="BT570" s="302"/>
      <c r="BU570" s="302"/>
      <c r="BV570" s="302"/>
      <c r="BW570" s="302"/>
      <c r="BX570" s="302"/>
      <c r="BY570" s="302"/>
      <c r="BZ570" s="302"/>
      <c r="CA570" s="302"/>
      <c r="CB570" s="302"/>
      <c r="CC570" s="302"/>
      <c r="CD570" s="302"/>
      <c r="CE570" s="302"/>
      <c r="CF570" s="302"/>
      <c r="CG570" s="302"/>
      <c r="CH570" s="302"/>
      <c r="CI570" s="302"/>
      <c r="CJ570" s="302"/>
      <c r="CK570" s="302"/>
      <c r="CL570" s="302"/>
      <c r="CM570" s="302"/>
      <c r="CN570" s="302"/>
      <c r="CO570" s="302"/>
      <c r="CP570" s="302"/>
      <c r="CQ570" s="302"/>
      <c r="CR570" s="302"/>
      <c r="CS570" s="302"/>
      <c r="CT570" s="302"/>
      <c r="CU570" s="302"/>
      <c r="CV570" s="302"/>
      <c r="CW570" s="302"/>
      <c r="CX570" s="302"/>
      <c r="CY570" s="302"/>
      <c r="CZ570" s="302"/>
      <c r="DA570" s="302"/>
      <c r="DB570" s="302"/>
      <c r="DC570" s="302"/>
      <c r="DD570" s="302"/>
      <c r="DE570" s="302"/>
      <c r="DF570" s="302"/>
      <c r="DG570" s="302"/>
      <c r="DH570" s="302"/>
      <c r="DI570" s="302"/>
      <c r="DJ570" s="302"/>
      <c r="DK570" s="302"/>
      <c r="DL570" s="302"/>
      <c r="DM570" s="302"/>
      <c r="DN570" s="302"/>
      <c r="DO570" s="302"/>
      <c r="DP570" s="302"/>
      <c r="DQ570" s="302"/>
      <c r="DR570" s="302"/>
      <c r="DS570" s="302"/>
      <c r="DT570" s="302"/>
      <c r="DU570" s="302"/>
      <c r="DV570" s="302"/>
      <c r="DW570" s="302"/>
      <c r="DX570" s="302"/>
      <c r="DY570" s="302"/>
      <c r="DZ570" s="302"/>
      <c r="EA570" s="302"/>
      <c r="EB570" s="302"/>
      <c r="EC570" s="302"/>
      <c r="ED570" s="302"/>
      <c r="EE570" s="302"/>
      <c r="EF570" s="302"/>
      <c r="EG570" s="302"/>
      <c r="EH570" s="302"/>
      <c r="EI570" s="302"/>
      <c r="EJ570" s="302"/>
      <c r="EK570" s="302"/>
      <c r="EL570" s="302"/>
      <c r="EM570" s="302"/>
      <c r="EN570" s="302"/>
      <c r="EO570" s="302"/>
      <c r="EP570" s="302"/>
      <c r="EQ570" s="302"/>
      <c r="ER570" s="302"/>
      <c r="ES570" s="302"/>
      <c r="ET570" s="302"/>
      <c r="EU570" s="302"/>
      <c r="EV570" s="302"/>
      <c r="EW570" s="302"/>
      <c r="EX570" s="302"/>
      <c r="EY570" s="302"/>
      <c r="EZ570" s="303"/>
      <c r="FA570" s="303"/>
      <c r="FB570" s="303"/>
      <c r="FC570" s="303"/>
      <c r="FD570" s="303"/>
      <c r="FE570" s="302"/>
      <c r="FF570" s="302"/>
      <c r="FG570" s="302"/>
      <c r="FH570" s="302"/>
      <c r="FI570" s="302"/>
    </row>
    <row r="571" spans="1:165" x14ac:dyDescent="0.2">
      <c r="A571" s="302"/>
      <c r="B571" s="55">
        <f t="shared" si="49"/>
        <v>0</v>
      </c>
      <c r="C571" s="55" t="str">
        <f t="shared" si="50"/>
        <v/>
      </c>
      <c r="D571" s="55" t="str">
        <f t="shared" si="51"/>
        <v/>
      </c>
      <c r="E571" s="55">
        <f t="shared" si="52"/>
        <v>0</v>
      </c>
      <c r="F571" s="55">
        <f t="shared" si="53"/>
        <v>0</v>
      </c>
      <c r="G571" s="55" t="str">
        <f t="shared" si="54"/>
        <v/>
      </c>
      <c r="H571" s="55">
        <f>IF(AND(M571&gt;0,M571&lt;='Summary STATS'!$C$22),1,"")</f>
        <v>1</v>
      </c>
      <c r="I571" s="305"/>
      <c r="J571" s="26" t="s">
        <v>857</v>
      </c>
      <c r="K571" s="205">
        <v>44.229334809999997</v>
      </c>
      <c r="L571" s="205">
        <v>-88.455935800000006</v>
      </c>
      <c r="M571" s="302">
        <v>8.25</v>
      </c>
      <c r="N571" s="302" t="s">
        <v>276</v>
      </c>
      <c r="O571" s="302" t="s">
        <v>277</v>
      </c>
      <c r="P571" s="301"/>
      <c r="Q571" s="302"/>
      <c r="R571" s="15"/>
      <c r="S571" s="15"/>
      <c r="T571" s="302"/>
      <c r="U571" s="302"/>
      <c r="V571" s="302"/>
      <c r="W571" s="302"/>
      <c r="X571" s="302"/>
      <c r="Y571" s="302"/>
      <c r="Z571" s="302"/>
      <c r="AA571" s="302"/>
      <c r="AB571" s="302"/>
      <c r="AC571" s="302"/>
      <c r="AD571" s="302"/>
      <c r="AE571" s="302"/>
      <c r="AF571" s="302"/>
      <c r="AG571" s="302"/>
      <c r="AH571" s="302"/>
      <c r="AI571" s="302"/>
      <c r="AJ571" s="302"/>
      <c r="AK571" s="302"/>
      <c r="AL571" s="302"/>
      <c r="AM571" s="302"/>
      <c r="AN571" s="302"/>
      <c r="AO571" s="302"/>
      <c r="AP571" s="302"/>
      <c r="AQ571" s="302"/>
      <c r="AR571" s="302"/>
      <c r="AS571" s="302"/>
      <c r="AT571" s="302"/>
      <c r="AU571" s="302"/>
      <c r="AV571" s="302"/>
      <c r="AW571" s="302"/>
      <c r="AX571" s="302"/>
      <c r="AY571" s="302"/>
      <c r="AZ571" s="302"/>
      <c r="BA571" s="302"/>
      <c r="BB571" s="302"/>
      <c r="BC571" s="302"/>
      <c r="BD571" s="302"/>
      <c r="BE571" s="302"/>
      <c r="BF571" s="302"/>
      <c r="BG571" s="302"/>
      <c r="BH571" s="302"/>
      <c r="BI571" s="302"/>
      <c r="BJ571" s="302"/>
      <c r="BK571" s="302"/>
      <c r="BL571" s="302"/>
      <c r="BM571" s="302"/>
      <c r="BN571" s="302"/>
      <c r="BO571" s="302"/>
      <c r="BP571" s="302"/>
      <c r="BQ571" s="302"/>
      <c r="BR571" s="302"/>
      <c r="BS571" s="302"/>
      <c r="BT571" s="302"/>
      <c r="BU571" s="302"/>
      <c r="BV571" s="302"/>
      <c r="BW571" s="302"/>
      <c r="BX571" s="302"/>
      <c r="BY571" s="302"/>
      <c r="BZ571" s="302"/>
      <c r="CA571" s="302"/>
      <c r="CB571" s="302"/>
      <c r="CC571" s="302"/>
      <c r="CD571" s="302"/>
      <c r="CE571" s="302"/>
      <c r="CF571" s="302"/>
      <c r="CG571" s="302"/>
      <c r="CH571" s="302"/>
      <c r="CI571" s="302"/>
      <c r="CJ571" s="302"/>
      <c r="CK571" s="302"/>
      <c r="CL571" s="302"/>
      <c r="CM571" s="302"/>
      <c r="CN571" s="302"/>
      <c r="CO571" s="302"/>
      <c r="CP571" s="302"/>
      <c r="CQ571" s="302"/>
      <c r="CR571" s="302"/>
      <c r="CS571" s="302"/>
      <c r="CT571" s="302"/>
      <c r="CU571" s="302"/>
      <c r="CV571" s="302"/>
      <c r="CW571" s="302"/>
      <c r="CX571" s="302"/>
      <c r="CY571" s="302"/>
      <c r="CZ571" s="302"/>
      <c r="DA571" s="302"/>
      <c r="DB571" s="302"/>
      <c r="DC571" s="302"/>
      <c r="DD571" s="302"/>
      <c r="DE571" s="302"/>
      <c r="DF571" s="302"/>
      <c r="DG571" s="302"/>
      <c r="DH571" s="302"/>
      <c r="DI571" s="302"/>
      <c r="DJ571" s="302"/>
      <c r="DK571" s="302"/>
      <c r="DL571" s="302"/>
      <c r="DM571" s="302"/>
      <c r="DN571" s="302"/>
      <c r="DO571" s="302"/>
      <c r="DP571" s="302"/>
      <c r="DQ571" s="302"/>
      <c r="DR571" s="302"/>
      <c r="DS571" s="302"/>
      <c r="DT571" s="302"/>
      <c r="DU571" s="302"/>
      <c r="DV571" s="302"/>
      <c r="DW571" s="302"/>
      <c r="DX571" s="302"/>
      <c r="DY571" s="302"/>
      <c r="DZ571" s="302"/>
      <c r="EA571" s="302"/>
      <c r="EB571" s="302"/>
      <c r="EC571" s="302"/>
      <c r="ED571" s="302"/>
      <c r="EE571" s="302"/>
      <c r="EF571" s="302"/>
      <c r="EG571" s="302"/>
      <c r="EH571" s="302"/>
      <c r="EI571" s="302"/>
      <c r="EJ571" s="302"/>
      <c r="EK571" s="302"/>
      <c r="EL571" s="302"/>
      <c r="EM571" s="302"/>
      <c r="EN571" s="302"/>
      <c r="EO571" s="302"/>
      <c r="EP571" s="302"/>
      <c r="EQ571" s="302"/>
      <c r="ER571" s="302"/>
      <c r="ES571" s="302"/>
      <c r="ET571" s="302"/>
      <c r="EU571" s="302"/>
      <c r="EV571" s="302"/>
      <c r="EW571" s="302"/>
      <c r="EX571" s="302"/>
      <c r="EY571" s="302"/>
      <c r="EZ571" s="303"/>
      <c r="FA571" s="303"/>
      <c r="FB571" s="303"/>
      <c r="FC571" s="303"/>
      <c r="FD571" s="303"/>
      <c r="FE571" s="302"/>
      <c r="FF571" s="302"/>
      <c r="FG571" s="302"/>
      <c r="FH571" s="302"/>
      <c r="FI571" s="302"/>
    </row>
    <row r="572" spans="1:165" x14ac:dyDescent="0.2">
      <c r="A572" s="302"/>
      <c r="B572" s="55">
        <f t="shared" si="49"/>
        <v>1</v>
      </c>
      <c r="C572" s="55">
        <f t="shared" si="50"/>
        <v>1</v>
      </c>
      <c r="D572" s="55">
        <f t="shared" si="51"/>
        <v>1</v>
      </c>
      <c r="E572" s="55">
        <f t="shared" si="52"/>
        <v>1</v>
      </c>
      <c r="F572" s="55">
        <f t="shared" si="53"/>
        <v>1</v>
      </c>
      <c r="G572" s="55">
        <f t="shared" si="54"/>
        <v>12.5</v>
      </c>
      <c r="H572" s="55">
        <f>IF(AND(M572&gt;0,M572&lt;='Summary STATS'!$C$22),1,"")</f>
        <v>1</v>
      </c>
      <c r="I572" s="305"/>
      <c r="J572" s="26" t="s">
        <v>858</v>
      </c>
      <c r="K572" s="205">
        <v>44.229319910000001</v>
      </c>
      <c r="L572" s="205">
        <v>-88.454834340000005</v>
      </c>
      <c r="M572" s="302">
        <v>12.5</v>
      </c>
      <c r="N572" s="302" t="s">
        <v>276</v>
      </c>
      <c r="O572" s="302" t="s">
        <v>277</v>
      </c>
      <c r="P572" s="301"/>
      <c r="Q572" s="302">
        <v>1</v>
      </c>
      <c r="R572" s="15"/>
      <c r="S572" s="15"/>
      <c r="T572" s="302"/>
      <c r="U572" s="302"/>
      <c r="V572" s="302"/>
      <c r="W572" s="302"/>
      <c r="X572" s="302"/>
      <c r="Y572" s="302"/>
      <c r="Z572" s="302"/>
      <c r="AA572" s="302"/>
      <c r="AB572" s="302"/>
      <c r="AC572" s="302"/>
      <c r="AD572" s="302"/>
      <c r="AE572" s="302"/>
      <c r="AF572" s="302"/>
      <c r="AG572" s="302"/>
      <c r="AH572" s="302"/>
      <c r="AI572" s="302"/>
      <c r="AJ572" s="302"/>
      <c r="AK572" s="302"/>
      <c r="AL572" s="302"/>
      <c r="AM572" s="302"/>
      <c r="AN572" s="302"/>
      <c r="AO572" s="302"/>
      <c r="AP572" s="302"/>
      <c r="AQ572" s="302">
        <v>1</v>
      </c>
      <c r="AR572" s="302"/>
      <c r="AS572" s="302"/>
      <c r="AT572" s="302"/>
      <c r="AU572" s="302"/>
      <c r="AV572" s="302"/>
      <c r="AW572" s="302"/>
      <c r="AX572" s="302"/>
      <c r="AY572" s="302"/>
      <c r="AZ572" s="302"/>
      <c r="BA572" s="302"/>
      <c r="BB572" s="302"/>
      <c r="BC572" s="302"/>
      <c r="BD572" s="302"/>
      <c r="BE572" s="302"/>
      <c r="BF572" s="302"/>
      <c r="BG572" s="302"/>
      <c r="BH572" s="302"/>
      <c r="BI572" s="302"/>
      <c r="BJ572" s="302"/>
      <c r="BK572" s="302"/>
      <c r="BL572" s="302"/>
      <c r="BM572" s="302"/>
      <c r="BN572" s="302"/>
      <c r="BO572" s="302"/>
      <c r="BP572" s="302"/>
      <c r="BQ572" s="302"/>
      <c r="BR572" s="302"/>
      <c r="BS572" s="302"/>
      <c r="BT572" s="302"/>
      <c r="BU572" s="302"/>
      <c r="BV572" s="302"/>
      <c r="BW572" s="302"/>
      <c r="BX572" s="302"/>
      <c r="BY572" s="302"/>
      <c r="BZ572" s="302"/>
      <c r="CA572" s="302"/>
      <c r="CB572" s="302"/>
      <c r="CC572" s="302"/>
      <c r="CD572" s="302"/>
      <c r="CE572" s="302"/>
      <c r="CF572" s="302"/>
      <c r="CG572" s="302"/>
      <c r="CH572" s="302"/>
      <c r="CI572" s="302"/>
      <c r="CJ572" s="302"/>
      <c r="CK572" s="302"/>
      <c r="CL572" s="302"/>
      <c r="CM572" s="302"/>
      <c r="CN572" s="302"/>
      <c r="CO572" s="302"/>
      <c r="CP572" s="302"/>
      <c r="CQ572" s="302"/>
      <c r="CR572" s="302"/>
      <c r="CS572" s="302"/>
      <c r="CT572" s="302"/>
      <c r="CU572" s="302"/>
      <c r="CV572" s="302"/>
      <c r="CW572" s="302"/>
      <c r="CX572" s="302"/>
      <c r="CY572" s="302"/>
      <c r="CZ572" s="302"/>
      <c r="DA572" s="302"/>
      <c r="DB572" s="302"/>
      <c r="DC572" s="302"/>
      <c r="DD572" s="302"/>
      <c r="DE572" s="302"/>
      <c r="DF572" s="302"/>
      <c r="DG572" s="302"/>
      <c r="DH572" s="302"/>
      <c r="DI572" s="302"/>
      <c r="DJ572" s="302"/>
      <c r="DK572" s="302"/>
      <c r="DL572" s="302"/>
      <c r="DM572" s="302"/>
      <c r="DN572" s="302"/>
      <c r="DO572" s="302"/>
      <c r="DP572" s="302"/>
      <c r="DQ572" s="302"/>
      <c r="DR572" s="302"/>
      <c r="DS572" s="302"/>
      <c r="DT572" s="302"/>
      <c r="DU572" s="302"/>
      <c r="DV572" s="302"/>
      <c r="DW572" s="302"/>
      <c r="DX572" s="302"/>
      <c r="DY572" s="302"/>
      <c r="DZ572" s="302"/>
      <c r="EA572" s="302"/>
      <c r="EB572" s="302"/>
      <c r="EC572" s="302"/>
      <c r="ED572" s="302"/>
      <c r="EE572" s="302"/>
      <c r="EF572" s="302"/>
      <c r="EG572" s="302"/>
      <c r="EH572" s="302"/>
      <c r="EI572" s="302"/>
      <c r="EJ572" s="302"/>
      <c r="EK572" s="302"/>
      <c r="EL572" s="302"/>
      <c r="EM572" s="302"/>
      <c r="EN572" s="302"/>
      <c r="EO572" s="302"/>
      <c r="EP572" s="302"/>
      <c r="EQ572" s="302"/>
      <c r="ER572" s="302"/>
      <c r="ES572" s="302"/>
      <c r="ET572" s="302"/>
      <c r="EU572" s="302"/>
      <c r="EV572" s="302"/>
      <c r="EW572" s="302"/>
      <c r="EX572" s="302"/>
      <c r="EY572" s="302"/>
      <c r="EZ572" s="303"/>
      <c r="FA572" s="303"/>
      <c r="FB572" s="303"/>
      <c r="FC572" s="303"/>
      <c r="FD572" s="303"/>
      <c r="FE572" s="302"/>
      <c r="FF572" s="302"/>
      <c r="FG572" s="302"/>
      <c r="FH572" s="302"/>
      <c r="FI572" s="302"/>
    </row>
    <row r="573" spans="1:165" x14ac:dyDescent="0.2">
      <c r="A573" s="302"/>
      <c r="B573" s="55">
        <f t="shared" si="49"/>
        <v>0</v>
      </c>
      <c r="C573" s="55" t="str">
        <f t="shared" si="50"/>
        <v/>
      </c>
      <c r="D573" s="55" t="str">
        <f t="shared" si="51"/>
        <v/>
      </c>
      <c r="E573" s="55">
        <f t="shared" si="52"/>
        <v>0</v>
      </c>
      <c r="F573" s="55">
        <f t="shared" si="53"/>
        <v>0</v>
      </c>
      <c r="G573" s="55" t="str">
        <f t="shared" si="54"/>
        <v/>
      </c>
      <c r="H573" s="55">
        <f>IF(AND(M573&gt;0,M573&lt;='Summary STATS'!$C$22),1,"")</f>
        <v>1</v>
      </c>
      <c r="I573" s="305"/>
      <c r="J573" s="26" t="s">
        <v>859</v>
      </c>
      <c r="K573" s="205">
        <v>44.229304999999997</v>
      </c>
      <c r="L573" s="205">
        <v>-88.453732880000004</v>
      </c>
      <c r="M573" s="302">
        <v>13</v>
      </c>
      <c r="N573" s="302" t="s">
        <v>276</v>
      </c>
      <c r="O573" s="302" t="s">
        <v>276</v>
      </c>
      <c r="P573" s="301"/>
      <c r="Q573" s="302"/>
      <c r="R573" s="15"/>
      <c r="S573" s="15"/>
      <c r="T573" s="302"/>
      <c r="U573" s="302"/>
      <c r="V573" s="302"/>
      <c r="W573" s="302"/>
      <c r="X573" s="302"/>
      <c r="Y573" s="302"/>
      <c r="Z573" s="302"/>
      <c r="AA573" s="302"/>
      <c r="AB573" s="302"/>
      <c r="AC573" s="302"/>
      <c r="AD573" s="302"/>
      <c r="AE573" s="302"/>
      <c r="AF573" s="302"/>
      <c r="AG573" s="302"/>
      <c r="AH573" s="302"/>
      <c r="AI573" s="302"/>
      <c r="AJ573" s="302"/>
      <c r="AK573" s="302"/>
      <c r="AL573" s="302"/>
      <c r="AM573" s="302"/>
      <c r="AN573" s="302"/>
      <c r="AO573" s="302"/>
      <c r="AP573" s="302"/>
      <c r="AQ573" s="302"/>
      <c r="AR573" s="302"/>
      <c r="AS573" s="302"/>
      <c r="AT573" s="302"/>
      <c r="AU573" s="302"/>
      <c r="AV573" s="302"/>
      <c r="AW573" s="302"/>
      <c r="AX573" s="302"/>
      <c r="AY573" s="302"/>
      <c r="AZ573" s="302"/>
      <c r="BA573" s="302"/>
      <c r="BB573" s="302"/>
      <c r="BC573" s="302"/>
      <c r="BD573" s="302"/>
      <c r="BE573" s="302"/>
      <c r="BF573" s="302"/>
      <c r="BG573" s="302"/>
      <c r="BH573" s="302"/>
      <c r="BI573" s="302"/>
      <c r="BJ573" s="302"/>
      <c r="BK573" s="302"/>
      <c r="BL573" s="302"/>
      <c r="BM573" s="302"/>
      <c r="BN573" s="302"/>
      <c r="BO573" s="302"/>
      <c r="BP573" s="302"/>
      <c r="BQ573" s="302"/>
      <c r="BR573" s="302"/>
      <c r="BS573" s="302"/>
      <c r="BT573" s="302"/>
      <c r="BU573" s="302"/>
      <c r="BV573" s="302"/>
      <c r="BW573" s="302"/>
      <c r="BX573" s="302"/>
      <c r="BY573" s="302"/>
      <c r="BZ573" s="302"/>
      <c r="CA573" s="302"/>
      <c r="CB573" s="302"/>
      <c r="CC573" s="302"/>
      <c r="CD573" s="302"/>
      <c r="CE573" s="302"/>
      <c r="CF573" s="302"/>
      <c r="CG573" s="302"/>
      <c r="CH573" s="302"/>
      <c r="CI573" s="302"/>
      <c r="CJ573" s="302"/>
      <c r="CK573" s="302"/>
      <c r="CL573" s="302"/>
      <c r="CM573" s="302"/>
      <c r="CN573" s="302"/>
      <c r="CO573" s="302"/>
      <c r="CP573" s="302"/>
      <c r="CQ573" s="302"/>
      <c r="CR573" s="302"/>
      <c r="CS573" s="302"/>
      <c r="CT573" s="302"/>
      <c r="CU573" s="302"/>
      <c r="CV573" s="302"/>
      <c r="CW573" s="302"/>
      <c r="CX573" s="302"/>
      <c r="CY573" s="302"/>
      <c r="CZ573" s="302"/>
      <c r="DA573" s="302"/>
      <c r="DB573" s="302"/>
      <c r="DC573" s="302"/>
      <c r="DD573" s="302"/>
      <c r="DE573" s="302"/>
      <c r="DF573" s="302"/>
      <c r="DG573" s="302"/>
      <c r="DH573" s="302"/>
      <c r="DI573" s="302"/>
      <c r="DJ573" s="302"/>
      <c r="DK573" s="302"/>
      <c r="DL573" s="302"/>
      <c r="DM573" s="302"/>
      <c r="DN573" s="302"/>
      <c r="DO573" s="302"/>
      <c r="DP573" s="302"/>
      <c r="DQ573" s="302"/>
      <c r="DR573" s="302"/>
      <c r="DS573" s="302"/>
      <c r="DT573" s="302"/>
      <c r="DU573" s="302"/>
      <c r="DV573" s="302"/>
      <c r="DW573" s="302"/>
      <c r="DX573" s="302"/>
      <c r="DY573" s="302"/>
      <c r="DZ573" s="302"/>
      <c r="EA573" s="302"/>
      <c r="EB573" s="302"/>
      <c r="EC573" s="302"/>
      <c r="ED573" s="302"/>
      <c r="EE573" s="302"/>
      <c r="EF573" s="302"/>
      <c r="EG573" s="302"/>
      <c r="EH573" s="302"/>
      <c r="EI573" s="302"/>
      <c r="EJ573" s="302"/>
      <c r="EK573" s="302"/>
      <c r="EL573" s="302"/>
      <c r="EM573" s="302"/>
      <c r="EN573" s="302"/>
      <c r="EO573" s="302"/>
      <c r="EP573" s="302"/>
      <c r="EQ573" s="302"/>
      <c r="ER573" s="302"/>
      <c r="ES573" s="302"/>
      <c r="ET573" s="302"/>
      <c r="EU573" s="302"/>
      <c r="EV573" s="302"/>
      <c r="EW573" s="302"/>
      <c r="EX573" s="302"/>
      <c r="EY573" s="302"/>
      <c r="EZ573" s="303"/>
      <c r="FA573" s="303"/>
      <c r="FB573" s="303"/>
      <c r="FC573" s="303"/>
      <c r="FD573" s="303"/>
      <c r="FE573" s="302"/>
      <c r="FF573" s="302"/>
      <c r="FG573" s="302"/>
      <c r="FH573" s="302"/>
      <c r="FI573" s="302"/>
    </row>
    <row r="574" spans="1:165" x14ac:dyDescent="0.2">
      <c r="A574" s="302"/>
      <c r="B574" s="55">
        <f t="shared" si="49"/>
        <v>0</v>
      </c>
      <c r="C574" s="55" t="str">
        <f t="shared" si="50"/>
        <v/>
      </c>
      <c r="D574" s="55" t="str">
        <f t="shared" si="51"/>
        <v/>
      </c>
      <c r="E574" s="55">
        <f t="shared" si="52"/>
        <v>0</v>
      </c>
      <c r="F574" s="55">
        <f t="shared" si="53"/>
        <v>0</v>
      </c>
      <c r="G574" s="55" t="str">
        <f t="shared" si="54"/>
        <v/>
      </c>
      <c r="H574" s="55">
        <f>IF(AND(M574&gt;0,M574&lt;='Summary STATS'!$C$22),1,"")</f>
        <v>1</v>
      </c>
      <c r="I574" s="305"/>
      <c r="J574" s="26" t="s">
        <v>860</v>
      </c>
      <c r="K574" s="205">
        <v>44.229290079999998</v>
      </c>
      <c r="L574" s="205">
        <v>-88.452631409999995</v>
      </c>
      <c r="M574" s="302">
        <v>12.5</v>
      </c>
      <c r="N574" s="302" t="s">
        <v>276</v>
      </c>
      <c r="O574" s="302" t="s">
        <v>277</v>
      </c>
      <c r="P574" s="301"/>
      <c r="Q574" s="302"/>
      <c r="R574" s="15"/>
      <c r="S574" s="15"/>
      <c r="T574" s="302"/>
      <c r="U574" s="302"/>
      <c r="V574" s="302"/>
      <c r="W574" s="302"/>
      <c r="X574" s="302"/>
      <c r="Y574" s="302"/>
      <c r="Z574" s="302"/>
      <c r="AA574" s="302"/>
      <c r="AB574" s="302"/>
      <c r="AC574" s="302"/>
      <c r="AD574" s="302"/>
      <c r="AE574" s="302"/>
      <c r="AF574" s="302"/>
      <c r="AG574" s="302"/>
      <c r="AH574" s="302"/>
      <c r="AI574" s="302"/>
      <c r="AJ574" s="302"/>
      <c r="AK574" s="302"/>
      <c r="AL574" s="302"/>
      <c r="AM574" s="302"/>
      <c r="AN574" s="302"/>
      <c r="AO574" s="302"/>
      <c r="AP574" s="302"/>
      <c r="AQ574" s="302"/>
      <c r="AR574" s="302"/>
      <c r="AS574" s="302"/>
      <c r="AT574" s="302"/>
      <c r="AU574" s="302"/>
      <c r="AV574" s="302"/>
      <c r="AW574" s="302"/>
      <c r="AX574" s="302"/>
      <c r="AY574" s="302"/>
      <c r="AZ574" s="302"/>
      <c r="BA574" s="302"/>
      <c r="BB574" s="302"/>
      <c r="BC574" s="302"/>
      <c r="BD574" s="302"/>
      <c r="BE574" s="302"/>
      <c r="BF574" s="302"/>
      <c r="BG574" s="302"/>
      <c r="BH574" s="302"/>
      <c r="BI574" s="302"/>
      <c r="BJ574" s="302"/>
      <c r="BK574" s="302"/>
      <c r="BL574" s="302"/>
      <c r="BM574" s="302"/>
      <c r="BN574" s="302"/>
      <c r="BO574" s="302"/>
      <c r="BP574" s="302"/>
      <c r="BQ574" s="302"/>
      <c r="BR574" s="302"/>
      <c r="BS574" s="302"/>
      <c r="BT574" s="302"/>
      <c r="BU574" s="302"/>
      <c r="BV574" s="302"/>
      <c r="BW574" s="302"/>
      <c r="BX574" s="302"/>
      <c r="BY574" s="302"/>
      <c r="BZ574" s="302"/>
      <c r="CA574" s="302"/>
      <c r="CB574" s="302"/>
      <c r="CC574" s="302"/>
      <c r="CD574" s="302"/>
      <c r="CE574" s="302"/>
      <c r="CF574" s="302"/>
      <c r="CG574" s="302"/>
      <c r="CH574" s="302"/>
      <c r="CI574" s="302"/>
      <c r="CJ574" s="302"/>
      <c r="CK574" s="302"/>
      <c r="CL574" s="302"/>
      <c r="CM574" s="302"/>
      <c r="CN574" s="302"/>
      <c r="CO574" s="302"/>
      <c r="CP574" s="302"/>
      <c r="CQ574" s="302"/>
      <c r="CR574" s="302"/>
      <c r="CS574" s="302"/>
      <c r="CT574" s="302"/>
      <c r="CU574" s="302"/>
      <c r="CV574" s="302"/>
      <c r="CW574" s="302"/>
      <c r="CX574" s="302"/>
      <c r="CY574" s="302"/>
      <c r="CZ574" s="302"/>
      <c r="DA574" s="302"/>
      <c r="DB574" s="302"/>
      <c r="DC574" s="302"/>
      <c r="DD574" s="302"/>
      <c r="DE574" s="302"/>
      <c r="DF574" s="302"/>
      <c r="DG574" s="302"/>
      <c r="DH574" s="302"/>
      <c r="DI574" s="302"/>
      <c r="DJ574" s="302"/>
      <c r="DK574" s="302"/>
      <c r="DL574" s="302"/>
      <c r="DM574" s="302"/>
      <c r="DN574" s="302"/>
      <c r="DO574" s="302"/>
      <c r="DP574" s="302"/>
      <c r="DQ574" s="302"/>
      <c r="DR574" s="302"/>
      <c r="DS574" s="302"/>
      <c r="DT574" s="302"/>
      <c r="DU574" s="302"/>
      <c r="DV574" s="302"/>
      <c r="DW574" s="302"/>
      <c r="DX574" s="302"/>
      <c r="DY574" s="302"/>
      <c r="DZ574" s="302"/>
      <c r="EA574" s="302"/>
      <c r="EB574" s="302"/>
      <c r="EC574" s="302"/>
      <c r="ED574" s="302"/>
      <c r="EE574" s="302"/>
      <c r="EF574" s="302"/>
      <c r="EG574" s="302"/>
      <c r="EH574" s="302"/>
      <c r="EI574" s="302"/>
      <c r="EJ574" s="302"/>
      <c r="EK574" s="302"/>
      <c r="EL574" s="302"/>
      <c r="EM574" s="302"/>
      <c r="EN574" s="302"/>
      <c r="EO574" s="302"/>
      <c r="EP574" s="302"/>
      <c r="EQ574" s="302"/>
      <c r="ER574" s="302"/>
      <c r="ES574" s="302"/>
      <c r="ET574" s="302"/>
      <c r="EU574" s="302"/>
      <c r="EV574" s="302"/>
      <c r="EW574" s="302"/>
      <c r="EX574" s="302"/>
      <c r="EY574" s="302"/>
      <c r="EZ574" s="303"/>
      <c r="FA574" s="303"/>
      <c r="FB574" s="303"/>
      <c r="FC574" s="303"/>
      <c r="FD574" s="303"/>
      <c r="FE574" s="302"/>
      <c r="FF574" s="302"/>
      <c r="FG574" s="302"/>
      <c r="FH574" s="302"/>
      <c r="FI574" s="302"/>
    </row>
    <row r="575" spans="1:165" x14ac:dyDescent="0.2">
      <c r="A575" s="302"/>
      <c r="B575" s="55">
        <f t="shared" si="49"/>
        <v>0</v>
      </c>
      <c r="C575" s="55" t="str">
        <f t="shared" si="50"/>
        <v/>
      </c>
      <c r="D575" s="55" t="str">
        <f t="shared" si="51"/>
        <v/>
      </c>
      <c r="E575" s="55">
        <f t="shared" si="52"/>
        <v>0</v>
      </c>
      <c r="F575" s="55">
        <f t="shared" si="53"/>
        <v>0</v>
      </c>
      <c r="G575" s="55" t="str">
        <f t="shared" si="54"/>
        <v/>
      </c>
      <c r="H575" s="55">
        <f>IF(AND(M575&gt;0,M575&lt;='Summary STATS'!$C$22),1,"")</f>
        <v>1</v>
      </c>
      <c r="I575" s="305"/>
      <c r="J575" s="26" t="s">
        <v>861</v>
      </c>
      <c r="K575" s="205">
        <v>44.22927516</v>
      </c>
      <c r="L575" s="205">
        <v>-88.451529949999994</v>
      </c>
      <c r="M575" s="302">
        <v>10.25</v>
      </c>
      <c r="N575" s="302" t="s">
        <v>284</v>
      </c>
      <c r="O575" s="302" t="s">
        <v>277</v>
      </c>
      <c r="P575" s="301"/>
      <c r="Q575" s="302"/>
      <c r="R575" s="15"/>
      <c r="S575" s="15"/>
      <c r="T575" s="302"/>
      <c r="U575" s="302"/>
      <c r="V575" s="302"/>
      <c r="W575" s="302"/>
      <c r="X575" s="302"/>
      <c r="Y575" s="302"/>
      <c r="Z575" s="302"/>
      <c r="AA575" s="302"/>
      <c r="AB575" s="302"/>
      <c r="AC575" s="302"/>
      <c r="AD575" s="302"/>
      <c r="AE575" s="302"/>
      <c r="AF575" s="302"/>
      <c r="AG575" s="302"/>
      <c r="AH575" s="302"/>
      <c r="AI575" s="302"/>
      <c r="AJ575" s="302"/>
      <c r="AK575" s="302"/>
      <c r="AL575" s="302"/>
      <c r="AM575" s="302"/>
      <c r="AN575" s="302"/>
      <c r="AO575" s="302"/>
      <c r="AP575" s="302"/>
      <c r="AQ575" s="302"/>
      <c r="AR575" s="302"/>
      <c r="AS575" s="302"/>
      <c r="AT575" s="302"/>
      <c r="AU575" s="302"/>
      <c r="AV575" s="302"/>
      <c r="AW575" s="302"/>
      <c r="AX575" s="302"/>
      <c r="AY575" s="302"/>
      <c r="AZ575" s="302"/>
      <c r="BA575" s="302"/>
      <c r="BB575" s="302"/>
      <c r="BC575" s="302"/>
      <c r="BD575" s="302"/>
      <c r="BE575" s="302"/>
      <c r="BF575" s="302"/>
      <c r="BG575" s="302"/>
      <c r="BH575" s="302"/>
      <c r="BI575" s="302"/>
      <c r="BJ575" s="302"/>
      <c r="BK575" s="302"/>
      <c r="BL575" s="302"/>
      <c r="BM575" s="302"/>
      <c r="BN575" s="302"/>
      <c r="BO575" s="302"/>
      <c r="BP575" s="302"/>
      <c r="BQ575" s="302"/>
      <c r="BR575" s="302"/>
      <c r="BS575" s="302"/>
      <c r="BT575" s="302"/>
      <c r="BU575" s="302"/>
      <c r="BV575" s="302"/>
      <c r="BW575" s="302"/>
      <c r="BX575" s="302"/>
      <c r="BY575" s="302"/>
      <c r="BZ575" s="302"/>
      <c r="CA575" s="302"/>
      <c r="CB575" s="302"/>
      <c r="CC575" s="302"/>
      <c r="CD575" s="302"/>
      <c r="CE575" s="302"/>
      <c r="CF575" s="302"/>
      <c r="CG575" s="302"/>
      <c r="CH575" s="302"/>
      <c r="CI575" s="302"/>
      <c r="CJ575" s="302"/>
      <c r="CK575" s="302"/>
      <c r="CL575" s="302"/>
      <c r="CM575" s="302"/>
      <c r="CN575" s="302"/>
      <c r="CO575" s="302"/>
      <c r="CP575" s="302"/>
      <c r="CQ575" s="302"/>
      <c r="CR575" s="302"/>
      <c r="CS575" s="302"/>
      <c r="CT575" s="302"/>
      <c r="CU575" s="302"/>
      <c r="CV575" s="302"/>
      <c r="CW575" s="302"/>
      <c r="CX575" s="302"/>
      <c r="CY575" s="302"/>
      <c r="CZ575" s="302"/>
      <c r="DA575" s="302"/>
      <c r="DB575" s="302"/>
      <c r="DC575" s="302"/>
      <c r="DD575" s="302"/>
      <c r="DE575" s="302"/>
      <c r="DF575" s="302"/>
      <c r="DG575" s="302"/>
      <c r="DH575" s="302"/>
      <c r="DI575" s="302"/>
      <c r="DJ575" s="302"/>
      <c r="DK575" s="302"/>
      <c r="DL575" s="302"/>
      <c r="DM575" s="302"/>
      <c r="DN575" s="302"/>
      <c r="DO575" s="302"/>
      <c r="DP575" s="302"/>
      <c r="DQ575" s="302"/>
      <c r="DR575" s="302"/>
      <c r="DS575" s="302"/>
      <c r="DT575" s="302"/>
      <c r="DU575" s="302"/>
      <c r="DV575" s="302"/>
      <c r="DW575" s="302"/>
      <c r="DX575" s="302"/>
      <c r="DY575" s="302"/>
      <c r="DZ575" s="302"/>
      <c r="EA575" s="302"/>
      <c r="EB575" s="302"/>
      <c r="EC575" s="302"/>
      <c r="ED575" s="302"/>
      <c r="EE575" s="302"/>
      <c r="EF575" s="302"/>
      <c r="EG575" s="302"/>
      <c r="EH575" s="302"/>
      <c r="EI575" s="302"/>
      <c r="EJ575" s="302"/>
      <c r="EK575" s="302"/>
      <c r="EL575" s="302"/>
      <c r="EM575" s="302"/>
      <c r="EN575" s="302"/>
      <c r="EO575" s="302"/>
      <c r="EP575" s="302"/>
      <c r="EQ575" s="302"/>
      <c r="ER575" s="302"/>
      <c r="ES575" s="302"/>
      <c r="ET575" s="302"/>
      <c r="EU575" s="302"/>
      <c r="EV575" s="302"/>
      <c r="EW575" s="302"/>
      <c r="EX575" s="302"/>
      <c r="EY575" s="302"/>
      <c r="EZ575" s="303"/>
      <c r="FA575" s="303"/>
      <c r="FB575" s="303"/>
      <c r="FC575" s="303"/>
      <c r="FD575" s="303"/>
      <c r="FE575" s="302"/>
      <c r="FF575" s="302"/>
      <c r="FG575" s="302"/>
      <c r="FH575" s="302"/>
      <c r="FI575" s="302"/>
    </row>
    <row r="576" spans="1:165" x14ac:dyDescent="0.2">
      <c r="A576" s="302"/>
      <c r="B576" s="55">
        <f t="shared" si="49"/>
        <v>0</v>
      </c>
      <c r="C576" s="55" t="str">
        <f t="shared" si="50"/>
        <v/>
      </c>
      <c r="D576" s="55" t="str">
        <f t="shared" si="51"/>
        <v/>
      </c>
      <c r="E576" s="55">
        <f t="shared" si="52"/>
        <v>0</v>
      </c>
      <c r="F576" s="55">
        <f t="shared" si="53"/>
        <v>0</v>
      </c>
      <c r="G576" s="55" t="str">
        <f t="shared" si="54"/>
        <v/>
      </c>
      <c r="H576" s="55">
        <f>IF(AND(M576&gt;0,M576&lt;='Summary STATS'!$C$22),1,"")</f>
        <v>1</v>
      </c>
      <c r="I576" s="305"/>
      <c r="J576" s="26" t="s">
        <v>862</v>
      </c>
      <c r="K576" s="205">
        <v>44.22926022</v>
      </c>
      <c r="L576" s="205">
        <v>-88.450428489999993</v>
      </c>
      <c r="M576" s="302">
        <v>9.5</v>
      </c>
      <c r="N576" s="302" t="s">
        <v>284</v>
      </c>
      <c r="O576" s="302" t="s">
        <v>277</v>
      </c>
      <c r="P576" s="301"/>
      <c r="Q576" s="302"/>
      <c r="R576" s="15"/>
      <c r="S576" s="15"/>
      <c r="T576" s="302"/>
      <c r="U576" s="302"/>
      <c r="V576" s="302"/>
      <c r="W576" s="302"/>
      <c r="X576" s="302"/>
      <c r="Y576" s="302"/>
      <c r="Z576" s="302"/>
      <c r="AA576" s="302"/>
      <c r="AB576" s="302"/>
      <c r="AC576" s="302"/>
      <c r="AD576" s="302"/>
      <c r="AE576" s="302"/>
      <c r="AF576" s="302"/>
      <c r="AG576" s="302"/>
      <c r="AH576" s="302"/>
      <c r="AI576" s="302"/>
      <c r="AJ576" s="302"/>
      <c r="AK576" s="302"/>
      <c r="AL576" s="302"/>
      <c r="AM576" s="302"/>
      <c r="AN576" s="302"/>
      <c r="AO576" s="302"/>
      <c r="AP576" s="302"/>
      <c r="AQ576" s="302"/>
      <c r="AR576" s="302"/>
      <c r="AS576" s="302"/>
      <c r="AT576" s="302"/>
      <c r="AU576" s="302"/>
      <c r="AV576" s="302"/>
      <c r="AW576" s="302"/>
      <c r="AX576" s="302"/>
      <c r="AY576" s="302"/>
      <c r="AZ576" s="302"/>
      <c r="BA576" s="302"/>
      <c r="BB576" s="302"/>
      <c r="BC576" s="302"/>
      <c r="BD576" s="302"/>
      <c r="BE576" s="302"/>
      <c r="BF576" s="302"/>
      <c r="BG576" s="302"/>
      <c r="BH576" s="302"/>
      <c r="BI576" s="302"/>
      <c r="BJ576" s="302"/>
      <c r="BK576" s="302"/>
      <c r="BL576" s="302"/>
      <c r="BM576" s="302"/>
      <c r="BN576" s="302"/>
      <c r="BO576" s="302"/>
      <c r="BP576" s="302"/>
      <c r="BQ576" s="302"/>
      <c r="BR576" s="302"/>
      <c r="BS576" s="302"/>
      <c r="BT576" s="302"/>
      <c r="BU576" s="302"/>
      <c r="BV576" s="302"/>
      <c r="BW576" s="302"/>
      <c r="BX576" s="302"/>
      <c r="BY576" s="302"/>
      <c r="BZ576" s="302"/>
      <c r="CA576" s="302"/>
      <c r="CB576" s="302"/>
      <c r="CC576" s="302"/>
      <c r="CD576" s="302"/>
      <c r="CE576" s="302"/>
      <c r="CF576" s="302"/>
      <c r="CG576" s="302"/>
      <c r="CH576" s="302"/>
      <c r="CI576" s="302"/>
      <c r="CJ576" s="302"/>
      <c r="CK576" s="302"/>
      <c r="CL576" s="302"/>
      <c r="CM576" s="302"/>
      <c r="CN576" s="302"/>
      <c r="CO576" s="302"/>
      <c r="CP576" s="302"/>
      <c r="CQ576" s="302"/>
      <c r="CR576" s="302"/>
      <c r="CS576" s="302"/>
      <c r="CT576" s="302"/>
      <c r="CU576" s="302"/>
      <c r="CV576" s="302"/>
      <c r="CW576" s="302"/>
      <c r="CX576" s="302"/>
      <c r="CY576" s="302"/>
      <c r="CZ576" s="302"/>
      <c r="DA576" s="302"/>
      <c r="DB576" s="302"/>
      <c r="DC576" s="302"/>
      <c r="DD576" s="302"/>
      <c r="DE576" s="302"/>
      <c r="DF576" s="302"/>
      <c r="DG576" s="302"/>
      <c r="DH576" s="302"/>
      <c r="DI576" s="302"/>
      <c r="DJ576" s="302"/>
      <c r="DK576" s="302"/>
      <c r="DL576" s="302"/>
      <c r="DM576" s="302"/>
      <c r="DN576" s="302"/>
      <c r="DO576" s="302"/>
      <c r="DP576" s="302"/>
      <c r="DQ576" s="302"/>
      <c r="DR576" s="302"/>
      <c r="DS576" s="302"/>
      <c r="DT576" s="302"/>
      <c r="DU576" s="302"/>
      <c r="DV576" s="302"/>
      <c r="DW576" s="302"/>
      <c r="DX576" s="302"/>
      <c r="DY576" s="302"/>
      <c r="DZ576" s="302"/>
      <c r="EA576" s="302"/>
      <c r="EB576" s="302"/>
      <c r="EC576" s="302"/>
      <c r="ED576" s="302"/>
      <c r="EE576" s="302"/>
      <c r="EF576" s="302"/>
      <c r="EG576" s="302"/>
      <c r="EH576" s="302"/>
      <c r="EI576" s="302"/>
      <c r="EJ576" s="302"/>
      <c r="EK576" s="302"/>
      <c r="EL576" s="302"/>
      <c r="EM576" s="302"/>
      <c r="EN576" s="302"/>
      <c r="EO576" s="302"/>
      <c r="EP576" s="302"/>
      <c r="EQ576" s="302"/>
      <c r="ER576" s="302"/>
      <c r="ES576" s="302"/>
      <c r="ET576" s="302"/>
      <c r="EU576" s="302"/>
      <c r="EV576" s="302"/>
      <c r="EW576" s="302"/>
      <c r="EX576" s="302"/>
      <c r="EY576" s="302"/>
      <c r="EZ576" s="303"/>
      <c r="FA576" s="303"/>
      <c r="FB576" s="303"/>
      <c r="FC576" s="303"/>
      <c r="FD576" s="303"/>
      <c r="FE576" s="302"/>
      <c r="FF576" s="302"/>
      <c r="FG576" s="302"/>
      <c r="FH576" s="302"/>
      <c r="FI576" s="302"/>
    </row>
    <row r="577" spans="1:165" x14ac:dyDescent="0.2">
      <c r="A577" s="302"/>
      <c r="B577" s="55">
        <f t="shared" si="49"/>
        <v>3</v>
      </c>
      <c r="C577" s="55">
        <f t="shared" si="50"/>
        <v>3</v>
      </c>
      <c r="D577" s="55">
        <f t="shared" si="51"/>
        <v>3</v>
      </c>
      <c r="E577" s="55">
        <f t="shared" si="52"/>
        <v>3</v>
      </c>
      <c r="F577" s="55">
        <f t="shared" si="53"/>
        <v>3</v>
      </c>
      <c r="G577" s="55">
        <f t="shared" si="54"/>
        <v>6</v>
      </c>
      <c r="H577" s="55">
        <f>IF(AND(M577&gt;0,M577&lt;='Summary STATS'!$C$22),1,"")</f>
        <v>1</v>
      </c>
      <c r="I577" s="305"/>
      <c r="J577" s="26" t="s">
        <v>863</v>
      </c>
      <c r="K577" s="205">
        <v>44.22924527</v>
      </c>
      <c r="L577" s="205">
        <v>-88.44932704</v>
      </c>
      <c r="M577" s="302">
        <v>6</v>
      </c>
      <c r="N577" s="302" t="s">
        <v>276</v>
      </c>
      <c r="O577" s="302" t="s">
        <v>277</v>
      </c>
      <c r="P577" s="301"/>
      <c r="Q577" s="302">
        <v>2</v>
      </c>
      <c r="R577" s="15"/>
      <c r="S577" s="15"/>
      <c r="T577" s="302"/>
      <c r="U577" s="302"/>
      <c r="V577" s="302"/>
      <c r="W577" s="302"/>
      <c r="X577" s="302"/>
      <c r="Y577" s="302"/>
      <c r="Z577" s="302"/>
      <c r="AA577" s="302"/>
      <c r="AB577" s="302"/>
      <c r="AC577" s="302"/>
      <c r="AD577" s="302"/>
      <c r="AE577" s="302">
        <v>2</v>
      </c>
      <c r="AF577" s="302"/>
      <c r="AG577" s="302"/>
      <c r="AH577" s="302"/>
      <c r="AI577" s="302"/>
      <c r="AJ577" s="302"/>
      <c r="AK577" s="302"/>
      <c r="AL577" s="302"/>
      <c r="AM577" s="302"/>
      <c r="AN577" s="302"/>
      <c r="AO577" s="302"/>
      <c r="AP577" s="302"/>
      <c r="AQ577" s="302">
        <v>1</v>
      </c>
      <c r="AR577" s="302"/>
      <c r="AS577" s="302"/>
      <c r="AT577" s="302"/>
      <c r="AU577" s="302"/>
      <c r="AV577" s="302"/>
      <c r="AW577" s="302">
        <v>1</v>
      </c>
      <c r="AX577" s="302"/>
      <c r="AY577" s="302"/>
      <c r="AZ577" s="302"/>
      <c r="BA577" s="302"/>
      <c r="BB577" s="302"/>
      <c r="BC577" s="302"/>
      <c r="BD577" s="302"/>
      <c r="BE577" s="302"/>
      <c r="BF577" s="302"/>
      <c r="BG577" s="302"/>
      <c r="BH577" s="302"/>
      <c r="BI577" s="302"/>
      <c r="BJ577" s="302"/>
      <c r="BK577" s="302"/>
      <c r="BL577" s="302"/>
      <c r="BM577" s="302"/>
      <c r="BN577" s="302"/>
      <c r="BO577" s="302"/>
      <c r="BP577" s="302"/>
      <c r="BQ577" s="302"/>
      <c r="BR577" s="302"/>
      <c r="BS577" s="302"/>
      <c r="BT577" s="302"/>
      <c r="BU577" s="302"/>
      <c r="BV577" s="302"/>
      <c r="BW577" s="302"/>
      <c r="BX577" s="302"/>
      <c r="BY577" s="302"/>
      <c r="BZ577" s="302"/>
      <c r="CA577" s="302"/>
      <c r="CB577" s="302"/>
      <c r="CC577" s="302"/>
      <c r="CD577" s="302"/>
      <c r="CE577" s="302"/>
      <c r="CF577" s="302"/>
      <c r="CG577" s="302"/>
      <c r="CH577" s="302"/>
      <c r="CI577" s="302"/>
      <c r="CJ577" s="302"/>
      <c r="CK577" s="302"/>
      <c r="CL577" s="302"/>
      <c r="CM577" s="302"/>
      <c r="CN577" s="302"/>
      <c r="CO577" s="302"/>
      <c r="CP577" s="302"/>
      <c r="CQ577" s="302"/>
      <c r="CR577" s="302"/>
      <c r="CS577" s="302"/>
      <c r="CT577" s="302"/>
      <c r="CU577" s="302"/>
      <c r="CV577" s="302"/>
      <c r="CW577" s="302"/>
      <c r="CX577" s="302"/>
      <c r="CY577" s="302"/>
      <c r="CZ577" s="302"/>
      <c r="DA577" s="302"/>
      <c r="DB577" s="302"/>
      <c r="DC577" s="302"/>
      <c r="DD577" s="302"/>
      <c r="DE577" s="302"/>
      <c r="DF577" s="302"/>
      <c r="DG577" s="302"/>
      <c r="DH577" s="302"/>
      <c r="DI577" s="302"/>
      <c r="DJ577" s="302"/>
      <c r="DK577" s="302"/>
      <c r="DL577" s="302"/>
      <c r="DM577" s="302"/>
      <c r="DN577" s="302"/>
      <c r="DO577" s="302"/>
      <c r="DP577" s="302"/>
      <c r="DQ577" s="302"/>
      <c r="DR577" s="302"/>
      <c r="DS577" s="302"/>
      <c r="DT577" s="302"/>
      <c r="DU577" s="302"/>
      <c r="DV577" s="302"/>
      <c r="DW577" s="302"/>
      <c r="DX577" s="302"/>
      <c r="DY577" s="302"/>
      <c r="DZ577" s="302"/>
      <c r="EA577" s="302"/>
      <c r="EB577" s="302"/>
      <c r="EC577" s="302"/>
      <c r="ED577" s="302"/>
      <c r="EE577" s="302"/>
      <c r="EF577" s="302"/>
      <c r="EG577" s="302"/>
      <c r="EH577" s="302"/>
      <c r="EI577" s="302"/>
      <c r="EJ577" s="302"/>
      <c r="EK577" s="302"/>
      <c r="EL577" s="302"/>
      <c r="EM577" s="302"/>
      <c r="EN577" s="302"/>
      <c r="EO577" s="302"/>
      <c r="EP577" s="302"/>
      <c r="EQ577" s="302"/>
      <c r="ER577" s="302"/>
      <c r="ES577" s="302"/>
      <c r="ET577" s="302"/>
      <c r="EU577" s="302"/>
      <c r="EV577" s="302"/>
      <c r="EW577" s="302"/>
      <c r="EX577" s="302"/>
      <c r="EY577" s="302"/>
      <c r="EZ577" s="303"/>
      <c r="FA577" s="303"/>
      <c r="FB577" s="303"/>
      <c r="FC577" s="303"/>
      <c r="FD577" s="303"/>
      <c r="FE577" s="302"/>
      <c r="FF577" s="302"/>
      <c r="FG577" s="302"/>
      <c r="FH577" s="302"/>
      <c r="FI577" s="302"/>
    </row>
    <row r="578" spans="1:165" x14ac:dyDescent="0.2">
      <c r="A578" s="302"/>
      <c r="B578" s="55">
        <f t="shared" ref="B578:B641" si="55">COUNT(R578:EY578,FE578:FM578)</f>
        <v>6</v>
      </c>
      <c r="C578" s="55">
        <f t="shared" ref="C578:C641" si="56">IF(COUNT(R578:EY578,FE578:FM578)&gt;0,COUNT(R578:EY578,FE578:FM578),"")</f>
        <v>6</v>
      </c>
      <c r="D578" s="55">
        <f t="shared" ref="D578:D641" si="57">IF(COUNT(T578:BJ578,BL578:BT578,BV578:CB578,CD578:EY578,FE578:FM578)&gt;0,COUNT(T578:BJ578,BL578:BT578,BV578:CB578,CD578:EY578,FE578:FM578),"")</f>
        <v>5</v>
      </c>
      <c r="E578" s="55">
        <f t="shared" ref="E578:E641" si="58">IF(H578=1,COUNT(R578:EY578,FE578:FM578),"")</f>
        <v>6</v>
      </c>
      <c r="F578" s="55">
        <f t="shared" ref="F578:F641" si="59">IF(H578=1,COUNT(T578:BJ578,BL578:BT578,BV578:CB578,CD578:EY578,FE578:FM578),"")</f>
        <v>5</v>
      </c>
      <c r="G578" s="55">
        <f t="shared" si="54"/>
        <v>4</v>
      </c>
      <c r="H578" s="55">
        <f>IF(AND(M578&gt;0,M578&lt;='Summary STATS'!$C$22),1,"")</f>
        <v>1</v>
      </c>
      <c r="I578" s="305"/>
      <c r="J578" s="26" t="s">
        <v>864</v>
      </c>
      <c r="K578" s="205">
        <v>44.230215950000002</v>
      </c>
      <c r="L578" s="205">
        <v>-88.46252398</v>
      </c>
      <c r="M578" s="302">
        <v>4</v>
      </c>
      <c r="N578" s="302" t="s">
        <v>284</v>
      </c>
      <c r="O578" s="302" t="s">
        <v>277</v>
      </c>
      <c r="P578" s="301"/>
      <c r="Q578" s="302">
        <v>3</v>
      </c>
      <c r="R578" s="15"/>
      <c r="S578" s="15">
        <v>1</v>
      </c>
      <c r="T578" s="302"/>
      <c r="U578" s="302"/>
      <c r="V578" s="302"/>
      <c r="W578" s="302"/>
      <c r="X578" s="302"/>
      <c r="Y578" s="302"/>
      <c r="Z578" s="302"/>
      <c r="AA578" s="302"/>
      <c r="AB578" s="302"/>
      <c r="AC578" s="302"/>
      <c r="AD578" s="302"/>
      <c r="AE578" s="302">
        <v>3</v>
      </c>
      <c r="AF578" s="302"/>
      <c r="AG578" s="302"/>
      <c r="AH578" s="302"/>
      <c r="AI578" s="302"/>
      <c r="AJ578" s="302"/>
      <c r="AK578" s="302"/>
      <c r="AL578" s="302"/>
      <c r="AM578" s="302"/>
      <c r="AN578" s="302"/>
      <c r="AO578" s="302"/>
      <c r="AP578" s="302"/>
      <c r="AQ578" s="302"/>
      <c r="AR578" s="302"/>
      <c r="AS578" s="302"/>
      <c r="AT578" s="302"/>
      <c r="AU578" s="302"/>
      <c r="AV578" s="302"/>
      <c r="AW578" s="302"/>
      <c r="AX578" s="302"/>
      <c r="AY578" s="302"/>
      <c r="AZ578" s="302"/>
      <c r="BA578" s="302"/>
      <c r="BB578" s="302"/>
      <c r="BC578" s="302"/>
      <c r="BD578" s="302"/>
      <c r="BE578" s="302">
        <v>1</v>
      </c>
      <c r="BF578" s="302"/>
      <c r="BG578" s="302"/>
      <c r="BH578" s="302"/>
      <c r="BI578" s="302"/>
      <c r="BJ578" s="302"/>
      <c r="BK578" s="302"/>
      <c r="BL578" s="302"/>
      <c r="BM578" s="302"/>
      <c r="BN578" s="302"/>
      <c r="BO578" s="302"/>
      <c r="BP578" s="302"/>
      <c r="BQ578" s="302"/>
      <c r="BR578" s="302"/>
      <c r="BS578" s="302"/>
      <c r="BT578" s="302"/>
      <c r="BU578" s="302"/>
      <c r="BV578" s="302"/>
      <c r="BW578" s="302"/>
      <c r="BX578" s="302"/>
      <c r="BY578" s="302"/>
      <c r="BZ578" s="302"/>
      <c r="CA578" s="302"/>
      <c r="CB578" s="302"/>
      <c r="CC578" s="302"/>
      <c r="CD578" s="302"/>
      <c r="CE578" s="302"/>
      <c r="CF578" s="302"/>
      <c r="CG578" s="302"/>
      <c r="CH578" s="302"/>
      <c r="CI578" s="302"/>
      <c r="CJ578" s="302"/>
      <c r="CK578" s="302"/>
      <c r="CL578" s="302"/>
      <c r="CM578" s="302"/>
      <c r="CN578" s="302"/>
      <c r="CO578" s="302"/>
      <c r="CP578" s="302"/>
      <c r="CQ578" s="302"/>
      <c r="CR578" s="302"/>
      <c r="CS578" s="302"/>
      <c r="CT578" s="302"/>
      <c r="CU578" s="302"/>
      <c r="CV578" s="302"/>
      <c r="CW578" s="302"/>
      <c r="CX578" s="302"/>
      <c r="CY578" s="302"/>
      <c r="CZ578" s="302"/>
      <c r="DA578" s="302"/>
      <c r="DB578" s="302"/>
      <c r="DC578" s="302"/>
      <c r="DD578" s="302"/>
      <c r="DE578" s="302"/>
      <c r="DF578" s="302"/>
      <c r="DG578" s="302"/>
      <c r="DH578" s="302"/>
      <c r="DI578" s="302"/>
      <c r="DJ578" s="302"/>
      <c r="DK578" s="302"/>
      <c r="DL578" s="302"/>
      <c r="DM578" s="302"/>
      <c r="DN578" s="302"/>
      <c r="DO578" s="302"/>
      <c r="DP578" s="302"/>
      <c r="DQ578" s="302"/>
      <c r="DR578" s="302"/>
      <c r="DS578" s="302"/>
      <c r="DT578" s="302"/>
      <c r="DU578" s="302"/>
      <c r="DV578" s="302"/>
      <c r="DW578" s="302"/>
      <c r="DX578" s="302"/>
      <c r="DY578" s="302"/>
      <c r="DZ578" s="302"/>
      <c r="EA578" s="302"/>
      <c r="EB578" s="302"/>
      <c r="EC578" s="302"/>
      <c r="ED578" s="302">
        <v>1</v>
      </c>
      <c r="EE578" s="302"/>
      <c r="EF578" s="302">
        <v>1</v>
      </c>
      <c r="EG578" s="302"/>
      <c r="EH578" s="302"/>
      <c r="EI578" s="302"/>
      <c r="EJ578" s="302"/>
      <c r="EK578" s="302"/>
      <c r="EL578" s="302"/>
      <c r="EM578" s="302"/>
      <c r="EN578" s="302"/>
      <c r="EO578" s="302"/>
      <c r="EP578" s="302"/>
      <c r="EQ578" s="302"/>
      <c r="ER578" s="302"/>
      <c r="ES578" s="302"/>
      <c r="ET578" s="302"/>
      <c r="EU578" s="302">
        <v>1</v>
      </c>
      <c r="EV578" s="302"/>
      <c r="EW578" s="302"/>
      <c r="EX578" s="302"/>
      <c r="EY578" s="302"/>
      <c r="EZ578" s="303"/>
      <c r="FA578" s="303"/>
      <c r="FB578" s="303">
        <v>3</v>
      </c>
      <c r="FC578" s="303"/>
      <c r="FD578" s="303"/>
      <c r="FE578" s="302"/>
      <c r="FF578" s="302"/>
      <c r="FG578" s="302"/>
      <c r="FH578" s="302"/>
      <c r="FI578" s="302"/>
    </row>
    <row r="579" spans="1:165" x14ac:dyDescent="0.2">
      <c r="A579" s="302"/>
      <c r="B579" s="55">
        <f t="shared" si="55"/>
        <v>4</v>
      </c>
      <c r="C579" s="55">
        <f t="shared" si="56"/>
        <v>4</v>
      </c>
      <c r="D579" s="55">
        <f t="shared" si="57"/>
        <v>3</v>
      </c>
      <c r="E579" s="55">
        <f t="shared" si="58"/>
        <v>4</v>
      </c>
      <c r="F579" s="55">
        <f t="shared" si="59"/>
        <v>3</v>
      </c>
      <c r="G579" s="55">
        <f t="shared" si="54"/>
        <v>5</v>
      </c>
      <c r="H579" s="55">
        <f>IF(AND(M579&gt;0,M579&lt;='Summary STATS'!$C$22),1,"")</f>
        <v>1</v>
      </c>
      <c r="I579" s="305"/>
      <c r="J579" s="26" t="s">
        <v>865</v>
      </c>
      <c r="K579" s="205">
        <v>44.230201119999997</v>
      </c>
      <c r="L579" s="205">
        <v>-88.461422490000004</v>
      </c>
      <c r="M579" s="302">
        <v>5</v>
      </c>
      <c r="N579" s="302" t="s">
        <v>284</v>
      </c>
      <c r="O579" s="302" t="s">
        <v>277</v>
      </c>
      <c r="P579" s="301"/>
      <c r="Q579" s="302">
        <v>3</v>
      </c>
      <c r="R579" s="15"/>
      <c r="S579" s="15">
        <v>1</v>
      </c>
      <c r="T579" s="302"/>
      <c r="U579" s="302"/>
      <c r="V579" s="302"/>
      <c r="W579" s="302"/>
      <c r="X579" s="302"/>
      <c r="Y579" s="302"/>
      <c r="Z579" s="302"/>
      <c r="AA579" s="302"/>
      <c r="AB579" s="302"/>
      <c r="AC579" s="302"/>
      <c r="AD579" s="302"/>
      <c r="AE579" s="302">
        <v>3</v>
      </c>
      <c r="AF579" s="302"/>
      <c r="AG579" s="302"/>
      <c r="AH579" s="302"/>
      <c r="AI579" s="302"/>
      <c r="AJ579" s="302"/>
      <c r="AK579" s="302"/>
      <c r="AL579" s="302"/>
      <c r="AM579" s="302"/>
      <c r="AN579" s="302"/>
      <c r="AO579" s="302"/>
      <c r="AP579" s="302"/>
      <c r="AQ579" s="302">
        <v>3</v>
      </c>
      <c r="AR579" s="302"/>
      <c r="AS579" s="302"/>
      <c r="AT579" s="302"/>
      <c r="AU579" s="302"/>
      <c r="AV579" s="302"/>
      <c r="AW579" s="302">
        <v>1</v>
      </c>
      <c r="AX579" s="302"/>
      <c r="AY579" s="302"/>
      <c r="AZ579" s="302"/>
      <c r="BA579" s="302"/>
      <c r="BB579" s="302"/>
      <c r="BC579" s="302"/>
      <c r="BD579" s="302"/>
      <c r="BE579" s="302"/>
      <c r="BF579" s="302"/>
      <c r="BG579" s="302"/>
      <c r="BH579" s="302"/>
      <c r="BI579" s="302"/>
      <c r="BJ579" s="302"/>
      <c r="BK579" s="302"/>
      <c r="BL579" s="302"/>
      <c r="BM579" s="302"/>
      <c r="BN579" s="302"/>
      <c r="BO579" s="302"/>
      <c r="BP579" s="302"/>
      <c r="BQ579" s="302"/>
      <c r="BR579" s="302"/>
      <c r="BS579" s="302"/>
      <c r="BT579" s="302"/>
      <c r="BU579" s="302"/>
      <c r="BV579" s="302"/>
      <c r="BW579" s="302"/>
      <c r="BX579" s="302"/>
      <c r="BY579" s="302"/>
      <c r="BZ579" s="302"/>
      <c r="CA579" s="302"/>
      <c r="CB579" s="302"/>
      <c r="CC579" s="302"/>
      <c r="CD579" s="302"/>
      <c r="CE579" s="302"/>
      <c r="CF579" s="302"/>
      <c r="CG579" s="302"/>
      <c r="CH579" s="302"/>
      <c r="CI579" s="302"/>
      <c r="CJ579" s="302"/>
      <c r="CK579" s="302"/>
      <c r="CL579" s="302"/>
      <c r="CM579" s="302"/>
      <c r="CN579" s="302"/>
      <c r="CO579" s="302"/>
      <c r="CP579" s="302"/>
      <c r="CQ579" s="302"/>
      <c r="CR579" s="302"/>
      <c r="CS579" s="302"/>
      <c r="CT579" s="302"/>
      <c r="CU579" s="302"/>
      <c r="CV579" s="302"/>
      <c r="CW579" s="302"/>
      <c r="CX579" s="302"/>
      <c r="CY579" s="302"/>
      <c r="CZ579" s="302"/>
      <c r="DA579" s="302"/>
      <c r="DB579" s="302"/>
      <c r="DC579" s="302"/>
      <c r="DD579" s="302"/>
      <c r="DE579" s="302"/>
      <c r="DF579" s="302"/>
      <c r="DG579" s="302"/>
      <c r="DH579" s="302"/>
      <c r="DI579" s="302"/>
      <c r="DJ579" s="302"/>
      <c r="DK579" s="302"/>
      <c r="DL579" s="302"/>
      <c r="DM579" s="302"/>
      <c r="DN579" s="302"/>
      <c r="DO579" s="302"/>
      <c r="DP579" s="302"/>
      <c r="DQ579" s="302"/>
      <c r="DR579" s="302"/>
      <c r="DS579" s="302"/>
      <c r="DT579" s="302"/>
      <c r="DU579" s="302"/>
      <c r="DV579" s="302"/>
      <c r="DW579" s="302"/>
      <c r="DX579" s="302"/>
      <c r="DY579" s="302"/>
      <c r="DZ579" s="302"/>
      <c r="EA579" s="302"/>
      <c r="EB579" s="302"/>
      <c r="EC579" s="302"/>
      <c r="ED579" s="302"/>
      <c r="EE579" s="302"/>
      <c r="EF579" s="302"/>
      <c r="EG579" s="302"/>
      <c r="EH579" s="302"/>
      <c r="EI579" s="302"/>
      <c r="EJ579" s="302"/>
      <c r="EK579" s="302"/>
      <c r="EL579" s="302"/>
      <c r="EM579" s="302"/>
      <c r="EN579" s="302"/>
      <c r="EO579" s="302"/>
      <c r="EP579" s="302"/>
      <c r="EQ579" s="302"/>
      <c r="ER579" s="302"/>
      <c r="ES579" s="302"/>
      <c r="ET579" s="302"/>
      <c r="EU579" s="302"/>
      <c r="EV579" s="302"/>
      <c r="EW579" s="302"/>
      <c r="EX579" s="302"/>
      <c r="EY579" s="302"/>
      <c r="EZ579" s="303"/>
      <c r="FA579" s="303"/>
      <c r="FB579" s="303">
        <v>3</v>
      </c>
      <c r="FC579" s="303"/>
      <c r="FD579" s="303"/>
      <c r="FE579" s="302"/>
      <c r="FF579" s="302"/>
      <c r="FG579" s="302"/>
      <c r="FH579" s="302"/>
      <c r="FI579" s="302"/>
    </row>
    <row r="580" spans="1:165" x14ac:dyDescent="0.2">
      <c r="A580" s="302"/>
      <c r="B580" s="55">
        <f t="shared" si="55"/>
        <v>6</v>
      </c>
      <c r="C580" s="55">
        <f t="shared" si="56"/>
        <v>6</v>
      </c>
      <c r="D580" s="55">
        <f t="shared" si="57"/>
        <v>5</v>
      </c>
      <c r="E580" s="55">
        <f t="shared" si="58"/>
        <v>6</v>
      </c>
      <c r="F580" s="55">
        <f t="shared" si="59"/>
        <v>5</v>
      </c>
      <c r="G580" s="55">
        <f t="shared" si="54"/>
        <v>5.25</v>
      </c>
      <c r="H580" s="55">
        <f>IF(AND(M580&gt;0,M580&lt;='Summary STATS'!$C$22),1,"")</f>
        <v>1</v>
      </c>
      <c r="I580" s="305"/>
      <c r="J580" s="26" t="s">
        <v>866</v>
      </c>
      <c r="K580" s="205">
        <v>44.230186279999998</v>
      </c>
      <c r="L580" s="205">
        <v>-88.460321010000001</v>
      </c>
      <c r="M580" s="302">
        <v>5.25</v>
      </c>
      <c r="N580" s="302" t="s">
        <v>284</v>
      </c>
      <c r="O580" s="302" t="s">
        <v>277</v>
      </c>
      <c r="P580" s="301"/>
      <c r="Q580" s="302">
        <v>3</v>
      </c>
      <c r="R580" s="15">
        <v>1</v>
      </c>
      <c r="S580" s="15"/>
      <c r="T580" s="302"/>
      <c r="U580" s="302"/>
      <c r="V580" s="302"/>
      <c r="W580" s="302"/>
      <c r="X580" s="302"/>
      <c r="Y580" s="302"/>
      <c r="Z580" s="302"/>
      <c r="AA580" s="302"/>
      <c r="AB580" s="302"/>
      <c r="AC580" s="302"/>
      <c r="AD580" s="302"/>
      <c r="AE580" s="302">
        <v>3</v>
      </c>
      <c r="AF580" s="302"/>
      <c r="AG580" s="302"/>
      <c r="AH580" s="302"/>
      <c r="AI580" s="302"/>
      <c r="AJ580" s="302"/>
      <c r="AK580" s="302"/>
      <c r="AL580" s="302"/>
      <c r="AM580" s="302"/>
      <c r="AN580" s="302"/>
      <c r="AO580" s="302"/>
      <c r="AP580" s="302"/>
      <c r="AQ580" s="302">
        <v>3</v>
      </c>
      <c r="AR580" s="302"/>
      <c r="AS580" s="302"/>
      <c r="AT580" s="302"/>
      <c r="AU580" s="302"/>
      <c r="AV580" s="302"/>
      <c r="AW580" s="302">
        <v>2</v>
      </c>
      <c r="AX580" s="302"/>
      <c r="AY580" s="302"/>
      <c r="AZ580" s="302"/>
      <c r="BA580" s="302"/>
      <c r="BB580" s="302"/>
      <c r="BC580" s="302"/>
      <c r="BD580" s="302"/>
      <c r="BE580" s="302">
        <v>1</v>
      </c>
      <c r="BF580" s="302"/>
      <c r="BG580" s="302"/>
      <c r="BH580" s="302"/>
      <c r="BI580" s="302"/>
      <c r="BJ580" s="302"/>
      <c r="BK580" s="302"/>
      <c r="BL580" s="302"/>
      <c r="BM580" s="302"/>
      <c r="BN580" s="302"/>
      <c r="BO580" s="302"/>
      <c r="BP580" s="302"/>
      <c r="BQ580" s="302"/>
      <c r="BR580" s="302"/>
      <c r="BS580" s="302"/>
      <c r="BT580" s="302"/>
      <c r="BU580" s="302"/>
      <c r="BV580" s="302"/>
      <c r="BW580" s="302"/>
      <c r="BX580" s="302"/>
      <c r="BY580" s="302"/>
      <c r="BZ580" s="302"/>
      <c r="CA580" s="302"/>
      <c r="CB580" s="302"/>
      <c r="CC580" s="302"/>
      <c r="CD580" s="302"/>
      <c r="CE580" s="302"/>
      <c r="CF580" s="302"/>
      <c r="CG580" s="302"/>
      <c r="CH580" s="302"/>
      <c r="CI580" s="302"/>
      <c r="CJ580" s="302"/>
      <c r="CK580" s="302"/>
      <c r="CL580" s="302"/>
      <c r="CM580" s="302"/>
      <c r="CN580" s="302"/>
      <c r="CO580" s="302"/>
      <c r="CP580" s="302"/>
      <c r="CQ580" s="302"/>
      <c r="CR580" s="302"/>
      <c r="CS580" s="302"/>
      <c r="CT580" s="302"/>
      <c r="CU580" s="302"/>
      <c r="CV580" s="302"/>
      <c r="CW580" s="302"/>
      <c r="CX580" s="302"/>
      <c r="CY580" s="302"/>
      <c r="CZ580" s="302"/>
      <c r="DA580" s="302"/>
      <c r="DB580" s="302"/>
      <c r="DC580" s="302"/>
      <c r="DD580" s="302"/>
      <c r="DE580" s="302"/>
      <c r="DF580" s="302"/>
      <c r="DG580" s="302"/>
      <c r="DH580" s="302"/>
      <c r="DI580" s="302"/>
      <c r="DJ580" s="302"/>
      <c r="DK580" s="302"/>
      <c r="DL580" s="302"/>
      <c r="DM580" s="302"/>
      <c r="DN580" s="302"/>
      <c r="DO580" s="302"/>
      <c r="DP580" s="302"/>
      <c r="DQ580" s="302"/>
      <c r="DR580" s="302"/>
      <c r="DS580" s="302"/>
      <c r="DT580" s="302"/>
      <c r="DU580" s="302"/>
      <c r="DV580" s="302"/>
      <c r="DW580" s="302"/>
      <c r="DX580" s="302"/>
      <c r="DY580" s="302"/>
      <c r="DZ580" s="302"/>
      <c r="EA580" s="302"/>
      <c r="EB580" s="302"/>
      <c r="EC580" s="302"/>
      <c r="ED580" s="302"/>
      <c r="EE580" s="302"/>
      <c r="EF580" s="302"/>
      <c r="EG580" s="302"/>
      <c r="EH580" s="302"/>
      <c r="EI580" s="302"/>
      <c r="EJ580" s="302"/>
      <c r="EK580" s="302"/>
      <c r="EL580" s="302"/>
      <c r="EM580" s="302"/>
      <c r="EN580" s="302"/>
      <c r="EO580" s="302"/>
      <c r="EP580" s="302"/>
      <c r="EQ580" s="302"/>
      <c r="ER580" s="302"/>
      <c r="ES580" s="302">
        <v>2</v>
      </c>
      <c r="ET580" s="302"/>
      <c r="EU580" s="302"/>
      <c r="EV580" s="302"/>
      <c r="EW580" s="302"/>
      <c r="EX580" s="302"/>
      <c r="EY580" s="302"/>
      <c r="EZ580" s="303"/>
      <c r="FA580" s="303"/>
      <c r="FB580" s="303">
        <v>3</v>
      </c>
      <c r="FC580" s="303"/>
      <c r="FD580" s="303"/>
      <c r="FE580" s="302"/>
      <c r="FF580" s="302"/>
      <c r="FG580" s="302"/>
      <c r="FH580" s="302"/>
      <c r="FI580" s="302"/>
    </row>
    <row r="581" spans="1:165" x14ac:dyDescent="0.2">
      <c r="A581" s="302"/>
      <c r="B581" s="55">
        <f t="shared" si="55"/>
        <v>3</v>
      </c>
      <c r="C581" s="55">
        <f t="shared" si="56"/>
        <v>3</v>
      </c>
      <c r="D581" s="55">
        <f t="shared" si="57"/>
        <v>3</v>
      </c>
      <c r="E581" s="55">
        <f t="shared" si="58"/>
        <v>3</v>
      </c>
      <c r="F581" s="55">
        <f t="shared" si="59"/>
        <v>3</v>
      </c>
      <c r="G581" s="55">
        <f t="shared" si="54"/>
        <v>4.75</v>
      </c>
      <c r="H581" s="55">
        <f>IF(AND(M581&gt;0,M581&lt;='Summary STATS'!$C$22),1,"")</f>
        <v>1</v>
      </c>
      <c r="I581" s="305"/>
      <c r="J581" s="26" t="s">
        <v>867</v>
      </c>
      <c r="K581" s="205">
        <v>44.230171419999998</v>
      </c>
      <c r="L581" s="205">
        <v>-88.459219529999999</v>
      </c>
      <c r="M581" s="302">
        <v>4.75</v>
      </c>
      <c r="N581" s="302" t="s">
        <v>284</v>
      </c>
      <c r="O581" s="302" t="s">
        <v>277</v>
      </c>
      <c r="P581" s="301"/>
      <c r="Q581" s="302">
        <v>2</v>
      </c>
      <c r="R581" s="15"/>
      <c r="S581" s="15"/>
      <c r="T581" s="302"/>
      <c r="U581" s="302"/>
      <c r="V581" s="302"/>
      <c r="W581" s="302"/>
      <c r="X581" s="302"/>
      <c r="Y581" s="302"/>
      <c r="Z581" s="302"/>
      <c r="AA581" s="302"/>
      <c r="AB581" s="302"/>
      <c r="AC581" s="302"/>
      <c r="AD581" s="302"/>
      <c r="AE581" s="302">
        <v>2</v>
      </c>
      <c r="AF581" s="302"/>
      <c r="AG581" s="302"/>
      <c r="AH581" s="302"/>
      <c r="AI581" s="302"/>
      <c r="AJ581" s="302"/>
      <c r="AK581" s="302"/>
      <c r="AL581" s="302"/>
      <c r="AM581" s="302"/>
      <c r="AN581" s="302"/>
      <c r="AO581" s="302"/>
      <c r="AP581" s="302"/>
      <c r="AQ581" s="302">
        <v>2</v>
      </c>
      <c r="AR581" s="302"/>
      <c r="AS581" s="302"/>
      <c r="AT581" s="302"/>
      <c r="AU581" s="302"/>
      <c r="AV581" s="302"/>
      <c r="AW581" s="302"/>
      <c r="AX581" s="302"/>
      <c r="AY581" s="302"/>
      <c r="AZ581" s="302"/>
      <c r="BA581" s="302"/>
      <c r="BB581" s="302"/>
      <c r="BC581" s="302"/>
      <c r="BD581" s="302"/>
      <c r="BE581" s="302"/>
      <c r="BF581" s="302"/>
      <c r="BG581" s="302"/>
      <c r="BH581" s="302"/>
      <c r="BI581" s="302"/>
      <c r="BJ581" s="302"/>
      <c r="BK581" s="302"/>
      <c r="BL581" s="302"/>
      <c r="BM581" s="302"/>
      <c r="BN581" s="302"/>
      <c r="BO581" s="302"/>
      <c r="BP581" s="302"/>
      <c r="BQ581" s="302"/>
      <c r="BR581" s="302"/>
      <c r="BS581" s="302"/>
      <c r="BT581" s="302"/>
      <c r="BU581" s="302"/>
      <c r="BV581" s="302"/>
      <c r="BW581" s="302"/>
      <c r="BX581" s="302"/>
      <c r="BY581" s="302"/>
      <c r="BZ581" s="302"/>
      <c r="CA581" s="302"/>
      <c r="CB581" s="302"/>
      <c r="CC581" s="302"/>
      <c r="CD581" s="302"/>
      <c r="CE581" s="302"/>
      <c r="CF581" s="302"/>
      <c r="CG581" s="302"/>
      <c r="CH581" s="302"/>
      <c r="CI581" s="302"/>
      <c r="CJ581" s="302"/>
      <c r="CK581" s="302"/>
      <c r="CL581" s="302"/>
      <c r="CM581" s="302"/>
      <c r="CN581" s="302"/>
      <c r="CO581" s="302">
        <v>1</v>
      </c>
      <c r="CP581" s="302"/>
      <c r="CQ581" s="302"/>
      <c r="CR581" s="302"/>
      <c r="CS581" s="302"/>
      <c r="CT581" s="302"/>
      <c r="CU581" s="302"/>
      <c r="CV581" s="302"/>
      <c r="CW581" s="302"/>
      <c r="CX581" s="302"/>
      <c r="CY581" s="302"/>
      <c r="CZ581" s="302"/>
      <c r="DA581" s="302"/>
      <c r="DB581" s="302"/>
      <c r="DC581" s="302"/>
      <c r="DD581" s="302"/>
      <c r="DE581" s="302"/>
      <c r="DF581" s="302"/>
      <c r="DG581" s="302"/>
      <c r="DH581" s="302"/>
      <c r="DI581" s="302"/>
      <c r="DJ581" s="302"/>
      <c r="DK581" s="302"/>
      <c r="DL581" s="302"/>
      <c r="DM581" s="302"/>
      <c r="DN581" s="302"/>
      <c r="DO581" s="302"/>
      <c r="DP581" s="302"/>
      <c r="DQ581" s="302"/>
      <c r="DR581" s="302"/>
      <c r="DS581" s="302"/>
      <c r="DT581" s="302"/>
      <c r="DU581" s="302"/>
      <c r="DV581" s="302"/>
      <c r="DW581" s="302"/>
      <c r="DX581" s="302"/>
      <c r="DY581" s="302"/>
      <c r="DZ581" s="302"/>
      <c r="EA581" s="302"/>
      <c r="EB581" s="302"/>
      <c r="EC581" s="302"/>
      <c r="ED581" s="302"/>
      <c r="EE581" s="302"/>
      <c r="EF581" s="302"/>
      <c r="EG581" s="302"/>
      <c r="EH581" s="302"/>
      <c r="EI581" s="302"/>
      <c r="EJ581" s="302"/>
      <c r="EK581" s="302"/>
      <c r="EL581" s="302"/>
      <c r="EM581" s="302"/>
      <c r="EN581" s="302"/>
      <c r="EO581" s="302"/>
      <c r="EP581" s="302"/>
      <c r="EQ581" s="302"/>
      <c r="ER581" s="302"/>
      <c r="ES581" s="302"/>
      <c r="ET581" s="302"/>
      <c r="EU581" s="302"/>
      <c r="EV581" s="302"/>
      <c r="EW581" s="302"/>
      <c r="EX581" s="302"/>
      <c r="EY581" s="302"/>
      <c r="EZ581" s="303"/>
      <c r="FA581" s="303"/>
      <c r="FB581" s="303">
        <v>1</v>
      </c>
      <c r="FC581" s="303"/>
      <c r="FD581" s="303"/>
      <c r="FE581" s="302"/>
      <c r="FF581" s="302"/>
      <c r="FG581" s="302"/>
      <c r="FH581" s="302"/>
      <c r="FI581" s="302"/>
    </row>
    <row r="582" spans="1:165" x14ac:dyDescent="0.2">
      <c r="A582" s="302"/>
      <c r="B582" s="55">
        <f t="shared" si="55"/>
        <v>2</v>
      </c>
      <c r="C582" s="55">
        <f t="shared" si="56"/>
        <v>2</v>
      </c>
      <c r="D582" s="55">
        <f t="shared" si="57"/>
        <v>2</v>
      </c>
      <c r="E582" s="55">
        <f t="shared" si="58"/>
        <v>2</v>
      </c>
      <c r="F582" s="55">
        <f t="shared" si="59"/>
        <v>2</v>
      </c>
      <c r="G582" s="55">
        <f t="shared" si="54"/>
        <v>5.5</v>
      </c>
      <c r="H582" s="55">
        <f>IF(AND(M582&gt;0,M582&lt;='Summary STATS'!$C$22),1,"")</f>
        <v>1</v>
      </c>
      <c r="I582" s="305"/>
      <c r="J582" s="26" t="s">
        <v>868</v>
      </c>
      <c r="K582" s="205">
        <v>44.230156559999998</v>
      </c>
      <c r="L582" s="205">
        <v>-88.458118049999996</v>
      </c>
      <c r="M582" s="302">
        <v>5.5</v>
      </c>
      <c r="N582" s="302" t="s">
        <v>284</v>
      </c>
      <c r="O582" s="302" t="s">
        <v>277</v>
      </c>
      <c r="P582" s="301"/>
      <c r="Q582" s="302">
        <v>1</v>
      </c>
      <c r="R582" s="15"/>
      <c r="S582" s="15"/>
      <c r="T582" s="302"/>
      <c r="U582" s="302"/>
      <c r="V582" s="302"/>
      <c r="W582" s="302"/>
      <c r="X582" s="302"/>
      <c r="Y582" s="302"/>
      <c r="Z582" s="302"/>
      <c r="AA582" s="302"/>
      <c r="AB582" s="302"/>
      <c r="AC582" s="302"/>
      <c r="AD582" s="302"/>
      <c r="AE582" s="302">
        <v>1</v>
      </c>
      <c r="AF582" s="302"/>
      <c r="AG582" s="302"/>
      <c r="AH582" s="302"/>
      <c r="AI582" s="302"/>
      <c r="AJ582" s="302"/>
      <c r="AK582" s="302"/>
      <c r="AL582" s="302"/>
      <c r="AM582" s="302"/>
      <c r="AN582" s="302"/>
      <c r="AO582" s="302"/>
      <c r="AP582" s="302"/>
      <c r="AQ582" s="302">
        <v>1</v>
      </c>
      <c r="AR582" s="302"/>
      <c r="AS582" s="302"/>
      <c r="AT582" s="302"/>
      <c r="AU582" s="302"/>
      <c r="AV582" s="302"/>
      <c r="AW582" s="302"/>
      <c r="AX582" s="302"/>
      <c r="AY582" s="302"/>
      <c r="AZ582" s="302"/>
      <c r="BA582" s="302"/>
      <c r="BB582" s="302"/>
      <c r="BC582" s="302"/>
      <c r="BD582" s="302"/>
      <c r="BE582" s="302"/>
      <c r="BF582" s="302"/>
      <c r="BG582" s="302"/>
      <c r="BH582" s="302"/>
      <c r="BI582" s="302"/>
      <c r="BJ582" s="302"/>
      <c r="BK582" s="302"/>
      <c r="BL582" s="302"/>
      <c r="BM582" s="302"/>
      <c r="BN582" s="302"/>
      <c r="BO582" s="302"/>
      <c r="BP582" s="302"/>
      <c r="BQ582" s="302"/>
      <c r="BR582" s="302"/>
      <c r="BS582" s="302"/>
      <c r="BT582" s="302"/>
      <c r="BU582" s="302"/>
      <c r="BV582" s="302"/>
      <c r="BW582" s="302"/>
      <c r="BX582" s="302"/>
      <c r="BY582" s="302"/>
      <c r="BZ582" s="302"/>
      <c r="CA582" s="302"/>
      <c r="CB582" s="302"/>
      <c r="CC582" s="302"/>
      <c r="CD582" s="302"/>
      <c r="CE582" s="302"/>
      <c r="CF582" s="302"/>
      <c r="CG582" s="302"/>
      <c r="CH582" s="302"/>
      <c r="CI582" s="302"/>
      <c r="CJ582" s="302"/>
      <c r="CK582" s="302"/>
      <c r="CL582" s="302"/>
      <c r="CM582" s="302"/>
      <c r="CN582" s="302"/>
      <c r="CO582" s="302"/>
      <c r="CP582" s="302"/>
      <c r="CQ582" s="302"/>
      <c r="CR582" s="302"/>
      <c r="CS582" s="302"/>
      <c r="CT582" s="302"/>
      <c r="CU582" s="302"/>
      <c r="CV582" s="302"/>
      <c r="CW582" s="302"/>
      <c r="CX582" s="302"/>
      <c r="CY582" s="302"/>
      <c r="CZ582" s="302"/>
      <c r="DA582" s="302"/>
      <c r="DB582" s="302"/>
      <c r="DC582" s="302"/>
      <c r="DD582" s="302"/>
      <c r="DE582" s="302"/>
      <c r="DF582" s="302"/>
      <c r="DG582" s="302"/>
      <c r="DH582" s="302"/>
      <c r="DI582" s="302"/>
      <c r="DJ582" s="302"/>
      <c r="DK582" s="302"/>
      <c r="DL582" s="302"/>
      <c r="DM582" s="302"/>
      <c r="DN582" s="302"/>
      <c r="DO582" s="302"/>
      <c r="DP582" s="302"/>
      <c r="DQ582" s="302"/>
      <c r="DR582" s="302"/>
      <c r="DS582" s="302"/>
      <c r="DT582" s="302"/>
      <c r="DU582" s="302"/>
      <c r="DV582" s="302"/>
      <c r="DW582" s="302"/>
      <c r="DX582" s="302"/>
      <c r="DY582" s="302"/>
      <c r="DZ582" s="302"/>
      <c r="EA582" s="302"/>
      <c r="EB582" s="302"/>
      <c r="EC582" s="302"/>
      <c r="ED582" s="302"/>
      <c r="EE582" s="302"/>
      <c r="EF582" s="302"/>
      <c r="EG582" s="302"/>
      <c r="EH582" s="302"/>
      <c r="EI582" s="302"/>
      <c r="EJ582" s="302"/>
      <c r="EK582" s="302"/>
      <c r="EL582" s="302"/>
      <c r="EM582" s="302"/>
      <c r="EN582" s="302"/>
      <c r="EO582" s="302"/>
      <c r="EP582" s="302"/>
      <c r="EQ582" s="302"/>
      <c r="ER582" s="302"/>
      <c r="ES582" s="302"/>
      <c r="ET582" s="302"/>
      <c r="EU582" s="302"/>
      <c r="EV582" s="302"/>
      <c r="EW582" s="302"/>
      <c r="EX582" s="302"/>
      <c r="EY582" s="302"/>
      <c r="EZ582" s="303"/>
      <c r="FA582" s="303"/>
      <c r="FB582" s="303"/>
      <c r="FC582" s="303"/>
      <c r="FD582" s="303"/>
      <c r="FE582" s="302"/>
      <c r="FF582" s="302"/>
      <c r="FG582" s="302"/>
      <c r="FH582" s="302"/>
      <c r="FI582" s="302"/>
    </row>
    <row r="583" spans="1:165" x14ac:dyDescent="0.2">
      <c r="A583" s="302"/>
      <c r="B583" s="55">
        <f t="shared" si="55"/>
        <v>0</v>
      </c>
      <c r="C583" s="55" t="str">
        <f t="shared" si="56"/>
        <v/>
      </c>
      <c r="D583" s="55" t="str">
        <f t="shared" si="57"/>
        <v/>
      </c>
      <c r="E583" s="55">
        <f t="shared" si="58"/>
        <v>0</v>
      </c>
      <c r="F583" s="55">
        <f t="shared" si="59"/>
        <v>0</v>
      </c>
      <c r="G583" s="55" t="str">
        <f t="shared" si="54"/>
        <v/>
      </c>
      <c r="H583" s="55">
        <f>IF(AND(M583&gt;0,M583&lt;='Summary STATS'!$C$22),1,"")</f>
        <v>1</v>
      </c>
      <c r="I583" s="305"/>
      <c r="J583" s="26" t="s">
        <v>869</v>
      </c>
      <c r="K583" s="205">
        <v>44.230141680000003</v>
      </c>
      <c r="L583" s="205">
        <v>-88.457016569999993</v>
      </c>
      <c r="M583" s="302">
        <v>6.5</v>
      </c>
      <c r="N583" s="302" t="s">
        <v>276</v>
      </c>
      <c r="O583" s="302" t="s">
        <v>277</v>
      </c>
      <c r="P583" s="301"/>
      <c r="Q583" s="302"/>
      <c r="R583" s="15"/>
      <c r="S583" s="15"/>
      <c r="T583" s="302"/>
      <c r="U583" s="302"/>
      <c r="V583" s="302"/>
      <c r="W583" s="302"/>
      <c r="X583" s="302"/>
      <c r="Y583" s="302"/>
      <c r="Z583" s="302"/>
      <c r="AA583" s="302"/>
      <c r="AB583" s="302"/>
      <c r="AC583" s="302"/>
      <c r="AD583" s="302"/>
      <c r="AE583" s="302"/>
      <c r="AF583" s="302"/>
      <c r="AG583" s="302"/>
      <c r="AH583" s="302"/>
      <c r="AI583" s="302"/>
      <c r="AJ583" s="302"/>
      <c r="AK583" s="302"/>
      <c r="AL583" s="302"/>
      <c r="AM583" s="302"/>
      <c r="AN583" s="302"/>
      <c r="AO583" s="302"/>
      <c r="AP583" s="302"/>
      <c r="AQ583" s="302"/>
      <c r="AR583" s="302"/>
      <c r="AS583" s="302"/>
      <c r="AT583" s="302"/>
      <c r="AU583" s="302"/>
      <c r="AV583" s="302"/>
      <c r="AW583" s="302"/>
      <c r="AX583" s="302"/>
      <c r="AY583" s="302"/>
      <c r="AZ583" s="302"/>
      <c r="BA583" s="302"/>
      <c r="BB583" s="302"/>
      <c r="BC583" s="302"/>
      <c r="BD583" s="302"/>
      <c r="BE583" s="302"/>
      <c r="BF583" s="302"/>
      <c r="BG583" s="302"/>
      <c r="BH583" s="302"/>
      <c r="BI583" s="302"/>
      <c r="BJ583" s="302"/>
      <c r="BK583" s="302"/>
      <c r="BL583" s="302"/>
      <c r="BM583" s="302"/>
      <c r="BN583" s="302"/>
      <c r="BO583" s="302"/>
      <c r="BP583" s="302"/>
      <c r="BQ583" s="302"/>
      <c r="BR583" s="302"/>
      <c r="BS583" s="302"/>
      <c r="BT583" s="302"/>
      <c r="BU583" s="302"/>
      <c r="BV583" s="302"/>
      <c r="BW583" s="302"/>
      <c r="BX583" s="302"/>
      <c r="BY583" s="302"/>
      <c r="BZ583" s="302"/>
      <c r="CA583" s="302"/>
      <c r="CB583" s="302"/>
      <c r="CC583" s="302"/>
      <c r="CD583" s="302"/>
      <c r="CE583" s="302"/>
      <c r="CF583" s="302"/>
      <c r="CG583" s="302"/>
      <c r="CH583" s="302"/>
      <c r="CI583" s="302"/>
      <c r="CJ583" s="302"/>
      <c r="CK583" s="302"/>
      <c r="CL583" s="302"/>
      <c r="CM583" s="302"/>
      <c r="CN583" s="302"/>
      <c r="CO583" s="302"/>
      <c r="CP583" s="302"/>
      <c r="CQ583" s="302"/>
      <c r="CR583" s="302"/>
      <c r="CS583" s="302"/>
      <c r="CT583" s="302"/>
      <c r="CU583" s="302"/>
      <c r="CV583" s="302"/>
      <c r="CW583" s="302"/>
      <c r="CX583" s="302"/>
      <c r="CY583" s="302"/>
      <c r="CZ583" s="302"/>
      <c r="DA583" s="302"/>
      <c r="DB583" s="302"/>
      <c r="DC583" s="302"/>
      <c r="DD583" s="302"/>
      <c r="DE583" s="302"/>
      <c r="DF583" s="302"/>
      <c r="DG583" s="302"/>
      <c r="DH583" s="302"/>
      <c r="DI583" s="302"/>
      <c r="DJ583" s="302"/>
      <c r="DK583" s="302"/>
      <c r="DL583" s="302"/>
      <c r="DM583" s="302"/>
      <c r="DN583" s="302"/>
      <c r="DO583" s="302"/>
      <c r="DP583" s="302"/>
      <c r="DQ583" s="302"/>
      <c r="DR583" s="302"/>
      <c r="DS583" s="302"/>
      <c r="DT583" s="302"/>
      <c r="DU583" s="302"/>
      <c r="DV583" s="302"/>
      <c r="DW583" s="302"/>
      <c r="DX583" s="302"/>
      <c r="DY583" s="302"/>
      <c r="DZ583" s="302"/>
      <c r="EA583" s="302"/>
      <c r="EB583" s="302"/>
      <c r="EC583" s="302"/>
      <c r="ED583" s="302"/>
      <c r="EE583" s="302"/>
      <c r="EF583" s="302"/>
      <c r="EG583" s="302"/>
      <c r="EH583" s="302"/>
      <c r="EI583" s="302"/>
      <c r="EJ583" s="302"/>
      <c r="EK583" s="302"/>
      <c r="EL583" s="302"/>
      <c r="EM583" s="302"/>
      <c r="EN583" s="302"/>
      <c r="EO583" s="302"/>
      <c r="EP583" s="302"/>
      <c r="EQ583" s="302"/>
      <c r="ER583" s="302"/>
      <c r="ES583" s="302"/>
      <c r="ET583" s="302"/>
      <c r="EU583" s="302"/>
      <c r="EV583" s="302"/>
      <c r="EW583" s="302"/>
      <c r="EX583" s="302"/>
      <c r="EY583" s="302"/>
      <c r="EZ583" s="303"/>
      <c r="FA583" s="303"/>
      <c r="FB583" s="303"/>
      <c r="FC583" s="303"/>
      <c r="FD583" s="303"/>
      <c r="FE583" s="302"/>
      <c r="FF583" s="302"/>
      <c r="FG583" s="302"/>
      <c r="FH583" s="302"/>
      <c r="FI583" s="302"/>
    </row>
    <row r="584" spans="1:165" x14ac:dyDescent="0.2">
      <c r="A584" s="302"/>
      <c r="B584" s="55">
        <f t="shared" si="55"/>
        <v>0</v>
      </c>
      <c r="C584" s="55" t="str">
        <f t="shared" si="56"/>
        <v/>
      </c>
      <c r="D584" s="55" t="str">
        <f t="shared" si="57"/>
        <v/>
      </c>
      <c r="E584" s="55">
        <f t="shared" si="58"/>
        <v>0</v>
      </c>
      <c r="F584" s="55">
        <f t="shared" si="59"/>
        <v>0</v>
      </c>
      <c r="G584" s="55" t="str">
        <f t="shared" si="54"/>
        <v/>
      </c>
      <c r="H584" s="55">
        <f>IF(AND(M584&gt;0,M584&lt;='Summary STATS'!$C$22),1,"")</f>
        <v>1</v>
      </c>
      <c r="I584" s="305"/>
      <c r="J584" s="26" t="s">
        <v>870</v>
      </c>
      <c r="K584" s="205">
        <v>44.23012679</v>
      </c>
      <c r="L584" s="205">
        <v>-88.455915090000005</v>
      </c>
      <c r="M584" s="302">
        <v>7.5</v>
      </c>
      <c r="N584" s="302" t="s">
        <v>284</v>
      </c>
      <c r="O584" s="302" t="s">
        <v>277</v>
      </c>
      <c r="P584" s="301"/>
      <c r="Q584" s="302"/>
      <c r="R584" s="15"/>
      <c r="S584" s="15"/>
      <c r="T584" s="302"/>
      <c r="U584" s="302"/>
      <c r="V584" s="302"/>
      <c r="W584" s="302"/>
      <c r="X584" s="302"/>
      <c r="Y584" s="302"/>
      <c r="Z584" s="302"/>
      <c r="AA584" s="302"/>
      <c r="AB584" s="302"/>
      <c r="AC584" s="302"/>
      <c r="AD584" s="302"/>
      <c r="AE584" s="302"/>
      <c r="AF584" s="302"/>
      <c r="AG584" s="302"/>
      <c r="AH584" s="302"/>
      <c r="AI584" s="302"/>
      <c r="AJ584" s="302"/>
      <c r="AK584" s="302"/>
      <c r="AL584" s="302"/>
      <c r="AM584" s="302"/>
      <c r="AN584" s="302"/>
      <c r="AO584" s="302"/>
      <c r="AP584" s="302"/>
      <c r="AQ584" s="302"/>
      <c r="AR584" s="302"/>
      <c r="AS584" s="302"/>
      <c r="AT584" s="302"/>
      <c r="AU584" s="302"/>
      <c r="AV584" s="302"/>
      <c r="AW584" s="302"/>
      <c r="AX584" s="302"/>
      <c r="AY584" s="302"/>
      <c r="AZ584" s="302"/>
      <c r="BA584" s="302"/>
      <c r="BB584" s="302"/>
      <c r="BC584" s="302"/>
      <c r="BD584" s="302"/>
      <c r="BE584" s="302"/>
      <c r="BF584" s="302"/>
      <c r="BG584" s="302"/>
      <c r="BH584" s="302"/>
      <c r="BI584" s="302"/>
      <c r="BJ584" s="302"/>
      <c r="BK584" s="302"/>
      <c r="BL584" s="302"/>
      <c r="BM584" s="302"/>
      <c r="BN584" s="302"/>
      <c r="BO584" s="302"/>
      <c r="BP584" s="302"/>
      <c r="BQ584" s="302"/>
      <c r="BR584" s="302"/>
      <c r="BS584" s="302"/>
      <c r="BT584" s="302"/>
      <c r="BU584" s="302"/>
      <c r="BV584" s="302"/>
      <c r="BW584" s="302"/>
      <c r="BX584" s="302"/>
      <c r="BY584" s="302"/>
      <c r="BZ584" s="302"/>
      <c r="CA584" s="302"/>
      <c r="CB584" s="302"/>
      <c r="CC584" s="302"/>
      <c r="CD584" s="302"/>
      <c r="CE584" s="302"/>
      <c r="CF584" s="302"/>
      <c r="CG584" s="302"/>
      <c r="CH584" s="302"/>
      <c r="CI584" s="302"/>
      <c r="CJ584" s="302"/>
      <c r="CK584" s="302"/>
      <c r="CL584" s="302"/>
      <c r="CM584" s="302"/>
      <c r="CN584" s="302"/>
      <c r="CO584" s="302"/>
      <c r="CP584" s="302"/>
      <c r="CQ584" s="302"/>
      <c r="CR584" s="302"/>
      <c r="CS584" s="302"/>
      <c r="CT584" s="302"/>
      <c r="CU584" s="302"/>
      <c r="CV584" s="302"/>
      <c r="CW584" s="302"/>
      <c r="CX584" s="302"/>
      <c r="CY584" s="302"/>
      <c r="CZ584" s="302"/>
      <c r="DA584" s="302"/>
      <c r="DB584" s="302"/>
      <c r="DC584" s="302"/>
      <c r="DD584" s="302"/>
      <c r="DE584" s="302"/>
      <c r="DF584" s="302"/>
      <c r="DG584" s="302"/>
      <c r="DH584" s="302"/>
      <c r="DI584" s="302"/>
      <c r="DJ584" s="302"/>
      <c r="DK584" s="302"/>
      <c r="DL584" s="302"/>
      <c r="DM584" s="302"/>
      <c r="DN584" s="302"/>
      <c r="DO584" s="302"/>
      <c r="DP584" s="302"/>
      <c r="DQ584" s="302"/>
      <c r="DR584" s="302"/>
      <c r="DS584" s="302"/>
      <c r="DT584" s="302"/>
      <c r="DU584" s="302"/>
      <c r="DV584" s="302"/>
      <c r="DW584" s="302"/>
      <c r="DX584" s="302"/>
      <c r="DY584" s="302"/>
      <c r="DZ584" s="302"/>
      <c r="EA584" s="302"/>
      <c r="EB584" s="302"/>
      <c r="EC584" s="302"/>
      <c r="ED584" s="302"/>
      <c r="EE584" s="302"/>
      <c r="EF584" s="302"/>
      <c r="EG584" s="302"/>
      <c r="EH584" s="302"/>
      <c r="EI584" s="302"/>
      <c r="EJ584" s="302"/>
      <c r="EK584" s="302"/>
      <c r="EL584" s="302"/>
      <c r="EM584" s="302"/>
      <c r="EN584" s="302"/>
      <c r="EO584" s="302"/>
      <c r="EP584" s="302"/>
      <c r="EQ584" s="302"/>
      <c r="ER584" s="302"/>
      <c r="ES584" s="302"/>
      <c r="ET584" s="302"/>
      <c r="EU584" s="302"/>
      <c r="EV584" s="302"/>
      <c r="EW584" s="302"/>
      <c r="EX584" s="302"/>
      <c r="EY584" s="302"/>
      <c r="EZ584" s="303"/>
      <c r="FA584" s="303"/>
      <c r="FB584" s="303"/>
      <c r="FC584" s="303"/>
      <c r="FD584" s="303"/>
      <c r="FE584" s="302"/>
      <c r="FF584" s="302"/>
      <c r="FG584" s="302"/>
      <c r="FH584" s="302"/>
      <c r="FI584" s="302"/>
    </row>
    <row r="585" spans="1:165" x14ac:dyDescent="0.2">
      <c r="A585" s="302"/>
      <c r="B585" s="55">
        <f t="shared" si="55"/>
        <v>0</v>
      </c>
      <c r="C585" s="55" t="str">
        <f t="shared" si="56"/>
        <v/>
      </c>
      <c r="D585" s="55" t="str">
        <f t="shared" si="57"/>
        <v/>
      </c>
      <c r="E585" s="55">
        <f t="shared" si="58"/>
        <v>0</v>
      </c>
      <c r="F585" s="55">
        <f t="shared" si="59"/>
        <v>0</v>
      </c>
      <c r="G585" s="55" t="str">
        <f t="shared" si="54"/>
        <v/>
      </c>
      <c r="H585" s="55">
        <f>IF(AND(M585&gt;0,M585&lt;='Summary STATS'!$C$22),1,"")</f>
        <v>1</v>
      </c>
      <c r="I585" s="305"/>
      <c r="J585" s="26" t="s">
        <v>871</v>
      </c>
      <c r="K585" s="205">
        <v>44.230111899999997</v>
      </c>
      <c r="L585" s="205">
        <v>-88.454813610000002</v>
      </c>
      <c r="M585" s="302">
        <v>10.25</v>
      </c>
      <c r="N585" s="302" t="s">
        <v>276</v>
      </c>
      <c r="O585" s="302" t="s">
        <v>277</v>
      </c>
      <c r="P585" s="301"/>
      <c r="Q585" s="302"/>
      <c r="R585" s="15"/>
      <c r="S585" s="15"/>
      <c r="T585" s="302"/>
      <c r="U585" s="302"/>
      <c r="V585" s="302"/>
      <c r="W585" s="302"/>
      <c r="X585" s="302"/>
      <c r="Y585" s="302"/>
      <c r="Z585" s="302"/>
      <c r="AA585" s="302"/>
      <c r="AB585" s="302"/>
      <c r="AC585" s="302"/>
      <c r="AD585" s="302"/>
      <c r="AE585" s="302"/>
      <c r="AF585" s="302"/>
      <c r="AG585" s="302"/>
      <c r="AH585" s="302"/>
      <c r="AI585" s="302"/>
      <c r="AJ585" s="302"/>
      <c r="AK585" s="302"/>
      <c r="AL585" s="302"/>
      <c r="AM585" s="302"/>
      <c r="AN585" s="302"/>
      <c r="AO585" s="302"/>
      <c r="AP585" s="302"/>
      <c r="AQ585" s="302"/>
      <c r="AR585" s="302"/>
      <c r="AS585" s="302"/>
      <c r="AT585" s="302"/>
      <c r="AU585" s="302"/>
      <c r="AV585" s="302"/>
      <c r="AW585" s="302"/>
      <c r="AX585" s="302"/>
      <c r="AY585" s="302"/>
      <c r="AZ585" s="302"/>
      <c r="BA585" s="302"/>
      <c r="BB585" s="302"/>
      <c r="BC585" s="302"/>
      <c r="BD585" s="302"/>
      <c r="BE585" s="302"/>
      <c r="BF585" s="302"/>
      <c r="BG585" s="302"/>
      <c r="BH585" s="302"/>
      <c r="BI585" s="302"/>
      <c r="BJ585" s="302"/>
      <c r="BK585" s="302"/>
      <c r="BL585" s="302"/>
      <c r="BM585" s="302"/>
      <c r="BN585" s="302"/>
      <c r="BO585" s="302"/>
      <c r="BP585" s="302"/>
      <c r="BQ585" s="302"/>
      <c r="BR585" s="302"/>
      <c r="BS585" s="302"/>
      <c r="BT585" s="302"/>
      <c r="BU585" s="302"/>
      <c r="BV585" s="302"/>
      <c r="BW585" s="302"/>
      <c r="BX585" s="302"/>
      <c r="BY585" s="302"/>
      <c r="BZ585" s="302"/>
      <c r="CA585" s="302"/>
      <c r="CB585" s="302"/>
      <c r="CC585" s="302"/>
      <c r="CD585" s="302"/>
      <c r="CE585" s="302"/>
      <c r="CF585" s="302"/>
      <c r="CG585" s="302"/>
      <c r="CH585" s="302"/>
      <c r="CI585" s="302"/>
      <c r="CJ585" s="302"/>
      <c r="CK585" s="302"/>
      <c r="CL585" s="302"/>
      <c r="CM585" s="302"/>
      <c r="CN585" s="302"/>
      <c r="CO585" s="302"/>
      <c r="CP585" s="302"/>
      <c r="CQ585" s="302"/>
      <c r="CR585" s="302"/>
      <c r="CS585" s="302"/>
      <c r="CT585" s="302"/>
      <c r="CU585" s="302"/>
      <c r="CV585" s="302"/>
      <c r="CW585" s="302"/>
      <c r="CX585" s="302"/>
      <c r="CY585" s="302"/>
      <c r="CZ585" s="302"/>
      <c r="DA585" s="302"/>
      <c r="DB585" s="302"/>
      <c r="DC585" s="302"/>
      <c r="DD585" s="302"/>
      <c r="DE585" s="302"/>
      <c r="DF585" s="302"/>
      <c r="DG585" s="302"/>
      <c r="DH585" s="302"/>
      <c r="DI585" s="302"/>
      <c r="DJ585" s="302"/>
      <c r="DK585" s="302"/>
      <c r="DL585" s="302"/>
      <c r="DM585" s="302"/>
      <c r="DN585" s="302"/>
      <c r="DO585" s="302"/>
      <c r="DP585" s="302"/>
      <c r="DQ585" s="302"/>
      <c r="DR585" s="302"/>
      <c r="DS585" s="302"/>
      <c r="DT585" s="302"/>
      <c r="DU585" s="302"/>
      <c r="DV585" s="302"/>
      <c r="DW585" s="302"/>
      <c r="DX585" s="302"/>
      <c r="DY585" s="302"/>
      <c r="DZ585" s="302"/>
      <c r="EA585" s="302"/>
      <c r="EB585" s="302"/>
      <c r="EC585" s="302"/>
      <c r="ED585" s="302"/>
      <c r="EE585" s="302"/>
      <c r="EF585" s="302"/>
      <c r="EG585" s="302"/>
      <c r="EH585" s="302"/>
      <c r="EI585" s="302"/>
      <c r="EJ585" s="302"/>
      <c r="EK585" s="302"/>
      <c r="EL585" s="302"/>
      <c r="EM585" s="302"/>
      <c r="EN585" s="302"/>
      <c r="EO585" s="302"/>
      <c r="EP585" s="302"/>
      <c r="EQ585" s="302"/>
      <c r="ER585" s="302"/>
      <c r="ES585" s="302"/>
      <c r="ET585" s="302"/>
      <c r="EU585" s="302"/>
      <c r="EV585" s="302"/>
      <c r="EW585" s="302"/>
      <c r="EX585" s="302"/>
      <c r="EY585" s="302"/>
      <c r="EZ585" s="303"/>
      <c r="FA585" s="303"/>
      <c r="FB585" s="303"/>
      <c r="FC585" s="303"/>
      <c r="FD585" s="303"/>
      <c r="FE585" s="302"/>
      <c r="FF585" s="302"/>
      <c r="FG585" s="302"/>
      <c r="FH585" s="302"/>
      <c r="FI585" s="302"/>
    </row>
    <row r="586" spans="1:165" x14ac:dyDescent="0.2">
      <c r="A586" s="302"/>
      <c r="B586" s="55">
        <f t="shared" si="55"/>
        <v>0</v>
      </c>
      <c r="C586" s="55" t="str">
        <f t="shared" si="56"/>
        <v/>
      </c>
      <c r="D586" s="55" t="str">
        <f t="shared" si="57"/>
        <v/>
      </c>
      <c r="E586" s="55">
        <f t="shared" si="58"/>
        <v>0</v>
      </c>
      <c r="F586" s="55">
        <f t="shared" si="59"/>
        <v>0</v>
      </c>
      <c r="G586" s="55" t="str">
        <f t="shared" si="54"/>
        <v/>
      </c>
      <c r="H586" s="55">
        <f>IF(AND(M586&gt;0,M586&lt;='Summary STATS'!$C$22),1,"")</f>
        <v>1</v>
      </c>
      <c r="I586" s="305"/>
      <c r="J586" s="26" t="s">
        <v>872</v>
      </c>
      <c r="K586" s="205">
        <v>44.23009699</v>
      </c>
      <c r="L586" s="205">
        <v>-88.453712139999993</v>
      </c>
      <c r="M586" s="302">
        <v>13</v>
      </c>
      <c r="N586" s="302" t="s">
        <v>276</v>
      </c>
      <c r="O586" s="302" t="s">
        <v>276</v>
      </c>
      <c r="P586" s="301"/>
      <c r="Q586" s="302"/>
      <c r="R586" s="15"/>
      <c r="S586" s="15"/>
      <c r="T586" s="302"/>
      <c r="U586" s="302"/>
      <c r="V586" s="302"/>
      <c r="W586" s="302"/>
      <c r="X586" s="302"/>
      <c r="Y586" s="302"/>
      <c r="Z586" s="302"/>
      <c r="AA586" s="302"/>
      <c r="AB586" s="302"/>
      <c r="AC586" s="302"/>
      <c r="AD586" s="302"/>
      <c r="AE586" s="302"/>
      <c r="AF586" s="302"/>
      <c r="AG586" s="302"/>
      <c r="AH586" s="302"/>
      <c r="AI586" s="302"/>
      <c r="AJ586" s="302"/>
      <c r="AK586" s="302"/>
      <c r="AL586" s="302"/>
      <c r="AM586" s="302"/>
      <c r="AN586" s="302"/>
      <c r="AO586" s="302"/>
      <c r="AP586" s="302"/>
      <c r="AQ586" s="302"/>
      <c r="AR586" s="302"/>
      <c r="AS586" s="302"/>
      <c r="AT586" s="302"/>
      <c r="AU586" s="302"/>
      <c r="AV586" s="302"/>
      <c r="AW586" s="302"/>
      <c r="AX586" s="302"/>
      <c r="AY586" s="302"/>
      <c r="AZ586" s="302"/>
      <c r="BA586" s="302"/>
      <c r="BB586" s="302"/>
      <c r="BC586" s="302"/>
      <c r="BD586" s="302"/>
      <c r="BE586" s="302"/>
      <c r="BF586" s="302"/>
      <c r="BG586" s="302"/>
      <c r="BH586" s="302"/>
      <c r="BI586" s="302"/>
      <c r="BJ586" s="302"/>
      <c r="BK586" s="302"/>
      <c r="BL586" s="302"/>
      <c r="BM586" s="302"/>
      <c r="BN586" s="302"/>
      <c r="BO586" s="302"/>
      <c r="BP586" s="302"/>
      <c r="BQ586" s="302"/>
      <c r="BR586" s="302"/>
      <c r="BS586" s="302"/>
      <c r="BT586" s="302"/>
      <c r="BU586" s="302"/>
      <c r="BV586" s="302"/>
      <c r="BW586" s="302"/>
      <c r="BX586" s="302"/>
      <c r="BY586" s="302"/>
      <c r="BZ586" s="302"/>
      <c r="CA586" s="302"/>
      <c r="CB586" s="302"/>
      <c r="CC586" s="302"/>
      <c r="CD586" s="302"/>
      <c r="CE586" s="302"/>
      <c r="CF586" s="302"/>
      <c r="CG586" s="302"/>
      <c r="CH586" s="302"/>
      <c r="CI586" s="302"/>
      <c r="CJ586" s="302"/>
      <c r="CK586" s="302"/>
      <c r="CL586" s="302"/>
      <c r="CM586" s="302"/>
      <c r="CN586" s="302"/>
      <c r="CO586" s="302"/>
      <c r="CP586" s="302"/>
      <c r="CQ586" s="302"/>
      <c r="CR586" s="302"/>
      <c r="CS586" s="302"/>
      <c r="CT586" s="302"/>
      <c r="CU586" s="302"/>
      <c r="CV586" s="302"/>
      <c r="CW586" s="302"/>
      <c r="CX586" s="302"/>
      <c r="CY586" s="302"/>
      <c r="CZ586" s="302"/>
      <c r="DA586" s="302"/>
      <c r="DB586" s="302"/>
      <c r="DC586" s="302"/>
      <c r="DD586" s="302"/>
      <c r="DE586" s="302"/>
      <c r="DF586" s="302"/>
      <c r="DG586" s="302"/>
      <c r="DH586" s="302"/>
      <c r="DI586" s="302"/>
      <c r="DJ586" s="302"/>
      <c r="DK586" s="302"/>
      <c r="DL586" s="302"/>
      <c r="DM586" s="302"/>
      <c r="DN586" s="302"/>
      <c r="DO586" s="302"/>
      <c r="DP586" s="302"/>
      <c r="DQ586" s="302"/>
      <c r="DR586" s="302"/>
      <c r="DS586" s="302"/>
      <c r="DT586" s="302"/>
      <c r="DU586" s="302"/>
      <c r="DV586" s="302"/>
      <c r="DW586" s="302"/>
      <c r="DX586" s="302"/>
      <c r="DY586" s="302"/>
      <c r="DZ586" s="302"/>
      <c r="EA586" s="302"/>
      <c r="EB586" s="302"/>
      <c r="EC586" s="302"/>
      <c r="ED586" s="302"/>
      <c r="EE586" s="302"/>
      <c r="EF586" s="302"/>
      <c r="EG586" s="302"/>
      <c r="EH586" s="302"/>
      <c r="EI586" s="302"/>
      <c r="EJ586" s="302"/>
      <c r="EK586" s="302"/>
      <c r="EL586" s="302"/>
      <c r="EM586" s="302"/>
      <c r="EN586" s="302"/>
      <c r="EO586" s="302"/>
      <c r="EP586" s="302"/>
      <c r="EQ586" s="302"/>
      <c r="ER586" s="302"/>
      <c r="ES586" s="302"/>
      <c r="ET586" s="302"/>
      <c r="EU586" s="302"/>
      <c r="EV586" s="302"/>
      <c r="EW586" s="302"/>
      <c r="EX586" s="302"/>
      <c r="EY586" s="302"/>
      <c r="EZ586" s="303"/>
      <c r="FA586" s="303"/>
      <c r="FB586" s="303"/>
      <c r="FC586" s="303"/>
      <c r="FD586" s="303"/>
      <c r="FE586" s="302"/>
      <c r="FF586" s="302"/>
      <c r="FG586" s="302"/>
      <c r="FH586" s="302"/>
      <c r="FI586" s="302"/>
    </row>
    <row r="587" spans="1:165" x14ac:dyDescent="0.2">
      <c r="A587" s="302"/>
      <c r="B587" s="55">
        <f t="shared" si="55"/>
        <v>0</v>
      </c>
      <c r="C587" s="55" t="str">
        <f t="shared" si="56"/>
        <v/>
      </c>
      <c r="D587" s="55" t="str">
        <f t="shared" si="57"/>
        <v/>
      </c>
      <c r="E587" s="55">
        <f t="shared" si="58"/>
        <v>0</v>
      </c>
      <c r="F587" s="55">
        <f t="shared" si="59"/>
        <v>0</v>
      </c>
      <c r="G587" s="55" t="str">
        <f t="shared" si="54"/>
        <v/>
      </c>
      <c r="H587" s="55">
        <f>IF(AND(M587&gt;0,M587&lt;='Summary STATS'!$C$22),1,"")</f>
        <v>1</v>
      </c>
      <c r="I587" s="305"/>
      <c r="J587" s="26" t="s">
        <v>873</v>
      </c>
      <c r="K587" s="205">
        <v>44.230082070000002</v>
      </c>
      <c r="L587" s="205">
        <v>-88.452610660000005</v>
      </c>
      <c r="M587" s="302">
        <v>13.75</v>
      </c>
      <c r="N587" s="302" t="s">
        <v>276</v>
      </c>
      <c r="O587" s="302" t="s">
        <v>276</v>
      </c>
      <c r="P587" s="301"/>
      <c r="Q587" s="302"/>
      <c r="R587" s="15"/>
      <c r="S587" s="15"/>
      <c r="T587" s="302"/>
      <c r="U587" s="302"/>
      <c r="V587" s="302"/>
      <c r="W587" s="302"/>
      <c r="X587" s="302"/>
      <c r="Y587" s="302"/>
      <c r="Z587" s="302"/>
      <c r="AA587" s="302"/>
      <c r="AB587" s="302"/>
      <c r="AC587" s="302"/>
      <c r="AD587" s="302"/>
      <c r="AE587" s="302"/>
      <c r="AF587" s="302"/>
      <c r="AG587" s="302"/>
      <c r="AH587" s="302"/>
      <c r="AI587" s="302"/>
      <c r="AJ587" s="302"/>
      <c r="AK587" s="302"/>
      <c r="AL587" s="302"/>
      <c r="AM587" s="302"/>
      <c r="AN587" s="302"/>
      <c r="AO587" s="302"/>
      <c r="AP587" s="302"/>
      <c r="AQ587" s="302"/>
      <c r="AR587" s="302"/>
      <c r="AS587" s="302"/>
      <c r="AT587" s="302"/>
      <c r="AU587" s="302"/>
      <c r="AV587" s="302"/>
      <c r="AW587" s="302"/>
      <c r="AX587" s="302"/>
      <c r="AY587" s="302"/>
      <c r="AZ587" s="302"/>
      <c r="BA587" s="302"/>
      <c r="BB587" s="302"/>
      <c r="BC587" s="302"/>
      <c r="BD587" s="302"/>
      <c r="BE587" s="302"/>
      <c r="BF587" s="302"/>
      <c r="BG587" s="302"/>
      <c r="BH587" s="302"/>
      <c r="BI587" s="302"/>
      <c r="BJ587" s="302"/>
      <c r="BK587" s="302"/>
      <c r="BL587" s="302"/>
      <c r="BM587" s="302"/>
      <c r="BN587" s="302"/>
      <c r="BO587" s="302"/>
      <c r="BP587" s="302"/>
      <c r="BQ587" s="302"/>
      <c r="BR587" s="302"/>
      <c r="BS587" s="302"/>
      <c r="BT587" s="302"/>
      <c r="BU587" s="302"/>
      <c r="BV587" s="302"/>
      <c r="BW587" s="302"/>
      <c r="BX587" s="302"/>
      <c r="BY587" s="302"/>
      <c r="BZ587" s="302"/>
      <c r="CA587" s="302"/>
      <c r="CB587" s="302"/>
      <c r="CC587" s="302"/>
      <c r="CD587" s="302"/>
      <c r="CE587" s="302"/>
      <c r="CF587" s="302"/>
      <c r="CG587" s="302"/>
      <c r="CH587" s="302"/>
      <c r="CI587" s="302"/>
      <c r="CJ587" s="302"/>
      <c r="CK587" s="302"/>
      <c r="CL587" s="302"/>
      <c r="CM587" s="302"/>
      <c r="CN587" s="302"/>
      <c r="CO587" s="302"/>
      <c r="CP587" s="302"/>
      <c r="CQ587" s="302"/>
      <c r="CR587" s="302"/>
      <c r="CS587" s="302"/>
      <c r="CT587" s="302"/>
      <c r="CU587" s="302"/>
      <c r="CV587" s="302"/>
      <c r="CW587" s="302"/>
      <c r="CX587" s="302"/>
      <c r="CY587" s="302"/>
      <c r="CZ587" s="302"/>
      <c r="DA587" s="302"/>
      <c r="DB587" s="302"/>
      <c r="DC587" s="302"/>
      <c r="DD587" s="302"/>
      <c r="DE587" s="302"/>
      <c r="DF587" s="302"/>
      <c r="DG587" s="302"/>
      <c r="DH587" s="302"/>
      <c r="DI587" s="302"/>
      <c r="DJ587" s="302"/>
      <c r="DK587" s="302"/>
      <c r="DL587" s="302"/>
      <c r="DM587" s="302"/>
      <c r="DN587" s="302"/>
      <c r="DO587" s="302"/>
      <c r="DP587" s="302"/>
      <c r="DQ587" s="302"/>
      <c r="DR587" s="302"/>
      <c r="DS587" s="302"/>
      <c r="DT587" s="302"/>
      <c r="DU587" s="302"/>
      <c r="DV587" s="302"/>
      <c r="DW587" s="302"/>
      <c r="DX587" s="302"/>
      <c r="DY587" s="302"/>
      <c r="DZ587" s="302"/>
      <c r="EA587" s="302"/>
      <c r="EB587" s="302"/>
      <c r="EC587" s="302"/>
      <c r="ED587" s="302"/>
      <c r="EE587" s="302"/>
      <c r="EF587" s="302"/>
      <c r="EG587" s="302"/>
      <c r="EH587" s="302"/>
      <c r="EI587" s="302"/>
      <c r="EJ587" s="302"/>
      <c r="EK587" s="302"/>
      <c r="EL587" s="302"/>
      <c r="EM587" s="302"/>
      <c r="EN587" s="302"/>
      <c r="EO587" s="302"/>
      <c r="EP587" s="302"/>
      <c r="EQ587" s="302"/>
      <c r="ER587" s="302"/>
      <c r="ES587" s="302"/>
      <c r="ET587" s="302"/>
      <c r="EU587" s="302"/>
      <c r="EV587" s="302"/>
      <c r="EW587" s="302"/>
      <c r="EX587" s="302"/>
      <c r="EY587" s="302"/>
      <c r="EZ587" s="303"/>
      <c r="FA587" s="303"/>
      <c r="FB587" s="303"/>
      <c r="FC587" s="303"/>
      <c r="FD587" s="303"/>
      <c r="FE587" s="302"/>
      <c r="FF587" s="302"/>
      <c r="FG587" s="302"/>
      <c r="FH587" s="302"/>
      <c r="FI587" s="302"/>
    </row>
    <row r="588" spans="1:165" x14ac:dyDescent="0.2">
      <c r="A588" s="302"/>
      <c r="B588" s="55">
        <f t="shared" si="55"/>
        <v>0</v>
      </c>
      <c r="C588" s="55" t="str">
        <f t="shared" si="56"/>
        <v/>
      </c>
      <c r="D588" s="55" t="str">
        <f t="shared" si="57"/>
        <v/>
      </c>
      <c r="E588" s="55">
        <f t="shared" si="58"/>
        <v>0</v>
      </c>
      <c r="F588" s="55">
        <f t="shared" si="59"/>
        <v>0</v>
      </c>
      <c r="G588" s="55" t="str">
        <f t="shared" si="54"/>
        <v/>
      </c>
      <c r="H588" s="55">
        <f>IF(AND(M588&gt;0,M588&lt;='Summary STATS'!$C$22),1,"")</f>
        <v>1</v>
      </c>
      <c r="I588" s="305"/>
      <c r="J588" s="26" t="s">
        <v>874</v>
      </c>
      <c r="K588" s="205">
        <v>44.230067140000003</v>
      </c>
      <c r="L588" s="205">
        <v>-88.451509180000002</v>
      </c>
      <c r="M588" s="302">
        <v>12.5</v>
      </c>
      <c r="N588" s="302" t="s">
        <v>276</v>
      </c>
      <c r="O588" s="302" t="s">
        <v>277</v>
      </c>
      <c r="P588" s="301"/>
      <c r="Q588" s="302"/>
      <c r="R588" s="15"/>
      <c r="S588" s="15"/>
      <c r="T588" s="302"/>
      <c r="U588" s="302"/>
      <c r="V588" s="302"/>
      <c r="W588" s="302"/>
      <c r="X588" s="302"/>
      <c r="Y588" s="302"/>
      <c r="Z588" s="302"/>
      <c r="AA588" s="302"/>
      <c r="AB588" s="302"/>
      <c r="AC588" s="302"/>
      <c r="AD588" s="302"/>
      <c r="AE588" s="302"/>
      <c r="AF588" s="302"/>
      <c r="AG588" s="302"/>
      <c r="AH588" s="302"/>
      <c r="AI588" s="302"/>
      <c r="AJ588" s="302"/>
      <c r="AK588" s="302"/>
      <c r="AL588" s="302"/>
      <c r="AM588" s="302"/>
      <c r="AN588" s="302"/>
      <c r="AO588" s="302"/>
      <c r="AP588" s="302"/>
      <c r="AQ588" s="302"/>
      <c r="AR588" s="302"/>
      <c r="AS588" s="302"/>
      <c r="AT588" s="302"/>
      <c r="AU588" s="302"/>
      <c r="AV588" s="302"/>
      <c r="AW588" s="302"/>
      <c r="AX588" s="302"/>
      <c r="AY588" s="302"/>
      <c r="AZ588" s="302"/>
      <c r="BA588" s="302"/>
      <c r="BB588" s="302"/>
      <c r="BC588" s="302"/>
      <c r="BD588" s="302"/>
      <c r="BE588" s="302"/>
      <c r="BF588" s="302"/>
      <c r="BG588" s="302"/>
      <c r="BH588" s="302"/>
      <c r="BI588" s="302"/>
      <c r="BJ588" s="302"/>
      <c r="BK588" s="302"/>
      <c r="BL588" s="302"/>
      <c r="BM588" s="302"/>
      <c r="BN588" s="302"/>
      <c r="BO588" s="302"/>
      <c r="BP588" s="302"/>
      <c r="BQ588" s="302"/>
      <c r="BR588" s="302"/>
      <c r="BS588" s="302"/>
      <c r="BT588" s="302"/>
      <c r="BU588" s="302"/>
      <c r="BV588" s="302"/>
      <c r="BW588" s="302"/>
      <c r="BX588" s="302"/>
      <c r="BY588" s="302"/>
      <c r="BZ588" s="302"/>
      <c r="CA588" s="302"/>
      <c r="CB588" s="302"/>
      <c r="CC588" s="302"/>
      <c r="CD588" s="302"/>
      <c r="CE588" s="302"/>
      <c r="CF588" s="302"/>
      <c r="CG588" s="302"/>
      <c r="CH588" s="302"/>
      <c r="CI588" s="302"/>
      <c r="CJ588" s="302"/>
      <c r="CK588" s="302"/>
      <c r="CL588" s="302"/>
      <c r="CM588" s="302"/>
      <c r="CN588" s="302"/>
      <c r="CO588" s="302"/>
      <c r="CP588" s="302"/>
      <c r="CQ588" s="302"/>
      <c r="CR588" s="302"/>
      <c r="CS588" s="302"/>
      <c r="CT588" s="302"/>
      <c r="CU588" s="302"/>
      <c r="CV588" s="302"/>
      <c r="CW588" s="302"/>
      <c r="CX588" s="302"/>
      <c r="CY588" s="302"/>
      <c r="CZ588" s="302"/>
      <c r="DA588" s="302"/>
      <c r="DB588" s="302"/>
      <c r="DC588" s="302"/>
      <c r="DD588" s="302"/>
      <c r="DE588" s="302"/>
      <c r="DF588" s="302"/>
      <c r="DG588" s="302"/>
      <c r="DH588" s="302"/>
      <c r="DI588" s="302"/>
      <c r="DJ588" s="302"/>
      <c r="DK588" s="302"/>
      <c r="DL588" s="302"/>
      <c r="DM588" s="302"/>
      <c r="DN588" s="302"/>
      <c r="DO588" s="302"/>
      <c r="DP588" s="302"/>
      <c r="DQ588" s="302"/>
      <c r="DR588" s="302"/>
      <c r="DS588" s="302"/>
      <c r="DT588" s="302"/>
      <c r="DU588" s="302"/>
      <c r="DV588" s="302"/>
      <c r="DW588" s="302"/>
      <c r="DX588" s="302"/>
      <c r="DY588" s="302"/>
      <c r="DZ588" s="302"/>
      <c r="EA588" s="302"/>
      <c r="EB588" s="302"/>
      <c r="EC588" s="302"/>
      <c r="ED588" s="302"/>
      <c r="EE588" s="302"/>
      <c r="EF588" s="302"/>
      <c r="EG588" s="302"/>
      <c r="EH588" s="302"/>
      <c r="EI588" s="302"/>
      <c r="EJ588" s="302"/>
      <c r="EK588" s="302"/>
      <c r="EL588" s="302"/>
      <c r="EM588" s="302"/>
      <c r="EN588" s="302"/>
      <c r="EO588" s="302"/>
      <c r="EP588" s="302"/>
      <c r="EQ588" s="302"/>
      <c r="ER588" s="302"/>
      <c r="ES588" s="302"/>
      <c r="ET588" s="302"/>
      <c r="EU588" s="302"/>
      <c r="EV588" s="302"/>
      <c r="EW588" s="302"/>
      <c r="EX588" s="302"/>
      <c r="EY588" s="302"/>
      <c r="EZ588" s="303"/>
      <c r="FA588" s="303"/>
      <c r="FB588" s="303"/>
      <c r="FC588" s="303"/>
      <c r="FD588" s="303"/>
      <c r="FE588" s="302"/>
      <c r="FF588" s="302"/>
      <c r="FG588" s="302"/>
      <c r="FH588" s="302"/>
      <c r="FI588" s="302"/>
    </row>
    <row r="589" spans="1:165" x14ac:dyDescent="0.2">
      <c r="A589" s="302"/>
      <c r="B589" s="55">
        <f t="shared" si="55"/>
        <v>0</v>
      </c>
      <c r="C589" s="55" t="str">
        <f t="shared" si="56"/>
        <v/>
      </c>
      <c r="D589" s="55" t="str">
        <f t="shared" si="57"/>
        <v/>
      </c>
      <c r="E589" s="55">
        <f t="shared" si="58"/>
        <v>0</v>
      </c>
      <c r="F589" s="55">
        <f t="shared" si="59"/>
        <v>0</v>
      </c>
      <c r="G589" s="55" t="str">
        <f t="shared" si="54"/>
        <v/>
      </c>
      <c r="H589" s="55">
        <f>IF(AND(M589&gt;0,M589&lt;='Summary STATS'!$C$22),1,"")</f>
        <v>1</v>
      </c>
      <c r="I589" s="305"/>
      <c r="J589" s="26" t="s">
        <v>875</v>
      </c>
      <c r="K589" s="205">
        <v>44.230052200000003</v>
      </c>
      <c r="L589" s="205">
        <v>-88.450407709999993</v>
      </c>
      <c r="M589" s="302">
        <v>8.5</v>
      </c>
      <c r="N589" s="302" t="s">
        <v>276</v>
      </c>
      <c r="O589" s="302" t="s">
        <v>277</v>
      </c>
      <c r="P589" s="301"/>
      <c r="Q589" s="302"/>
      <c r="R589" s="15"/>
      <c r="S589" s="15"/>
      <c r="T589" s="302"/>
      <c r="U589" s="302"/>
      <c r="V589" s="302"/>
      <c r="W589" s="302"/>
      <c r="X589" s="302"/>
      <c r="Y589" s="302"/>
      <c r="Z589" s="302"/>
      <c r="AA589" s="302"/>
      <c r="AB589" s="302"/>
      <c r="AC589" s="302"/>
      <c r="AD589" s="302"/>
      <c r="AE589" s="302"/>
      <c r="AF589" s="302"/>
      <c r="AG589" s="302"/>
      <c r="AH589" s="302"/>
      <c r="AI589" s="302"/>
      <c r="AJ589" s="302"/>
      <c r="AK589" s="302"/>
      <c r="AL589" s="302"/>
      <c r="AM589" s="302"/>
      <c r="AN589" s="302"/>
      <c r="AO589" s="302"/>
      <c r="AP589" s="302"/>
      <c r="AQ589" s="302"/>
      <c r="AR589" s="302"/>
      <c r="AS589" s="302"/>
      <c r="AT589" s="302"/>
      <c r="AU589" s="302"/>
      <c r="AV589" s="302"/>
      <c r="AW589" s="302"/>
      <c r="AX589" s="302"/>
      <c r="AY589" s="302"/>
      <c r="AZ589" s="302"/>
      <c r="BA589" s="302"/>
      <c r="BB589" s="302"/>
      <c r="BC589" s="302"/>
      <c r="BD589" s="302"/>
      <c r="BE589" s="302"/>
      <c r="BF589" s="302"/>
      <c r="BG589" s="302"/>
      <c r="BH589" s="302"/>
      <c r="BI589" s="302"/>
      <c r="BJ589" s="302"/>
      <c r="BK589" s="302"/>
      <c r="BL589" s="302"/>
      <c r="BM589" s="302"/>
      <c r="BN589" s="302"/>
      <c r="BO589" s="302"/>
      <c r="BP589" s="302"/>
      <c r="BQ589" s="302"/>
      <c r="BR589" s="302"/>
      <c r="BS589" s="302"/>
      <c r="BT589" s="302"/>
      <c r="BU589" s="302"/>
      <c r="BV589" s="302"/>
      <c r="BW589" s="302"/>
      <c r="BX589" s="302"/>
      <c r="BY589" s="302"/>
      <c r="BZ589" s="302"/>
      <c r="CA589" s="302"/>
      <c r="CB589" s="302"/>
      <c r="CC589" s="302"/>
      <c r="CD589" s="302"/>
      <c r="CE589" s="302"/>
      <c r="CF589" s="302"/>
      <c r="CG589" s="302"/>
      <c r="CH589" s="302"/>
      <c r="CI589" s="302"/>
      <c r="CJ589" s="302"/>
      <c r="CK589" s="302"/>
      <c r="CL589" s="302"/>
      <c r="CM589" s="302"/>
      <c r="CN589" s="302"/>
      <c r="CO589" s="302"/>
      <c r="CP589" s="302"/>
      <c r="CQ589" s="302"/>
      <c r="CR589" s="302"/>
      <c r="CS589" s="302"/>
      <c r="CT589" s="302"/>
      <c r="CU589" s="302"/>
      <c r="CV589" s="302"/>
      <c r="CW589" s="302"/>
      <c r="CX589" s="302"/>
      <c r="CY589" s="302"/>
      <c r="CZ589" s="302"/>
      <c r="DA589" s="302"/>
      <c r="DB589" s="302"/>
      <c r="DC589" s="302"/>
      <c r="DD589" s="302"/>
      <c r="DE589" s="302"/>
      <c r="DF589" s="302"/>
      <c r="DG589" s="302"/>
      <c r="DH589" s="302"/>
      <c r="DI589" s="302"/>
      <c r="DJ589" s="302"/>
      <c r="DK589" s="302"/>
      <c r="DL589" s="302"/>
      <c r="DM589" s="302"/>
      <c r="DN589" s="302"/>
      <c r="DO589" s="302"/>
      <c r="DP589" s="302"/>
      <c r="DQ589" s="302"/>
      <c r="DR589" s="302"/>
      <c r="DS589" s="302"/>
      <c r="DT589" s="302"/>
      <c r="DU589" s="302"/>
      <c r="DV589" s="302"/>
      <c r="DW589" s="302"/>
      <c r="DX589" s="302"/>
      <c r="DY589" s="302"/>
      <c r="DZ589" s="302"/>
      <c r="EA589" s="302"/>
      <c r="EB589" s="302"/>
      <c r="EC589" s="302"/>
      <c r="ED589" s="302"/>
      <c r="EE589" s="302"/>
      <c r="EF589" s="302"/>
      <c r="EG589" s="302"/>
      <c r="EH589" s="302"/>
      <c r="EI589" s="302"/>
      <c r="EJ589" s="302"/>
      <c r="EK589" s="302"/>
      <c r="EL589" s="302"/>
      <c r="EM589" s="302"/>
      <c r="EN589" s="302"/>
      <c r="EO589" s="302"/>
      <c r="EP589" s="302"/>
      <c r="EQ589" s="302"/>
      <c r="ER589" s="302"/>
      <c r="ES589" s="302"/>
      <c r="ET589" s="302"/>
      <c r="EU589" s="302"/>
      <c r="EV589" s="302"/>
      <c r="EW589" s="302"/>
      <c r="EX589" s="302"/>
      <c r="EY589" s="302"/>
      <c r="EZ589" s="303"/>
      <c r="FA589" s="303"/>
      <c r="FB589" s="303"/>
      <c r="FC589" s="303"/>
      <c r="FD589" s="303"/>
      <c r="FE589" s="302"/>
      <c r="FF589" s="302"/>
      <c r="FG589" s="302"/>
      <c r="FH589" s="302"/>
      <c r="FI589" s="302"/>
    </row>
    <row r="590" spans="1:165" x14ac:dyDescent="0.2">
      <c r="A590" s="302"/>
      <c r="B590" s="55">
        <f t="shared" si="55"/>
        <v>1</v>
      </c>
      <c r="C590" s="55">
        <f t="shared" si="56"/>
        <v>1</v>
      </c>
      <c r="D590" s="55">
        <f t="shared" si="57"/>
        <v>1</v>
      </c>
      <c r="E590" s="55">
        <f t="shared" si="58"/>
        <v>1</v>
      </c>
      <c r="F590" s="55">
        <f t="shared" si="59"/>
        <v>1</v>
      </c>
      <c r="G590" s="55">
        <f t="shared" si="54"/>
        <v>6.5</v>
      </c>
      <c r="H590" s="55">
        <f>IF(AND(M590&gt;0,M590&lt;='Summary STATS'!$C$22),1,"")</f>
        <v>1</v>
      </c>
      <c r="I590" s="305"/>
      <c r="J590" s="26" t="s">
        <v>876</v>
      </c>
      <c r="K590" s="205">
        <v>44.230037250000002</v>
      </c>
      <c r="L590" s="205">
        <v>-88.449306239999999</v>
      </c>
      <c r="M590" s="302">
        <v>6.5</v>
      </c>
      <c r="N590" s="302" t="s">
        <v>293</v>
      </c>
      <c r="O590" s="302" t="s">
        <v>277</v>
      </c>
      <c r="P590" s="301"/>
      <c r="Q590" s="302">
        <v>1</v>
      </c>
      <c r="R590" s="15"/>
      <c r="S590" s="15"/>
      <c r="T590" s="302"/>
      <c r="U590" s="302"/>
      <c r="V590" s="302"/>
      <c r="W590" s="302"/>
      <c r="X590" s="302"/>
      <c r="Y590" s="302"/>
      <c r="Z590" s="302"/>
      <c r="AA590" s="302"/>
      <c r="AB590" s="302"/>
      <c r="AC590" s="302"/>
      <c r="AD590" s="302"/>
      <c r="AE590" s="302"/>
      <c r="AF590" s="302"/>
      <c r="AG590" s="302"/>
      <c r="AH590" s="302"/>
      <c r="AI590" s="302"/>
      <c r="AJ590" s="302"/>
      <c r="AK590" s="302"/>
      <c r="AL590" s="302"/>
      <c r="AM590" s="302"/>
      <c r="AN590" s="302"/>
      <c r="AO590" s="302"/>
      <c r="AP590" s="302"/>
      <c r="AQ590" s="302">
        <v>1</v>
      </c>
      <c r="AR590" s="302"/>
      <c r="AS590" s="302"/>
      <c r="AT590" s="302"/>
      <c r="AU590" s="302"/>
      <c r="AV590" s="302"/>
      <c r="AW590" s="302"/>
      <c r="AX590" s="302"/>
      <c r="AY590" s="302"/>
      <c r="AZ590" s="302"/>
      <c r="BA590" s="302"/>
      <c r="BB590" s="302"/>
      <c r="BC590" s="302"/>
      <c r="BD590" s="302"/>
      <c r="BE590" s="302"/>
      <c r="BF590" s="302"/>
      <c r="BG590" s="302"/>
      <c r="BH590" s="302"/>
      <c r="BI590" s="302"/>
      <c r="BJ590" s="302"/>
      <c r="BK590" s="302"/>
      <c r="BL590" s="302"/>
      <c r="BM590" s="302"/>
      <c r="BN590" s="302"/>
      <c r="BO590" s="302"/>
      <c r="BP590" s="302"/>
      <c r="BQ590" s="302"/>
      <c r="BR590" s="302"/>
      <c r="BS590" s="302"/>
      <c r="BT590" s="302"/>
      <c r="BU590" s="302"/>
      <c r="BV590" s="302"/>
      <c r="BW590" s="302"/>
      <c r="BX590" s="302"/>
      <c r="BY590" s="302"/>
      <c r="BZ590" s="302"/>
      <c r="CA590" s="302"/>
      <c r="CB590" s="302"/>
      <c r="CC590" s="302"/>
      <c r="CD590" s="302"/>
      <c r="CE590" s="302"/>
      <c r="CF590" s="302"/>
      <c r="CG590" s="302"/>
      <c r="CH590" s="302"/>
      <c r="CI590" s="302"/>
      <c r="CJ590" s="302"/>
      <c r="CK590" s="302"/>
      <c r="CL590" s="302"/>
      <c r="CM590" s="302"/>
      <c r="CN590" s="302"/>
      <c r="CO590" s="302"/>
      <c r="CP590" s="302"/>
      <c r="CQ590" s="302"/>
      <c r="CR590" s="302"/>
      <c r="CS590" s="302"/>
      <c r="CT590" s="302"/>
      <c r="CU590" s="302"/>
      <c r="CV590" s="302"/>
      <c r="CW590" s="302"/>
      <c r="CX590" s="302"/>
      <c r="CY590" s="302"/>
      <c r="CZ590" s="302"/>
      <c r="DA590" s="302"/>
      <c r="DB590" s="302"/>
      <c r="DC590" s="302"/>
      <c r="DD590" s="302"/>
      <c r="DE590" s="302"/>
      <c r="DF590" s="302"/>
      <c r="DG590" s="302"/>
      <c r="DH590" s="302"/>
      <c r="DI590" s="302"/>
      <c r="DJ590" s="302"/>
      <c r="DK590" s="302"/>
      <c r="DL590" s="302"/>
      <c r="DM590" s="302"/>
      <c r="DN590" s="302"/>
      <c r="DO590" s="302"/>
      <c r="DP590" s="302"/>
      <c r="DQ590" s="302"/>
      <c r="DR590" s="302"/>
      <c r="DS590" s="302"/>
      <c r="DT590" s="302"/>
      <c r="DU590" s="302"/>
      <c r="DV590" s="302"/>
      <c r="DW590" s="302"/>
      <c r="DX590" s="302"/>
      <c r="DY590" s="302"/>
      <c r="DZ590" s="302"/>
      <c r="EA590" s="302"/>
      <c r="EB590" s="302"/>
      <c r="EC590" s="302"/>
      <c r="ED590" s="302"/>
      <c r="EE590" s="302"/>
      <c r="EF590" s="302"/>
      <c r="EG590" s="302"/>
      <c r="EH590" s="302"/>
      <c r="EI590" s="302"/>
      <c r="EJ590" s="302"/>
      <c r="EK590" s="302"/>
      <c r="EL590" s="302"/>
      <c r="EM590" s="302"/>
      <c r="EN590" s="302"/>
      <c r="EO590" s="302"/>
      <c r="EP590" s="302"/>
      <c r="EQ590" s="302"/>
      <c r="ER590" s="302"/>
      <c r="ES590" s="302"/>
      <c r="ET590" s="302"/>
      <c r="EU590" s="302"/>
      <c r="EV590" s="302"/>
      <c r="EW590" s="302"/>
      <c r="EX590" s="302"/>
      <c r="EY590" s="302"/>
      <c r="EZ590" s="303"/>
      <c r="FA590" s="303"/>
      <c r="FB590" s="303"/>
      <c r="FC590" s="303"/>
      <c r="FD590" s="303"/>
      <c r="FE590" s="302"/>
      <c r="FF590" s="302"/>
      <c r="FG590" s="302"/>
      <c r="FH590" s="302"/>
      <c r="FI590" s="302"/>
    </row>
    <row r="591" spans="1:165" x14ac:dyDescent="0.2">
      <c r="A591" s="302"/>
      <c r="B591" s="55">
        <f t="shared" si="55"/>
        <v>6</v>
      </c>
      <c r="C591" s="55">
        <f t="shared" si="56"/>
        <v>6</v>
      </c>
      <c r="D591" s="55">
        <f t="shared" si="57"/>
        <v>6</v>
      </c>
      <c r="E591" s="55">
        <f t="shared" si="58"/>
        <v>6</v>
      </c>
      <c r="F591" s="55">
        <f t="shared" si="59"/>
        <v>6</v>
      </c>
      <c r="G591" s="55">
        <f t="shared" si="54"/>
        <v>3</v>
      </c>
      <c r="H591" s="55">
        <f>IF(AND(M591&gt;0,M591&lt;='Summary STATS'!$C$22),1,"")</f>
        <v>1</v>
      </c>
      <c r="I591" s="305"/>
      <c r="J591" s="26" t="s">
        <v>877</v>
      </c>
      <c r="K591" s="205">
        <v>44.231007939999998</v>
      </c>
      <c r="L591" s="205">
        <v>-88.462503350000006</v>
      </c>
      <c r="M591" s="302">
        <v>3</v>
      </c>
      <c r="N591" s="302" t="s">
        <v>284</v>
      </c>
      <c r="O591" s="302" t="s">
        <v>277</v>
      </c>
      <c r="P591" s="301"/>
      <c r="Q591" s="302">
        <v>3</v>
      </c>
      <c r="R591" s="15"/>
      <c r="S591" s="15"/>
      <c r="T591" s="302"/>
      <c r="U591" s="302"/>
      <c r="V591" s="302"/>
      <c r="W591" s="302"/>
      <c r="X591" s="302"/>
      <c r="Y591" s="302"/>
      <c r="Z591" s="302"/>
      <c r="AA591" s="302"/>
      <c r="AB591" s="302"/>
      <c r="AC591" s="302"/>
      <c r="AD591" s="302"/>
      <c r="AE591" s="302">
        <v>2</v>
      </c>
      <c r="AF591" s="302"/>
      <c r="AG591" s="302"/>
      <c r="AH591" s="302"/>
      <c r="AI591" s="302"/>
      <c r="AJ591" s="302"/>
      <c r="AK591" s="302"/>
      <c r="AL591" s="302"/>
      <c r="AM591" s="302"/>
      <c r="AN591" s="302"/>
      <c r="AO591" s="302"/>
      <c r="AP591" s="302"/>
      <c r="AQ591" s="302">
        <v>3</v>
      </c>
      <c r="AR591" s="302"/>
      <c r="AS591" s="302"/>
      <c r="AT591" s="302"/>
      <c r="AU591" s="302"/>
      <c r="AV591" s="302"/>
      <c r="AW591" s="302"/>
      <c r="AX591" s="302"/>
      <c r="AY591" s="302"/>
      <c r="AZ591" s="302"/>
      <c r="BA591" s="302"/>
      <c r="BB591" s="302"/>
      <c r="BC591" s="302"/>
      <c r="BD591" s="302"/>
      <c r="BE591" s="302">
        <v>1</v>
      </c>
      <c r="BF591" s="302"/>
      <c r="BG591" s="302"/>
      <c r="BH591" s="302"/>
      <c r="BI591" s="302"/>
      <c r="BJ591" s="302"/>
      <c r="BK591" s="302"/>
      <c r="BL591" s="302"/>
      <c r="BM591" s="302"/>
      <c r="BN591" s="302"/>
      <c r="BO591" s="302"/>
      <c r="BP591" s="302"/>
      <c r="BQ591" s="302"/>
      <c r="BR591" s="302"/>
      <c r="BS591" s="302"/>
      <c r="BT591" s="302"/>
      <c r="BU591" s="302"/>
      <c r="BV591" s="302"/>
      <c r="BW591" s="302"/>
      <c r="BX591" s="302"/>
      <c r="BY591" s="302"/>
      <c r="BZ591" s="302"/>
      <c r="CA591" s="302"/>
      <c r="CB591" s="302"/>
      <c r="CC591" s="302"/>
      <c r="CD591" s="302"/>
      <c r="CE591" s="302"/>
      <c r="CF591" s="302"/>
      <c r="CG591" s="302"/>
      <c r="CH591" s="302"/>
      <c r="CI591" s="302"/>
      <c r="CJ591" s="302"/>
      <c r="CK591" s="302"/>
      <c r="CL591" s="302"/>
      <c r="CM591" s="302"/>
      <c r="CN591" s="302"/>
      <c r="CO591" s="302">
        <v>3</v>
      </c>
      <c r="CP591" s="302"/>
      <c r="CQ591" s="302"/>
      <c r="CR591" s="302"/>
      <c r="CS591" s="302"/>
      <c r="CT591" s="302"/>
      <c r="CU591" s="302"/>
      <c r="CV591" s="302"/>
      <c r="CW591" s="302"/>
      <c r="CX591" s="302"/>
      <c r="CY591" s="302"/>
      <c r="CZ591" s="302"/>
      <c r="DA591" s="302"/>
      <c r="DB591" s="302"/>
      <c r="DC591" s="302"/>
      <c r="DD591" s="302"/>
      <c r="DE591" s="302"/>
      <c r="DF591" s="302"/>
      <c r="DG591" s="302"/>
      <c r="DH591" s="302"/>
      <c r="DI591" s="302"/>
      <c r="DJ591" s="302"/>
      <c r="DK591" s="302"/>
      <c r="DL591" s="302"/>
      <c r="DM591" s="302"/>
      <c r="DN591" s="302"/>
      <c r="DO591" s="302"/>
      <c r="DP591" s="302"/>
      <c r="DQ591" s="302"/>
      <c r="DR591" s="302"/>
      <c r="DS591" s="302"/>
      <c r="DT591" s="302"/>
      <c r="DU591" s="302"/>
      <c r="DV591" s="302"/>
      <c r="DW591" s="302"/>
      <c r="DX591" s="302"/>
      <c r="DY591" s="302"/>
      <c r="DZ591" s="302"/>
      <c r="EA591" s="302"/>
      <c r="EB591" s="302"/>
      <c r="EC591" s="302"/>
      <c r="ED591" s="302">
        <v>1</v>
      </c>
      <c r="EE591" s="302"/>
      <c r="EF591" s="302"/>
      <c r="EG591" s="302"/>
      <c r="EH591" s="302"/>
      <c r="EI591" s="302"/>
      <c r="EJ591" s="302"/>
      <c r="EK591" s="302"/>
      <c r="EL591" s="302"/>
      <c r="EM591" s="302"/>
      <c r="EN591" s="302"/>
      <c r="EO591" s="302"/>
      <c r="EP591" s="302"/>
      <c r="EQ591" s="302"/>
      <c r="ER591" s="302"/>
      <c r="ES591" s="302"/>
      <c r="ET591" s="302"/>
      <c r="EU591" s="302">
        <v>1</v>
      </c>
      <c r="EV591" s="302"/>
      <c r="EW591" s="302"/>
      <c r="EX591" s="302"/>
      <c r="EY591" s="302"/>
      <c r="EZ591" s="303"/>
      <c r="FA591" s="303"/>
      <c r="FB591" s="303">
        <v>3</v>
      </c>
      <c r="FC591" s="303"/>
      <c r="FD591" s="303"/>
      <c r="FE591" s="302"/>
      <c r="FF591" s="302"/>
      <c r="FG591" s="302"/>
      <c r="FH591" s="302"/>
      <c r="FI591" s="302"/>
    </row>
    <row r="592" spans="1:165" x14ac:dyDescent="0.2">
      <c r="A592" s="302"/>
      <c r="B592" s="55">
        <f t="shared" si="55"/>
        <v>6</v>
      </c>
      <c r="C592" s="55">
        <f t="shared" si="56"/>
        <v>6</v>
      </c>
      <c r="D592" s="55">
        <f t="shared" si="57"/>
        <v>5</v>
      </c>
      <c r="E592" s="55">
        <f t="shared" si="58"/>
        <v>6</v>
      </c>
      <c r="F592" s="55">
        <f t="shared" si="59"/>
        <v>5</v>
      </c>
      <c r="G592" s="55">
        <f t="shared" si="54"/>
        <v>4</v>
      </c>
      <c r="H592" s="55">
        <f>IF(AND(M592&gt;0,M592&lt;='Summary STATS'!$C$22),1,"")</f>
        <v>1</v>
      </c>
      <c r="I592" s="305"/>
      <c r="J592" s="26" t="s">
        <v>878</v>
      </c>
      <c r="K592" s="205">
        <v>44.23099311</v>
      </c>
      <c r="L592" s="205">
        <v>-88.461401850000001</v>
      </c>
      <c r="M592" s="302">
        <v>4</v>
      </c>
      <c r="N592" s="302" t="s">
        <v>284</v>
      </c>
      <c r="O592" s="302" t="s">
        <v>277</v>
      </c>
      <c r="P592" s="301"/>
      <c r="Q592" s="302">
        <v>3</v>
      </c>
      <c r="R592" s="15">
        <v>1</v>
      </c>
      <c r="S592" s="15"/>
      <c r="T592" s="302"/>
      <c r="U592" s="302"/>
      <c r="V592" s="302"/>
      <c r="W592" s="302"/>
      <c r="X592" s="302"/>
      <c r="Y592" s="302"/>
      <c r="Z592" s="302"/>
      <c r="AA592" s="302"/>
      <c r="AB592" s="302"/>
      <c r="AC592" s="302"/>
      <c r="AD592" s="302"/>
      <c r="AE592" s="302">
        <v>3</v>
      </c>
      <c r="AF592" s="302"/>
      <c r="AG592" s="302"/>
      <c r="AH592" s="302"/>
      <c r="AI592" s="302"/>
      <c r="AJ592" s="302"/>
      <c r="AK592" s="302"/>
      <c r="AL592" s="302"/>
      <c r="AM592" s="302"/>
      <c r="AN592" s="302"/>
      <c r="AO592" s="302"/>
      <c r="AP592" s="302"/>
      <c r="AQ592" s="302">
        <v>3</v>
      </c>
      <c r="AR592" s="302"/>
      <c r="AS592" s="302"/>
      <c r="AT592" s="302"/>
      <c r="AU592" s="302"/>
      <c r="AV592" s="302"/>
      <c r="AW592" s="302"/>
      <c r="AX592" s="302"/>
      <c r="AY592" s="302"/>
      <c r="AZ592" s="302"/>
      <c r="BA592" s="302"/>
      <c r="BB592" s="302"/>
      <c r="BC592" s="302"/>
      <c r="BD592" s="302"/>
      <c r="BE592" s="302">
        <v>1</v>
      </c>
      <c r="BF592" s="302"/>
      <c r="BG592" s="302"/>
      <c r="BH592" s="302"/>
      <c r="BI592" s="302"/>
      <c r="BJ592" s="302"/>
      <c r="BK592" s="302"/>
      <c r="BL592" s="302"/>
      <c r="BM592" s="302"/>
      <c r="BN592" s="302"/>
      <c r="BO592" s="302"/>
      <c r="BP592" s="302"/>
      <c r="BQ592" s="302"/>
      <c r="BR592" s="302"/>
      <c r="BS592" s="302"/>
      <c r="BT592" s="302"/>
      <c r="BU592" s="302"/>
      <c r="BV592" s="302"/>
      <c r="BW592" s="302"/>
      <c r="BX592" s="302"/>
      <c r="BY592" s="302"/>
      <c r="BZ592" s="302"/>
      <c r="CA592" s="302"/>
      <c r="CB592" s="302"/>
      <c r="CC592" s="302"/>
      <c r="CD592" s="302"/>
      <c r="CE592" s="302"/>
      <c r="CF592" s="302"/>
      <c r="CG592" s="302"/>
      <c r="CH592" s="302"/>
      <c r="CI592" s="302"/>
      <c r="CJ592" s="302"/>
      <c r="CK592" s="302"/>
      <c r="CL592" s="302"/>
      <c r="CM592" s="302"/>
      <c r="CN592" s="302"/>
      <c r="CO592" s="302"/>
      <c r="CP592" s="302"/>
      <c r="CQ592" s="302"/>
      <c r="CR592" s="302"/>
      <c r="CS592" s="302"/>
      <c r="CT592" s="302"/>
      <c r="CU592" s="302"/>
      <c r="CV592" s="302"/>
      <c r="CW592" s="302"/>
      <c r="CX592" s="302"/>
      <c r="CY592" s="302"/>
      <c r="CZ592" s="302"/>
      <c r="DA592" s="302"/>
      <c r="DB592" s="302"/>
      <c r="DC592" s="302"/>
      <c r="DD592" s="302"/>
      <c r="DE592" s="302"/>
      <c r="DF592" s="302"/>
      <c r="DG592" s="302"/>
      <c r="DH592" s="302"/>
      <c r="DI592" s="302"/>
      <c r="DJ592" s="302"/>
      <c r="DK592" s="302"/>
      <c r="DL592" s="302"/>
      <c r="DM592" s="302"/>
      <c r="DN592" s="302"/>
      <c r="DO592" s="302"/>
      <c r="DP592" s="302"/>
      <c r="DQ592" s="302"/>
      <c r="DR592" s="302"/>
      <c r="DS592" s="302"/>
      <c r="DT592" s="302"/>
      <c r="DU592" s="302"/>
      <c r="DV592" s="302"/>
      <c r="DW592" s="302"/>
      <c r="DX592" s="302"/>
      <c r="DY592" s="302"/>
      <c r="DZ592" s="302"/>
      <c r="EA592" s="302"/>
      <c r="EB592" s="302"/>
      <c r="EC592" s="302"/>
      <c r="ED592" s="302">
        <v>1</v>
      </c>
      <c r="EE592" s="302"/>
      <c r="EF592" s="302"/>
      <c r="EG592" s="302"/>
      <c r="EH592" s="302"/>
      <c r="EI592" s="302"/>
      <c r="EJ592" s="302"/>
      <c r="EK592" s="302"/>
      <c r="EL592" s="302"/>
      <c r="EM592" s="302"/>
      <c r="EN592" s="302"/>
      <c r="EO592" s="302"/>
      <c r="EP592" s="302"/>
      <c r="EQ592" s="302"/>
      <c r="ER592" s="302"/>
      <c r="ES592" s="302"/>
      <c r="ET592" s="302"/>
      <c r="EU592" s="302">
        <v>1</v>
      </c>
      <c r="EV592" s="302"/>
      <c r="EW592" s="302"/>
      <c r="EX592" s="302"/>
      <c r="EY592" s="302"/>
      <c r="EZ592" s="303"/>
      <c r="FA592" s="303"/>
      <c r="FB592" s="303">
        <v>3</v>
      </c>
      <c r="FC592" s="303"/>
      <c r="FD592" s="303"/>
      <c r="FE592" s="302"/>
      <c r="FF592" s="302"/>
      <c r="FG592" s="302"/>
      <c r="FH592" s="302"/>
      <c r="FI592" s="302"/>
    </row>
    <row r="593" spans="1:165" x14ac:dyDescent="0.2">
      <c r="A593" s="302"/>
      <c r="B593" s="55">
        <f t="shared" si="55"/>
        <v>5</v>
      </c>
      <c r="C593" s="55">
        <f t="shared" si="56"/>
        <v>5</v>
      </c>
      <c r="D593" s="55">
        <f t="shared" si="57"/>
        <v>5</v>
      </c>
      <c r="E593" s="55">
        <f t="shared" si="58"/>
        <v>5</v>
      </c>
      <c r="F593" s="55">
        <f t="shared" si="59"/>
        <v>5</v>
      </c>
      <c r="G593" s="55">
        <f t="shared" si="54"/>
        <v>4.5</v>
      </c>
      <c r="H593" s="55">
        <f>IF(AND(M593&gt;0,M593&lt;='Summary STATS'!$C$22),1,"")</f>
        <v>1</v>
      </c>
      <c r="I593" s="305"/>
      <c r="J593" s="26" t="s">
        <v>879</v>
      </c>
      <c r="K593" s="205">
        <v>44.230978270000001</v>
      </c>
      <c r="L593" s="205">
        <v>-88.460300360000005</v>
      </c>
      <c r="M593" s="302">
        <v>4.5</v>
      </c>
      <c r="N593" s="302" t="s">
        <v>284</v>
      </c>
      <c r="O593" s="302" t="s">
        <v>277</v>
      </c>
      <c r="P593" s="301"/>
      <c r="Q593" s="302">
        <v>3</v>
      </c>
      <c r="R593" s="15"/>
      <c r="S593" s="15"/>
      <c r="T593" s="302"/>
      <c r="U593" s="302"/>
      <c r="V593" s="302"/>
      <c r="W593" s="302"/>
      <c r="X593" s="302"/>
      <c r="Y593" s="302"/>
      <c r="Z593" s="302"/>
      <c r="AA593" s="302"/>
      <c r="AB593" s="302"/>
      <c r="AC593" s="302"/>
      <c r="AD593" s="302"/>
      <c r="AE593" s="302">
        <v>3</v>
      </c>
      <c r="AF593" s="302"/>
      <c r="AG593" s="302"/>
      <c r="AH593" s="302"/>
      <c r="AI593" s="302"/>
      <c r="AJ593" s="302"/>
      <c r="AK593" s="302"/>
      <c r="AL593" s="302"/>
      <c r="AM593" s="302"/>
      <c r="AN593" s="302"/>
      <c r="AO593" s="302"/>
      <c r="AP593" s="302"/>
      <c r="AQ593" s="302">
        <v>3</v>
      </c>
      <c r="AR593" s="302"/>
      <c r="AS593" s="302"/>
      <c r="AT593" s="302"/>
      <c r="AU593" s="302"/>
      <c r="AV593" s="302"/>
      <c r="AW593" s="302">
        <v>1</v>
      </c>
      <c r="AX593" s="302"/>
      <c r="AY593" s="302"/>
      <c r="AZ593" s="302"/>
      <c r="BA593" s="302"/>
      <c r="BB593" s="302"/>
      <c r="BC593" s="302"/>
      <c r="BD593" s="302"/>
      <c r="BE593" s="302">
        <v>1</v>
      </c>
      <c r="BF593" s="302"/>
      <c r="BG593" s="302"/>
      <c r="BH593" s="302"/>
      <c r="BI593" s="302"/>
      <c r="BJ593" s="302"/>
      <c r="BK593" s="302"/>
      <c r="BL593" s="302"/>
      <c r="BM593" s="302"/>
      <c r="BN593" s="302"/>
      <c r="BO593" s="302"/>
      <c r="BP593" s="302"/>
      <c r="BQ593" s="302"/>
      <c r="BR593" s="302"/>
      <c r="BS593" s="302"/>
      <c r="BT593" s="302"/>
      <c r="BU593" s="302"/>
      <c r="BV593" s="302"/>
      <c r="BW593" s="302"/>
      <c r="BX593" s="302"/>
      <c r="BY593" s="302"/>
      <c r="BZ593" s="302"/>
      <c r="CA593" s="302"/>
      <c r="CB593" s="302"/>
      <c r="CC593" s="302"/>
      <c r="CD593" s="302"/>
      <c r="CE593" s="302"/>
      <c r="CF593" s="302"/>
      <c r="CG593" s="302"/>
      <c r="CH593" s="302"/>
      <c r="CI593" s="302"/>
      <c r="CJ593" s="302"/>
      <c r="CK593" s="302"/>
      <c r="CL593" s="302"/>
      <c r="CM593" s="302"/>
      <c r="CN593" s="302"/>
      <c r="CO593" s="302"/>
      <c r="CP593" s="302"/>
      <c r="CQ593" s="302"/>
      <c r="CR593" s="302"/>
      <c r="CS593" s="302"/>
      <c r="CT593" s="302"/>
      <c r="CU593" s="302"/>
      <c r="CV593" s="302"/>
      <c r="CW593" s="302"/>
      <c r="CX593" s="302"/>
      <c r="CY593" s="302"/>
      <c r="CZ593" s="302"/>
      <c r="DA593" s="302"/>
      <c r="DB593" s="302"/>
      <c r="DC593" s="302"/>
      <c r="DD593" s="302"/>
      <c r="DE593" s="302"/>
      <c r="DF593" s="302"/>
      <c r="DG593" s="302"/>
      <c r="DH593" s="302"/>
      <c r="DI593" s="302"/>
      <c r="DJ593" s="302"/>
      <c r="DK593" s="302"/>
      <c r="DL593" s="302"/>
      <c r="DM593" s="302"/>
      <c r="DN593" s="302"/>
      <c r="DO593" s="302"/>
      <c r="DP593" s="302"/>
      <c r="DQ593" s="302"/>
      <c r="DR593" s="302"/>
      <c r="DS593" s="302"/>
      <c r="DT593" s="302"/>
      <c r="DU593" s="302"/>
      <c r="DV593" s="302"/>
      <c r="DW593" s="302"/>
      <c r="DX593" s="302"/>
      <c r="DY593" s="302"/>
      <c r="DZ593" s="302"/>
      <c r="EA593" s="302"/>
      <c r="EB593" s="302"/>
      <c r="EC593" s="302"/>
      <c r="ED593" s="302"/>
      <c r="EE593" s="302"/>
      <c r="EF593" s="302"/>
      <c r="EG593" s="302"/>
      <c r="EH593" s="302"/>
      <c r="EI593" s="302"/>
      <c r="EJ593" s="302"/>
      <c r="EK593" s="302"/>
      <c r="EL593" s="302"/>
      <c r="EM593" s="302"/>
      <c r="EN593" s="302"/>
      <c r="EO593" s="302"/>
      <c r="EP593" s="302"/>
      <c r="EQ593" s="302"/>
      <c r="ER593" s="302"/>
      <c r="ES593" s="302"/>
      <c r="ET593" s="302"/>
      <c r="EU593" s="302">
        <v>1</v>
      </c>
      <c r="EV593" s="302"/>
      <c r="EW593" s="302"/>
      <c r="EX593" s="302"/>
      <c r="EY593" s="302"/>
      <c r="EZ593" s="303"/>
      <c r="FA593" s="303"/>
      <c r="FB593" s="303">
        <v>3</v>
      </c>
      <c r="FC593" s="303"/>
      <c r="FD593" s="303"/>
      <c r="FE593" s="302"/>
      <c r="FF593" s="302"/>
      <c r="FG593" s="302"/>
      <c r="FH593" s="302"/>
      <c r="FI593" s="302"/>
    </row>
    <row r="594" spans="1:165" x14ac:dyDescent="0.2">
      <c r="A594" s="302"/>
      <c r="B594" s="55">
        <f t="shared" si="55"/>
        <v>3</v>
      </c>
      <c r="C594" s="55">
        <f t="shared" si="56"/>
        <v>3</v>
      </c>
      <c r="D594" s="55">
        <f t="shared" si="57"/>
        <v>2</v>
      </c>
      <c r="E594" s="55">
        <f t="shared" si="58"/>
        <v>3</v>
      </c>
      <c r="F594" s="55">
        <f t="shared" si="59"/>
        <v>2</v>
      </c>
      <c r="G594" s="55">
        <f t="shared" si="54"/>
        <v>3.75</v>
      </c>
      <c r="H594" s="55">
        <f>IF(AND(M594&gt;0,M594&lt;='Summary STATS'!$C$22),1,"")</f>
        <v>1</v>
      </c>
      <c r="I594" s="305"/>
      <c r="J594" s="26" t="s">
        <v>880</v>
      </c>
      <c r="K594" s="205">
        <v>44.230963410000001</v>
      </c>
      <c r="L594" s="205">
        <v>-88.459198860000001</v>
      </c>
      <c r="M594" s="302">
        <v>3.75</v>
      </c>
      <c r="N594" s="302" t="s">
        <v>284</v>
      </c>
      <c r="O594" s="302" t="s">
        <v>277</v>
      </c>
      <c r="P594" s="301"/>
      <c r="Q594" s="302">
        <v>2</v>
      </c>
      <c r="R594" s="15"/>
      <c r="S594" s="15">
        <v>1</v>
      </c>
      <c r="T594" s="302"/>
      <c r="U594" s="302"/>
      <c r="V594" s="302"/>
      <c r="W594" s="302"/>
      <c r="X594" s="302"/>
      <c r="Y594" s="302"/>
      <c r="Z594" s="302"/>
      <c r="AA594" s="302"/>
      <c r="AB594" s="302"/>
      <c r="AC594" s="302"/>
      <c r="AD594" s="302"/>
      <c r="AE594" s="302">
        <v>1</v>
      </c>
      <c r="AF594" s="302"/>
      <c r="AG594" s="302"/>
      <c r="AH594" s="302"/>
      <c r="AI594" s="302"/>
      <c r="AJ594" s="302"/>
      <c r="AK594" s="302"/>
      <c r="AL594" s="302"/>
      <c r="AM594" s="302"/>
      <c r="AN594" s="302"/>
      <c r="AO594" s="302"/>
      <c r="AP594" s="302"/>
      <c r="AQ594" s="302">
        <v>2</v>
      </c>
      <c r="AR594" s="302"/>
      <c r="AS594" s="302"/>
      <c r="AT594" s="302"/>
      <c r="AU594" s="302"/>
      <c r="AV594" s="302"/>
      <c r="AW594" s="302"/>
      <c r="AX594" s="302"/>
      <c r="AY594" s="302"/>
      <c r="AZ594" s="302"/>
      <c r="BA594" s="302"/>
      <c r="BB594" s="302"/>
      <c r="BC594" s="302"/>
      <c r="BD594" s="302"/>
      <c r="BE594" s="302"/>
      <c r="BF594" s="302"/>
      <c r="BG594" s="302"/>
      <c r="BH594" s="302"/>
      <c r="BI594" s="302"/>
      <c r="BJ594" s="302"/>
      <c r="BK594" s="302"/>
      <c r="BL594" s="302"/>
      <c r="BM594" s="302"/>
      <c r="BN594" s="302"/>
      <c r="BO594" s="302"/>
      <c r="BP594" s="302"/>
      <c r="BQ594" s="302"/>
      <c r="BR594" s="302"/>
      <c r="BS594" s="302"/>
      <c r="BT594" s="302"/>
      <c r="BU594" s="302"/>
      <c r="BV594" s="302"/>
      <c r="BW594" s="302"/>
      <c r="BX594" s="302"/>
      <c r="BY594" s="302"/>
      <c r="BZ594" s="302"/>
      <c r="CA594" s="302"/>
      <c r="CB594" s="302"/>
      <c r="CC594" s="302"/>
      <c r="CD594" s="302"/>
      <c r="CE594" s="302"/>
      <c r="CF594" s="302"/>
      <c r="CG594" s="302"/>
      <c r="CH594" s="302"/>
      <c r="CI594" s="302"/>
      <c r="CJ594" s="302"/>
      <c r="CK594" s="302"/>
      <c r="CL594" s="302"/>
      <c r="CM594" s="302"/>
      <c r="CN594" s="302"/>
      <c r="CO594" s="302"/>
      <c r="CP594" s="302"/>
      <c r="CQ594" s="302"/>
      <c r="CR594" s="302"/>
      <c r="CS594" s="302"/>
      <c r="CT594" s="302"/>
      <c r="CU594" s="302"/>
      <c r="CV594" s="302"/>
      <c r="CW594" s="302"/>
      <c r="CX594" s="302"/>
      <c r="CY594" s="302"/>
      <c r="CZ594" s="302"/>
      <c r="DA594" s="302"/>
      <c r="DB594" s="302"/>
      <c r="DC594" s="302"/>
      <c r="DD594" s="302"/>
      <c r="DE594" s="302"/>
      <c r="DF594" s="302"/>
      <c r="DG594" s="302"/>
      <c r="DH594" s="302"/>
      <c r="DI594" s="302"/>
      <c r="DJ594" s="302"/>
      <c r="DK594" s="302"/>
      <c r="DL594" s="302"/>
      <c r="DM594" s="302"/>
      <c r="DN594" s="302"/>
      <c r="DO594" s="302"/>
      <c r="DP594" s="302"/>
      <c r="DQ594" s="302"/>
      <c r="DR594" s="302"/>
      <c r="DS594" s="302"/>
      <c r="DT594" s="302"/>
      <c r="DU594" s="302"/>
      <c r="DV594" s="302"/>
      <c r="DW594" s="302"/>
      <c r="DX594" s="302"/>
      <c r="DY594" s="302"/>
      <c r="DZ594" s="302"/>
      <c r="EA594" s="302"/>
      <c r="EB594" s="302"/>
      <c r="EC594" s="302"/>
      <c r="ED594" s="302"/>
      <c r="EE594" s="302"/>
      <c r="EF594" s="302"/>
      <c r="EG594" s="302"/>
      <c r="EH594" s="302"/>
      <c r="EI594" s="302"/>
      <c r="EJ594" s="302"/>
      <c r="EK594" s="302"/>
      <c r="EL594" s="302"/>
      <c r="EM594" s="302"/>
      <c r="EN594" s="302"/>
      <c r="EO594" s="302"/>
      <c r="EP594" s="302"/>
      <c r="EQ594" s="302"/>
      <c r="ER594" s="302"/>
      <c r="ES594" s="302"/>
      <c r="ET594" s="302"/>
      <c r="EU594" s="302"/>
      <c r="EV594" s="302"/>
      <c r="EW594" s="302"/>
      <c r="EX594" s="302"/>
      <c r="EY594" s="302"/>
      <c r="EZ594" s="303"/>
      <c r="FA594" s="303"/>
      <c r="FB594" s="303">
        <v>1</v>
      </c>
      <c r="FC594" s="303"/>
      <c r="FD594" s="303"/>
      <c r="FE594" s="302"/>
      <c r="FF594" s="302"/>
      <c r="FG594" s="302"/>
      <c r="FH594" s="302"/>
      <c r="FI594" s="302"/>
    </row>
    <row r="595" spans="1:165" x14ac:dyDescent="0.2">
      <c r="A595" s="302"/>
      <c r="B595" s="55">
        <f t="shared" si="55"/>
        <v>5</v>
      </c>
      <c r="C595" s="55">
        <f t="shared" si="56"/>
        <v>5</v>
      </c>
      <c r="D595" s="55">
        <f t="shared" si="57"/>
        <v>4</v>
      </c>
      <c r="E595" s="55">
        <f t="shared" si="58"/>
        <v>5</v>
      </c>
      <c r="F595" s="55">
        <f t="shared" si="59"/>
        <v>4</v>
      </c>
      <c r="G595" s="55">
        <f t="shared" si="54"/>
        <v>4.5</v>
      </c>
      <c r="H595" s="55">
        <f>IF(AND(M595&gt;0,M595&lt;='Summary STATS'!$C$22),1,"")</f>
        <v>1</v>
      </c>
      <c r="I595" s="305"/>
      <c r="J595" s="26" t="s">
        <v>881</v>
      </c>
      <c r="K595" s="205">
        <v>44.230948550000001</v>
      </c>
      <c r="L595" s="205">
        <v>-88.458097370000004</v>
      </c>
      <c r="M595" s="302">
        <v>4.5</v>
      </c>
      <c r="N595" s="302" t="s">
        <v>284</v>
      </c>
      <c r="O595" s="302" t="s">
        <v>277</v>
      </c>
      <c r="P595" s="301"/>
      <c r="Q595" s="302">
        <v>2</v>
      </c>
      <c r="R595" s="15">
        <v>1</v>
      </c>
      <c r="S595" s="15"/>
      <c r="T595" s="302"/>
      <c r="U595" s="302"/>
      <c r="V595" s="302"/>
      <c r="W595" s="302"/>
      <c r="X595" s="302"/>
      <c r="Y595" s="302"/>
      <c r="Z595" s="302"/>
      <c r="AA595" s="302"/>
      <c r="AB595" s="302"/>
      <c r="AC595" s="302"/>
      <c r="AD595" s="302"/>
      <c r="AE595" s="302">
        <v>2</v>
      </c>
      <c r="AF595" s="302"/>
      <c r="AG595" s="302"/>
      <c r="AH595" s="302"/>
      <c r="AI595" s="302"/>
      <c r="AJ595" s="302"/>
      <c r="AK595" s="302"/>
      <c r="AL595" s="302"/>
      <c r="AM595" s="302"/>
      <c r="AN595" s="302"/>
      <c r="AO595" s="302"/>
      <c r="AP595" s="302"/>
      <c r="AQ595" s="302">
        <v>2</v>
      </c>
      <c r="AR595" s="302"/>
      <c r="AS595" s="302"/>
      <c r="AT595" s="302"/>
      <c r="AU595" s="302"/>
      <c r="AV595" s="302"/>
      <c r="AW595" s="302">
        <v>1</v>
      </c>
      <c r="AX595" s="302"/>
      <c r="AY595" s="302"/>
      <c r="AZ595" s="302"/>
      <c r="BA595" s="302"/>
      <c r="BB595" s="302"/>
      <c r="BC595" s="302"/>
      <c r="BD595" s="302"/>
      <c r="BE595" s="302"/>
      <c r="BF595" s="302"/>
      <c r="BG595" s="302"/>
      <c r="BH595" s="302"/>
      <c r="BI595" s="302"/>
      <c r="BJ595" s="302"/>
      <c r="BK595" s="302"/>
      <c r="BL595" s="302"/>
      <c r="BM595" s="302"/>
      <c r="BN595" s="302"/>
      <c r="BO595" s="302"/>
      <c r="BP595" s="302"/>
      <c r="BQ595" s="302"/>
      <c r="BR595" s="302"/>
      <c r="BS595" s="302"/>
      <c r="BT595" s="302"/>
      <c r="BU595" s="302"/>
      <c r="BV595" s="302"/>
      <c r="BW595" s="302"/>
      <c r="BX595" s="302"/>
      <c r="BY595" s="302"/>
      <c r="BZ595" s="302"/>
      <c r="CA595" s="302"/>
      <c r="CB595" s="302">
        <v>1</v>
      </c>
      <c r="CC595" s="302"/>
      <c r="CD595" s="302"/>
      <c r="CE595" s="302"/>
      <c r="CF595" s="302"/>
      <c r="CG595" s="302"/>
      <c r="CH595" s="302"/>
      <c r="CI595" s="302"/>
      <c r="CJ595" s="302"/>
      <c r="CK595" s="302"/>
      <c r="CL595" s="302"/>
      <c r="CM595" s="302"/>
      <c r="CN595" s="302"/>
      <c r="CO595" s="302"/>
      <c r="CP595" s="302"/>
      <c r="CQ595" s="302"/>
      <c r="CR595" s="302"/>
      <c r="CS595" s="302"/>
      <c r="CT595" s="302"/>
      <c r="CU595" s="302"/>
      <c r="CV595" s="302"/>
      <c r="CW595" s="302"/>
      <c r="CX595" s="302"/>
      <c r="CY595" s="302"/>
      <c r="CZ595" s="302"/>
      <c r="DA595" s="302"/>
      <c r="DB595" s="302"/>
      <c r="DC595" s="302"/>
      <c r="DD595" s="302"/>
      <c r="DE595" s="302"/>
      <c r="DF595" s="302"/>
      <c r="DG595" s="302"/>
      <c r="DH595" s="302"/>
      <c r="DI595" s="302"/>
      <c r="DJ595" s="302"/>
      <c r="DK595" s="302"/>
      <c r="DL595" s="302"/>
      <c r="DM595" s="302"/>
      <c r="DN595" s="302"/>
      <c r="DO595" s="302"/>
      <c r="DP595" s="302"/>
      <c r="DQ595" s="302"/>
      <c r="DR595" s="302"/>
      <c r="DS595" s="302"/>
      <c r="DT595" s="302"/>
      <c r="DU595" s="302"/>
      <c r="DV595" s="302"/>
      <c r="DW595" s="302"/>
      <c r="DX595" s="302"/>
      <c r="DY595" s="302"/>
      <c r="DZ595" s="302"/>
      <c r="EA595" s="302"/>
      <c r="EB595" s="302"/>
      <c r="EC595" s="302"/>
      <c r="ED595" s="302"/>
      <c r="EE595" s="302"/>
      <c r="EF595" s="302"/>
      <c r="EG595" s="302"/>
      <c r="EH595" s="302"/>
      <c r="EI595" s="302"/>
      <c r="EJ595" s="302"/>
      <c r="EK595" s="302"/>
      <c r="EL595" s="302"/>
      <c r="EM595" s="302"/>
      <c r="EN595" s="302"/>
      <c r="EO595" s="302"/>
      <c r="EP595" s="302"/>
      <c r="EQ595" s="302"/>
      <c r="ER595" s="302"/>
      <c r="ES595" s="302"/>
      <c r="ET595" s="302"/>
      <c r="EU595" s="302"/>
      <c r="EV595" s="302"/>
      <c r="EW595" s="302"/>
      <c r="EX595" s="302"/>
      <c r="EY595" s="302"/>
      <c r="EZ595" s="303"/>
      <c r="FA595" s="303"/>
      <c r="FB595" s="303"/>
      <c r="FC595" s="303"/>
      <c r="FD595" s="303"/>
      <c r="FE595" s="302"/>
      <c r="FF595" s="302"/>
      <c r="FG595" s="302"/>
      <c r="FH595" s="302"/>
      <c r="FI595" s="302"/>
    </row>
    <row r="596" spans="1:165" x14ac:dyDescent="0.2">
      <c r="A596" s="302"/>
      <c r="B596" s="55">
        <f t="shared" si="55"/>
        <v>3</v>
      </c>
      <c r="C596" s="55">
        <f t="shared" si="56"/>
        <v>3</v>
      </c>
      <c r="D596" s="55">
        <f t="shared" si="57"/>
        <v>2</v>
      </c>
      <c r="E596" s="55">
        <f t="shared" si="58"/>
        <v>3</v>
      </c>
      <c r="F596" s="55">
        <f t="shared" si="59"/>
        <v>2</v>
      </c>
      <c r="G596" s="55">
        <f t="shared" si="54"/>
        <v>5.75</v>
      </c>
      <c r="H596" s="55">
        <f>IF(AND(M596&gt;0,M596&lt;='Summary STATS'!$C$22),1,"")</f>
        <v>1</v>
      </c>
      <c r="I596" s="305"/>
      <c r="J596" s="26" t="s">
        <v>882</v>
      </c>
      <c r="K596" s="205">
        <v>44.230933669999999</v>
      </c>
      <c r="L596" s="205">
        <v>-88.45699587</v>
      </c>
      <c r="M596" s="302">
        <v>5.75</v>
      </c>
      <c r="N596" s="302" t="s">
        <v>276</v>
      </c>
      <c r="O596" s="302" t="s">
        <v>277</v>
      </c>
      <c r="P596" s="301"/>
      <c r="Q596" s="302">
        <v>2</v>
      </c>
      <c r="R596" s="15">
        <v>1</v>
      </c>
      <c r="S596" s="15"/>
      <c r="T596" s="302"/>
      <c r="U596" s="302"/>
      <c r="V596" s="302"/>
      <c r="W596" s="302"/>
      <c r="X596" s="302"/>
      <c r="Y596" s="302"/>
      <c r="Z596" s="302"/>
      <c r="AA596" s="302"/>
      <c r="AB596" s="302"/>
      <c r="AC596" s="302"/>
      <c r="AD596" s="302"/>
      <c r="AE596" s="302">
        <v>1</v>
      </c>
      <c r="AF596" s="302"/>
      <c r="AG596" s="302"/>
      <c r="AH596" s="302"/>
      <c r="AI596" s="302"/>
      <c r="AJ596" s="302"/>
      <c r="AK596" s="302"/>
      <c r="AL596" s="302"/>
      <c r="AM596" s="302"/>
      <c r="AN596" s="302"/>
      <c r="AO596" s="302"/>
      <c r="AP596" s="302"/>
      <c r="AQ596" s="302">
        <v>2</v>
      </c>
      <c r="AR596" s="302"/>
      <c r="AS596" s="302"/>
      <c r="AT596" s="302"/>
      <c r="AU596" s="302"/>
      <c r="AV596" s="302"/>
      <c r="AW596" s="302"/>
      <c r="AX596" s="302"/>
      <c r="AY596" s="302"/>
      <c r="AZ596" s="302"/>
      <c r="BA596" s="302"/>
      <c r="BB596" s="302"/>
      <c r="BC596" s="302"/>
      <c r="BD596" s="302"/>
      <c r="BE596" s="302"/>
      <c r="BF596" s="302"/>
      <c r="BG596" s="302"/>
      <c r="BH596" s="302"/>
      <c r="BI596" s="302"/>
      <c r="BJ596" s="302"/>
      <c r="BK596" s="302"/>
      <c r="BL596" s="302"/>
      <c r="BM596" s="302"/>
      <c r="BN596" s="302"/>
      <c r="BO596" s="302"/>
      <c r="BP596" s="302"/>
      <c r="BQ596" s="302"/>
      <c r="BR596" s="302"/>
      <c r="BS596" s="302"/>
      <c r="BT596" s="302"/>
      <c r="BU596" s="302"/>
      <c r="BV596" s="302"/>
      <c r="BW596" s="302"/>
      <c r="BX596" s="302"/>
      <c r="BY596" s="302"/>
      <c r="BZ596" s="302"/>
      <c r="CA596" s="302"/>
      <c r="CB596" s="302"/>
      <c r="CC596" s="302"/>
      <c r="CD596" s="302"/>
      <c r="CE596" s="302"/>
      <c r="CF596" s="302"/>
      <c r="CG596" s="302"/>
      <c r="CH596" s="302"/>
      <c r="CI596" s="302"/>
      <c r="CJ596" s="302"/>
      <c r="CK596" s="302"/>
      <c r="CL596" s="302"/>
      <c r="CM596" s="302"/>
      <c r="CN596" s="302"/>
      <c r="CO596" s="302"/>
      <c r="CP596" s="302"/>
      <c r="CQ596" s="302"/>
      <c r="CR596" s="302"/>
      <c r="CS596" s="302"/>
      <c r="CT596" s="302"/>
      <c r="CU596" s="302"/>
      <c r="CV596" s="302"/>
      <c r="CW596" s="302"/>
      <c r="CX596" s="302"/>
      <c r="CY596" s="302"/>
      <c r="CZ596" s="302"/>
      <c r="DA596" s="302"/>
      <c r="DB596" s="302"/>
      <c r="DC596" s="302"/>
      <c r="DD596" s="302"/>
      <c r="DE596" s="302"/>
      <c r="DF596" s="302"/>
      <c r="DG596" s="302"/>
      <c r="DH596" s="302"/>
      <c r="DI596" s="302"/>
      <c r="DJ596" s="302"/>
      <c r="DK596" s="302"/>
      <c r="DL596" s="302"/>
      <c r="DM596" s="302"/>
      <c r="DN596" s="302"/>
      <c r="DO596" s="302"/>
      <c r="DP596" s="302"/>
      <c r="DQ596" s="302"/>
      <c r="DR596" s="302"/>
      <c r="DS596" s="302"/>
      <c r="DT596" s="302"/>
      <c r="DU596" s="302"/>
      <c r="DV596" s="302"/>
      <c r="DW596" s="302"/>
      <c r="DX596" s="302"/>
      <c r="DY596" s="302"/>
      <c r="DZ596" s="302"/>
      <c r="EA596" s="302"/>
      <c r="EB596" s="302"/>
      <c r="EC596" s="302"/>
      <c r="ED596" s="302"/>
      <c r="EE596" s="302"/>
      <c r="EF596" s="302"/>
      <c r="EG596" s="302"/>
      <c r="EH596" s="302"/>
      <c r="EI596" s="302"/>
      <c r="EJ596" s="302"/>
      <c r="EK596" s="302"/>
      <c r="EL596" s="302"/>
      <c r="EM596" s="302"/>
      <c r="EN596" s="302"/>
      <c r="EO596" s="302"/>
      <c r="EP596" s="302"/>
      <c r="EQ596" s="302"/>
      <c r="ER596" s="302"/>
      <c r="ES596" s="302"/>
      <c r="ET596" s="302"/>
      <c r="EU596" s="302"/>
      <c r="EV596" s="302"/>
      <c r="EW596" s="302"/>
      <c r="EX596" s="302"/>
      <c r="EY596" s="302"/>
      <c r="EZ596" s="303"/>
      <c r="FA596" s="303"/>
      <c r="FB596" s="303"/>
      <c r="FC596" s="303"/>
      <c r="FD596" s="303"/>
      <c r="FE596" s="302"/>
      <c r="FF596" s="302"/>
      <c r="FG596" s="302"/>
      <c r="FH596" s="302"/>
      <c r="FI596" s="302"/>
    </row>
    <row r="597" spans="1:165" x14ac:dyDescent="0.2">
      <c r="A597" s="302"/>
      <c r="B597" s="55">
        <f t="shared" si="55"/>
        <v>0</v>
      </c>
      <c r="C597" s="55" t="str">
        <f t="shared" si="56"/>
        <v/>
      </c>
      <c r="D597" s="55" t="str">
        <f t="shared" si="57"/>
        <v/>
      </c>
      <c r="E597" s="55">
        <f t="shared" si="58"/>
        <v>0</v>
      </c>
      <c r="F597" s="55">
        <f t="shared" si="59"/>
        <v>0</v>
      </c>
      <c r="G597" s="55" t="str">
        <f t="shared" si="54"/>
        <v/>
      </c>
      <c r="H597" s="55">
        <f>IF(AND(M597&gt;0,M597&lt;='Summary STATS'!$C$22),1,"")</f>
        <v>1</v>
      </c>
      <c r="I597" s="305"/>
      <c r="J597" s="26" t="s">
        <v>883</v>
      </c>
      <c r="K597" s="205">
        <v>44.230918780000003</v>
      </c>
      <c r="L597" s="205">
        <v>-88.455894380000004</v>
      </c>
      <c r="M597" s="302">
        <v>6.5</v>
      </c>
      <c r="N597" s="302" t="s">
        <v>276</v>
      </c>
      <c r="O597" s="302" t="s">
        <v>277</v>
      </c>
      <c r="P597" s="301"/>
      <c r="Q597" s="302"/>
      <c r="R597" s="15"/>
      <c r="S597" s="15"/>
      <c r="T597" s="302"/>
      <c r="U597" s="302"/>
      <c r="V597" s="302"/>
      <c r="W597" s="302"/>
      <c r="X597" s="302"/>
      <c r="Y597" s="302"/>
      <c r="Z597" s="302"/>
      <c r="AA597" s="302"/>
      <c r="AB597" s="302"/>
      <c r="AC597" s="302"/>
      <c r="AD597" s="302"/>
      <c r="AE597" s="302"/>
      <c r="AF597" s="302"/>
      <c r="AG597" s="302"/>
      <c r="AH597" s="302"/>
      <c r="AI597" s="302"/>
      <c r="AJ597" s="302"/>
      <c r="AK597" s="302"/>
      <c r="AL597" s="302"/>
      <c r="AM597" s="302"/>
      <c r="AN597" s="302"/>
      <c r="AO597" s="302"/>
      <c r="AP597" s="302"/>
      <c r="AQ597" s="302"/>
      <c r="AR597" s="302"/>
      <c r="AS597" s="302"/>
      <c r="AT597" s="302"/>
      <c r="AU597" s="302"/>
      <c r="AV597" s="302"/>
      <c r="AW597" s="302"/>
      <c r="AX597" s="302"/>
      <c r="AY597" s="302"/>
      <c r="AZ597" s="302"/>
      <c r="BA597" s="302"/>
      <c r="BB597" s="302"/>
      <c r="BC597" s="302"/>
      <c r="BD597" s="302"/>
      <c r="BE597" s="302"/>
      <c r="BF597" s="302"/>
      <c r="BG597" s="302"/>
      <c r="BH597" s="302"/>
      <c r="BI597" s="302"/>
      <c r="BJ597" s="302"/>
      <c r="BK597" s="302"/>
      <c r="BL597" s="302"/>
      <c r="BM597" s="302"/>
      <c r="BN597" s="302"/>
      <c r="BO597" s="302"/>
      <c r="BP597" s="302"/>
      <c r="BQ597" s="302"/>
      <c r="BR597" s="302"/>
      <c r="BS597" s="302"/>
      <c r="BT597" s="302"/>
      <c r="BU597" s="302"/>
      <c r="BV597" s="302"/>
      <c r="BW597" s="302"/>
      <c r="BX597" s="302"/>
      <c r="BY597" s="302"/>
      <c r="BZ597" s="302"/>
      <c r="CA597" s="302"/>
      <c r="CB597" s="302"/>
      <c r="CC597" s="302"/>
      <c r="CD597" s="302"/>
      <c r="CE597" s="302"/>
      <c r="CF597" s="302"/>
      <c r="CG597" s="302"/>
      <c r="CH597" s="302"/>
      <c r="CI597" s="302"/>
      <c r="CJ597" s="302"/>
      <c r="CK597" s="302"/>
      <c r="CL597" s="302"/>
      <c r="CM597" s="302"/>
      <c r="CN597" s="302"/>
      <c r="CO597" s="302"/>
      <c r="CP597" s="302"/>
      <c r="CQ597" s="302"/>
      <c r="CR597" s="302"/>
      <c r="CS597" s="302"/>
      <c r="CT597" s="302"/>
      <c r="CU597" s="302"/>
      <c r="CV597" s="302"/>
      <c r="CW597" s="302"/>
      <c r="CX597" s="302"/>
      <c r="CY597" s="302"/>
      <c r="CZ597" s="302"/>
      <c r="DA597" s="302"/>
      <c r="DB597" s="302"/>
      <c r="DC597" s="302"/>
      <c r="DD597" s="302"/>
      <c r="DE597" s="302"/>
      <c r="DF597" s="302"/>
      <c r="DG597" s="302"/>
      <c r="DH597" s="302"/>
      <c r="DI597" s="302"/>
      <c r="DJ597" s="302"/>
      <c r="DK597" s="302"/>
      <c r="DL597" s="302"/>
      <c r="DM597" s="302"/>
      <c r="DN597" s="302"/>
      <c r="DO597" s="302"/>
      <c r="DP597" s="302"/>
      <c r="DQ597" s="302"/>
      <c r="DR597" s="302"/>
      <c r="DS597" s="302"/>
      <c r="DT597" s="302"/>
      <c r="DU597" s="302"/>
      <c r="DV597" s="302"/>
      <c r="DW597" s="302"/>
      <c r="DX597" s="302"/>
      <c r="DY597" s="302"/>
      <c r="DZ597" s="302"/>
      <c r="EA597" s="302"/>
      <c r="EB597" s="302"/>
      <c r="EC597" s="302"/>
      <c r="ED597" s="302"/>
      <c r="EE597" s="302"/>
      <c r="EF597" s="302"/>
      <c r="EG597" s="302"/>
      <c r="EH597" s="302"/>
      <c r="EI597" s="302"/>
      <c r="EJ597" s="302"/>
      <c r="EK597" s="302"/>
      <c r="EL597" s="302"/>
      <c r="EM597" s="302"/>
      <c r="EN597" s="302"/>
      <c r="EO597" s="302"/>
      <c r="EP597" s="302"/>
      <c r="EQ597" s="302"/>
      <c r="ER597" s="302"/>
      <c r="ES597" s="302"/>
      <c r="ET597" s="302"/>
      <c r="EU597" s="302"/>
      <c r="EV597" s="302"/>
      <c r="EW597" s="302"/>
      <c r="EX597" s="302"/>
      <c r="EY597" s="302"/>
      <c r="EZ597" s="303"/>
      <c r="FA597" s="303"/>
      <c r="FB597" s="303"/>
      <c r="FC597" s="303"/>
      <c r="FD597" s="303"/>
      <c r="FE597" s="302"/>
      <c r="FF597" s="302"/>
      <c r="FG597" s="302"/>
      <c r="FH597" s="302"/>
      <c r="FI597" s="302"/>
    </row>
    <row r="598" spans="1:165" x14ac:dyDescent="0.2">
      <c r="A598" s="302"/>
      <c r="B598" s="55">
        <f t="shared" si="55"/>
        <v>3</v>
      </c>
      <c r="C598" s="55">
        <f t="shared" si="56"/>
        <v>3</v>
      </c>
      <c r="D598" s="55">
        <f t="shared" si="57"/>
        <v>3</v>
      </c>
      <c r="E598" s="55">
        <f t="shared" si="58"/>
        <v>3</v>
      </c>
      <c r="F598" s="55">
        <f t="shared" si="59"/>
        <v>3</v>
      </c>
      <c r="G598" s="55">
        <f t="shared" si="54"/>
        <v>7.5</v>
      </c>
      <c r="H598" s="55">
        <f>IF(AND(M598&gt;0,M598&lt;='Summary STATS'!$C$22),1,"")</f>
        <v>1</v>
      </c>
      <c r="I598" s="305"/>
      <c r="J598" s="26" t="s">
        <v>884</v>
      </c>
      <c r="K598" s="205">
        <v>44.23090389</v>
      </c>
      <c r="L598" s="205">
        <v>-88.454792889999993</v>
      </c>
      <c r="M598" s="302">
        <v>7.5</v>
      </c>
      <c r="N598" s="302" t="s">
        <v>284</v>
      </c>
      <c r="O598" s="302" t="s">
        <v>277</v>
      </c>
      <c r="P598" s="301"/>
      <c r="Q598" s="302">
        <v>1</v>
      </c>
      <c r="R598" s="15"/>
      <c r="S598" s="15"/>
      <c r="T598" s="302"/>
      <c r="U598" s="302"/>
      <c r="V598" s="302"/>
      <c r="W598" s="302"/>
      <c r="X598" s="302"/>
      <c r="Y598" s="302"/>
      <c r="Z598" s="302"/>
      <c r="AA598" s="302"/>
      <c r="AB598" s="302"/>
      <c r="AC598" s="302"/>
      <c r="AD598" s="302"/>
      <c r="AE598" s="302">
        <v>1</v>
      </c>
      <c r="AF598" s="302"/>
      <c r="AG598" s="302"/>
      <c r="AH598" s="302"/>
      <c r="AI598" s="302"/>
      <c r="AJ598" s="302"/>
      <c r="AK598" s="302"/>
      <c r="AL598" s="302"/>
      <c r="AM598" s="302"/>
      <c r="AN598" s="302"/>
      <c r="AO598" s="302"/>
      <c r="AP598" s="302"/>
      <c r="AQ598" s="302">
        <v>1</v>
      </c>
      <c r="AR598" s="302"/>
      <c r="AS598" s="302"/>
      <c r="AT598" s="302"/>
      <c r="AU598" s="302"/>
      <c r="AV598" s="302"/>
      <c r="AW598" s="302"/>
      <c r="AX598" s="302"/>
      <c r="AY598" s="302"/>
      <c r="AZ598" s="302"/>
      <c r="BA598" s="302"/>
      <c r="BB598" s="302"/>
      <c r="BC598" s="302"/>
      <c r="BD598" s="302"/>
      <c r="BE598" s="302"/>
      <c r="BF598" s="302"/>
      <c r="BG598" s="302"/>
      <c r="BH598" s="302"/>
      <c r="BI598" s="302"/>
      <c r="BJ598" s="302"/>
      <c r="BK598" s="302"/>
      <c r="BL598" s="302"/>
      <c r="BM598" s="302"/>
      <c r="BN598" s="302"/>
      <c r="BO598" s="302"/>
      <c r="BP598" s="302"/>
      <c r="BQ598" s="302"/>
      <c r="BR598" s="302"/>
      <c r="BS598" s="302"/>
      <c r="BT598" s="302"/>
      <c r="BU598" s="302"/>
      <c r="BV598" s="302"/>
      <c r="BW598" s="302"/>
      <c r="BX598" s="302"/>
      <c r="BY598" s="302"/>
      <c r="BZ598" s="302"/>
      <c r="CA598" s="302"/>
      <c r="CB598" s="302"/>
      <c r="CC598" s="302"/>
      <c r="CD598" s="302"/>
      <c r="CE598" s="302"/>
      <c r="CF598" s="302"/>
      <c r="CG598" s="302"/>
      <c r="CH598" s="302"/>
      <c r="CI598" s="302"/>
      <c r="CJ598" s="302"/>
      <c r="CK598" s="302"/>
      <c r="CL598" s="302"/>
      <c r="CM598" s="302"/>
      <c r="CN598" s="302"/>
      <c r="CO598" s="302"/>
      <c r="CP598" s="302"/>
      <c r="CQ598" s="302"/>
      <c r="CR598" s="302"/>
      <c r="CS598" s="302"/>
      <c r="CT598" s="302"/>
      <c r="CU598" s="302"/>
      <c r="CV598" s="302"/>
      <c r="CW598" s="302"/>
      <c r="CX598" s="302"/>
      <c r="CY598" s="302"/>
      <c r="CZ598" s="302"/>
      <c r="DA598" s="302"/>
      <c r="DB598" s="302"/>
      <c r="DC598" s="302"/>
      <c r="DD598" s="302"/>
      <c r="DE598" s="302">
        <v>1</v>
      </c>
      <c r="DF598" s="302"/>
      <c r="DG598" s="302"/>
      <c r="DH598" s="302"/>
      <c r="DI598" s="302"/>
      <c r="DJ598" s="302"/>
      <c r="DK598" s="302"/>
      <c r="DL598" s="302"/>
      <c r="DM598" s="302"/>
      <c r="DN598" s="302"/>
      <c r="DO598" s="302"/>
      <c r="DP598" s="302"/>
      <c r="DQ598" s="302"/>
      <c r="DR598" s="302"/>
      <c r="DS598" s="302"/>
      <c r="DT598" s="302"/>
      <c r="DU598" s="302"/>
      <c r="DV598" s="302"/>
      <c r="DW598" s="302"/>
      <c r="DX598" s="302"/>
      <c r="DY598" s="302"/>
      <c r="DZ598" s="302"/>
      <c r="EA598" s="302"/>
      <c r="EB598" s="302"/>
      <c r="EC598" s="302"/>
      <c r="ED598" s="302"/>
      <c r="EE598" s="302"/>
      <c r="EF598" s="302"/>
      <c r="EG598" s="302"/>
      <c r="EH598" s="302"/>
      <c r="EI598" s="302"/>
      <c r="EJ598" s="302"/>
      <c r="EK598" s="302"/>
      <c r="EL598" s="302"/>
      <c r="EM598" s="302"/>
      <c r="EN598" s="302"/>
      <c r="EO598" s="302"/>
      <c r="EP598" s="302"/>
      <c r="EQ598" s="302"/>
      <c r="ER598" s="302"/>
      <c r="ES598" s="302"/>
      <c r="ET598" s="302"/>
      <c r="EU598" s="302"/>
      <c r="EV598" s="302"/>
      <c r="EW598" s="302"/>
      <c r="EX598" s="302"/>
      <c r="EY598" s="302"/>
      <c r="EZ598" s="303"/>
      <c r="FA598" s="303"/>
      <c r="FB598" s="303"/>
      <c r="FC598" s="303"/>
      <c r="FD598" s="303"/>
      <c r="FE598" s="302"/>
      <c r="FF598" s="302"/>
      <c r="FG598" s="302"/>
      <c r="FH598" s="302"/>
      <c r="FI598" s="302"/>
    </row>
    <row r="599" spans="1:165" x14ac:dyDescent="0.2">
      <c r="A599" s="302"/>
      <c r="B599" s="55">
        <f t="shared" si="55"/>
        <v>0</v>
      </c>
      <c r="C599" s="55" t="str">
        <f t="shared" si="56"/>
        <v/>
      </c>
      <c r="D599" s="55" t="str">
        <f t="shared" si="57"/>
        <v/>
      </c>
      <c r="E599" s="55">
        <f t="shared" si="58"/>
        <v>0</v>
      </c>
      <c r="F599" s="55">
        <f t="shared" si="59"/>
        <v>0</v>
      </c>
      <c r="G599" s="55" t="str">
        <f t="shared" si="54"/>
        <v/>
      </c>
      <c r="H599" s="55">
        <f>IF(AND(M599&gt;0,M599&lt;='Summary STATS'!$C$22),1,"")</f>
        <v>1</v>
      </c>
      <c r="I599" s="305"/>
      <c r="J599" s="26" t="s">
        <v>885</v>
      </c>
      <c r="K599" s="205">
        <v>44.230888980000003</v>
      </c>
      <c r="L599" s="205">
        <v>-88.453691390000003</v>
      </c>
      <c r="M599" s="302">
        <v>10</v>
      </c>
      <c r="N599" s="302" t="s">
        <v>276</v>
      </c>
      <c r="O599" s="302" t="s">
        <v>277</v>
      </c>
      <c r="P599" s="301"/>
      <c r="Q599" s="302"/>
      <c r="R599" s="15"/>
      <c r="S599" s="15"/>
      <c r="T599" s="302"/>
      <c r="U599" s="302"/>
      <c r="V599" s="302"/>
      <c r="W599" s="302"/>
      <c r="X599" s="302"/>
      <c r="Y599" s="302"/>
      <c r="Z599" s="302"/>
      <c r="AA599" s="302"/>
      <c r="AB599" s="302"/>
      <c r="AC599" s="302"/>
      <c r="AD599" s="302"/>
      <c r="AE599" s="302"/>
      <c r="AF599" s="302"/>
      <c r="AG599" s="302"/>
      <c r="AH599" s="302"/>
      <c r="AI599" s="302"/>
      <c r="AJ599" s="302"/>
      <c r="AK599" s="302"/>
      <c r="AL599" s="302"/>
      <c r="AM599" s="302"/>
      <c r="AN599" s="302"/>
      <c r="AO599" s="302"/>
      <c r="AP599" s="302"/>
      <c r="AQ599" s="302"/>
      <c r="AR599" s="302"/>
      <c r="AS599" s="302"/>
      <c r="AT599" s="302"/>
      <c r="AU599" s="302"/>
      <c r="AV599" s="302"/>
      <c r="AW599" s="302"/>
      <c r="AX599" s="302"/>
      <c r="AY599" s="302"/>
      <c r="AZ599" s="302"/>
      <c r="BA599" s="302"/>
      <c r="BB599" s="302"/>
      <c r="BC599" s="302"/>
      <c r="BD599" s="302"/>
      <c r="BE599" s="302"/>
      <c r="BF599" s="302"/>
      <c r="BG599" s="302"/>
      <c r="BH599" s="302"/>
      <c r="BI599" s="302"/>
      <c r="BJ599" s="302"/>
      <c r="BK599" s="302"/>
      <c r="BL599" s="302"/>
      <c r="BM599" s="302"/>
      <c r="BN599" s="302"/>
      <c r="BO599" s="302"/>
      <c r="BP599" s="302"/>
      <c r="BQ599" s="302"/>
      <c r="BR599" s="302"/>
      <c r="BS599" s="302"/>
      <c r="BT599" s="302"/>
      <c r="BU599" s="302"/>
      <c r="BV599" s="302"/>
      <c r="BW599" s="302"/>
      <c r="BX599" s="302"/>
      <c r="BY599" s="302"/>
      <c r="BZ599" s="302"/>
      <c r="CA599" s="302"/>
      <c r="CB599" s="302"/>
      <c r="CC599" s="302"/>
      <c r="CD599" s="302"/>
      <c r="CE599" s="302"/>
      <c r="CF599" s="302"/>
      <c r="CG599" s="302"/>
      <c r="CH599" s="302"/>
      <c r="CI599" s="302"/>
      <c r="CJ599" s="302"/>
      <c r="CK599" s="302"/>
      <c r="CL599" s="302"/>
      <c r="CM599" s="302"/>
      <c r="CN599" s="302"/>
      <c r="CO599" s="302"/>
      <c r="CP599" s="302"/>
      <c r="CQ599" s="302"/>
      <c r="CR599" s="302"/>
      <c r="CS599" s="302"/>
      <c r="CT599" s="302"/>
      <c r="CU599" s="302"/>
      <c r="CV599" s="302"/>
      <c r="CW599" s="302"/>
      <c r="CX599" s="302"/>
      <c r="CY599" s="302"/>
      <c r="CZ599" s="302"/>
      <c r="DA599" s="302"/>
      <c r="DB599" s="302"/>
      <c r="DC599" s="302"/>
      <c r="DD599" s="302"/>
      <c r="DE599" s="302"/>
      <c r="DF599" s="302"/>
      <c r="DG599" s="302"/>
      <c r="DH599" s="302"/>
      <c r="DI599" s="302"/>
      <c r="DJ599" s="302"/>
      <c r="DK599" s="302"/>
      <c r="DL599" s="302"/>
      <c r="DM599" s="302"/>
      <c r="DN599" s="302"/>
      <c r="DO599" s="302"/>
      <c r="DP599" s="302"/>
      <c r="DQ599" s="302"/>
      <c r="DR599" s="302"/>
      <c r="DS599" s="302"/>
      <c r="DT599" s="302"/>
      <c r="DU599" s="302"/>
      <c r="DV599" s="302"/>
      <c r="DW599" s="302"/>
      <c r="DX599" s="302"/>
      <c r="DY599" s="302"/>
      <c r="DZ599" s="302"/>
      <c r="EA599" s="302"/>
      <c r="EB599" s="302"/>
      <c r="EC599" s="302"/>
      <c r="ED599" s="302"/>
      <c r="EE599" s="302"/>
      <c r="EF599" s="302"/>
      <c r="EG599" s="302"/>
      <c r="EH599" s="302"/>
      <c r="EI599" s="302"/>
      <c r="EJ599" s="302"/>
      <c r="EK599" s="302"/>
      <c r="EL599" s="302"/>
      <c r="EM599" s="302"/>
      <c r="EN599" s="302"/>
      <c r="EO599" s="302"/>
      <c r="EP599" s="302"/>
      <c r="EQ599" s="302"/>
      <c r="ER599" s="302"/>
      <c r="ES599" s="302"/>
      <c r="ET599" s="302"/>
      <c r="EU599" s="302"/>
      <c r="EV599" s="302"/>
      <c r="EW599" s="302"/>
      <c r="EX599" s="302"/>
      <c r="EY599" s="302"/>
      <c r="EZ599" s="303"/>
      <c r="FA599" s="303"/>
      <c r="FB599" s="303"/>
      <c r="FC599" s="303"/>
      <c r="FD599" s="303"/>
      <c r="FE599" s="302"/>
      <c r="FF599" s="302"/>
      <c r="FG599" s="302"/>
      <c r="FH599" s="302"/>
      <c r="FI599" s="302"/>
    </row>
    <row r="600" spans="1:165" x14ac:dyDescent="0.2">
      <c r="A600" s="302"/>
      <c r="B600" s="55">
        <f t="shared" si="55"/>
        <v>0</v>
      </c>
      <c r="C600" s="55" t="str">
        <f t="shared" si="56"/>
        <v/>
      </c>
      <c r="D600" s="55" t="str">
        <f t="shared" si="57"/>
        <v/>
      </c>
      <c r="E600" s="55">
        <f t="shared" si="58"/>
        <v>0</v>
      </c>
      <c r="F600" s="55">
        <f t="shared" si="59"/>
        <v>0</v>
      </c>
      <c r="G600" s="55" t="str">
        <f t="shared" si="54"/>
        <v/>
      </c>
      <c r="H600" s="55">
        <f>IF(AND(M600&gt;0,M600&lt;='Summary STATS'!$C$22),1,"")</f>
        <v>1</v>
      </c>
      <c r="I600" s="305"/>
      <c r="J600" s="26" t="s">
        <v>886</v>
      </c>
      <c r="K600" s="205">
        <v>44.230874059999998</v>
      </c>
      <c r="L600" s="205">
        <v>-88.452589900000007</v>
      </c>
      <c r="M600" s="302">
        <v>14</v>
      </c>
      <c r="N600" s="302" t="s">
        <v>276</v>
      </c>
      <c r="O600" s="302" t="s">
        <v>276</v>
      </c>
      <c r="P600" s="301"/>
      <c r="Q600" s="302"/>
      <c r="R600" s="15"/>
      <c r="S600" s="15"/>
      <c r="T600" s="302"/>
      <c r="U600" s="302"/>
      <c r="V600" s="302"/>
      <c r="W600" s="302"/>
      <c r="X600" s="302"/>
      <c r="Y600" s="302"/>
      <c r="Z600" s="302"/>
      <c r="AA600" s="302"/>
      <c r="AB600" s="302"/>
      <c r="AC600" s="302"/>
      <c r="AD600" s="302"/>
      <c r="AE600" s="302"/>
      <c r="AF600" s="302"/>
      <c r="AG600" s="302"/>
      <c r="AH600" s="302"/>
      <c r="AI600" s="302"/>
      <c r="AJ600" s="302"/>
      <c r="AK600" s="302"/>
      <c r="AL600" s="302"/>
      <c r="AM600" s="302"/>
      <c r="AN600" s="302"/>
      <c r="AO600" s="302"/>
      <c r="AP600" s="302"/>
      <c r="AQ600" s="302"/>
      <c r="AR600" s="302"/>
      <c r="AS600" s="302"/>
      <c r="AT600" s="302"/>
      <c r="AU600" s="302"/>
      <c r="AV600" s="302"/>
      <c r="AW600" s="302"/>
      <c r="AX600" s="302"/>
      <c r="AY600" s="302"/>
      <c r="AZ600" s="302"/>
      <c r="BA600" s="302"/>
      <c r="BB600" s="302"/>
      <c r="BC600" s="302"/>
      <c r="BD600" s="302"/>
      <c r="BE600" s="302"/>
      <c r="BF600" s="302"/>
      <c r="BG600" s="302"/>
      <c r="BH600" s="302"/>
      <c r="BI600" s="302"/>
      <c r="BJ600" s="302"/>
      <c r="BK600" s="302"/>
      <c r="BL600" s="302"/>
      <c r="BM600" s="302"/>
      <c r="BN600" s="302"/>
      <c r="BO600" s="302"/>
      <c r="BP600" s="302"/>
      <c r="BQ600" s="302"/>
      <c r="BR600" s="302"/>
      <c r="BS600" s="302"/>
      <c r="BT600" s="302"/>
      <c r="BU600" s="302"/>
      <c r="BV600" s="302"/>
      <c r="BW600" s="302"/>
      <c r="BX600" s="302"/>
      <c r="BY600" s="302"/>
      <c r="BZ600" s="302"/>
      <c r="CA600" s="302"/>
      <c r="CB600" s="302"/>
      <c r="CC600" s="302"/>
      <c r="CD600" s="302"/>
      <c r="CE600" s="302"/>
      <c r="CF600" s="302"/>
      <c r="CG600" s="302"/>
      <c r="CH600" s="302"/>
      <c r="CI600" s="302"/>
      <c r="CJ600" s="302"/>
      <c r="CK600" s="302"/>
      <c r="CL600" s="302"/>
      <c r="CM600" s="302"/>
      <c r="CN600" s="302"/>
      <c r="CO600" s="302"/>
      <c r="CP600" s="302"/>
      <c r="CQ600" s="302"/>
      <c r="CR600" s="302"/>
      <c r="CS600" s="302"/>
      <c r="CT600" s="302"/>
      <c r="CU600" s="302"/>
      <c r="CV600" s="302"/>
      <c r="CW600" s="302"/>
      <c r="CX600" s="302"/>
      <c r="CY600" s="302"/>
      <c r="CZ600" s="302"/>
      <c r="DA600" s="302"/>
      <c r="DB600" s="302"/>
      <c r="DC600" s="302"/>
      <c r="DD600" s="302"/>
      <c r="DE600" s="302"/>
      <c r="DF600" s="302"/>
      <c r="DG600" s="302"/>
      <c r="DH600" s="302"/>
      <c r="DI600" s="302"/>
      <c r="DJ600" s="302"/>
      <c r="DK600" s="302"/>
      <c r="DL600" s="302"/>
      <c r="DM600" s="302"/>
      <c r="DN600" s="302"/>
      <c r="DO600" s="302"/>
      <c r="DP600" s="302"/>
      <c r="DQ600" s="302"/>
      <c r="DR600" s="302"/>
      <c r="DS600" s="302"/>
      <c r="DT600" s="302"/>
      <c r="DU600" s="302"/>
      <c r="DV600" s="302"/>
      <c r="DW600" s="302"/>
      <c r="DX600" s="302"/>
      <c r="DY600" s="302"/>
      <c r="DZ600" s="302"/>
      <c r="EA600" s="302"/>
      <c r="EB600" s="302"/>
      <c r="EC600" s="302"/>
      <c r="ED600" s="302"/>
      <c r="EE600" s="302"/>
      <c r="EF600" s="302"/>
      <c r="EG600" s="302"/>
      <c r="EH600" s="302"/>
      <c r="EI600" s="302"/>
      <c r="EJ600" s="302"/>
      <c r="EK600" s="302"/>
      <c r="EL600" s="302"/>
      <c r="EM600" s="302"/>
      <c r="EN600" s="302"/>
      <c r="EO600" s="302"/>
      <c r="EP600" s="302"/>
      <c r="EQ600" s="302"/>
      <c r="ER600" s="302"/>
      <c r="ES600" s="302"/>
      <c r="ET600" s="302"/>
      <c r="EU600" s="302"/>
      <c r="EV600" s="302"/>
      <c r="EW600" s="302"/>
      <c r="EX600" s="302"/>
      <c r="EY600" s="302"/>
      <c r="EZ600" s="303"/>
      <c r="FA600" s="303"/>
      <c r="FB600" s="303"/>
      <c r="FC600" s="303"/>
      <c r="FD600" s="303"/>
      <c r="FE600" s="302"/>
      <c r="FF600" s="302"/>
      <c r="FG600" s="302"/>
      <c r="FH600" s="302"/>
      <c r="FI600" s="302"/>
    </row>
    <row r="601" spans="1:165" x14ac:dyDescent="0.2">
      <c r="A601" s="302"/>
      <c r="B601" s="55">
        <f t="shared" si="55"/>
        <v>0</v>
      </c>
      <c r="C601" s="55" t="str">
        <f t="shared" si="56"/>
        <v/>
      </c>
      <c r="D601" s="55" t="str">
        <f t="shared" si="57"/>
        <v/>
      </c>
      <c r="E601" s="55">
        <f t="shared" si="58"/>
        <v>0</v>
      </c>
      <c r="F601" s="55">
        <f t="shared" si="59"/>
        <v>0</v>
      </c>
      <c r="G601" s="55" t="str">
        <f t="shared" si="54"/>
        <v/>
      </c>
      <c r="H601" s="55">
        <f>IF(AND(M601&gt;0,M601&lt;='Summary STATS'!$C$22),1,"")</f>
        <v>1</v>
      </c>
      <c r="I601" s="305"/>
      <c r="J601" s="26" t="s">
        <v>887</v>
      </c>
      <c r="K601" s="205">
        <v>44.230859129999999</v>
      </c>
      <c r="L601" s="205">
        <v>-88.451488409999996</v>
      </c>
      <c r="M601" s="302">
        <v>15</v>
      </c>
      <c r="N601" s="302" t="s">
        <v>284</v>
      </c>
      <c r="O601" s="302" t="s">
        <v>276</v>
      </c>
      <c r="P601" s="301"/>
      <c r="Q601" s="302"/>
      <c r="R601" s="15"/>
      <c r="S601" s="15"/>
      <c r="T601" s="302"/>
      <c r="U601" s="302"/>
      <c r="V601" s="302"/>
      <c r="W601" s="302"/>
      <c r="X601" s="302"/>
      <c r="Y601" s="302"/>
      <c r="Z601" s="302"/>
      <c r="AA601" s="302"/>
      <c r="AB601" s="302"/>
      <c r="AC601" s="302"/>
      <c r="AD601" s="302"/>
      <c r="AE601" s="302"/>
      <c r="AF601" s="302"/>
      <c r="AG601" s="302"/>
      <c r="AH601" s="302"/>
      <c r="AI601" s="302"/>
      <c r="AJ601" s="302"/>
      <c r="AK601" s="302"/>
      <c r="AL601" s="302"/>
      <c r="AM601" s="302"/>
      <c r="AN601" s="302"/>
      <c r="AO601" s="302"/>
      <c r="AP601" s="302"/>
      <c r="AQ601" s="302"/>
      <c r="AR601" s="302"/>
      <c r="AS601" s="302"/>
      <c r="AT601" s="302"/>
      <c r="AU601" s="302"/>
      <c r="AV601" s="302"/>
      <c r="AW601" s="302"/>
      <c r="AX601" s="302"/>
      <c r="AY601" s="302"/>
      <c r="AZ601" s="302"/>
      <c r="BA601" s="302"/>
      <c r="BB601" s="302"/>
      <c r="BC601" s="302"/>
      <c r="BD601" s="302"/>
      <c r="BE601" s="302"/>
      <c r="BF601" s="302"/>
      <c r="BG601" s="302"/>
      <c r="BH601" s="302"/>
      <c r="BI601" s="302"/>
      <c r="BJ601" s="302"/>
      <c r="BK601" s="302"/>
      <c r="BL601" s="302"/>
      <c r="BM601" s="302"/>
      <c r="BN601" s="302"/>
      <c r="BO601" s="302"/>
      <c r="BP601" s="302"/>
      <c r="BQ601" s="302"/>
      <c r="BR601" s="302"/>
      <c r="BS601" s="302"/>
      <c r="BT601" s="302"/>
      <c r="BU601" s="302"/>
      <c r="BV601" s="302"/>
      <c r="BW601" s="302"/>
      <c r="BX601" s="302"/>
      <c r="BY601" s="302"/>
      <c r="BZ601" s="302"/>
      <c r="CA601" s="302"/>
      <c r="CB601" s="302"/>
      <c r="CC601" s="302"/>
      <c r="CD601" s="302"/>
      <c r="CE601" s="302"/>
      <c r="CF601" s="302"/>
      <c r="CG601" s="302"/>
      <c r="CH601" s="302"/>
      <c r="CI601" s="302"/>
      <c r="CJ601" s="302"/>
      <c r="CK601" s="302"/>
      <c r="CL601" s="302"/>
      <c r="CM601" s="302"/>
      <c r="CN601" s="302"/>
      <c r="CO601" s="302"/>
      <c r="CP601" s="302"/>
      <c r="CQ601" s="302"/>
      <c r="CR601" s="302"/>
      <c r="CS601" s="302"/>
      <c r="CT601" s="302"/>
      <c r="CU601" s="302"/>
      <c r="CV601" s="302"/>
      <c r="CW601" s="302"/>
      <c r="CX601" s="302"/>
      <c r="CY601" s="302"/>
      <c r="CZ601" s="302"/>
      <c r="DA601" s="302"/>
      <c r="DB601" s="302"/>
      <c r="DC601" s="302"/>
      <c r="DD601" s="302"/>
      <c r="DE601" s="302"/>
      <c r="DF601" s="302"/>
      <c r="DG601" s="302"/>
      <c r="DH601" s="302"/>
      <c r="DI601" s="302"/>
      <c r="DJ601" s="302"/>
      <c r="DK601" s="302"/>
      <c r="DL601" s="302"/>
      <c r="DM601" s="302"/>
      <c r="DN601" s="302"/>
      <c r="DO601" s="302"/>
      <c r="DP601" s="302"/>
      <c r="DQ601" s="302"/>
      <c r="DR601" s="302"/>
      <c r="DS601" s="302"/>
      <c r="DT601" s="302"/>
      <c r="DU601" s="302"/>
      <c r="DV601" s="302"/>
      <c r="DW601" s="302"/>
      <c r="DX601" s="302"/>
      <c r="DY601" s="302"/>
      <c r="DZ601" s="302"/>
      <c r="EA601" s="302"/>
      <c r="EB601" s="302"/>
      <c r="EC601" s="302"/>
      <c r="ED601" s="302"/>
      <c r="EE601" s="302"/>
      <c r="EF601" s="302"/>
      <c r="EG601" s="302"/>
      <c r="EH601" s="302"/>
      <c r="EI601" s="302"/>
      <c r="EJ601" s="302"/>
      <c r="EK601" s="302"/>
      <c r="EL601" s="302"/>
      <c r="EM601" s="302"/>
      <c r="EN601" s="302"/>
      <c r="EO601" s="302"/>
      <c r="EP601" s="302"/>
      <c r="EQ601" s="302"/>
      <c r="ER601" s="302"/>
      <c r="ES601" s="302"/>
      <c r="ET601" s="302"/>
      <c r="EU601" s="302"/>
      <c r="EV601" s="302"/>
      <c r="EW601" s="302"/>
      <c r="EX601" s="302"/>
      <c r="EY601" s="302"/>
      <c r="EZ601" s="303"/>
      <c r="FA601" s="303"/>
      <c r="FB601" s="303"/>
      <c r="FC601" s="303"/>
      <c r="FD601" s="303"/>
      <c r="FE601" s="302"/>
      <c r="FF601" s="302"/>
      <c r="FG601" s="302"/>
      <c r="FH601" s="302"/>
      <c r="FI601" s="302"/>
    </row>
    <row r="602" spans="1:165" x14ac:dyDescent="0.2">
      <c r="A602" s="302"/>
      <c r="B602" s="55">
        <f t="shared" si="55"/>
        <v>0</v>
      </c>
      <c r="C602" s="55" t="str">
        <f t="shared" si="56"/>
        <v/>
      </c>
      <c r="D602" s="55" t="str">
        <f t="shared" si="57"/>
        <v/>
      </c>
      <c r="E602" s="55">
        <f t="shared" si="58"/>
        <v>0</v>
      </c>
      <c r="F602" s="55">
        <f t="shared" si="59"/>
        <v>0</v>
      </c>
      <c r="G602" s="55" t="str">
        <f t="shared" ref="G602:G665" si="60">IF($B602&gt;=1,$M602,"")</f>
        <v/>
      </c>
      <c r="H602" s="55">
        <f>IF(AND(M602&gt;0,M602&lt;='Summary STATS'!$C$22),1,"")</f>
        <v>1</v>
      </c>
      <c r="I602" s="305"/>
      <c r="J602" s="26" t="s">
        <v>888</v>
      </c>
      <c r="K602" s="205">
        <v>44.230844189999999</v>
      </c>
      <c r="L602" s="205">
        <v>-88.45038692</v>
      </c>
      <c r="M602" s="302">
        <v>12.75</v>
      </c>
      <c r="N602" s="302" t="s">
        <v>284</v>
      </c>
      <c r="O602" s="302" t="s">
        <v>277</v>
      </c>
      <c r="P602" s="301"/>
      <c r="Q602" s="302"/>
      <c r="R602" s="15"/>
      <c r="S602" s="15"/>
      <c r="T602" s="302"/>
      <c r="U602" s="302"/>
      <c r="V602" s="302"/>
      <c r="W602" s="302"/>
      <c r="X602" s="302"/>
      <c r="Y602" s="302"/>
      <c r="Z602" s="302"/>
      <c r="AA602" s="302"/>
      <c r="AB602" s="302"/>
      <c r="AC602" s="302"/>
      <c r="AD602" s="302"/>
      <c r="AE602" s="302"/>
      <c r="AF602" s="302"/>
      <c r="AG602" s="302"/>
      <c r="AH602" s="302"/>
      <c r="AI602" s="302"/>
      <c r="AJ602" s="302"/>
      <c r="AK602" s="302"/>
      <c r="AL602" s="302"/>
      <c r="AM602" s="302"/>
      <c r="AN602" s="302"/>
      <c r="AO602" s="302"/>
      <c r="AP602" s="302"/>
      <c r="AQ602" s="302"/>
      <c r="AR602" s="302"/>
      <c r="AS602" s="302"/>
      <c r="AT602" s="302"/>
      <c r="AU602" s="302"/>
      <c r="AV602" s="302"/>
      <c r="AW602" s="302"/>
      <c r="AX602" s="302"/>
      <c r="AY602" s="302"/>
      <c r="AZ602" s="302"/>
      <c r="BA602" s="302"/>
      <c r="BB602" s="302"/>
      <c r="BC602" s="302"/>
      <c r="BD602" s="302"/>
      <c r="BE602" s="302"/>
      <c r="BF602" s="302"/>
      <c r="BG602" s="302"/>
      <c r="BH602" s="302"/>
      <c r="BI602" s="302"/>
      <c r="BJ602" s="302"/>
      <c r="BK602" s="302"/>
      <c r="BL602" s="302"/>
      <c r="BM602" s="302"/>
      <c r="BN602" s="302"/>
      <c r="BO602" s="302"/>
      <c r="BP602" s="302"/>
      <c r="BQ602" s="302"/>
      <c r="BR602" s="302"/>
      <c r="BS602" s="302"/>
      <c r="BT602" s="302"/>
      <c r="BU602" s="302"/>
      <c r="BV602" s="302"/>
      <c r="BW602" s="302"/>
      <c r="BX602" s="302"/>
      <c r="BY602" s="302"/>
      <c r="BZ602" s="302"/>
      <c r="CA602" s="302"/>
      <c r="CB602" s="302"/>
      <c r="CC602" s="302"/>
      <c r="CD602" s="302"/>
      <c r="CE602" s="302"/>
      <c r="CF602" s="302"/>
      <c r="CG602" s="302"/>
      <c r="CH602" s="302"/>
      <c r="CI602" s="302"/>
      <c r="CJ602" s="302"/>
      <c r="CK602" s="302"/>
      <c r="CL602" s="302"/>
      <c r="CM602" s="302"/>
      <c r="CN602" s="302"/>
      <c r="CO602" s="302"/>
      <c r="CP602" s="302"/>
      <c r="CQ602" s="302"/>
      <c r="CR602" s="302"/>
      <c r="CS602" s="302"/>
      <c r="CT602" s="302"/>
      <c r="CU602" s="302"/>
      <c r="CV602" s="302"/>
      <c r="CW602" s="302"/>
      <c r="CX602" s="302"/>
      <c r="CY602" s="302"/>
      <c r="CZ602" s="302"/>
      <c r="DA602" s="302"/>
      <c r="DB602" s="302"/>
      <c r="DC602" s="302"/>
      <c r="DD602" s="302"/>
      <c r="DE602" s="302"/>
      <c r="DF602" s="302"/>
      <c r="DG602" s="302"/>
      <c r="DH602" s="302"/>
      <c r="DI602" s="302"/>
      <c r="DJ602" s="302"/>
      <c r="DK602" s="302"/>
      <c r="DL602" s="302"/>
      <c r="DM602" s="302"/>
      <c r="DN602" s="302"/>
      <c r="DO602" s="302"/>
      <c r="DP602" s="302"/>
      <c r="DQ602" s="302"/>
      <c r="DR602" s="302"/>
      <c r="DS602" s="302"/>
      <c r="DT602" s="302"/>
      <c r="DU602" s="302"/>
      <c r="DV602" s="302"/>
      <c r="DW602" s="302"/>
      <c r="DX602" s="302"/>
      <c r="DY602" s="302"/>
      <c r="DZ602" s="302"/>
      <c r="EA602" s="302"/>
      <c r="EB602" s="302"/>
      <c r="EC602" s="302"/>
      <c r="ED602" s="302"/>
      <c r="EE602" s="302"/>
      <c r="EF602" s="302"/>
      <c r="EG602" s="302"/>
      <c r="EH602" s="302"/>
      <c r="EI602" s="302"/>
      <c r="EJ602" s="302"/>
      <c r="EK602" s="302"/>
      <c r="EL602" s="302"/>
      <c r="EM602" s="302"/>
      <c r="EN602" s="302"/>
      <c r="EO602" s="302"/>
      <c r="EP602" s="302"/>
      <c r="EQ602" s="302"/>
      <c r="ER602" s="302"/>
      <c r="ES602" s="302"/>
      <c r="ET602" s="302"/>
      <c r="EU602" s="302"/>
      <c r="EV602" s="302"/>
      <c r="EW602" s="302"/>
      <c r="EX602" s="302"/>
      <c r="EY602" s="302"/>
      <c r="EZ602" s="303"/>
      <c r="FA602" s="303"/>
      <c r="FB602" s="303"/>
      <c r="FC602" s="303"/>
      <c r="FD602" s="303"/>
      <c r="FE602" s="302"/>
      <c r="FF602" s="302"/>
      <c r="FG602" s="302"/>
      <c r="FH602" s="302"/>
      <c r="FI602" s="302"/>
    </row>
    <row r="603" spans="1:165" x14ac:dyDescent="0.2">
      <c r="A603" s="302"/>
      <c r="B603" s="55">
        <f t="shared" si="55"/>
        <v>1</v>
      </c>
      <c r="C603" s="55">
        <f t="shared" si="56"/>
        <v>1</v>
      </c>
      <c r="D603" s="55">
        <f t="shared" si="57"/>
        <v>1</v>
      </c>
      <c r="E603" s="55">
        <f t="shared" si="58"/>
        <v>1</v>
      </c>
      <c r="F603" s="55">
        <f t="shared" si="59"/>
        <v>1</v>
      </c>
      <c r="G603" s="55">
        <f t="shared" si="60"/>
        <v>6</v>
      </c>
      <c r="H603" s="55">
        <f>IF(AND(M603&gt;0,M603&lt;='Summary STATS'!$C$22),1,"")</f>
        <v>1</v>
      </c>
      <c r="I603" s="305"/>
      <c r="J603" s="26" t="s">
        <v>889</v>
      </c>
      <c r="K603" s="205">
        <v>44.230829239999998</v>
      </c>
      <c r="L603" s="205">
        <v>-88.449285439999997</v>
      </c>
      <c r="M603" s="302">
        <v>6</v>
      </c>
      <c r="N603" s="302" t="s">
        <v>276</v>
      </c>
      <c r="O603" s="302" t="s">
        <v>277</v>
      </c>
      <c r="P603" s="301"/>
      <c r="Q603" s="302">
        <v>1</v>
      </c>
      <c r="R603" s="15"/>
      <c r="S603" s="15"/>
      <c r="T603" s="302"/>
      <c r="U603" s="302"/>
      <c r="V603" s="302"/>
      <c r="W603" s="302"/>
      <c r="X603" s="302"/>
      <c r="Y603" s="302"/>
      <c r="Z603" s="302"/>
      <c r="AA603" s="302"/>
      <c r="AB603" s="302"/>
      <c r="AC603" s="302"/>
      <c r="AD603" s="302"/>
      <c r="AE603" s="302"/>
      <c r="AF603" s="302"/>
      <c r="AG603" s="302"/>
      <c r="AH603" s="302"/>
      <c r="AI603" s="302"/>
      <c r="AJ603" s="302"/>
      <c r="AK603" s="302"/>
      <c r="AL603" s="302"/>
      <c r="AM603" s="302"/>
      <c r="AN603" s="302"/>
      <c r="AO603" s="302"/>
      <c r="AP603" s="302"/>
      <c r="AQ603" s="302"/>
      <c r="AR603" s="302"/>
      <c r="AS603" s="302"/>
      <c r="AT603" s="302"/>
      <c r="AU603" s="302"/>
      <c r="AV603" s="302"/>
      <c r="AW603" s="302">
        <v>1</v>
      </c>
      <c r="AX603" s="302"/>
      <c r="AY603" s="302"/>
      <c r="AZ603" s="302"/>
      <c r="BA603" s="302"/>
      <c r="BB603" s="302"/>
      <c r="BC603" s="302"/>
      <c r="BD603" s="302"/>
      <c r="BE603" s="302"/>
      <c r="BF603" s="302"/>
      <c r="BG603" s="302"/>
      <c r="BH603" s="302"/>
      <c r="BI603" s="302"/>
      <c r="BJ603" s="302"/>
      <c r="BK603" s="302"/>
      <c r="BL603" s="302"/>
      <c r="BM603" s="302"/>
      <c r="BN603" s="302"/>
      <c r="BO603" s="302"/>
      <c r="BP603" s="302"/>
      <c r="BQ603" s="302"/>
      <c r="BR603" s="302"/>
      <c r="BS603" s="302"/>
      <c r="BT603" s="302"/>
      <c r="BU603" s="302"/>
      <c r="BV603" s="302"/>
      <c r="BW603" s="302"/>
      <c r="BX603" s="302"/>
      <c r="BY603" s="302"/>
      <c r="BZ603" s="302"/>
      <c r="CA603" s="302"/>
      <c r="CB603" s="302"/>
      <c r="CC603" s="302"/>
      <c r="CD603" s="302"/>
      <c r="CE603" s="302"/>
      <c r="CF603" s="302"/>
      <c r="CG603" s="302"/>
      <c r="CH603" s="302"/>
      <c r="CI603" s="302"/>
      <c r="CJ603" s="302"/>
      <c r="CK603" s="302"/>
      <c r="CL603" s="302"/>
      <c r="CM603" s="302"/>
      <c r="CN603" s="302"/>
      <c r="CO603" s="302"/>
      <c r="CP603" s="302"/>
      <c r="CQ603" s="302"/>
      <c r="CR603" s="302"/>
      <c r="CS603" s="302"/>
      <c r="CT603" s="302"/>
      <c r="CU603" s="302"/>
      <c r="CV603" s="302"/>
      <c r="CW603" s="302"/>
      <c r="CX603" s="302"/>
      <c r="CY603" s="302"/>
      <c r="CZ603" s="302"/>
      <c r="DA603" s="302"/>
      <c r="DB603" s="302"/>
      <c r="DC603" s="302"/>
      <c r="DD603" s="302"/>
      <c r="DE603" s="302"/>
      <c r="DF603" s="302"/>
      <c r="DG603" s="302"/>
      <c r="DH603" s="302"/>
      <c r="DI603" s="302"/>
      <c r="DJ603" s="302"/>
      <c r="DK603" s="302"/>
      <c r="DL603" s="302"/>
      <c r="DM603" s="302"/>
      <c r="DN603" s="302"/>
      <c r="DO603" s="302"/>
      <c r="DP603" s="302"/>
      <c r="DQ603" s="302"/>
      <c r="DR603" s="302"/>
      <c r="DS603" s="302"/>
      <c r="DT603" s="302"/>
      <c r="DU603" s="302"/>
      <c r="DV603" s="302"/>
      <c r="DW603" s="302"/>
      <c r="DX603" s="302"/>
      <c r="DY603" s="302"/>
      <c r="DZ603" s="302"/>
      <c r="EA603" s="302"/>
      <c r="EB603" s="302"/>
      <c r="EC603" s="302"/>
      <c r="ED603" s="302"/>
      <c r="EE603" s="302"/>
      <c r="EF603" s="302"/>
      <c r="EG603" s="302"/>
      <c r="EH603" s="302"/>
      <c r="EI603" s="302"/>
      <c r="EJ603" s="302"/>
      <c r="EK603" s="302"/>
      <c r="EL603" s="302"/>
      <c r="EM603" s="302"/>
      <c r="EN603" s="302"/>
      <c r="EO603" s="302"/>
      <c r="EP603" s="302"/>
      <c r="EQ603" s="302"/>
      <c r="ER603" s="302"/>
      <c r="ES603" s="302"/>
      <c r="ET603" s="302"/>
      <c r="EU603" s="302"/>
      <c r="EV603" s="302"/>
      <c r="EW603" s="302"/>
      <c r="EX603" s="302"/>
      <c r="EY603" s="302"/>
      <c r="EZ603" s="303"/>
      <c r="FA603" s="303"/>
      <c r="FB603" s="303"/>
      <c r="FC603" s="303"/>
      <c r="FD603" s="303"/>
      <c r="FE603" s="302"/>
      <c r="FF603" s="302"/>
      <c r="FG603" s="302"/>
      <c r="FH603" s="302"/>
      <c r="FI603" s="302"/>
    </row>
    <row r="604" spans="1:165" x14ac:dyDescent="0.2">
      <c r="A604" s="302"/>
      <c r="B604" s="55">
        <f t="shared" si="55"/>
        <v>4</v>
      </c>
      <c r="C604" s="55">
        <f t="shared" si="56"/>
        <v>4</v>
      </c>
      <c r="D604" s="55">
        <f t="shared" si="57"/>
        <v>4</v>
      </c>
      <c r="E604" s="55">
        <f t="shared" si="58"/>
        <v>4</v>
      </c>
      <c r="F604" s="55">
        <f t="shared" si="59"/>
        <v>4</v>
      </c>
      <c r="G604" s="55">
        <f t="shared" si="60"/>
        <v>3.25</v>
      </c>
      <c r="H604" s="55">
        <f>IF(AND(M604&gt;0,M604&lt;='Summary STATS'!$C$22),1,"")</f>
        <v>1</v>
      </c>
      <c r="I604" s="305"/>
      <c r="J604" s="26" t="s">
        <v>890</v>
      </c>
      <c r="K604" s="205">
        <v>44.231785100000003</v>
      </c>
      <c r="L604" s="205">
        <v>-88.461381220000007</v>
      </c>
      <c r="M604" s="302">
        <v>3.25</v>
      </c>
      <c r="N604" s="302" t="s">
        <v>284</v>
      </c>
      <c r="O604" s="302" t="s">
        <v>277</v>
      </c>
      <c r="P604" s="301"/>
      <c r="Q604" s="302">
        <v>2</v>
      </c>
      <c r="R604" s="15"/>
      <c r="S604" s="15" t="s">
        <v>278</v>
      </c>
      <c r="T604" s="302"/>
      <c r="U604" s="302"/>
      <c r="V604" s="302"/>
      <c r="W604" s="302"/>
      <c r="X604" s="302"/>
      <c r="Y604" s="302"/>
      <c r="Z604" s="302"/>
      <c r="AA604" s="302"/>
      <c r="AB604" s="302"/>
      <c r="AC604" s="302"/>
      <c r="AD604" s="302"/>
      <c r="AE604" s="302">
        <v>2</v>
      </c>
      <c r="AF604" s="302"/>
      <c r="AG604" s="302"/>
      <c r="AH604" s="302"/>
      <c r="AI604" s="302"/>
      <c r="AJ604" s="302"/>
      <c r="AK604" s="302"/>
      <c r="AL604" s="302"/>
      <c r="AM604" s="302"/>
      <c r="AN604" s="302"/>
      <c r="AO604" s="302"/>
      <c r="AP604" s="302"/>
      <c r="AQ604" s="302">
        <v>2</v>
      </c>
      <c r="AR604" s="302"/>
      <c r="AS604" s="302"/>
      <c r="AT604" s="302"/>
      <c r="AU604" s="302"/>
      <c r="AV604" s="302"/>
      <c r="AW604" s="302"/>
      <c r="AX604" s="302"/>
      <c r="AY604" s="302"/>
      <c r="AZ604" s="302"/>
      <c r="BA604" s="302"/>
      <c r="BB604" s="302"/>
      <c r="BC604" s="302"/>
      <c r="BD604" s="302"/>
      <c r="BE604" s="302">
        <v>1</v>
      </c>
      <c r="BF604" s="302"/>
      <c r="BG604" s="302"/>
      <c r="BH604" s="302"/>
      <c r="BI604" s="302"/>
      <c r="BJ604" s="302"/>
      <c r="BK604" s="302"/>
      <c r="BL604" s="302"/>
      <c r="BM604" s="302"/>
      <c r="BN604" s="302"/>
      <c r="BO604" s="302"/>
      <c r="BP604" s="302"/>
      <c r="BQ604" s="302"/>
      <c r="BR604" s="302"/>
      <c r="BS604" s="302"/>
      <c r="BT604" s="302"/>
      <c r="BU604" s="302"/>
      <c r="BV604" s="302"/>
      <c r="BW604" s="302"/>
      <c r="BX604" s="302"/>
      <c r="BY604" s="302"/>
      <c r="BZ604" s="302"/>
      <c r="CA604" s="302"/>
      <c r="CB604" s="302"/>
      <c r="CC604" s="302"/>
      <c r="CD604" s="302"/>
      <c r="CE604" s="302"/>
      <c r="CF604" s="302"/>
      <c r="CG604" s="302"/>
      <c r="CH604" s="302"/>
      <c r="CI604" s="302"/>
      <c r="CJ604" s="302"/>
      <c r="CK604" s="302"/>
      <c r="CL604" s="302"/>
      <c r="CM604" s="302"/>
      <c r="CN604" s="302"/>
      <c r="CO604" s="302"/>
      <c r="CP604" s="302"/>
      <c r="CQ604" s="302"/>
      <c r="CR604" s="302"/>
      <c r="CS604" s="302"/>
      <c r="CT604" s="302"/>
      <c r="CU604" s="302"/>
      <c r="CV604" s="302"/>
      <c r="CW604" s="302"/>
      <c r="CX604" s="302"/>
      <c r="CY604" s="302"/>
      <c r="CZ604" s="302"/>
      <c r="DA604" s="302"/>
      <c r="DB604" s="302"/>
      <c r="DC604" s="302"/>
      <c r="DD604" s="302"/>
      <c r="DE604" s="302"/>
      <c r="DF604" s="302"/>
      <c r="DG604" s="302"/>
      <c r="DH604" s="302"/>
      <c r="DI604" s="302"/>
      <c r="DJ604" s="302"/>
      <c r="DK604" s="302"/>
      <c r="DL604" s="302"/>
      <c r="DM604" s="302"/>
      <c r="DN604" s="302"/>
      <c r="DO604" s="302"/>
      <c r="DP604" s="302"/>
      <c r="DQ604" s="302"/>
      <c r="DR604" s="302"/>
      <c r="DS604" s="302"/>
      <c r="DT604" s="302"/>
      <c r="DU604" s="302"/>
      <c r="DV604" s="302"/>
      <c r="DW604" s="302"/>
      <c r="DX604" s="302"/>
      <c r="DY604" s="302"/>
      <c r="DZ604" s="302"/>
      <c r="EA604" s="302"/>
      <c r="EB604" s="302"/>
      <c r="EC604" s="302"/>
      <c r="ED604" s="302"/>
      <c r="EE604" s="302"/>
      <c r="EF604" s="302"/>
      <c r="EG604" s="302"/>
      <c r="EH604" s="302"/>
      <c r="EI604" s="302"/>
      <c r="EJ604" s="302"/>
      <c r="EK604" s="302"/>
      <c r="EL604" s="302"/>
      <c r="EM604" s="302"/>
      <c r="EN604" s="302"/>
      <c r="EO604" s="302"/>
      <c r="EP604" s="302"/>
      <c r="EQ604" s="302"/>
      <c r="ER604" s="302"/>
      <c r="ES604" s="302"/>
      <c r="ET604" s="302"/>
      <c r="EU604" s="302">
        <v>1</v>
      </c>
      <c r="EV604" s="302"/>
      <c r="EW604" s="302"/>
      <c r="EX604" s="302"/>
      <c r="EY604" s="302"/>
      <c r="EZ604" s="303"/>
      <c r="FA604" s="303"/>
      <c r="FB604" s="303">
        <v>2</v>
      </c>
      <c r="FC604" s="303"/>
      <c r="FD604" s="303"/>
      <c r="FE604" s="302"/>
      <c r="FF604" s="302"/>
      <c r="FG604" s="302"/>
      <c r="FH604" s="302"/>
      <c r="FI604" s="302"/>
    </row>
    <row r="605" spans="1:165" x14ac:dyDescent="0.2">
      <c r="A605" s="302"/>
      <c r="B605" s="55">
        <f t="shared" si="55"/>
        <v>3</v>
      </c>
      <c r="C605" s="55">
        <f t="shared" si="56"/>
        <v>3</v>
      </c>
      <c r="D605" s="55">
        <f t="shared" si="57"/>
        <v>2</v>
      </c>
      <c r="E605" s="55">
        <f t="shared" si="58"/>
        <v>3</v>
      </c>
      <c r="F605" s="55">
        <f t="shared" si="59"/>
        <v>2</v>
      </c>
      <c r="G605" s="55">
        <f t="shared" si="60"/>
        <v>3</v>
      </c>
      <c r="H605" s="55">
        <f>IF(AND(M605&gt;0,M605&lt;='Summary STATS'!$C$22),1,"")</f>
        <v>1</v>
      </c>
      <c r="I605" s="305"/>
      <c r="J605" s="26" t="s">
        <v>891</v>
      </c>
      <c r="K605" s="205">
        <v>44.231770259999998</v>
      </c>
      <c r="L605" s="205">
        <v>-88.460279700000001</v>
      </c>
      <c r="M605" s="302">
        <v>3</v>
      </c>
      <c r="N605" s="302" t="s">
        <v>284</v>
      </c>
      <c r="O605" s="302" t="s">
        <v>277</v>
      </c>
      <c r="P605" s="301"/>
      <c r="Q605" s="302">
        <v>3</v>
      </c>
      <c r="R605" s="15"/>
      <c r="S605" s="15">
        <v>1</v>
      </c>
      <c r="T605" s="302"/>
      <c r="U605" s="302"/>
      <c r="V605" s="302"/>
      <c r="W605" s="302"/>
      <c r="X605" s="302"/>
      <c r="Y605" s="302"/>
      <c r="Z605" s="302"/>
      <c r="AA605" s="302"/>
      <c r="AB605" s="302"/>
      <c r="AC605" s="302"/>
      <c r="AD605" s="302"/>
      <c r="AE605" s="302">
        <v>3</v>
      </c>
      <c r="AF605" s="302"/>
      <c r="AG605" s="302"/>
      <c r="AH605" s="302"/>
      <c r="AI605" s="302"/>
      <c r="AJ605" s="302"/>
      <c r="AK605" s="302"/>
      <c r="AL605" s="302"/>
      <c r="AM605" s="302"/>
      <c r="AN605" s="302"/>
      <c r="AO605" s="302"/>
      <c r="AP605" s="302"/>
      <c r="AQ605" s="302">
        <v>3</v>
      </c>
      <c r="AR605" s="302"/>
      <c r="AS605" s="302"/>
      <c r="AT605" s="302"/>
      <c r="AU605" s="302"/>
      <c r="AV605" s="302"/>
      <c r="AW605" s="302"/>
      <c r="AX605" s="302"/>
      <c r="AY605" s="302"/>
      <c r="AZ605" s="302"/>
      <c r="BA605" s="302"/>
      <c r="BB605" s="302"/>
      <c r="BC605" s="302"/>
      <c r="BD605" s="302"/>
      <c r="BE605" s="302"/>
      <c r="BF605" s="302"/>
      <c r="BG605" s="302"/>
      <c r="BH605" s="302"/>
      <c r="BI605" s="302"/>
      <c r="BJ605" s="302"/>
      <c r="BK605" s="302"/>
      <c r="BL605" s="302"/>
      <c r="BM605" s="302"/>
      <c r="BN605" s="302"/>
      <c r="BO605" s="302"/>
      <c r="BP605" s="302"/>
      <c r="BQ605" s="302"/>
      <c r="BR605" s="302"/>
      <c r="BS605" s="302"/>
      <c r="BT605" s="302"/>
      <c r="BU605" s="302"/>
      <c r="BV605" s="302"/>
      <c r="BW605" s="302"/>
      <c r="BX605" s="302"/>
      <c r="BY605" s="302"/>
      <c r="BZ605" s="302"/>
      <c r="CA605" s="302"/>
      <c r="CB605" s="302"/>
      <c r="CC605" s="302"/>
      <c r="CD605" s="302"/>
      <c r="CE605" s="302"/>
      <c r="CF605" s="302"/>
      <c r="CG605" s="302"/>
      <c r="CH605" s="302"/>
      <c r="CI605" s="302"/>
      <c r="CJ605" s="302"/>
      <c r="CK605" s="302"/>
      <c r="CL605" s="302"/>
      <c r="CM605" s="302"/>
      <c r="CN605" s="302"/>
      <c r="CO605" s="302"/>
      <c r="CP605" s="302"/>
      <c r="CQ605" s="302"/>
      <c r="CR605" s="302"/>
      <c r="CS605" s="302"/>
      <c r="CT605" s="302"/>
      <c r="CU605" s="302"/>
      <c r="CV605" s="302"/>
      <c r="CW605" s="302"/>
      <c r="CX605" s="302"/>
      <c r="CY605" s="302"/>
      <c r="CZ605" s="302"/>
      <c r="DA605" s="302"/>
      <c r="DB605" s="302"/>
      <c r="DC605" s="302"/>
      <c r="DD605" s="302"/>
      <c r="DE605" s="302"/>
      <c r="DF605" s="302"/>
      <c r="DG605" s="302"/>
      <c r="DH605" s="302"/>
      <c r="DI605" s="302"/>
      <c r="DJ605" s="302"/>
      <c r="DK605" s="302"/>
      <c r="DL605" s="302"/>
      <c r="DM605" s="302"/>
      <c r="DN605" s="302"/>
      <c r="DO605" s="302"/>
      <c r="DP605" s="302"/>
      <c r="DQ605" s="302"/>
      <c r="DR605" s="302"/>
      <c r="DS605" s="302"/>
      <c r="DT605" s="302"/>
      <c r="DU605" s="302"/>
      <c r="DV605" s="302"/>
      <c r="DW605" s="302"/>
      <c r="DX605" s="302"/>
      <c r="DY605" s="302"/>
      <c r="DZ605" s="302"/>
      <c r="EA605" s="302"/>
      <c r="EB605" s="302"/>
      <c r="EC605" s="302"/>
      <c r="ED605" s="302"/>
      <c r="EE605" s="302"/>
      <c r="EF605" s="302"/>
      <c r="EG605" s="302"/>
      <c r="EH605" s="302"/>
      <c r="EI605" s="302"/>
      <c r="EJ605" s="302"/>
      <c r="EK605" s="302"/>
      <c r="EL605" s="302"/>
      <c r="EM605" s="302"/>
      <c r="EN605" s="302"/>
      <c r="EO605" s="302"/>
      <c r="EP605" s="302"/>
      <c r="EQ605" s="302"/>
      <c r="ER605" s="302"/>
      <c r="ES605" s="302"/>
      <c r="ET605" s="302"/>
      <c r="EU605" s="302"/>
      <c r="EV605" s="302"/>
      <c r="EW605" s="302"/>
      <c r="EX605" s="302"/>
      <c r="EY605" s="302"/>
      <c r="EZ605" s="303"/>
      <c r="FA605" s="303"/>
      <c r="FB605" s="303">
        <v>3</v>
      </c>
      <c r="FC605" s="303"/>
      <c r="FD605" s="303"/>
      <c r="FE605" s="302"/>
      <c r="FF605" s="302"/>
      <c r="FG605" s="302"/>
      <c r="FH605" s="302"/>
      <c r="FI605" s="302"/>
    </row>
    <row r="606" spans="1:165" x14ac:dyDescent="0.2">
      <c r="A606" s="302"/>
      <c r="B606" s="55">
        <f t="shared" si="55"/>
        <v>7</v>
      </c>
      <c r="C606" s="55">
        <f t="shared" si="56"/>
        <v>7</v>
      </c>
      <c r="D606" s="55">
        <f t="shared" si="57"/>
        <v>6</v>
      </c>
      <c r="E606" s="55">
        <f t="shared" si="58"/>
        <v>7</v>
      </c>
      <c r="F606" s="55">
        <f t="shared" si="59"/>
        <v>6</v>
      </c>
      <c r="G606" s="55">
        <f t="shared" si="60"/>
        <v>3.5</v>
      </c>
      <c r="H606" s="55">
        <f>IF(AND(M606&gt;0,M606&lt;='Summary STATS'!$C$22),1,"")</f>
        <v>1</v>
      </c>
      <c r="I606" s="305"/>
      <c r="J606" s="26" t="s">
        <v>892</v>
      </c>
      <c r="K606" s="205">
        <v>44.231755399999997</v>
      </c>
      <c r="L606" s="205">
        <v>-88.459178190000003</v>
      </c>
      <c r="M606" s="302">
        <v>3.5</v>
      </c>
      <c r="N606" s="302" t="s">
        <v>284</v>
      </c>
      <c r="O606" s="302" t="s">
        <v>277</v>
      </c>
      <c r="P606" s="301"/>
      <c r="Q606" s="302">
        <v>3</v>
      </c>
      <c r="R606" s="15">
        <v>1</v>
      </c>
      <c r="S606" s="15"/>
      <c r="T606" s="302"/>
      <c r="U606" s="302"/>
      <c r="V606" s="302"/>
      <c r="W606" s="302"/>
      <c r="X606" s="302"/>
      <c r="Y606" s="302"/>
      <c r="Z606" s="302"/>
      <c r="AA606" s="302"/>
      <c r="AB606" s="302"/>
      <c r="AC606" s="302"/>
      <c r="AD606" s="302"/>
      <c r="AE606" s="302">
        <v>3</v>
      </c>
      <c r="AF606" s="302"/>
      <c r="AG606" s="302"/>
      <c r="AH606" s="302"/>
      <c r="AI606" s="302"/>
      <c r="AJ606" s="302"/>
      <c r="AK606" s="302"/>
      <c r="AL606" s="302"/>
      <c r="AM606" s="302"/>
      <c r="AN606" s="302"/>
      <c r="AO606" s="302"/>
      <c r="AP606" s="302"/>
      <c r="AQ606" s="302">
        <v>3</v>
      </c>
      <c r="AR606" s="302"/>
      <c r="AS606" s="302"/>
      <c r="AT606" s="302"/>
      <c r="AU606" s="302"/>
      <c r="AV606" s="302"/>
      <c r="AW606" s="302">
        <v>1</v>
      </c>
      <c r="AX606" s="302"/>
      <c r="AY606" s="302"/>
      <c r="AZ606" s="302"/>
      <c r="BA606" s="302"/>
      <c r="BB606" s="302"/>
      <c r="BC606" s="302"/>
      <c r="BD606" s="302"/>
      <c r="BE606" s="302">
        <v>1</v>
      </c>
      <c r="BF606" s="302"/>
      <c r="BG606" s="302"/>
      <c r="BH606" s="302"/>
      <c r="BI606" s="302"/>
      <c r="BJ606" s="302"/>
      <c r="BK606" s="302"/>
      <c r="BL606" s="302"/>
      <c r="BM606" s="302"/>
      <c r="BN606" s="302"/>
      <c r="BO606" s="302"/>
      <c r="BP606" s="302"/>
      <c r="BQ606" s="302"/>
      <c r="BR606" s="302"/>
      <c r="BS606" s="302"/>
      <c r="BT606" s="302"/>
      <c r="BU606" s="302"/>
      <c r="BV606" s="302"/>
      <c r="BW606" s="302"/>
      <c r="BX606" s="302"/>
      <c r="BY606" s="302"/>
      <c r="BZ606" s="302"/>
      <c r="CA606" s="302"/>
      <c r="CB606" s="302"/>
      <c r="CC606" s="302"/>
      <c r="CD606" s="302"/>
      <c r="CE606" s="302"/>
      <c r="CF606" s="302"/>
      <c r="CG606" s="302"/>
      <c r="CH606" s="302"/>
      <c r="CI606" s="302"/>
      <c r="CJ606" s="302"/>
      <c r="CK606" s="302"/>
      <c r="CL606" s="302"/>
      <c r="CM606" s="302"/>
      <c r="CN606" s="302"/>
      <c r="CO606" s="302"/>
      <c r="CP606" s="302"/>
      <c r="CQ606" s="302"/>
      <c r="CR606" s="302"/>
      <c r="CS606" s="302"/>
      <c r="CT606" s="302"/>
      <c r="CU606" s="302"/>
      <c r="CV606" s="302"/>
      <c r="CW606" s="302"/>
      <c r="CX606" s="302"/>
      <c r="CY606" s="302"/>
      <c r="CZ606" s="302"/>
      <c r="DA606" s="302"/>
      <c r="DB606" s="302"/>
      <c r="DC606" s="302"/>
      <c r="DD606" s="302"/>
      <c r="DE606" s="302"/>
      <c r="DF606" s="302"/>
      <c r="DG606" s="302"/>
      <c r="DH606" s="302"/>
      <c r="DI606" s="302"/>
      <c r="DJ606" s="302"/>
      <c r="DK606" s="302"/>
      <c r="DL606" s="302"/>
      <c r="DM606" s="302"/>
      <c r="DN606" s="302"/>
      <c r="DO606" s="302"/>
      <c r="DP606" s="302"/>
      <c r="DQ606" s="302"/>
      <c r="DR606" s="302"/>
      <c r="DS606" s="302"/>
      <c r="DT606" s="302"/>
      <c r="DU606" s="302"/>
      <c r="DV606" s="302"/>
      <c r="DW606" s="302"/>
      <c r="DX606" s="302"/>
      <c r="DY606" s="302"/>
      <c r="DZ606" s="302"/>
      <c r="EA606" s="302"/>
      <c r="EB606" s="302"/>
      <c r="EC606" s="302"/>
      <c r="ED606" s="302">
        <v>1</v>
      </c>
      <c r="EE606" s="302"/>
      <c r="EF606" s="302"/>
      <c r="EG606" s="302"/>
      <c r="EH606" s="302"/>
      <c r="EI606" s="302"/>
      <c r="EJ606" s="302"/>
      <c r="EK606" s="302"/>
      <c r="EL606" s="302"/>
      <c r="EM606" s="302"/>
      <c r="EN606" s="302"/>
      <c r="EO606" s="302"/>
      <c r="EP606" s="302"/>
      <c r="EQ606" s="302"/>
      <c r="ER606" s="302"/>
      <c r="ES606" s="302"/>
      <c r="ET606" s="302"/>
      <c r="EU606" s="302">
        <v>1</v>
      </c>
      <c r="EV606" s="302"/>
      <c r="EW606" s="302"/>
      <c r="EX606" s="302"/>
      <c r="EY606" s="302"/>
      <c r="EZ606" s="303"/>
      <c r="FA606" s="303"/>
      <c r="FB606" s="303">
        <v>3</v>
      </c>
      <c r="FC606" s="303"/>
      <c r="FD606" s="303"/>
      <c r="FE606" s="302"/>
      <c r="FF606" s="302"/>
      <c r="FG606" s="302"/>
      <c r="FH606" s="302"/>
      <c r="FI606" s="302"/>
    </row>
    <row r="607" spans="1:165" x14ac:dyDescent="0.2">
      <c r="A607" s="302"/>
      <c r="B607" s="55">
        <f t="shared" si="55"/>
        <v>3</v>
      </c>
      <c r="C607" s="55">
        <f t="shared" si="56"/>
        <v>3</v>
      </c>
      <c r="D607" s="55">
        <f t="shared" si="57"/>
        <v>3</v>
      </c>
      <c r="E607" s="55">
        <f t="shared" si="58"/>
        <v>3</v>
      </c>
      <c r="F607" s="55">
        <f t="shared" si="59"/>
        <v>3</v>
      </c>
      <c r="G607" s="55">
        <f t="shared" si="60"/>
        <v>4.75</v>
      </c>
      <c r="H607" s="55">
        <f>IF(AND(M607&gt;0,M607&lt;='Summary STATS'!$C$22),1,"")</f>
        <v>1</v>
      </c>
      <c r="I607" s="305"/>
      <c r="J607" s="26" t="s">
        <v>893</v>
      </c>
      <c r="K607" s="205">
        <v>44.231710769999999</v>
      </c>
      <c r="L607" s="205">
        <v>-88.455873670000003</v>
      </c>
      <c r="M607" s="302">
        <v>4.75</v>
      </c>
      <c r="N607" s="302" t="s">
        <v>284</v>
      </c>
      <c r="O607" s="302" t="s">
        <v>277</v>
      </c>
      <c r="P607" s="301"/>
      <c r="Q607" s="302">
        <v>3</v>
      </c>
      <c r="R607" s="15"/>
      <c r="S607" s="15"/>
      <c r="T607" s="302"/>
      <c r="U607" s="302"/>
      <c r="V607" s="302"/>
      <c r="W607" s="302"/>
      <c r="X607" s="302"/>
      <c r="Y607" s="302"/>
      <c r="Z607" s="302"/>
      <c r="AA607" s="302"/>
      <c r="AB607" s="302"/>
      <c r="AC607" s="302"/>
      <c r="AD607" s="302"/>
      <c r="AE607" s="302">
        <v>3</v>
      </c>
      <c r="AF607" s="302"/>
      <c r="AG607" s="302"/>
      <c r="AH607" s="302"/>
      <c r="AI607" s="302"/>
      <c r="AJ607" s="302"/>
      <c r="AK607" s="302"/>
      <c r="AL607" s="302"/>
      <c r="AM607" s="302"/>
      <c r="AN607" s="302"/>
      <c r="AO607" s="302"/>
      <c r="AP607" s="302"/>
      <c r="AQ607" s="302">
        <v>1</v>
      </c>
      <c r="AR607" s="302"/>
      <c r="AS607" s="302"/>
      <c r="AT607" s="302"/>
      <c r="AU607" s="302"/>
      <c r="AV607" s="302"/>
      <c r="AW607" s="302">
        <v>2</v>
      </c>
      <c r="AX607" s="302"/>
      <c r="AY607" s="302"/>
      <c r="AZ607" s="302"/>
      <c r="BA607" s="302"/>
      <c r="BB607" s="302"/>
      <c r="BC607" s="302"/>
      <c r="BD607" s="302"/>
      <c r="BE607" s="302"/>
      <c r="BF607" s="302"/>
      <c r="BG607" s="302"/>
      <c r="BH607" s="302"/>
      <c r="BI607" s="302"/>
      <c r="BJ607" s="302"/>
      <c r="BK607" s="302"/>
      <c r="BL607" s="302"/>
      <c r="BM607" s="302"/>
      <c r="BN607" s="302"/>
      <c r="BO607" s="302"/>
      <c r="BP607" s="302"/>
      <c r="BQ607" s="302"/>
      <c r="BR607" s="302"/>
      <c r="BS607" s="302"/>
      <c r="BT607" s="302"/>
      <c r="BU607" s="302"/>
      <c r="BV607" s="302"/>
      <c r="BW607" s="302"/>
      <c r="BX607" s="302"/>
      <c r="BY607" s="302"/>
      <c r="BZ607" s="302"/>
      <c r="CA607" s="302"/>
      <c r="CB607" s="302"/>
      <c r="CC607" s="302"/>
      <c r="CD607" s="302"/>
      <c r="CE607" s="302"/>
      <c r="CF607" s="302"/>
      <c r="CG607" s="302"/>
      <c r="CH607" s="302"/>
      <c r="CI607" s="302"/>
      <c r="CJ607" s="302"/>
      <c r="CK607" s="302"/>
      <c r="CL607" s="302"/>
      <c r="CM607" s="302"/>
      <c r="CN607" s="302"/>
      <c r="CO607" s="302"/>
      <c r="CP607" s="302"/>
      <c r="CQ607" s="302"/>
      <c r="CR607" s="302"/>
      <c r="CS607" s="302"/>
      <c r="CT607" s="302"/>
      <c r="CU607" s="302"/>
      <c r="CV607" s="302"/>
      <c r="CW607" s="302"/>
      <c r="CX607" s="302"/>
      <c r="CY607" s="302"/>
      <c r="CZ607" s="302"/>
      <c r="DA607" s="302"/>
      <c r="DB607" s="302"/>
      <c r="DC607" s="302"/>
      <c r="DD607" s="302"/>
      <c r="DE607" s="302"/>
      <c r="DF607" s="302"/>
      <c r="DG607" s="302"/>
      <c r="DH607" s="302"/>
      <c r="DI607" s="302"/>
      <c r="DJ607" s="302"/>
      <c r="DK607" s="302"/>
      <c r="DL607" s="302"/>
      <c r="DM607" s="302"/>
      <c r="DN607" s="302"/>
      <c r="DO607" s="302"/>
      <c r="DP607" s="302"/>
      <c r="DQ607" s="302"/>
      <c r="DR607" s="302"/>
      <c r="DS607" s="302"/>
      <c r="DT607" s="302"/>
      <c r="DU607" s="302"/>
      <c r="DV607" s="302"/>
      <c r="DW607" s="302"/>
      <c r="DX607" s="302"/>
      <c r="DY607" s="302"/>
      <c r="DZ607" s="302"/>
      <c r="EA607" s="302"/>
      <c r="EB607" s="302"/>
      <c r="EC607" s="302"/>
      <c r="ED607" s="302"/>
      <c r="EE607" s="302"/>
      <c r="EF607" s="302"/>
      <c r="EG607" s="302"/>
      <c r="EH607" s="302"/>
      <c r="EI607" s="302"/>
      <c r="EJ607" s="302"/>
      <c r="EK607" s="302"/>
      <c r="EL607" s="302"/>
      <c r="EM607" s="302"/>
      <c r="EN607" s="302"/>
      <c r="EO607" s="302"/>
      <c r="EP607" s="302"/>
      <c r="EQ607" s="302"/>
      <c r="ER607" s="302"/>
      <c r="ES607" s="302"/>
      <c r="ET607" s="302"/>
      <c r="EU607" s="302"/>
      <c r="EV607" s="302"/>
      <c r="EW607" s="302"/>
      <c r="EX607" s="302"/>
      <c r="EY607" s="302"/>
      <c r="EZ607" s="303"/>
      <c r="FA607" s="303"/>
      <c r="FB607" s="303"/>
      <c r="FC607" s="303"/>
      <c r="FD607" s="303"/>
      <c r="FE607" s="302"/>
      <c r="FF607" s="302"/>
      <c r="FG607" s="302"/>
      <c r="FH607" s="302"/>
      <c r="FI607" s="302"/>
    </row>
    <row r="608" spans="1:165" x14ac:dyDescent="0.2">
      <c r="A608" s="302"/>
      <c r="B608" s="55">
        <f t="shared" si="55"/>
        <v>0</v>
      </c>
      <c r="C608" s="55" t="str">
        <f t="shared" si="56"/>
        <v/>
      </c>
      <c r="D608" s="55" t="str">
        <f t="shared" si="57"/>
        <v/>
      </c>
      <c r="E608" s="55">
        <f t="shared" si="58"/>
        <v>0</v>
      </c>
      <c r="F608" s="55">
        <f t="shared" si="59"/>
        <v>0</v>
      </c>
      <c r="G608" s="55" t="str">
        <f t="shared" si="60"/>
        <v/>
      </c>
      <c r="H608" s="55">
        <f>IF(AND(M608&gt;0,M608&lt;='Summary STATS'!$C$22),1,"")</f>
        <v>1</v>
      </c>
      <c r="I608" s="305"/>
      <c r="J608" s="26" t="s">
        <v>894</v>
      </c>
      <c r="K608" s="205">
        <v>44.231695870000003</v>
      </c>
      <c r="L608" s="205">
        <v>-88.454772160000005</v>
      </c>
      <c r="M608" s="302">
        <v>7</v>
      </c>
      <c r="N608" s="302" t="s">
        <v>284</v>
      </c>
      <c r="O608" s="302" t="s">
        <v>277</v>
      </c>
      <c r="P608" s="301"/>
      <c r="Q608" s="302"/>
      <c r="R608" s="15"/>
      <c r="S608" s="15"/>
      <c r="T608" s="302"/>
      <c r="U608" s="302"/>
      <c r="V608" s="302"/>
      <c r="W608" s="302"/>
      <c r="X608" s="302"/>
      <c r="Y608" s="302"/>
      <c r="Z608" s="302"/>
      <c r="AA608" s="302"/>
      <c r="AB608" s="302"/>
      <c r="AC608" s="302"/>
      <c r="AD608" s="302"/>
      <c r="AE608" s="302"/>
      <c r="AF608" s="302"/>
      <c r="AG608" s="302"/>
      <c r="AH608" s="302"/>
      <c r="AI608" s="302"/>
      <c r="AJ608" s="302"/>
      <c r="AK608" s="302"/>
      <c r="AL608" s="302"/>
      <c r="AM608" s="302"/>
      <c r="AN608" s="302"/>
      <c r="AO608" s="302"/>
      <c r="AP608" s="302"/>
      <c r="AQ608" s="302"/>
      <c r="AR608" s="302"/>
      <c r="AS608" s="302"/>
      <c r="AT608" s="302"/>
      <c r="AU608" s="302"/>
      <c r="AV608" s="302"/>
      <c r="AW608" s="302"/>
      <c r="AX608" s="302"/>
      <c r="AY608" s="302"/>
      <c r="AZ608" s="302"/>
      <c r="BA608" s="302"/>
      <c r="BB608" s="302"/>
      <c r="BC608" s="302"/>
      <c r="BD608" s="302"/>
      <c r="BE608" s="302"/>
      <c r="BF608" s="302"/>
      <c r="BG608" s="302"/>
      <c r="BH608" s="302"/>
      <c r="BI608" s="302"/>
      <c r="BJ608" s="302"/>
      <c r="BK608" s="302"/>
      <c r="BL608" s="302"/>
      <c r="BM608" s="302"/>
      <c r="BN608" s="302"/>
      <c r="BO608" s="302"/>
      <c r="BP608" s="302"/>
      <c r="BQ608" s="302"/>
      <c r="BR608" s="302"/>
      <c r="BS608" s="302"/>
      <c r="BT608" s="302"/>
      <c r="BU608" s="302"/>
      <c r="BV608" s="302"/>
      <c r="BW608" s="302"/>
      <c r="BX608" s="302"/>
      <c r="BY608" s="302"/>
      <c r="BZ608" s="302"/>
      <c r="CA608" s="302"/>
      <c r="CB608" s="302"/>
      <c r="CC608" s="302"/>
      <c r="CD608" s="302"/>
      <c r="CE608" s="302"/>
      <c r="CF608" s="302"/>
      <c r="CG608" s="302"/>
      <c r="CH608" s="302"/>
      <c r="CI608" s="302"/>
      <c r="CJ608" s="302"/>
      <c r="CK608" s="302"/>
      <c r="CL608" s="302"/>
      <c r="CM608" s="302"/>
      <c r="CN608" s="302"/>
      <c r="CO608" s="302"/>
      <c r="CP608" s="302"/>
      <c r="CQ608" s="302"/>
      <c r="CR608" s="302"/>
      <c r="CS608" s="302"/>
      <c r="CT608" s="302"/>
      <c r="CU608" s="302"/>
      <c r="CV608" s="302"/>
      <c r="CW608" s="302"/>
      <c r="CX608" s="302"/>
      <c r="CY608" s="302"/>
      <c r="CZ608" s="302"/>
      <c r="DA608" s="302"/>
      <c r="DB608" s="302"/>
      <c r="DC608" s="302"/>
      <c r="DD608" s="302"/>
      <c r="DE608" s="302"/>
      <c r="DF608" s="302"/>
      <c r="DG608" s="302"/>
      <c r="DH608" s="302"/>
      <c r="DI608" s="302"/>
      <c r="DJ608" s="302"/>
      <c r="DK608" s="302"/>
      <c r="DL608" s="302"/>
      <c r="DM608" s="302"/>
      <c r="DN608" s="302"/>
      <c r="DO608" s="302"/>
      <c r="DP608" s="302"/>
      <c r="DQ608" s="302"/>
      <c r="DR608" s="302"/>
      <c r="DS608" s="302"/>
      <c r="DT608" s="302"/>
      <c r="DU608" s="302"/>
      <c r="DV608" s="302"/>
      <c r="DW608" s="302"/>
      <c r="DX608" s="302"/>
      <c r="DY608" s="302"/>
      <c r="DZ608" s="302"/>
      <c r="EA608" s="302"/>
      <c r="EB608" s="302"/>
      <c r="EC608" s="302"/>
      <c r="ED608" s="302"/>
      <c r="EE608" s="302"/>
      <c r="EF608" s="302"/>
      <c r="EG608" s="302"/>
      <c r="EH608" s="302"/>
      <c r="EI608" s="302"/>
      <c r="EJ608" s="302"/>
      <c r="EK608" s="302"/>
      <c r="EL608" s="302"/>
      <c r="EM608" s="302"/>
      <c r="EN608" s="302"/>
      <c r="EO608" s="302"/>
      <c r="EP608" s="302"/>
      <c r="EQ608" s="302"/>
      <c r="ER608" s="302"/>
      <c r="ES608" s="302"/>
      <c r="ET608" s="302"/>
      <c r="EU608" s="302"/>
      <c r="EV608" s="302"/>
      <c r="EW608" s="302"/>
      <c r="EX608" s="302"/>
      <c r="EY608" s="302"/>
      <c r="EZ608" s="303"/>
      <c r="FA608" s="303"/>
      <c r="FB608" s="303"/>
      <c r="FC608" s="303"/>
      <c r="FD608" s="303"/>
      <c r="FE608" s="302"/>
      <c r="FF608" s="302"/>
      <c r="FG608" s="302"/>
      <c r="FH608" s="302"/>
      <c r="FI608" s="302"/>
    </row>
    <row r="609" spans="1:165" x14ac:dyDescent="0.2">
      <c r="A609" s="302"/>
      <c r="B609" s="55">
        <f t="shared" si="55"/>
        <v>0</v>
      </c>
      <c r="C609" s="55" t="str">
        <f t="shared" si="56"/>
        <v/>
      </c>
      <c r="D609" s="55" t="str">
        <f t="shared" si="57"/>
        <v/>
      </c>
      <c r="E609" s="55">
        <f t="shared" si="58"/>
        <v>0</v>
      </c>
      <c r="F609" s="55">
        <f t="shared" si="59"/>
        <v>0</v>
      </c>
      <c r="G609" s="55" t="str">
        <f t="shared" si="60"/>
        <v/>
      </c>
      <c r="H609" s="55">
        <f>IF(AND(M609&gt;0,M609&lt;='Summary STATS'!$C$22),1,"")</f>
        <v>1</v>
      </c>
      <c r="I609" s="305"/>
      <c r="J609" s="26" t="s">
        <v>895</v>
      </c>
      <c r="K609" s="205">
        <v>44.231680969999999</v>
      </c>
      <c r="L609" s="205">
        <v>-88.453670650000007</v>
      </c>
      <c r="M609" s="302">
        <v>7.5</v>
      </c>
      <c r="N609" s="302" t="s">
        <v>276</v>
      </c>
      <c r="O609" s="302" t="s">
        <v>277</v>
      </c>
      <c r="P609" s="301"/>
      <c r="Q609" s="302"/>
      <c r="R609" s="15"/>
      <c r="S609" s="15"/>
      <c r="T609" s="302"/>
      <c r="U609" s="302"/>
      <c r="V609" s="302"/>
      <c r="W609" s="302"/>
      <c r="X609" s="302"/>
      <c r="Y609" s="302"/>
      <c r="Z609" s="302"/>
      <c r="AA609" s="302"/>
      <c r="AB609" s="302"/>
      <c r="AC609" s="302"/>
      <c r="AD609" s="302"/>
      <c r="AE609" s="302"/>
      <c r="AF609" s="302"/>
      <c r="AG609" s="302"/>
      <c r="AH609" s="302"/>
      <c r="AI609" s="302"/>
      <c r="AJ609" s="302"/>
      <c r="AK609" s="302"/>
      <c r="AL609" s="302"/>
      <c r="AM609" s="302"/>
      <c r="AN609" s="302"/>
      <c r="AO609" s="302"/>
      <c r="AP609" s="302"/>
      <c r="AQ609" s="302"/>
      <c r="AR609" s="302"/>
      <c r="AS609" s="302"/>
      <c r="AT609" s="302"/>
      <c r="AU609" s="302"/>
      <c r="AV609" s="302"/>
      <c r="AW609" s="302"/>
      <c r="AX609" s="302"/>
      <c r="AY609" s="302"/>
      <c r="AZ609" s="302"/>
      <c r="BA609" s="302"/>
      <c r="BB609" s="302"/>
      <c r="BC609" s="302"/>
      <c r="BD609" s="302"/>
      <c r="BE609" s="302"/>
      <c r="BF609" s="302"/>
      <c r="BG609" s="302"/>
      <c r="BH609" s="302"/>
      <c r="BI609" s="302"/>
      <c r="BJ609" s="302"/>
      <c r="BK609" s="302"/>
      <c r="BL609" s="302"/>
      <c r="BM609" s="302"/>
      <c r="BN609" s="302"/>
      <c r="BO609" s="302"/>
      <c r="BP609" s="302"/>
      <c r="BQ609" s="302"/>
      <c r="BR609" s="302"/>
      <c r="BS609" s="302"/>
      <c r="BT609" s="302"/>
      <c r="BU609" s="302"/>
      <c r="BV609" s="302"/>
      <c r="BW609" s="302"/>
      <c r="BX609" s="302"/>
      <c r="BY609" s="302"/>
      <c r="BZ609" s="302"/>
      <c r="CA609" s="302"/>
      <c r="CB609" s="302"/>
      <c r="CC609" s="302"/>
      <c r="CD609" s="302"/>
      <c r="CE609" s="302"/>
      <c r="CF609" s="302"/>
      <c r="CG609" s="302"/>
      <c r="CH609" s="302"/>
      <c r="CI609" s="302"/>
      <c r="CJ609" s="302"/>
      <c r="CK609" s="302"/>
      <c r="CL609" s="302"/>
      <c r="CM609" s="302"/>
      <c r="CN609" s="302"/>
      <c r="CO609" s="302"/>
      <c r="CP609" s="302"/>
      <c r="CQ609" s="302"/>
      <c r="CR609" s="302"/>
      <c r="CS609" s="302"/>
      <c r="CT609" s="302"/>
      <c r="CU609" s="302"/>
      <c r="CV609" s="302"/>
      <c r="CW609" s="302"/>
      <c r="CX609" s="302"/>
      <c r="CY609" s="302"/>
      <c r="CZ609" s="302"/>
      <c r="DA609" s="302"/>
      <c r="DB609" s="302"/>
      <c r="DC609" s="302"/>
      <c r="DD609" s="302"/>
      <c r="DE609" s="302"/>
      <c r="DF609" s="302"/>
      <c r="DG609" s="302"/>
      <c r="DH609" s="302"/>
      <c r="DI609" s="302"/>
      <c r="DJ609" s="302"/>
      <c r="DK609" s="302"/>
      <c r="DL609" s="302"/>
      <c r="DM609" s="302"/>
      <c r="DN609" s="302"/>
      <c r="DO609" s="302"/>
      <c r="DP609" s="302"/>
      <c r="DQ609" s="302"/>
      <c r="DR609" s="302"/>
      <c r="DS609" s="302"/>
      <c r="DT609" s="302"/>
      <c r="DU609" s="302"/>
      <c r="DV609" s="302"/>
      <c r="DW609" s="302"/>
      <c r="DX609" s="302"/>
      <c r="DY609" s="302"/>
      <c r="DZ609" s="302"/>
      <c r="EA609" s="302"/>
      <c r="EB609" s="302"/>
      <c r="EC609" s="302"/>
      <c r="ED609" s="302"/>
      <c r="EE609" s="302"/>
      <c r="EF609" s="302"/>
      <c r="EG609" s="302"/>
      <c r="EH609" s="302"/>
      <c r="EI609" s="302"/>
      <c r="EJ609" s="302"/>
      <c r="EK609" s="302"/>
      <c r="EL609" s="302"/>
      <c r="EM609" s="302"/>
      <c r="EN609" s="302"/>
      <c r="EO609" s="302"/>
      <c r="EP609" s="302"/>
      <c r="EQ609" s="302"/>
      <c r="ER609" s="302"/>
      <c r="ES609" s="302"/>
      <c r="ET609" s="302"/>
      <c r="EU609" s="302"/>
      <c r="EV609" s="302"/>
      <c r="EW609" s="302"/>
      <c r="EX609" s="302"/>
      <c r="EY609" s="302"/>
      <c r="EZ609" s="303"/>
      <c r="FA609" s="303"/>
      <c r="FB609" s="303"/>
      <c r="FC609" s="303"/>
      <c r="FD609" s="303"/>
      <c r="FE609" s="302"/>
      <c r="FF609" s="302"/>
      <c r="FG609" s="302"/>
      <c r="FH609" s="302"/>
      <c r="FI609" s="302"/>
    </row>
    <row r="610" spans="1:165" x14ac:dyDescent="0.2">
      <c r="A610" s="302"/>
      <c r="B610" s="55">
        <f t="shared" si="55"/>
        <v>0</v>
      </c>
      <c r="C610" s="55" t="str">
        <f t="shared" si="56"/>
        <v/>
      </c>
      <c r="D610" s="55" t="str">
        <f t="shared" si="57"/>
        <v/>
      </c>
      <c r="E610" s="55">
        <f t="shared" si="58"/>
        <v>0</v>
      </c>
      <c r="F610" s="55">
        <f t="shared" si="59"/>
        <v>0</v>
      </c>
      <c r="G610" s="55" t="str">
        <f t="shared" si="60"/>
        <v/>
      </c>
      <c r="H610" s="55">
        <f>IF(AND(M610&gt;0,M610&lt;='Summary STATS'!$C$22),1,"")</f>
        <v>1</v>
      </c>
      <c r="I610" s="305"/>
      <c r="J610" s="26" t="s">
        <v>896</v>
      </c>
      <c r="K610" s="205">
        <v>44.231666050000001</v>
      </c>
      <c r="L610" s="205">
        <v>-88.452569150000002</v>
      </c>
      <c r="M610" s="302">
        <v>13</v>
      </c>
      <c r="N610" s="302" t="s">
        <v>276</v>
      </c>
      <c r="O610" s="302" t="s">
        <v>276</v>
      </c>
      <c r="P610" s="301"/>
      <c r="Q610" s="302"/>
      <c r="R610" s="15"/>
      <c r="S610" s="15"/>
      <c r="T610" s="302"/>
      <c r="U610" s="302"/>
      <c r="V610" s="302"/>
      <c r="W610" s="302"/>
      <c r="X610" s="302"/>
      <c r="Y610" s="302"/>
      <c r="Z610" s="302"/>
      <c r="AA610" s="302"/>
      <c r="AB610" s="302"/>
      <c r="AC610" s="302"/>
      <c r="AD610" s="302"/>
      <c r="AE610" s="302"/>
      <c r="AF610" s="302"/>
      <c r="AG610" s="302"/>
      <c r="AH610" s="302"/>
      <c r="AI610" s="302"/>
      <c r="AJ610" s="302"/>
      <c r="AK610" s="302"/>
      <c r="AL610" s="302"/>
      <c r="AM610" s="302"/>
      <c r="AN610" s="302"/>
      <c r="AO610" s="302"/>
      <c r="AP610" s="302"/>
      <c r="AQ610" s="302"/>
      <c r="AR610" s="302"/>
      <c r="AS610" s="302"/>
      <c r="AT610" s="302"/>
      <c r="AU610" s="302"/>
      <c r="AV610" s="302"/>
      <c r="AW610" s="302"/>
      <c r="AX610" s="302"/>
      <c r="AY610" s="302"/>
      <c r="AZ610" s="302"/>
      <c r="BA610" s="302"/>
      <c r="BB610" s="302"/>
      <c r="BC610" s="302"/>
      <c r="BD610" s="302"/>
      <c r="BE610" s="302"/>
      <c r="BF610" s="302"/>
      <c r="BG610" s="302"/>
      <c r="BH610" s="302"/>
      <c r="BI610" s="302"/>
      <c r="BJ610" s="302"/>
      <c r="BK610" s="302"/>
      <c r="BL610" s="302"/>
      <c r="BM610" s="302"/>
      <c r="BN610" s="302"/>
      <c r="BO610" s="302"/>
      <c r="BP610" s="302"/>
      <c r="BQ610" s="302"/>
      <c r="BR610" s="302"/>
      <c r="BS610" s="302"/>
      <c r="BT610" s="302"/>
      <c r="BU610" s="302"/>
      <c r="BV610" s="302"/>
      <c r="BW610" s="302"/>
      <c r="BX610" s="302"/>
      <c r="BY610" s="302"/>
      <c r="BZ610" s="302"/>
      <c r="CA610" s="302"/>
      <c r="CB610" s="302"/>
      <c r="CC610" s="302"/>
      <c r="CD610" s="302"/>
      <c r="CE610" s="302"/>
      <c r="CF610" s="302"/>
      <c r="CG610" s="302"/>
      <c r="CH610" s="302"/>
      <c r="CI610" s="302"/>
      <c r="CJ610" s="302"/>
      <c r="CK610" s="302"/>
      <c r="CL610" s="302"/>
      <c r="CM610" s="302"/>
      <c r="CN610" s="302"/>
      <c r="CO610" s="302"/>
      <c r="CP610" s="302"/>
      <c r="CQ610" s="302"/>
      <c r="CR610" s="302"/>
      <c r="CS610" s="302"/>
      <c r="CT610" s="302"/>
      <c r="CU610" s="302"/>
      <c r="CV610" s="302"/>
      <c r="CW610" s="302"/>
      <c r="CX610" s="302"/>
      <c r="CY610" s="302"/>
      <c r="CZ610" s="302"/>
      <c r="DA610" s="302"/>
      <c r="DB610" s="302"/>
      <c r="DC610" s="302"/>
      <c r="DD610" s="302"/>
      <c r="DE610" s="302"/>
      <c r="DF610" s="302"/>
      <c r="DG610" s="302"/>
      <c r="DH610" s="302"/>
      <c r="DI610" s="302"/>
      <c r="DJ610" s="302"/>
      <c r="DK610" s="302"/>
      <c r="DL610" s="302"/>
      <c r="DM610" s="302"/>
      <c r="DN610" s="302"/>
      <c r="DO610" s="302"/>
      <c r="DP610" s="302"/>
      <c r="DQ610" s="302"/>
      <c r="DR610" s="302"/>
      <c r="DS610" s="302"/>
      <c r="DT610" s="302"/>
      <c r="DU610" s="302"/>
      <c r="DV610" s="302"/>
      <c r="DW610" s="302"/>
      <c r="DX610" s="302"/>
      <c r="DY610" s="302"/>
      <c r="DZ610" s="302"/>
      <c r="EA610" s="302"/>
      <c r="EB610" s="302"/>
      <c r="EC610" s="302"/>
      <c r="ED610" s="302"/>
      <c r="EE610" s="302"/>
      <c r="EF610" s="302"/>
      <c r="EG610" s="302"/>
      <c r="EH610" s="302"/>
      <c r="EI610" s="302"/>
      <c r="EJ610" s="302"/>
      <c r="EK610" s="302"/>
      <c r="EL610" s="302"/>
      <c r="EM610" s="302"/>
      <c r="EN610" s="302"/>
      <c r="EO610" s="302"/>
      <c r="EP610" s="302"/>
      <c r="EQ610" s="302"/>
      <c r="ER610" s="302"/>
      <c r="ES610" s="302"/>
      <c r="ET610" s="302"/>
      <c r="EU610" s="302"/>
      <c r="EV610" s="302"/>
      <c r="EW610" s="302"/>
      <c r="EX610" s="302"/>
      <c r="EY610" s="302"/>
      <c r="EZ610" s="303"/>
      <c r="FA610" s="303"/>
      <c r="FB610" s="303"/>
      <c r="FC610" s="303"/>
      <c r="FD610" s="303"/>
      <c r="FE610" s="302"/>
      <c r="FF610" s="302"/>
      <c r="FG610" s="302"/>
      <c r="FH610" s="302"/>
      <c r="FI610" s="302"/>
    </row>
    <row r="611" spans="1:165" x14ac:dyDescent="0.2">
      <c r="A611" s="302"/>
      <c r="B611" s="55">
        <f t="shared" si="55"/>
        <v>0</v>
      </c>
      <c r="C611" s="55" t="str">
        <f t="shared" si="56"/>
        <v/>
      </c>
      <c r="D611" s="55" t="str">
        <f t="shared" si="57"/>
        <v/>
      </c>
      <c r="E611" s="55">
        <f t="shared" si="58"/>
        <v>0</v>
      </c>
      <c r="F611" s="55">
        <f t="shared" si="59"/>
        <v>0</v>
      </c>
      <c r="G611" s="55" t="str">
        <f t="shared" si="60"/>
        <v/>
      </c>
      <c r="H611" s="55">
        <f>IF(AND(M611&gt;0,M611&lt;='Summary STATS'!$C$22),1,"")</f>
        <v>1</v>
      </c>
      <c r="I611" s="305"/>
      <c r="J611" s="26" t="s">
        <v>897</v>
      </c>
      <c r="K611" s="205">
        <v>44.231651120000002</v>
      </c>
      <c r="L611" s="205">
        <v>-88.451467640000004</v>
      </c>
      <c r="M611" s="302">
        <v>16.25</v>
      </c>
      <c r="N611" s="302" t="s">
        <v>276</v>
      </c>
      <c r="O611" s="302" t="s">
        <v>276</v>
      </c>
      <c r="P611" s="301"/>
      <c r="Q611" s="302"/>
      <c r="R611" s="15"/>
      <c r="S611" s="15"/>
      <c r="T611" s="302"/>
      <c r="U611" s="302"/>
      <c r="V611" s="302"/>
      <c r="W611" s="302"/>
      <c r="X611" s="302"/>
      <c r="Y611" s="302"/>
      <c r="Z611" s="302"/>
      <c r="AA611" s="302"/>
      <c r="AB611" s="302"/>
      <c r="AC611" s="302"/>
      <c r="AD611" s="302"/>
      <c r="AE611" s="302"/>
      <c r="AF611" s="302"/>
      <c r="AG611" s="302"/>
      <c r="AH611" s="302"/>
      <c r="AI611" s="302"/>
      <c r="AJ611" s="302"/>
      <c r="AK611" s="302"/>
      <c r="AL611" s="302"/>
      <c r="AM611" s="302"/>
      <c r="AN611" s="302"/>
      <c r="AO611" s="302"/>
      <c r="AP611" s="302"/>
      <c r="AQ611" s="302"/>
      <c r="AR611" s="302"/>
      <c r="AS611" s="302"/>
      <c r="AT611" s="302"/>
      <c r="AU611" s="302"/>
      <c r="AV611" s="302"/>
      <c r="AW611" s="302"/>
      <c r="AX611" s="302"/>
      <c r="AY611" s="302"/>
      <c r="AZ611" s="302"/>
      <c r="BA611" s="302"/>
      <c r="BB611" s="302"/>
      <c r="BC611" s="302"/>
      <c r="BD611" s="302"/>
      <c r="BE611" s="302"/>
      <c r="BF611" s="302"/>
      <c r="BG611" s="302"/>
      <c r="BH611" s="302"/>
      <c r="BI611" s="302"/>
      <c r="BJ611" s="302"/>
      <c r="BK611" s="302"/>
      <c r="BL611" s="302"/>
      <c r="BM611" s="302"/>
      <c r="BN611" s="302"/>
      <c r="BO611" s="302"/>
      <c r="BP611" s="302"/>
      <c r="BQ611" s="302"/>
      <c r="BR611" s="302"/>
      <c r="BS611" s="302"/>
      <c r="BT611" s="302"/>
      <c r="BU611" s="302"/>
      <c r="BV611" s="302"/>
      <c r="BW611" s="302"/>
      <c r="BX611" s="302"/>
      <c r="BY611" s="302"/>
      <c r="BZ611" s="302"/>
      <c r="CA611" s="302"/>
      <c r="CB611" s="302"/>
      <c r="CC611" s="302"/>
      <c r="CD611" s="302"/>
      <c r="CE611" s="302"/>
      <c r="CF611" s="302"/>
      <c r="CG611" s="302"/>
      <c r="CH611" s="302"/>
      <c r="CI611" s="302"/>
      <c r="CJ611" s="302"/>
      <c r="CK611" s="302"/>
      <c r="CL611" s="302"/>
      <c r="CM611" s="302"/>
      <c r="CN611" s="302"/>
      <c r="CO611" s="302"/>
      <c r="CP611" s="302"/>
      <c r="CQ611" s="302"/>
      <c r="CR611" s="302"/>
      <c r="CS611" s="302"/>
      <c r="CT611" s="302"/>
      <c r="CU611" s="302"/>
      <c r="CV611" s="302"/>
      <c r="CW611" s="302"/>
      <c r="CX611" s="302"/>
      <c r="CY611" s="302"/>
      <c r="CZ611" s="302"/>
      <c r="DA611" s="302"/>
      <c r="DB611" s="302"/>
      <c r="DC611" s="302"/>
      <c r="DD611" s="302"/>
      <c r="DE611" s="302"/>
      <c r="DF611" s="302"/>
      <c r="DG611" s="302"/>
      <c r="DH611" s="302"/>
      <c r="DI611" s="302"/>
      <c r="DJ611" s="302"/>
      <c r="DK611" s="302"/>
      <c r="DL611" s="302"/>
      <c r="DM611" s="302"/>
      <c r="DN611" s="302"/>
      <c r="DO611" s="302"/>
      <c r="DP611" s="302"/>
      <c r="DQ611" s="302"/>
      <c r="DR611" s="302"/>
      <c r="DS611" s="302"/>
      <c r="DT611" s="302"/>
      <c r="DU611" s="302"/>
      <c r="DV611" s="302"/>
      <c r="DW611" s="302"/>
      <c r="DX611" s="302"/>
      <c r="DY611" s="302"/>
      <c r="DZ611" s="302"/>
      <c r="EA611" s="302"/>
      <c r="EB611" s="302"/>
      <c r="EC611" s="302"/>
      <c r="ED611" s="302"/>
      <c r="EE611" s="302"/>
      <c r="EF611" s="302"/>
      <c r="EG611" s="302"/>
      <c r="EH611" s="302"/>
      <c r="EI611" s="302"/>
      <c r="EJ611" s="302"/>
      <c r="EK611" s="302"/>
      <c r="EL611" s="302"/>
      <c r="EM611" s="302"/>
      <c r="EN611" s="302"/>
      <c r="EO611" s="302"/>
      <c r="EP611" s="302"/>
      <c r="EQ611" s="302"/>
      <c r="ER611" s="302"/>
      <c r="ES611" s="302"/>
      <c r="ET611" s="302"/>
      <c r="EU611" s="302"/>
      <c r="EV611" s="302"/>
      <c r="EW611" s="302"/>
      <c r="EX611" s="302"/>
      <c r="EY611" s="302"/>
      <c r="EZ611" s="303"/>
      <c r="FA611" s="303"/>
      <c r="FB611" s="303"/>
      <c r="FC611" s="303"/>
      <c r="FD611" s="303"/>
      <c r="FE611" s="302"/>
      <c r="FF611" s="302"/>
      <c r="FG611" s="302"/>
      <c r="FH611" s="302"/>
      <c r="FI611" s="302"/>
    </row>
    <row r="612" spans="1:165" x14ac:dyDescent="0.2">
      <c r="A612" s="302"/>
      <c r="B612" s="55">
        <f t="shared" si="55"/>
        <v>0</v>
      </c>
      <c r="C612" s="55" t="str">
        <f t="shared" si="56"/>
        <v/>
      </c>
      <c r="D612" s="55" t="str">
        <f t="shared" si="57"/>
        <v/>
      </c>
      <c r="E612" s="55">
        <f t="shared" si="58"/>
        <v>0</v>
      </c>
      <c r="F612" s="55">
        <f t="shared" si="59"/>
        <v>0</v>
      </c>
      <c r="G612" s="55" t="str">
        <f t="shared" si="60"/>
        <v/>
      </c>
      <c r="H612" s="55">
        <f>IF(AND(M612&gt;0,M612&lt;='Summary STATS'!$C$22),1,"")</f>
        <v>1</v>
      </c>
      <c r="I612" s="305"/>
      <c r="J612" s="26" t="s">
        <v>898</v>
      </c>
      <c r="K612" s="205">
        <v>44.231636180000002</v>
      </c>
      <c r="L612" s="205">
        <v>-88.45036614</v>
      </c>
      <c r="M612" s="302">
        <v>15</v>
      </c>
      <c r="N612" s="302" t="s">
        <v>276</v>
      </c>
      <c r="O612" s="302" t="s">
        <v>276</v>
      </c>
      <c r="P612" s="301"/>
      <c r="Q612" s="302"/>
      <c r="R612" s="15"/>
      <c r="S612" s="15"/>
      <c r="T612" s="302"/>
      <c r="U612" s="302"/>
      <c r="V612" s="302"/>
      <c r="W612" s="302"/>
      <c r="X612" s="302"/>
      <c r="Y612" s="302"/>
      <c r="Z612" s="302"/>
      <c r="AA612" s="302"/>
      <c r="AB612" s="302"/>
      <c r="AC612" s="302"/>
      <c r="AD612" s="302"/>
      <c r="AE612" s="302"/>
      <c r="AF612" s="302"/>
      <c r="AG612" s="302"/>
      <c r="AH612" s="302"/>
      <c r="AI612" s="302"/>
      <c r="AJ612" s="302"/>
      <c r="AK612" s="302"/>
      <c r="AL612" s="302"/>
      <c r="AM612" s="302"/>
      <c r="AN612" s="302"/>
      <c r="AO612" s="302"/>
      <c r="AP612" s="302"/>
      <c r="AQ612" s="302"/>
      <c r="AR612" s="302"/>
      <c r="AS612" s="302"/>
      <c r="AT612" s="302"/>
      <c r="AU612" s="302"/>
      <c r="AV612" s="302"/>
      <c r="AW612" s="302"/>
      <c r="AX612" s="302"/>
      <c r="AY612" s="302"/>
      <c r="AZ612" s="302"/>
      <c r="BA612" s="302"/>
      <c r="BB612" s="302"/>
      <c r="BC612" s="302"/>
      <c r="BD612" s="302"/>
      <c r="BE612" s="302"/>
      <c r="BF612" s="302"/>
      <c r="BG612" s="302"/>
      <c r="BH612" s="302"/>
      <c r="BI612" s="302"/>
      <c r="BJ612" s="302"/>
      <c r="BK612" s="302"/>
      <c r="BL612" s="302"/>
      <c r="BM612" s="302"/>
      <c r="BN612" s="302"/>
      <c r="BO612" s="302"/>
      <c r="BP612" s="302"/>
      <c r="BQ612" s="302"/>
      <c r="BR612" s="302"/>
      <c r="BS612" s="302"/>
      <c r="BT612" s="302"/>
      <c r="BU612" s="302"/>
      <c r="BV612" s="302"/>
      <c r="BW612" s="302"/>
      <c r="BX612" s="302"/>
      <c r="BY612" s="302"/>
      <c r="BZ612" s="302"/>
      <c r="CA612" s="302"/>
      <c r="CB612" s="302"/>
      <c r="CC612" s="302"/>
      <c r="CD612" s="302"/>
      <c r="CE612" s="302"/>
      <c r="CF612" s="302"/>
      <c r="CG612" s="302"/>
      <c r="CH612" s="302"/>
      <c r="CI612" s="302"/>
      <c r="CJ612" s="302"/>
      <c r="CK612" s="302"/>
      <c r="CL612" s="302"/>
      <c r="CM612" s="302"/>
      <c r="CN612" s="302"/>
      <c r="CO612" s="302"/>
      <c r="CP612" s="302"/>
      <c r="CQ612" s="302"/>
      <c r="CR612" s="302"/>
      <c r="CS612" s="302"/>
      <c r="CT612" s="302"/>
      <c r="CU612" s="302"/>
      <c r="CV612" s="302"/>
      <c r="CW612" s="302"/>
      <c r="CX612" s="302"/>
      <c r="CY612" s="302"/>
      <c r="CZ612" s="302"/>
      <c r="DA612" s="302"/>
      <c r="DB612" s="302"/>
      <c r="DC612" s="302"/>
      <c r="DD612" s="302"/>
      <c r="DE612" s="302"/>
      <c r="DF612" s="302"/>
      <c r="DG612" s="302"/>
      <c r="DH612" s="302"/>
      <c r="DI612" s="302"/>
      <c r="DJ612" s="302"/>
      <c r="DK612" s="302"/>
      <c r="DL612" s="302"/>
      <c r="DM612" s="302"/>
      <c r="DN612" s="302"/>
      <c r="DO612" s="302"/>
      <c r="DP612" s="302"/>
      <c r="DQ612" s="302"/>
      <c r="DR612" s="302"/>
      <c r="DS612" s="302"/>
      <c r="DT612" s="302"/>
      <c r="DU612" s="302"/>
      <c r="DV612" s="302"/>
      <c r="DW612" s="302"/>
      <c r="DX612" s="302"/>
      <c r="DY612" s="302"/>
      <c r="DZ612" s="302"/>
      <c r="EA612" s="302"/>
      <c r="EB612" s="302"/>
      <c r="EC612" s="302"/>
      <c r="ED612" s="302"/>
      <c r="EE612" s="302"/>
      <c r="EF612" s="302"/>
      <c r="EG612" s="302"/>
      <c r="EH612" s="302"/>
      <c r="EI612" s="302"/>
      <c r="EJ612" s="302"/>
      <c r="EK612" s="302"/>
      <c r="EL612" s="302"/>
      <c r="EM612" s="302"/>
      <c r="EN612" s="302"/>
      <c r="EO612" s="302"/>
      <c r="EP612" s="302"/>
      <c r="EQ612" s="302"/>
      <c r="ER612" s="302"/>
      <c r="ES612" s="302"/>
      <c r="ET612" s="302"/>
      <c r="EU612" s="302"/>
      <c r="EV612" s="302"/>
      <c r="EW612" s="302"/>
      <c r="EX612" s="302"/>
      <c r="EY612" s="302"/>
      <c r="EZ612" s="303"/>
      <c r="FA612" s="303"/>
      <c r="FB612" s="303"/>
      <c r="FC612" s="303"/>
      <c r="FD612" s="303"/>
      <c r="FE612" s="302"/>
      <c r="FF612" s="302"/>
      <c r="FG612" s="302"/>
      <c r="FH612" s="302"/>
      <c r="FI612" s="302"/>
    </row>
    <row r="613" spans="1:165" x14ac:dyDescent="0.2">
      <c r="A613" s="302"/>
      <c r="B613" s="55">
        <f t="shared" si="55"/>
        <v>0</v>
      </c>
      <c r="C613" s="55" t="str">
        <f t="shared" si="56"/>
        <v/>
      </c>
      <c r="D613" s="55" t="str">
        <f t="shared" si="57"/>
        <v/>
      </c>
      <c r="E613" s="55">
        <f t="shared" si="58"/>
        <v>0</v>
      </c>
      <c r="F613" s="55">
        <f t="shared" si="59"/>
        <v>0</v>
      </c>
      <c r="G613" s="55" t="str">
        <f t="shared" si="60"/>
        <v/>
      </c>
      <c r="H613" s="55">
        <f>IF(AND(M613&gt;0,M613&lt;='Summary STATS'!$C$22),1,"")</f>
        <v>1</v>
      </c>
      <c r="I613" s="305"/>
      <c r="J613" s="26" t="s">
        <v>899</v>
      </c>
      <c r="K613" s="205">
        <v>44.231621230000002</v>
      </c>
      <c r="L613" s="205">
        <v>-88.449264639999996</v>
      </c>
      <c r="M613" s="302">
        <v>7</v>
      </c>
      <c r="N613" s="302" t="s">
        <v>276</v>
      </c>
      <c r="O613" s="302" t="s">
        <v>277</v>
      </c>
      <c r="P613" s="301"/>
      <c r="Q613" s="302"/>
      <c r="R613" s="15"/>
      <c r="S613" s="15"/>
      <c r="T613" s="302"/>
      <c r="U613" s="302"/>
      <c r="V613" s="302"/>
      <c r="W613" s="302"/>
      <c r="X613" s="302"/>
      <c r="Y613" s="302"/>
      <c r="Z613" s="302"/>
      <c r="AA613" s="302"/>
      <c r="AB613" s="302"/>
      <c r="AC613" s="302"/>
      <c r="AD613" s="302"/>
      <c r="AE613" s="302"/>
      <c r="AF613" s="302"/>
      <c r="AG613" s="302"/>
      <c r="AH613" s="302"/>
      <c r="AI613" s="302"/>
      <c r="AJ613" s="302"/>
      <c r="AK613" s="302"/>
      <c r="AL613" s="302"/>
      <c r="AM613" s="302"/>
      <c r="AN613" s="302"/>
      <c r="AO613" s="302"/>
      <c r="AP613" s="302"/>
      <c r="AQ613" s="302"/>
      <c r="AR613" s="302"/>
      <c r="AS613" s="302"/>
      <c r="AT613" s="302"/>
      <c r="AU613" s="302"/>
      <c r="AV613" s="302"/>
      <c r="AW613" s="302"/>
      <c r="AX613" s="302"/>
      <c r="AY613" s="302"/>
      <c r="AZ613" s="302"/>
      <c r="BA613" s="302"/>
      <c r="BB613" s="302"/>
      <c r="BC613" s="302"/>
      <c r="BD613" s="302"/>
      <c r="BE613" s="302"/>
      <c r="BF613" s="302"/>
      <c r="BG613" s="302"/>
      <c r="BH613" s="302"/>
      <c r="BI613" s="302"/>
      <c r="BJ613" s="302"/>
      <c r="BK613" s="302"/>
      <c r="BL613" s="302"/>
      <c r="BM613" s="302"/>
      <c r="BN613" s="302"/>
      <c r="BO613" s="302"/>
      <c r="BP613" s="302"/>
      <c r="BQ613" s="302"/>
      <c r="BR613" s="302"/>
      <c r="BS613" s="302"/>
      <c r="BT613" s="302"/>
      <c r="BU613" s="302"/>
      <c r="BV613" s="302"/>
      <c r="BW613" s="302"/>
      <c r="BX613" s="302"/>
      <c r="BY613" s="302"/>
      <c r="BZ613" s="302"/>
      <c r="CA613" s="302"/>
      <c r="CB613" s="302"/>
      <c r="CC613" s="302"/>
      <c r="CD613" s="302"/>
      <c r="CE613" s="302"/>
      <c r="CF613" s="302"/>
      <c r="CG613" s="302"/>
      <c r="CH613" s="302"/>
      <c r="CI613" s="302"/>
      <c r="CJ613" s="302"/>
      <c r="CK613" s="302"/>
      <c r="CL613" s="302"/>
      <c r="CM613" s="302"/>
      <c r="CN613" s="302"/>
      <c r="CO613" s="302"/>
      <c r="CP613" s="302"/>
      <c r="CQ613" s="302"/>
      <c r="CR613" s="302"/>
      <c r="CS613" s="302"/>
      <c r="CT613" s="302"/>
      <c r="CU613" s="302"/>
      <c r="CV613" s="302"/>
      <c r="CW613" s="302"/>
      <c r="CX613" s="302"/>
      <c r="CY613" s="302"/>
      <c r="CZ613" s="302"/>
      <c r="DA613" s="302"/>
      <c r="DB613" s="302"/>
      <c r="DC613" s="302"/>
      <c r="DD613" s="302"/>
      <c r="DE613" s="302"/>
      <c r="DF613" s="302"/>
      <c r="DG613" s="302"/>
      <c r="DH613" s="302"/>
      <c r="DI613" s="302"/>
      <c r="DJ613" s="302"/>
      <c r="DK613" s="302"/>
      <c r="DL613" s="302"/>
      <c r="DM613" s="302"/>
      <c r="DN613" s="302"/>
      <c r="DO613" s="302"/>
      <c r="DP613" s="302"/>
      <c r="DQ613" s="302"/>
      <c r="DR613" s="302"/>
      <c r="DS613" s="302"/>
      <c r="DT613" s="302"/>
      <c r="DU613" s="302"/>
      <c r="DV613" s="302"/>
      <c r="DW613" s="302"/>
      <c r="DX613" s="302"/>
      <c r="DY613" s="302"/>
      <c r="DZ613" s="302"/>
      <c r="EA613" s="302"/>
      <c r="EB613" s="302"/>
      <c r="EC613" s="302"/>
      <c r="ED613" s="302"/>
      <c r="EE613" s="302"/>
      <c r="EF613" s="302"/>
      <c r="EG613" s="302"/>
      <c r="EH613" s="302"/>
      <c r="EI613" s="302"/>
      <c r="EJ613" s="302"/>
      <c r="EK613" s="302"/>
      <c r="EL613" s="302"/>
      <c r="EM613" s="302"/>
      <c r="EN613" s="302"/>
      <c r="EO613" s="302"/>
      <c r="EP613" s="302"/>
      <c r="EQ613" s="302"/>
      <c r="ER613" s="302"/>
      <c r="ES613" s="302"/>
      <c r="ET613" s="302"/>
      <c r="EU613" s="302"/>
      <c r="EV613" s="302"/>
      <c r="EW613" s="302"/>
      <c r="EX613" s="302"/>
      <c r="EY613" s="302"/>
      <c r="EZ613" s="303"/>
      <c r="FA613" s="303"/>
      <c r="FB613" s="303"/>
      <c r="FC613" s="303"/>
      <c r="FD613" s="303"/>
      <c r="FE613" s="302"/>
      <c r="FF613" s="302"/>
      <c r="FG613" s="302"/>
      <c r="FH613" s="302"/>
      <c r="FI613" s="302"/>
    </row>
    <row r="614" spans="1:165" x14ac:dyDescent="0.2">
      <c r="A614" s="302"/>
      <c r="B614" s="55">
        <f t="shared" si="55"/>
        <v>6</v>
      </c>
      <c r="C614" s="55">
        <f t="shared" si="56"/>
        <v>6</v>
      </c>
      <c r="D614" s="55">
        <f t="shared" si="57"/>
        <v>6</v>
      </c>
      <c r="E614" s="55">
        <f t="shared" si="58"/>
        <v>6</v>
      </c>
      <c r="F614" s="55">
        <f t="shared" si="59"/>
        <v>6</v>
      </c>
      <c r="G614" s="55">
        <f t="shared" si="60"/>
        <v>1</v>
      </c>
      <c r="H614" s="55">
        <f>IF(AND(M614&gt;0,M614&lt;='Summary STATS'!$C$22),1,"")</f>
        <v>1</v>
      </c>
      <c r="I614" s="305"/>
      <c r="J614" s="26" t="s">
        <v>900</v>
      </c>
      <c r="K614" s="205">
        <v>44.232577089999999</v>
      </c>
      <c r="L614" s="205">
        <v>-88.461360580000004</v>
      </c>
      <c r="M614" s="302">
        <v>1</v>
      </c>
      <c r="N614" s="302" t="s">
        <v>284</v>
      </c>
      <c r="O614" s="302" t="s">
        <v>277</v>
      </c>
      <c r="P614" s="301"/>
      <c r="Q614" s="302">
        <v>3</v>
      </c>
      <c r="R614" s="15"/>
      <c r="S614" s="15"/>
      <c r="T614" s="302"/>
      <c r="U614" s="302"/>
      <c r="V614" s="302"/>
      <c r="W614" s="302"/>
      <c r="X614" s="302"/>
      <c r="Y614" s="302"/>
      <c r="Z614" s="302"/>
      <c r="AA614" s="302"/>
      <c r="AB614" s="302"/>
      <c r="AC614" s="302"/>
      <c r="AD614" s="302"/>
      <c r="AE614" s="302">
        <v>3</v>
      </c>
      <c r="AF614" s="302"/>
      <c r="AG614" s="302"/>
      <c r="AH614" s="302"/>
      <c r="AI614" s="302"/>
      <c r="AJ614" s="302"/>
      <c r="AK614" s="302"/>
      <c r="AL614" s="302"/>
      <c r="AM614" s="302"/>
      <c r="AN614" s="302"/>
      <c r="AO614" s="302"/>
      <c r="AP614" s="302"/>
      <c r="AQ614" s="302">
        <v>3</v>
      </c>
      <c r="AR614" s="302"/>
      <c r="AS614" s="302"/>
      <c r="AT614" s="302"/>
      <c r="AU614" s="302"/>
      <c r="AV614" s="302"/>
      <c r="AW614" s="302" t="s">
        <v>278</v>
      </c>
      <c r="AX614" s="302"/>
      <c r="AY614" s="302"/>
      <c r="AZ614" s="302"/>
      <c r="BA614" s="302"/>
      <c r="BB614" s="302"/>
      <c r="BC614" s="302"/>
      <c r="BD614" s="302"/>
      <c r="BE614" s="302">
        <v>1</v>
      </c>
      <c r="BF614" s="302"/>
      <c r="BG614" s="302"/>
      <c r="BH614" s="302"/>
      <c r="BI614" s="302"/>
      <c r="BJ614" s="302"/>
      <c r="BK614" s="302"/>
      <c r="BL614" s="302"/>
      <c r="BM614" s="302"/>
      <c r="BN614" s="302"/>
      <c r="BO614" s="302"/>
      <c r="BP614" s="302"/>
      <c r="BQ614" s="302"/>
      <c r="BR614" s="302">
        <v>1</v>
      </c>
      <c r="BS614" s="302"/>
      <c r="BT614" s="302"/>
      <c r="BU614" s="302"/>
      <c r="BV614" s="302"/>
      <c r="BW614" s="302"/>
      <c r="BX614" s="302"/>
      <c r="BY614" s="302"/>
      <c r="BZ614" s="302"/>
      <c r="CA614" s="302"/>
      <c r="CB614" s="302" t="s">
        <v>278</v>
      </c>
      <c r="CC614" s="302"/>
      <c r="CD614" s="302"/>
      <c r="CE614" s="302"/>
      <c r="CF614" s="302"/>
      <c r="CG614" s="302"/>
      <c r="CH614" s="302"/>
      <c r="CI614" s="302"/>
      <c r="CJ614" s="302"/>
      <c r="CK614" s="302"/>
      <c r="CL614" s="302"/>
      <c r="CM614" s="302"/>
      <c r="CN614" s="302"/>
      <c r="CO614" s="302"/>
      <c r="CP614" s="302"/>
      <c r="CQ614" s="302"/>
      <c r="CR614" s="302"/>
      <c r="CS614" s="302"/>
      <c r="CT614" s="302"/>
      <c r="CU614" s="302"/>
      <c r="CV614" s="302"/>
      <c r="CW614" s="302"/>
      <c r="CX614" s="302"/>
      <c r="CY614" s="302"/>
      <c r="CZ614" s="302"/>
      <c r="DA614" s="302"/>
      <c r="DB614" s="302"/>
      <c r="DC614" s="302"/>
      <c r="DD614" s="302"/>
      <c r="DE614" s="302"/>
      <c r="DF614" s="302"/>
      <c r="DG614" s="302"/>
      <c r="DH614" s="302"/>
      <c r="DI614" s="302"/>
      <c r="DJ614" s="302"/>
      <c r="DK614" s="302"/>
      <c r="DL614" s="302"/>
      <c r="DM614" s="302"/>
      <c r="DN614" s="302"/>
      <c r="DO614" s="302"/>
      <c r="DP614" s="302"/>
      <c r="DQ614" s="302"/>
      <c r="DR614" s="302"/>
      <c r="DS614" s="302"/>
      <c r="DT614" s="302"/>
      <c r="DU614" s="302"/>
      <c r="DV614" s="302"/>
      <c r="DW614" s="302"/>
      <c r="DX614" s="302"/>
      <c r="DY614" s="302"/>
      <c r="DZ614" s="302"/>
      <c r="EA614" s="302"/>
      <c r="EB614" s="302"/>
      <c r="EC614" s="302"/>
      <c r="ED614" s="302"/>
      <c r="EE614" s="302"/>
      <c r="EF614" s="302">
        <v>1</v>
      </c>
      <c r="EG614" s="302"/>
      <c r="EH614" s="302"/>
      <c r="EI614" s="302"/>
      <c r="EJ614" s="302"/>
      <c r="EK614" s="302"/>
      <c r="EL614" s="302"/>
      <c r="EM614" s="302"/>
      <c r="EN614" s="302"/>
      <c r="EO614" s="302"/>
      <c r="EP614" s="302"/>
      <c r="EQ614" s="302"/>
      <c r="ER614" s="302"/>
      <c r="ES614" s="302"/>
      <c r="ET614" s="302"/>
      <c r="EU614" s="302">
        <v>1</v>
      </c>
      <c r="EV614" s="302"/>
      <c r="EW614" s="302"/>
      <c r="EX614" s="302"/>
      <c r="EY614" s="302"/>
      <c r="EZ614" s="303"/>
      <c r="FA614" s="303"/>
      <c r="FB614" s="303">
        <v>2</v>
      </c>
      <c r="FC614" s="303"/>
      <c r="FD614" s="303"/>
      <c r="FE614" s="302"/>
      <c r="FF614" s="302"/>
      <c r="FG614" s="302"/>
      <c r="FH614" s="302"/>
      <c r="FI614" s="302"/>
    </row>
    <row r="615" spans="1:165" x14ac:dyDescent="0.2">
      <c r="A615" s="302"/>
      <c r="B615" s="55">
        <f t="shared" si="55"/>
        <v>4</v>
      </c>
      <c r="C615" s="55">
        <f t="shared" si="56"/>
        <v>4</v>
      </c>
      <c r="D615" s="55">
        <f t="shared" si="57"/>
        <v>4</v>
      </c>
      <c r="E615" s="55">
        <f t="shared" si="58"/>
        <v>4</v>
      </c>
      <c r="F615" s="55">
        <f t="shared" si="59"/>
        <v>4</v>
      </c>
      <c r="G615" s="55">
        <f t="shared" si="60"/>
        <v>2</v>
      </c>
      <c r="H615" s="55">
        <f>IF(AND(M615&gt;0,M615&lt;='Summary STATS'!$C$22),1,"")</f>
        <v>1</v>
      </c>
      <c r="I615" s="305"/>
      <c r="J615" s="26" t="s">
        <v>901</v>
      </c>
      <c r="K615" s="205">
        <v>44.232562250000001</v>
      </c>
      <c r="L615" s="205">
        <v>-88.460259050000005</v>
      </c>
      <c r="M615" s="302">
        <v>2</v>
      </c>
      <c r="N615" s="302" t="s">
        <v>284</v>
      </c>
      <c r="O615" s="302" t="s">
        <v>277</v>
      </c>
      <c r="P615" s="301"/>
      <c r="Q615" s="302">
        <v>3</v>
      </c>
      <c r="R615" s="15"/>
      <c r="S615" s="15"/>
      <c r="T615" s="302"/>
      <c r="U615" s="302"/>
      <c r="V615" s="302"/>
      <c r="W615" s="302"/>
      <c r="X615" s="302"/>
      <c r="Y615" s="302"/>
      <c r="Z615" s="302"/>
      <c r="AA615" s="302"/>
      <c r="AB615" s="302"/>
      <c r="AC615" s="302"/>
      <c r="AD615" s="302"/>
      <c r="AE615" s="302">
        <v>3</v>
      </c>
      <c r="AF615" s="302"/>
      <c r="AG615" s="302"/>
      <c r="AH615" s="302"/>
      <c r="AI615" s="302"/>
      <c r="AJ615" s="302"/>
      <c r="AK615" s="302"/>
      <c r="AL615" s="302"/>
      <c r="AM615" s="302"/>
      <c r="AN615" s="302"/>
      <c r="AO615" s="302"/>
      <c r="AP615" s="302"/>
      <c r="AQ615" s="302">
        <v>3</v>
      </c>
      <c r="AR615" s="302"/>
      <c r="AS615" s="302"/>
      <c r="AT615" s="302"/>
      <c r="AU615" s="302"/>
      <c r="AV615" s="302"/>
      <c r="AW615" s="302"/>
      <c r="AX615" s="302"/>
      <c r="AY615" s="302"/>
      <c r="AZ615" s="302"/>
      <c r="BA615" s="302"/>
      <c r="BB615" s="302"/>
      <c r="BC615" s="302"/>
      <c r="BD615" s="302"/>
      <c r="BE615" s="302"/>
      <c r="BF615" s="302"/>
      <c r="BG615" s="302"/>
      <c r="BH615" s="302"/>
      <c r="BI615" s="302"/>
      <c r="BJ615" s="302"/>
      <c r="BK615" s="302"/>
      <c r="BL615" s="302"/>
      <c r="BM615" s="302"/>
      <c r="BN615" s="302"/>
      <c r="BO615" s="302"/>
      <c r="BP615" s="302"/>
      <c r="BQ615" s="302"/>
      <c r="BR615" s="302"/>
      <c r="BS615" s="302"/>
      <c r="BT615" s="302"/>
      <c r="BU615" s="302"/>
      <c r="BV615" s="302"/>
      <c r="BW615" s="302"/>
      <c r="BX615" s="302"/>
      <c r="BY615" s="302"/>
      <c r="BZ615" s="302"/>
      <c r="CA615" s="302"/>
      <c r="CB615" s="302"/>
      <c r="CC615" s="302"/>
      <c r="CD615" s="302"/>
      <c r="CE615" s="302"/>
      <c r="CF615" s="302"/>
      <c r="CG615" s="302"/>
      <c r="CH615" s="302"/>
      <c r="CI615" s="302"/>
      <c r="CJ615" s="302"/>
      <c r="CK615" s="302"/>
      <c r="CL615" s="302"/>
      <c r="CM615" s="302"/>
      <c r="CN615" s="302"/>
      <c r="CO615" s="302">
        <v>2</v>
      </c>
      <c r="CP615" s="302"/>
      <c r="CQ615" s="302"/>
      <c r="CR615" s="302"/>
      <c r="CS615" s="302"/>
      <c r="CT615" s="302"/>
      <c r="CU615" s="302"/>
      <c r="CV615" s="302"/>
      <c r="CW615" s="302"/>
      <c r="CX615" s="302"/>
      <c r="CY615" s="302"/>
      <c r="CZ615" s="302"/>
      <c r="DA615" s="302"/>
      <c r="DB615" s="302"/>
      <c r="DC615" s="302"/>
      <c r="DD615" s="302"/>
      <c r="DE615" s="302"/>
      <c r="DF615" s="302"/>
      <c r="DG615" s="302"/>
      <c r="DH615" s="302"/>
      <c r="DI615" s="302"/>
      <c r="DJ615" s="302"/>
      <c r="DK615" s="302"/>
      <c r="DL615" s="302"/>
      <c r="DM615" s="302"/>
      <c r="DN615" s="302"/>
      <c r="DO615" s="302"/>
      <c r="DP615" s="302"/>
      <c r="DQ615" s="302"/>
      <c r="DR615" s="302"/>
      <c r="DS615" s="302"/>
      <c r="DT615" s="302"/>
      <c r="DU615" s="302"/>
      <c r="DV615" s="302"/>
      <c r="DW615" s="302"/>
      <c r="DX615" s="302"/>
      <c r="DY615" s="302"/>
      <c r="DZ615" s="302"/>
      <c r="EA615" s="302"/>
      <c r="EB615" s="302"/>
      <c r="EC615" s="302"/>
      <c r="ED615" s="302"/>
      <c r="EE615" s="302"/>
      <c r="EF615" s="302">
        <v>1</v>
      </c>
      <c r="EG615" s="302"/>
      <c r="EH615" s="302"/>
      <c r="EI615" s="302"/>
      <c r="EJ615" s="302"/>
      <c r="EK615" s="302"/>
      <c r="EL615" s="302"/>
      <c r="EM615" s="302"/>
      <c r="EN615" s="302"/>
      <c r="EO615" s="302"/>
      <c r="EP615" s="302"/>
      <c r="EQ615" s="302"/>
      <c r="ER615" s="302"/>
      <c r="ES615" s="302"/>
      <c r="ET615" s="302"/>
      <c r="EU615" s="302"/>
      <c r="EV615" s="302"/>
      <c r="EW615" s="302"/>
      <c r="EX615" s="302"/>
      <c r="EY615" s="302"/>
      <c r="EZ615" s="303"/>
      <c r="FA615" s="303"/>
      <c r="FB615" s="303"/>
      <c r="FC615" s="303"/>
      <c r="FD615" s="303"/>
      <c r="FE615" s="302"/>
      <c r="FF615" s="302"/>
      <c r="FG615" s="302"/>
      <c r="FH615" s="302"/>
      <c r="FI615" s="302"/>
    </row>
    <row r="616" spans="1:165" x14ac:dyDescent="0.2">
      <c r="A616" s="302"/>
      <c r="B616" s="55">
        <f t="shared" si="55"/>
        <v>2</v>
      </c>
      <c r="C616" s="55">
        <f t="shared" si="56"/>
        <v>2</v>
      </c>
      <c r="D616" s="55">
        <f t="shared" si="57"/>
        <v>2</v>
      </c>
      <c r="E616" s="55">
        <f t="shared" si="58"/>
        <v>2</v>
      </c>
      <c r="F616" s="55">
        <f t="shared" si="59"/>
        <v>2</v>
      </c>
      <c r="G616" s="55">
        <f t="shared" si="60"/>
        <v>5</v>
      </c>
      <c r="H616" s="55">
        <f>IF(AND(M616&gt;0,M616&lt;='Summary STATS'!$C$22),1,"")</f>
        <v>1</v>
      </c>
      <c r="I616" s="305"/>
      <c r="J616" s="26" t="s">
        <v>902</v>
      </c>
      <c r="K616" s="205">
        <v>44.232472950000002</v>
      </c>
      <c r="L616" s="205">
        <v>-88.453649909999996</v>
      </c>
      <c r="M616" s="302">
        <v>5</v>
      </c>
      <c r="N616" s="302" t="s">
        <v>284</v>
      </c>
      <c r="O616" s="302" t="s">
        <v>277</v>
      </c>
      <c r="P616" s="301"/>
      <c r="Q616" s="302">
        <v>3</v>
      </c>
      <c r="R616" s="15"/>
      <c r="S616" s="15"/>
      <c r="T616" s="302"/>
      <c r="U616" s="302"/>
      <c r="V616" s="302"/>
      <c r="W616" s="302"/>
      <c r="X616" s="302"/>
      <c r="Y616" s="302"/>
      <c r="Z616" s="302"/>
      <c r="AA616" s="302"/>
      <c r="AB616" s="302"/>
      <c r="AC616" s="302"/>
      <c r="AD616" s="302"/>
      <c r="AE616" s="302">
        <v>2</v>
      </c>
      <c r="AF616" s="302"/>
      <c r="AG616" s="302"/>
      <c r="AH616" s="302"/>
      <c r="AI616" s="302"/>
      <c r="AJ616" s="302"/>
      <c r="AK616" s="302"/>
      <c r="AL616" s="302"/>
      <c r="AM616" s="302"/>
      <c r="AN616" s="302"/>
      <c r="AO616" s="302"/>
      <c r="AP616" s="302"/>
      <c r="AQ616" s="302">
        <v>3</v>
      </c>
      <c r="AR616" s="302"/>
      <c r="AS616" s="302"/>
      <c r="AT616" s="302"/>
      <c r="AU616" s="302"/>
      <c r="AV616" s="302"/>
      <c r="AW616" s="302"/>
      <c r="AX616" s="302"/>
      <c r="AY616" s="302"/>
      <c r="AZ616" s="302"/>
      <c r="BA616" s="302"/>
      <c r="BB616" s="302"/>
      <c r="BC616" s="302"/>
      <c r="BD616" s="302"/>
      <c r="BE616" s="302"/>
      <c r="BF616" s="302"/>
      <c r="BG616" s="302"/>
      <c r="BH616" s="302"/>
      <c r="BI616" s="302"/>
      <c r="BJ616" s="302"/>
      <c r="BK616" s="302"/>
      <c r="BL616" s="302"/>
      <c r="BM616" s="302"/>
      <c r="BN616" s="302"/>
      <c r="BO616" s="302"/>
      <c r="BP616" s="302"/>
      <c r="BQ616" s="302"/>
      <c r="BR616" s="302"/>
      <c r="BS616" s="302"/>
      <c r="BT616" s="302"/>
      <c r="BU616" s="302"/>
      <c r="BV616" s="302"/>
      <c r="BW616" s="302"/>
      <c r="BX616" s="302"/>
      <c r="BY616" s="302"/>
      <c r="BZ616" s="302"/>
      <c r="CA616" s="302"/>
      <c r="CB616" s="302"/>
      <c r="CC616" s="302"/>
      <c r="CD616" s="302"/>
      <c r="CE616" s="302"/>
      <c r="CF616" s="302"/>
      <c r="CG616" s="302"/>
      <c r="CH616" s="302"/>
      <c r="CI616" s="302"/>
      <c r="CJ616" s="302"/>
      <c r="CK616" s="302"/>
      <c r="CL616" s="302"/>
      <c r="CM616" s="302"/>
      <c r="CN616" s="302"/>
      <c r="CO616" s="302"/>
      <c r="CP616" s="302"/>
      <c r="CQ616" s="302"/>
      <c r="CR616" s="302"/>
      <c r="CS616" s="302"/>
      <c r="CT616" s="302"/>
      <c r="CU616" s="302"/>
      <c r="CV616" s="302"/>
      <c r="CW616" s="302"/>
      <c r="CX616" s="302"/>
      <c r="CY616" s="302"/>
      <c r="CZ616" s="302"/>
      <c r="DA616" s="302"/>
      <c r="DB616" s="302"/>
      <c r="DC616" s="302"/>
      <c r="DD616" s="302"/>
      <c r="DE616" s="302"/>
      <c r="DF616" s="302"/>
      <c r="DG616" s="302"/>
      <c r="DH616" s="302"/>
      <c r="DI616" s="302"/>
      <c r="DJ616" s="302"/>
      <c r="DK616" s="302"/>
      <c r="DL616" s="302"/>
      <c r="DM616" s="302"/>
      <c r="DN616" s="302"/>
      <c r="DO616" s="302"/>
      <c r="DP616" s="302"/>
      <c r="DQ616" s="302"/>
      <c r="DR616" s="302"/>
      <c r="DS616" s="302"/>
      <c r="DT616" s="302"/>
      <c r="DU616" s="302"/>
      <c r="DV616" s="302"/>
      <c r="DW616" s="302"/>
      <c r="DX616" s="302"/>
      <c r="DY616" s="302"/>
      <c r="DZ616" s="302"/>
      <c r="EA616" s="302"/>
      <c r="EB616" s="302"/>
      <c r="EC616" s="302"/>
      <c r="ED616" s="302"/>
      <c r="EE616" s="302"/>
      <c r="EF616" s="302"/>
      <c r="EG616" s="302"/>
      <c r="EH616" s="302"/>
      <c r="EI616" s="302"/>
      <c r="EJ616" s="302"/>
      <c r="EK616" s="302"/>
      <c r="EL616" s="302"/>
      <c r="EM616" s="302"/>
      <c r="EN616" s="302"/>
      <c r="EO616" s="302"/>
      <c r="EP616" s="302"/>
      <c r="EQ616" s="302"/>
      <c r="ER616" s="302"/>
      <c r="ES616" s="302"/>
      <c r="ET616" s="302"/>
      <c r="EU616" s="302"/>
      <c r="EV616" s="302"/>
      <c r="EW616" s="302"/>
      <c r="EX616" s="302"/>
      <c r="EY616" s="302"/>
      <c r="EZ616" s="303"/>
      <c r="FA616" s="303"/>
      <c r="FB616" s="303"/>
      <c r="FC616" s="303"/>
      <c r="FD616" s="303"/>
      <c r="FE616" s="302"/>
      <c r="FF616" s="302"/>
      <c r="FG616" s="302"/>
      <c r="FH616" s="302"/>
      <c r="FI616" s="302"/>
    </row>
    <row r="617" spans="1:165" x14ac:dyDescent="0.2">
      <c r="A617" s="302"/>
      <c r="B617" s="55">
        <f t="shared" si="55"/>
        <v>1</v>
      </c>
      <c r="C617" s="55">
        <f t="shared" si="56"/>
        <v>1</v>
      </c>
      <c r="D617" s="55">
        <f t="shared" si="57"/>
        <v>1</v>
      </c>
      <c r="E617" s="55">
        <f t="shared" si="58"/>
        <v>1</v>
      </c>
      <c r="F617" s="55">
        <f t="shared" si="59"/>
        <v>1</v>
      </c>
      <c r="G617" s="55">
        <f t="shared" si="60"/>
        <v>8.75</v>
      </c>
      <c r="H617" s="55">
        <f>IF(AND(M617&gt;0,M617&lt;='Summary STATS'!$C$22),1,"")</f>
        <v>1</v>
      </c>
      <c r="I617" s="305"/>
      <c r="J617" s="26" t="s">
        <v>903</v>
      </c>
      <c r="K617" s="205">
        <v>44.232458029999997</v>
      </c>
      <c r="L617" s="205">
        <v>-88.452548390000004</v>
      </c>
      <c r="M617" s="302">
        <v>8.75</v>
      </c>
      <c r="N617" s="302" t="s">
        <v>284</v>
      </c>
      <c r="O617" s="302" t="s">
        <v>277</v>
      </c>
      <c r="P617" s="301"/>
      <c r="Q617" s="302"/>
      <c r="R617" s="15"/>
      <c r="S617" s="15"/>
      <c r="T617" s="302"/>
      <c r="U617" s="302"/>
      <c r="V617" s="302"/>
      <c r="W617" s="302"/>
      <c r="X617" s="302"/>
      <c r="Y617" s="302"/>
      <c r="Z617" s="302"/>
      <c r="AA617" s="302"/>
      <c r="AB617" s="302"/>
      <c r="AC617" s="302"/>
      <c r="AD617" s="302"/>
      <c r="AE617" s="302"/>
      <c r="AF617" s="302"/>
      <c r="AG617" s="302"/>
      <c r="AH617" s="302"/>
      <c r="AI617" s="302"/>
      <c r="AJ617" s="302"/>
      <c r="AK617" s="302"/>
      <c r="AL617" s="302"/>
      <c r="AM617" s="302"/>
      <c r="AN617" s="302"/>
      <c r="AO617" s="302"/>
      <c r="AP617" s="302"/>
      <c r="AQ617" s="302"/>
      <c r="AR617" s="302"/>
      <c r="AS617" s="302"/>
      <c r="AT617" s="302"/>
      <c r="AU617" s="302"/>
      <c r="AV617" s="302"/>
      <c r="AW617" s="302"/>
      <c r="AX617" s="302"/>
      <c r="AY617" s="302"/>
      <c r="AZ617" s="302"/>
      <c r="BA617" s="302"/>
      <c r="BB617" s="302"/>
      <c r="BC617" s="302"/>
      <c r="BD617" s="302"/>
      <c r="BE617" s="302"/>
      <c r="BF617" s="302"/>
      <c r="BG617" s="302"/>
      <c r="BH617" s="302"/>
      <c r="BI617" s="302"/>
      <c r="BJ617" s="302"/>
      <c r="BK617" s="302"/>
      <c r="BL617" s="302"/>
      <c r="BM617" s="302"/>
      <c r="BN617" s="302"/>
      <c r="BO617" s="302"/>
      <c r="BP617" s="302"/>
      <c r="BQ617" s="302"/>
      <c r="BR617" s="302"/>
      <c r="BS617" s="302"/>
      <c r="BT617" s="302"/>
      <c r="BU617" s="302"/>
      <c r="BV617" s="302"/>
      <c r="BW617" s="302"/>
      <c r="BX617" s="302"/>
      <c r="BY617" s="302"/>
      <c r="BZ617" s="302"/>
      <c r="CA617" s="302"/>
      <c r="CB617" s="302"/>
      <c r="CC617" s="302"/>
      <c r="CD617" s="302"/>
      <c r="CE617" s="302"/>
      <c r="CF617" s="302"/>
      <c r="CG617" s="302"/>
      <c r="CH617" s="302"/>
      <c r="CI617" s="302"/>
      <c r="CJ617" s="302"/>
      <c r="CK617" s="302"/>
      <c r="CL617" s="302"/>
      <c r="CM617" s="302"/>
      <c r="CN617" s="302"/>
      <c r="CO617" s="302"/>
      <c r="CP617" s="302"/>
      <c r="CQ617" s="302"/>
      <c r="CR617" s="302"/>
      <c r="CS617" s="302"/>
      <c r="CT617" s="302"/>
      <c r="CU617" s="302"/>
      <c r="CV617" s="302"/>
      <c r="CW617" s="302"/>
      <c r="CX617" s="302"/>
      <c r="CY617" s="302"/>
      <c r="CZ617" s="302"/>
      <c r="DA617" s="302"/>
      <c r="DB617" s="302"/>
      <c r="DC617" s="302"/>
      <c r="DD617" s="302"/>
      <c r="DE617" s="302">
        <v>1</v>
      </c>
      <c r="DF617" s="302"/>
      <c r="DG617" s="302"/>
      <c r="DH617" s="302"/>
      <c r="DI617" s="302"/>
      <c r="DJ617" s="302"/>
      <c r="DK617" s="302"/>
      <c r="DL617" s="302"/>
      <c r="DM617" s="302"/>
      <c r="DN617" s="302"/>
      <c r="DO617" s="302"/>
      <c r="DP617" s="302"/>
      <c r="DQ617" s="302"/>
      <c r="DR617" s="302"/>
      <c r="DS617" s="302"/>
      <c r="DT617" s="302"/>
      <c r="DU617" s="302"/>
      <c r="DV617" s="302"/>
      <c r="DW617" s="302"/>
      <c r="DX617" s="302"/>
      <c r="DY617" s="302"/>
      <c r="DZ617" s="302"/>
      <c r="EA617" s="302"/>
      <c r="EB617" s="302"/>
      <c r="EC617" s="302"/>
      <c r="ED617" s="302"/>
      <c r="EE617" s="302"/>
      <c r="EF617" s="302"/>
      <c r="EG617" s="302"/>
      <c r="EH617" s="302"/>
      <c r="EI617" s="302"/>
      <c r="EJ617" s="302"/>
      <c r="EK617" s="302"/>
      <c r="EL617" s="302"/>
      <c r="EM617" s="302"/>
      <c r="EN617" s="302"/>
      <c r="EO617" s="302"/>
      <c r="EP617" s="302"/>
      <c r="EQ617" s="302"/>
      <c r="ER617" s="302"/>
      <c r="ES617" s="302"/>
      <c r="ET617" s="302"/>
      <c r="EU617" s="302"/>
      <c r="EV617" s="302"/>
      <c r="EW617" s="302"/>
      <c r="EX617" s="302"/>
      <c r="EY617" s="302"/>
      <c r="EZ617" s="303"/>
      <c r="FA617" s="303"/>
      <c r="FB617" s="303"/>
      <c r="FC617" s="303"/>
      <c r="FD617" s="303"/>
      <c r="FE617" s="302"/>
      <c r="FF617" s="302"/>
      <c r="FG617" s="302"/>
      <c r="FH617" s="302"/>
      <c r="FI617" s="302"/>
    </row>
    <row r="618" spans="1:165" x14ac:dyDescent="0.2">
      <c r="A618" s="302"/>
      <c r="B618" s="55">
        <f t="shared" si="55"/>
        <v>0</v>
      </c>
      <c r="C618" s="55" t="str">
        <f t="shared" si="56"/>
        <v/>
      </c>
      <c r="D618" s="55" t="str">
        <f t="shared" si="57"/>
        <v/>
      </c>
      <c r="E618" s="55">
        <f t="shared" si="58"/>
        <v>0</v>
      </c>
      <c r="F618" s="55">
        <f t="shared" si="59"/>
        <v>0</v>
      </c>
      <c r="G618" s="55" t="str">
        <f t="shared" si="60"/>
        <v/>
      </c>
      <c r="H618" s="55">
        <f>IF(AND(M618&gt;0,M618&lt;='Summary STATS'!$C$22),1,"")</f>
        <v>1</v>
      </c>
      <c r="I618" s="305"/>
      <c r="J618" s="26" t="s">
        <v>904</v>
      </c>
      <c r="K618" s="205">
        <v>44.232443099999998</v>
      </c>
      <c r="L618" s="205">
        <v>-88.451446869999998</v>
      </c>
      <c r="M618" s="302">
        <v>16</v>
      </c>
      <c r="N618" s="302" t="s">
        <v>276</v>
      </c>
      <c r="O618" s="302" t="s">
        <v>277</v>
      </c>
      <c r="P618" s="301"/>
      <c r="Q618" s="302"/>
      <c r="R618" s="15"/>
      <c r="S618" s="15"/>
      <c r="T618" s="302"/>
      <c r="U618" s="302"/>
      <c r="V618" s="302"/>
      <c r="W618" s="302"/>
      <c r="X618" s="302"/>
      <c r="Y618" s="302"/>
      <c r="Z618" s="302"/>
      <c r="AA618" s="302"/>
      <c r="AB618" s="302"/>
      <c r="AC618" s="302"/>
      <c r="AD618" s="302"/>
      <c r="AE618" s="302"/>
      <c r="AF618" s="302"/>
      <c r="AG618" s="302"/>
      <c r="AH618" s="302"/>
      <c r="AI618" s="302"/>
      <c r="AJ618" s="302"/>
      <c r="AK618" s="302"/>
      <c r="AL618" s="302"/>
      <c r="AM618" s="302"/>
      <c r="AN618" s="302"/>
      <c r="AO618" s="302"/>
      <c r="AP618" s="302"/>
      <c r="AQ618" s="302"/>
      <c r="AR618" s="302"/>
      <c r="AS618" s="302"/>
      <c r="AT618" s="302"/>
      <c r="AU618" s="302"/>
      <c r="AV618" s="302"/>
      <c r="AW618" s="302"/>
      <c r="AX618" s="302"/>
      <c r="AY618" s="302"/>
      <c r="AZ618" s="302"/>
      <c r="BA618" s="302"/>
      <c r="BB618" s="302"/>
      <c r="BC618" s="302"/>
      <c r="BD618" s="302"/>
      <c r="BE618" s="302"/>
      <c r="BF618" s="302"/>
      <c r="BG618" s="302"/>
      <c r="BH618" s="302"/>
      <c r="BI618" s="302"/>
      <c r="BJ618" s="302"/>
      <c r="BK618" s="302"/>
      <c r="BL618" s="302"/>
      <c r="BM618" s="302"/>
      <c r="BN618" s="302"/>
      <c r="BO618" s="302"/>
      <c r="BP618" s="302"/>
      <c r="BQ618" s="302"/>
      <c r="BR618" s="302"/>
      <c r="BS618" s="302"/>
      <c r="BT618" s="302"/>
      <c r="BU618" s="302"/>
      <c r="BV618" s="302"/>
      <c r="BW618" s="302"/>
      <c r="BX618" s="302"/>
      <c r="BY618" s="302"/>
      <c r="BZ618" s="302"/>
      <c r="CA618" s="302"/>
      <c r="CB618" s="302"/>
      <c r="CC618" s="302"/>
      <c r="CD618" s="302"/>
      <c r="CE618" s="302"/>
      <c r="CF618" s="302"/>
      <c r="CG618" s="302"/>
      <c r="CH618" s="302"/>
      <c r="CI618" s="302"/>
      <c r="CJ618" s="302"/>
      <c r="CK618" s="302"/>
      <c r="CL618" s="302"/>
      <c r="CM618" s="302"/>
      <c r="CN618" s="302"/>
      <c r="CO618" s="302"/>
      <c r="CP618" s="302"/>
      <c r="CQ618" s="302"/>
      <c r="CR618" s="302"/>
      <c r="CS618" s="302"/>
      <c r="CT618" s="302"/>
      <c r="CU618" s="302"/>
      <c r="CV618" s="302"/>
      <c r="CW618" s="302"/>
      <c r="CX618" s="302"/>
      <c r="CY618" s="302"/>
      <c r="CZ618" s="302"/>
      <c r="DA618" s="302"/>
      <c r="DB618" s="302"/>
      <c r="DC618" s="302"/>
      <c r="DD618" s="302"/>
      <c r="DE618" s="302"/>
      <c r="DF618" s="302"/>
      <c r="DG618" s="302"/>
      <c r="DH618" s="302"/>
      <c r="DI618" s="302"/>
      <c r="DJ618" s="302"/>
      <c r="DK618" s="302"/>
      <c r="DL618" s="302"/>
      <c r="DM618" s="302"/>
      <c r="DN618" s="302"/>
      <c r="DO618" s="302"/>
      <c r="DP618" s="302"/>
      <c r="DQ618" s="302"/>
      <c r="DR618" s="302"/>
      <c r="DS618" s="302"/>
      <c r="DT618" s="302"/>
      <c r="DU618" s="302"/>
      <c r="DV618" s="302"/>
      <c r="DW618" s="302"/>
      <c r="DX618" s="302"/>
      <c r="DY618" s="302"/>
      <c r="DZ618" s="302"/>
      <c r="EA618" s="302"/>
      <c r="EB618" s="302"/>
      <c r="EC618" s="302"/>
      <c r="ED618" s="302"/>
      <c r="EE618" s="302"/>
      <c r="EF618" s="302"/>
      <c r="EG618" s="302"/>
      <c r="EH618" s="302"/>
      <c r="EI618" s="302"/>
      <c r="EJ618" s="302"/>
      <c r="EK618" s="302"/>
      <c r="EL618" s="302"/>
      <c r="EM618" s="302"/>
      <c r="EN618" s="302"/>
      <c r="EO618" s="302"/>
      <c r="EP618" s="302"/>
      <c r="EQ618" s="302"/>
      <c r="ER618" s="302"/>
      <c r="ES618" s="302"/>
      <c r="ET618" s="302"/>
      <c r="EU618" s="302"/>
      <c r="EV618" s="302"/>
      <c r="EW618" s="302"/>
      <c r="EX618" s="302"/>
      <c r="EY618" s="302"/>
      <c r="EZ618" s="303"/>
      <c r="FA618" s="303"/>
      <c r="FB618" s="303"/>
      <c r="FC618" s="303"/>
      <c r="FD618" s="303"/>
      <c r="FE618" s="302"/>
      <c r="FF618" s="302"/>
      <c r="FG618" s="302"/>
      <c r="FH618" s="302"/>
      <c r="FI618" s="302"/>
    </row>
    <row r="619" spans="1:165" x14ac:dyDescent="0.2">
      <c r="A619" s="302"/>
      <c r="B619" s="55">
        <f t="shared" si="55"/>
        <v>0</v>
      </c>
      <c r="C619" s="55" t="str">
        <f t="shared" si="56"/>
        <v/>
      </c>
      <c r="D619" s="55" t="str">
        <f t="shared" si="57"/>
        <v/>
      </c>
      <c r="E619" s="55">
        <f t="shared" si="58"/>
        <v>0</v>
      </c>
      <c r="F619" s="55">
        <f t="shared" si="59"/>
        <v>0</v>
      </c>
      <c r="G619" s="55" t="str">
        <f t="shared" si="60"/>
        <v/>
      </c>
      <c r="H619" s="55">
        <f>IF(AND(M619&gt;0,M619&lt;='Summary STATS'!$C$22),1,"")</f>
        <v>1</v>
      </c>
      <c r="I619" s="305"/>
      <c r="J619" s="26" t="s">
        <v>905</v>
      </c>
      <c r="K619" s="205">
        <v>44.232428159999998</v>
      </c>
      <c r="L619" s="205">
        <v>-88.450345350000006</v>
      </c>
      <c r="M619" s="302">
        <v>18</v>
      </c>
      <c r="N619" s="302" t="s">
        <v>284</v>
      </c>
      <c r="O619" s="302" t="s">
        <v>277</v>
      </c>
      <c r="P619" s="301"/>
      <c r="Q619" s="302"/>
      <c r="R619" s="15"/>
      <c r="S619" s="15"/>
      <c r="T619" s="302"/>
      <c r="U619" s="302"/>
      <c r="V619" s="302"/>
      <c r="W619" s="302"/>
      <c r="X619" s="302"/>
      <c r="Y619" s="302"/>
      <c r="Z619" s="302"/>
      <c r="AA619" s="302"/>
      <c r="AB619" s="302"/>
      <c r="AC619" s="302"/>
      <c r="AD619" s="302"/>
      <c r="AE619" s="302"/>
      <c r="AF619" s="302"/>
      <c r="AG619" s="302"/>
      <c r="AH619" s="302"/>
      <c r="AI619" s="302"/>
      <c r="AJ619" s="302"/>
      <c r="AK619" s="302"/>
      <c r="AL619" s="302"/>
      <c r="AM619" s="302"/>
      <c r="AN619" s="302"/>
      <c r="AO619" s="302"/>
      <c r="AP619" s="302"/>
      <c r="AQ619" s="302"/>
      <c r="AR619" s="302"/>
      <c r="AS619" s="302"/>
      <c r="AT619" s="302"/>
      <c r="AU619" s="302"/>
      <c r="AV619" s="302"/>
      <c r="AW619" s="302"/>
      <c r="AX619" s="302"/>
      <c r="AY619" s="302"/>
      <c r="AZ619" s="302"/>
      <c r="BA619" s="302"/>
      <c r="BB619" s="302"/>
      <c r="BC619" s="302"/>
      <c r="BD619" s="302"/>
      <c r="BE619" s="302"/>
      <c r="BF619" s="302"/>
      <c r="BG619" s="302"/>
      <c r="BH619" s="302"/>
      <c r="BI619" s="302"/>
      <c r="BJ619" s="302"/>
      <c r="BK619" s="302"/>
      <c r="BL619" s="302"/>
      <c r="BM619" s="302"/>
      <c r="BN619" s="302"/>
      <c r="BO619" s="302"/>
      <c r="BP619" s="302"/>
      <c r="BQ619" s="302"/>
      <c r="BR619" s="302"/>
      <c r="BS619" s="302"/>
      <c r="BT619" s="302"/>
      <c r="BU619" s="302"/>
      <c r="BV619" s="302"/>
      <c r="BW619" s="302"/>
      <c r="BX619" s="302"/>
      <c r="BY619" s="302"/>
      <c r="BZ619" s="302"/>
      <c r="CA619" s="302"/>
      <c r="CB619" s="302"/>
      <c r="CC619" s="302"/>
      <c r="CD619" s="302"/>
      <c r="CE619" s="302"/>
      <c r="CF619" s="302"/>
      <c r="CG619" s="302"/>
      <c r="CH619" s="302"/>
      <c r="CI619" s="302"/>
      <c r="CJ619" s="302"/>
      <c r="CK619" s="302"/>
      <c r="CL619" s="302"/>
      <c r="CM619" s="302"/>
      <c r="CN619" s="302"/>
      <c r="CO619" s="302"/>
      <c r="CP619" s="302"/>
      <c r="CQ619" s="302"/>
      <c r="CR619" s="302"/>
      <c r="CS619" s="302"/>
      <c r="CT619" s="302"/>
      <c r="CU619" s="302"/>
      <c r="CV619" s="302"/>
      <c r="CW619" s="302"/>
      <c r="CX619" s="302"/>
      <c r="CY619" s="302"/>
      <c r="CZ619" s="302"/>
      <c r="DA619" s="302"/>
      <c r="DB619" s="302"/>
      <c r="DC619" s="302"/>
      <c r="DD619" s="302"/>
      <c r="DE619" s="302"/>
      <c r="DF619" s="302"/>
      <c r="DG619" s="302"/>
      <c r="DH619" s="302"/>
      <c r="DI619" s="302"/>
      <c r="DJ619" s="302"/>
      <c r="DK619" s="302"/>
      <c r="DL619" s="302"/>
      <c r="DM619" s="302"/>
      <c r="DN619" s="302"/>
      <c r="DO619" s="302"/>
      <c r="DP619" s="302"/>
      <c r="DQ619" s="302"/>
      <c r="DR619" s="302"/>
      <c r="DS619" s="302"/>
      <c r="DT619" s="302"/>
      <c r="DU619" s="302"/>
      <c r="DV619" s="302"/>
      <c r="DW619" s="302"/>
      <c r="DX619" s="302"/>
      <c r="DY619" s="302"/>
      <c r="DZ619" s="302"/>
      <c r="EA619" s="302"/>
      <c r="EB619" s="302"/>
      <c r="EC619" s="302"/>
      <c r="ED619" s="302"/>
      <c r="EE619" s="302"/>
      <c r="EF619" s="302"/>
      <c r="EG619" s="302"/>
      <c r="EH619" s="302"/>
      <c r="EI619" s="302"/>
      <c r="EJ619" s="302"/>
      <c r="EK619" s="302"/>
      <c r="EL619" s="302"/>
      <c r="EM619" s="302"/>
      <c r="EN619" s="302"/>
      <c r="EO619" s="302"/>
      <c r="EP619" s="302"/>
      <c r="EQ619" s="302"/>
      <c r="ER619" s="302"/>
      <c r="ES619" s="302"/>
      <c r="ET619" s="302"/>
      <c r="EU619" s="302"/>
      <c r="EV619" s="302"/>
      <c r="EW619" s="302"/>
      <c r="EX619" s="302"/>
      <c r="EY619" s="302"/>
      <c r="EZ619" s="303"/>
      <c r="FA619" s="303"/>
      <c r="FB619" s="303"/>
      <c r="FC619" s="303"/>
      <c r="FD619" s="303"/>
      <c r="FE619" s="302"/>
      <c r="FF619" s="302"/>
      <c r="FG619" s="302"/>
      <c r="FH619" s="302"/>
      <c r="FI619" s="302"/>
    </row>
    <row r="620" spans="1:165" x14ac:dyDescent="0.2">
      <c r="A620" s="302"/>
      <c r="B620" s="55">
        <f t="shared" si="55"/>
        <v>0</v>
      </c>
      <c r="C620" s="55" t="str">
        <f t="shared" si="56"/>
        <v/>
      </c>
      <c r="D620" s="55" t="str">
        <f t="shared" si="57"/>
        <v/>
      </c>
      <c r="E620" s="55">
        <f t="shared" si="58"/>
        <v>0</v>
      </c>
      <c r="F620" s="55">
        <f t="shared" si="59"/>
        <v>0</v>
      </c>
      <c r="G620" s="55" t="str">
        <f t="shared" si="60"/>
        <v/>
      </c>
      <c r="H620" s="55">
        <f>IF(AND(M620&gt;0,M620&lt;='Summary STATS'!$C$22),1,"")</f>
        <v>1</v>
      </c>
      <c r="I620" s="305"/>
      <c r="J620" s="26" t="s">
        <v>906</v>
      </c>
      <c r="K620" s="205">
        <v>44.232413209999997</v>
      </c>
      <c r="L620" s="205">
        <v>-88.44924383</v>
      </c>
      <c r="M620" s="302">
        <v>10</v>
      </c>
      <c r="N620" s="302" t="s">
        <v>276</v>
      </c>
      <c r="O620" s="302" t="s">
        <v>277</v>
      </c>
      <c r="P620" s="301"/>
      <c r="Q620" s="302"/>
      <c r="R620" s="15"/>
      <c r="S620" s="15"/>
      <c r="T620" s="302"/>
      <c r="U620" s="302"/>
      <c r="V620" s="302"/>
      <c r="W620" s="302"/>
      <c r="X620" s="302"/>
      <c r="Y620" s="302"/>
      <c r="Z620" s="302"/>
      <c r="AA620" s="302"/>
      <c r="AB620" s="302"/>
      <c r="AC620" s="302"/>
      <c r="AD620" s="302"/>
      <c r="AE620" s="302"/>
      <c r="AF620" s="302"/>
      <c r="AG620" s="302"/>
      <c r="AH620" s="302"/>
      <c r="AI620" s="302"/>
      <c r="AJ620" s="302"/>
      <c r="AK620" s="302"/>
      <c r="AL620" s="302"/>
      <c r="AM620" s="302"/>
      <c r="AN620" s="302"/>
      <c r="AO620" s="302"/>
      <c r="AP620" s="302"/>
      <c r="AQ620" s="302"/>
      <c r="AR620" s="302"/>
      <c r="AS620" s="302"/>
      <c r="AT620" s="302"/>
      <c r="AU620" s="302"/>
      <c r="AV620" s="302"/>
      <c r="AW620" s="302"/>
      <c r="AX620" s="302"/>
      <c r="AY620" s="302"/>
      <c r="AZ620" s="302"/>
      <c r="BA620" s="302"/>
      <c r="BB620" s="302"/>
      <c r="BC620" s="302"/>
      <c r="BD620" s="302"/>
      <c r="BE620" s="302"/>
      <c r="BF620" s="302"/>
      <c r="BG620" s="302"/>
      <c r="BH620" s="302"/>
      <c r="BI620" s="302"/>
      <c r="BJ620" s="302"/>
      <c r="BK620" s="302"/>
      <c r="BL620" s="302"/>
      <c r="BM620" s="302"/>
      <c r="BN620" s="302"/>
      <c r="BO620" s="302"/>
      <c r="BP620" s="302"/>
      <c r="BQ620" s="302"/>
      <c r="BR620" s="302"/>
      <c r="BS620" s="302"/>
      <c r="BT620" s="302"/>
      <c r="BU620" s="302"/>
      <c r="BV620" s="302"/>
      <c r="BW620" s="302"/>
      <c r="BX620" s="302"/>
      <c r="BY620" s="302"/>
      <c r="BZ620" s="302"/>
      <c r="CA620" s="302"/>
      <c r="CB620" s="302"/>
      <c r="CC620" s="302"/>
      <c r="CD620" s="302"/>
      <c r="CE620" s="302"/>
      <c r="CF620" s="302"/>
      <c r="CG620" s="302"/>
      <c r="CH620" s="302"/>
      <c r="CI620" s="302"/>
      <c r="CJ620" s="302"/>
      <c r="CK620" s="302"/>
      <c r="CL620" s="302"/>
      <c r="CM620" s="302"/>
      <c r="CN620" s="302"/>
      <c r="CO620" s="302"/>
      <c r="CP620" s="302"/>
      <c r="CQ620" s="302"/>
      <c r="CR620" s="302"/>
      <c r="CS620" s="302"/>
      <c r="CT620" s="302"/>
      <c r="CU620" s="302"/>
      <c r="CV620" s="302"/>
      <c r="CW620" s="302"/>
      <c r="CX620" s="302"/>
      <c r="CY620" s="302"/>
      <c r="CZ620" s="302"/>
      <c r="DA620" s="302"/>
      <c r="DB620" s="302"/>
      <c r="DC620" s="302"/>
      <c r="DD620" s="302"/>
      <c r="DE620" s="302"/>
      <c r="DF620" s="302"/>
      <c r="DG620" s="302"/>
      <c r="DH620" s="302"/>
      <c r="DI620" s="302"/>
      <c r="DJ620" s="302"/>
      <c r="DK620" s="302"/>
      <c r="DL620" s="302"/>
      <c r="DM620" s="302"/>
      <c r="DN620" s="302"/>
      <c r="DO620" s="302"/>
      <c r="DP620" s="302"/>
      <c r="DQ620" s="302"/>
      <c r="DR620" s="302"/>
      <c r="DS620" s="302"/>
      <c r="DT620" s="302"/>
      <c r="DU620" s="302"/>
      <c r="DV620" s="302"/>
      <c r="DW620" s="302"/>
      <c r="DX620" s="302"/>
      <c r="DY620" s="302"/>
      <c r="DZ620" s="302"/>
      <c r="EA620" s="302"/>
      <c r="EB620" s="302"/>
      <c r="EC620" s="302"/>
      <c r="ED620" s="302"/>
      <c r="EE620" s="302"/>
      <c r="EF620" s="302"/>
      <c r="EG620" s="302"/>
      <c r="EH620" s="302"/>
      <c r="EI620" s="302"/>
      <c r="EJ620" s="302"/>
      <c r="EK620" s="302"/>
      <c r="EL620" s="302"/>
      <c r="EM620" s="302"/>
      <c r="EN620" s="302"/>
      <c r="EO620" s="302"/>
      <c r="EP620" s="302"/>
      <c r="EQ620" s="302"/>
      <c r="ER620" s="302"/>
      <c r="ES620" s="302"/>
      <c r="ET620" s="302"/>
      <c r="EU620" s="302"/>
      <c r="EV620" s="302"/>
      <c r="EW620" s="302"/>
      <c r="EX620" s="302"/>
      <c r="EY620" s="302"/>
      <c r="EZ620" s="303"/>
      <c r="FA620" s="303"/>
      <c r="FB620" s="303"/>
      <c r="FC620" s="303"/>
      <c r="FD620" s="303"/>
      <c r="FE620" s="302"/>
      <c r="FF620" s="302"/>
      <c r="FG620" s="302"/>
      <c r="FH620" s="302"/>
      <c r="FI620" s="302"/>
    </row>
    <row r="621" spans="1:165" x14ac:dyDescent="0.2">
      <c r="A621" s="302"/>
      <c r="B621" s="55">
        <f t="shared" si="55"/>
        <v>0</v>
      </c>
      <c r="C621" s="55" t="str">
        <f t="shared" si="56"/>
        <v/>
      </c>
      <c r="D621" s="55" t="str">
        <f t="shared" si="57"/>
        <v/>
      </c>
      <c r="E621" s="55">
        <f t="shared" si="58"/>
        <v>0</v>
      </c>
      <c r="F621" s="55">
        <f t="shared" si="59"/>
        <v>0</v>
      </c>
      <c r="G621" s="55" t="str">
        <f t="shared" si="60"/>
        <v/>
      </c>
      <c r="H621" s="55">
        <f>IF(AND(M621&gt;0,M621&lt;='Summary STATS'!$C$22),1,"")</f>
        <v>1</v>
      </c>
      <c r="I621" s="305"/>
      <c r="J621" s="26" t="s">
        <v>907</v>
      </c>
      <c r="K621" s="205">
        <v>44.232398250000003</v>
      </c>
      <c r="L621" s="205">
        <v>-88.448142320000002</v>
      </c>
      <c r="M621" s="302">
        <v>6.25</v>
      </c>
      <c r="N621" s="302" t="s">
        <v>276</v>
      </c>
      <c r="O621" s="302" t="s">
        <v>277</v>
      </c>
      <c r="P621" s="301"/>
      <c r="Q621" s="302"/>
      <c r="R621" s="15"/>
      <c r="S621" s="15"/>
      <c r="T621" s="302"/>
      <c r="U621" s="302"/>
      <c r="V621" s="302"/>
      <c r="W621" s="302"/>
      <c r="X621" s="302"/>
      <c r="Y621" s="302"/>
      <c r="Z621" s="302"/>
      <c r="AA621" s="302"/>
      <c r="AB621" s="302"/>
      <c r="AC621" s="302"/>
      <c r="AD621" s="302"/>
      <c r="AE621" s="302"/>
      <c r="AF621" s="302"/>
      <c r="AG621" s="302"/>
      <c r="AH621" s="302"/>
      <c r="AI621" s="302"/>
      <c r="AJ621" s="302"/>
      <c r="AK621" s="302"/>
      <c r="AL621" s="302"/>
      <c r="AM621" s="302"/>
      <c r="AN621" s="302"/>
      <c r="AO621" s="302"/>
      <c r="AP621" s="302"/>
      <c r="AQ621" s="302"/>
      <c r="AR621" s="302"/>
      <c r="AS621" s="302"/>
      <c r="AT621" s="302"/>
      <c r="AU621" s="302"/>
      <c r="AV621" s="302"/>
      <c r="AW621" s="302"/>
      <c r="AX621" s="302"/>
      <c r="AY621" s="302"/>
      <c r="AZ621" s="302"/>
      <c r="BA621" s="302"/>
      <c r="BB621" s="302"/>
      <c r="BC621" s="302"/>
      <c r="BD621" s="302"/>
      <c r="BE621" s="302" t="s">
        <v>278</v>
      </c>
      <c r="BF621" s="302"/>
      <c r="BG621" s="302"/>
      <c r="BH621" s="302"/>
      <c r="BI621" s="302"/>
      <c r="BJ621" s="302"/>
      <c r="BK621" s="302"/>
      <c r="BL621" s="302"/>
      <c r="BM621" s="302"/>
      <c r="BN621" s="302"/>
      <c r="BO621" s="302"/>
      <c r="BP621" s="302"/>
      <c r="BQ621" s="302"/>
      <c r="BR621" s="302"/>
      <c r="BS621" s="302"/>
      <c r="BT621" s="302"/>
      <c r="BU621" s="302"/>
      <c r="BV621" s="302"/>
      <c r="BW621" s="302"/>
      <c r="BX621" s="302"/>
      <c r="BY621" s="302"/>
      <c r="BZ621" s="302"/>
      <c r="CA621" s="302"/>
      <c r="CB621" s="302"/>
      <c r="CC621" s="302"/>
      <c r="CD621" s="302"/>
      <c r="CE621" s="302"/>
      <c r="CF621" s="302"/>
      <c r="CG621" s="302"/>
      <c r="CH621" s="302"/>
      <c r="CI621" s="302"/>
      <c r="CJ621" s="302"/>
      <c r="CK621" s="302"/>
      <c r="CL621" s="302"/>
      <c r="CM621" s="302"/>
      <c r="CN621" s="302"/>
      <c r="CO621" s="302"/>
      <c r="CP621" s="302"/>
      <c r="CQ621" s="302"/>
      <c r="CR621" s="302"/>
      <c r="CS621" s="302"/>
      <c r="CT621" s="302"/>
      <c r="CU621" s="302"/>
      <c r="CV621" s="302"/>
      <c r="CW621" s="302"/>
      <c r="CX621" s="302"/>
      <c r="CY621" s="302"/>
      <c r="CZ621" s="302"/>
      <c r="DA621" s="302"/>
      <c r="DB621" s="302"/>
      <c r="DC621" s="302"/>
      <c r="DD621" s="302"/>
      <c r="DE621" s="302"/>
      <c r="DF621" s="302"/>
      <c r="DG621" s="302"/>
      <c r="DH621" s="302"/>
      <c r="DI621" s="302"/>
      <c r="DJ621" s="302"/>
      <c r="DK621" s="302"/>
      <c r="DL621" s="302"/>
      <c r="DM621" s="302"/>
      <c r="DN621" s="302"/>
      <c r="DO621" s="302"/>
      <c r="DP621" s="302"/>
      <c r="DQ621" s="302"/>
      <c r="DR621" s="302"/>
      <c r="DS621" s="302"/>
      <c r="DT621" s="302"/>
      <c r="DU621" s="302"/>
      <c r="DV621" s="302"/>
      <c r="DW621" s="302"/>
      <c r="DX621" s="302"/>
      <c r="DY621" s="302"/>
      <c r="DZ621" s="302"/>
      <c r="EA621" s="302"/>
      <c r="EB621" s="302"/>
      <c r="EC621" s="302"/>
      <c r="ED621" s="302" t="s">
        <v>278</v>
      </c>
      <c r="EE621" s="302"/>
      <c r="EF621" s="302"/>
      <c r="EG621" s="302"/>
      <c r="EH621" s="302"/>
      <c r="EI621" s="302"/>
      <c r="EJ621" s="302"/>
      <c r="EK621" s="302"/>
      <c r="EL621" s="302"/>
      <c r="EM621" s="302"/>
      <c r="EN621" s="302"/>
      <c r="EO621" s="302"/>
      <c r="EP621" s="302"/>
      <c r="EQ621" s="302"/>
      <c r="ER621" s="302"/>
      <c r="ES621" s="302"/>
      <c r="ET621" s="302"/>
      <c r="EU621" s="302"/>
      <c r="EV621" s="302"/>
      <c r="EW621" s="302"/>
      <c r="EX621" s="302"/>
      <c r="EY621" s="302"/>
      <c r="EZ621" s="303"/>
      <c r="FA621" s="303"/>
      <c r="FB621" s="303"/>
      <c r="FC621" s="303"/>
      <c r="FD621" s="303"/>
      <c r="FE621" s="302"/>
      <c r="FF621" s="302"/>
      <c r="FG621" s="302"/>
      <c r="FH621" s="302"/>
      <c r="FI621" s="302"/>
    </row>
    <row r="622" spans="1:165" x14ac:dyDescent="0.2">
      <c r="A622" s="302"/>
      <c r="B622" s="55">
        <f t="shared" si="55"/>
        <v>4</v>
      </c>
      <c r="C622" s="55">
        <f t="shared" si="56"/>
        <v>4</v>
      </c>
      <c r="D622" s="55">
        <f t="shared" si="57"/>
        <v>4</v>
      </c>
      <c r="E622" s="55">
        <f t="shared" si="58"/>
        <v>4</v>
      </c>
      <c r="F622" s="55">
        <f t="shared" si="59"/>
        <v>4</v>
      </c>
      <c r="G622" s="55">
        <f t="shared" si="60"/>
        <v>2</v>
      </c>
      <c r="H622" s="55">
        <f>IF(AND(M622&gt;0,M622&lt;='Summary STATS'!$C$22),1,"")</f>
        <v>1</v>
      </c>
      <c r="I622" s="305"/>
      <c r="J622" s="26" t="s">
        <v>908</v>
      </c>
      <c r="K622" s="205">
        <v>44.233369080000003</v>
      </c>
      <c r="L622" s="205">
        <v>-88.461339940000002</v>
      </c>
      <c r="M622" s="302">
        <v>2</v>
      </c>
      <c r="N622" s="302" t="s">
        <v>284</v>
      </c>
      <c r="O622" s="302" t="s">
        <v>277</v>
      </c>
      <c r="P622" s="301"/>
      <c r="Q622" s="302">
        <v>3</v>
      </c>
      <c r="R622" s="15"/>
      <c r="S622" s="15"/>
      <c r="T622" s="302"/>
      <c r="U622" s="302"/>
      <c r="V622" s="302"/>
      <c r="W622" s="302"/>
      <c r="X622" s="302"/>
      <c r="Y622" s="302"/>
      <c r="Z622" s="302"/>
      <c r="AA622" s="302"/>
      <c r="AB622" s="302"/>
      <c r="AC622" s="302"/>
      <c r="AD622" s="302"/>
      <c r="AE622" s="302">
        <v>3</v>
      </c>
      <c r="AF622" s="302"/>
      <c r="AG622" s="302"/>
      <c r="AH622" s="302"/>
      <c r="AI622" s="302"/>
      <c r="AJ622" s="302"/>
      <c r="AK622" s="302"/>
      <c r="AL622" s="302"/>
      <c r="AM622" s="302"/>
      <c r="AN622" s="302"/>
      <c r="AO622" s="302"/>
      <c r="AP622" s="302"/>
      <c r="AQ622" s="302">
        <v>3</v>
      </c>
      <c r="AR622" s="302"/>
      <c r="AS622" s="302"/>
      <c r="AT622" s="302"/>
      <c r="AU622" s="302"/>
      <c r="AV622" s="302"/>
      <c r="AW622" s="302"/>
      <c r="AX622" s="302"/>
      <c r="AY622" s="302"/>
      <c r="AZ622" s="302"/>
      <c r="BA622" s="302"/>
      <c r="BB622" s="302"/>
      <c r="BC622" s="302"/>
      <c r="BD622" s="302"/>
      <c r="BE622" s="302">
        <v>1</v>
      </c>
      <c r="BF622" s="302"/>
      <c r="BG622" s="302"/>
      <c r="BH622" s="302"/>
      <c r="BI622" s="302"/>
      <c r="BJ622" s="302"/>
      <c r="BK622" s="302"/>
      <c r="BL622" s="302"/>
      <c r="BM622" s="302"/>
      <c r="BN622" s="302"/>
      <c r="BO622" s="302"/>
      <c r="BP622" s="302"/>
      <c r="BQ622" s="302"/>
      <c r="BR622" s="302"/>
      <c r="BS622" s="302"/>
      <c r="BT622" s="302"/>
      <c r="BU622" s="302"/>
      <c r="BV622" s="302"/>
      <c r="BW622" s="302"/>
      <c r="BX622" s="302"/>
      <c r="BY622" s="302"/>
      <c r="BZ622" s="302"/>
      <c r="CA622" s="302"/>
      <c r="CB622" s="302"/>
      <c r="CC622" s="302"/>
      <c r="CD622" s="302"/>
      <c r="CE622" s="302"/>
      <c r="CF622" s="302"/>
      <c r="CG622" s="302"/>
      <c r="CH622" s="302"/>
      <c r="CI622" s="302"/>
      <c r="CJ622" s="302"/>
      <c r="CK622" s="302"/>
      <c r="CL622" s="302"/>
      <c r="CM622" s="302"/>
      <c r="CN622" s="302"/>
      <c r="CO622" s="302"/>
      <c r="CP622" s="302"/>
      <c r="CQ622" s="302"/>
      <c r="CR622" s="302"/>
      <c r="CS622" s="302"/>
      <c r="CT622" s="302"/>
      <c r="CU622" s="302"/>
      <c r="CV622" s="302"/>
      <c r="CW622" s="302"/>
      <c r="CX622" s="302"/>
      <c r="CY622" s="302"/>
      <c r="CZ622" s="302"/>
      <c r="DA622" s="302"/>
      <c r="DB622" s="302"/>
      <c r="DC622" s="302"/>
      <c r="DD622" s="302"/>
      <c r="DE622" s="302"/>
      <c r="DF622" s="302"/>
      <c r="DG622" s="302"/>
      <c r="DH622" s="302"/>
      <c r="DI622" s="302"/>
      <c r="DJ622" s="302"/>
      <c r="DK622" s="302"/>
      <c r="DL622" s="302"/>
      <c r="DM622" s="302"/>
      <c r="DN622" s="302"/>
      <c r="DO622" s="302"/>
      <c r="DP622" s="302"/>
      <c r="DQ622" s="302"/>
      <c r="DR622" s="302"/>
      <c r="DS622" s="302"/>
      <c r="DT622" s="302"/>
      <c r="DU622" s="302"/>
      <c r="DV622" s="302"/>
      <c r="DW622" s="302"/>
      <c r="DX622" s="302"/>
      <c r="DY622" s="302"/>
      <c r="DZ622" s="302"/>
      <c r="EA622" s="302"/>
      <c r="EB622" s="302"/>
      <c r="EC622" s="302"/>
      <c r="ED622" s="302" t="s">
        <v>278</v>
      </c>
      <c r="EE622" s="302"/>
      <c r="EF622" s="302" t="s">
        <v>278</v>
      </c>
      <c r="EG622" s="302"/>
      <c r="EH622" s="302"/>
      <c r="EI622" s="302"/>
      <c r="EJ622" s="302"/>
      <c r="EK622" s="302"/>
      <c r="EL622" s="302"/>
      <c r="EM622" s="302"/>
      <c r="EN622" s="302"/>
      <c r="EO622" s="302"/>
      <c r="EP622" s="302"/>
      <c r="EQ622" s="302"/>
      <c r="ER622" s="302"/>
      <c r="ES622" s="302"/>
      <c r="ET622" s="302"/>
      <c r="EU622" s="302">
        <v>1</v>
      </c>
      <c r="EV622" s="302"/>
      <c r="EW622" s="302"/>
      <c r="EX622" s="302"/>
      <c r="EY622" s="302"/>
      <c r="EZ622" s="303"/>
      <c r="FA622" s="303"/>
      <c r="FB622" s="303">
        <v>1</v>
      </c>
      <c r="FC622" s="303"/>
      <c r="FD622" s="303"/>
      <c r="FE622" s="302"/>
      <c r="FF622" s="302"/>
      <c r="FG622" s="302"/>
      <c r="FH622" s="302"/>
      <c r="FI622" s="302"/>
    </row>
    <row r="623" spans="1:165" x14ac:dyDescent="0.2">
      <c r="A623" s="302"/>
      <c r="B623" s="55">
        <f t="shared" si="55"/>
        <v>3</v>
      </c>
      <c r="C623" s="55">
        <f t="shared" si="56"/>
        <v>3</v>
      </c>
      <c r="D623" s="55">
        <f t="shared" si="57"/>
        <v>3</v>
      </c>
      <c r="E623" s="55">
        <f t="shared" si="58"/>
        <v>3</v>
      </c>
      <c r="F623" s="55">
        <f t="shared" si="59"/>
        <v>3</v>
      </c>
      <c r="G623" s="55">
        <f t="shared" si="60"/>
        <v>1.5</v>
      </c>
      <c r="H623" s="55">
        <f>IF(AND(M623&gt;0,M623&lt;='Summary STATS'!$C$22),1,"")</f>
        <v>1</v>
      </c>
      <c r="I623" s="305"/>
      <c r="J623" s="26" t="s">
        <v>909</v>
      </c>
      <c r="K623" s="205">
        <v>44.233354239999997</v>
      </c>
      <c r="L623" s="205">
        <v>-88.460238399999994</v>
      </c>
      <c r="M623" s="302">
        <v>1.5</v>
      </c>
      <c r="N623" s="302" t="s">
        <v>284</v>
      </c>
      <c r="O623" s="302" t="s">
        <v>277</v>
      </c>
      <c r="P623" s="301"/>
      <c r="Q623" s="302">
        <v>2</v>
      </c>
      <c r="R623" s="15"/>
      <c r="S623" s="15"/>
      <c r="T623" s="302"/>
      <c r="U623" s="302"/>
      <c r="V623" s="302"/>
      <c r="W623" s="302"/>
      <c r="X623" s="302"/>
      <c r="Y623" s="302"/>
      <c r="Z623" s="302"/>
      <c r="AA623" s="302"/>
      <c r="AB623" s="302"/>
      <c r="AC623" s="302"/>
      <c r="AD623" s="302"/>
      <c r="AE623" s="302">
        <v>2</v>
      </c>
      <c r="AF623" s="302"/>
      <c r="AG623" s="302"/>
      <c r="AH623" s="302"/>
      <c r="AI623" s="302"/>
      <c r="AJ623" s="302"/>
      <c r="AK623" s="302"/>
      <c r="AL623" s="302"/>
      <c r="AM623" s="302"/>
      <c r="AN623" s="302"/>
      <c r="AO623" s="302"/>
      <c r="AP623" s="302"/>
      <c r="AQ623" s="302">
        <v>2</v>
      </c>
      <c r="AR623" s="302"/>
      <c r="AS623" s="302"/>
      <c r="AT623" s="302"/>
      <c r="AU623" s="302"/>
      <c r="AV623" s="302"/>
      <c r="AW623" s="302"/>
      <c r="AX623" s="302"/>
      <c r="AY623" s="302"/>
      <c r="AZ623" s="302"/>
      <c r="BA623" s="302"/>
      <c r="BB623" s="302"/>
      <c r="BC623" s="302"/>
      <c r="BD623" s="302"/>
      <c r="BE623" s="302" t="s">
        <v>278</v>
      </c>
      <c r="BF623" s="302"/>
      <c r="BG623" s="302"/>
      <c r="BH623" s="302"/>
      <c r="BI623" s="302"/>
      <c r="BJ623" s="302"/>
      <c r="BK623" s="302"/>
      <c r="BL623" s="302"/>
      <c r="BM623" s="302"/>
      <c r="BN623" s="302"/>
      <c r="BO623" s="302"/>
      <c r="BP623" s="302"/>
      <c r="BQ623" s="302"/>
      <c r="BR623" s="302"/>
      <c r="BS623" s="302"/>
      <c r="BT623" s="302"/>
      <c r="BU623" s="302"/>
      <c r="BV623" s="302"/>
      <c r="BW623" s="302"/>
      <c r="BX623" s="302"/>
      <c r="BY623" s="302"/>
      <c r="BZ623" s="302"/>
      <c r="CA623" s="302"/>
      <c r="CB623" s="302"/>
      <c r="CC623" s="302"/>
      <c r="CD623" s="302"/>
      <c r="CE623" s="302"/>
      <c r="CF623" s="302"/>
      <c r="CG623" s="302"/>
      <c r="CH623" s="302"/>
      <c r="CI623" s="302"/>
      <c r="CJ623" s="302"/>
      <c r="CK623" s="302"/>
      <c r="CL623" s="302"/>
      <c r="CM623" s="302"/>
      <c r="CN623" s="302"/>
      <c r="CO623" s="302"/>
      <c r="CP623" s="302"/>
      <c r="CQ623" s="302"/>
      <c r="CR623" s="302"/>
      <c r="CS623" s="302"/>
      <c r="CT623" s="302"/>
      <c r="CU623" s="302"/>
      <c r="CV623" s="302"/>
      <c r="CW623" s="302"/>
      <c r="CX623" s="302"/>
      <c r="CY623" s="302"/>
      <c r="CZ623" s="302"/>
      <c r="DA623" s="302"/>
      <c r="DB623" s="302"/>
      <c r="DC623" s="302"/>
      <c r="DD623" s="302"/>
      <c r="DE623" s="302"/>
      <c r="DF623" s="302"/>
      <c r="DG623" s="302"/>
      <c r="DH623" s="302"/>
      <c r="DI623" s="302"/>
      <c r="DJ623" s="302"/>
      <c r="DK623" s="302"/>
      <c r="DL623" s="302"/>
      <c r="DM623" s="302"/>
      <c r="DN623" s="302"/>
      <c r="DO623" s="302"/>
      <c r="DP623" s="302"/>
      <c r="DQ623" s="302"/>
      <c r="DR623" s="302"/>
      <c r="DS623" s="302"/>
      <c r="DT623" s="302"/>
      <c r="DU623" s="302"/>
      <c r="DV623" s="302"/>
      <c r="DW623" s="302"/>
      <c r="DX623" s="302"/>
      <c r="DY623" s="302"/>
      <c r="DZ623" s="302"/>
      <c r="EA623" s="302"/>
      <c r="EB623" s="302"/>
      <c r="EC623" s="302"/>
      <c r="ED623" s="302"/>
      <c r="EE623" s="302"/>
      <c r="EF623" s="302">
        <v>1</v>
      </c>
      <c r="EG623" s="302"/>
      <c r="EH623" s="302"/>
      <c r="EI623" s="302"/>
      <c r="EJ623" s="302"/>
      <c r="EK623" s="302"/>
      <c r="EL623" s="302"/>
      <c r="EM623" s="302"/>
      <c r="EN623" s="302"/>
      <c r="EO623" s="302"/>
      <c r="EP623" s="302"/>
      <c r="EQ623" s="302"/>
      <c r="ER623" s="302"/>
      <c r="ES623" s="302"/>
      <c r="ET623" s="302"/>
      <c r="EU623" s="302"/>
      <c r="EV623" s="302"/>
      <c r="EW623" s="302"/>
      <c r="EX623" s="302"/>
      <c r="EY623" s="302"/>
      <c r="EZ623" s="303"/>
      <c r="FA623" s="303"/>
      <c r="FB623" s="303">
        <v>1</v>
      </c>
      <c r="FC623" s="303"/>
      <c r="FD623" s="303"/>
      <c r="FE623" s="302"/>
      <c r="FF623" s="302"/>
      <c r="FG623" s="302"/>
      <c r="FH623" s="302"/>
      <c r="FI623" s="302"/>
    </row>
    <row r="624" spans="1:165" x14ac:dyDescent="0.2">
      <c r="A624" s="302"/>
      <c r="B624" s="55">
        <f t="shared" si="55"/>
        <v>1</v>
      </c>
      <c r="C624" s="55">
        <f t="shared" si="56"/>
        <v>1</v>
      </c>
      <c r="D624" s="55">
        <f t="shared" si="57"/>
        <v>1</v>
      </c>
      <c r="E624" s="55">
        <f t="shared" si="58"/>
        <v>1</v>
      </c>
      <c r="F624" s="55">
        <f t="shared" si="59"/>
        <v>1</v>
      </c>
      <c r="G624" s="55">
        <f t="shared" si="60"/>
        <v>5.5</v>
      </c>
      <c r="H624" s="55">
        <f>IF(AND(M624&gt;0,M624&lt;='Summary STATS'!$C$22),1,"")</f>
        <v>1</v>
      </c>
      <c r="I624" s="305"/>
      <c r="J624" s="26" t="s">
        <v>910</v>
      </c>
      <c r="K624" s="205">
        <v>44.23325002</v>
      </c>
      <c r="L624" s="205">
        <v>-88.452527630000006</v>
      </c>
      <c r="M624" s="302">
        <v>5.5</v>
      </c>
      <c r="N624" s="302" t="s">
        <v>284</v>
      </c>
      <c r="O624" s="302" t="s">
        <v>277</v>
      </c>
      <c r="P624" s="301"/>
      <c r="Q624" s="302">
        <v>1</v>
      </c>
      <c r="R624" s="15"/>
      <c r="S624" s="15"/>
      <c r="T624" s="302"/>
      <c r="U624" s="302"/>
      <c r="V624" s="302"/>
      <c r="W624" s="302"/>
      <c r="X624" s="302"/>
      <c r="Y624" s="302"/>
      <c r="Z624" s="302"/>
      <c r="AA624" s="302"/>
      <c r="AB624" s="302"/>
      <c r="AC624" s="302"/>
      <c r="AD624" s="302"/>
      <c r="AE624" s="302"/>
      <c r="AF624" s="302"/>
      <c r="AG624" s="302"/>
      <c r="AH624" s="302"/>
      <c r="AI624" s="302"/>
      <c r="AJ624" s="302"/>
      <c r="AK624" s="302"/>
      <c r="AL624" s="302"/>
      <c r="AM624" s="302"/>
      <c r="AN624" s="302"/>
      <c r="AO624" s="302"/>
      <c r="AP624" s="302"/>
      <c r="AQ624" s="302">
        <v>1</v>
      </c>
      <c r="AR624" s="302"/>
      <c r="AS624" s="302"/>
      <c r="AT624" s="302"/>
      <c r="AU624" s="302"/>
      <c r="AV624" s="302"/>
      <c r="AW624" s="302"/>
      <c r="AX624" s="302"/>
      <c r="AY624" s="302"/>
      <c r="AZ624" s="302"/>
      <c r="BA624" s="302"/>
      <c r="BB624" s="302"/>
      <c r="BC624" s="302"/>
      <c r="BD624" s="302"/>
      <c r="BE624" s="302"/>
      <c r="BF624" s="302"/>
      <c r="BG624" s="302"/>
      <c r="BH624" s="302"/>
      <c r="BI624" s="302"/>
      <c r="BJ624" s="302"/>
      <c r="BK624" s="302"/>
      <c r="BL624" s="302"/>
      <c r="BM624" s="302"/>
      <c r="BN624" s="302"/>
      <c r="BO624" s="302"/>
      <c r="BP624" s="302"/>
      <c r="BQ624" s="302"/>
      <c r="BR624" s="302"/>
      <c r="BS624" s="302"/>
      <c r="BT624" s="302"/>
      <c r="BU624" s="302"/>
      <c r="BV624" s="302"/>
      <c r="BW624" s="302"/>
      <c r="BX624" s="302"/>
      <c r="BY624" s="302"/>
      <c r="BZ624" s="302"/>
      <c r="CA624" s="302"/>
      <c r="CB624" s="302"/>
      <c r="CC624" s="302"/>
      <c r="CD624" s="302"/>
      <c r="CE624" s="302"/>
      <c r="CF624" s="302"/>
      <c r="CG624" s="302"/>
      <c r="CH624" s="302"/>
      <c r="CI624" s="302"/>
      <c r="CJ624" s="302"/>
      <c r="CK624" s="302"/>
      <c r="CL624" s="302"/>
      <c r="CM624" s="302"/>
      <c r="CN624" s="302"/>
      <c r="CO624" s="302"/>
      <c r="CP624" s="302"/>
      <c r="CQ624" s="302"/>
      <c r="CR624" s="302"/>
      <c r="CS624" s="302"/>
      <c r="CT624" s="302"/>
      <c r="CU624" s="302"/>
      <c r="CV624" s="302"/>
      <c r="CW624" s="302"/>
      <c r="CX624" s="302"/>
      <c r="CY624" s="302"/>
      <c r="CZ624" s="302"/>
      <c r="DA624" s="302"/>
      <c r="DB624" s="302"/>
      <c r="DC624" s="302"/>
      <c r="DD624" s="302"/>
      <c r="DE624" s="302"/>
      <c r="DF624" s="302"/>
      <c r="DG624" s="302"/>
      <c r="DH624" s="302"/>
      <c r="DI624" s="302"/>
      <c r="DJ624" s="302"/>
      <c r="DK624" s="302"/>
      <c r="DL624" s="302"/>
      <c r="DM624" s="302"/>
      <c r="DN624" s="302"/>
      <c r="DO624" s="302"/>
      <c r="DP624" s="302"/>
      <c r="DQ624" s="302"/>
      <c r="DR624" s="302"/>
      <c r="DS624" s="302"/>
      <c r="DT624" s="302"/>
      <c r="DU624" s="302"/>
      <c r="DV624" s="302"/>
      <c r="DW624" s="302"/>
      <c r="DX624" s="302"/>
      <c r="DY624" s="302"/>
      <c r="DZ624" s="302"/>
      <c r="EA624" s="302"/>
      <c r="EB624" s="302"/>
      <c r="EC624" s="302"/>
      <c r="ED624" s="302"/>
      <c r="EE624" s="302"/>
      <c r="EF624" s="302"/>
      <c r="EG624" s="302"/>
      <c r="EH624" s="302"/>
      <c r="EI624" s="302"/>
      <c r="EJ624" s="302"/>
      <c r="EK624" s="302"/>
      <c r="EL624" s="302"/>
      <c r="EM624" s="302"/>
      <c r="EN624" s="302"/>
      <c r="EO624" s="302"/>
      <c r="EP624" s="302"/>
      <c r="EQ624" s="302"/>
      <c r="ER624" s="302"/>
      <c r="ES624" s="302"/>
      <c r="ET624" s="302"/>
      <c r="EU624" s="302"/>
      <c r="EV624" s="302"/>
      <c r="EW624" s="302"/>
      <c r="EX624" s="302"/>
      <c r="EY624" s="302"/>
      <c r="EZ624" s="303"/>
      <c r="FA624" s="303"/>
      <c r="FB624" s="303"/>
      <c r="FC624" s="303"/>
      <c r="FD624" s="303"/>
      <c r="FE624" s="302"/>
      <c r="FF624" s="302"/>
      <c r="FG624" s="302"/>
      <c r="FH624" s="302"/>
      <c r="FI624" s="302"/>
    </row>
    <row r="625" spans="1:165" x14ac:dyDescent="0.2">
      <c r="A625" s="302"/>
      <c r="B625" s="55">
        <f t="shared" si="55"/>
        <v>0</v>
      </c>
      <c r="C625" s="55" t="str">
        <f t="shared" si="56"/>
        <v/>
      </c>
      <c r="D625" s="55" t="str">
        <f t="shared" si="57"/>
        <v/>
      </c>
      <c r="E625" s="55">
        <f t="shared" si="58"/>
        <v>0</v>
      </c>
      <c r="F625" s="55">
        <f t="shared" si="59"/>
        <v>0</v>
      </c>
      <c r="G625" s="55" t="str">
        <f t="shared" si="60"/>
        <v/>
      </c>
      <c r="H625" s="55">
        <f>IF(AND(M625&gt;0,M625&lt;='Summary STATS'!$C$22),1,"")</f>
        <v>1</v>
      </c>
      <c r="I625" s="305"/>
      <c r="J625" s="26" t="s">
        <v>911</v>
      </c>
      <c r="K625" s="205">
        <v>44.233235090000001</v>
      </c>
      <c r="L625" s="205">
        <v>-88.451426100000006</v>
      </c>
      <c r="M625" s="302">
        <v>16.5</v>
      </c>
      <c r="N625" s="302" t="s">
        <v>284</v>
      </c>
      <c r="O625" s="311" t="s">
        <v>277</v>
      </c>
      <c r="P625" s="301"/>
      <c r="Q625" s="302"/>
      <c r="R625" s="15"/>
      <c r="S625" s="15"/>
      <c r="T625" s="302"/>
      <c r="U625" s="302"/>
      <c r="V625" s="302"/>
      <c r="W625" s="302"/>
      <c r="X625" s="302"/>
      <c r="Y625" s="302"/>
      <c r="Z625" s="302"/>
      <c r="AA625" s="302"/>
      <c r="AB625" s="302"/>
      <c r="AC625" s="302"/>
      <c r="AD625" s="302"/>
      <c r="AE625" s="302"/>
      <c r="AF625" s="302"/>
      <c r="AG625" s="302"/>
      <c r="AH625" s="302"/>
      <c r="AI625" s="302"/>
      <c r="AJ625" s="302"/>
      <c r="AK625" s="302"/>
      <c r="AL625" s="302"/>
      <c r="AM625" s="302"/>
      <c r="AN625" s="302"/>
      <c r="AO625" s="302"/>
      <c r="AP625" s="302"/>
      <c r="AQ625" s="302"/>
      <c r="AR625" s="302"/>
      <c r="AS625" s="302"/>
      <c r="AT625" s="302"/>
      <c r="AU625" s="302"/>
      <c r="AV625" s="302"/>
      <c r="AW625" s="302"/>
      <c r="AX625" s="302"/>
      <c r="AY625" s="302"/>
      <c r="AZ625" s="302"/>
      <c r="BA625" s="302"/>
      <c r="BB625" s="302"/>
      <c r="BC625" s="302"/>
      <c r="BD625" s="302"/>
      <c r="BE625" s="302"/>
      <c r="BF625" s="302"/>
      <c r="BG625" s="302"/>
      <c r="BH625" s="302"/>
      <c r="BI625" s="302"/>
      <c r="BJ625" s="302"/>
      <c r="BK625" s="302"/>
      <c r="BL625" s="302"/>
      <c r="BM625" s="302"/>
      <c r="BN625" s="302"/>
      <c r="BO625" s="302"/>
      <c r="BP625" s="302"/>
      <c r="BQ625" s="302"/>
      <c r="BR625" s="302"/>
      <c r="BS625" s="302"/>
      <c r="BT625" s="302"/>
      <c r="BU625" s="302"/>
      <c r="BV625" s="302"/>
      <c r="BW625" s="302"/>
      <c r="BX625" s="302"/>
      <c r="BY625" s="302"/>
      <c r="BZ625" s="302"/>
      <c r="CA625" s="302"/>
      <c r="CB625" s="302"/>
      <c r="CC625" s="302"/>
      <c r="CD625" s="302"/>
      <c r="CE625" s="302"/>
      <c r="CF625" s="302"/>
      <c r="CG625" s="302"/>
      <c r="CH625" s="302"/>
      <c r="CI625" s="302"/>
      <c r="CJ625" s="302"/>
      <c r="CK625" s="302"/>
      <c r="CL625" s="302"/>
      <c r="CM625" s="302"/>
      <c r="CN625" s="302"/>
      <c r="CO625" s="302"/>
      <c r="CP625" s="302"/>
      <c r="CQ625" s="302"/>
      <c r="CR625" s="302"/>
      <c r="CS625" s="302"/>
      <c r="CT625" s="302"/>
      <c r="CU625" s="302"/>
      <c r="CV625" s="302"/>
      <c r="CW625" s="302"/>
      <c r="CX625" s="302"/>
      <c r="CY625" s="302"/>
      <c r="CZ625" s="302"/>
      <c r="DA625" s="302"/>
      <c r="DB625" s="302"/>
      <c r="DC625" s="302"/>
      <c r="DD625" s="302"/>
      <c r="DE625" s="302"/>
      <c r="DF625" s="302"/>
      <c r="DG625" s="302"/>
      <c r="DH625" s="302"/>
      <c r="DI625" s="302"/>
      <c r="DJ625" s="302"/>
      <c r="DK625" s="302"/>
      <c r="DL625" s="302"/>
      <c r="DM625" s="302"/>
      <c r="DN625" s="302"/>
      <c r="DO625" s="302"/>
      <c r="DP625" s="302"/>
      <c r="DQ625" s="302"/>
      <c r="DR625" s="302"/>
      <c r="DS625" s="302"/>
      <c r="DT625" s="302"/>
      <c r="DU625" s="302"/>
      <c r="DV625" s="302"/>
      <c r="DW625" s="302"/>
      <c r="DX625" s="302"/>
      <c r="DY625" s="302"/>
      <c r="DZ625" s="302"/>
      <c r="EA625" s="302"/>
      <c r="EB625" s="302"/>
      <c r="EC625" s="302"/>
      <c r="ED625" s="302"/>
      <c r="EE625" s="302"/>
      <c r="EF625" s="302"/>
      <c r="EG625" s="302"/>
      <c r="EH625" s="302"/>
      <c r="EI625" s="302"/>
      <c r="EJ625" s="302"/>
      <c r="EK625" s="302"/>
      <c r="EL625" s="302"/>
      <c r="EM625" s="302"/>
      <c r="EN625" s="302"/>
      <c r="EO625" s="302"/>
      <c r="EP625" s="302"/>
      <c r="EQ625" s="302"/>
      <c r="ER625" s="302"/>
      <c r="ES625" s="302"/>
      <c r="ET625" s="302"/>
      <c r="EU625" s="302"/>
      <c r="EV625" s="302"/>
      <c r="EW625" s="302"/>
      <c r="EX625" s="302"/>
      <c r="EY625" s="302"/>
      <c r="EZ625" s="303"/>
      <c r="FA625" s="303"/>
      <c r="FB625" s="303"/>
      <c r="FC625" s="303"/>
      <c r="FD625" s="303"/>
      <c r="FE625" s="302"/>
      <c r="FF625" s="302"/>
      <c r="FG625" s="302"/>
      <c r="FH625" s="302"/>
      <c r="FI625" s="302"/>
    </row>
    <row r="626" spans="1:165" x14ac:dyDescent="0.2">
      <c r="A626" s="302"/>
      <c r="B626" s="55">
        <f t="shared" si="55"/>
        <v>0</v>
      </c>
      <c r="C626" s="55" t="str">
        <f t="shared" si="56"/>
        <v/>
      </c>
      <c r="D626" s="55" t="str">
        <f t="shared" si="57"/>
        <v/>
      </c>
      <c r="E626" s="55" t="str">
        <f t="shared" si="58"/>
        <v/>
      </c>
      <c r="F626" s="55" t="str">
        <f t="shared" si="59"/>
        <v/>
      </c>
      <c r="G626" s="55" t="str">
        <f t="shared" si="60"/>
        <v/>
      </c>
      <c r="H626" s="55" t="str">
        <f>IF(AND(M626&gt;0,M626&lt;='Summary STATS'!$C$22),1,"")</f>
        <v/>
      </c>
      <c r="I626" s="305"/>
      <c r="J626" s="26" t="s">
        <v>912</v>
      </c>
      <c r="K626" s="205">
        <v>44.233220150000001</v>
      </c>
      <c r="L626" s="205">
        <v>-88.450324559999999</v>
      </c>
      <c r="M626" s="302">
        <v>21</v>
      </c>
      <c r="N626" s="302" t="s">
        <v>284</v>
      </c>
      <c r="O626" s="213" t="s">
        <v>276</v>
      </c>
      <c r="P626" s="301"/>
      <c r="Q626" s="302"/>
      <c r="R626" s="15"/>
      <c r="S626" s="15"/>
      <c r="T626" s="302"/>
      <c r="U626" s="302"/>
      <c r="V626" s="302"/>
      <c r="W626" s="302"/>
      <c r="X626" s="302"/>
      <c r="Y626" s="302"/>
      <c r="Z626" s="302"/>
      <c r="AA626" s="302"/>
      <c r="AB626" s="302"/>
      <c r="AC626" s="302"/>
      <c r="AD626" s="302"/>
      <c r="AE626" s="302"/>
      <c r="AF626" s="302"/>
      <c r="AG626" s="302"/>
      <c r="AH626" s="302"/>
      <c r="AI626" s="302"/>
      <c r="AJ626" s="302"/>
      <c r="AK626" s="302"/>
      <c r="AL626" s="302"/>
      <c r="AM626" s="302"/>
      <c r="AN626" s="302"/>
      <c r="AO626" s="302"/>
      <c r="AP626" s="302"/>
      <c r="AQ626" s="302"/>
      <c r="AR626" s="302"/>
      <c r="AS626" s="302"/>
      <c r="AT626" s="302"/>
      <c r="AU626" s="302"/>
      <c r="AV626" s="302"/>
      <c r="AW626" s="302"/>
      <c r="AX626" s="302"/>
      <c r="AY626" s="302"/>
      <c r="AZ626" s="302"/>
      <c r="BA626" s="302"/>
      <c r="BB626" s="302"/>
      <c r="BC626" s="302"/>
      <c r="BD626" s="302"/>
      <c r="BE626" s="302"/>
      <c r="BF626" s="302"/>
      <c r="BG626" s="302"/>
      <c r="BH626" s="302"/>
      <c r="BI626" s="302"/>
      <c r="BJ626" s="302"/>
      <c r="BK626" s="302"/>
      <c r="BL626" s="302"/>
      <c r="BM626" s="302"/>
      <c r="BN626" s="302"/>
      <c r="BO626" s="302"/>
      <c r="BP626" s="302"/>
      <c r="BQ626" s="302"/>
      <c r="BR626" s="302"/>
      <c r="BS626" s="302"/>
      <c r="BT626" s="302"/>
      <c r="BU626" s="302"/>
      <c r="BV626" s="302"/>
      <c r="BW626" s="302"/>
      <c r="BX626" s="302"/>
      <c r="BY626" s="302"/>
      <c r="BZ626" s="302"/>
      <c r="CA626" s="302"/>
      <c r="CB626" s="302"/>
      <c r="CC626" s="302"/>
      <c r="CD626" s="302"/>
      <c r="CE626" s="302"/>
      <c r="CF626" s="302"/>
      <c r="CG626" s="302"/>
      <c r="CH626" s="302"/>
      <c r="CI626" s="302"/>
      <c r="CJ626" s="302"/>
      <c r="CK626" s="302"/>
      <c r="CL626" s="302"/>
      <c r="CM626" s="302"/>
      <c r="CN626" s="302"/>
      <c r="CO626" s="302"/>
      <c r="CP626" s="302"/>
      <c r="CQ626" s="302"/>
      <c r="CR626" s="302"/>
      <c r="CS626" s="302"/>
      <c r="CT626" s="302"/>
      <c r="CU626" s="302"/>
      <c r="CV626" s="302"/>
      <c r="CW626" s="302"/>
      <c r="CX626" s="302"/>
      <c r="CY626" s="302"/>
      <c r="CZ626" s="302"/>
      <c r="DA626" s="302"/>
      <c r="DB626" s="302"/>
      <c r="DC626" s="302"/>
      <c r="DD626" s="302"/>
      <c r="DE626" s="302"/>
      <c r="DF626" s="302"/>
      <c r="DG626" s="302"/>
      <c r="DH626" s="302"/>
      <c r="DI626" s="302"/>
      <c r="DJ626" s="302"/>
      <c r="DK626" s="302"/>
      <c r="DL626" s="302"/>
      <c r="DM626" s="302"/>
      <c r="DN626" s="302"/>
      <c r="DO626" s="302"/>
      <c r="DP626" s="302"/>
      <c r="DQ626" s="302"/>
      <c r="DR626" s="302"/>
      <c r="DS626" s="302"/>
      <c r="DT626" s="302"/>
      <c r="DU626" s="302"/>
      <c r="DV626" s="302"/>
      <c r="DW626" s="302"/>
      <c r="DX626" s="302"/>
      <c r="DY626" s="302"/>
      <c r="DZ626" s="302"/>
      <c r="EA626" s="302"/>
      <c r="EB626" s="302"/>
      <c r="EC626" s="302"/>
      <c r="ED626" s="302"/>
      <c r="EE626" s="302"/>
      <c r="EF626" s="302"/>
      <c r="EG626" s="302"/>
      <c r="EH626" s="302"/>
      <c r="EI626" s="302"/>
      <c r="EJ626" s="302"/>
      <c r="EK626" s="302"/>
      <c r="EL626" s="302"/>
      <c r="EM626" s="302"/>
      <c r="EN626" s="302"/>
      <c r="EO626" s="302"/>
      <c r="EP626" s="302"/>
      <c r="EQ626" s="302"/>
      <c r="ER626" s="302"/>
      <c r="ES626" s="302"/>
      <c r="ET626" s="302"/>
      <c r="EU626" s="302"/>
      <c r="EV626" s="302"/>
      <c r="EW626" s="302"/>
      <c r="EX626" s="302"/>
      <c r="EY626" s="302"/>
      <c r="EZ626" s="303"/>
      <c r="FA626" s="303"/>
      <c r="FB626" s="303"/>
      <c r="FC626" s="303"/>
      <c r="FD626" s="303"/>
      <c r="FE626" s="302"/>
      <c r="FF626" s="302"/>
      <c r="FG626" s="302"/>
      <c r="FH626" s="302"/>
      <c r="FI626" s="302"/>
    </row>
    <row r="627" spans="1:165" x14ac:dyDescent="0.2">
      <c r="A627" s="302"/>
      <c r="B627" s="55">
        <f t="shared" si="55"/>
        <v>0</v>
      </c>
      <c r="C627" s="55" t="str">
        <f t="shared" si="56"/>
        <v/>
      </c>
      <c r="D627" s="55" t="str">
        <f t="shared" si="57"/>
        <v/>
      </c>
      <c r="E627" s="55">
        <f t="shared" si="58"/>
        <v>0</v>
      </c>
      <c r="F627" s="55">
        <f t="shared" si="59"/>
        <v>0</v>
      </c>
      <c r="G627" s="55" t="str">
        <f t="shared" si="60"/>
        <v/>
      </c>
      <c r="H627" s="55">
        <f>IF(AND(M627&gt;0,M627&lt;='Summary STATS'!$C$22),1,"")</f>
        <v>1</v>
      </c>
      <c r="I627" s="305"/>
      <c r="J627" s="26" t="s">
        <v>913</v>
      </c>
      <c r="K627" s="205">
        <v>44.2332052</v>
      </c>
      <c r="L627" s="205">
        <v>-88.449223029999999</v>
      </c>
      <c r="M627" s="302">
        <v>8.5</v>
      </c>
      <c r="N627" s="302" t="s">
        <v>276</v>
      </c>
      <c r="O627" s="311" t="s">
        <v>277</v>
      </c>
      <c r="P627" s="301"/>
      <c r="Q627" s="302"/>
      <c r="R627" s="15"/>
      <c r="S627" s="15"/>
      <c r="T627" s="302"/>
      <c r="U627" s="302"/>
      <c r="V627" s="302"/>
      <c r="W627" s="302"/>
      <c r="X627" s="302"/>
      <c r="Y627" s="302"/>
      <c r="Z627" s="302"/>
      <c r="AA627" s="302"/>
      <c r="AB627" s="302"/>
      <c r="AC627" s="302"/>
      <c r="AD627" s="302"/>
      <c r="AE627" s="302"/>
      <c r="AF627" s="302"/>
      <c r="AG627" s="302"/>
      <c r="AH627" s="302"/>
      <c r="AI627" s="302"/>
      <c r="AJ627" s="302"/>
      <c r="AK627" s="302"/>
      <c r="AL627" s="302"/>
      <c r="AM627" s="302"/>
      <c r="AN627" s="302"/>
      <c r="AO627" s="302"/>
      <c r="AP627" s="302"/>
      <c r="AQ627" s="302"/>
      <c r="AR627" s="302"/>
      <c r="AS627" s="302"/>
      <c r="AT627" s="302"/>
      <c r="AU627" s="302"/>
      <c r="AV627" s="302"/>
      <c r="AW627" s="302"/>
      <c r="AX627" s="302"/>
      <c r="AY627" s="302"/>
      <c r="AZ627" s="302"/>
      <c r="BA627" s="302"/>
      <c r="BB627" s="302"/>
      <c r="BC627" s="302"/>
      <c r="BD627" s="302"/>
      <c r="BE627" s="302"/>
      <c r="BF627" s="302"/>
      <c r="BG627" s="302"/>
      <c r="BH627" s="302"/>
      <c r="BI627" s="302"/>
      <c r="BJ627" s="302"/>
      <c r="BK627" s="302"/>
      <c r="BL627" s="302"/>
      <c r="BM627" s="302"/>
      <c r="BN627" s="302"/>
      <c r="BO627" s="302"/>
      <c r="BP627" s="302"/>
      <c r="BQ627" s="302"/>
      <c r="BR627" s="302"/>
      <c r="BS627" s="302"/>
      <c r="BT627" s="302"/>
      <c r="BU627" s="302"/>
      <c r="BV627" s="302"/>
      <c r="BW627" s="302"/>
      <c r="BX627" s="302"/>
      <c r="BY627" s="302"/>
      <c r="BZ627" s="302"/>
      <c r="CA627" s="302"/>
      <c r="CB627" s="302"/>
      <c r="CC627" s="302"/>
      <c r="CD627" s="302"/>
      <c r="CE627" s="302"/>
      <c r="CF627" s="302"/>
      <c r="CG627" s="302"/>
      <c r="CH627" s="302"/>
      <c r="CI627" s="302"/>
      <c r="CJ627" s="302"/>
      <c r="CK627" s="302"/>
      <c r="CL627" s="302"/>
      <c r="CM627" s="302"/>
      <c r="CN627" s="302"/>
      <c r="CO627" s="302"/>
      <c r="CP627" s="302"/>
      <c r="CQ627" s="302"/>
      <c r="CR627" s="302"/>
      <c r="CS627" s="302"/>
      <c r="CT627" s="302"/>
      <c r="CU627" s="302"/>
      <c r="CV627" s="302"/>
      <c r="CW627" s="302"/>
      <c r="CX627" s="302"/>
      <c r="CY627" s="302"/>
      <c r="CZ627" s="302"/>
      <c r="DA627" s="302"/>
      <c r="DB627" s="302"/>
      <c r="DC627" s="302"/>
      <c r="DD627" s="302"/>
      <c r="DE627" s="302"/>
      <c r="DF627" s="302"/>
      <c r="DG627" s="302"/>
      <c r="DH627" s="302"/>
      <c r="DI627" s="302"/>
      <c r="DJ627" s="302"/>
      <c r="DK627" s="302"/>
      <c r="DL627" s="302"/>
      <c r="DM627" s="302"/>
      <c r="DN627" s="302"/>
      <c r="DO627" s="302"/>
      <c r="DP627" s="302"/>
      <c r="DQ627" s="302"/>
      <c r="DR627" s="302"/>
      <c r="DS627" s="302"/>
      <c r="DT627" s="302"/>
      <c r="DU627" s="302"/>
      <c r="DV627" s="302"/>
      <c r="DW627" s="302"/>
      <c r="DX627" s="302"/>
      <c r="DY627" s="302"/>
      <c r="DZ627" s="302"/>
      <c r="EA627" s="302"/>
      <c r="EB627" s="302"/>
      <c r="EC627" s="302"/>
      <c r="ED627" s="302"/>
      <c r="EE627" s="302"/>
      <c r="EF627" s="302"/>
      <c r="EG627" s="302"/>
      <c r="EH627" s="302"/>
      <c r="EI627" s="302"/>
      <c r="EJ627" s="302"/>
      <c r="EK627" s="302"/>
      <c r="EL627" s="302"/>
      <c r="EM627" s="302"/>
      <c r="EN627" s="302"/>
      <c r="EO627" s="302"/>
      <c r="EP627" s="302"/>
      <c r="EQ627" s="302"/>
      <c r="ER627" s="302"/>
      <c r="ES627" s="302"/>
      <c r="ET627" s="302"/>
      <c r="EU627" s="302"/>
      <c r="EV627" s="302"/>
      <c r="EW627" s="302"/>
      <c r="EX627" s="302"/>
      <c r="EY627" s="302"/>
      <c r="EZ627" s="303"/>
      <c r="FA627" s="303"/>
      <c r="FB627" s="303"/>
      <c r="FC627" s="303"/>
      <c r="FD627" s="303"/>
      <c r="FE627" s="302"/>
      <c r="FF627" s="302"/>
      <c r="FG627" s="302"/>
      <c r="FH627" s="302"/>
      <c r="FI627" s="302"/>
    </row>
    <row r="628" spans="1:165" x14ac:dyDescent="0.2">
      <c r="A628" s="302"/>
      <c r="B628" s="55">
        <f t="shared" si="55"/>
        <v>1</v>
      </c>
      <c r="C628" s="55">
        <f t="shared" si="56"/>
        <v>1</v>
      </c>
      <c r="D628" s="55">
        <f t="shared" si="57"/>
        <v>1</v>
      </c>
      <c r="E628" s="55">
        <f t="shared" si="58"/>
        <v>1</v>
      </c>
      <c r="F628" s="55">
        <f t="shared" si="59"/>
        <v>1</v>
      </c>
      <c r="G628" s="55">
        <f t="shared" si="60"/>
        <v>6.5</v>
      </c>
      <c r="H628" s="55">
        <f>IF(AND(M628&gt;0,M628&lt;='Summary STATS'!$C$22),1,"")</f>
        <v>1</v>
      </c>
      <c r="I628" s="305"/>
      <c r="J628" s="26" t="s">
        <v>914</v>
      </c>
      <c r="K628" s="205">
        <v>44.233190229999998</v>
      </c>
      <c r="L628" s="205">
        <v>-88.448121499999999</v>
      </c>
      <c r="M628" s="302">
        <v>6.5</v>
      </c>
      <c r="N628" s="302" t="s">
        <v>276</v>
      </c>
      <c r="O628" s="311" t="s">
        <v>277</v>
      </c>
      <c r="P628" s="301"/>
      <c r="Q628" s="302">
        <v>1</v>
      </c>
      <c r="R628" s="15"/>
      <c r="S628" s="15"/>
      <c r="T628" s="302"/>
      <c r="U628" s="302"/>
      <c r="V628" s="302"/>
      <c r="W628" s="302"/>
      <c r="X628" s="302"/>
      <c r="Y628" s="302"/>
      <c r="Z628" s="302"/>
      <c r="AA628" s="302"/>
      <c r="AB628" s="302"/>
      <c r="AC628" s="302"/>
      <c r="AD628" s="302"/>
      <c r="AE628" s="302"/>
      <c r="AF628" s="302"/>
      <c r="AG628" s="302"/>
      <c r="AH628" s="302"/>
      <c r="AI628" s="302"/>
      <c r="AJ628" s="302"/>
      <c r="AK628" s="302"/>
      <c r="AL628" s="302"/>
      <c r="AM628" s="302"/>
      <c r="AN628" s="302"/>
      <c r="AO628" s="302"/>
      <c r="AP628" s="302"/>
      <c r="AQ628" s="302">
        <v>1</v>
      </c>
      <c r="AR628" s="302"/>
      <c r="AS628" s="302"/>
      <c r="AT628" s="302"/>
      <c r="AU628" s="302"/>
      <c r="AV628" s="302"/>
      <c r="AW628" s="302"/>
      <c r="AX628" s="302"/>
      <c r="AY628" s="302"/>
      <c r="AZ628" s="302"/>
      <c r="BA628" s="302"/>
      <c r="BB628" s="302"/>
      <c r="BC628" s="302"/>
      <c r="BD628" s="302"/>
      <c r="BE628" s="302"/>
      <c r="BF628" s="302"/>
      <c r="BG628" s="302"/>
      <c r="BH628" s="302"/>
      <c r="BI628" s="302"/>
      <c r="BJ628" s="302"/>
      <c r="BK628" s="302"/>
      <c r="BL628" s="302"/>
      <c r="BM628" s="302"/>
      <c r="BN628" s="302"/>
      <c r="BO628" s="302"/>
      <c r="BP628" s="302"/>
      <c r="BQ628" s="302"/>
      <c r="BR628" s="302"/>
      <c r="BS628" s="302"/>
      <c r="BT628" s="302"/>
      <c r="BU628" s="302"/>
      <c r="BV628" s="302"/>
      <c r="BW628" s="302"/>
      <c r="BX628" s="302"/>
      <c r="BY628" s="302"/>
      <c r="BZ628" s="302"/>
      <c r="CA628" s="302"/>
      <c r="CB628" s="302"/>
      <c r="CC628" s="302"/>
      <c r="CD628" s="302"/>
      <c r="CE628" s="302"/>
      <c r="CF628" s="302"/>
      <c r="CG628" s="302"/>
      <c r="CH628" s="302"/>
      <c r="CI628" s="302"/>
      <c r="CJ628" s="302"/>
      <c r="CK628" s="302"/>
      <c r="CL628" s="302"/>
      <c r="CM628" s="302"/>
      <c r="CN628" s="302"/>
      <c r="CO628" s="302"/>
      <c r="CP628" s="302"/>
      <c r="CQ628" s="302"/>
      <c r="CR628" s="302"/>
      <c r="CS628" s="302"/>
      <c r="CT628" s="302"/>
      <c r="CU628" s="302"/>
      <c r="CV628" s="302"/>
      <c r="CW628" s="302"/>
      <c r="CX628" s="302"/>
      <c r="CY628" s="302"/>
      <c r="CZ628" s="302"/>
      <c r="DA628" s="302"/>
      <c r="DB628" s="302"/>
      <c r="DC628" s="302"/>
      <c r="DD628" s="302"/>
      <c r="DE628" s="302"/>
      <c r="DF628" s="302"/>
      <c r="DG628" s="302"/>
      <c r="DH628" s="302"/>
      <c r="DI628" s="302"/>
      <c r="DJ628" s="302"/>
      <c r="DK628" s="302"/>
      <c r="DL628" s="302"/>
      <c r="DM628" s="302"/>
      <c r="DN628" s="302"/>
      <c r="DO628" s="302"/>
      <c r="DP628" s="302"/>
      <c r="DQ628" s="302"/>
      <c r="DR628" s="302"/>
      <c r="DS628" s="302"/>
      <c r="DT628" s="302"/>
      <c r="DU628" s="302"/>
      <c r="DV628" s="302"/>
      <c r="DW628" s="302"/>
      <c r="DX628" s="302"/>
      <c r="DY628" s="302"/>
      <c r="DZ628" s="302"/>
      <c r="EA628" s="302"/>
      <c r="EB628" s="302"/>
      <c r="EC628" s="302"/>
      <c r="ED628" s="302"/>
      <c r="EE628" s="302"/>
      <c r="EF628" s="302"/>
      <c r="EG628" s="302"/>
      <c r="EH628" s="302"/>
      <c r="EI628" s="302"/>
      <c r="EJ628" s="302"/>
      <c r="EK628" s="302"/>
      <c r="EL628" s="302"/>
      <c r="EM628" s="302"/>
      <c r="EN628" s="302"/>
      <c r="EO628" s="302"/>
      <c r="EP628" s="302"/>
      <c r="EQ628" s="302"/>
      <c r="ER628" s="302"/>
      <c r="ES628" s="302"/>
      <c r="ET628" s="302"/>
      <c r="EU628" s="302"/>
      <c r="EV628" s="302"/>
      <c r="EW628" s="302"/>
      <c r="EX628" s="302"/>
      <c r="EY628" s="302"/>
      <c r="EZ628" s="303"/>
      <c r="FA628" s="303"/>
      <c r="FB628" s="303"/>
      <c r="FC628" s="303"/>
      <c r="FD628" s="303"/>
      <c r="FE628" s="302"/>
      <c r="FF628" s="302"/>
      <c r="FG628" s="302"/>
      <c r="FH628" s="302"/>
      <c r="FI628" s="302"/>
    </row>
    <row r="629" spans="1:165" x14ac:dyDescent="0.2">
      <c r="A629" s="302"/>
      <c r="B629" s="55">
        <f t="shared" si="55"/>
        <v>3</v>
      </c>
      <c r="C629" s="55">
        <f t="shared" si="56"/>
        <v>3</v>
      </c>
      <c r="D629" s="55">
        <f t="shared" si="57"/>
        <v>3</v>
      </c>
      <c r="E629" s="55">
        <f t="shared" si="58"/>
        <v>3</v>
      </c>
      <c r="F629" s="55">
        <f t="shared" si="59"/>
        <v>3</v>
      </c>
      <c r="G629" s="55">
        <f t="shared" si="60"/>
        <v>2</v>
      </c>
      <c r="H629" s="55">
        <f>IF(AND(M629&gt;0,M629&lt;='Summary STATS'!$C$22),1,"")</f>
        <v>1</v>
      </c>
      <c r="I629" s="305"/>
      <c r="J629" s="26" t="s">
        <v>915</v>
      </c>
      <c r="K629" s="205">
        <v>44.23414623</v>
      </c>
      <c r="L629" s="205">
        <v>-88.460217740000004</v>
      </c>
      <c r="M629" s="302">
        <v>2</v>
      </c>
      <c r="N629" s="302" t="s">
        <v>284</v>
      </c>
      <c r="O629" s="302" t="s">
        <v>277</v>
      </c>
      <c r="P629" s="301"/>
      <c r="Q629" s="302">
        <v>1</v>
      </c>
      <c r="R629" s="15"/>
      <c r="S629" s="15"/>
      <c r="T629" s="302"/>
      <c r="U629" s="302"/>
      <c r="V629" s="302"/>
      <c r="W629" s="302"/>
      <c r="X629" s="302"/>
      <c r="Y629" s="302"/>
      <c r="Z629" s="302"/>
      <c r="AA629" s="302"/>
      <c r="AB629" s="302"/>
      <c r="AC629" s="302"/>
      <c r="AD629" s="302"/>
      <c r="AE629" s="302">
        <v>1</v>
      </c>
      <c r="AF629" s="302"/>
      <c r="AG629" s="302"/>
      <c r="AH629" s="302"/>
      <c r="AI629" s="302"/>
      <c r="AJ629" s="302"/>
      <c r="AK629" s="302"/>
      <c r="AL629" s="302"/>
      <c r="AM629" s="302"/>
      <c r="AN629" s="302"/>
      <c r="AO629" s="302"/>
      <c r="AP629" s="302"/>
      <c r="AQ629" s="302">
        <v>1</v>
      </c>
      <c r="AR629" s="302"/>
      <c r="AS629" s="302"/>
      <c r="AT629" s="302"/>
      <c r="AU629" s="302"/>
      <c r="AV629" s="302"/>
      <c r="AW629" s="302"/>
      <c r="AX629" s="302"/>
      <c r="AY629" s="302"/>
      <c r="AZ629" s="302"/>
      <c r="BA629" s="302"/>
      <c r="BB629" s="302"/>
      <c r="BC629" s="302"/>
      <c r="BD629" s="302"/>
      <c r="BE629" s="302"/>
      <c r="BF629" s="302"/>
      <c r="BG629" s="302"/>
      <c r="BH629" s="302"/>
      <c r="BI629" s="302"/>
      <c r="BJ629" s="302"/>
      <c r="BK629" s="302"/>
      <c r="BL629" s="302"/>
      <c r="BM629" s="302"/>
      <c r="BN629" s="302"/>
      <c r="BO629" s="302"/>
      <c r="BP629" s="302"/>
      <c r="BQ629" s="302"/>
      <c r="BR629" s="302"/>
      <c r="BS629" s="302"/>
      <c r="BT629" s="302"/>
      <c r="BU629" s="302"/>
      <c r="BV629" s="302"/>
      <c r="BW629" s="302"/>
      <c r="BX629" s="302"/>
      <c r="BY629" s="302"/>
      <c r="BZ629" s="302"/>
      <c r="CA629" s="302"/>
      <c r="CB629" s="302"/>
      <c r="CC629" s="302"/>
      <c r="CD629" s="302"/>
      <c r="CE629" s="302"/>
      <c r="CF629" s="302"/>
      <c r="CG629" s="302"/>
      <c r="CH629" s="302"/>
      <c r="CI629" s="302"/>
      <c r="CJ629" s="302"/>
      <c r="CK629" s="302"/>
      <c r="CL629" s="302"/>
      <c r="CM629" s="302"/>
      <c r="CN629" s="302"/>
      <c r="CO629" s="302"/>
      <c r="CP629" s="302"/>
      <c r="CQ629" s="302"/>
      <c r="CR629" s="302"/>
      <c r="CS629" s="302"/>
      <c r="CT629" s="302"/>
      <c r="CU629" s="302"/>
      <c r="CV629" s="302"/>
      <c r="CW629" s="302"/>
      <c r="CX629" s="302"/>
      <c r="CY629" s="302"/>
      <c r="CZ629" s="302"/>
      <c r="DA629" s="302"/>
      <c r="DB629" s="302"/>
      <c r="DC629" s="302"/>
      <c r="DD629" s="302"/>
      <c r="DE629" s="302"/>
      <c r="DF629" s="302"/>
      <c r="DG629" s="302"/>
      <c r="DH629" s="302"/>
      <c r="DI629" s="302"/>
      <c r="DJ629" s="302"/>
      <c r="DK629" s="302"/>
      <c r="DL629" s="302"/>
      <c r="DM629" s="302"/>
      <c r="DN629" s="302"/>
      <c r="DO629" s="302"/>
      <c r="DP629" s="302"/>
      <c r="DQ629" s="302"/>
      <c r="DR629" s="302"/>
      <c r="DS629" s="302"/>
      <c r="DT629" s="302"/>
      <c r="DU629" s="302"/>
      <c r="DV629" s="302"/>
      <c r="DW629" s="302"/>
      <c r="DX629" s="302"/>
      <c r="DY629" s="302"/>
      <c r="DZ629" s="302"/>
      <c r="EA629" s="302"/>
      <c r="EB629" s="302"/>
      <c r="EC629" s="302"/>
      <c r="ED629" s="302"/>
      <c r="EE629" s="302"/>
      <c r="EF629" s="302">
        <v>1</v>
      </c>
      <c r="EG629" s="302"/>
      <c r="EH629" s="302"/>
      <c r="EI629" s="302"/>
      <c r="EJ629" s="302"/>
      <c r="EK629" s="302"/>
      <c r="EL629" s="302"/>
      <c r="EM629" s="302"/>
      <c r="EN629" s="302"/>
      <c r="EO629" s="302"/>
      <c r="EP629" s="302"/>
      <c r="EQ629" s="302"/>
      <c r="ER629" s="302"/>
      <c r="ES629" s="302"/>
      <c r="ET629" s="302"/>
      <c r="EU629" s="302"/>
      <c r="EV629" s="302"/>
      <c r="EW629" s="302"/>
      <c r="EX629" s="302"/>
      <c r="EY629" s="302"/>
      <c r="EZ629" s="303"/>
      <c r="FA629" s="303"/>
      <c r="FB629" s="303"/>
      <c r="FC629" s="303"/>
      <c r="FD629" s="303"/>
      <c r="FE629" s="302"/>
      <c r="FF629" s="302"/>
      <c r="FG629" s="302"/>
      <c r="FH629" s="302"/>
      <c r="FI629" s="302"/>
    </row>
    <row r="630" spans="1:165" x14ac:dyDescent="0.2">
      <c r="A630" s="302"/>
      <c r="B630" s="55">
        <f t="shared" si="55"/>
        <v>0</v>
      </c>
      <c r="C630" s="55" t="str">
        <f t="shared" si="56"/>
        <v/>
      </c>
      <c r="D630" s="55" t="str">
        <f t="shared" si="57"/>
        <v/>
      </c>
      <c r="E630" s="55">
        <f t="shared" si="58"/>
        <v>0</v>
      </c>
      <c r="F630" s="55">
        <f t="shared" si="59"/>
        <v>0</v>
      </c>
      <c r="G630" s="55" t="str">
        <f t="shared" si="60"/>
        <v/>
      </c>
      <c r="H630" s="55">
        <f>IF(AND(M630&gt;0,M630&lt;='Summary STATS'!$C$22),1,"")</f>
        <v>1</v>
      </c>
      <c r="I630" s="305"/>
      <c r="J630" s="26" t="s">
        <v>916</v>
      </c>
      <c r="K630" s="205">
        <v>44.23413137</v>
      </c>
      <c r="L630" s="205">
        <v>-88.459116190000003</v>
      </c>
      <c r="M630" s="302">
        <v>1.75</v>
      </c>
      <c r="N630" s="302" t="s">
        <v>284</v>
      </c>
      <c r="O630" s="302" t="s">
        <v>277</v>
      </c>
      <c r="P630" s="301"/>
      <c r="Q630" s="302"/>
      <c r="R630" s="15"/>
      <c r="S630" s="15" t="s">
        <v>278</v>
      </c>
      <c r="T630" s="302"/>
      <c r="U630" s="302"/>
      <c r="V630" s="302"/>
      <c r="W630" s="302"/>
      <c r="X630" s="302"/>
      <c r="Y630" s="302"/>
      <c r="Z630" s="302"/>
      <c r="AA630" s="302"/>
      <c r="AB630" s="302"/>
      <c r="AC630" s="302"/>
      <c r="AD630" s="302"/>
      <c r="AE630" s="302" t="s">
        <v>278</v>
      </c>
      <c r="AF630" s="302"/>
      <c r="AG630" s="302"/>
      <c r="AH630" s="302"/>
      <c r="AI630" s="302"/>
      <c r="AJ630" s="302"/>
      <c r="AK630" s="302"/>
      <c r="AL630" s="302"/>
      <c r="AM630" s="302"/>
      <c r="AN630" s="302"/>
      <c r="AO630" s="302"/>
      <c r="AP630" s="302"/>
      <c r="AQ630" s="302"/>
      <c r="AR630" s="302"/>
      <c r="AS630" s="302"/>
      <c r="AT630" s="302"/>
      <c r="AU630" s="302"/>
      <c r="AV630" s="302"/>
      <c r="AW630" s="302"/>
      <c r="AX630" s="302"/>
      <c r="AY630" s="302"/>
      <c r="AZ630" s="302"/>
      <c r="BA630" s="302"/>
      <c r="BB630" s="302"/>
      <c r="BC630" s="302"/>
      <c r="BD630" s="302"/>
      <c r="BE630" s="302"/>
      <c r="BF630" s="302"/>
      <c r="BG630" s="302"/>
      <c r="BH630" s="302"/>
      <c r="BI630" s="302"/>
      <c r="BJ630" s="302"/>
      <c r="BK630" s="302"/>
      <c r="BL630" s="302"/>
      <c r="BM630" s="302"/>
      <c r="BN630" s="302"/>
      <c r="BO630" s="302"/>
      <c r="BP630" s="302"/>
      <c r="BQ630" s="302"/>
      <c r="BR630" s="302"/>
      <c r="BS630" s="302"/>
      <c r="BT630" s="302"/>
      <c r="BU630" s="302"/>
      <c r="BV630" s="302"/>
      <c r="BW630" s="302"/>
      <c r="BX630" s="302"/>
      <c r="BY630" s="302"/>
      <c r="BZ630" s="302"/>
      <c r="CA630" s="302"/>
      <c r="CB630" s="302"/>
      <c r="CC630" s="302"/>
      <c r="CD630" s="302"/>
      <c r="CE630" s="302"/>
      <c r="CF630" s="302"/>
      <c r="CG630" s="302"/>
      <c r="CH630" s="302"/>
      <c r="CI630" s="302"/>
      <c r="CJ630" s="302"/>
      <c r="CK630" s="302"/>
      <c r="CL630" s="302"/>
      <c r="CM630" s="302"/>
      <c r="CN630" s="302"/>
      <c r="CO630" s="302"/>
      <c r="CP630" s="302"/>
      <c r="CQ630" s="302"/>
      <c r="CR630" s="302"/>
      <c r="CS630" s="302"/>
      <c r="CT630" s="302"/>
      <c r="CU630" s="302"/>
      <c r="CV630" s="302"/>
      <c r="CW630" s="302"/>
      <c r="CX630" s="302"/>
      <c r="CY630" s="302"/>
      <c r="CZ630" s="302"/>
      <c r="DA630" s="302"/>
      <c r="DB630" s="302"/>
      <c r="DC630" s="302"/>
      <c r="DD630" s="302"/>
      <c r="DE630" s="302"/>
      <c r="DF630" s="302"/>
      <c r="DG630" s="302"/>
      <c r="DH630" s="302"/>
      <c r="DI630" s="302"/>
      <c r="DJ630" s="302"/>
      <c r="DK630" s="302"/>
      <c r="DL630" s="302"/>
      <c r="DM630" s="302"/>
      <c r="DN630" s="302"/>
      <c r="DO630" s="302"/>
      <c r="DP630" s="302"/>
      <c r="DQ630" s="302"/>
      <c r="DR630" s="302"/>
      <c r="DS630" s="302"/>
      <c r="DT630" s="302"/>
      <c r="DU630" s="302"/>
      <c r="DV630" s="302"/>
      <c r="DW630" s="302"/>
      <c r="DX630" s="302"/>
      <c r="DY630" s="302"/>
      <c r="DZ630" s="302"/>
      <c r="EA630" s="302"/>
      <c r="EB630" s="302"/>
      <c r="EC630" s="302"/>
      <c r="ED630" s="302"/>
      <c r="EE630" s="302"/>
      <c r="EF630" s="302" t="s">
        <v>278</v>
      </c>
      <c r="EG630" s="302"/>
      <c r="EH630" s="302"/>
      <c r="EI630" s="302"/>
      <c r="EJ630" s="302"/>
      <c r="EK630" s="302"/>
      <c r="EL630" s="302"/>
      <c r="EM630" s="302"/>
      <c r="EN630" s="302"/>
      <c r="EO630" s="302"/>
      <c r="EP630" s="302"/>
      <c r="EQ630" s="302"/>
      <c r="ER630" s="302"/>
      <c r="ES630" s="302"/>
      <c r="ET630" s="302"/>
      <c r="EU630" s="302"/>
      <c r="EV630" s="302"/>
      <c r="EW630" s="302"/>
      <c r="EX630" s="302"/>
      <c r="EY630" s="302"/>
      <c r="EZ630" s="303"/>
      <c r="FA630" s="303"/>
      <c r="FB630" s="303"/>
      <c r="FC630" s="303"/>
      <c r="FD630" s="303"/>
      <c r="FE630" s="302"/>
      <c r="FF630" s="302"/>
      <c r="FG630" s="302"/>
      <c r="FH630" s="302"/>
      <c r="FI630" s="302"/>
    </row>
    <row r="631" spans="1:165" x14ac:dyDescent="0.2">
      <c r="A631" s="302"/>
      <c r="B631" s="55">
        <f t="shared" si="55"/>
        <v>5</v>
      </c>
      <c r="C631" s="55">
        <f t="shared" si="56"/>
        <v>5</v>
      </c>
      <c r="D631" s="55">
        <f t="shared" si="57"/>
        <v>5</v>
      </c>
      <c r="E631" s="55">
        <f t="shared" si="58"/>
        <v>5</v>
      </c>
      <c r="F631" s="55">
        <f t="shared" si="59"/>
        <v>5</v>
      </c>
      <c r="G631" s="55">
        <f t="shared" si="60"/>
        <v>1.5</v>
      </c>
      <c r="H631" s="55">
        <f>IF(AND(M631&gt;0,M631&lt;='Summary STATS'!$C$22),1,"")</f>
        <v>1</v>
      </c>
      <c r="I631" s="305"/>
      <c r="J631" s="26" t="s">
        <v>917</v>
      </c>
      <c r="K631" s="205">
        <v>44.234116499999999</v>
      </c>
      <c r="L631" s="205">
        <v>-88.458014629999994</v>
      </c>
      <c r="M631" s="302">
        <v>1.5</v>
      </c>
      <c r="N631" s="302" t="s">
        <v>284</v>
      </c>
      <c r="O631" s="302" t="s">
        <v>277</v>
      </c>
      <c r="P631" s="301"/>
      <c r="Q631" s="302">
        <v>2</v>
      </c>
      <c r="R631" s="15" t="s">
        <v>278</v>
      </c>
      <c r="S631" s="15"/>
      <c r="T631" s="302"/>
      <c r="U631" s="302"/>
      <c r="V631" s="302"/>
      <c r="W631" s="302"/>
      <c r="X631" s="302"/>
      <c r="Y631" s="302"/>
      <c r="Z631" s="302"/>
      <c r="AA631" s="302"/>
      <c r="AB631" s="302"/>
      <c r="AC631" s="302"/>
      <c r="AD631" s="302"/>
      <c r="AE631" s="302">
        <v>2</v>
      </c>
      <c r="AF631" s="302"/>
      <c r="AG631" s="302"/>
      <c r="AH631" s="302"/>
      <c r="AI631" s="302"/>
      <c r="AJ631" s="302"/>
      <c r="AK631" s="302"/>
      <c r="AL631" s="302"/>
      <c r="AM631" s="302"/>
      <c r="AN631" s="302"/>
      <c r="AO631" s="302"/>
      <c r="AP631" s="302"/>
      <c r="AQ631" s="302">
        <v>1</v>
      </c>
      <c r="AR631" s="302"/>
      <c r="AS631" s="302"/>
      <c r="AT631" s="302"/>
      <c r="AU631" s="302"/>
      <c r="AV631" s="302"/>
      <c r="AW631" s="302"/>
      <c r="AX631" s="302"/>
      <c r="AY631" s="302"/>
      <c r="AZ631" s="302"/>
      <c r="BA631" s="302"/>
      <c r="BB631" s="302"/>
      <c r="BC631" s="302"/>
      <c r="BD631" s="302"/>
      <c r="BE631" s="302">
        <v>1</v>
      </c>
      <c r="BF631" s="302"/>
      <c r="BG631" s="302"/>
      <c r="BH631" s="302"/>
      <c r="BI631" s="302"/>
      <c r="BJ631" s="302"/>
      <c r="BK631" s="302"/>
      <c r="BL631" s="302"/>
      <c r="BM631" s="302"/>
      <c r="BN631" s="302"/>
      <c r="BO631" s="302"/>
      <c r="BP631" s="302"/>
      <c r="BQ631" s="302"/>
      <c r="BR631" s="302"/>
      <c r="BS631" s="302"/>
      <c r="BT631" s="302"/>
      <c r="BU631" s="302"/>
      <c r="BV631" s="302"/>
      <c r="BW631" s="302"/>
      <c r="BX631" s="302"/>
      <c r="BY631" s="302"/>
      <c r="BZ631" s="302"/>
      <c r="CA631" s="302"/>
      <c r="CB631" s="302"/>
      <c r="CC631" s="302"/>
      <c r="CD631" s="302"/>
      <c r="CE631" s="302"/>
      <c r="CF631" s="302"/>
      <c r="CG631" s="302"/>
      <c r="CH631" s="302"/>
      <c r="CI631" s="302"/>
      <c r="CJ631" s="302"/>
      <c r="CK631" s="302"/>
      <c r="CL631" s="302"/>
      <c r="CM631" s="302"/>
      <c r="CN631" s="302"/>
      <c r="CO631" s="302"/>
      <c r="CP631" s="302"/>
      <c r="CQ631" s="302"/>
      <c r="CR631" s="302"/>
      <c r="CS631" s="302"/>
      <c r="CT631" s="302"/>
      <c r="CU631" s="302"/>
      <c r="CV631" s="302"/>
      <c r="CW631" s="302"/>
      <c r="CX631" s="302"/>
      <c r="CY631" s="302"/>
      <c r="CZ631" s="302"/>
      <c r="DA631" s="302"/>
      <c r="DB631" s="302"/>
      <c r="DC631" s="302"/>
      <c r="DD631" s="302"/>
      <c r="DE631" s="302"/>
      <c r="DF631" s="302"/>
      <c r="DG631" s="302"/>
      <c r="DH631" s="302"/>
      <c r="DI631" s="302"/>
      <c r="DJ631" s="302"/>
      <c r="DK631" s="302"/>
      <c r="DL631" s="302"/>
      <c r="DM631" s="302"/>
      <c r="DN631" s="302"/>
      <c r="DO631" s="302"/>
      <c r="DP631" s="302"/>
      <c r="DQ631" s="302"/>
      <c r="DR631" s="302"/>
      <c r="DS631" s="302"/>
      <c r="DT631" s="302"/>
      <c r="DU631" s="302"/>
      <c r="DV631" s="302"/>
      <c r="DW631" s="302"/>
      <c r="DX631" s="302"/>
      <c r="DY631" s="302"/>
      <c r="DZ631" s="302"/>
      <c r="EA631" s="302"/>
      <c r="EB631" s="302"/>
      <c r="EC631" s="302"/>
      <c r="ED631" s="302">
        <v>1</v>
      </c>
      <c r="EE631" s="302"/>
      <c r="EF631" s="302" t="s">
        <v>278</v>
      </c>
      <c r="EG631" s="302"/>
      <c r="EH631" s="302"/>
      <c r="EI631" s="302"/>
      <c r="EJ631" s="302"/>
      <c r="EK631" s="302"/>
      <c r="EL631" s="302"/>
      <c r="EM631" s="302"/>
      <c r="EN631" s="302"/>
      <c r="EO631" s="302"/>
      <c r="EP631" s="302"/>
      <c r="EQ631" s="302"/>
      <c r="ER631" s="302"/>
      <c r="ES631" s="302"/>
      <c r="ET631" s="302"/>
      <c r="EU631" s="302">
        <v>1</v>
      </c>
      <c r="EV631" s="302"/>
      <c r="EW631" s="302"/>
      <c r="EX631" s="302"/>
      <c r="EY631" s="302"/>
      <c r="EZ631" s="303"/>
      <c r="FA631" s="303"/>
      <c r="FB631" s="303"/>
      <c r="FC631" s="303"/>
      <c r="FD631" s="303"/>
      <c r="FE631" s="302"/>
      <c r="FF631" s="302"/>
      <c r="FG631" s="302"/>
      <c r="FH631" s="302"/>
      <c r="FI631" s="302"/>
    </row>
    <row r="632" spans="1:165" x14ac:dyDescent="0.2">
      <c r="A632" s="302"/>
      <c r="B632" s="55">
        <f t="shared" si="55"/>
        <v>6</v>
      </c>
      <c r="C632" s="55">
        <f t="shared" si="56"/>
        <v>6</v>
      </c>
      <c r="D632" s="55">
        <f t="shared" si="57"/>
        <v>5</v>
      </c>
      <c r="E632" s="55">
        <f t="shared" si="58"/>
        <v>6</v>
      </c>
      <c r="F632" s="55">
        <f t="shared" si="59"/>
        <v>5</v>
      </c>
      <c r="G632" s="55">
        <f t="shared" si="60"/>
        <v>4</v>
      </c>
      <c r="H632" s="55">
        <f>IF(AND(M632&gt;0,M632&lt;='Summary STATS'!$C$22),1,"")</f>
        <v>1</v>
      </c>
      <c r="I632" s="305"/>
      <c r="J632" s="26" t="s">
        <v>918</v>
      </c>
      <c r="K632" s="205">
        <v>44.234042010000003</v>
      </c>
      <c r="L632" s="205">
        <v>-88.452506869999993</v>
      </c>
      <c r="M632" s="302">
        <v>4</v>
      </c>
      <c r="N632" s="302" t="s">
        <v>284</v>
      </c>
      <c r="O632" s="302" t="s">
        <v>277</v>
      </c>
      <c r="P632" s="301"/>
      <c r="Q632" s="302">
        <v>3</v>
      </c>
      <c r="R632" s="15">
        <v>1</v>
      </c>
      <c r="S632" s="15"/>
      <c r="T632" s="302"/>
      <c r="U632" s="302"/>
      <c r="V632" s="302"/>
      <c r="W632" s="302"/>
      <c r="X632" s="302"/>
      <c r="Y632" s="302"/>
      <c r="Z632" s="302"/>
      <c r="AA632" s="302"/>
      <c r="AB632" s="302"/>
      <c r="AC632" s="302"/>
      <c r="AD632" s="302"/>
      <c r="AE632" s="302">
        <v>3</v>
      </c>
      <c r="AF632" s="302"/>
      <c r="AG632" s="302"/>
      <c r="AH632" s="302"/>
      <c r="AI632" s="302"/>
      <c r="AJ632" s="302"/>
      <c r="AK632" s="302"/>
      <c r="AL632" s="302"/>
      <c r="AM632" s="302"/>
      <c r="AN632" s="302"/>
      <c r="AO632" s="302"/>
      <c r="AP632" s="302"/>
      <c r="AQ632" s="302">
        <v>2</v>
      </c>
      <c r="AR632" s="302"/>
      <c r="AS632" s="302"/>
      <c r="AT632" s="302"/>
      <c r="AU632" s="302"/>
      <c r="AV632" s="302"/>
      <c r="AW632" s="302">
        <v>1</v>
      </c>
      <c r="AX632" s="302"/>
      <c r="AY632" s="302"/>
      <c r="AZ632" s="302"/>
      <c r="BA632" s="302"/>
      <c r="BB632" s="302"/>
      <c r="BC632" s="302"/>
      <c r="BD632" s="302"/>
      <c r="BE632" s="302"/>
      <c r="BF632" s="302"/>
      <c r="BG632" s="302"/>
      <c r="BH632" s="302"/>
      <c r="BI632" s="302"/>
      <c r="BJ632" s="302"/>
      <c r="BK632" s="302"/>
      <c r="BL632" s="302"/>
      <c r="BM632" s="302"/>
      <c r="BN632" s="302"/>
      <c r="BO632" s="302"/>
      <c r="BP632" s="302"/>
      <c r="BQ632" s="302"/>
      <c r="BR632" s="302"/>
      <c r="BS632" s="302"/>
      <c r="BT632" s="302"/>
      <c r="BU632" s="302"/>
      <c r="BV632" s="302"/>
      <c r="BW632" s="302"/>
      <c r="BX632" s="302"/>
      <c r="BY632" s="302"/>
      <c r="BZ632" s="302"/>
      <c r="CA632" s="302"/>
      <c r="CB632" s="302"/>
      <c r="CC632" s="302"/>
      <c r="CD632" s="302"/>
      <c r="CE632" s="302"/>
      <c r="CF632" s="302"/>
      <c r="CG632" s="302"/>
      <c r="CH632" s="302"/>
      <c r="CI632" s="302"/>
      <c r="CJ632" s="302"/>
      <c r="CK632" s="302"/>
      <c r="CL632" s="302"/>
      <c r="CM632" s="302"/>
      <c r="CN632" s="302"/>
      <c r="CO632" s="302"/>
      <c r="CP632" s="302"/>
      <c r="CQ632" s="302"/>
      <c r="CR632" s="302"/>
      <c r="CS632" s="302"/>
      <c r="CT632" s="302"/>
      <c r="CU632" s="302"/>
      <c r="CV632" s="302"/>
      <c r="CW632" s="302">
        <v>1</v>
      </c>
      <c r="CX632" s="302"/>
      <c r="CY632" s="302"/>
      <c r="CZ632" s="302"/>
      <c r="DA632" s="302"/>
      <c r="DB632" s="302"/>
      <c r="DC632" s="302"/>
      <c r="DD632" s="302"/>
      <c r="DE632" s="302"/>
      <c r="DF632" s="302"/>
      <c r="DG632" s="302"/>
      <c r="DH632" s="302"/>
      <c r="DI632" s="302"/>
      <c r="DJ632" s="302"/>
      <c r="DK632" s="302"/>
      <c r="DL632" s="302"/>
      <c r="DM632" s="302"/>
      <c r="DN632" s="302"/>
      <c r="DO632" s="302"/>
      <c r="DP632" s="302"/>
      <c r="DQ632" s="302"/>
      <c r="DR632" s="302"/>
      <c r="DS632" s="302"/>
      <c r="DT632" s="302"/>
      <c r="DU632" s="302"/>
      <c r="DV632" s="302"/>
      <c r="DW632" s="302"/>
      <c r="DX632" s="302"/>
      <c r="DY632" s="302"/>
      <c r="DZ632" s="302"/>
      <c r="EA632" s="302"/>
      <c r="EB632" s="302"/>
      <c r="EC632" s="302"/>
      <c r="ED632" s="302"/>
      <c r="EE632" s="302"/>
      <c r="EF632" s="302"/>
      <c r="EG632" s="302"/>
      <c r="EH632" s="302"/>
      <c r="EI632" s="302"/>
      <c r="EJ632" s="302"/>
      <c r="EK632" s="302"/>
      <c r="EL632" s="302"/>
      <c r="EM632" s="302"/>
      <c r="EN632" s="302"/>
      <c r="EO632" s="302"/>
      <c r="EP632" s="302"/>
      <c r="EQ632" s="302"/>
      <c r="ER632" s="302"/>
      <c r="ES632" s="302">
        <v>1</v>
      </c>
      <c r="ET632" s="302"/>
      <c r="EU632" s="302"/>
      <c r="EV632" s="302"/>
      <c r="EW632" s="302"/>
      <c r="EX632" s="302"/>
      <c r="EY632" s="302"/>
      <c r="EZ632" s="303"/>
      <c r="FA632" s="303"/>
      <c r="FB632" s="303">
        <v>1</v>
      </c>
      <c r="FC632" s="303"/>
      <c r="FD632" s="303"/>
      <c r="FE632" s="302"/>
      <c r="FF632" s="302"/>
      <c r="FG632" s="302"/>
      <c r="FH632" s="302"/>
      <c r="FI632" s="302"/>
    </row>
    <row r="633" spans="1:165" x14ac:dyDescent="0.2">
      <c r="A633" s="302"/>
      <c r="B633" s="55">
        <f t="shared" si="55"/>
        <v>0</v>
      </c>
      <c r="C633" s="55" t="str">
        <f t="shared" si="56"/>
        <v/>
      </c>
      <c r="D633" s="55" t="str">
        <f t="shared" si="57"/>
        <v/>
      </c>
      <c r="E633" s="55">
        <f t="shared" si="58"/>
        <v>0</v>
      </c>
      <c r="F633" s="55">
        <f t="shared" si="59"/>
        <v>0</v>
      </c>
      <c r="G633" s="55" t="str">
        <f t="shared" si="60"/>
        <v/>
      </c>
      <c r="H633" s="55">
        <f>IF(AND(M633&gt;0,M633&lt;='Summary STATS'!$C$22),1,"")</f>
        <v>1</v>
      </c>
      <c r="I633" s="305"/>
      <c r="J633" s="26" t="s">
        <v>919</v>
      </c>
      <c r="K633" s="205">
        <v>44.234027079999997</v>
      </c>
      <c r="L633" s="205">
        <v>-88.451405320000006</v>
      </c>
      <c r="M633" s="302">
        <v>11.75</v>
      </c>
      <c r="N633" s="302" t="s">
        <v>276</v>
      </c>
      <c r="O633" s="302" t="s">
        <v>277</v>
      </c>
      <c r="P633" s="301"/>
      <c r="Q633" s="302"/>
      <c r="R633" s="15"/>
      <c r="S633" s="15"/>
      <c r="T633" s="302"/>
      <c r="U633" s="302"/>
      <c r="V633" s="302"/>
      <c r="W633" s="302"/>
      <c r="X633" s="302"/>
      <c r="Y633" s="302"/>
      <c r="Z633" s="302"/>
      <c r="AA633" s="302"/>
      <c r="AB633" s="302"/>
      <c r="AC633" s="302"/>
      <c r="AD633" s="302"/>
      <c r="AE633" s="302"/>
      <c r="AF633" s="302"/>
      <c r="AG633" s="302"/>
      <c r="AH633" s="302"/>
      <c r="AI633" s="302"/>
      <c r="AJ633" s="302"/>
      <c r="AK633" s="302"/>
      <c r="AL633" s="302"/>
      <c r="AM633" s="302"/>
      <c r="AN633" s="302"/>
      <c r="AO633" s="302"/>
      <c r="AP633" s="302"/>
      <c r="AQ633" s="302"/>
      <c r="AR633" s="302"/>
      <c r="AS633" s="302"/>
      <c r="AT633" s="302"/>
      <c r="AU633" s="302"/>
      <c r="AV633" s="302"/>
      <c r="AW633" s="302"/>
      <c r="AX633" s="302"/>
      <c r="AY633" s="302"/>
      <c r="AZ633" s="302"/>
      <c r="BA633" s="302"/>
      <c r="BB633" s="302"/>
      <c r="BC633" s="302"/>
      <c r="BD633" s="302"/>
      <c r="BE633" s="302"/>
      <c r="BF633" s="302"/>
      <c r="BG633" s="302"/>
      <c r="BH633" s="302"/>
      <c r="BI633" s="302"/>
      <c r="BJ633" s="302"/>
      <c r="BK633" s="302"/>
      <c r="BL633" s="302"/>
      <c r="BM633" s="302"/>
      <c r="BN633" s="302"/>
      <c r="BO633" s="302"/>
      <c r="BP633" s="302"/>
      <c r="BQ633" s="302"/>
      <c r="BR633" s="302"/>
      <c r="BS633" s="302"/>
      <c r="BT633" s="302"/>
      <c r="BU633" s="302"/>
      <c r="BV633" s="302"/>
      <c r="BW633" s="302"/>
      <c r="BX633" s="302"/>
      <c r="BY633" s="302"/>
      <c r="BZ633" s="302"/>
      <c r="CA633" s="302"/>
      <c r="CB633" s="302"/>
      <c r="CC633" s="302"/>
      <c r="CD633" s="302"/>
      <c r="CE633" s="302"/>
      <c r="CF633" s="302"/>
      <c r="CG633" s="302"/>
      <c r="CH633" s="302"/>
      <c r="CI633" s="302"/>
      <c r="CJ633" s="302"/>
      <c r="CK633" s="302"/>
      <c r="CL633" s="302"/>
      <c r="CM633" s="302"/>
      <c r="CN633" s="302"/>
      <c r="CO633" s="302"/>
      <c r="CP633" s="302"/>
      <c r="CQ633" s="302"/>
      <c r="CR633" s="302"/>
      <c r="CS633" s="302"/>
      <c r="CT633" s="302"/>
      <c r="CU633" s="302"/>
      <c r="CV633" s="302"/>
      <c r="CW633" s="302"/>
      <c r="CX633" s="302"/>
      <c r="CY633" s="302"/>
      <c r="CZ633" s="302"/>
      <c r="DA633" s="302"/>
      <c r="DB633" s="302"/>
      <c r="DC633" s="302"/>
      <c r="DD633" s="302"/>
      <c r="DE633" s="302"/>
      <c r="DF633" s="302"/>
      <c r="DG633" s="302"/>
      <c r="DH633" s="302"/>
      <c r="DI633" s="302"/>
      <c r="DJ633" s="302"/>
      <c r="DK633" s="302"/>
      <c r="DL633" s="302"/>
      <c r="DM633" s="302"/>
      <c r="DN633" s="302"/>
      <c r="DO633" s="302"/>
      <c r="DP633" s="302"/>
      <c r="DQ633" s="302"/>
      <c r="DR633" s="302"/>
      <c r="DS633" s="302"/>
      <c r="DT633" s="302"/>
      <c r="DU633" s="302"/>
      <c r="DV633" s="302"/>
      <c r="DW633" s="302"/>
      <c r="DX633" s="302"/>
      <c r="DY633" s="302"/>
      <c r="DZ633" s="302"/>
      <c r="EA633" s="302"/>
      <c r="EB633" s="302"/>
      <c r="EC633" s="302"/>
      <c r="ED633" s="302"/>
      <c r="EE633" s="302"/>
      <c r="EF633" s="302"/>
      <c r="EG633" s="302"/>
      <c r="EH633" s="302"/>
      <c r="EI633" s="302"/>
      <c r="EJ633" s="302"/>
      <c r="EK633" s="302"/>
      <c r="EL633" s="302"/>
      <c r="EM633" s="302"/>
      <c r="EN633" s="302"/>
      <c r="EO633" s="302"/>
      <c r="EP633" s="302"/>
      <c r="EQ633" s="302"/>
      <c r="ER633" s="302"/>
      <c r="ES633" s="302"/>
      <c r="ET633" s="302"/>
      <c r="EU633" s="302"/>
      <c r="EV633" s="302"/>
      <c r="EW633" s="302"/>
      <c r="EX633" s="302"/>
      <c r="EY633" s="302"/>
      <c r="EZ633" s="303"/>
      <c r="FA633" s="303"/>
      <c r="FB633" s="303"/>
      <c r="FC633" s="303"/>
      <c r="FD633" s="303"/>
      <c r="FE633" s="302"/>
      <c r="FF633" s="302"/>
      <c r="FG633" s="302"/>
      <c r="FH633" s="302"/>
      <c r="FI633" s="302"/>
    </row>
    <row r="634" spans="1:165" x14ac:dyDescent="0.2">
      <c r="A634" s="302"/>
      <c r="B634" s="55">
        <f t="shared" si="55"/>
        <v>0</v>
      </c>
      <c r="C634" s="55" t="str">
        <f t="shared" si="56"/>
        <v/>
      </c>
      <c r="D634" s="55" t="str">
        <f t="shared" si="57"/>
        <v/>
      </c>
      <c r="E634" s="55" t="str">
        <f t="shared" si="58"/>
        <v/>
      </c>
      <c r="F634" s="55" t="str">
        <f t="shared" si="59"/>
        <v/>
      </c>
      <c r="G634" s="55" t="str">
        <f t="shared" si="60"/>
        <v/>
      </c>
      <c r="H634" s="55" t="str">
        <f>IF(AND(M634&gt;0,M634&lt;='Summary STATS'!$C$22),1,"")</f>
        <v/>
      </c>
      <c r="I634" s="305"/>
      <c r="J634" s="26" t="s">
        <v>920</v>
      </c>
      <c r="K634" s="205">
        <v>44.234012130000004</v>
      </c>
      <c r="L634" s="205">
        <v>-88.450303779999999</v>
      </c>
      <c r="M634" s="302">
        <v>21</v>
      </c>
      <c r="N634" s="302" t="s">
        <v>276</v>
      </c>
      <c r="O634" s="302" t="s">
        <v>277</v>
      </c>
      <c r="P634" s="301"/>
      <c r="Q634" s="302"/>
      <c r="R634" s="15"/>
      <c r="S634" s="15"/>
      <c r="T634" s="302"/>
      <c r="U634" s="302"/>
      <c r="V634" s="302"/>
      <c r="W634" s="302"/>
      <c r="X634" s="302"/>
      <c r="Y634" s="302"/>
      <c r="Z634" s="302"/>
      <c r="AA634" s="302"/>
      <c r="AB634" s="302"/>
      <c r="AC634" s="302"/>
      <c r="AD634" s="302"/>
      <c r="AE634" s="302"/>
      <c r="AF634" s="302"/>
      <c r="AG634" s="302"/>
      <c r="AH634" s="302"/>
      <c r="AI634" s="302"/>
      <c r="AJ634" s="302"/>
      <c r="AK634" s="302"/>
      <c r="AL634" s="302"/>
      <c r="AM634" s="302"/>
      <c r="AN634" s="302"/>
      <c r="AO634" s="302"/>
      <c r="AP634" s="302"/>
      <c r="AQ634" s="302"/>
      <c r="AR634" s="302"/>
      <c r="AS634" s="302"/>
      <c r="AT634" s="302"/>
      <c r="AU634" s="302"/>
      <c r="AV634" s="302"/>
      <c r="AW634" s="302"/>
      <c r="AX634" s="302"/>
      <c r="AY634" s="302"/>
      <c r="AZ634" s="302"/>
      <c r="BA634" s="302"/>
      <c r="BB634" s="302"/>
      <c r="BC634" s="302"/>
      <c r="BD634" s="302"/>
      <c r="BE634" s="302"/>
      <c r="BF634" s="302"/>
      <c r="BG634" s="302"/>
      <c r="BH634" s="302"/>
      <c r="BI634" s="302"/>
      <c r="BJ634" s="302"/>
      <c r="BK634" s="302"/>
      <c r="BL634" s="302"/>
      <c r="BM634" s="302"/>
      <c r="BN634" s="302"/>
      <c r="BO634" s="302"/>
      <c r="BP634" s="302"/>
      <c r="BQ634" s="302"/>
      <c r="BR634" s="302"/>
      <c r="BS634" s="302"/>
      <c r="BT634" s="302"/>
      <c r="BU634" s="302"/>
      <c r="BV634" s="302"/>
      <c r="BW634" s="302"/>
      <c r="BX634" s="302"/>
      <c r="BY634" s="302"/>
      <c r="BZ634" s="302"/>
      <c r="CA634" s="302"/>
      <c r="CB634" s="302"/>
      <c r="CC634" s="302"/>
      <c r="CD634" s="302"/>
      <c r="CE634" s="302"/>
      <c r="CF634" s="302"/>
      <c r="CG634" s="302"/>
      <c r="CH634" s="302"/>
      <c r="CI634" s="302"/>
      <c r="CJ634" s="302"/>
      <c r="CK634" s="302"/>
      <c r="CL634" s="302"/>
      <c r="CM634" s="302"/>
      <c r="CN634" s="302"/>
      <c r="CO634" s="302"/>
      <c r="CP634" s="302"/>
      <c r="CQ634" s="302"/>
      <c r="CR634" s="302"/>
      <c r="CS634" s="302"/>
      <c r="CT634" s="302"/>
      <c r="CU634" s="302"/>
      <c r="CV634" s="302"/>
      <c r="CW634" s="302"/>
      <c r="CX634" s="302"/>
      <c r="CY634" s="302"/>
      <c r="CZ634" s="302"/>
      <c r="DA634" s="302"/>
      <c r="DB634" s="302"/>
      <c r="DC634" s="302"/>
      <c r="DD634" s="302"/>
      <c r="DE634" s="302"/>
      <c r="DF634" s="302"/>
      <c r="DG634" s="302"/>
      <c r="DH634" s="302"/>
      <c r="DI634" s="302"/>
      <c r="DJ634" s="302"/>
      <c r="DK634" s="302"/>
      <c r="DL634" s="302"/>
      <c r="DM634" s="302"/>
      <c r="DN634" s="302"/>
      <c r="DO634" s="302"/>
      <c r="DP634" s="302"/>
      <c r="DQ634" s="302"/>
      <c r="DR634" s="302"/>
      <c r="DS634" s="302"/>
      <c r="DT634" s="302"/>
      <c r="DU634" s="302"/>
      <c r="DV634" s="302"/>
      <c r="DW634" s="302"/>
      <c r="DX634" s="302"/>
      <c r="DY634" s="302"/>
      <c r="DZ634" s="302"/>
      <c r="EA634" s="302"/>
      <c r="EB634" s="302"/>
      <c r="EC634" s="302"/>
      <c r="ED634" s="302"/>
      <c r="EE634" s="302"/>
      <c r="EF634" s="302"/>
      <c r="EG634" s="302"/>
      <c r="EH634" s="302"/>
      <c r="EI634" s="302"/>
      <c r="EJ634" s="302"/>
      <c r="EK634" s="302"/>
      <c r="EL634" s="302"/>
      <c r="EM634" s="302"/>
      <c r="EN634" s="302"/>
      <c r="EO634" s="302"/>
      <c r="EP634" s="302"/>
      <c r="EQ634" s="302"/>
      <c r="ER634" s="302"/>
      <c r="ES634" s="302"/>
      <c r="ET634" s="302"/>
      <c r="EU634" s="302"/>
      <c r="EV634" s="302"/>
      <c r="EW634" s="302"/>
      <c r="EX634" s="302"/>
      <c r="EY634" s="302"/>
      <c r="EZ634" s="303"/>
      <c r="FA634" s="303"/>
      <c r="FB634" s="303"/>
      <c r="FC634" s="303"/>
      <c r="FD634" s="303"/>
      <c r="FE634" s="302"/>
      <c r="FF634" s="302"/>
      <c r="FG634" s="302"/>
      <c r="FH634" s="302"/>
      <c r="FI634" s="302"/>
    </row>
    <row r="635" spans="1:165" x14ac:dyDescent="0.2">
      <c r="A635" s="302"/>
      <c r="B635" s="55">
        <f t="shared" si="55"/>
        <v>0</v>
      </c>
      <c r="C635" s="55" t="str">
        <f t="shared" si="56"/>
        <v/>
      </c>
      <c r="D635" s="55" t="str">
        <f t="shared" si="57"/>
        <v/>
      </c>
      <c r="E635" s="55">
        <f t="shared" si="58"/>
        <v>0</v>
      </c>
      <c r="F635" s="55">
        <f t="shared" si="59"/>
        <v>0</v>
      </c>
      <c r="G635" s="55" t="str">
        <f t="shared" si="60"/>
        <v/>
      </c>
      <c r="H635" s="55">
        <f>IF(AND(M635&gt;0,M635&lt;='Summary STATS'!$C$22),1,"")</f>
        <v>1</v>
      </c>
      <c r="I635" s="305"/>
      <c r="J635" s="26" t="s">
        <v>922</v>
      </c>
      <c r="K635" s="205">
        <v>44.233997180000003</v>
      </c>
      <c r="L635" s="205">
        <v>-88.449202229999997</v>
      </c>
      <c r="M635" s="302">
        <v>8.25</v>
      </c>
      <c r="N635" s="302" t="s">
        <v>276</v>
      </c>
      <c r="O635" s="302" t="s">
        <v>277</v>
      </c>
      <c r="P635" s="301"/>
      <c r="Q635" s="302"/>
      <c r="R635" s="15"/>
      <c r="S635" s="15"/>
      <c r="T635" s="302"/>
      <c r="U635" s="302"/>
      <c r="V635" s="302"/>
      <c r="W635" s="302"/>
      <c r="X635" s="302"/>
      <c r="Y635" s="302"/>
      <c r="Z635" s="302"/>
      <c r="AA635" s="302"/>
      <c r="AB635" s="302"/>
      <c r="AC635" s="302"/>
      <c r="AD635" s="302"/>
      <c r="AE635" s="302"/>
      <c r="AF635" s="302"/>
      <c r="AG635" s="302"/>
      <c r="AH635" s="302"/>
      <c r="AI635" s="302"/>
      <c r="AJ635" s="302"/>
      <c r="AK635" s="302"/>
      <c r="AL635" s="302"/>
      <c r="AM635" s="302"/>
      <c r="AN635" s="302"/>
      <c r="AO635" s="302"/>
      <c r="AP635" s="302"/>
      <c r="AQ635" s="302"/>
      <c r="AR635" s="302"/>
      <c r="AS635" s="302"/>
      <c r="AT635" s="302"/>
      <c r="AU635" s="302"/>
      <c r="AV635" s="302"/>
      <c r="AW635" s="302"/>
      <c r="AX635" s="302"/>
      <c r="AY635" s="302"/>
      <c r="AZ635" s="302"/>
      <c r="BA635" s="302"/>
      <c r="BB635" s="302"/>
      <c r="BC635" s="302"/>
      <c r="BD635" s="302"/>
      <c r="BE635" s="302"/>
      <c r="BF635" s="302"/>
      <c r="BG635" s="302"/>
      <c r="BH635" s="302"/>
      <c r="BI635" s="302"/>
      <c r="BJ635" s="302"/>
      <c r="BK635" s="302"/>
      <c r="BL635" s="302"/>
      <c r="BM635" s="302"/>
      <c r="BN635" s="302"/>
      <c r="BO635" s="302"/>
      <c r="BP635" s="302"/>
      <c r="BQ635" s="302"/>
      <c r="BR635" s="302"/>
      <c r="BS635" s="302"/>
      <c r="BT635" s="302"/>
      <c r="BU635" s="302"/>
      <c r="BV635" s="302"/>
      <c r="BW635" s="302"/>
      <c r="BX635" s="302"/>
      <c r="BY635" s="302"/>
      <c r="BZ635" s="302"/>
      <c r="CA635" s="302"/>
      <c r="CB635" s="302"/>
      <c r="CC635" s="302"/>
      <c r="CD635" s="302"/>
      <c r="CE635" s="302"/>
      <c r="CF635" s="302"/>
      <c r="CG635" s="302"/>
      <c r="CH635" s="302"/>
      <c r="CI635" s="302"/>
      <c r="CJ635" s="302"/>
      <c r="CK635" s="302"/>
      <c r="CL635" s="302"/>
      <c r="CM635" s="302"/>
      <c r="CN635" s="302"/>
      <c r="CO635" s="302"/>
      <c r="CP635" s="302"/>
      <c r="CQ635" s="302"/>
      <c r="CR635" s="302"/>
      <c r="CS635" s="302"/>
      <c r="CT635" s="302"/>
      <c r="CU635" s="302"/>
      <c r="CV635" s="302"/>
      <c r="CW635" s="302"/>
      <c r="CX635" s="302"/>
      <c r="CY635" s="302"/>
      <c r="CZ635" s="302"/>
      <c r="DA635" s="302"/>
      <c r="DB635" s="302"/>
      <c r="DC635" s="302"/>
      <c r="DD635" s="302"/>
      <c r="DE635" s="302"/>
      <c r="DF635" s="302"/>
      <c r="DG635" s="302"/>
      <c r="DH635" s="302"/>
      <c r="DI635" s="302"/>
      <c r="DJ635" s="302"/>
      <c r="DK635" s="302"/>
      <c r="DL635" s="302"/>
      <c r="DM635" s="302"/>
      <c r="DN635" s="302"/>
      <c r="DO635" s="302"/>
      <c r="DP635" s="302"/>
      <c r="DQ635" s="302"/>
      <c r="DR635" s="302"/>
      <c r="DS635" s="302"/>
      <c r="DT635" s="302"/>
      <c r="DU635" s="302"/>
      <c r="DV635" s="302"/>
      <c r="DW635" s="302"/>
      <c r="DX635" s="302"/>
      <c r="DY635" s="302"/>
      <c r="DZ635" s="302"/>
      <c r="EA635" s="302"/>
      <c r="EB635" s="302"/>
      <c r="EC635" s="302"/>
      <c r="ED635" s="302"/>
      <c r="EE635" s="302"/>
      <c r="EF635" s="302"/>
      <c r="EG635" s="302"/>
      <c r="EH635" s="302"/>
      <c r="EI635" s="302"/>
      <c r="EJ635" s="302"/>
      <c r="EK635" s="302"/>
      <c r="EL635" s="302"/>
      <c r="EM635" s="302"/>
      <c r="EN635" s="302"/>
      <c r="EO635" s="302"/>
      <c r="EP635" s="302"/>
      <c r="EQ635" s="302"/>
      <c r="ER635" s="302"/>
      <c r="ES635" s="302"/>
      <c r="ET635" s="302"/>
      <c r="EU635" s="302"/>
      <c r="EV635" s="302"/>
      <c r="EW635" s="302"/>
      <c r="EX635" s="302"/>
      <c r="EY635" s="302"/>
      <c r="EZ635" s="303"/>
      <c r="FA635" s="303"/>
      <c r="FB635" s="303"/>
      <c r="FC635" s="303"/>
      <c r="FD635" s="303"/>
      <c r="FE635" s="302"/>
      <c r="FF635" s="302"/>
      <c r="FG635" s="302"/>
      <c r="FH635" s="302"/>
      <c r="FI635" s="302"/>
    </row>
    <row r="636" spans="1:165" x14ac:dyDescent="0.2">
      <c r="A636" s="302"/>
      <c r="B636" s="55">
        <f t="shared" si="55"/>
        <v>3</v>
      </c>
      <c r="C636" s="55">
        <f t="shared" si="56"/>
        <v>3</v>
      </c>
      <c r="D636" s="55">
        <f t="shared" si="57"/>
        <v>3</v>
      </c>
      <c r="E636" s="55">
        <f t="shared" si="58"/>
        <v>3</v>
      </c>
      <c r="F636" s="55">
        <f t="shared" si="59"/>
        <v>3</v>
      </c>
      <c r="G636" s="55">
        <f t="shared" si="60"/>
        <v>1.75</v>
      </c>
      <c r="H636" s="55">
        <f>IF(AND(M636&gt;0,M636&lt;='Summary STATS'!$C$22),1,"")</f>
        <v>1</v>
      </c>
      <c r="I636" s="305"/>
      <c r="J636" s="26" t="s">
        <v>923</v>
      </c>
      <c r="K636" s="205">
        <v>44.234923360000003</v>
      </c>
      <c r="L636" s="205">
        <v>-88.459095509999997</v>
      </c>
      <c r="M636" s="302">
        <v>1.75</v>
      </c>
      <c r="N636" s="302" t="s">
        <v>284</v>
      </c>
      <c r="O636" s="302" t="s">
        <v>277</v>
      </c>
      <c r="P636" s="301"/>
      <c r="Q636" s="302">
        <v>2</v>
      </c>
      <c r="R636" s="15"/>
      <c r="S636" s="15"/>
      <c r="T636" s="302"/>
      <c r="U636" s="302"/>
      <c r="V636" s="302"/>
      <c r="W636" s="302"/>
      <c r="X636" s="302"/>
      <c r="Y636" s="302"/>
      <c r="Z636" s="302"/>
      <c r="AA636" s="302"/>
      <c r="AB636" s="302"/>
      <c r="AC636" s="302"/>
      <c r="AD636" s="302"/>
      <c r="AE636" s="302">
        <v>2</v>
      </c>
      <c r="AF636" s="302"/>
      <c r="AG636" s="302"/>
      <c r="AH636" s="302"/>
      <c r="AI636" s="302"/>
      <c r="AJ636" s="302"/>
      <c r="AK636" s="302"/>
      <c r="AL636" s="302"/>
      <c r="AM636" s="302"/>
      <c r="AN636" s="302"/>
      <c r="AO636" s="302"/>
      <c r="AP636" s="302"/>
      <c r="AQ636" s="302">
        <v>1</v>
      </c>
      <c r="AR636" s="302"/>
      <c r="AS636" s="302"/>
      <c r="AT636" s="302"/>
      <c r="AU636" s="302"/>
      <c r="AV636" s="302"/>
      <c r="AW636" s="302"/>
      <c r="AX636" s="302"/>
      <c r="AY636" s="302"/>
      <c r="AZ636" s="302"/>
      <c r="BA636" s="302"/>
      <c r="BB636" s="302"/>
      <c r="BC636" s="302"/>
      <c r="BD636" s="302"/>
      <c r="BE636" s="302" t="s">
        <v>278</v>
      </c>
      <c r="BF636" s="302"/>
      <c r="BG636" s="302"/>
      <c r="BH636" s="302"/>
      <c r="BI636" s="302"/>
      <c r="BJ636" s="302"/>
      <c r="BK636" s="302"/>
      <c r="BL636" s="302"/>
      <c r="BM636" s="302"/>
      <c r="BN636" s="302"/>
      <c r="BO636" s="302"/>
      <c r="BP636" s="302"/>
      <c r="BQ636" s="302"/>
      <c r="BR636" s="302"/>
      <c r="BS636" s="302"/>
      <c r="BT636" s="302"/>
      <c r="BU636" s="302"/>
      <c r="BV636" s="302"/>
      <c r="BW636" s="302"/>
      <c r="BX636" s="302"/>
      <c r="BY636" s="302"/>
      <c r="BZ636" s="302"/>
      <c r="CA636" s="302"/>
      <c r="CB636" s="302"/>
      <c r="CC636" s="302"/>
      <c r="CD636" s="302"/>
      <c r="CE636" s="302"/>
      <c r="CF636" s="302"/>
      <c r="CG636" s="302"/>
      <c r="CH636" s="302"/>
      <c r="CI636" s="302"/>
      <c r="CJ636" s="302"/>
      <c r="CK636" s="302"/>
      <c r="CL636" s="302"/>
      <c r="CM636" s="302"/>
      <c r="CN636" s="302"/>
      <c r="CO636" s="302"/>
      <c r="CP636" s="302"/>
      <c r="CQ636" s="302"/>
      <c r="CR636" s="302"/>
      <c r="CS636" s="302"/>
      <c r="CT636" s="302"/>
      <c r="CU636" s="302"/>
      <c r="CV636" s="302"/>
      <c r="CW636" s="302"/>
      <c r="CX636" s="302"/>
      <c r="CY636" s="302"/>
      <c r="CZ636" s="302"/>
      <c r="DA636" s="302"/>
      <c r="DB636" s="302"/>
      <c r="DC636" s="302"/>
      <c r="DD636" s="302"/>
      <c r="DE636" s="302"/>
      <c r="DF636" s="302"/>
      <c r="DG636" s="302"/>
      <c r="DH636" s="302"/>
      <c r="DI636" s="302"/>
      <c r="DJ636" s="302"/>
      <c r="DK636" s="302"/>
      <c r="DL636" s="302"/>
      <c r="DM636" s="302"/>
      <c r="DN636" s="302"/>
      <c r="DO636" s="302"/>
      <c r="DP636" s="302"/>
      <c r="DQ636" s="302"/>
      <c r="DR636" s="302"/>
      <c r="DS636" s="302"/>
      <c r="DT636" s="302"/>
      <c r="DU636" s="302"/>
      <c r="DV636" s="302"/>
      <c r="DW636" s="302"/>
      <c r="DX636" s="302"/>
      <c r="DY636" s="302"/>
      <c r="DZ636" s="302"/>
      <c r="EA636" s="302"/>
      <c r="EB636" s="302"/>
      <c r="EC636" s="302"/>
      <c r="ED636" s="302"/>
      <c r="EE636" s="302"/>
      <c r="EF636" s="302">
        <v>1</v>
      </c>
      <c r="EG636" s="302"/>
      <c r="EH636" s="302"/>
      <c r="EI636" s="302"/>
      <c r="EJ636" s="302"/>
      <c r="EK636" s="302"/>
      <c r="EL636" s="302"/>
      <c r="EM636" s="302"/>
      <c r="EN636" s="302"/>
      <c r="EO636" s="302"/>
      <c r="EP636" s="302"/>
      <c r="EQ636" s="302"/>
      <c r="ER636" s="302"/>
      <c r="ES636" s="302"/>
      <c r="ET636" s="302"/>
      <c r="EU636" s="302" t="s">
        <v>278</v>
      </c>
      <c r="EV636" s="302"/>
      <c r="EW636" s="302"/>
      <c r="EX636" s="302"/>
      <c r="EY636" s="302"/>
      <c r="EZ636" s="303"/>
      <c r="FA636" s="303"/>
      <c r="FB636" s="303"/>
      <c r="FC636" s="303"/>
      <c r="FD636" s="303"/>
      <c r="FE636" s="302"/>
      <c r="FF636" s="302"/>
      <c r="FG636" s="302"/>
      <c r="FH636" s="302"/>
      <c r="FI636" s="302"/>
    </row>
    <row r="637" spans="1:165" x14ac:dyDescent="0.2">
      <c r="A637" s="302"/>
      <c r="B637" s="55">
        <f t="shared" si="55"/>
        <v>4</v>
      </c>
      <c r="C637" s="55">
        <f t="shared" si="56"/>
        <v>4</v>
      </c>
      <c r="D637" s="55">
        <f t="shared" si="57"/>
        <v>3</v>
      </c>
      <c r="E637" s="55">
        <f t="shared" si="58"/>
        <v>4</v>
      </c>
      <c r="F637" s="55">
        <f t="shared" si="59"/>
        <v>3</v>
      </c>
      <c r="G637" s="55">
        <f t="shared" si="60"/>
        <v>4</v>
      </c>
      <c r="H637" s="55">
        <f>IF(AND(M637&gt;0,M637&lt;='Summary STATS'!$C$22),1,"")</f>
        <v>1</v>
      </c>
      <c r="I637" s="305"/>
      <c r="J637" s="26" t="s">
        <v>924</v>
      </c>
      <c r="K637" s="205">
        <v>44.234833989999998</v>
      </c>
      <c r="L637" s="205">
        <v>-88.452486109999995</v>
      </c>
      <c r="M637" s="302">
        <v>4</v>
      </c>
      <c r="N637" s="302" t="s">
        <v>284</v>
      </c>
      <c r="O637" s="302" t="s">
        <v>277</v>
      </c>
      <c r="P637" s="301"/>
      <c r="Q637" s="302">
        <v>3</v>
      </c>
      <c r="R637" s="15">
        <v>2</v>
      </c>
      <c r="S637" s="15"/>
      <c r="T637" s="302"/>
      <c r="U637" s="302"/>
      <c r="V637" s="302"/>
      <c r="W637" s="302"/>
      <c r="X637" s="302"/>
      <c r="Y637" s="302"/>
      <c r="Z637" s="302"/>
      <c r="AA637" s="302"/>
      <c r="AB637" s="302"/>
      <c r="AC637" s="302"/>
      <c r="AD637" s="302"/>
      <c r="AE637" s="302">
        <v>3</v>
      </c>
      <c r="AF637" s="302"/>
      <c r="AG637" s="302"/>
      <c r="AH637" s="302"/>
      <c r="AI637" s="302"/>
      <c r="AJ637" s="302"/>
      <c r="AK637" s="302"/>
      <c r="AL637" s="302"/>
      <c r="AM637" s="302"/>
      <c r="AN637" s="302"/>
      <c r="AO637" s="302"/>
      <c r="AP637" s="302"/>
      <c r="AQ637" s="302">
        <v>3</v>
      </c>
      <c r="AR637" s="302"/>
      <c r="AS637" s="302"/>
      <c r="AT637" s="302"/>
      <c r="AU637" s="302"/>
      <c r="AV637" s="302"/>
      <c r="AW637" s="302">
        <v>1</v>
      </c>
      <c r="AX637" s="302"/>
      <c r="AY637" s="302"/>
      <c r="AZ637" s="302"/>
      <c r="BA637" s="302"/>
      <c r="BB637" s="302"/>
      <c r="BC637" s="302"/>
      <c r="BD637" s="302"/>
      <c r="BE637" s="302"/>
      <c r="BF637" s="302"/>
      <c r="BG637" s="302"/>
      <c r="BH637" s="302"/>
      <c r="BI637" s="302"/>
      <c r="BJ637" s="302"/>
      <c r="BK637" s="302"/>
      <c r="BL637" s="302"/>
      <c r="BM637" s="302"/>
      <c r="BN637" s="302"/>
      <c r="BO637" s="302"/>
      <c r="BP637" s="302"/>
      <c r="BQ637" s="302"/>
      <c r="BR637" s="302"/>
      <c r="BS637" s="302"/>
      <c r="BT637" s="302"/>
      <c r="BU637" s="302"/>
      <c r="BV637" s="302"/>
      <c r="BW637" s="302"/>
      <c r="BX637" s="302"/>
      <c r="BY637" s="302"/>
      <c r="BZ637" s="302"/>
      <c r="CA637" s="302"/>
      <c r="CB637" s="302"/>
      <c r="CC637" s="302"/>
      <c r="CD637" s="302"/>
      <c r="CE637" s="302"/>
      <c r="CF637" s="302"/>
      <c r="CG637" s="302"/>
      <c r="CH637" s="302"/>
      <c r="CI637" s="302"/>
      <c r="CJ637" s="302"/>
      <c r="CK637" s="302"/>
      <c r="CL637" s="302"/>
      <c r="CM637" s="302"/>
      <c r="CN637" s="302"/>
      <c r="CO637" s="302"/>
      <c r="CP637" s="302"/>
      <c r="CQ637" s="302"/>
      <c r="CR637" s="302"/>
      <c r="CS637" s="302"/>
      <c r="CT637" s="302"/>
      <c r="CU637" s="302"/>
      <c r="CV637" s="302"/>
      <c r="CW637" s="302"/>
      <c r="CX637" s="302"/>
      <c r="CY637" s="302"/>
      <c r="CZ637" s="302"/>
      <c r="DA637" s="302"/>
      <c r="DB637" s="302"/>
      <c r="DC637" s="302"/>
      <c r="DD637" s="302"/>
      <c r="DE637" s="302"/>
      <c r="DF637" s="302"/>
      <c r="DG637" s="302"/>
      <c r="DH637" s="302"/>
      <c r="DI637" s="302"/>
      <c r="DJ637" s="302"/>
      <c r="DK637" s="302"/>
      <c r="DL637" s="302"/>
      <c r="DM637" s="302"/>
      <c r="DN637" s="302"/>
      <c r="DO637" s="302"/>
      <c r="DP637" s="302"/>
      <c r="DQ637" s="302"/>
      <c r="DR637" s="302"/>
      <c r="DS637" s="302"/>
      <c r="DT637" s="302"/>
      <c r="DU637" s="302"/>
      <c r="DV637" s="302"/>
      <c r="DW637" s="302"/>
      <c r="DX637" s="302"/>
      <c r="DY637" s="302"/>
      <c r="DZ637" s="302"/>
      <c r="EA637" s="302"/>
      <c r="EB637" s="302"/>
      <c r="EC637" s="302"/>
      <c r="ED637" s="302"/>
      <c r="EE637" s="302"/>
      <c r="EF637" s="302"/>
      <c r="EG637" s="302"/>
      <c r="EH637" s="302"/>
      <c r="EI637" s="302"/>
      <c r="EJ637" s="302"/>
      <c r="EK637" s="302"/>
      <c r="EL637" s="302"/>
      <c r="EM637" s="302"/>
      <c r="EN637" s="302"/>
      <c r="EO637" s="302"/>
      <c r="EP637" s="302"/>
      <c r="EQ637" s="302"/>
      <c r="ER637" s="302"/>
      <c r="ES637" s="302"/>
      <c r="ET637" s="302"/>
      <c r="EU637" s="302"/>
      <c r="EV637" s="302"/>
      <c r="EW637" s="302"/>
      <c r="EX637" s="302"/>
      <c r="EY637" s="302"/>
      <c r="EZ637" s="303"/>
      <c r="FA637" s="303"/>
      <c r="FB637" s="303">
        <v>2</v>
      </c>
      <c r="FC637" s="303"/>
      <c r="FD637" s="303"/>
      <c r="FE637" s="302"/>
      <c r="FF637" s="302"/>
      <c r="FG637" s="302"/>
      <c r="FH637" s="302"/>
      <c r="FI637" s="302"/>
    </row>
    <row r="638" spans="1:165" x14ac:dyDescent="0.2">
      <c r="A638" s="302"/>
      <c r="B638" s="55">
        <f t="shared" si="55"/>
        <v>0</v>
      </c>
      <c r="C638" s="55" t="str">
        <f t="shared" si="56"/>
        <v/>
      </c>
      <c r="D638" s="55" t="str">
        <f t="shared" si="57"/>
        <v/>
      </c>
      <c r="E638" s="55">
        <f t="shared" si="58"/>
        <v>0</v>
      </c>
      <c r="F638" s="55">
        <f t="shared" si="59"/>
        <v>0</v>
      </c>
      <c r="G638" s="55" t="str">
        <f t="shared" si="60"/>
        <v/>
      </c>
      <c r="H638" s="55">
        <f>IF(AND(M638&gt;0,M638&lt;='Summary STATS'!$C$22),1,"")</f>
        <v>1</v>
      </c>
      <c r="I638" s="305"/>
      <c r="J638" s="26" t="s">
        <v>925</v>
      </c>
      <c r="K638" s="205">
        <v>44.23481906</v>
      </c>
      <c r="L638" s="205">
        <v>-88.45138455</v>
      </c>
      <c r="M638" s="302">
        <v>8.25</v>
      </c>
      <c r="N638" s="302" t="s">
        <v>293</v>
      </c>
      <c r="O638" s="302" t="s">
        <v>277</v>
      </c>
      <c r="P638" s="301"/>
      <c r="Q638" s="302"/>
      <c r="R638" s="15"/>
      <c r="S638" s="15"/>
      <c r="T638" s="302"/>
      <c r="U638" s="302"/>
      <c r="V638" s="302"/>
      <c r="W638" s="302"/>
      <c r="X638" s="302"/>
      <c r="Y638" s="302"/>
      <c r="Z638" s="302"/>
      <c r="AA638" s="302"/>
      <c r="AB638" s="302"/>
      <c r="AC638" s="302"/>
      <c r="AD638" s="302"/>
      <c r="AE638" s="302"/>
      <c r="AF638" s="302"/>
      <c r="AG638" s="302"/>
      <c r="AH638" s="302"/>
      <c r="AI638" s="302"/>
      <c r="AJ638" s="302"/>
      <c r="AK638" s="302"/>
      <c r="AL638" s="302"/>
      <c r="AM638" s="302"/>
      <c r="AN638" s="302"/>
      <c r="AO638" s="302"/>
      <c r="AP638" s="302"/>
      <c r="AQ638" s="302"/>
      <c r="AR638" s="302"/>
      <c r="AS638" s="302"/>
      <c r="AT638" s="302"/>
      <c r="AU638" s="302"/>
      <c r="AV638" s="302"/>
      <c r="AW638" s="302"/>
      <c r="AX638" s="302"/>
      <c r="AY638" s="302"/>
      <c r="AZ638" s="302"/>
      <c r="BA638" s="302"/>
      <c r="BB638" s="302"/>
      <c r="BC638" s="302"/>
      <c r="BD638" s="302"/>
      <c r="BE638" s="302"/>
      <c r="BF638" s="302"/>
      <c r="BG638" s="302"/>
      <c r="BH638" s="302"/>
      <c r="BI638" s="302"/>
      <c r="BJ638" s="302"/>
      <c r="BK638" s="302"/>
      <c r="BL638" s="302"/>
      <c r="BM638" s="302"/>
      <c r="BN638" s="302"/>
      <c r="BO638" s="302"/>
      <c r="BP638" s="302"/>
      <c r="BQ638" s="302"/>
      <c r="BR638" s="302"/>
      <c r="BS638" s="302"/>
      <c r="BT638" s="302"/>
      <c r="BU638" s="302"/>
      <c r="BV638" s="302"/>
      <c r="BW638" s="302"/>
      <c r="BX638" s="302"/>
      <c r="BY638" s="302"/>
      <c r="BZ638" s="302"/>
      <c r="CA638" s="302"/>
      <c r="CB638" s="302"/>
      <c r="CC638" s="302"/>
      <c r="CD638" s="302"/>
      <c r="CE638" s="302"/>
      <c r="CF638" s="302"/>
      <c r="CG638" s="302"/>
      <c r="CH638" s="302"/>
      <c r="CI638" s="302"/>
      <c r="CJ638" s="302"/>
      <c r="CK638" s="302"/>
      <c r="CL638" s="302"/>
      <c r="CM638" s="302"/>
      <c r="CN638" s="302"/>
      <c r="CO638" s="302"/>
      <c r="CP638" s="302"/>
      <c r="CQ638" s="302"/>
      <c r="CR638" s="302"/>
      <c r="CS638" s="302"/>
      <c r="CT638" s="302"/>
      <c r="CU638" s="302"/>
      <c r="CV638" s="302"/>
      <c r="CW638" s="302"/>
      <c r="CX638" s="302"/>
      <c r="CY638" s="302"/>
      <c r="CZ638" s="302"/>
      <c r="DA638" s="302"/>
      <c r="DB638" s="302"/>
      <c r="DC638" s="302"/>
      <c r="DD638" s="302"/>
      <c r="DE638" s="302"/>
      <c r="DF638" s="302"/>
      <c r="DG638" s="302"/>
      <c r="DH638" s="302"/>
      <c r="DI638" s="302"/>
      <c r="DJ638" s="302"/>
      <c r="DK638" s="302"/>
      <c r="DL638" s="302"/>
      <c r="DM638" s="302"/>
      <c r="DN638" s="302"/>
      <c r="DO638" s="302"/>
      <c r="DP638" s="302"/>
      <c r="DQ638" s="302"/>
      <c r="DR638" s="302"/>
      <c r="DS638" s="302"/>
      <c r="DT638" s="302"/>
      <c r="DU638" s="302"/>
      <c r="DV638" s="302"/>
      <c r="DW638" s="302"/>
      <c r="DX638" s="302"/>
      <c r="DY638" s="302"/>
      <c r="DZ638" s="302"/>
      <c r="EA638" s="302"/>
      <c r="EB638" s="302"/>
      <c r="EC638" s="302"/>
      <c r="ED638" s="302"/>
      <c r="EE638" s="302"/>
      <c r="EF638" s="302"/>
      <c r="EG638" s="302"/>
      <c r="EH638" s="302"/>
      <c r="EI638" s="302"/>
      <c r="EJ638" s="302"/>
      <c r="EK638" s="302"/>
      <c r="EL638" s="302"/>
      <c r="EM638" s="302"/>
      <c r="EN638" s="302"/>
      <c r="EO638" s="302"/>
      <c r="EP638" s="302"/>
      <c r="EQ638" s="302"/>
      <c r="ER638" s="302"/>
      <c r="ES638" s="302"/>
      <c r="ET638" s="302"/>
      <c r="EU638" s="302"/>
      <c r="EV638" s="302"/>
      <c r="EW638" s="302"/>
      <c r="EX638" s="302"/>
      <c r="EY638" s="302"/>
      <c r="EZ638" s="303"/>
      <c r="FA638" s="303"/>
      <c r="FB638" s="303"/>
      <c r="FC638" s="303"/>
      <c r="FD638" s="303"/>
      <c r="FE638" s="302"/>
      <c r="FF638" s="302"/>
      <c r="FG638" s="302"/>
      <c r="FH638" s="302"/>
      <c r="FI638" s="302"/>
    </row>
    <row r="639" spans="1:165" x14ac:dyDescent="0.2">
      <c r="A639" s="302"/>
      <c r="B639" s="55">
        <f t="shared" si="55"/>
        <v>0</v>
      </c>
      <c r="C639" s="55" t="str">
        <f t="shared" si="56"/>
        <v/>
      </c>
      <c r="D639" s="55" t="str">
        <f t="shared" si="57"/>
        <v/>
      </c>
      <c r="E639" s="55" t="str">
        <f t="shared" si="58"/>
        <v/>
      </c>
      <c r="F639" s="55" t="str">
        <f t="shared" si="59"/>
        <v/>
      </c>
      <c r="G639" s="55" t="str">
        <f t="shared" si="60"/>
        <v/>
      </c>
      <c r="H639" s="55" t="str">
        <f>IF(AND(M639&gt;0,M639&lt;='Summary STATS'!$C$22),1,"")</f>
        <v/>
      </c>
      <c r="I639" s="305"/>
      <c r="J639" s="26" t="s">
        <v>926</v>
      </c>
      <c r="K639" s="205">
        <v>44.23480412</v>
      </c>
      <c r="L639" s="205">
        <v>-88.450282990000005</v>
      </c>
      <c r="M639" s="302">
        <v>23</v>
      </c>
      <c r="N639" s="302" t="s">
        <v>276</v>
      </c>
      <c r="O639" s="302" t="s">
        <v>277</v>
      </c>
      <c r="P639" s="301"/>
      <c r="Q639" s="302"/>
      <c r="R639" s="15"/>
      <c r="S639" s="15"/>
      <c r="T639" s="302"/>
      <c r="U639" s="302"/>
      <c r="V639" s="302"/>
      <c r="W639" s="302"/>
      <c r="X639" s="302"/>
      <c r="Y639" s="302"/>
      <c r="Z639" s="302"/>
      <c r="AA639" s="302"/>
      <c r="AB639" s="302"/>
      <c r="AC639" s="302"/>
      <c r="AD639" s="302"/>
      <c r="AE639" s="302"/>
      <c r="AF639" s="302"/>
      <c r="AG639" s="302"/>
      <c r="AH639" s="302"/>
      <c r="AI639" s="302"/>
      <c r="AJ639" s="302"/>
      <c r="AK639" s="302"/>
      <c r="AL639" s="302"/>
      <c r="AM639" s="302"/>
      <c r="AN639" s="302"/>
      <c r="AO639" s="302"/>
      <c r="AP639" s="302"/>
      <c r="AQ639" s="302"/>
      <c r="AR639" s="302"/>
      <c r="AS639" s="302"/>
      <c r="AT639" s="302"/>
      <c r="AU639" s="302"/>
      <c r="AV639" s="302"/>
      <c r="AW639" s="302"/>
      <c r="AX639" s="302"/>
      <c r="AY639" s="302"/>
      <c r="AZ639" s="302"/>
      <c r="BA639" s="302"/>
      <c r="BB639" s="302"/>
      <c r="BC639" s="302"/>
      <c r="BD639" s="302"/>
      <c r="BE639" s="302"/>
      <c r="BF639" s="302"/>
      <c r="BG639" s="302"/>
      <c r="BH639" s="302"/>
      <c r="BI639" s="302"/>
      <c r="BJ639" s="302"/>
      <c r="BK639" s="302"/>
      <c r="BL639" s="302"/>
      <c r="BM639" s="302"/>
      <c r="BN639" s="302"/>
      <c r="BO639" s="302"/>
      <c r="BP639" s="302"/>
      <c r="BQ639" s="302"/>
      <c r="BR639" s="302"/>
      <c r="BS639" s="302"/>
      <c r="BT639" s="302"/>
      <c r="BU639" s="302"/>
      <c r="BV639" s="302"/>
      <c r="BW639" s="302"/>
      <c r="BX639" s="302"/>
      <c r="BY639" s="302"/>
      <c r="BZ639" s="302"/>
      <c r="CA639" s="302"/>
      <c r="CB639" s="302"/>
      <c r="CC639" s="302"/>
      <c r="CD639" s="302"/>
      <c r="CE639" s="302"/>
      <c r="CF639" s="302"/>
      <c r="CG639" s="302"/>
      <c r="CH639" s="302"/>
      <c r="CI639" s="302"/>
      <c r="CJ639" s="302"/>
      <c r="CK639" s="302"/>
      <c r="CL639" s="302"/>
      <c r="CM639" s="302"/>
      <c r="CN639" s="302"/>
      <c r="CO639" s="302"/>
      <c r="CP639" s="302"/>
      <c r="CQ639" s="302"/>
      <c r="CR639" s="302"/>
      <c r="CS639" s="302"/>
      <c r="CT639" s="302"/>
      <c r="CU639" s="302"/>
      <c r="CV639" s="302"/>
      <c r="CW639" s="302"/>
      <c r="CX639" s="302"/>
      <c r="CY639" s="302"/>
      <c r="CZ639" s="302"/>
      <c r="DA639" s="302"/>
      <c r="DB639" s="302"/>
      <c r="DC639" s="302"/>
      <c r="DD639" s="302"/>
      <c r="DE639" s="302"/>
      <c r="DF639" s="302"/>
      <c r="DG639" s="302"/>
      <c r="DH639" s="302"/>
      <c r="DI639" s="302"/>
      <c r="DJ639" s="302"/>
      <c r="DK639" s="302"/>
      <c r="DL639" s="302"/>
      <c r="DM639" s="302"/>
      <c r="DN639" s="302"/>
      <c r="DO639" s="302"/>
      <c r="DP639" s="302"/>
      <c r="DQ639" s="302"/>
      <c r="DR639" s="302"/>
      <c r="DS639" s="302"/>
      <c r="DT639" s="302"/>
      <c r="DU639" s="302"/>
      <c r="DV639" s="302"/>
      <c r="DW639" s="302"/>
      <c r="DX639" s="302"/>
      <c r="DY639" s="302"/>
      <c r="DZ639" s="302"/>
      <c r="EA639" s="302"/>
      <c r="EB639" s="302"/>
      <c r="EC639" s="302"/>
      <c r="ED639" s="302"/>
      <c r="EE639" s="302"/>
      <c r="EF639" s="302"/>
      <c r="EG639" s="302"/>
      <c r="EH639" s="302"/>
      <c r="EI639" s="302"/>
      <c r="EJ639" s="302"/>
      <c r="EK639" s="302"/>
      <c r="EL639" s="302"/>
      <c r="EM639" s="302"/>
      <c r="EN639" s="302"/>
      <c r="EO639" s="302"/>
      <c r="EP639" s="302"/>
      <c r="EQ639" s="302"/>
      <c r="ER639" s="302"/>
      <c r="ES639" s="302"/>
      <c r="ET639" s="302"/>
      <c r="EU639" s="302"/>
      <c r="EV639" s="302"/>
      <c r="EW639" s="302"/>
      <c r="EX639" s="302"/>
      <c r="EY639" s="302"/>
      <c r="EZ639" s="303"/>
      <c r="FA639" s="303"/>
      <c r="FB639" s="303"/>
      <c r="FC639" s="303"/>
      <c r="FD639" s="303"/>
      <c r="FE639" s="302"/>
      <c r="FF639" s="302"/>
      <c r="FG639" s="302"/>
      <c r="FH639" s="302"/>
      <c r="FI639" s="302"/>
    </row>
    <row r="640" spans="1:165" x14ac:dyDescent="0.2">
      <c r="A640" s="302"/>
      <c r="B640" s="55">
        <f t="shared" si="55"/>
        <v>0</v>
      </c>
      <c r="C640" s="55" t="str">
        <f t="shared" si="56"/>
        <v/>
      </c>
      <c r="D640" s="55" t="str">
        <f t="shared" si="57"/>
        <v/>
      </c>
      <c r="E640" s="55">
        <f t="shared" si="58"/>
        <v>0</v>
      </c>
      <c r="F640" s="55">
        <f t="shared" si="59"/>
        <v>0</v>
      </c>
      <c r="G640" s="55" t="str">
        <f t="shared" si="60"/>
        <v/>
      </c>
      <c r="H640" s="55">
        <f>IF(AND(M640&gt;0,M640&lt;='Summary STATS'!$C$22),1,"")</f>
        <v>1</v>
      </c>
      <c r="I640" s="305"/>
      <c r="J640" s="26" t="s">
        <v>927</v>
      </c>
      <c r="K640" s="205">
        <v>44.234789169999999</v>
      </c>
      <c r="L640" s="205">
        <v>-88.449181420000002</v>
      </c>
      <c r="M640" s="302">
        <v>6</v>
      </c>
      <c r="N640" s="302" t="s">
        <v>276</v>
      </c>
      <c r="O640" s="302" t="s">
        <v>277</v>
      </c>
      <c r="P640" s="301"/>
      <c r="Q640" s="302"/>
      <c r="R640" s="15"/>
      <c r="S640" s="15"/>
      <c r="T640" s="302"/>
      <c r="U640" s="302"/>
      <c r="V640" s="302"/>
      <c r="W640" s="302"/>
      <c r="X640" s="302"/>
      <c r="Y640" s="302"/>
      <c r="Z640" s="302"/>
      <c r="AA640" s="302"/>
      <c r="AB640" s="302"/>
      <c r="AC640" s="302"/>
      <c r="AD640" s="302"/>
      <c r="AE640" s="302"/>
      <c r="AF640" s="302"/>
      <c r="AG640" s="302"/>
      <c r="AH640" s="302"/>
      <c r="AI640" s="302"/>
      <c r="AJ640" s="302"/>
      <c r="AK640" s="302"/>
      <c r="AL640" s="302"/>
      <c r="AM640" s="302"/>
      <c r="AN640" s="302"/>
      <c r="AO640" s="302"/>
      <c r="AP640" s="302"/>
      <c r="AQ640" s="302"/>
      <c r="AR640" s="302"/>
      <c r="AS640" s="302"/>
      <c r="AT640" s="302"/>
      <c r="AU640" s="302"/>
      <c r="AV640" s="302"/>
      <c r="AW640" s="302"/>
      <c r="AX640" s="302"/>
      <c r="AY640" s="302"/>
      <c r="AZ640" s="302"/>
      <c r="BA640" s="302"/>
      <c r="BB640" s="302"/>
      <c r="BC640" s="302"/>
      <c r="BD640" s="302"/>
      <c r="BE640" s="302"/>
      <c r="BF640" s="302"/>
      <c r="BG640" s="302"/>
      <c r="BH640" s="302"/>
      <c r="BI640" s="302"/>
      <c r="BJ640" s="302"/>
      <c r="BK640" s="302"/>
      <c r="BL640" s="302"/>
      <c r="BM640" s="302"/>
      <c r="BN640" s="302"/>
      <c r="BO640" s="302"/>
      <c r="BP640" s="302"/>
      <c r="BQ640" s="302"/>
      <c r="BR640" s="302"/>
      <c r="BS640" s="302"/>
      <c r="BT640" s="302"/>
      <c r="BU640" s="302"/>
      <c r="BV640" s="302"/>
      <c r="BW640" s="302"/>
      <c r="BX640" s="302"/>
      <c r="BY640" s="302"/>
      <c r="BZ640" s="302"/>
      <c r="CA640" s="302"/>
      <c r="CB640" s="302"/>
      <c r="CC640" s="302"/>
      <c r="CD640" s="302"/>
      <c r="CE640" s="302"/>
      <c r="CF640" s="302"/>
      <c r="CG640" s="302"/>
      <c r="CH640" s="302"/>
      <c r="CI640" s="302"/>
      <c r="CJ640" s="302"/>
      <c r="CK640" s="302"/>
      <c r="CL640" s="302"/>
      <c r="CM640" s="302"/>
      <c r="CN640" s="302"/>
      <c r="CO640" s="302"/>
      <c r="CP640" s="302"/>
      <c r="CQ640" s="302"/>
      <c r="CR640" s="302"/>
      <c r="CS640" s="302"/>
      <c r="CT640" s="302"/>
      <c r="CU640" s="302"/>
      <c r="CV640" s="302"/>
      <c r="CW640" s="302"/>
      <c r="CX640" s="302"/>
      <c r="CY640" s="302"/>
      <c r="CZ640" s="302"/>
      <c r="DA640" s="302"/>
      <c r="DB640" s="302"/>
      <c r="DC640" s="302"/>
      <c r="DD640" s="302"/>
      <c r="DE640" s="302"/>
      <c r="DF640" s="302"/>
      <c r="DG640" s="302"/>
      <c r="DH640" s="302"/>
      <c r="DI640" s="302"/>
      <c r="DJ640" s="302"/>
      <c r="DK640" s="302"/>
      <c r="DL640" s="302"/>
      <c r="DM640" s="302"/>
      <c r="DN640" s="302"/>
      <c r="DO640" s="302"/>
      <c r="DP640" s="302"/>
      <c r="DQ640" s="302"/>
      <c r="DR640" s="302"/>
      <c r="DS640" s="302"/>
      <c r="DT640" s="302"/>
      <c r="DU640" s="302"/>
      <c r="DV640" s="302"/>
      <c r="DW640" s="302"/>
      <c r="DX640" s="302"/>
      <c r="DY640" s="302"/>
      <c r="DZ640" s="302"/>
      <c r="EA640" s="302"/>
      <c r="EB640" s="302"/>
      <c r="EC640" s="302"/>
      <c r="ED640" s="302"/>
      <c r="EE640" s="302"/>
      <c r="EF640" s="302"/>
      <c r="EG640" s="302"/>
      <c r="EH640" s="302"/>
      <c r="EI640" s="302"/>
      <c r="EJ640" s="302"/>
      <c r="EK640" s="302"/>
      <c r="EL640" s="302"/>
      <c r="EM640" s="302"/>
      <c r="EN640" s="302"/>
      <c r="EO640" s="302"/>
      <c r="EP640" s="302"/>
      <c r="EQ640" s="302"/>
      <c r="ER640" s="302"/>
      <c r="ES640" s="302"/>
      <c r="ET640" s="302"/>
      <c r="EU640" s="302"/>
      <c r="EV640" s="302"/>
      <c r="EW640" s="302"/>
      <c r="EX640" s="302"/>
      <c r="EY640" s="302"/>
      <c r="EZ640" s="303"/>
      <c r="FA640" s="303"/>
      <c r="FB640" s="303"/>
      <c r="FC640" s="303"/>
      <c r="FD640" s="303"/>
      <c r="FE640" s="302"/>
      <c r="FF640" s="302"/>
      <c r="FG640" s="302"/>
      <c r="FH640" s="302"/>
      <c r="FI640" s="302"/>
    </row>
    <row r="641" spans="1:165" x14ac:dyDescent="0.2">
      <c r="A641" s="302"/>
      <c r="B641" s="55">
        <f t="shared" si="55"/>
        <v>5</v>
      </c>
      <c r="C641" s="55">
        <f t="shared" si="56"/>
        <v>5</v>
      </c>
      <c r="D641" s="55">
        <f t="shared" si="57"/>
        <v>5</v>
      </c>
      <c r="E641" s="55">
        <f t="shared" si="58"/>
        <v>5</v>
      </c>
      <c r="F641" s="55">
        <f t="shared" si="59"/>
        <v>5</v>
      </c>
      <c r="G641" s="55">
        <f t="shared" si="60"/>
        <v>1.5</v>
      </c>
      <c r="H641" s="55">
        <f>IF(AND(M641&gt;0,M641&lt;='Summary STATS'!$C$22),1,"")</f>
        <v>1</v>
      </c>
      <c r="I641" s="305"/>
      <c r="J641" s="26" t="s">
        <v>928</v>
      </c>
      <c r="K641" s="205">
        <v>44.23571535</v>
      </c>
      <c r="L641" s="205">
        <v>-88.45907484</v>
      </c>
      <c r="M641" s="302">
        <v>1.5</v>
      </c>
      <c r="N641" s="302" t="s">
        <v>284</v>
      </c>
      <c r="O641" s="302" t="s">
        <v>277</v>
      </c>
      <c r="P641" s="301"/>
      <c r="Q641" s="302">
        <v>3</v>
      </c>
      <c r="R641" s="15"/>
      <c r="S641" s="15"/>
      <c r="T641" s="302"/>
      <c r="U641" s="302"/>
      <c r="V641" s="302"/>
      <c r="W641" s="302"/>
      <c r="X641" s="302"/>
      <c r="Y641" s="302"/>
      <c r="Z641" s="302"/>
      <c r="AA641" s="302"/>
      <c r="AB641" s="302"/>
      <c r="AC641" s="302"/>
      <c r="AD641" s="302"/>
      <c r="AE641" s="302">
        <v>3</v>
      </c>
      <c r="AF641" s="302"/>
      <c r="AG641" s="302"/>
      <c r="AH641" s="302"/>
      <c r="AI641" s="302"/>
      <c r="AJ641" s="302"/>
      <c r="AK641" s="302"/>
      <c r="AL641" s="302"/>
      <c r="AM641" s="302"/>
      <c r="AN641" s="302"/>
      <c r="AO641" s="302"/>
      <c r="AP641" s="302"/>
      <c r="AQ641" s="302">
        <v>1</v>
      </c>
      <c r="AR641" s="302"/>
      <c r="AS641" s="302"/>
      <c r="AT641" s="302"/>
      <c r="AU641" s="302"/>
      <c r="AV641" s="302"/>
      <c r="AW641" s="302" t="s">
        <v>278</v>
      </c>
      <c r="AX641" s="302"/>
      <c r="AY641" s="302"/>
      <c r="AZ641" s="302"/>
      <c r="BA641" s="302"/>
      <c r="BB641" s="302"/>
      <c r="BC641" s="302"/>
      <c r="BD641" s="302"/>
      <c r="BE641" s="302">
        <v>1</v>
      </c>
      <c r="BF641" s="302"/>
      <c r="BG641" s="302"/>
      <c r="BH641" s="302"/>
      <c r="BI641" s="302"/>
      <c r="BJ641" s="302"/>
      <c r="BK641" s="302"/>
      <c r="BL641" s="302"/>
      <c r="BM641" s="302"/>
      <c r="BN641" s="302"/>
      <c r="BO641" s="302"/>
      <c r="BP641" s="302"/>
      <c r="BQ641" s="302"/>
      <c r="BR641" s="302"/>
      <c r="BS641" s="302"/>
      <c r="BT641" s="302"/>
      <c r="BU641" s="302"/>
      <c r="BV641" s="302"/>
      <c r="BW641" s="302"/>
      <c r="BX641" s="302"/>
      <c r="BY641" s="302"/>
      <c r="BZ641" s="302"/>
      <c r="CA641" s="302"/>
      <c r="CB641" s="302"/>
      <c r="CC641" s="302"/>
      <c r="CD641" s="302"/>
      <c r="CE641" s="302"/>
      <c r="CF641" s="302"/>
      <c r="CG641" s="302"/>
      <c r="CH641" s="302"/>
      <c r="CI641" s="302"/>
      <c r="CJ641" s="302"/>
      <c r="CK641" s="302"/>
      <c r="CL641" s="302"/>
      <c r="CM641" s="302"/>
      <c r="CN641" s="302"/>
      <c r="CO641" s="302"/>
      <c r="CP641" s="302"/>
      <c r="CQ641" s="302"/>
      <c r="CR641" s="302"/>
      <c r="CS641" s="302"/>
      <c r="CT641" s="302"/>
      <c r="CU641" s="302"/>
      <c r="CV641" s="302"/>
      <c r="CW641" s="302"/>
      <c r="CX641" s="302"/>
      <c r="CY641" s="302"/>
      <c r="CZ641" s="302"/>
      <c r="DA641" s="302"/>
      <c r="DB641" s="302"/>
      <c r="DC641" s="302"/>
      <c r="DD641" s="302"/>
      <c r="DE641" s="302"/>
      <c r="DF641" s="302"/>
      <c r="DG641" s="302"/>
      <c r="DH641" s="302"/>
      <c r="DI641" s="302"/>
      <c r="DJ641" s="302"/>
      <c r="DK641" s="302"/>
      <c r="DL641" s="302"/>
      <c r="DM641" s="302"/>
      <c r="DN641" s="302"/>
      <c r="DO641" s="302"/>
      <c r="DP641" s="302"/>
      <c r="DQ641" s="302"/>
      <c r="DR641" s="302"/>
      <c r="DS641" s="302"/>
      <c r="DT641" s="302"/>
      <c r="DU641" s="302"/>
      <c r="DV641" s="302"/>
      <c r="DW641" s="302"/>
      <c r="DX641" s="302"/>
      <c r="DY641" s="302"/>
      <c r="DZ641" s="302"/>
      <c r="EA641" s="302"/>
      <c r="EB641" s="302"/>
      <c r="EC641" s="302"/>
      <c r="ED641" s="302" t="s">
        <v>278</v>
      </c>
      <c r="EE641" s="302"/>
      <c r="EF641" s="302">
        <v>1</v>
      </c>
      <c r="EG641" s="302"/>
      <c r="EH641" s="302"/>
      <c r="EI641" s="302"/>
      <c r="EJ641" s="302"/>
      <c r="EK641" s="302"/>
      <c r="EL641" s="302"/>
      <c r="EM641" s="302"/>
      <c r="EN641" s="302"/>
      <c r="EO641" s="302"/>
      <c r="EP641" s="302"/>
      <c r="EQ641" s="302"/>
      <c r="ER641" s="302"/>
      <c r="ES641" s="302"/>
      <c r="ET641" s="302"/>
      <c r="EU641" s="302">
        <v>1</v>
      </c>
      <c r="EV641" s="302"/>
      <c r="EW641" s="302"/>
      <c r="EX641" s="302"/>
      <c r="EY641" s="302"/>
      <c r="EZ641" s="303"/>
      <c r="FA641" s="303"/>
      <c r="FB641" s="303">
        <v>2</v>
      </c>
      <c r="FC641" s="303"/>
      <c r="FD641" s="303"/>
      <c r="FE641" s="302"/>
      <c r="FF641" s="302"/>
      <c r="FG641" s="302"/>
      <c r="FH641" s="302"/>
      <c r="FI641" s="302"/>
    </row>
    <row r="642" spans="1:165" x14ac:dyDescent="0.2">
      <c r="A642" s="302"/>
      <c r="B642" s="55">
        <f t="shared" ref="B642:B705" si="61">COUNT(R642:EY642,FE642:FM642)</f>
        <v>0</v>
      </c>
      <c r="C642" s="55" t="str">
        <f t="shared" ref="C642:C705" si="62">IF(COUNT(R642:EY642,FE642:FM642)&gt;0,COUNT(R642:EY642,FE642:FM642),"")</f>
        <v/>
      </c>
      <c r="D642" s="55" t="str">
        <f t="shared" ref="D642:D705" si="63">IF(COUNT(T642:BJ642,BL642:BT642,BV642:CB642,CD642:EY642,FE642:FM642)&gt;0,COUNT(T642:BJ642,BL642:BT642,BV642:CB642,CD642:EY642,FE642:FM642),"")</f>
        <v/>
      </c>
      <c r="E642" s="55" t="str">
        <f t="shared" ref="E642:E705" si="64">IF(H642=1,COUNT(R642:EY642,FE642:FM642),"")</f>
        <v/>
      </c>
      <c r="F642" s="55" t="str">
        <f t="shared" ref="F642:F705" si="65">IF(H642=1,COUNT(T642:BJ642,BL642:BT642,BV642:CB642,CD642:EY642,FE642:FM642),"")</f>
        <v/>
      </c>
      <c r="G642" s="55" t="str">
        <f t="shared" si="60"/>
        <v/>
      </c>
      <c r="H642" s="55" t="str">
        <f>IF(AND(M642&gt;0,M642&lt;='Summary STATS'!$C$22),1,"")</f>
        <v/>
      </c>
      <c r="I642" s="305"/>
      <c r="J642" s="26" t="s">
        <v>930</v>
      </c>
      <c r="K642" s="205">
        <v>44.235700479999998</v>
      </c>
      <c r="L642" s="205">
        <v>-88.457973260000003</v>
      </c>
      <c r="M642" s="300"/>
      <c r="N642" s="300"/>
      <c r="O642" s="300"/>
      <c r="P642" s="301" t="s">
        <v>258</v>
      </c>
      <c r="Q642" s="302"/>
      <c r="R642" s="15"/>
      <c r="S642" s="15"/>
      <c r="T642" s="302"/>
      <c r="U642" s="302"/>
      <c r="V642" s="302"/>
      <c r="W642" s="302"/>
      <c r="X642" s="302"/>
      <c r="Y642" s="302"/>
      <c r="Z642" s="302"/>
      <c r="AA642" s="302"/>
      <c r="AB642" s="302"/>
      <c r="AC642" s="302"/>
      <c r="AD642" s="302"/>
      <c r="AE642" s="302"/>
      <c r="AF642" s="302"/>
      <c r="AG642" s="302"/>
      <c r="AH642" s="302"/>
      <c r="AI642" s="302"/>
      <c r="AJ642" s="302"/>
      <c r="AK642" s="302"/>
      <c r="AL642" s="302"/>
      <c r="AM642" s="302"/>
      <c r="AN642" s="302"/>
      <c r="AO642" s="302"/>
      <c r="AP642" s="302"/>
      <c r="AQ642" s="302"/>
      <c r="AR642" s="302"/>
      <c r="AS642" s="302"/>
      <c r="AT642" s="302"/>
      <c r="AU642" s="302"/>
      <c r="AV642" s="302"/>
      <c r="AW642" s="302"/>
      <c r="AX642" s="302"/>
      <c r="AY642" s="302"/>
      <c r="AZ642" s="302"/>
      <c r="BA642" s="302"/>
      <c r="BB642" s="302"/>
      <c r="BC642" s="302"/>
      <c r="BD642" s="302"/>
      <c r="BE642" s="302"/>
      <c r="BF642" s="302"/>
      <c r="BG642" s="302"/>
      <c r="BH642" s="302"/>
      <c r="BI642" s="302"/>
      <c r="BJ642" s="302"/>
      <c r="BK642" s="302"/>
      <c r="BL642" s="302"/>
      <c r="BM642" s="302"/>
      <c r="BN642" s="302"/>
      <c r="BO642" s="302"/>
      <c r="BP642" s="302"/>
      <c r="BQ642" s="302"/>
      <c r="BR642" s="302"/>
      <c r="BS642" s="302"/>
      <c r="BT642" s="302"/>
      <c r="BU642" s="302"/>
      <c r="BV642" s="302"/>
      <c r="BW642" s="302"/>
      <c r="BX642" s="302"/>
      <c r="BY642" s="302"/>
      <c r="BZ642" s="302"/>
      <c r="CA642" s="302"/>
      <c r="CB642" s="302"/>
      <c r="CC642" s="302"/>
      <c r="CD642" s="302"/>
      <c r="CE642" s="302"/>
      <c r="CF642" s="302"/>
      <c r="CG642" s="302"/>
      <c r="CH642" s="302"/>
      <c r="CI642" s="302"/>
      <c r="CJ642" s="302"/>
      <c r="CK642" s="302"/>
      <c r="CL642" s="302"/>
      <c r="CM642" s="302"/>
      <c r="CN642" s="302"/>
      <c r="CO642" s="302"/>
      <c r="CP642" s="302"/>
      <c r="CQ642" s="302"/>
      <c r="CR642" s="302"/>
      <c r="CS642" s="302"/>
      <c r="CT642" s="302"/>
      <c r="CU642" s="302"/>
      <c r="CV642" s="302"/>
      <c r="CW642" s="302"/>
      <c r="CX642" s="302"/>
      <c r="CY642" s="302"/>
      <c r="CZ642" s="302"/>
      <c r="DA642" s="302"/>
      <c r="DB642" s="302"/>
      <c r="DC642" s="302"/>
      <c r="DD642" s="302"/>
      <c r="DE642" s="302"/>
      <c r="DF642" s="302"/>
      <c r="DG642" s="302"/>
      <c r="DH642" s="302"/>
      <c r="DI642" s="302"/>
      <c r="DJ642" s="302"/>
      <c r="DK642" s="302"/>
      <c r="DL642" s="302"/>
      <c r="DM642" s="302"/>
      <c r="DN642" s="302"/>
      <c r="DO642" s="302"/>
      <c r="DP642" s="302"/>
      <c r="DQ642" s="302"/>
      <c r="DR642" s="302"/>
      <c r="DS642" s="302"/>
      <c r="DT642" s="302"/>
      <c r="DU642" s="302"/>
      <c r="DV642" s="302"/>
      <c r="DW642" s="302"/>
      <c r="DX642" s="302"/>
      <c r="DY642" s="302"/>
      <c r="DZ642" s="302"/>
      <c r="EA642" s="302"/>
      <c r="EB642" s="302"/>
      <c r="EC642" s="302"/>
      <c r="ED642" s="302"/>
      <c r="EE642" s="302"/>
      <c r="EF642" s="302"/>
      <c r="EG642" s="302"/>
      <c r="EH642" s="302"/>
      <c r="EI642" s="302"/>
      <c r="EJ642" s="302"/>
      <c r="EK642" s="302"/>
      <c r="EL642" s="302"/>
      <c r="EM642" s="302"/>
      <c r="EN642" s="302"/>
      <c r="EO642" s="302"/>
      <c r="EP642" s="302"/>
      <c r="EQ642" s="302"/>
      <c r="ER642" s="302"/>
      <c r="ES642" s="302"/>
      <c r="ET642" s="302"/>
      <c r="EU642" s="302"/>
      <c r="EV642" s="302"/>
      <c r="EW642" s="302"/>
      <c r="EX642" s="302"/>
      <c r="EY642" s="302"/>
      <c r="EZ642" s="303"/>
      <c r="FA642" s="303"/>
      <c r="FB642" s="303"/>
      <c r="FC642" s="303"/>
      <c r="FD642" s="303"/>
      <c r="FE642" s="302"/>
      <c r="FF642" s="302"/>
      <c r="FG642" s="302"/>
      <c r="FH642" s="302"/>
      <c r="FI642" s="302"/>
    </row>
    <row r="643" spans="1:165" x14ac:dyDescent="0.2">
      <c r="A643" s="302"/>
      <c r="B643" s="55">
        <f t="shared" si="61"/>
        <v>6</v>
      </c>
      <c r="C643" s="55">
        <f t="shared" si="62"/>
        <v>6</v>
      </c>
      <c r="D643" s="55">
        <f t="shared" si="63"/>
        <v>6</v>
      </c>
      <c r="E643" s="55">
        <f t="shared" si="64"/>
        <v>6</v>
      </c>
      <c r="F643" s="55">
        <f t="shared" si="65"/>
        <v>6</v>
      </c>
      <c r="G643" s="55">
        <f t="shared" si="60"/>
        <v>3.5</v>
      </c>
      <c r="H643" s="55">
        <f>IF(AND(M643&gt;0,M643&lt;='Summary STATS'!$C$22),1,"")</f>
        <v>1</v>
      </c>
      <c r="I643" s="305"/>
      <c r="J643" s="26" t="s">
        <v>931</v>
      </c>
      <c r="K643" s="205">
        <v>44.235625980000002</v>
      </c>
      <c r="L643" s="205">
        <v>-88.452465349999997</v>
      </c>
      <c r="M643" s="305">
        <v>3.5</v>
      </c>
      <c r="N643" s="305" t="s">
        <v>284</v>
      </c>
      <c r="O643" s="220" t="s">
        <v>277</v>
      </c>
      <c r="P643" s="301"/>
      <c r="Q643" s="302">
        <v>1</v>
      </c>
      <c r="R643" s="15"/>
      <c r="S643" s="15"/>
      <c r="T643" s="302"/>
      <c r="U643" s="302"/>
      <c r="V643" s="302"/>
      <c r="W643" s="302"/>
      <c r="X643" s="302"/>
      <c r="Y643" s="302"/>
      <c r="Z643" s="302"/>
      <c r="AA643" s="302"/>
      <c r="AB643" s="302"/>
      <c r="AC643" s="302"/>
      <c r="AD643" s="302"/>
      <c r="AE643" s="302">
        <v>1</v>
      </c>
      <c r="AF643" s="302"/>
      <c r="AG643" s="302"/>
      <c r="AH643" s="302"/>
      <c r="AI643" s="302"/>
      <c r="AJ643" s="302"/>
      <c r="AK643" s="302"/>
      <c r="AL643" s="302"/>
      <c r="AM643" s="302"/>
      <c r="AN643" s="302"/>
      <c r="AO643" s="302"/>
      <c r="AP643" s="302"/>
      <c r="AQ643" s="302">
        <v>1</v>
      </c>
      <c r="AR643" s="302"/>
      <c r="AS643" s="302"/>
      <c r="AT643" s="302"/>
      <c r="AU643" s="302"/>
      <c r="AV643" s="302"/>
      <c r="AW643" s="302"/>
      <c r="AX643" s="302"/>
      <c r="AY643" s="302"/>
      <c r="AZ643" s="302"/>
      <c r="BA643" s="302"/>
      <c r="BB643" s="302"/>
      <c r="BC643" s="302"/>
      <c r="BD643" s="302"/>
      <c r="BE643" s="302">
        <v>1</v>
      </c>
      <c r="BF643" s="302"/>
      <c r="BG643" s="302"/>
      <c r="BH643" s="302"/>
      <c r="BI643" s="302"/>
      <c r="BJ643" s="302"/>
      <c r="BK643" s="302"/>
      <c r="BL643" s="302"/>
      <c r="BM643" s="302"/>
      <c r="BN643" s="302"/>
      <c r="BO643" s="302"/>
      <c r="BP643" s="302"/>
      <c r="BQ643" s="302"/>
      <c r="BR643" s="302"/>
      <c r="BS643" s="302"/>
      <c r="BT643" s="302"/>
      <c r="BU643" s="302"/>
      <c r="BV643" s="302"/>
      <c r="BW643" s="302"/>
      <c r="BX643" s="302"/>
      <c r="BY643" s="302"/>
      <c r="BZ643" s="302"/>
      <c r="CA643" s="302"/>
      <c r="CB643" s="302"/>
      <c r="CC643" s="302"/>
      <c r="CD643" s="302"/>
      <c r="CE643" s="302"/>
      <c r="CF643" s="302"/>
      <c r="CG643" s="302"/>
      <c r="CH643" s="302"/>
      <c r="CI643" s="302"/>
      <c r="CJ643" s="302"/>
      <c r="CK643" s="302"/>
      <c r="CL643" s="302"/>
      <c r="CM643" s="302"/>
      <c r="CN643" s="302"/>
      <c r="CO643" s="302"/>
      <c r="CP643" s="302"/>
      <c r="CQ643" s="302"/>
      <c r="CR643" s="302"/>
      <c r="CS643" s="302"/>
      <c r="CT643" s="302"/>
      <c r="CU643" s="302"/>
      <c r="CV643" s="302"/>
      <c r="CW643" s="302"/>
      <c r="CX643" s="302"/>
      <c r="CY643" s="302"/>
      <c r="CZ643" s="302"/>
      <c r="DA643" s="302"/>
      <c r="DB643" s="302"/>
      <c r="DC643" s="302"/>
      <c r="DD643" s="302"/>
      <c r="DE643" s="302"/>
      <c r="DF643" s="302"/>
      <c r="DG643" s="302"/>
      <c r="DH643" s="302"/>
      <c r="DI643" s="302"/>
      <c r="DJ643" s="302"/>
      <c r="DK643" s="302"/>
      <c r="DL643" s="302"/>
      <c r="DM643" s="302"/>
      <c r="DN643" s="302"/>
      <c r="DO643" s="302"/>
      <c r="DP643" s="302"/>
      <c r="DQ643" s="302"/>
      <c r="DR643" s="302"/>
      <c r="DS643" s="302"/>
      <c r="DT643" s="302"/>
      <c r="DU643" s="302"/>
      <c r="DV643" s="302"/>
      <c r="DW643" s="302"/>
      <c r="DX643" s="302"/>
      <c r="DY643" s="302"/>
      <c r="DZ643" s="302"/>
      <c r="EA643" s="302"/>
      <c r="EB643" s="302"/>
      <c r="EC643" s="302"/>
      <c r="ED643" s="302">
        <v>1</v>
      </c>
      <c r="EE643" s="302"/>
      <c r="EF643" s="302"/>
      <c r="EG643" s="302"/>
      <c r="EH643" s="302"/>
      <c r="EI643" s="302"/>
      <c r="EJ643" s="302"/>
      <c r="EK643" s="302"/>
      <c r="EL643" s="302"/>
      <c r="EM643" s="302"/>
      <c r="EN643" s="302"/>
      <c r="EO643" s="302"/>
      <c r="EP643" s="302"/>
      <c r="EQ643" s="302"/>
      <c r="ER643" s="302"/>
      <c r="ES643" s="302">
        <v>1</v>
      </c>
      <c r="ET643" s="302"/>
      <c r="EU643" s="302">
        <v>1</v>
      </c>
      <c r="EV643" s="302"/>
      <c r="EW643" s="302"/>
      <c r="EX643" s="302"/>
      <c r="EY643" s="302"/>
      <c r="EZ643" s="303"/>
      <c r="FA643" s="303"/>
      <c r="FB643" s="303"/>
      <c r="FC643" s="303"/>
      <c r="FD643" s="303"/>
      <c r="FE643" s="302"/>
      <c r="FF643" s="302"/>
      <c r="FG643" s="302"/>
      <c r="FH643" s="302"/>
      <c r="FI643" s="302"/>
    </row>
    <row r="644" spans="1:165" x14ac:dyDescent="0.2">
      <c r="A644" s="302"/>
      <c r="B644" s="55">
        <f t="shared" si="61"/>
        <v>0</v>
      </c>
      <c r="C644" s="55" t="str">
        <f t="shared" si="62"/>
        <v/>
      </c>
      <c r="D644" s="55" t="str">
        <f t="shared" si="63"/>
        <v/>
      </c>
      <c r="E644" s="55">
        <f t="shared" si="64"/>
        <v>0</v>
      </c>
      <c r="F644" s="55">
        <f t="shared" si="65"/>
        <v>0</v>
      </c>
      <c r="G644" s="55" t="str">
        <f t="shared" si="60"/>
        <v/>
      </c>
      <c r="H644" s="55">
        <f>IF(AND(M644&gt;0,M644&lt;='Summary STATS'!$C$22),1,"")</f>
        <v>1</v>
      </c>
      <c r="I644" s="305"/>
      <c r="J644" s="26" t="s">
        <v>932</v>
      </c>
      <c r="K644" s="205">
        <v>44.235611050000003</v>
      </c>
      <c r="L644" s="205">
        <v>-88.45136377</v>
      </c>
      <c r="M644" s="305">
        <v>7.5</v>
      </c>
      <c r="N644" s="305" t="s">
        <v>284</v>
      </c>
      <c r="O644" s="220" t="s">
        <v>277</v>
      </c>
      <c r="P644" s="301"/>
      <c r="Q644" s="302"/>
      <c r="R644" s="15"/>
      <c r="S644" s="15"/>
      <c r="T644" s="302"/>
      <c r="U644" s="302"/>
      <c r="V644" s="302"/>
      <c r="W644" s="302"/>
      <c r="X644" s="302"/>
      <c r="Y644" s="302"/>
      <c r="Z644" s="302"/>
      <c r="AA644" s="302"/>
      <c r="AB644" s="302"/>
      <c r="AC644" s="302"/>
      <c r="AD644" s="302"/>
      <c r="AE644" s="302"/>
      <c r="AF644" s="302"/>
      <c r="AG644" s="302"/>
      <c r="AH644" s="302"/>
      <c r="AI644" s="302"/>
      <c r="AJ644" s="302"/>
      <c r="AK644" s="302"/>
      <c r="AL644" s="302"/>
      <c r="AM644" s="302"/>
      <c r="AN644" s="302"/>
      <c r="AO644" s="302"/>
      <c r="AP644" s="302"/>
      <c r="AQ644" s="302"/>
      <c r="AR644" s="302"/>
      <c r="AS644" s="302"/>
      <c r="AT644" s="302"/>
      <c r="AU644" s="302"/>
      <c r="AV644" s="302"/>
      <c r="AW644" s="302"/>
      <c r="AX644" s="302"/>
      <c r="AY644" s="302"/>
      <c r="AZ644" s="302"/>
      <c r="BA644" s="302"/>
      <c r="BB644" s="302"/>
      <c r="BC644" s="302"/>
      <c r="BD644" s="302"/>
      <c r="BE644" s="302"/>
      <c r="BF644" s="302"/>
      <c r="BG644" s="302"/>
      <c r="BH644" s="302"/>
      <c r="BI644" s="302"/>
      <c r="BJ644" s="302"/>
      <c r="BK644" s="302"/>
      <c r="BL644" s="302"/>
      <c r="BM644" s="302"/>
      <c r="BN644" s="302"/>
      <c r="BO644" s="302"/>
      <c r="BP644" s="302"/>
      <c r="BQ644" s="302"/>
      <c r="BR644" s="302"/>
      <c r="BS644" s="302"/>
      <c r="BT644" s="302"/>
      <c r="BU644" s="302"/>
      <c r="BV644" s="302"/>
      <c r="BW644" s="302"/>
      <c r="BX644" s="302"/>
      <c r="BY644" s="302"/>
      <c r="BZ644" s="302"/>
      <c r="CA644" s="302"/>
      <c r="CB644" s="302"/>
      <c r="CC644" s="302"/>
      <c r="CD644" s="302"/>
      <c r="CE644" s="302"/>
      <c r="CF644" s="302"/>
      <c r="CG644" s="302"/>
      <c r="CH644" s="302"/>
      <c r="CI644" s="302"/>
      <c r="CJ644" s="302"/>
      <c r="CK644" s="302"/>
      <c r="CL644" s="302"/>
      <c r="CM644" s="302"/>
      <c r="CN644" s="302"/>
      <c r="CO644" s="302"/>
      <c r="CP644" s="302"/>
      <c r="CQ644" s="302"/>
      <c r="CR644" s="302"/>
      <c r="CS644" s="302"/>
      <c r="CT644" s="302"/>
      <c r="CU644" s="302"/>
      <c r="CV644" s="302"/>
      <c r="CW644" s="302"/>
      <c r="CX644" s="302"/>
      <c r="CY644" s="302"/>
      <c r="CZ644" s="302"/>
      <c r="DA644" s="302"/>
      <c r="DB644" s="302"/>
      <c r="DC644" s="302"/>
      <c r="DD644" s="302"/>
      <c r="DE644" s="302"/>
      <c r="DF644" s="302"/>
      <c r="DG644" s="302"/>
      <c r="DH644" s="302"/>
      <c r="DI644" s="302"/>
      <c r="DJ644" s="302"/>
      <c r="DK644" s="302"/>
      <c r="DL644" s="302"/>
      <c r="DM644" s="302"/>
      <c r="DN644" s="302"/>
      <c r="DO644" s="302"/>
      <c r="DP644" s="302"/>
      <c r="DQ644" s="302"/>
      <c r="DR644" s="302"/>
      <c r="DS644" s="302"/>
      <c r="DT644" s="302"/>
      <c r="DU644" s="302"/>
      <c r="DV644" s="302"/>
      <c r="DW644" s="302"/>
      <c r="DX644" s="302"/>
      <c r="DY644" s="302"/>
      <c r="DZ644" s="302"/>
      <c r="EA644" s="302"/>
      <c r="EB644" s="302"/>
      <c r="EC644" s="302"/>
      <c r="ED644" s="302"/>
      <c r="EE644" s="302"/>
      <c r="EF644" s="302"/>
      <c r="EG644" s="302"/>
      <c r="EH644" s="302"/>
      <c r="EI644" s="302"/>
      <c r="EJ644" s="302"/>
      <c r="EK644" s="302"/>
      <c r="EL644" s="302"/>
      <c r="EM644" s="302"/>
      <c r="EN644" s="302"/>
      <c r="EO644" s="302"/>
      <c r="EP644" s="302"/>
      <c r="EQ644" s="302"/>
      <c r="ER644" s="302"/>
      <c r="ES644" s="302"/>
      <c r="ET644" s="302"/>
      <c r="EU644" s="302"/>
      <c r="EV644" s="302"/>
      <c r="EW644" s="302"/>
      <c r="EX644" s="302"/>
      <c r="EY644" s="302"/>
      <c r="EZ644" s="303"/>
      <c r="FA644" s="303"/>
      <c r="FB644" s="303"/>
      <c r="FC644" s="303"/>
      <c r="FD644" s="303"/>
      <c r="FE644" s="302"/>
      <c r="FF644" s="302"/>
      <c r="FG644" s="302"/>
      <c r="FH644" s="302"/>
      <c r="FI644" s="302"/>
    </row>
    <row r="645" spans="1:165" x14ac:dyDescent="0.2">
      <c r="A645" s="302"/>
      <c r="B645" s="55">
        <f t="shared" si="61"/>
        <v>0</v>
      </c>
      <c r="C645" s="55" t="str">
        <f t="shared" si="62"/>
        <v/>
      </c>
      <c r="D645" s="55" t="str">
        <f t="shared" si="63"/>
        <v/>
      </c>
      <c r="E645" s="55" t="str">
        <f t="shared" si="64"/>
        <v/>
      </c>
      <c r="F645" s="55" t="str">
        <f t="shared" si="65"/>
        <v/>
      </c>
      <c r="G645" s="55" t="str">
        <f t="shared" si="60"/>
        <v/>
      </c>
      <c r="H645" s="55" t="str">
        <f>IF(AND(M645&gt;0,M645&lt;='Summary STATS'!$C$22),1,"")</f>
        <v/>
      </c>
      <c r="I645" s="305"/>
      <c r="J645" s="26" t="s">
        <v>933</v>
      </c>
      <c r="K645" s="205">
        <v>44.235596110000003</v>
      </c>
      <c r="L645" s="205">
        <v>-88.450262199999997</v>
      </c>
      <c r="M645" s="305">
        <v>21.5</v>
      </c>
      <c r="N645" s="305" t="s">
        <v>276</v>
      </c>
      <c r="O645" s="220" t="s">
        <v>276</v>
      </c>
      <c r="P645" s="301"/>
      <c r="Q645" s="302"/>
      <c r="R645" s="15"/>
      <c r="S645" s="15"/>
      <c r="T645" s="302"/>
      <c r="U645" s="302"/>
      <c r="V645" s="302"/>
      <c r="W645" s="302"/>
      <c r="X645" s="302"/>
      <c r="Y645" s="302"/>
      <c r="Z645" s="302"/>
      <c r="AA645" s="302"/>
      <c r="AB645" s="302"/>
      <c r="AC645" s="302"/>
      <c r="AD645" s="302"/>
      <c r="AE645" s="302"/>
      <c r="AF645" s="302"/>
      <c r="AG645" s="302"/>
      <c r="AH645" s="302"/>
      <c r="AI645" s="302"/>
      <c r="AJ645" s="302"/>
      <c r="AK645" s="302"/>
      <c r="AL645" s="302"/>
      <c r="AM645" s="302"/>
      <c r="AN645" s="302"/>
      <c r="AO645" s="302"/>
      <c r="AP645" s="302"/>
      <c r="AQ645" s="302"/>
      <c r="AR645" s="302"/>
      <c r="AS645" s="302"/>
      <c r="AT645" s="302"/>
      <c r="AU645" s="302"/>
      <c r="AV645" s="302"/>
      <c r="AW645" s="302"/>
      <c r="AX645" s="302"/>
      <c r="AY645" s="302"/>
      <c r="AZ645" s="302"/>
      <c r="BA645" s="302"/>
      <c r="BB645" s="302"/>
      <c r="BC645" s="302"/>
      <c r="BD645" s="302"/>
      <c r="BE645" s="302"/>
      <c r="BF645" s="302"/>
      <c r="BG645" s="302"/>
      <c r="BH645" s="302"/>
      <c r="BI645" s="302"/>
      <c r="BJ645" s="302"/>
      <c r="BK645" s="302"/>
      <c r="BL645" s="302"/>
      <c r="BM645" s="302"/>
      <c r="BN645" s="302"/>
      <c r="BO645" s="302"/>
      <c r="BP645" s="302"/>
      <c r="BQ645" s="302"/>
      <c r="BR645" s="302"/>
      <c r="BS645" s="302"/>
      <c r="BT645" s="302"/>
      <c r="BU645" s="302"/>
      <c r="BV645" s="302"/>
      <c r="BW645" s="302"/>
      <c r="BX645" s="302"/>
      <c r="BY645" s="302"/>
      <c r="BZ645" s="302"/>
      <c r="CA645" s="302"/>
      <c r="CB645" s="302"/>
      <c r="CC645" s="302"/>
      <c r="CD645" s="302"/>
      <c r="CE645" s="302"/>
      <c r="CF645" s="302"/>
      <c r="CG645" s="302"/>
      <c r="CH645" s="302"/>
      <c r="CI645" s="302"/>
      <c r="CJ645" s="302"/>
      <c r="CK645" s="302"/>
      <c r="CL645" s="302"/>
      <c r="CM645" s="302"/>
      <c r="CN645" s="302"/>
      <c r="CO645" s="302"/>
      <c r="CP645" s="302"/>
      <c r="CQ645" s="302"/>
      <c r="CR645" s="302"/>
      <c r="CS645" s="302"/>
      <c r="CT645" s="302"/>
      <c r="CU645" s="302"/>
      <c r="CV645" s="302"/>
      <c r="CW645" s="302"/>
      <c r="CX645" s="302"/>
      <c r="CY645" s="302"/>
      <c r="CZ645" s="302"/>
      <c r="DA645" s="302"/>
      <c r="DB645" s="302"/>
      <c r="DC645" s="302"/>
      <c r="DD645" s="302"/>
      <c r="DE645" s="302"/>
      <c r="DF645" s="302"/>
      <c r="DG645" s="302"/>
      <c r="DH645" s="302"/>
      <c r="DI645" s="302"/>
      <c r="DJ645" s="302"/>
      <c r="DK645" s="302"/>
      <c r="DL645" s="302"/>
      <c r="DM645" s="302"/>
      <c r="DN645" s="302"/>
      <c r="DO645" s="302"/>
      <c r="DP645" s="302"/>
      <c r="DQ645" s="302"/>
      <c r="DR645" s="302"/>
      <c r="DS645" s="302"/>
      <c r="DT645" s="302"/>
      <c r="DU645" s="302"/>
      <c r="DV645" s="302"/>
      <c r="DW645" s="302"/>
      <c r="DX645" s="302"/>
      <c r="DY645" s="302"/>
      <c r="DZ645" s="302"/>
      <c r="EA645" s="302"/>
      <c r="EB645" s="302"/>
      <c r="EC645" s="302"/>
      <c r="ED645" s="302"/>
      <c r="EE645" s="302"/>
      <c r="EF645" s="302"/>
      <c r="EG645" s="302"/>
      <c r="EH645" s="302"/>
      <c r="EI645" s="302"/>
      <c r="EJ645" s="302"/>
      <c r="EK645" s="302"/>
      <c r="EL645" s="302"/>
      <c r="EM645" s="302"/>
      <c r="EN645" s="302"/>
      <c r="EO645" s="302"/>
      <c r="EP645" s="302"/>
      <c r="EQ645" s="302"/>
      <c r="ER645" s="302"/>
      <c r="ES645" s="302"/>
      <c r="ET645" s="302"/>
      <c r="EU645" s="302"/>
      <c r="EV645" s="302"/>
      <c r="EW645" s="302"/>
      <c r="EX645" s="302"/>
      <c r="EY645" s="302"/>
      <c r="EZ645" s="303"/>
      <c r="FA645" s="303"/>
      <c r="FB645" s="303"/>
      <c r="FC645" s="303"/>
      <c r="FD645" s="303"/>
      <c r="FE645" s="302"/>
      <c r="FF645" s="302"/>
      <c r="FG645" s="302"/>
      <c r="FH645" s="302"/>
      <c r="FI645" s="302"/>
    </row>
    <row r="646" spans="1:165" x14ac:dyDescent="0.2">
      <c r="A646" s="302"/>
      <c r="B646" s="55">
        <f t="shared" si="61"/>
        <v>0</v>
      </c>
      <c r="C646" s="55" t="str">
        <f t="shared" si="62"/>
        <v/>
      </c>
      <c r="D646" s="55" t="str">
        <f t="shared" si="63"/>
        <v/>
      </c>
      <c r="E646" s="55">
        <f t="shared" si="64"/>
        <v>0</v>
      </c>
      <c r="F646" s="55">
        <f t="shared" si="65"/>
        <v>0</v>
      </c>
      <c r="G646" s="55" t="str">
        <f t="shared" si="60"/>
        <v/>
      </c>
      <c r="H646" s="55">
        <f>IF(AND(M646&gt;0,M646&lt;='Summary STATS'!$C$22),1,"")</f>
        <v>1</v>
      </c>
      <c r="I646" s="305"/>
      <c r="J646" s="26" t="s">
        <v>934</v>
      </c>
      <c r="K646" s="205">
        <v>44.235581150000002</v>
      </c>
      <c r="L646" s="205">
        <v>-88.449160620000001</v>
      </c>
      <c r="M646" s="305">
        <v>9</v>
      </c>
      <c r="N646" s="305" t="s">
        <v>276</v>
      </c>
      <c r="O646" s="220" t="s">
        <v>277</v>
      </c>
      <c r="P646" s="301"/>
      <c r="Q646" s="302"/>
      <c r="R646" s="15"/>
      <c r="S646" s="15"/>
      <c r="T646" s="302"/>
      <c r="U646" s="302"/>
      <c r="V646" s="302"/>
      <c r="W646" s="302"/>
      <c r="X646" s="302"/>
      <c r="Y646" s="302"/>
      <c r="Z646" s="302"/>
      <c r="AA646" s="302"/>
      <c r="AB646" s="302"/>
      <c r="AC646" s="302"/>
      <c r="AD646" s="302"/>
      <c r="AE646" s="302"/>
      <c r="AF646" s="302"/>
      <c r="AG646" s="302"/>
      <c r="AH646" s="302"/>
      <c r="AI646" s="302"/>
      <c r="AJ646" s="302"/>
      <c r="AK646" s="302"/>
      <c r="AL646" s="302"/>
      <c r="AM646" s="302"/>
      <c r="AN646" s="302"/>
      <c r="AO646" s="302"/>
      <c r="AP646" s="302"/>
      <c r="AQ646" s="302"/>
      <c r="AR646" s="302"/>
      <c r="AS646" s="302"/>
      <c r="AT646" s="302"/>
      <c r="AU646" s="302"/>
      <c r="AV646" s="302"/>
      <c r="AW646" s="302"/>
      <c r="AX646" s="302"/>
      <c r="AY646" s="302"/>
      <c r="AZ646" s="302"/>
      <c r="BA646" s="302"/>
      <c r="BB646" s="302"/>
      <c r="BC646" s="302"/>
      <c r="BD646" s="302"/>
      <c r="BE646" s="302"/>
      <c r="BF646" s="302"/>
      <c r="BG646" s="302"/>
      <c r="BH646" s="302"/>
      <c r="BI646" s="302"/>
      <c r="BJ646" s="302"/>
      <c r="BK646" s="302"/>
      <c r="BL646" s="302"/>
      <c r="BM646" s="302"/>
      <c r="BN646" s="302"/>
      <c r="BO646" s="302"/>
      <c r="BP646" s="302"/>
      <c r="BQ646" s="302"/>
      <c r="BR646" s="302"/>
      <c r="BS646" s="302"/>
      <c r="BT646" s="302"/>
      <c r="BU646" s="302"/>
      <c r="BV646" s="302"/>
      <c r="BW646" s="302"/>
      <c r="BX646" s="302"/>
      <c r="BY646" s="302"/>
      <c r="BZ646" s="302"/>
      <c r="CA646" s="302"/>
      <c r="CB646" s="302"/>
      <c r="CC646" s="302"/>
      <c r="CD646" s="302"/>
      <c r="CE646" s="302"/>
      <c r="CF646" s="302"/>
      <c r="CG646" s="302"/>
      <c r="CH646" s="302"/>
      <c r="CI646" s="302"/>
      <c r="CJ646" s="302"/>
      <c r="CK646" s="302"/>
      <c r="CL646" s="302"/>
      <c r="CM646" s="302"/>
      <c r="CN646" s="302"/>
      <c r="CO646" s="302"/>
      <c r="CP646" s="302"/>
      <c r="CQ646" s="302"/>
      <c r="CR646" s="302"/>
      <c r="CS646" s="302"/>
      <c r="CT646" s="302"/>
      <c r="CU646" s="302"/>
      <c r="CV646" s="302"/>
      <c r="CW646" s="302"/>
      <c r="CX646" s="302"/>
      <c r="CY646" s="302"/>
      <c r="CZ646" s="302"/>
      <c r="DA646" s="302"/>
      <c r="DB646" s="302"/>
      <c r="DC646" s="302"/>
      <c r="DD646" s="302"/>
      <c r="DE646" s="302"/>
      <c r="DF646" s="302"/>
      <c r="DG646" s="302"/>
      <c r="DH646" s="302"/>
      <c r="DI646" s="302"/>
      <c r="DJ646" s="302"/>
      <c r="DK646" s="302"/>
      <c r="DL646" s="302"/>
      <c r="DM646" s="302"/>
      <c r="DN646" s="302"/>
      <c r="DO646" s="302"/>
      <c r="DP646" s="302"/>
      <c r="DQ646" s="302"/>
      <c r="DR646" s="302"/>
      <c r="DS646" s="302"/>
      <c r="DT646" s="302"/>
      <c r="DU646" s="302"/>
      <c r="DV646" s="302"/>
      <c r="DW646" s="302"/>
      <c r="DX646" s="302"/>
      <c r="DY646" s="302"/>
      <c r="DZ646" s="302"/>
      <c r="EA646" s="302"/>
      <c r="EB646" s="302"/>
      <c r="EC646" s="302"/>
      <c r="ED646" s="302"/>
      <c r="EE646" s="302"/>
      <c r="EF646" s="302"/>
      <c r="EG646" s="302"/>
      <c r="EH646" s="302"/>
      <c r="EI646" s="302"/>
      <c r="EJ646" s="302"/>
      <c r="EK646" s="302"/>
      <c r="EL646" s="302"/>
      <c r="EM646" s="302"/>
      <c r="EN646" s="302"/>
      <c r="EO646" s="302"/>
      <c r="EP646" s="302"/>
      <c r="EQ646" s="302"/>
      <c r="ER646" s="302"/>
      <c r="ES646" s="302"/>
      <c r="ET646" s="302"/>
      <c r="EU646" s="302"/>
      <c r="EV646" s="302"/>
      <c r="EW646" s="302"/>
      <c r="EX646" s="302"/>
      <c r="EY646" s="302"/>
      <c r="EZ646" s="303"/>
      <c r="FA646" s="303"/>
      <c r="FB646" s="303"/>
      <c r="FC646" s="303"/>
      <c r="FD646" s="303"/>
      <c r="FE646" s="302"/>
      <c r="FF646" s="302"/>
      <c r="FG646" s="302"/>
      <c r="FH646" s="302"/>
      <c r="FI646" s="302"/>
    </row>
    <row r="647" spans="1:165" x14ac:dyDescent="0.2">
      <c r="A647" s="302"/>
      <c r="B647" s="55">
        <f t="shared" si="61"/>
        <v>0</v>
      </c>
      <c r="C647" s="55" t="str">
        <f t="shared" si="62"/>
        <v/>
      </c>
      <c r="D647" s="55" t="str">
        <f t="shared" si="63"/>
        <v/>
      </c>
      <c r="E647" s="55">
        <f t="shared" si="64"/>
        <v>0</v>
      </c>
      <c r="F647" s="55">
        <f t="shared" si="65"/>
        <v>0</v>
      </c>
      <c r="G647" s="55" t="str">
        <f t="shared" si="60"/>
        <v/>
      </c>
      <c r="H647" s="55">
        <f>IF(AND(M647&gt;0,M647&lt;='Summary STATS'!$C$22),1,"")</f>
        <v>1</v>
      </c>
      <c r="I647" s="305"/>
      <c r="J647" s="26" t="s">
        <v>935</v>
      </c>
      <c r="K647" s="205">
        <v>44.236403029999998</v>
      </c>
      <c r="L647" s="205">
        <v>-88.451342999999994</v>
      </c>
      <c r="M647" s="305">
        <v>7</v>
      </c>
      <c r="N647" s="305" t="s">
        <v>284</v>
      </c>
      <c r="O647" s="220" t="s">
        <v>277</v>
      </c>
      <c r="P647" s="301"/>
      <c r="Q647" s="302"/>
      <c r="R647" s="15"/>
      <c r="S647" s="15"/>
      <c r="T647" s="302"/>
      <c r="U647" s="302"/>
      <c r="V647" s="302"/>
      <c r="W647" s="302"/>
      <c r="X647" s="302"/>
      <c r="Y647" s="302"/>
      <c r="Z647" s="302"/>
      <c r="AA647" s="302"/>
      <c r="AB647" s="302"/>
      <c r="AC647" s="302"/>
      <c r="AD647" s="302"/>
      <c r="AE647" s="302"/>
      <c r="AF647" s="302"/>
      <c r="AG647" s="302"/>
      <c r="AH647" s="302"/>
      <c r="AI647" s="302"/>
      <c r="AJ647" s="302"/>
      <c r="AK647" s="302"/>
      <c r="AL647" s="302"/>
      <c r="AM647" s="302"/>
      <c r="AN647" s="302"/>
      <c r="AO647" s="302"/>
      <c r="AP647" s="302"/>
      <c r="AQ647" s="302"/>
      <c r="AR647" s="302"/>
      <c r="AS647" s="302"/>
      <c r="AT647" s="302"/>
      <c r="AU647" s="302"/>
      <c r="AV647" s="302"/>
      <c r="AW647" s="302"/>
      <c r="AX647" s="302"/>
      <c r="AY647" s="302"/>
      <c r="AZ647" s="302"/>
      <c r="BA647" s="302"/>
      <c r="BB647" s="302"/>
      <c r="BC647" s="302"/>
      <c r="BD647" s="302"/>
      <c r="BE647" s="302"/>
      <c r="BF647" s="302"/>
      <c r="BG647" s="302"/>
      <c r="BH647" s="302"/>
      <c r="BI647" s="302"/>
      <c r="BJ647" s="302"/>
      <c r="BK647" s="302"/>
      <c r="BL647" s="302"/>
      <c r="BM647" s="302"/>
      <c r="BN647" s="302"/>
      <c r="BO647" s="302"/>
      <c r="BP647" s="302"/>
      <c r="BQ647" s="302"/>
      <c r="BR647" s="302"/>
      <c r="BS647" s="302"/>
      <c r="BT647" s="302"/>
      <c r="BU647" s="302"/>
      <c r="BV647" s="302"/>
      <c r="BW647" s="302"/>
      <c r="BX647" s="302"/>
      <c r="BY647" s="302"/>
      <c r="BZ647" s="302"/>
      <c r="CA647" s="302"/>
      <c r="CB647" s="302"/>
      <c r="CC647" s="302"/>
      <c r="CD647" s="302"/>
      <c r="CE647" s="302"/>
      <c r="CF647" s="302"/>
      <c r="CG647" s="302"/>
      <c r="CH647" s="302"/>
      <c r="CI647" s="302"/>
      <c r="CJ647" s="302"/>
      <c r="CK647" s="302"/>
      <c r="CL647" s="302"/>
      <c r="CM647" s="302"/>
      <c r="CN647" s="302"/>
      <c r="CO647" s="302"/>
      <c r="CP647" s="302"/>
      <c r="CQ647" s="302"/>
      <c r="CR647" s="302"/>
      <c r="CS647" s="302"/>
      <c r="CT647" s="302"/>
      <c r="CU647" s="302"/>
      <c r="CV647" s="302"/>
      <c r="CW647" s="302"/>
      <c r="CX647" s="302"/>
      <c r="CY647" s="302"/>
      <c r="CZ647" s="302"/>
      <c r="DA647" s="302"/>
      <c r="DB647" s="302"/>
      <c r="DC647" s="302"/>
      <c r="DD647" s="302"/>
      <c r="DE647" s="302"/>
      <c r="DF647" s="302"/>
      <c r="DG647" s="302"/>
      <c r="DH647" s="302"/>
      <c r="DI647" s="302"/>
      <c r="DJ647" s="302"/>
      <c r="DK647" s="302"/>
      <c r="DL647" s="302"/>
      <c r="DM647" s="302"/>
      <c r="DN647" s="302"/>
      <c r="DO647" s="302"/>
      <c r="DP647" s="302"/>
      <c r="DQ647" s="302"/>
      <c r="DR647" s="302"/>
      <c r="DS647" s="302"/>
      <c r="DT647" s="302"/>
      <c r="DU647" s="302"/>
      <c r="DV647" s="302"/>
      <c r="DW647" s="302"/>
      <c r="DX647" s="302"/>
      <c r="DY647" s="302"/>
      <c r="DZ647" s="302"/>
      <c r="EA647" s="302"/>
      <c r="EB647" s="302"/>
      <c r="EC647" s="302"/>
      <c r="ED647" s="302"/>
      <c r="EE647" s="302"/>
      <c r="EF647" s="302"/>
      <c r="EG647" s="302"/>
      <c r="EH647" s="302"/>
      <c r="EI647" s="302"/>
      <c r="EJ647" s="302"/>
      <c r="EK647" s="302"/>
      <c r="EL647" s="302"/>
      <c r="EM647" s="302"/>
      <c r="EN647" s="302"/>
      <c r="EO647" s="302"/>
      <c r="EP647" s="302"/>
      <c r="EQ647" s="302"/>
      <c r="ER647" s="302"/>
      <c r="ES647" s="302"/>
      <c r="ET647" s="302"/>
      <c r="EU647" s="302"/>
      <c r="EV647" s="302"/>
      <c r="EW647" s="302"/>
      <c r="EX647" s="302"/>
      <c r="EY647" s="302"/>
      <c r="EZ647" s="303"/>
      <c r="FA647" s="303"/>
      <c r="FB647" s="303"/>
      <c r="FC647" s="303"/>
      <c r="FD647" s="303"/>
      <c r="FE647" s="302"/>
      <c r="FF647" s="302"/>
      <c r="FG647" s="302"/>
      <c r="FH647" s="302"/>
      <c r="FI647" s="302"/>
    </row>
    <row r="648" spans="1:165" x14ac:dyDescent="0.2">
      <c r="A648" s="302"/>
      <c r="B648" s="55">
        <f t="shared" si="61"/>
        <v>0</v>
      </c>
      <c r="C648" s="55" t="str">
        <f t="shared" si="62"/>
        <v/>
      </c>
      <c r="D648" s="55" t="str">
        <f t="shared" si="63"/>
        <v/>
      </c>
      <c r="E648" s="55">
        <f t="shared" si="64"/>
        <v>0</v>
      </c>
      <c r="F648" s="55">
        <f t="shared" si="65"/>
        <v>0</v>
      </c>
      <c r="G648" s="55" t="str">
        <f t="shared" si="60"/>
        <v/>
      </c>
      <c r="H648" s="55">
        <f>IF(AND(M648&gt;0,M648&lt;='Summary STATS'!$C$22),1,"")</f>
        <v>1</v>
      </c>
      <c r="I648" s="305"/>
      <c r="J648" s="26" t="s">
        <v>936</v>
      </c>
      <c r="K648" s="205">
        <v>44.236388089999998</v>
      </c>
      <c r="L648" s="205">
        <v>-88.450241399999996</v>
      </c>
      <c r="M648" s="305">
        <v>18</v>
      </c>
      <c r="N648" s="305" t="s">
        <v>276</v>
      </c>
      <c r="O648" s="220" t="s">
        <v>277</v>
      </c>
      <c r="P648" s="301"/>
      <c r="Q648" s="302"/>
      <c r="R648" s="15"/>
      <c r="S648" s="15"/>
      <c r="T648" s="302"/>
      <c r="U648" s="302"/>
      <c r="V648" s="302"/>
      <c r="W648" s="302"/>
      <c r="X648" s="302"/>
      <c r="Y648" s="302"/>
      <c r="Z648" s="302"/>
      <c r="AA648" s="302"/>
      <c r="AB648" s="302"/>
      <c r="AC648" s="302"/>
      <c r="AD648" s="302"/>
      <c r="AE648" s="302"/>
      <c r="AF648" s="302"/>
      <c r="AG648" s="302"/>
      <c r="AH648" s="302"/>
      <c r="AI648" s="302"/>
      <c r="AJ648" s="302"/>
      <c r="AK648" s="302"/>
      <c r="AL648" s="302"/>
      <c r="AM648" s="302"/>
      <c r="AN648" s="302"/>
      <c r="AO648" s="302"/>
      <c r="AP648" s="302"/>
      <c r="AQ648" s="302"/>
      <c r="AR648" s="302"/>
      <c r="AS648" s="302"/>
      <c r="AT648" s="302"/>
      <c r="AU648" s="302"/>
      <c r="AV648" s="302"/>
      <c r="AW648" s="302"/>
      <c r="AX648" s="302"/>
      <c r="AY648" s="302"/>
      <c r="AZ648" s="302"/>
      <c r="BA648" s="302"/>
      <c r="BB648" s="302"/>
      <c r="BC648" s="302"/>
      <c r="BD648" s="302"/>
      <c r="BE648" s="302"/>
      <c r="BF648" s="302"/>
      <c r="BG648" s="302"/>
      <c r="BH648" s="302"/>
      <c r="BI648" s="302"/>
      <c r="BJ648" s="302"/>
      <c r="BK648" s="302"/>
      <c r="BL648" s="302"/>
      <c r="BM648" s="302"/>
      <c r="BN648" s="302"/>
      <c r="BO648" s="302"/>
      <c r="BP648" s="302"/>
      <c r="BQ648" s="302"/>
      <c r="BR648" s="302"/>
      <c r="BS648" s="302"/>
      <c r="BT648" s="302"/>
      <c r="BU648" s="302"/>
      <c r="BV648" s="302"/>
      <c r="BW648" s="302"/>
      <c r="BX648" s="302"/>
      <c r="BY648" s="302"/>
      <c r="BZ648" s="302"/>
      <c r="CA648" s="302"/>
      <c r="CB648" s="302"/>
      <c r="CC648" s="302"/>
      <c r="CD648" s="302"/>
      <c r="CE648" s="302"/>
      <c r="CF648" s="302"/>
      <c r="CG648" s="302"/>
      <c r="CH648" s="302"/>
      <c r="CI648" s="302"/>
      <c r="CJ648" s="302"/>
      <c r="CK648" s="302"/>
      <c r="CL648" s="302"/>
      <c r="CM648" s="302"/>
      <c r="CN648" s="302"/>
      <c r="CO648" s="302"/>
      <c r="CP648" s="302"/>
      <c r="CQ648" s="302"/>
      <c r="CR648" s="302"/>
      <c r="CS648" s="302"/>
      <c r="CT648" s="302"/>
      <c r="CU648" s="302"/>
      <c r="CV648" s="302"/>
      <c r="CW648" s="302"/>
      <c r="CX648" s="302"/>
      <c r="CY648" s="302"/>
      <c r="CZ648" s="302"/>
      <c r="DA648" s="302"/>
      <c r="DB648" s="302"/>
      <c r="DC648" s="302"/>
      <c r="DD648" s="302"/>
      <c r="DE648" s="302"/>
      <c r="DF648" s="302"/>
      <c r="DG648" s="302"/>
      <c r="DH648" s="302"/>
      <c r="DI648" s="302"/>
      <c r="DJ648" s="302"/>
      <c r="DK648" s="302"/>
      <c r="DL648" s="302"/>
      <c r="DM648" s="302"/>
      <c r="DN648" s="302"/>
      <c r="DO648" s="302"/>
      <c r="DP648" s="302"/>
      <c r="DQ648" s="302"/>
      <c r="DR648" s="302"/>
      <c r="DS648" s="302"/>
      <c r="DT648" s="302"/>
      <c r="DU648" s="302"/>
      <c r="DV648" s="302"/>
      <c r="DW648" s="302"/>
      <c r="DX648" s="302"/>
      <c r="DY648" s="302"/>
      <c r="DZ648" s="302"/>
      <c r="EA648" s="302"/>
      <c r="EB648" s="302"/>
      <c r="EC648" s="302"/>
      <c r="ED648" s="302"/>
      <c r="EE648" s="302"/>
      <c r="EF648" s="302"/>
      <c r="EG648" s="302"/>
      <c r="EH648" s="302"/>
      <c r="EI648" s="302"/>
      <c r="EJ648" s="302"/>
      <c r="EK648" s="302"/>
      <c r="EL648" s="302"/>
      <c r="EM648" s="302"/>
      <c r="EN648" s="302"/>
      <c r="EO648" s="302"/>
      <c r="EP648" s="302"/>
      <c r="EQ648" s="302"/>
      <c r="ER648" s="302"/>
      <c r="ES648" s="302"/>
      <c r="ET648" s="302"/>
      <c r="EU648" s="302"/>
      <c r="EV648" s="302"/>
      <c r="EW648" s="302"/>
      <c r="EX648" s="302"/>
      <c r="EY648" s="302"/>
      <c r="EZ648" s="303"/>
      <c r="FA648" s="303"/>
      <c r="FB648" s="303"/>
      <c r="FC648" s="303"/>
      <c r="FD648" s="303"/>
      <c r="FE648" s="302"/>
      <c r="FF648" s="302"/>
      <c r="FG648" s="302"/>
      <c r="FH648" s="302"/>
      <c r="FI648" s="302"/>
    </row>
    <row r="649" spans="1:165" x14ac:dyDescent="0.2">
      <c r="A649" s="302"/>
      <c r="B649" s="55">
        <f t="shared" si="61"/>
        <v>0</v>
      </c>
      <c r="C649" s="55" t="str">
        <f t="shared" si="62"/>
        <v/>
      </c>
      <c r="D649" s="55" t="str">
        <f t="shared" si="63"/>
        <v/>
      </c>
      <c r="E649" s="55" t="str">
        <f t="shared" si="64"/>
        <v/>
      </c>
      <c r="F649" s="55" t="str">
        <f t="shared" si="65"/>
        <v/>
      </c>
      <c r="G649" s="55" t="str">
        <f t="shared" si="60"/>
        <v/>
      </c>
      <c r="H649" s="55" t="str">
        <f>IF(AND(M649&gt;0,M649&lt;='Summary STATS'!$C$22),1,"")</f>
        <v/>
      </c>
      <c r="I649" s="305"/>
      <c r="J649" s="26" t="s">
        <v>937</v>
      </c>
      <c r="K649" s="205">
        <v>44.236373139999998</v>
      </c>
      <c r="L649" s="205">
        <v>-88.449139810000005</v>
      </c>
      <c r="M649" s="305">
        <v>20</v>
      </c>
      <c r="N649" s="305" t="s">
        <v>276</v>
      </c>
      <c r="O649" s="220" t="s">
        <v>276</v>
      </c>
      <c r="P649" s="301"/>
      <c r="Q649" s="302"/>
      <c r="R649" s="15"/>
      <c r="S649" s="15"/>
      <c r="T649" s="302"/>
      <c r="U649" s="302"/>
      <c r="V649" s="302"/>
      <c r="W649" s="302"/>
      <c r="X649" s="302"/>
      <c r="Y649" s="302"/>
      <c r="Z649" s="302"/>
      <c r="AA649" s="302"/>
      <c r="AB649" s="302"/>
      <c r="AC649" s="302"/>
      <c r="AD649" s="302"/>
      <c r="AE649" s="302"/>
      <c r="AF649" s="302"/>
      <c r="AG649" s="302"/>
      <c r="AH649" s="302"/>
      <c r="AI649" s="302"/>
      <c r="AJ649" s="302"/>
      <c r="AK649" s="302"/>
      <c r="AL649" s="302"/>
      <c r="AM649" s="302"/>
      <c r="AN649" s="302"/>
      <c r="AO649" s="302"/>
      <c r="AP649" s="302"/>
      <c r="AQ649" s="302"/>
      <c r="AR649" s="302"/>
      <c r="AS649" s="302"/>
      <c r="AT649" s="302"/>
      <c r="AU649" s="302"/>
      <c r="AV649" s="302"/>
      <c r="AW649" s="302"/>
      <c r="AX649" s="302"/>
      <c r="AY649" s="302"/>
      <c r="AZ649" s="302"/>
      <c r="BA649" s="302"/>
      <c r="BB649" s="302"/>
      <c r="BC649" s="302"/>
      <c r="BD649" s="302"/>
      <c r="BE649" s="302"/>
      <c r="BF649" s="302"/>
      <c r="BG649" s="302"/>
      <c r="BH649" s="302"/>
      <c r="BI649" s="302"/>
      <c r="BJ649" s="302"/>
      <c r="BK649" s="302"/>
      <c r="BL649" s="302"/>
      <c r="BM649" s="302"/>
      <c r="BN649" s="302"/>
      <c r="BO649" s="302"/>
      <c r="BP649" s="302"/>
      <c r="BQ649" s="302"/>
      <c r="BR649" s="302"/>
      <c r="BS649" s="302"/>
      <c r="BT649" s="302"/>
      <c r="BU649" s="302"/>
      <c r="BV649" s="302"/>
      <c r="BW649" s="302"/>
      <c r="BX649" s="302"/>
      <c r="BY649" s="302"/>
      <c r="BZ649" s="302"/>
      <c r="CA649" s="302"/>
      <c r="CB649" s="302"/>
      <c r="CC649" s="302"/>
      <c r="CD649" s="302"/>
      <c r="CE649" s="302"/>
      <c r="CF649" s="302"/>
      <c r="CG649" s="302"/>
      <c r="CH649" s="302"/>
      <c r="CI649" s="302"/>
      <c r="CJ649" s="302"/>
      <c r="CK649" s="302"/>
      <c r="CL649" s="302"/>
      <c r="CM649" s="302"/>
      <c r="CN649" s="302"/>
      <c r="CO649" s="302"/>
      <c r="CP649" s="302"/>
      <c r="CQ649" s="302"/>
      <c r="CR649" s="302"/>
      <c r="CS649" s="302"/>
      <c r="CT649" s="302"/>
      <c r="CU649" s="302"/>
      <c r="CV649" s="302"/>
      <c r="CW649" s="302"/>
      <c r="CX649" s="302"/>
      <c r="CY649" s="302"/>
      <c r="CZ649" s="302"/>
      <c r="DA649" s="302"/>
      <c r="DB649" s="302"/>
      <c r="DC649" s="302"/>
      <c r="DD649" s="302"/>
      <c r="DE649" s="302"/>
      <c r="DF649" s="302"/>
      <c r="DG649" s="302"/>
      <c r="DH649" s="302"/>
      <c r="DI649" s="302"/>
      <c r="DJ649" s="302"/>
      <c r="DK649" s="302"/>
      <c r="DL649" s="302"/>
      <c r="DM649" s="302"/>
      <c r="DN649" s="302"/>
      <c r="DO649" s="302"/>
      <c r="DP649" s="302"/>
      <c r="DQ649" s="302"/>
      <c r="DR649" s="302"/>
      <c r="DS649" s="302"/>
      <c r="DT649" s="302"/>
      <c r="DU649" s="302"/>
      <c r="DV649" s="302"/>
      <c r="DW649" s="302"/>
      <c r="DX649" s="302"/>
      <c r="DY649" s="302"/>
      <c r="DZ649" s="302"/>
      <c r="EA649" s="302"/>
      <c r="EB649" s="302"/>
      <c r="EC649" s="302"/>
      <c r="ED649" s="302"/>
      <c r="EE649" s="302"/>
      <c r="EF649" s="302"/>
      <c r="EG649" s="302"/>
      <c r="EH649" s="302"/>
      <c r="EI649" s="302"/>
      <c r="EJ649" s="302"/>
      <c r="EK649" s="302"/>
      <c r="EL649" s="302"/>
      <c r="EM649" s="302"/>
      <c r="EN649" s="302"/>
      <c r="EO649" s="302"/>
      <c r="EP649" s="302"/>
      <c r="EQ649" s="302"/>
      <c r="ER649" s="302"/>
      <c r="ES649" s="302"/>
      <c r="ET649" s="302"/>
      <c r="EU649" s="302"/>
      <c r="EV649" s="302"/>
      <c r="EW649" s="302"/>
      <c r="EX649" s="302"/>
      <c r="EY649" s="302"/>
      <c r="EZ649" s="303"/>
      <c r="FA649" s="303"/>
      <c r="FB649" s="303"/>
      <c r="FC649" s="303"/>
      <c r="FD649" s="303"/>
      <c r="FE649" s="302"/>
      <c r="FF649" s="302"/>
      <c r="FG649" s="302"/>
      <c r="FH649" s="302"/>
      <c r="FI649" s="302"/>
    </row>
    <row r="650" spans="1:165" x14ac:dyDescent="0.2">
      <c r="A650" s="302"/>
      <c r="B650" s="55">
        <f t="shared" si="61"/>
        <v>5</v>
      </c>
      <c r="C650" s="55">
        <f t="shared" si="62"/>
        <v>5</v>
      </c>
      <c r="D650" s="55">
        <f t="shared" si="63"/>
        <v>4</v>
      </c>
      <c r="E650" s="55">
        <f t="shared" si="64"/>
        <v>5</v>
      </c>
      <c r="F650" s="55">
        <f t="shared" si="65"/>
        <v>4</v>
      </c>
      <c r="G650" s="55">
        <f t="shared" si="60"/>
        <v>4.5</v>
      </c>
      <c r="H650" s="55">
        <f>IF(AND(M650&gt;0,M650&lt;='Summary STATS'!$C$22),1,"")</f>
        <v>1</v>
      </c>
      <c r="I650" s="305"/>
      <c r="J650" s="26" t="s">
        <v>938</v>
      </c>
      <c r="K650" s="205">
        <v>44.236358170000003</v>
      </c>
      <c r="L650" s="205">
        <v>-88.448038220000001</v>
      </c>
      <c r="M650" s="305">
        <v>4.5</v>
      </c>
      <c r="N650" s="305" t="s">
        <v>284</v>
      </c>
      <c r="O650" s="220" t="s">
        <v>277</v>
      </c>
      <c r="P650" s="301"/>
      <c r="Q650" s="302">
        <v>1</v>
      </c>
      <c r="R650" s="15">
        <v>1</v>
      </c>
      <c r="S650" s="15"/>
      <c r="T650" s="302"/>
      <c r="U650" s="302"/>
      <c r="V650" s="302"/>
      <c r="W650" s="302"/>
      <c r="X650" s="302"/>
      <c r="Y650" s="302"/>
      <c r="Z650" s="302"/>
      <c r="AA650" s="302"/>
      <c r="AB650" s="302"/>
      <c r="AC650" s="302"/>
      <c r="AD650" s="302"/>
      <c r="AE650" s="302">
        <v>1</v>
      </c>
      <c r="AF650" s="302"/>
      <c r="AG650" s="302"/>
      <c r="AH650" s="302"/>
      <c r="AI650" s="302"/>
      <c r="AJ650" s="302"/>
      <c r="AK650" s="302"/>
      <c r="AL650" s="302"/>
      <c r="AM650" s="302"/>
      <c r="AN650" s="302"/>
      <c r="AO650" s="302"/>
      <c r="AP650" s="302"/>
      <c r="AQ650" s="302">
        <v>1</v>
      </c>
      <c r="AR650" s="302"/>
      <c r="AS650" s="302"/>
      <c r="AT650" s="302"/>
      <c r="AU650" s="302"/>
      <c r="AV650" s="302"/>
      <c r="AW650" s="302">
        <v>1</v>
      </c>
      <c r="AX650" s="302"/>
      <c r="AY650" s="302"/>
      <c r="AZ650" s="302"/>
      <c r="BA650" s="302"/>
      <c r="BB650" s="302"/>
      <c r="BC650" s="302"/>
      <c r="BD650" s="302"/>
      <c r="BE650" s="302"/>
      <c r="BF650" s="302"/>
      <c r="BG650" s="302"/>
      <c r="BH650" s="302"/>
      <c r="BI650" s="302"/>
      <c r="BJ650" s="302"/>
      <c r="BK650" s="302"/>
      <c r="BL650" s="302"/>
      <c r="BM650" s="302"/>
      <c r="BN650" s="302"/>
      <c r="BO650" s="302"/>
      <c r="BP650" s="302"/>
      <c r="BQ650" s="302"/>
      <c r="BR650" s="302"/>
      <c r="BS650" s="302"/>
      <c r="BT650" s="302"/>
      <c r="BU650" s="302"/>
      <c r="BV650" s="302"/>
      <c r="BW650" s="302"/>
      <c r="BX650" s="302"/>
      <c r="BY650" s="302"/>
      <c r="BZ650" s="302"/>
      <c r="CA650" s="302"/>
      <c r="CB650" s="302"/>
      <c r="CC650" s="302"/>
      <c r="CD650" s="302"/>
      <c r="CE650" s="302"/>
      <c r="CF650" s="302"/>
      <c r="CG650" s="302"/>
      <c r="CH650" s="302"/>
      <c r="CI650" s="302"/>
      <c r="CJ650" s="302"/>
      <c r="CK650" s="302"/>
      <c r="CL650" s="302"/>
      <c r="CM650" s="302"/>
      <c r="CN650" s="302"/>
      <c r="CO650" s="302">
        <v>1</v>
      </c>
      <c r="CP650" s="302"/>
      <c r="CQ650" s="302"/>
      <c r="CR650" s="302"/>
      <c r="CS650" s="302"/>
      <c r="CT650" s="302"/>
      <c r="CU650" s="302"/>
      <c r="CV650" s="302"/>
      <c r="CW650" s="302"/>
      <c r="CX650" s="302"/>
      <c r="CY650" s="302"/>
      <c r="CZ650" s="302"/>
      <c r="DA650" s="302"/>
      <c r="DB650" s="302"/>
      <c r="DC650" s="302"/>
      <c r="DD650" s="302"/>
      <c r="DE650" s="302"/>
      <c r="DF650" s="302"/>
      <c r="DG650" s="302"/>
      <c r="DH650" s="302"/>
      <c r="DI650" s="302"/>
      <c r="DJ650" s="302"/>
      <c r="DK650" s="302"/>
      <c r="DL650" s="302"/>
      <c r="DM650" s="302"/>
      <c r="DN650" s="302"/>
      <c r="DO650" s="302"/>
      <c r="DP650" s="302"/>
      <c r="DQ650" s="302"/>
      <c r="DR650" s="302"/>
      <c r="DS650" s="302"/>
      <c r="DT650" s="302"/>
      <c r="DU650" s="302"/>
      <c r="DV650" s="302"/>
      <c r="DW650" s="302"/>
      <c r="DX650" s="302"/>
      <c r="DY650" s="302"/>
      <c r="DZ650" s="302"/>
      <c r="EA650" s="302"/>
      <c r="EB650" s="302"/>
      <c r="EC650" s="302"/>
      <c r="ED650" s="302"/>
      <c r="EE650" s="302"/>
      <c r="EF650" s="302"/>
      <c r="EG650" s="302"/>
      <c r="EH650" s="302"/>
      <c r="EI650" s="302"/>
      <c r="EJ650" s="302"/>
      <c r="EK650" s="302"/>
      <c r="EL650" s="302"/>
      <c r="EM650" s="302"/>
      <c r="EN650" s="302"/>
      <c r="EO650" s="302"/>
      <c r="EP650" s="302"/>
      <c r="EQ650" s="302"/>
      <c r="ER650" s="302"/>
      <c r="ES650" s="302"/>
      <c r="ET650" s="302"/>
      <c r="EU650" s="302"/>
      <c r="EV650" s="302"/>
      <c r="EW650" s="302"/>
      <c r="EX650" s="302"/>
      <c r="EY650" s="302"/>
      <c r="EZ650" s="303"/>
      <c r="FA650" s="303"/>
      <c r="FB650" s="303"/>
      <c r="FC650" s="303"/>
      <c r="FD650" s="303"/>
      <c r="FE650" s="302"/>
      <c r="FF650" s="302"/>
      <c r="FG650" s="302"/>
      <c r="FH650" s="302"/>
      <c r="FI650" s="302"/>
    </row>
    <row r="651" spans="1:165" x14ac:dyDescent="0.2">
      <c r="A651" s="302"/>
      <c r="B651" s="55">
        <f t="shared" si="61"/>
        <v>0</v>
      </c>
      <c r="C651" s="55" t="str">
        <f t="shared" si="62"/>
        <v/>
      </c>
      <c r="D651" s="55" t="str">
        <f t="shared" si="63"/>
        <v/>
      </c>
      <c r="E651" s="55">
        <f t="shared" si="64"/>
        <v>0</v>
      </c>
      <c r="F651" s="55">
        <f t="shared" si="65"/>
        <v>0</v>
      </c>
      <c r="G651" s="55" t="str">
        <f t="shared" si="60"/>
        <v/>
      </c>
      <c r="H651" s="55">
        <f>IF(AND(M651&gt;0,M651&lt;='Summary STATS'!$C$22),1,"")</f>
        <v>1</v>
      </c>
      <c r="I651" s="305"/>
      <c r="J651" s="26" t="s">
        <v>939</v>
      </c>
      <c r="K651" s="205">
        <v>44.237180080000002</v>
      </c>
      <c r="L651" s="205">
        <v>-88.450220610000002</v>
      </c>
      <c r="M651" s="305">
        <v>15.5</v>
      </c>
      <c r="N651" s="305" t="s">
        <v>284</v>
      </c>
      <c r="O651" s="220" t="s">
        <v>277</v>
      </c>
      <c r="P651" s="301"/>
      <c r="Q651" s="302"/>
      <c r="R651" s="15"/>
      <c r="S651" s="15"/>
      <c r="T651" s="302"/>
      <c r="U651" s="302"/>
      <c r="V651" s="302"/>
      <c r="W651" s="302"/>
      <c r="X651" s="302"/>
      <c r="Y651" s="302"/>
      <c r="Z651" s="302"/>
      <c r="AA651" s="302"/>
      <c r="AB651" s="302"/>
      <c r="AC651" s="302"/>
      <c r="AD651" s="302"/>
      <c r="AE651" s="302"/>
      <c r="AF651" s="302"/>
      <c r="AG651" s="302"/>
      <c r="AH651" s="302"/>
      <c r="AI651" s="302"/>
      <c r="AJ651" s="302"/>
      <c r="AK651" s="302"/>
      <c r="AL651" s="302"/>
      <c r="AM651" s="302"/>
      <c r="AN651" s="302"/>
      <c r="AO651" s="302"/>
      <c r="AP651" s="302"/>
      <c r="AQ651" s="302"/>
      <c r="AR651" s="302"/>
      <c r="AS651" s="302"/>
      <c r="AT651" s="302"/>
      <c r="AU651" s="302"/>
      <c r="AV651" s="302"/>
      <c r="AW651" s="302"/>
      <c r="AX651" s="302"/>
      <c r="AY651" s="302"/>
      <c r="AZ651" s="302"/>
      <c r="BA651" s="302"/>
      <c r="BB651" s="302"/>
      <c r="BC651" s="302"/>
      <c r="BD651" s="302"/>
      <c r="BE651" s="302"/>
      <c r="BF651" s="302"/>
      <c r="BG651" s="302"/>
      <c r="BH651" s="302"/>
      <c r="BI651" s="302"/>
      <c r="BJ651" s="302"/>
      <c r="BK651" s="302"/>
      <c r="BL651" s="302"/>
      <c r="BM651" s="302"/>
      <c r="BN651" s="302"/>
      <c r="BO651" s="302"/>
      <c r="BP651" s="302"/>
      <c r="BQ651" s="302"/>
      <c r="BR651" s="302"/>
      <c r="BS651" s="302"/>
      <c r="BT651" s="302"/>
      <c r="BU651" s="302"/>
      <c r="BV651" s="302"/>
      <c r="BW651" s="302"/>
      <c r="BX651" s="302"/>
      <c r="BY651" s="302"/>
      <c r="BZ651" s="302"/>
      <c r="CA651" s="302"/>
      <c r="CB651" s="302"/>
      <c r="CC651" s="302"/>
      <c r="CD651" s="302"/>
      <c r="CE651" s="302"/>
      <c r="CF651" s="302"/>
      <c r="CG651" s="302"/>
      <c r="CH651" s="302"/>
      <c r="CI651" s="302"/>
      <c r="CJ651" s="302"/>
      <c r="CK651" s="302"/>
      <c r="CL651" s="302"/>
      <c r="CM651" s="302"/>
      <c r="CN651" s="302"/>
      <c r="CO651" s="302"/>
      <c r="CP651" s="302"/>
      <c r="CQ651" s="302"/>
      <c r="CR651" s="302"/>
      <c r="CS651" s="302"/>
      <c r="CT651" s="302"/>
      <c r="CU651" s="302"/>
      <c r="CV651" s="302"/>
      <c r="CW651" s="302"/>
      <c r="CX651" s="302"/>
      <c r="CY651" s="302"/>
      <c r="CZ651" s="302"/>
      <c r="DA651" s="302"/>
      <c r="DB651" s="302"/>
      <c r="DC651" s="302"/>
      <c r="DD651" s="302"/>
      <c r="DE651" s="302"/>
      <c r="DF651" s="302"/>
      <c r="DG651" s="302"/>
      <c r="DH651" s="302"/>
      <c r="DI651" s="302"/>
      <c r="DJ651" s="302"/>
      <c r="DK651" s="302"/>
      <c r="DL651" s="302"/>
      <c r="DM651" s="302"/>
      <c r="DN651" s="302"/>
      <c r="DO651" s="302"/>
      <c r="DP651" s="302"/>
      <c r="DQ651" s="302"/>
      <c r="DR651" s="302"/>
      <c r="DS651" s="302"/>
      <c r="DT651" s="302"/>
      <c r="DU651" s="302"/>
      <c r="DV651" s="302"/>
      <c r="DW651" s="302"/>
      <c r="DX651" s="302"/>
      <c r="DY651" s="302"/>
      <c r="DZ651" s="302"/>
      <c r="EA651" s="302"/>
      <c r="EB651" s="302"/>
      <c r="EC651" s="302"/>
      <c r="ED651" s="302"/>
      <c r="EE651" s="302"/>
      <c r="EF651" s="302"/>
      <c r="EG651" s="302"/>
      <c r="EH651" s="302"/>
      <c r="EI651" s="302"/>
      <c r="EJ651" s="302"/>
      <c r="EK651" s="302"/>
      <c r="EL651" s="302"/>
      <c r="EM651" s="302"/>
      <c r="EN651" s="302"/>
      <c r="EO651" s="302"/>
      <c r="EP651" s="302"/>
      <c r="EQ651" s="302"/>
      <c r="ER651" s="302"/>
      <c r="ES651" s="302"/>
      <c r="ET651" s="302"/>
      <c r="EU651" s="302"/>
      <c r="EV651" s="302"/>
      <c r="EW651" s="302"/>
      <c r="EX651" s="302"/>
      <c r="EY651" s="302"/>
      <c r="EZ651" s="303"/>
      <c r="FA651" s="303"/>
      <c r="FB651" s="303"/>
      <c r="FC651" s="303"/>
      <c r="FD651" s="303"/>
      <c r="FE651" s="302"/>
      <c r="FF651" s="302"/>
      <c r="FG651" s="302"/>
      <c r="FH651" s="302"/>
      <c r="FI651" s="302"/>
    </row>
    <row r="652" spans="1:165" x14ac:dyDescent="0.2">
      <c r="A652" s="302"/>
      <c r="B652" s="55">
        <f t="shared" si="61"/>
        <v>0</v>
      </c>
      <c r="C652" s="55" t="str">
        <f t="shared" si="62"/>
        <v/>
      </c>
      <c r="D652" s="55" t="str">
        <f t="shared" si="63"/>
        <v/>
      </c>
      <c r="E652" s="55" t="str">
        <f t="shared" si="64"/>
        <v/>
      </c>
      <c r="F652" s="55" t="str">
        <f t="shared" si="65"/>
        <v/>
      </c>
      <c r="G652" s="55" t="str">
        <f t="shared" si="60"/>
        <v/>
      </c>
      <c r="H652" s="55" t="str">
        <f>IF(AND(M652&gt;0,M652&lt;='Summary STATS'!$C$22),1,"")</f>
        <v/>
      </c>
      <c r="I652" s="305"/>
      <c r="J652" s="26" t="s">
        <v>940</v>
      </c>
      <c r="K652" s="205">
        <v>44.23716512</v>
      </c>
      <c r="L652" s="205">
        <v>-88.449119010000004</v>
      </c>
      <c r="M652" s="305">
        <v>22</v>
      </c>
      <c r="N652" s="305" t="s">
        <v>284</v>
      </c>
      <c r="O652" s="220" t="s">
        <v>276</v>
      </c>
      <c r="P652" s="301"/>
      <c r="Q652" s="302"/>
      <c r="R652" s="15"/>
      <c r="S652" s="15"/>
      <c r="T652" s="302"/>
      <c r="U652" s="302"/>
      <c r="V652" s="302"/>
      <c r="W652" s="302"/>
      <c r="X652" s="302"/>
      <c r="Y652" s="302"/>
      <c r="Z652" s="302"/>
      <c r="AA652" s="302"/>
      <c r="AB652" s="302"/>
      <c r="AC652" s="302"/>
      <c r="AD652" s="302"/>
      <c r="AE652" s="302"/>
      <c r="AF652" s="302"/>
      <c r="AG652" s="302"/>
      <c r="AH652" s="302"/>
      <c r="AI652" s="302"/>
      <c r="AJ652" s="302"/>
      <c r="AK652" s="302"/>
      <c r="AL652" s="302"/>
      <c r="AM652" s="302"/>
      <c r="AN652" s="302"/>
      <c r="AO652" s="302"/>
      <c r="AP652" s="302"/>
      <c r="AQ652" s="302"/>
      <c r="AR652" s="302"/>
      <c r="AS652" s="302"/>
      <c r="AT652" s="302"/>
      <c r="AU652" s="302"/>
      <c r="AV652" s="302"/>
      <c r="AW652" s="302"/>
      <c r="AX652" s="302"/>
      <c r="AY652" s="302"/>
      <c r="AZ652" s="302"/>
      <c r="BA652" s="302"/>
      <c r="BB652" s="302"/>
      <c r="BC652" s="302"/>
      <c r="BD652" s="302"/>
      <c r="BE652" s="302"/>
      <c r="BF652" s="302"/>
      <c r="BG652" s="302"/>
      <c r="BH652" s="302"/>
      <c r="BI652" s="302"/>
      <c r="BJ652" s="302"/>
      <c r="BK652" s="302"/>
      <c r="BL652" s="302"/>
      <c r="BM652" s="302"/>
      <c r="BN652" s="302"/>
      <c r="BO652" s="302"/>
      <c r="BP652" s="302"/>
      <c r="BQ652" s="302"/>
      <c r="BR652" s="302"/>
      <c r="BS652" s="302"/>
      <c r="BT652" s="302"/>
      <c r="BU652" s="302"/>
      <c r="BV652" s="302"/>
      <c r="BW652" s="302"/>
      <c r="BX652" s="302"/>
      <c r="BY652" s="302"/>
      <c r="BZ652" s="302"/>
      <c r="CA652" s="302"/>
      <c r="CB652" s="302"/>
      <c r="CC652" s="302"/>
      <c r="CD652" s="302"/>
      <c r="CE652" s="302"/>
      <c r="CF652" s="302"/>
      <c r="CG652" s="302"/>
      <c r="CH652" s="302"/>
      <c r="CI652" s="302"/>
      <c r="CJ652" s="302"/>
      <c r="CK652" s="302"/>
      <c r="CL652" s="302"/>
      <c r="CM652" s="302"/>
      <c r="CN652" s="302"/>
      <c r="CO652" s="302"/>
      <c r="CP652" s="302"/>
      <c r="CQ652" s="302"/>
      <c r="CR652" s="302"/>
      <c r="CS652" s="302"/>
      <c r="CT652" s="302"/>
      <c r="CU652" s="302"/>
      <c r="CV652" s="302"/>
      <c r="CW652" s="302"/>
      <c r="CX652" s="302"/>
      <c r="CY652" s="302"/>
      <c r="CZ652" s="302"/>
      <c r="DA652" s="302"/>
      <c r="DB652" s="302"/>
      <c r="DC652" s="302"/>
      <c r="DD652" s="302"/>
      <c r="DE652" s="302"/>
      <c r="DF652" s="302"/>
      <c r="DG652" s="302"/>
      <c r="DH652" s="302"/>
      <c r="DI652" s="302"/>
      <c r="DJ652" s="302"/>
      <c r="DK652" s="302"/>
      <c r="DL652" s="302"/>
      <c r="DM652" s="302"/>
      <c r="DN652" s="302"/>
      <c r="DO652" s="302"/>
      <c r="DP652" s="302"/>
      <c r="DQ652" s="302"/>
      <c r="DR652" s="302"/>
      <c r="DS652" s="302"/>
      <c r="DT652" s="302"/>
      <c r="DU652" s="302"/>
      <c r="DV652" s="302"/>
      <c r="DW652" s="302"/>
      <c r="DX652" s="302"/>
      <c r="DY652" s="302"/>
      <c r="DZ652" s="302"/>
      <c r="EA652" s="302"/>
      <c r="EB652" s="302"/>
      <c r="EC652" s="302"/>
      <c r="ED652" s="302"/>
      <c r="EE652" s="302"/>
      <c r="EF652" s="302"/>
      <c r="EG652" s="302"/>
      <c r="EH652" s="302"/>
      <c r="EI652" s="302"/>
      <c r="EJ652" s="302"/>
      <c r="EK652" s="302"/>
      <c r="EL652" s="302"/>
      <c r="EM652" s="302"/>
      <c r="EN652" s="302"/>
      <c r="EO652" s="302"/>
      <c r="EP652" s="302"/>
      <c r="EQ652" s="302"/>
      <c r="ER652" s="302"/>
      <c r="ES652" s="302"/>
      <c r="ET652" s="302"/>
      <c r="EU652" s="302"/>
      <c r="EV652" s="302"/>
      <c r="EW652" s="302"/>
      <c r="EX652" s="302"/>
      <c r="EY652" s="302"/>
      <c r="EZ652" s="303"/>
      <c r="FA652" s="303"/>
      <c r="FB652" s="303"/>
      <c r="FC652" s="303"/>
      <c r="FD652" s="303"/>
      <c r="FE652" s="302"/>
      <c r="FF652" s="302"/>
      <c r="FG652" s="302"/>
      <c r="FH652" s="302"/>
      <c r="FI652" s="302"/>
    </row>
    <row r="653" spans="1:165" x14ac:dyDescent="0.2">
      <c r="A653" s="302"/>
      <c r="B653" s="55">
        <f t="shared" si="61"/>
        <v>1</v>
      </c>
      <c r="C653" s="55">
        <f t="shared" si="62"/>
        <v>1</v>
      </c>
      <c r="D653" s="55">
        <f t="shared" si="63"/>
        <v>1</v>
      </c>
      <c r="E653" s="55">
        <f t="shared" si="64"/>
        <v>1</v>
      </c>
      <c r="F653" s="55">
        <f t="shared" si="65"/>
        <v>1</v>
      </c>
      <c r="G653" s="55">
        <f t="shared" si="60"/>
        <v>6</v>
      </c>
      <c r="H653" s="55">
        <f>IF(AND(M653&gt;0,M653&lt;='Summary STATS'!$C$22),1,"")</f>
        <v>1</v>
      </c>
      <c r="I653" s="305"/>
      <c r="J653" s="26" t="s">
        <v>942</v>
      </c>
      <c r="K653" s="205">
        <v>44.237150159999999</v>
      </c>
      <c r="L653" s="205">
        <v>-88.448017399999998</v>
      </c>
      <c r="M653" s="305">
        <v>6</v>
      </c>
      <c r="N653" s="305" t="s">
        <v>284</v>
      </c>
      <c r="O653" s="220" t="s">
        <v>277</v>
      </c>
      <c r="P653" s="301"/>
      <c r="Q653" s="302">
        <v>1</v>
      </c>
      <c r="R653" s="15"/>
      <c r="S653" s="15"/>
      <c r="T653" s="302"/>
      <c r="U653" s="302"/>
      <c r="V653" s="302"/>
      <c r="W653" s="302"/>
      <c r="X653" s="302"/>
      <c r="Y653" s="302"/>
      <c r="Z653" s="302"/>
      <c r="AA653" s="302"/>
      <c r="AB653" s="302"/>
      <c r="AC653" s="302"/>
      <c r="AD653" s="302"/>
      <c r="AE653" s="302"/>
      <c r="AF653" s="302"/>
      <c r="AG653" s="302"/>
      <c r="AH653" s="302"/>
      <c r="AI653" s="302"/>
      <c r="AJ653" s="302"/>
      <c r="AK653" s="302"/>
      <c r="AL653" s="302"/>
      <c r="AM653" s="302"/>
      <c r="AN653" s="302"/>
      <c r="AO653" s="302"/>
      <c r="AP653" s="302"/>
      <c r="AQ653" s="302">
        <v>1</v>
      </c>
      <c r="AR653" s="302"/>
      <c r="AS653" s="302"/>
      <c r="AT653" s="302"/>
      <c r="AU653" s="302"/>
      <c r="AV653" s="302"/>
      <c r="AW653" s="302"/>
      <c r="AX653" s="302"/>
      <c r="AY653" s="302"/>
      <c r="AZ653" s="302"/>
      <c r="BA653" s="302"/>
      <c r="BB653" s="302"/>
      <c r="BC653" s="302"/>
      <c r="BD653" s="302"/>
      <c r="BE653" s="302"/>
      <c r="BF653" s="302"/>
      <c r="BG653" s="302"/>
      <c r="BH653" s="302"/>
      <c r="BI653" s="302"/>
      <c r="BJ653" s="302"/>
      <c r="BK653" s="302"/>
      <c r="BL653" s="302"/>
      <c r="BM653" s="302"/>
      <c r="BN653" s="302"/>
      <c r="BO653" s="302"/>
      <c r="BP653" s="302"/>
      <c r="BQ653" s="302"/>
      <c r="BR653" s="302"/>
      <c r="BS653" s="302"/>
      <c r="BT653" s="302"/>
      <c r="BU653" s="302"/>
      <c r="BV653" s="302"/>
      <c r="BW653" s="302"/>
      <c r="BX653" s="302"/>
      <c r="BY653" s="302"/>
      <c r="BZ653" s="302"/>
      <c r="CA653" s="302"/>
      <c r="CB653" s="302"/>
      <c r="CC653" s="302"/>
      <c r="CD653" s="302"/>
      <c r="CE653" s="302"/>
      <c r="CF653" s="302"/>
      <c r="CG653" s="302"/>
      <c r="CH653" s="302"/>
      <c r="CI653" s="302"/>
      <c r="CJ653" s="302"/>
      <c r="CK653" s="302"/>
      <c r="CL653" s="302"/>
      <c r="CM653" s="302"/>
      <c r="CN653" s="302"/>
      <c r="CO653" s="302"/>
      <c r="CP653" s="302"/>
      <c r="CQ653" s="302"/>
      <c r="CR653" s="302"/>
      <c r="CS653" s="302"/>
      <c r="CT653" s="302"/>
      <c r="CU653" s="302"/>
      <c r="CV653" s="302"/>
      <c r="CW653" s="302"/>
      <c r="CX653" s="302"/>
      <c r="CY653" s="302"/>
      <c r="CZ653" s="302"/>
      <c r="DA653" s="302"/>
      <c r="DB653" s="302"/>
      <c r="DC653" s="302"/>
      <c r="DD653" s="302"/>
      <c r="DE653" s="302"/>
      <c r="DF653" s="302"/>
      <c r="DG653" s="302"/>
      <c r="DH653" s="302"/>
      <c r="DI653" s="302"/>
      <c r="DJ653" s="302"/>
      <c r="DK653" s="302"/>
      <c r="DL653" s="302"/>
      <c r="DM653" s="302"/>
      <c r="DN653" s="302"/>
      <c r="DO653" s="302"/>
      <c r="DP653" s="302"/>
      <c r="DQ653" s="302"/>
      <c r="DR653" s="302"/>
      <c r="DS653" s="302"/>
      <c r="DT653" s="302"/>
      <c r="DU653" s="302"/>
      <c r="DV653" s="302"/>
      <c r="DW653" s="302"/>
      <c r="DX653" s="302"/>
      <c r="DY653" s="302"/>
      <c r="DZ653" s="302"/>
      <c r="EA653" s="302"/>
      <c r="EB653" s="302"/>
      <c r="EC653" s="302"/>
      <c r="ED653" s="302"/>
      <c r="EE653" s="302"/>
      <c r="EF653" s="302"/>
      <c r="EG653" s="302"/>
      <c r="EH653" s="302"/>
      <c r="EI653" s="302"/>
      <c r="EJ653" s="302"/>
      <c r="EK653" s="302"/>
      <c r="EL653" s="302"/>
      <c r="EM653" s="302"/>
      <c r="EN653" s="302"/>
      <c r="EO653" s="302"/>
      <c r="EP653" s="302"/>
      <c r="EQ653" s="302"/>
      <c r="ER653" s="302"/>
      <c r="ES653" s="302"/>
      <c r="ET653" s="302"/>
      <c r="EU653" s="302"/>
      <c r="EV653" s="302"/>
      <c r="EW653" s="302"/>
      <c r="EX653" s="302"/>
      <c r="EY653" s="302"/>
      <c r="EZ653" s="303"/>
      <c r="FA653" s="303"/>
      <c r="FB653" s="303"/>
      <c r="FC653" s="303"/>
      <c r="FD653" s="303"/>
      <c r="FE653" s="302"/>
      <c r="FF653" s="302"/>
      <c r="FG653" s="302"/>
      <c r="FH653" s="302"/>
      <c r="FI653" s="302"/>
    </row>
    <row r="654" spans="1:165" x14ac:dyDescent="0.2">
      <c r="A654" s="302"/>
      <c r="B654" s="55">
        <f t="shared" si="61"/>
        <v>0</v>
      </c>
      <c r="C654" s="55" t="str">
        <f t="shared" si="62"/>
        <v/>
      </c>
      <c r="D654" s="55" t="str">
        <f t="shared" si="63"/>
        <v/>
      </c>
      <c r="E654" s="55">
        <f t="shared" si="64"/>
        <v>0</v>
      </c>
      <c r="F654" s="55">
        <f t="shared" si="65"/>
        <v>0</v>
      </c>
      <c r="G654" s="55" t="str">
        <f t="shared" si="60"/>
        <v/>
      </c>
      <c r="H654" s="55">
        <f>IF(AND(M654&gt;0,M654&lt;='Summary STATS'!$C$22),1,"")</f>
        <v>1</v>
      </c>
      <c r="I654" s="305"/>
      <c r="J654" s="26" t="s">
        <v>943</v>
      </c>
      <c r="K654" s="205">
        <v>44.237972059999997</v>
      </c>
      <c r="L654" s="205">
        <v>-88.450199819999995</v>
      </c>
      <c r="M654" s="305">
        <v>10.25</v>
      </c>
      <c r="N654" s="305" t="s">
        <v>293</v>
      </c>
      <c r="O654" s="220" t="s">
        <v>277</v>
      </c>
      <c r="P654" s="301"/>
      <c r="Q654" s="302"/>
      <c r="R654" s="15"/>
      <c r="S654" s="15"/>
      <c r="T654" s="302"/>
      <c r="U654" s="302"/>
      <c r="V654" s="302"/>
      <c r="W654" s="302"/>
      <c r="X654" s="302"/>
      <c r="Y654" s="302"/>
      <c r="Z654" s="302"/>
      <c r="AA654" s="302"/>
      <c r="AB654" s="302"/>
      <c r="AC654" s="302"/>
      <c r="AD654" s="302"/>
      <c r="AE654" s="302"/>
      <c r="AF654" s="302"/>
      <c r="AG654" s="302"/>
      <c r="AH654" s="302"/>
      <c r="AI654" s="302"/>
      <c r="AJ654" s="302"/>
      <c r="AK654" s="302"/>
      <c r="AL654" s="302"/>
      <c r="AM654" s="302"/>
      <c r="AN654" s="302"/>
      <c r="AO654" s="302"/>
      <c r="AP654" s="302"/>
      <c r="AQ654" s="302"/>
      <c r="AR654" s="302"/>
      <c r="AS654" s="302"/>
      <c r="AT654" s="302"/>
      <c r="AU654" s="302"/>
      <c r="AV654" s="302"/>
      <c r="AW654" s="302"/>
      <c r="AX654" s="302"/>
      <c r="AY654" s="302"/>
      <c r="AZ654" s="302"/>
      <c r="BA654" s="302"/>
      <c r="BB654" s="302"/>
      <c r="BC654" s="302"/>
      <c r="BD654" s="302"/>
      <c r="BE654" s="302"/>
      <c r="BF654" s="302"/>
      <c r="BG654" s="302"/>
      <c r="BH654" s="302"/>
      <c r="BI654" s="302"/>
      <c r="BJ654" s="302"/>
      <c r="BK654" s="302"/>
      <c r="BL654" s="302"/>
      <c r="BM654" s="302"/>
      <c r="BN654" s="302"/>
      <c r="BO654" s="302"/>
      <c r="BP654" s="302"/>
      <c r="BQ654" s="302"/>
      <c r="BR654" s="302"/>
      <c r="BS654" s="302"/>
      <c r="BT654" s="302"/>
      <c r="BU654" s="302"/>
      <c r="BV654" s="302"/>
      <c r="BW654" s="302"/>
      <c r="BX654" s="302"/>
      <c r="BY654" s="302"/>
      <c r="BZ654" s="302"/>
      <c r="CA654" s="302"/>
      <c r="CB654" s="302"/>
      <c r="CC654" s="302"/>
      <c r="CD654" s="302"/>
      <c r="CE654" s="302"/>
      <c r="CF654" s="302"/>
      <c r="CG654" s="302"/>
      <c r="CH654" s="302"/>
      <c r="CI654" s="302"/>
      <c r="CJ654" s="302"/>
      <c r="CK654" s="302"/>
      <c r="CL654" s="302"/>
      <c r="CM654" s="302"/>
      <c r="CN654" s="302"/>
      <c r="CO654" s="302"/>
      <c r="CP654" s="302"/>
      <c r="CQ654" s="302"/>
      <c r="CR654" s="302"/>
      <c r="CS654" s="302"/>
      <c r="CT654" s="302"/>
      <c r="CU654" s="302"/>
      <c r="CV654" s="302"/>
      <c r="CW654" s="302"/>
      <c r="CX654" s="302"/>
      <c r="CY654" s="302"/>
      <c r="CZ654" s="302"/>
      <c r="DA654" s="302"/>
      <c r="DB654" s="302"/>
      <c r="DC654" s="302"/>
      <c r="DD654" s="302"/>
      <c r="DE654" s="302"/>
      <c r="DF654" s="302"/>
      <c r="DG654" s="302"/>
      <c r="DH654" s="302"/>
      <c r="DI654" s="302"/>
      <c r="DJ654" s="302"/>
      <c r="DK654" s="302"/>
      <c r="DL654" s="302"/>
      <c r="DM654" s="302"/>
      <c r="DN654" s="302"/>
      <c r="DO654" s="302"/>
      <c r="DP654" s="302"/>
      <c r="DQ654" s="302"/>
      <c r="DR654" s="302"/>
      <c r="DS654" s="302"/>
      <c r="DT654" s="302"/>
      <c r="DU654" s="302"/>
      <c r="DV654" s="302"/>
      <c r="DW654" s="302"/>
      <c r="DX654" s="302"/>
      <c r="DY654" s="302"/>
      <c r="DZ654" s="302"/>
      <c r="EA654" s="302"/>
      <c r="EB654" s="302"/>
      <c r="EC654" s="302"/>
      <c r="ED654" s="302"/>
      <c r="EE654" s="302"/>
      <c r="EF654" s="302"/>
      <c r="EG654" s="302"/>
      <c r="EH654" s="302"/>
      <c r="EI654" s="302"/>
      <c r="EJ654" s="302"/>
      <c r="EK654" s="302"/>
      <c r="EL654" s="302"/>
      <c r="EM654" s="302"/>
      <c r="EN654" s="302"/>
      <c r="EO654" s="302"/>
      <c r="EP654" s="302"/>
      <c r="EQ654" s="302"/>
      <c r="ER654" s="302"/>
      <c r="ES654" s="302"/>
      <c r="ET654" s="302"/>
      <c r="EU654" s="302"/>
      <c r="EV654" s="302"/>
      <c r="EW654" s="302"/>
      <c r="EX654" s="302"/>
      <c r="EY654" s="302"/>
      <c r="EZ654" s="303"/>
      <c r="FA654" s="303"/>
      <c r="FB654" s="303"/>
      <c r="FC654" s="303"/>
      <c r="FD654" s="303"/>
      <c r="FE654" s="302"/>
      <c r="FF654" s="302"/>
      <c r="FG654" s="302"/>
      <c r="FH654" s="302"/>
      <c r="FI654" s="302"/>
    </row>
    <row r="655" spans="1:165" x14ac:dyDescent="0.2">
      <c r="A655" s="302"/>
      <c r="B655" s="55">
        <f t="shared" si="61"/>
        <v>0</v>
      </c>
      <c r="C655" s="55" t="str">
        <f t="shared" si="62"/>
        <v/>
      </c>
      <c r="D655" s="55" t="str">
        <f t="shared" si="63"/>
        <v/>
      </c>
      <c r="E655" s="55" t="str">
        <f t="shared" si="64"/>
        <v/>
      </c>
      <c r="F655" s="55" t="str">
        <f t="shared" si="65"/>
        <v/>
      </c>
      <c r="G655" s="55" t="str">
        <f t="shared" si="60"/>
        <v/>
      </c>
      <c r="H655" s="55" t="str">
        <f>IF(AND(M655&gt;0,M655&lt;='Summary STATS'!$C$22),1,"")</f>
        <v/>
      </c>
      <c r="I655" s="305"/>
      <c r="J655" s="26" t="s">
        <v>944</v>
      </c>
      <c r="K655" s="205">
        <v>44.237957110000004</v>
      </c>
      <c r="L655" s="205">
        <v>-88.449098199999995</v>
      </c>
      <c r="M655" s="305">
        <v>21.5</v>
      </c>
      <c r="N655" s="305" t="s">
        <v>284</v>
      </c>
      <c r="O655" s="220" t="s">
        <v>276</v>
      </c>
      <c r="P655" s="301"/>
      <c r="Q655" s="302"/>
      <c r="R655" s="15"/>
      <c r="S655" s="15"/>
      <c r="T655" s="302"/>
      <c r="U655" s="302"/>
      <c r="V655" s="302"/>
      <c r="W655" s="302"/>
      <c r="X655" s="302"/>
      <c r="Y655" s="302"/>
      <c r="Z655" s="302"/>
      <c r="AA655" s="302"/>
      <c r="AB655" s="302"/>
      <c r="AC655" s="302"/>
      <c r="AD655" s="302"/>
      <c r="AE655" s="302"/>
      <c r="AF655" s="302"/>
      <c r="AG655" s="302"/>
      <c r="AH655" s="302"/>
      <c r="AI655" s="302"/>
      <c r="AJ655" s="302"/>
      <c r="AK655" s="302"/>
      <c r="AL655" s="302"/>
      <c r="AM655" s="302"/>
      <c r="AN655" s="302"/>
      <c r="AO655" s="302"/>
      <c r="AP655" s="302"/>
      <c r="AQ655" s="302"/>
      <c r="AR655" s="302"/>
      <c r="AS655" s="302"/>
      <c r="AT655" s="302"/>
      <c r="AU655" s="302"/>
      <c r="AV655" s="302"/>
      <c r="AW655" s="302"/>
      <c r="AX655" s="302"/>
      <c r="AY655" s="302"/>
      <c r="AZ655" s="302"/>
      <c r="BA655" s="302"/>
      <c r="BB655" s="302"/>
      <c r="BC655" s="302"/>
      <c r="BD655" s="302"/>
      <c r="BE655" s="302"/>
      <c r="BF655" s="302"/>
      <c r="BG655" s="302"/>
      <c r="BH655" s="302"/>
      <c r="BI655" s="302"/>
      <c r="BJ655" s="302"/>
      <c r="BK655" s="302"/>
      <c r="BL655" s="302"/>
      <c r="BM655" s="302"/>
      <c r="BN655" s="302"/>
      <c r="BO655" s="302"/>
      <c r="BP655" s="302"/>
      <c r="BQ655" s="302"/>
      <c r="BR655" s="302"/>
      <c r="BS655" s="302"/>
      <c r="BT655" s="302"/>
      <c r="BU655" s="302"/>
      <c r="BV655" s="302"/>
      <c r="BW655" s="302"/>
      <c r="BX655" s="302"/>
      <c r="BY655" s="302"/>
      <c r="BZ655" s="302"/>
      <c r="CA655" s="302"/>
      <c r="CB655" s="302"/>
      <c r="CC655" s="302"/>
      <c r="CD655" s="302"/>
      <c r="CE655" s="302"/>
      <c r="CF655" s="302"/>
      <c r="CG655" s="302"/>
      <c r="CH655" s="302"/>
      <c r="CI655" s="302"/>
      <c r="CJ655" s="302"/>
      <c r="CK655" s="302"/>
      <c r="CL655" s="302"/>
      <c r="CM655" s="302"/>
      <c r="CN655" s="302"/>
      <c r="CO655" s="302"/>
      <c r="CP655" s="302"/>
      <c r="CQ655" s="302"/>
      <c r="CR655" s="302"/>
      <c r="CS655" s="302"/>
      <c r="CT655" s="302"/>
      <c r="CU655" s="302"/>
      <c r="CV655" s="302"/>
      <c r="CW655" s="302"/>
      <c r="CX655" s="302"/>
      <c r="CY655" s="302"/>
      <c r="CZ655" s="302"/>
      <c r="DA655" s="302"/>
      <c r="DB655" s="302"/>
      <c r="DC655" s="302"/>
      <c r="DD655" s="302"/>
      <c r="DE655" s="302"/>
      <c r="DF655" s="302"/>
      <c r="DG655" s="302"/>
      <c r="DH655" s="302"/>
      <c r="DI655" s="302"/>
      <c r="DJ655" s="302"/>
      <c r="DK655" s="302"/>
      <c r="DL655" s="302"/>
      <c r="DM655" s="302"/>
      <c r="DN655" s="302"/>
      <c r="DO655" s="302"/>
      <c r="DP655" s="302"/>
      <c r="DQ655" s="302"/>
      <c r="DR655" s="302"/>
      <c r="DS655" s="302"/>
      <c r="DT655" s="302"/>
      <c r="DU655" s="302"/>
      <c r="DV655" s="302"/>
      <c r="DW655" s="302"/>
      <c r="DX655" s="302"/>
      <c r="DY655" s="302"/>
      <c r="DZ655" s="302"/>
      <c r="EA655" s="302"/>
      <c r="EB655" s="302"/>
      <c r="EC655" s="302"/>
      <c r="ED655" s="302"/>
      <c r="EE655" s="302"/>
      <c r="EF655" s="302"/>
      <c r="EG655" s="302"/>
      <c r="EH655" s="302"/>
      <c r="EI655" s="302"/>
      <c r="EJ655" s="302"/>
      <c r="EK655" s="302"/>
      <c r="EL655" s="302"/>
      <c r="EM655" s="302"/>
      <c r="EN655" s="302"/>
      <c r="EO655" s="302"/>
      <c r="EP655" s="302"/>
      <c r="EQ655" s="302"/>
      <c r="ER655" s="302"/>
      <c r="ES655" s="302"/>
      <c r="ET655" s="302"/>
      <c r="EU655" s="302"/>
      <c r="EV655" s="302"/>
      <c r="EW655" s="302"/>
      <c r="EX655" s="302"/>
      <c r="EY655" s="302"/>
      <c r="EZ655" s="303"/>
      <c r="FA655" s="303"/>
      <c r="FB655" s="303"/>
      <c r="FC655" s="303"/>
      <c r="FD655" s="303"/>
      <c r="FE655" s="302"/>
      <c r="FF655" s="302"/>
      <c r="FG655" s="302"/>
      <c r="FH655" s="302"/>
      <c r="FI655" s="302"/>
    </row>
    <row r="656" spans="1:165" x14ac:dyDescent="0.2">
      <c r="A656" s="302"/>
      <c r="B656" s="55">
        <f t="shared" si="61"/>
        <v>0</v>
      </c>
      <c r="C656" s="55" t="str">
        <f t="shared" si="62"/>
        <v/>
      </c>
      <c r="D656" s="55" t="str">
        <f t="shared" si="63"/>
        <v/>
      </c>
      <c r="E656" s="55">
        <f t="shared" si="64"/>
        <v>0</v>
      </c>
      <c r="F656" s="55">
        <f t="shared" si="65"/>
        <v>0</v>
      </c>
      <c r="G656" s="55" t="str">
        <f t="shared" si="60"/>
        <v/>
      </c>
      <c r="H656" s="55">
        <f>IF(AND(M656&gt;0,M656&lt;='Summary STATS'!$C$22),1,"")</f>
        <v>1</v>
      </c>
      <c r="I656" s="305"/>
      <c r="J656" s="26" t="s">
        <v>945</v>
      </c>
      <c r="K656" s="205">
        <v>44.237942140000001</v>
      </c>
      <c r="L656" s="205">
        <v>-88.447996579999995</v>
      </c>
      <c r="M656" s="305">
        <v>17</v>
      </c>
      <c r="N656" s="305" t="s">
        <v>284</v>
      </c>
      <c r="O656" s="220" t="s">
        <v>277</v>
      </c>
      <c r="P656" s="301"/>
      <c r="Q656" s="302"/>
      <c r="R656" s="15"/>
      <c r="S656" s="15"/>
      <c r="T656" s="302"/>
      <c r="U656" s="302"/>
      <c r="V656" s="302"/>
      <c r="W656" s="302"/>
      <c r="X656" s="302"/>
      <c r="Y656" s="302"/>
      <c r="Z656" s="302"/>
      <c r="AA656" s="302"/>
      <c r="AB656" s="302"/>
      <c r="AC656" s="302"/>
      <c r="AD656" s="302"/>
      <c r="AE656" s="302"/>
      <c r="AF656" s="302"/>
      <c r="AG656" s="302"/>
      <c r="AH656" s="302"/>
      <c r="AI656" s="302"/>
      <c r="AJ656" s="302"/>
      <c r="AK656" s="302"/>
      <c r="AL656" s="302"/>
      <c r="AM656" s="302"/>
      <c r="AN656" s="302"/>
      <c r="AO656" s="302"/>
      <c r="AP656" s="302"/>
      <c r="AQ656" s="302"/>
      <c r="AR656" s="302"/>
      <c r="AS656" s="302"/>
      <c r="AT656" s="302"/>
      <c r="AU656" s="302"/>
      <c r="AV656" s="302"/>
      <c r="AW656" s="302"/>
      <c r="AX656" s="302"/>
      <c r="AY656" s="302"/>
      <c r="AZ656" s="302"/>
      <c r="BA656" s="302"/>
      <c r="BB656" s="302"/>
      <c r="BC656" s="302"/>
      <c r="BD656" s="302"/>
      <c r="BE656" s="302"/>
      <c r="BF656" s="302"/>
      <c r="BG656" s="302"/>
      <c r="BH656" s="302"/>
      <c r="BI656" s="302"/>
      <c r="BJ656" s="302"/>
      <c r="BK656" s="302"/>
      <c r="BL656" s="302"/>
      <c r="BM656" s="302"/>
      <c r="BN656" s="302"/>
      <c r="BO656" s="302"/>
      <c r="BP656" s="302"/>
      <c r="BQ656" s="302"/>
      <c r="BR656" s="302"/>
      <c r="BS656" s="302"/>
      <c r="BT656" s="302"/>
      <c r="BU656" s="302"/>
      <c r="BV656" s="302"/>
      <c r="BW656" s="302"/>
      <c r="BX656" s="302"/>
      <c r="BY656" s="302"/>
      <c r="BZ656" s="302"/>
      <c r="CA656" s="302"/>
      <c r="CB656" s="302"/>
      <c r="CC656" s="302"/>
      <c r="CD656" s="302"/>
      <c r="CE656" s="302"/>
      <c r="CF656" s="302"/>
      <c r="CG656" s="302"/>
      <c r="CH656" s="302"/>
      <c r="CI656" s="302"/>
      <c r="CJ656" s="302"/>
      <c r="CK656" s="302"/>
      <c r="CL656" s="302"/>
      <c r="CM656" s="302"/>
      <c r="CN656" s="302"/>
      <c r="CO656" s="302"/>
      <c r="CP656" s="302"/>
      <c r="CQ656" s="302"/>
      <c r="CR656" s="302"/>
      <c r="CS656" s="302"/>
      <c r="CT656" s="302"/>
      <c r="CU656" s="302"/>
      <c r="CV656" s="302"/>
      <c r="CW656" s="302"/>
      <c r="CX656" s="302"/>
      <c r="CY656" s="302"/>
      <c r="CZ656" s="302"/>
      <c r="DA656" s="302"/>
      <c r="DB656" s="302"/>
      <c r="DC656" s="302"/>
      <c r="DD656" s="302"/>
      <c r="DE656" s="302"/>
      <c r="DF656" s="302"/>
      <c r="DG656" s="302"/>
      <c r="DH656" s="302"/>
      <c r="DI656" s="302"/>
      <c r="DJ656" s="302"/>
      <c r="DK656" s="302"/>
      <c r="DL656" s="302"/>
      <c r="DM656" s="302"/>
      <c r="DN656" s="302"/>
      <c r="DO656" s="302"/>
      <c r="DP656" s="302"/>
      <c r="DQ656" s="302"/>
      <c r="DR656" s="302"/>
      <c r="DS656" s="302"/>
      <c r="DT656" s="302"/>
      <c r="DU656" s="302"/>
      <c r="DV656" s="302"/>
      <c r="DW656" s="302"/>
      <c r="DX656" s="302"/>
      <c r="DY656" s="302"/>
      <c r="DZ656" s="302"/>
      <c r="EA656" s="302"/>
      <c r="EB656" s="302"/>
      <c r="EC656" s="302"/>
      <c r="ED656" s="302"/>
      <c r="EE656" s="302"/>
      <c r="EF656" s="302"/>
      <c r="EG656" s="302"/>
      <c r="EH656" s="302"/>
      <c r="EI656" s="302"/>
      <c r="EJ656" s="302"/>
      <c r="EK656" s="302"/>
      <c r="EL656" s="302"/>
      <c r="EM656" s="302"/>
      <c r="EN656" s="302"/>
      <c r="EO656" s="302"/>
      <c r="EP656" s="302"/>
      <c r="EQ656" s="302"/>
      <c r="ER656" s="302"/>
      <c r="ES656" s="302"/>
      <c r="ET656" s="302"/>
      <c r="EU656" s="302"/>
      <c r="EV656" s="302"/>
      <c r="EW656" s="302"/>
      <c r="EX656" s="302"/>
      <c r="EY656" s="302"/>
      <c r="EZ656" s="303"/>
      <c r="FA656" s="303"/>
      <c r="FB656" s="303"/>
      <c r="FC656" s="303"/>
      <c r="FD656" s="303"/>
      <c r="FE656" s="302"/>
      <c r="FF656" s="302"/>
      <c r="FG656" s="302"/>
      <c r="FH656" s="302"/>
      <c r="FI656" s="302"/>
    </row>
    <row r="657" spans="1:165" x14ac:dyDescent="0.2">
      <c r="A657" s="302"/>
      <c r="B657" s="55">
        <f t="shared" si="61"/>
        <v>1</v>
      </c>
      <c r="C657" s="55">
        <f t="shared" si="62"/>
        <v>1</v>
      </c>
      <c r="D657" s="55">
        <f t="shared" si="63"/>
        <v>1</v>
      </c>
      <c r="E657" s="55">
        <f t="shared" si="64"/>
        <v>1</v>
      </c>
      <c r="F657" s="55">
        <f t="shared" si="65"/>
        <v>1</v>
      </c>
      <c r="G657" s="55">
        <f t="shared" si="60"/>
        <v>4</v>
      </c>
      <c r="H657" s="55">
        <f>IF(AND(M657&gt;0,M657&lt;='Summary STATS'!$C$22),1,"")</f>
        <v>1</v>
      </c>
      <c r="I657" s="305"/>
      <c r="J657" s="26" t="s">
        <v>946</v>
      </c>
      <c r="K657" s="205">
        <v>44.237927169999999</v>
      </c>
      <c r="L657" s="205">
        <v>-88.446894959999995</v>
      </c>
      <c r="M657" s="305">
        <v>4</v>
      </c>
      <c r="N657" s="305" t="s">
        <v>284</v>
      </c>
      <c r="O657" s="220" t="s">
        <v>277</v>
      </c>
      <c r="P657" s="301"/>
      <c r="Q657" s="302">
        <v>1</v>
      </c>
      <c r="R657" s="15"/>
      <c r="S657" s="15"/>
      <c r="T657" s="302"/>
      <c r="U657" s="302"/>
      <c r="V657" s="302"/>
      <c r="W657" s="302"/>
      <c r="X657" s="302"/>
      <c r="Y657" s="302"/>
      <c r="Z657" s="302"/>
      <c r="AA657" s="302"/>
      <c r="AB657" s="302"/>
      <c r="AC657" s="302"/>
      <c r="AD657" s="302"/>
      <c r="AE657" s="302">
        <v>1</v>
      </c>
      <c r="AF657" s="302"/>
      <c r="AG657" s="302"/>
      <c r="AH657" s="302"/>
      <c r="AI657" s="302"/>
      <c r="AJ657" s="302"/>
      <c r="AK657" s="302"/>
      <c r="AL657" s="302"/>
      <c r="AM657" s="302"/>
      <c r="AN657" s="302"/>
      <c r="AO657" s="302"/>
      <c r="AP657" s="302"/>
      <c r="AQ657" s="302"/>
      <c r="AR657" s="302"/>
      <c r="AS657" s="302"/>
      <c r="AT657" s="302"/>
      <c r="AU657" s="302"/>
      <c r="AV657" s="302"/>
      <c r="AW657" s="302"/>
      <c r="AX657" s="302"/>
      <c r="AY657" s="302"/>
      <c r="AZ657" s="302"/>
      <c r="BA657" s="302"/>
      <c r="BB657" s="302"/>
      <c r="BC657" s="302"/>
      <c r="BD657" s="302"/>
      <c r="BE657" s="302"/>
      <c r="BF657" s="302"/>
      <c r="BG657" s="302"/>
      <c r="BH657" s="302"/>
      <c r="BI657" s="302"/>
      <c r="BJ657" s="302"/>
      <c r="BK657" s="302"/>
      <c r="BL657" s="302"/>
      <c r="BM657" s="302"/>
      <c r="BN657" s="302"/>
      <c r="BO657" s="302"/>
      <c r="BP657" s="302"/>
      <c r="BQ657" s="302"/>
      <c r="BR657" s="302"/>
      <c r="BS657" s="302"/>
      <c r="BT657" s="302"/>
      <c r="BU657" s="302"/>
      <c r="BV657" s="302"/>
      <c r="BW657" s="302"/>
      <c r="BX657" s="302"/>
      <c r="BY657" s="302"/>
      <c r="BZ657" s="302"/>
      <c r="CA657" s="302"/>
      <c r="CB657" s="302"/>
      <c r="CC657" s="302"/>
      <c r="CD657" s="302"/>
      <c r="CE657" s="302"/>
      <c r="CF657" s="302"/>
      <c r="CG657" s="302"/>
      <c r="CH657" s="302"/>
      <c r="CI657" s="302"/>
      <c r="CJ657" s="302"/>
      <c r="CK657" s="302"/>
      <c r="CL657" s="302"/>
      <c r="CM657" s="302"/>
      <c r="CN657" s="302"/>
      <c r="CO657" s="302"/>
      <c r="CP657" s="302"/>
      <c r="CQ657" s="302"/>
      <c r="CR657" s="302"/>
      <c r="CS657" s="302"/>
      <c r="CT657" s="302"/>
      <c r="CU657" s="302"/>
      <c r="CV657" s="302"/>
      <c r="CW657" s="302"/>
      <c r="CX657" s="302"/>
      <c r="CY657" s="302"/>
      <c r="CZ657" s="302"/>
      <c r="DA657" s="302"/>
      <c r="DB657" s="302"/>
      <c r="DC657" s="302"/>
      <c r="DD657" s="302"/>
      <c r="DE657" s="302"/>
      <c r="DF657" s="302"/>
      <c r="DG657" s="302"/>
      <c r="DH657" s="302"/>
      <c r="DI657" s="302"/>
      <c r="DJ657" s="302"/>
      <c r="DK657" s="302"/>
      <c r="DL657" s="302"/>
      <c r="DM657" s="302"/>
      <c r="DN657" s="302"/>
      <c r="DO657" s="302"/>
      <c r="DP657" s="302"/>
      <c r="DQ657" s="302"/>
      <c r="DR657" s="302"/>
      <c r="DS657" s="302"/>
      <c r="DT657" s="302"/>
      <c r="DU657" s="302"/>
      <c r="DV657" s="302"/>
      <c r="DW657" s="302"/>
      <c r="DX657" s="302"/>
      <c r="DY657" s="302"/>
      <c r="DZ657" s="302"/>
      <c r="EA657" s="302"/>
      <c r="EB657" s="302"/>
      <c r="EC657" s="302"/>
      <c r="ED657" s="302"/>
      <c r="EE657" s="302"/>
      <c r="EF657" s="302"/>
      <c r="EG657" s="302"/>
      <c r="EH657" s="302"/>
      <c r="EI657" s="302"/>
      <c r="EJ657" s="302"/>
      <c r="EK657" s="302"/>
      <c r="EL657" s="302"/>
      <c r="EM657" s="302"/>
      <c r="EN657" s="302"/>
      <c r="EO657" s="302"/>
      <c r="EP657" s="302"/>
      <c r="EQ657" s="302"/>
      <c r="ER657" s="302"/>
      <c r="ES657" s="302"/>
      <c r="ET657" s="302"/>
      <c r="EU657" s="302"/>
      <c r="EV657" s="302"/>
      <c r="EW657" s="302"/>
      <c r="EX657" s="302"/>
      <c r="EY657" s="302"/>
      <c r="EZ657" s="303"/>
      <c r="FA657" s="303"/>
      <c r="FB657" s="303"/>
      <c r="FC657" s="303"/>
      <c r="FD657" s="303"/>
      <c r="FE657" s="302"/>
      <c r="FF657" s="302"/>
      <c r="FG657" s="302"/>
      <c r="FH657" s="302"/>
      <c r="FI657" s="302"/>
    </row>
    <row r="658" spans="1:165" x14ac:dyDescent="0.2">
      <c r="A658" s="302"/>
      <c r="B658" s="55">
        <f t="shared" si="61"/>
        <v>4</v>
      </c>
      <c r="C658" s="55">
        <f t="shared" si="62"/>
        <v>4</v>
      </c>
      <c r="D658" s="55">
        <f t="shared" si="63"/>
        <v>4</v>
      </c>
      <c r="E658" s="55">
        <f t="shared" si="64"/>
        <v>4</v>
      </c>
      <c r="F658" s="55">
        <f t="shared" si="65"/>
        <v>4</v>
      </c>
      <c r="G658" s="55">
        <f t="shared" si="60"/>
        <v>18</v>
      </c>
      <c r="H658" s="55">
        <f>IF(AND(M658&gt;0,M658&lt;='Summary STATS'!$C$22),1,"")</f>
        <v>1</v>
      </c>
      <c r="I658" s="305"/>
      <c r="J658" s="26" t="s">
        <v>947</v>
      </c>
      <c r="K658" s="205">
        <v>44.238749089999999</v>
      </c>
      <c r="L658" s="205">
        <v>-88.449077389999999</v>
      </c>
      <c r="M658" s="220">
        <v>18</v>
      </c>
      <c r="N658" s="305" t="s">
        <v>284</v>
      </c>
      <c r="O658" s="220" t="s">
        <v>277</v>
      </c>
      <c r="P658" s="301"/>
      <c r="Q658" s="302">
        <v>3</v>
      </c>
      <c r="R658" s="15"/>
      <c r="S658" s="15"/>
      <c r="T658" s="302"/>
      <c r="U658" s="302"/>
      <c r="V658" s="302"/>
      <c r="W658" s="302"/>
      <c r="X658" s="302"/>
      <c r="Y658" s="302"/>
      <c r="Z658" s="302"/>
      <c r="AA658" s="302"/>
      <c r="AB658" s="302"/>
      <c r="AC658" s="302"/>
      <c r="AD658" s="302"/>
      <c r="AE658" s="302">
        <v>3</v>
      </c>
      <c r="AF658" s="302"/>
      <c r="AG658" s="302"/>
      <c r="AH658" s="302"/>
      <c r="AI658" s="302"/>
      <c r="AJ658" s="302"/>
      <c r="AK658" s="302"/>
      <c r="AL658" s="302"/>
      <c r="AM658" s="302"/>
      <c r="AN658" s="302"/>
      <c r="AO658" s="302"/>
      <c r="AP658" s="302"/>
      <c r="AQ658" s="302">
        <v>2</v>
      </c>
      <c r="AR658" s="302"/>
      <c r="AS658" s="302"/>
      <c r="AT658" s="302"/>
      <c r="AU658" s="302"/>
      <c r="AV658" s="302"/>
      <c r="AW658" s="302"/>
      <c r="AX658" s="302"/>
      <c r="AY658" s="302"/>
      <c r="AZ658" s="302"/>
      <c r="BA658" s="302"/>
      <c r="BB658" s="302"/>
      <c r="BC658" s="302"/>
      <c r="BD658" s="302"/>
      <c r="BE658" s="302"/>
      <c r="BF658" s="302"/>
      <c r="BG658" s="302"/>
      <c r="BH658" s="302"/>
      <c r="BI658" s="302"/>
      <c r="BJ658" s="302"/>
      <c r="BK658" s="302"/>
      <c r="BL658" s="302"/>
      <c r="BM658" s="302"/>
      <c r="BN658" s="302"/>
      <c r="BO658" s="302"/>
      <c r="BP658" s="302"/>
      <c r="BQ658" s="302"/>
      <c r="BR658" s="302"/>
      <c r="BS658" s="302"/>
      <c r="BT658" s="302"/>
      <c r="BU658" s="302"/>
      <c r="BV658" s="302"/>
      <c r="BW658" s="302"/>
      <c r="BX658" s="302"/>
      <c r="BY658" s="302"/>
      <c r="BZ658" s="302"/>
      <c r="CA658" s="302"/>
      <c r="CB658" s="302"/>
      <c r="CC658" s="302"/>
      <c r="CD658" s="302"/>
      <c r="CE658" s="302"/>
      <c r="CF658" s="302"/>
      <c r="CG658" s="302"/>
      <c r="CH658" s="302"/>
      <c r="CI658" s="302"/>
      <c r="CJ658" s="302"/>
      <c r="CK658" s="302"/>
      <c r="CL658" s="302"/>
      <c r="CM658" s="302"/>
      <c r="CN658" s="302"/>
      <c r="CO658" s="302"/>
      <c r="CP658" s="302"/>
      <c r="CQ658" s="302"/>
      <c r="CR658" s="302"/>
      <c r="CS658" s="302"/>
      <c r="CT658" s="302"/>
      <c r="CU658" s="302"/>
      <c r="CV658" s="302"/>
      <c r="CW658" s="302"/>
      <c r="CX658" s="302"/>
      <c r="CY658" s="302"/>
      <c r="CZ658" s="302"/>
      <c r="DA658" s="302"/>
      <c r="DB658" s="302"/>
      <c r="DC658" s="302"/>
      <c r="DD658" s="302"/>
      <c r="DE658" s="302"/>
      <c r="DF658" s="302"/>
      <c r="DG658" s="302"/>
      <c r="DH658" s="302"/>
      <c r="DI658" s="302"/>
      <c r="DJ658" s="302"/>
      <c r="DK658" s="302"/>
      <c r="DL658" s="302"/>
      <c r="DM658" s="302"/>
      <c r="DN658" s="302"/>
      <c r="DO658" s="302"/>
      <c r="DP658" s="302"/>
      <c r="DQ658" s="302"/>
      <c r="DR658" s="302"/>
      <c r="DS658" s="302"/>
      <c r="DT658" s="302"/>
      <c r="DU658" s="302"/>
      <c r="DV658" s="302"/>
      <c r="DW658" s="302"/>
      <c r="DX658" s="302"/>
      <c r="DY658" s="302"/>
      <c r="DZ658" s="302"/>
      <c r="EA658" s="302"/>
      <c r="EB658" s="302"/>
      <c r="EC658" s="302"/>
      <c r="ED658" s="302"/>
      <c r="EE658" s="302"/>
      <c r="EF658" s="302">
        <v>1</v>
      </c>
      <c r="EG658" s="302"/>
      <c r="EH658" s="302"/>
      <c r="EI658" s="302"/>
      <c r="EJ658" s="302"/>
      <c r="EK658" s="302"/>
      <c r="EL658" s="302"/>
      <c r="EM658" s="302"/>
      <c r="EN658" s="302"/>
      <c r="EO658" s="302"/>
      <c r="EP658" s="302"/>
      <c r="EQ658" s="302"/>
      <c r="ER658" s="302"/>
      <c r="ES658" s="302">
        <v>1</v>
      </c>
      <c r="ET658" s="302"/>
      <c r="EU658" s="302"/>
      <c r="EV658" s="302"/>
      <c r="EW658" s="302"/>
      <c r="EX658" s="302"/>
      <c r="EY658" s="302"/>
      <c r="EZ658" s="303"/>
      <c r="FA658" s="303"/>
      <c r="FB658" s="303"/>
      <c r="FC658" s="303"/>
      <c r="FD658" s="303"/>
      <c r="FE658" s="302"/>
      <c r="FF658" s="302"/>
      <c r="FG658" s="302"/>
      <c r="FH658" s="302"/>
      <c r="FI658" s="302"/>
    </row>
    <row r="659" spans="1:165" x14ac:dyDescent="0.2">
      <c r="A659" s="302"/>
      <c r="B659" s="55">
        <f t="shared" si="61"/>
        <v>0</v>
      </c>
      <c r="C659" s="55" t="str">
        <f t="shared" si="62"/>
        <v/>
      </c>
      <c r="D659" s="55" t="str">
        <f t="shared" si="63"/>
        <v/>
      </c>
      <c r="E659" s="55" t="str">
        <f t="shared" si="64"/>
        <v/>
      </c>
      <c r="F659" s="55" t="str">
        <f t="shared" si="65"/>
        <v/>
      </c>
      <c r="G659" s="55" t="str">
        <f t="shared" si="60"/>
        <v/>
      </c>
      <c r="H659" s="55" t="str">
        <f>IF(AND(M659&gt;0,M659&lt;='Summary STATS'!$C$22),1,"")</f>
        <v/>
      </c>
      <c r="I659" s="305"/>
      <c r="J659" s="26" t="s">
        <v>948</v>
      </c>
      <c r="K659" s="205">
        <v>44.238734129999997</v>
      </c>
      <c r="L659" s="205">
        <v>-88.447975749999998</v>
      </c>
      <c r="M659" s="305">
        <v>21</v>
      </c>
      <c r="N659" s="305" t="s">
        <v>284</v>
      </c>
      <c r="O659" s="220" t="s">
        <v>276</v>
      </c>
      <c r="P659" s="301"/>
      <c r="Q659" s="302"/>
      <c r="R659" s="15"/>
      <c r="S659" s="15"/>
      <c r="T659" s="302"/>
      <c r="U659" s="302"/>
      <c r="V659" s="302"/>
      <c r="W659" s="302"/>
      <c r="X659" s="302"/>
      <c r="Y659" s="302"/>
      <c r="Z659" s="302"/>
      <c r="AA659" s="302"/>
      <c r="AB659" s="302"/>
      <c r="AC659" s="302"/>
      <c r="AD659" s="302"/>
      <c r="AE659" s="302"/>
      <c r="AF659" s="302"/>
      <c r="AG659" s="302"/>
      <c r="AH659" s="302"/>
      <c r="AI659" s="302"/>
      <c r="AJ659" s="302"/>
      <c r="AK659" s="302"/>
      <c r="AL659" s="302"/>
      <c r="AM659" s="302"/>
      <c r="AN659" s="302"/>
      <c r="AO659" s="302"/>
      <c r="AP659" s="302"/>
      <c r="AQ659" s="302"/>
      <c r="AR659" s="302"/>
      <c r="AS659" s="302"/>
      <c r="AT659" s="302"/>
      <c r="AU659" s="302"/>
      <c r="AV659" s="302"/>
      <c r="AW659" s="302"/>
      <c r="AX659" s="302"/>
      <c r="AY659" s="302"/>
      <c r="AZ659" s="302"/>
      <c r="BA659" s="302"/>
      <c r="BB659" s="302"/>
      <c r="BC659" s="302"/>
      <c r="BD659" s="302"/>
      <c r="BE659" s="302"/>
      <c r="BF659" s="302"/>
      <c r="BG659" s="302"/>
      <c r="BH659" s="302"/>
      <c r="BI659" s="302"/>
      <c r="BJ659" s="302"/>
      <c r="BK659" s="302"/>
      <c r="BL659" s="302"/>
      <c r="BM659" s="302"/>
      <c r="BN659" s="302"/>
      <c r="BO659" s="302"/>
      <c r="BP659" s="302"/>
      <c r="BQ659" s="302"/>
      <c r="BR659" s="302"/>
      <c r="BS659" s="302"/>
      <c r="BT659" s="302"/>
      <c r="BU659" s="302"/>
      <c r="BV659" s="302"/>
      <c r="BW659" s="302"/>
      <c r="BX659" s="302"/>
      <c r="BY659" s="302"/>
      <c r="BZ659" s="302"/>
      <c r="CA659" s="302"/>
      <c r="CB659" s="302"/>
      <c r="CC659" s="302"/>
      <c r="CD659" s="302"/>
      <c r="CE659" s="302"/>
      <c r="CF659" s="302"/>
      <c r="CG659" s="302"/>
      <c r="CH659" s="302"/>
      <c r="CI659" s="302"/>
      <c r="CJ659" s="302"/>
      <c r="CK659" s="302"/>
      <c r="CL659" s="302"/>
      <c r="CM659" s="302"/>
      <c r="CN659" s="302"/>
      <c r="CO659" s="302"/>
      <c r="CP659" s="302"/>
      <c r="CQ659" s="302"/>
      <c r="CR659" s="302"/>
      <c r="CS659" s="302"/>
      <c r="CT659" s="302"/>
      <c r="CU659" s="302"/>
      <c r="CV659" s="302"/>
      <c r="CW659" s="302"/>
      <c r="CX659" s="302"/>
      <c r="CY659" s="302"/>
      <c r="CZ659" s="302"/>
      <c r="DA659" s="302"/>
      <c r="DB659" s="302"/>
      <c r="DC659" s="302"/>
      <c r="DD659" s="302"/>
      <c r="DE659" s="302"/>
      <c r="DF659" s="302"/>
      <c r="DG659" s="302"/>
      <c r="DH659" s="302"/>
      <c r="DI659" s="302"/>
      <c r="DJ659" s="302"/>
      <c r="DK659" s="302"/>
      <c r="DL659" s="302"/>
      <c r="DM659" s="302"/>
      <c r="DN659" s="302"/>
      <c r="DO659" s="302"/>
      <c r="DP659" s="302"/>
      <c r="DQ659" s="302"/>
      <c r="DR659" s="302"/>
      <c r="DS659" s="302"/>
      <c r="DT659" s="302"/>
      <c r="DU659" s="302"/>
      <c r="DV659" s="302"/>
      <c r="DW659" s="302"/>
      <c r="DX659" s="302"/>
      <c r="DY659" s="302"/>
      <c r="DZ659" s="302"/>
      <c r="EA659" s="302"/>
      <c r="EB659" s="302"/>
      <c r="EC659" s="302"/>
      <c r="ED659" s="302"/>
      <c r="EE659" s="302"/>
      <c r="EF659" s="302"/>
      <c r="EG659" s="302"/>
      <c r="EH659" s="302"/>
      <c r="EI659" s="302"/>
      <c r="EJ659" s="302"/>
      <c r="EK659" s="302"/>
      <c r="EL659" s="302"/>
      <c r="EM659" s="302"/>
      <c r="EN659" s="302"/>
      <c r="EO659" s="302"/>
      <c r="EP659" s="302"/>
      <c r="EQ659" s="302"/>
      <c r="ER659" s="302"/>
      <c r="ES659" s="302"/>
      <c r="ET659" s="302"/>
      <c r="EU659" s="302"/>
      <c r="EV659" s="302"/>
      <c r="EW659" s="302"/>
      <c r="EX659" s="302"/>
      <c r="EY659" s="302"/>
      <c r="EZ659" s="303"/>
      <c r="FA659" s="303"/>
      <c r="FB659" s="303"/>
      <c r="FC659" s="303"/>
      <c r="FD659" s="303"/>
      <c r="FE659" s="302"/>
      <c r="FF659" s="302"/>
      <c r="FG659" s="302"/>
      <c r="FH659" s="302"/>
      <c r="FI659" s="302"/>
    </row>
    <row r="660" spans="1:165" x14ac:dyDescent="0.2">
      <c r="B660" s="288">
        <f t="shared" si="61"/>
        <v>0</v>
      </c>
      <c r="C660" s="288" t="str">
        <f t="shared" si="62"/>
        <v/>
      </c>
      <c r="D660" s="288" t="str">
        <f t="shared" si="63"/>
        <v/>
      </c>
      <c r="E660" s="288" t="str">
        <f t="shared" si="64"/>
        <v/>
      </c>
      <c r="F660" s="288" t="str">
        <f t="shared" si="65"/>
        <v/>
      </c>
      <c r="G660" s="288" t="str">
        <f t="shared" si="60"/>
        <v/>
      </c>
      <c r="H660" s="289" t="str">
        <f>IF(AND(M660&gt;0,M660&lt;='Summary STATS'!$C$22),1,"")</f>
        <v/>
      </c>
      <c r="J660" s="290">
        <v>659</v>
      </c>
      <c r="K660"/>
      <c r="L660"/>
      <c r="R660" s="291"/>
      <c r="S660" s="291"/>
      <c r="EZ660" s="292"/>
      <c r="FA660" s="292"/>
      <c r="FB660" s="292"/>
      <c r="FC660" s="292"/>
      <c r="FD660" s="292"/>
    </row>
    <row r="661" spans="1:165" x14ac:dyDescent="0.2">
      <c r="B661" s="55">
        <f t="shared" si="61"/>
        <v>0</v>
      </c>
      <c r="C661" s="55" t="str">
        <f t="shared" si="62"/>
        <v/>
      </c>
      <c r="D661" s="55" t="str">
        <f t="shared" si="63"/>
        <v/>
      </c>
      <c r="E661" s="55" t="str">
        <f t="shared" si="64"/>
        <v/>
      </c>
      <c r="F661" s="55" t="str">
        <f t="shared" si="65"/>
        <v/>
      </c>
      <c r="G661" s="55" t="str">
        <f t="shared" si="60"/>
        <v/>
      </c>
      <c r="H661" s="136" t="str">
        <f>IF(AND(M661&gt;0,M661&lt;='Summary STATS'!$C$22),1,"")</f>
        <v/>
      </c>
      <c r="J661" s="26">
        <v>660</v>
      </c>
      <c r="K661"/>
      <c r="L661"/>
      <c r="R661" s="15"/>
      <c r="S661" s="15"/>
      <c r="EZ661" s="134"/>
      <c r="FA661" s="134"/>
      <c r="FB661" s="134"/>
      <c r="FC661" s="134"/>
      <c r="FD661" s="134"/>
    </row>
    <row r="662" spans="1:165" x14ac:dyDescent="0.2">
      <c r="B662" s="55">
        <f t="shared" si="61"/>
        <v>0</v>
      </c>
      <c r="C662" s="55" t="str">
        <f t="shared" si="62"/>
        <v/>
      </c>
      <c r="D662" s="55" t="str">
        <f t="shared" si="63"/>
        <v/>
      </c>
      <c r="E662" s="55" t="str">
        <f t="shared" si="64"/>
        <v/>
      </c>
      <c r="F662" s="55" t="str">
        <f t="shared" si="65"/>
        <v/>
      </c>
      <c r="G662" s="55" t="str">
        <f t="shared" si="60"/>
        <v/>
      </c>
      <c r="H662" s="136" t="str">
        <f>IF(AND(M662&gt;0,M662&lt;='Summary STATS'!$C$22),1,"")</f>
        <v/>
      </c>
      <c r="J662" s="26">
        <v>661</v>
      </c>
      <c r="K662"/>
      <c r="L662"/>
      <c r="R662" s="15"/>
      <c r="S662" s="15"/>
      <c r="EZ662" s="134"/>
      <c r="FA662" s="134"/>
      <c r="FB662" s="134"/>
      <c r="FC662" s="134"/>
      <c r="FD662" s="134"/>
    </row>
    <row r="663" spans="1:165" x14ac:dyDescent="0.2">
      <c r="B663" s="55">
        <f t="shared" si="61"/>
        <v>0</v>
      </c>
      <c r="C663" s="55" t="str">
        <f t="shared" si="62"/>
        <v/>
      </c>
      <c r="D663" s="55" t="str">
        <f t="shared" si="63"/>
        <v/>
      </c>
      <c r="E663" s="55" t="str">
        <f t="shared" si="64"/>
        <v/>
      </c>
      <c r="F663" s="55" t="str">
        <f t="shared" si="65"/>
        <v/>
      </c>
      <c r="G663" s="55" t="str">
        <f t="shared" si="60"/>
        <v/>
      </c>
      <c r="H663" s="136" t="str">
        <f>IF(AND(M663&gt;0,M663&lt;='Summary STATS'!$C$22),1,"")</f>
        <v/>
      </c>
      <c r="J663" s="26">
        <v>662</v>
      </c>
      <c r="K663"/>
      <c r="L663"/>
      <c r="R663" s="15"/>
      <c r="S663" s="15"/>
      <c r="EZ663" s="134"/>
      <c r="FA663" s="134"/>
      <c r="FB663" s="134"/>
      <c r="FC663" s="134"/>
      <c r="FD663" s="134"/>
    </row>
    <row r="664" spans="1:165" x14ac:dyDescent="0.2">
      <c r="B664" s="55">
        <f t="shared" si="61"/>
        <v>0</v>
      </c>
      <c r="C664" s="55" t="str">
        <f t="shared" si="62"/>
        <v/>
      </c>
      <c r="D664" s="55" t="str">
        <f t="shared" si="63"/>
        <v/>
      </c>
      <c r="E664" s="55" t="str">
        <f t="shared" si="64"/>
        <v/>
      </c>
      <c r="F664" s="55" t="str">
        <f t="shared" si="65"/>
        <v/>
      </c>
      <c r="G664" s="55" t="str">
        <f t="shared" si="60"/>
        <v/>
      </c>
      <c r="H664" s="136" t="str">
        <f>IF(AND(M664&gt;0,M664&lt;='Summary STATS'!$C$22),1,"")</f>
        <v/>
      </c>
      <c r="J664" s="26">
        <v>663</v>
      </c>
      <c r="K664"/>
      <c r="L664"/>
      <c r="R664" s="15"/>
      <c r="S664" s="15"/>
      <c r="EZ664" s="134"/>
      <c r="FA664" s="134"/>
      <c r="FB664" s="134"/>
      <c r="FC664" s="134"/>
      <c r="FD664" s="134"/>
    </row>
    <row r="665" spans="1:165" x14ac:dyDescent="0.2">
      <c r="B665" s="55">
        <f t="shared" si="61"/>
        <v>0</v>
      </c>
      <c r="C665" s="55" t="str">
        <f t="shared" si="62"/>
        <v/>
      </c>
      <c r="D665" s="55" t="str">
        <f t="shared" si="63"/>
        <v/>
      </c>
      <c r="E665" s="55" t="str">
        <f t="shared" si="64"/>
        <v/>
      </c>
      <c r="F665" s="55" t="str">
        <f t="shared" si="65"/>
        <v/>
      </c>
      <c r="G665" s="55" t="str">
        <f t="shared" si="60"/>
        <v/>
      </c>
      <c r="H665" s="136" t="str">
        <f>IF(AND(M665&gt;0,M665&lt;='Summary STATS'!$C$22),1,"")</f>
        <v/>
      </c>
      <c r="J665" s="26">
        <v>664</v>
      </c>
      <c r="K665"/>
      <c r="L665"/>
      <c r="R665" s="15"/>
      <c r="S665" s="15"/>
      <c r="EZ665" s="134"/>
      <c r="FA665" s="134"/>
      <c r="FB665" s="134"/>
      <c r="FC665" s="134"/>
      <c r="FD665" s="134"/>
    </row>
    <row r="666" spans="1:165" x14ac:dyDescent="0.2">
      <c r="B666" s="55">
        <f t="shared" si="61"/>
        <v>0</v>
      </c>
      <c r="C666" s="55" t="str">
        <f t="shared" si="62"/>
        <v/>
      </c>
      <c r="D666" s="55" t="str">
        <f t="shared" si="63"/>
        <v/>
      </c>
      <c r="E666" s="55" t="str">
        <f t="shared" si="64"/>
        <v/>
      </c>
      <c r="F666" s="55" t="str">
        <f t="shared" si="65"/>
        <v/>
      </c>
      <c r="G666" s="55" t="str">
        <f t="shared" ref="G666:G729" si="66">IF($B666&gt;=1,$M666,"")</f>
        <v/>
      </c>
      <c r="H666" s="136" t="str">
        <f>IF(AND(M666&gt;0,M666&lt;='Summary STATS'!$C$22),1,"")</f>
        <v/>
      </c>
      <c r="J666" s="26">
        <v>665</v>
      </c>
      <c r="K666"/>
      <c r="L666"/>
      <c r="R666" s="15"/>
      <c r="S666" s="15"/>
      <c r="EZ666" s="134"/>
      <c r="FA666" s="134"/>
      <c r="FB666" s="134"/>
      <c r="FC666" s="134"/>
      <c r="FD666" s="134"/>
    </row>
    <row r="667" spans="1:165" x14ac:dyDescent="0.2">
      <c r="B667" s="55">
        <f t="shared" si="61"/>
        <v>0</v>
      </c>
      <c r="C667" s="55" t="str">
        <f t="shared" si="62"/>
        <v/>
      </c>
      <c r="D667" s="55" t="str">
        <f t="shared" si="63"/>
        <v/>
      </c>
      <c r="E667" s="55" t="str">
        <f t="shared" si="64"/>
        <v/>
      </c>
      <c r="F667" s="55" t="str">
        <f t="shared" si="65"/>
        <v/>
      </c>
      <c r="G667" s="55" t="str">
        <f t="shared" si="66"/>
        <v/>
      </c>
      <c r="H667" s="136" t="str">
        <f>IF(AND(M667&gt;0,M667&lt;='Summary STATS'!$C$22),1,"")</f>
        <v/>
      </c>
      <c r="J667" s="26">
        <v>666</v>
      </c>
      <c r="K667"/>
      <c r="L667"/>
      <c r="R667" s="15"/>
      <c r="S667" s="15"/>
      <c r="EZ667" s="134"/>
      <c r="FA667" s="134"/>
      <c r="FB667" s="134"/>
      <c r="FC667" s="134"/>
      <c r="FD667" s="134"/>
    </row>
    <row r="668" spans="1:165" x14ac:dyDescent="0.2">
      <c r="B668" s="55">
        <f t="shared" si="61"/>
        <v>0</v>
      </c>
      <c r="C668" s="55" t="str">
        <f t="shared" si="62"/>
        <v/>
      </c>
      <c r="D668" s="55" t="str">
        <f t="shared" si="63"/>
        <v/>
      </c>
      <c r="E668" s="55" t="str">
        <f t="shared" si="64"/>
        <v/>
      </c>
      <c r="F668" s="55" t="str">
        <f t="shared" si="65"/>
        <v/>
      </c>
      <c r="G668" s="55" t="str">
        <f t="shared" si="66"/>
        <v/>
      </c>
      <c r="H668" s="136" t="str">
        <f>IF(AND(M668&gt;0,M668&lt;='Summary STATS'!$C$22),1,"")</f>
        <v/>
      </c>
      <c r="J668" s="26">
        <v>667</v>
      </c>
      <c r="K668"/>
      <c r="L668"/>
      <c r="R668" s="15"/>
      <c r="S668" s="15"/>
      <c r="EZ668" s="134"/>
      <c r="FA668" s="134"/>
      <c r="FB668" s="134"/>
      <c r="FC668" s="134"/>
      <c r="FD668" s="134"/>
    </row>
    <row r="669" spans="1:165" x14ac:dyDescent="0.2">
      <c r="B669" s="55">
        <f t="shared" si="61"/>
        <v>0</v>
      </c>
      <c r="C669" s="55" t="str">
        <f t="shared" si="62"/>
        <v/>
      </c>
      <c r="D669" s="55" t="str">
        <f t="shared" si="63"/>
        <v/>
      </c>
      <c r="E669" s="55" t="str">
        <f t="shared" si="64"/>
        <v/>
      </c>
      <c r="F669" s="55" t="str">
        <f t="shared" si="65"/>
        <v/>
      </c>
      <c r="G669" s="55" t="str">
        <f t="shared" si="66"/>
        <v/>
      </c>
      <c r="H669" s="136" t="str">
        <f>IF(AND(M669&gt;0,M669&lt;='Summary STATS'!$C$22),1,"")</f>
        <v/>
      </c>
      <c r="J669" s="26">
        <v>668</v>
      </c>
      <c r="K669"/>
      <c r="L669"/>
      <c r="R669" s="15"/>
      <c r="S669" s="15"/>
      <c r="EZ669" s="134"/>
      <c r="FA669" s="134"/>
      <c r="FB669" s="134"/>
      <c r="FC669" s="134"/>
      <c r="FD669" s="134"/>
    </row>
    <row r="670" spans="1:165" x14ac:dyDescent="0.2">
      <c r="B670" s="55">
        <f t="shared" si="61"/>
        <v>0</v>
      </c>
      <c r="C670" s="55" t="str">
        <f t="shared" si="62"/>
        <v/>
      </c>
      <c r="D670" s="55" t="str">
        <f t="shared" si="63"/>
        <v/>
      </c>
      <c r="E670" s="55" t="str">
        <f t="shared" si="64"/>
        <v/>
      </c>
      <c r="F670" s="55" t="str">
        <f t="shared" si="65"/>
        <v/>
      </c>
      <c r="G670" s="55" t="str">
        <f t="shared" si="66"/>
        <v/>
      </c>
      <c r="H670" s="136" t="str">
        <f>IF(AND(M670&gt;0,M670&lt;='Summary STATS'!$C$22),1,"")</f>
        <v/>
      </c>
      <c r="J670" s="26">
        <v>669</v>
      </c>
      <c r="K670"/>
      <c r="L670"/>
      <c r="R670" s="15"/>
      <c r="S670" s="15"/>
      <c r="EZ670" s="134"/>
      <c r="FA670" s="134"/>
      <c r="FB670" s="134"/>
      <c r="FC670" s="134"/>
      <c r="FD670" s="134"/>
    </row>
    <row r="671" spans="1:165" x14ac:dyDescent="0.2">
      <c r="B671" s="55">
        <f t="shared" si="61"/>
        <v>0</v>
      </c>
      <c r="C671" s="55" t="str">
        <f t="shared" si="62"/>
        <v/>
      </c>
      <c r="D671" s="55" t="str">
        <f t="shared" si="63"/>
        <v/>
      </c>
      <c r="E671" s="55" t="str">
        <f t="shared" si="64"/>
        <v/>
      </c>
      <c r="F671" s="55" t="str">
        <f t="shared" si="65"/>
        <v/>
      </c>
      <c r="G671" s="55" t="str">
        <f t="shared" si="66"/>
        <v/>
      </c>
      <c r="H671" s="136" t="str">
        <f>IF(AND(M671&gt;0,M671&lt;='Summary STATS'!$C$22),1,"")</f>
        <v/>
      </c>
      <c r="J671" s="26">
        <v>670</v>
      </c>
      <c r="K671"/>
      <c r="L671"/>
      <c r="R671" s="15"/>
      <c r="S671" s="15"/>
      <c r="EZ671" s="134"/>
      <c r="FA671" s="134"/>
      <c r="FB671" s="134"/>
      <c r="FC671" s="134"/>
      <c r="FD671" s="134"/>
    </row>
    <row r="672" spans="1:165" x14ac:dyDescent="0.2">
      <c r="B672" s="55">
        <f t="shared" si="61"/>
        <v>0</v>
      </c>
      <c r="C672" s="55" t="str">
        <f t="shared" si="62"/>
        <v/>
      </c>
      <c r="D672" s="55" t="str">
        <f t="shared" si="63"/>
        <v/>
      </c>
      <c r="E672" s="55" t="str">
        <f t="shared" si="64"/>
        <v/>
      </c>
      <c r="F672" s="55" t="str">
        <f t="shared" si="65"/>
        <v/>
      </c>
      <c r="G672" s="55" t="str">
        <f t="shared" si="66"/>
        <v/>
      </c>
      <c r="H672" s="136" t="str">
        <f>IF(AND(M672&gt;0,M672&lt;='Summary STATS'!$C$22),1,"")</f>
        <v/>
      </c>
      <c r="J672" s="26">
        <v>671</v>
      </c>
      <c r="K672"/>
      <c r="L672"/>
      <c r="R672" s="15"/>
      <c r="S672" s="15"/>
      <c r="EZ672" s="134"/>
      <c r="FA672" s="134"/>
      <c r="FB672" s="134"/>
      <c r="FC672" s="134"/>
      <c r="FD672" s="134"/>
    </row>
    <row r="673" spans="2:160" x14ac:dyDescent="0.2">
      <c r="B673" s="55">
        <f t="shared" si="61"/>
        <v>0</v>
      </c>
      <c r="C673" s="55" t="str">
        <f t="shared" si="62"/>
        <v/>
      </c>
      <c r="D673" s="55" t="str">
        <f t="shared" si="63"/>
        <v/>
      </c>
      <c r="E673" s="55" t="str">
        <f t="shared" si="64"/>
        <v/>
      </c>
      <c r="F673" s="55" t="str">
        <f t="shared" si="65"/>
        <v/>
      </c>
      <c r="G673" s="55" t="str">
        <f t="shared" si="66"/>
        <v/>
      </c>
      <c r="H673" s="136" t="str">
        <f>IF(AND(M673&gt;0,M673&lt;='Summary STATS'!$C$22),1,"")</f>
        <v/>
      </c>
      <c r="J673" s="26">
        <v>672</v>
      </c>
      <c r="K673"/>
      <c r="L673"/>
      <c r="R673" s="15"/>
      <c r="S673" s="15"/>
      <c r="EZ673" s="134"/>
      <c r="FA673" s="134"/>
      <c r="FB673" s="134"/>
      <c r="FC673" s="134"/>
      <c r="FD673" s="134"/>
    </row>
    <row r="674" spans="2:160" x14ac:dyDescent="0.2">
      <c r="B674" s="55">
        <f t="shared" si="61"/>
        <v>0</v>
      </c>
      <c r="C674" s="55" t="str">
        <f t="shared" si="62"/>
        <v/>
      </c>
      <c r="D674" s="55" t="str">
        <f t="shared" si="63"/>
        <v/>
      </c>
      <c r="E674" s="55" t="str">
        <f t="shared" si="64"/>
        <v/>
      </c>
      <c r="F674" s="55" t="str">
        <f t="shared" si="65"/>
        <v/>
      </c>
      <c r="G674" s="55" t="str">
        <f t="shared" si="66"/>
        <v/>
      </c>
      <c r="H674" s="136" t="str">
        <f>IF(AND(M674&gt;0,M674&lt;='Summary STATS'!$C$22),1,"")</f>
        <v/>
      </c>
      <c r="J674" s="26">
        <v>673</v>
      </c>
      <c r="K674"/>
      <c r="L674"/>
      <c r="R674" s="15"/>
      <c r="S674" s="15"/>
      <c r="EZ674" s="134"/>
      <c r="FA674" s="134"/>
      <c r="FB674" s="134"/>
      <c r="FC674" s="134"/>
      <c r="FD674" s="134"/>
    </row>
    <row r="675" spans="2:160" x14ac:dyDescent="0.2">
      <c r="B675" s="55">
        <f t="shared" si="61"/>
        <v>0</v>
      </c>
      <c r="C675" s="55" t="str">
        <f t="shared" si="62"/>
        <v/>
      </c>
      <c r="D675" s="55" t="str">
        <f t="shared" si="63"/>
        <v/>
      </c>
      <c r="E675" s="55" t="str">
        <f t="shared" si="64"/>
        <v/>
      </c>
      <c r="F675" s="55" t="str">
        <f t="shared" si="65"/>
        <v/>
      </c>
      <c r="G675" s="55" t="str">
        <f t="shared" si="66"/>
        <v/>
      </c>
      <c r="H675" s="136" t="str">
        <f>IF(AND(M675&gt;0,M675&lt;='Summary STATS'!$C$22),1,"")</f>
        <v/>
      </c>
      <c r="J675" s="26">
        <v>674</v>
      </c>
      <c r="K675"/>
      <c r="L675"/>
      <c r="R675" s="15"/>
      <c r="S675" s="15"/>
      <c r="EZ675" s="134"/>
      <c r="FA675" s="134"/>
      <c r="FB675" s="134"/>
      <c r="FC675" s="134"/>
      <c r="FD675" s="134"/>
    </row>
    <row r="676" spans="2:160" x14ac:dyDescent="0.2">
      <c r="B676" s="55">
        <f t="shared" si="61"/>
        <v>0</v>
      </c>
      <c r="C676" s="55" t="str">
        <f t="shared" si="62"/>
        <v/>
      </c>
      <c r="D676" s="55" t="str">
        <f t="shared" si="63"/>
        <v/>
      </c>
      <c r="E676" s="55" t="str">
        <f t="shared" si="64"/>
        <v/>
      </c>
      <c r="F676" s="55" t="str">
        <f t="shared" si="65"/>
        <v/>
      </c>
      <c r="G676" s="55" t="str">
        <f t="shared" si="66"/>
        <v/>
      </c>
      <c r="H676" s="136" t="str">
        <f>IF(AND(M676&gt;0,M676&lt;='Summary STATS'!$C$22),1,"")</f>
        <v/>
      </c>
      <c r="J676" s="26">
        <v>675</v>
      </c>
      <c r="K676"/>
      <c r="L676"/>
      <c r="R676" s="15"/>
      <c r="S676" s="15"/>
      <c r="EZ676" s="134"/>
      <c r="FA676" s="134"/>
      <c r="FB676" s="134"/>
      <c r="FC676" s="134"/>
      <c r="FD676" s="134"/>
    </row>
    <row r="677" spans="2:160" x14ac:dyDescent="0.2">
      <c r="B677" s="55">
        <f t="shared" si="61"/>
        <v>0</v>
      </c>
      <c r="C677" s="55" t="str">
        <f t="shared" si="62"/>
        <v/>
      </c>
      <c r="D677" s="55" t="str">
        <f t="shared" si="63"/>
        <v/>
      </c>
      <c r="E677" s="55" t="str">
        <f t="shared" si="64"/>
        <v/>
      </c>
      <c r="F677" s="55" t="str">
        <f t="shared" si="65"/>
        <v/>
      </c>
      <c r="G677" s="55" t="str">
        <f t="shared" si="66"/>
        <v/>
      </c>
      <c r="H677" s="136" t="str">
        <f>IF(AND(M677&gt;0,M677&lt;='Summary STATS'!$C$22),1,"")</f>
        <v/>
      </c>
      <c r="J677" s="26">
        <v>676</v>
      </c>
      <c r="K677"/>
      <c r="L677"/>
      <c r="R677" s="15"/>
      <c r="S677" s="15"/>
      <c r="EZ677" s="134"/>
      <c r="FA677" s="134"/>
      <c r="FB677" s="134"/>
      <c r="FC677" s="134"/>
      <c r="FD677" s="134"/>
    </row>
    <row r="678" spans="2:160" x14ac:dyDescent="0.2">
      <c r="B678" s="55">
        <f t="shared" si="61"/>
        <v>0</v>
      </c>
      <c r="C678" s="55" t="str">
        <f t="shared" si="62"/>
        <v/>
      </c>
      <c r="D678" s="55" t="str">
        <f t="shared" si="63"/>
        <v/>
      </c>
      <c r="E678" s="55" t="str">
        <f t="shared" si="64"/>
        <v/>
      </c>
      <c r="F678" s="55" t="str">
        <f t="shared" si="65"/>
        <v/>
      </c>
      <c r="G678" s="55" t="str">
        <f t="shared" si="66"/>
        <v/>
      </c>
      <c r="H678" s="136" t="str">
        <f>IF(AND(M678&gt;0,M678&lt;='Summary STATS'!$C$22),1,"")</f>
        <v/>
      </c>
      <c r="J678" s="26">
        <v>677</v>
      </c>
      <c r="K678"/>
      <c r="L678"/>
      <c r="R678" s="15"/>
      <c r="S678" s="15"/>
      <c r="EZ678" s="134"/>
      <c r="FA678" s="134"/>
      <c r="FB678" s="134"/>
      <c r="FC678" s="134"/>
      <c r="FD678" s="134"/>
    </row>
    <row r="679" spans="2:160" x14ac:dyDescent="0.2">
      <c r="B679" s="55">
        <f t="shared" si="61"/>
        <v>0</v>
      </c>
      <c r="C679" s="55" t="str">
        <f t="shared" si="62"/>
        <v/>
      </c>
      <c r="D679" s="55" t="str">
        <f t="shared" si="63"/>
        <v/>
      </c>
      <c r="E679" s="55" t="str">
        <f t="shared" si="64"/>
        <v/>
      </c>
      <c r="F679" s="55" t="str">
        <f t="shared" si="65"/>
        <v/>
      </c>
      <c r="G679" s="55" t="str">
        <f t="shared" si="66"/>
        <v/>
      </c>
      <c r="H679" s="136" t="str">
        <f>IF(AND(M679&gt;0,M679&lt;='Summary STATS'!$C$22),1,"")</f>
        <v/>
      </c>
      <c r="J679" s="26">
        <v>678</v>
      </c>
      <c r="K679"/>
      <c r="L679"/>
      <c r="R679" s="15"/>
      <c r="S679" s="15"/>
      <c r="EZ679" s="134"/>
      <c r="FA679" s="134"/>
      <c r="FB679" s="134"/>
      <c r="FC679" s="134"/>
      <c r="FD679" s="134"/>
    </row>
    <row r="680" spans="2:160" x14ac:dyDescent="0.2">
      <c r="B680" s="55">
        <f t="shared" si="61"/>
        <v>0</v>
      </c>
      <c r="C680" s="55" t="str">
        <f t="shared" si="62"/>
        <v/>
      </c>
      <c r="D680" s="55" t="str">
        <f t="shared" si="63"/>
        <v/>
      </c>
      <c r="E680" s="55" t="str">
        <f t="shared" si="64"/>
        <v/>
      </c>
      <c r="F680" s="55" t="str">
        <f t="shared" si="65"/>
        <v/>
      </c>
      <c r="G680" s="55" t="str">
        <f t="shared" si="66"/>
        <v/>
      </c>
      <c r="H680" s="136" t="str">
        <f>IF(AND(M680&gt;0,M680&lt;='Summary STATS'!$C$22),1,"")</f>
        <v/>
      </c>
      <c r="J680" s="26">
        <v>679</v>
      </c>
      <c r="K680"/>
      <c r="L680"/>
      <c r="R680" s="15"/>
      <c r="S680" s="15"/>
      <c r="EZ680" s="134"/>
      <c r="FA680" s="134"/>
      <c r="FB680" s="134"/>
      <c r="FC680" s="134"/>
      <c r="FD680" s="134"/>
    </row>
    <row r="681" spans="2:160" x14ac:dyDescent="0.2">
      <c r="B681" s="55">
        <f t="shared" si="61"/>
        <v>0</v>
      </c>
      <c r="C681" s="55" t="str">
        <f t="shared" si="62"/>
        <v/>
      </c>
      <c r="D681" s="55" t="str">
        <f t="shared" si="63"/>
        <v/>
      </c>
      <c r="E681" s="55" t="str">
        <f t="shared" si="64"/>
        <v/>
      </c>
      <c r="F681" s="55" t="str">
        <f t="shared" si="65"/>
        <v/>
      </c>
      <c r="G681" s="55" t="str">
        <f t="shared" si="66"/>
        <v/>
      </c>
      <c r="H681" s="136" t="str">
        <f>IF(AND(M681&gt;0,M681&lt;='Summary STATS'!$C$22),1,"")</f>
        <v/>
      </c>
      <c r="J681" s="26">
        <v>680</v>
      </c>
      <c r="K681"/>
      <c r="L681"/>
      <c r="R681" s="15"/>
      <c r="S681" s="15"/>
      <c r="EZ681" s="134"/>
      <c r="FA681" s="134"/>
      <c r="FB681" s="134"/>
      <c r="FC681" s="134"/>
      <c r="FD681" s="134"/>
    </row>
    <row r="682" spans="2:160" x14ac:dyDescent="0.2">
      <c r="B682" s="55">
        <f t="shared" si="61"/>
        <v>0</v>
      </c>
      <c r="C682" s="55" t="str">
        <f t="shared" si="62"/>
        <v/>
      </c>
      <c r="D682" s="55" t="str">
        <f t="shared" si="63"/>
        <v/>
      </c>
      <c r="E682" s="55" t="str">
        <f t="shared" si="64"/>
        <v/>
      </c>
      <c r="F682" s="55" t="str">
        <f t="shared" si="65"/>
        <v/>
      </c>
      <c r="G682" s="55" t="str">
        <f t="shared" si="66"/>
        <v/>
      </c>
      <c r="H682" s="136" t="str">
        <f>IF(AND(M682&gt;0,M682&lt;='Summary STATS'!$C$22),1,"")</f>
        <v/>
      </c>
      <c r="J682" s="26">
        <v>681</v>
      </c>
      <c r="K682"/>
      <c r="L682"/>
      <c r="R682" s="15"/>
      <c r="S682" s="15"/>
      <c r="EZ682" s="134"/>
      <c r="FA682" s="134"/>
      <c r="FB682" s="134"/>
      <c r="FC682" s="134"/>
      <c r="FD682" s="134"/>
    </row>
    <row r="683" spans="2:160" x14ac:dyDescent="0.2">
      <c r="B683" s="55">
        <f t="shared" si="61"/>
        <v>0</v>
      </c>
      <c r="C683" s="55" t="str">
        <f t="shared" si="62"/>
        <v/>
      </c>
      <c r="D683" s="55" t="str">
        <f t="shared" si="63"/>
        <v/>
      </c>
      <c r="E683" s="55" t="str">
        <f t="shared" si="64"/>
        <v/>
      </c>
      <c r="F683" s="55" t="str">
        <f t="shared" si="65"/>
        <v/>
      </c>
      <c r="G683" s="55" t="str">
        <f t="shared" si="66"/>
        <v/>
      </c>
      <c r="H683" s="136" t="str">
        <f>IF(AND(M683&gt;0,M683&lt;='Summary STATS'!$C$22),1,"")</f>
        <v/>
      </c>
      <c r="J683" s="26">
        <v>682</v>
      </c>
      <c r="K683"/>
      <c r="L683"/>
      <c r="R683" s="15"/>
      <c r="S683" s="15"/>
      <c r="EZ683" s="134"/>
      <c r="FA683" s="134"/>
      <c r="FB683" s="134"/>
      <c r="FC683" s="134"/>
      <c r="FD683" s="134"/>
    </row>
    <row r="684" spans="2:160" x14ac:dyDescent="0.2">
      <c r="B684" s="55">
        <f t="shared" si="61"/>
        <v>0</v>
      </c>
      <c r="C684" s="55" t="str">
        <f t="shared" si="62"/>
        <v/>
      </c>
      <c r="D684" s="55" t="str">
        <f t="shared" si="63"/>
        <v/>
      </c>
      <c r="E684" s="55" t="str">
        <f t="shared" si="64"/>
        <v/>
      </c>
      <c r="F684" s="55" t="str">
        <f t="shared" si="65"/>
        <v/>
      </c>
      <c r="G684" s="55" t="str">
        <f t="shared" si="66"/>
        <v/>
      </c>
      <c r="H684" s="136" t="str">
        <f>IF(AND(M684&gt;0,M684&lt;='Summary STATS'!$C$22),1,"")</f>
        <v/>
      </c>
      <c r="J684" s="26">
        <v>683</v>
      </c>
      <c r="K684"/>
      <c r="L684"/>
      <c r="R684" s="15"/>
      <c r="S684" s="15"/>
      <c r="EZ684" s="134"/>
      <c r="FA684" s="134"/>
      <c r="FB684" s="134"/>
      <c r="FC684" s="134"/>
      <c r="FD684" s="134"/>
    </row>
    <row r="685" spans="2:160" x14ac:dyDescent="0.2">
      <c r="B685" s="55">
        <f t="shared" si="61"/>
        <v>0</v>
      </c>
      <c r="C685" s="55" t="str">
        <f t="shared" si="62"/>
        <v/>
      </c>
      <c r="D685" s="55" t="str">
        <f t="shared" si="63"/>
        <v/>
      </c>
      <c r="E685" s="55" t="str">
        <f t="shared" si="64"/>
        <v/>
      </c>
      <c r="F685" s="55" t="str">
        <f t="shared" si="65"/>
        <v/>
      </c>
      <c r="G685" s="55" t="str">
        <f t="shared" si="66"/>
        <v/>
      </c>
      <c r="H685" s="136" t="str">
        <f>IF(AND(M685&gt;0,M685&lt;='Summary STATS'!$C$22),1,"")</f>
        <v/>
      </c>
      <c r="J685" s="26">
        <v>684</v>
      </c>
      <c r="K685"/>
      <c r="L685"/>
      <c r="R685" s="15"/>
      <c r="S685" s="15"/>
      <c r="EZ685" s="134"/>
      <c r="FA685" s="134"/>
      <c r="FB685" s="134"/>
      <c r="FC685" s="134"/>
      <c r="FD685" s="134"/>
    </row>
    <row r="686" spans="2:160" x14ac:dyDescent="0.2">
      <c r="B686" s="55">
        <f t="shared" si="61"/>
        <v>0</v>
      </c>
      <c r="C686" s="55" t="str">
        <f t="shared" si="62"/>
        <v/>
      </c>
      <c r="D686" s="55" t="str">
        <f t="shared" si="63"/>
        <v/>
      </c>
      <c r="E686" s="55" t="str">
        <f t="shared" si="64"/>
        <v/>
      </c>
      <c r="F686" s="55" t="str">
        <f t="shared" si="65"/>
        <v/>
      </c>
      <c r="G686" s="55" t="str">
        <f t="shared" si="66"/>
        <v/>
      </c>
      <c r="H686" s="136" t="str">
        <f>IF(AND(M686&gt;0,M686&lt;='Summary STATS'!$C$22),1,"")</f>
        <v/>
      </c>
      <c r="J686" s="26">
        <v>685</v>
      </c>
      <c r="K686"/>
      <c r="L686"/>
      <c r="R686" s="15"/>
      <c r="S686" s="15"/>
      <c r="EZ686" s="134"/>
      <c r="FA686" s="134"/>
      <c r="FB686" s="134"/>
      <c r="FC686" s="134"/>
      <c r="FD686" s="134"/>
    </row>
    <row r="687" spans="2:160" x14ac:dyDescent="0.2">
      <c r="B687" s="55">
        <f t="shared" si="61"/>
        <v>0</v>
      </c>
      <c r="C687" s="55" t="str">
        <f t="shared" si="62"/>
        <v/>
      </c>
      <c r="D687" s="55" t="str">
        <f t="shared" si="63"/>
        <v/>
      </c>
      <c r="E687" s="55" t="str">
        <f t="shared" si="64"/>
        <v/>
      </c>
      <c r="F687" s="55" t="str">
        <f t="shared" si="65"/>
        <v/>
      </c>
      <c r="G687" s="55" t="str">
        <f t="shared" si="66"/>
        <v/>
      </c>
      <c r="H687" s="136" t="str">
        <f>IF(AND(M687&gt;0,M687&lt;='Summary STATS'!$C$22),1,"")</f>
        <v/>
      </c>
      <c r="J687" s="26">
        <v>686</v>
      </c>
      <c r="K687"/>
      <c r="L687"/>
      <c r="R687" s="15"/>
      <c r="S687" s="15"/>
      <c r="EZ687" s="134"/>
      <c r="FA687" s="134"/>
      <c r="FB687" s="134"/>
      <c r="FC687" s="134"/>
      <c r="FD687" s="134"/>
    </row>
    <row r="688" spans="2:160" x14ac:dyDescent="0.2">
      <c r="B688" s="55">
        <f t="shared" si="61"/>
        <v>0</v>
      </c>
      <c r="C688" s="55" t="str">
        <f t="shared" si="62"/>
        <v/>
      </c>
      <c r="D688" s="55" t="str">
        <f t="shared" si="63"/>
        <v/>
      </c>
      <c r="E688" s="55" t="str">
        <f t="shared" si="64"/>
        <v/>
      </c>
      <c r="F688" s="55" t="str">
        <f t="shared" si="65"/>
        <v/>
      </c>
      <c r="G688" s="55" t="str">
        <f t="shared" si="66"/>
        <v/>
      </c>
      <c r="H688" s="136" t="str">
        <f>IF(AND(M688&gt;0,M688&lt;='Summary STATS'!$C$22),1,"")</f>
        <v/>
      </c>
      <c r="J688" s="26">
        <v>687</v>
      </c>
      <c r="K688"/>
      <c r="L688"/>
      <c r="R688" s="15"/>
      <c r="S688" s="15"/>
      <c r="EZ688" s="134"/>
      <c r="FA688" s="134"/>
      <c r="FB688" s="134"/>
      <c r="FC688" s="134"/>
      <c r="FD688" s="134"/>
    </row>
    <row r="689" spans="2:160" x14ac:dyDescent="0.2">
      <c r="B689" s="55">
        <f t="shared" si="61"/>
        <v>0</v>
      </c>
      <c r="C689" s="55" t="str">
        <f t="shared" si="62"/>
        <v/>
      </c>
      <c r="D689" s="55" t="str">
        <f t="shared" si="63"/>
        <v/>
      </c>
      <c r="E689" s="55" t="str">
        <f t="shared" si="64"/>
        <v/>
      </c>
      <c r="F689" s="55" t="str">
        <f t="shared" si="65"/>
        <v/>
      </c>
      <c r="G689" s="55" t="str">
        <f t="shared" si="66"/>
        <v/>
      </c>
      <c r="H689" s="136" t="str">
        <f>IF(AND(M689&gt;0,M689&lt;='Summary STATS'!$C$22),1,"")</f>
        <v/>
      </c>
      <c r="J689" s="26">
        <v>688</v>
      </c>
      <c r="K689"/>
      <c r="L689"/>
      <c r="R689" s="15"/>
      <c r="S689" s="15"/>
      <c r="EZ689" s="134"/>
      <c r="FA689" s="134"/>
      <c r="FB689" s="134"/>
      <c r="FC689" s="134"/>
      <c r="FD689" s="134"/>
    </row>
    <row r="690" spans="2:160" x14ac:dyDescent="0.2">
      <c r="B690" s="55">
        <f t="shared" si="61"/>
        <v>0</v>
      </c>
      <c r="C690" s="55" t="str">
        <f t="shared" si="62"/>
        <v/>
      </c>
      <c r="D690" s="55" t="str">
        <f t="shared" si="63"/>
        <v/>
      </c>
      <c r="E690" s="55" t="str">
        <f t="shared" si="64"/>
        <v/>
      </c>
      <c r="F690" s="55" t="str">
        <f t="shared" si="65"/>
        <v/>
      </c>
      <c r="G690" s="55" t="str">
        <f t="shared" si="66"/>
        <v/>
      </c>
      <c r="H690" s="136" t="str">
        <f>IF(AND(M690&gt;0,M690&lt;='Summary STATS'!$C$22),1,"")</f>
        <v/>
      </c>
      <c r="J690" s="26">
        <v>689</v>
      </c>
      <c r="K690"/>
      <c r="L690"/>
      <c r="R690" s="15"/>
      <c r="S690" s="15"/>
      <c r="EZ690" s="134"/>
      <c r="FA690" s="134"/>
      <c r="FB690" s="134"/>
      <c r="FC690" s="134"/>
      <c r="FD690" s="134"/>
    </row>
    <row r="691" spans="2:160" x14ac:dyDescent="0.2">
      <c r="B691" s="55">
        <f t="shared" si="61"/>
        <v>0</v>
      </c>
      <c r="C691" s="55" t="str">
        <f t="shared" si="62"/>
        <v/>
      </c>
      <c r="D691" s="55" t="str">
        <f t="shared" si="63"/>
        <v/>
      </c>
      <c r="E691" s="55" t="str">
        <f t="shared" si="64"/>
        <v/>
      </c>
      <c r="F691" s="55" t="str">
        <f t="shared" si="65"/>
        <v/>
      </c>
      <c r="G691" s="55" t="str">
        <f t="shared" si="66"/>
        <v/>
      </c>
      <c r="H691" s="136" t="str">
        <f>IF(AND(M691&gt;0,M691&lt;='Summary STATS'!$C$22),1,"")</f>
        <v/>
      </c>
      <c r="J691" s="26">
        <v>690</v>
      </c>
      <c r="K691"/>
      <c r="L691"/>
      <c r="R691" s="15"/>
      <c r="S691" s="15"/>
      <c r="EZ691" s="134"/>
      <c r="FA691" s="134"/>
      <c r="FB691" s="134"/>
      <c r="FC691" s="134"/>
      <c r="FD691" s="134"/>
    </row>
    <row r="692" spans="2:160" x14ac:dyDescent="0.2">
      <c r="B692" s="55">
        <f t="shared" si="61"/>
        <v>0</v>
      </c>
      <c r="C692" s="55" t="str">
        <f t="shared" si="62"/>
        <v/>
      </c>
      <c r="D692" s="55" t="str">
        <f t="shared" si="63"/>
        <v/>
      </c>
      <c r="E692" s="55" t="str">
        <f t="shared" si="64"/>
        <v/>
      </c>
      <c r="F692" s="55" t="str">
        <f t="shared" si="65"/>
        <v/>
      </c>
      <c r="G692" s="55" t="str">
        <f t="shared" si="66"/>
        <v/>
      </c>
      <c r="H692" s="136" t="str">
        <f>IF(AND(M692&gt;0,M692&lt;='Summary STATS'!$C$22),1,"")</f>
        <v/>
      </c>
      <c r="J692" s="26">
        <v>691</v>
      </c>
      <c r="K692"/>
      <c r="L692"/>
      <c r="R692" s="15"/>
      <c r="S692" s="15"/>
      <c r="EZ692" s="134"/>
      <c r="FA692" s="134"/>
      <c r="FB692" s="134"/>
      <c r="FC692" s="134"/>
      <c r="FD692" s="134"/>
    </row>
    <row r="693" spans="2:160" x14ac:dyDescent="0.2">
      <c r="B693" s="55">
        <f t="shared" si="61"/>
        <v>0</v>
      </c>
      <c r="C693" s="55" t="str">
        <f t="shared" si="62"/>
        <v/>
      </c>
      <c r="D693" s="55" t="str">
        <f t="shared" si="63"/>
        <v/>
      </c>
      <c r="E693" s="55" t="str">
        <f t="shared" si="64"/>
        <v/>
      </c>
      <c r="F693" s="55" t="str">
        <f t="shared" si="65"/>
        <v/>
      </c>
      <c r="G693" s="55" t="str">
        <f t="shared" si="66"/>
        <v/>
      </c>
      <c r="H693" s="136" t="str">
        <f>IF(AND(M693&gt;0,M693&lt;='Summary STATS'!$C$22),1,"")</f>
        <v/>
      </c>
      <c r="J693" s="26">
        <v>692</v>
      </c>
      <c r="K693"/>
      <c r="L693"/>
      <c r="R693" s="15"/>
      <c r="S693" s="15"/>
      <c r="EZ693" s="134"/>
      <c r="FA693" s="134"/>
      <c r="FB693" s="134"/>
      <c r="FC693" s="134"/>
      <c r="FD693" s="134"/>
    </row>
    <row r="694" spans="2:160" x14ac:dyDescent="0.2">
      <c r="B694" s="55">
        <f t="shared" si="61"/>
        <v>0</v>
      </c>
      <c r="C694" s="55" t="str">
        <f t="shared" si="62"/>
        <v/>
      </c>
      <c r="D694" s="55" t="str">
        <f t="shared" si="63"/>
        <v/>
      </c>
      <c r="E694" s="55" t="str">
        <f t="shared" si="64"/>
        <v/>
      </c>
      <c r="F694" s="55" t="str">
        <f t="shared" si="65"/>
        <v/>
      </c>
      <c r="G694" s="55" t="str">
        <f t="shared" si="66"/>
        <v/>
      </c>
      <c r="H694" s="136" t="str">
        <f>IF(AND(M694&gt;0,M694&lt;='Summary STATS'!$C$22),1,"")</f>
        <v/>
      </c>
      <c r="J694" s="26">
        <v>693</v>
      </c>
      <c r="K694"/>
      <c r="L694"/>
      <c r="R694" s="15"/>
      <c r="S694" s="15"/>
      <c r="EZ694" s="134"/>
      <c r="FA694" s="134"/>
      <c r="FB694" s="134"/>
      <c r="FC694" s="134"/>
      <c r="FD694" s="134"/>
    </row>
    <row r="695" spans="2:160" x14ac:dyDescent="0.2">
      <c r="B695" s="55">
        <f t="shared" si="61"/>
        <v>0</v>
      </c>
      <c r="C695" s="55" t="str">
        <f t="shared" si="62"/>
        <v/>
      </c>
      <c r="D695" s="55" t="str">
        <f t="shared" si="63"/>
        <v/>
      </c>
      <c r="E695" s="55" t="str">
        <f t="shared" si="64"/>
        <v/>
      </c>
      <c r="F695" s="55" t="str">
        <f t="shared" si="65"/>
        <v/>
      </c>
      <c r="G695" s="55" t="str">
        <f t="shared" si="66"/>
        <v/>
      </c>
      <c r="H695" s="136" t="str">
        <f>IF(AND(M695&gt;0,M695&lt;='Summary STATS'!$C$22),1,"")</f>
        <v/>
      </c>
      <c r="J695" s="26">
        <v>694</v>
      </c>
      <c r="K695"/>
      <c r="L695"/>
      <c r="R695" s="15"/>
      <c r="S695" s="15"/>
      <c r="EZ695" s="134"/>
      <c r="FA695" s="134"/>
      <c r="FB695" s="134"/>
      <c r="FC695" s="134"/>
      <c r="FD695" s="134"/>
    </row>
    <row r="696" spans="2:160" x14ac:dyDescent="0.2">
      <c r="B696" s="55">
        <f t="shared" si="61"/>
        <v>0</v>
      </c>
      <c r="C696" s="55" t="str">
        <f t="shared" si="62"/>
        <v/>
      </c>
      <c r="D696" s="55" t="str">
        <f t="shared" si="63"/>
        <v/>
      </c>
      <c r="E696" s="55" t="str">
        <f t="shared" si="64"/>
        <v/>
      </c>
      <c r="F696" s="55" t="str">
        <f t="shared" si="65"/>
        <v/>
      </c>
      <c r="G696" s="55" t="str">
        <f t="shared" si="66"/>
        <v/>
      </c>
      <c r="H696" s="136" t="str">
        <f>IF(AND(M696&gt;0,M696&lt;='Summary STATS'!$C$22),1,"")</f>
        <v/>
      </c>
      <c r="J696" s="26">
        <v>695</v>
      </c>
      <c r="K696"/>
      <c r="L696"/>
      <c r="R696" s="15"/>
      <c r="S696" s="15"/>
      <c r="EZ696" s="134"/>
      <c r="FA696" s="134"/>
      <c r="FB696" s="134"/>
      <c r="FC696" s="134"/>
      <c r="FD696" s="134"/>
    </row>
    <row r="697" spans="2:160" x14ac:dyDescent="0.2">
      <c r="B697" s="55">
        <f t="shared" si="61"/>
        <v>0</v>
      </c>
      <c r="C697" s="55" t="str">
        <f t="shared" si="62"/>
        <v/>
      </c>
      <c r="D697" s="55" t="str">
        <f t="shared" si="63"/>
        <v/>
      </c>
      <c r="E697" s="55" t="str">
        <f t="shared" si="64"/>
        <v/>
      </c>
      <c r="F697" s="55" t="str">
        <f t="shared" si="65"/>
        <v/>
      </c>
      <c r="G697" s="55" t="str">
        <f t="shared" si="66"/>
        <v/>
      </c>
      <c r="H697" s="136" t="str">
        <f>IF(AND(M697&gt;0,M697&lt;='Summary STATS'!$C$22),1,"")</f>
        <v/>
      </c>
      <c r="J697" s="26">
        <v>696</v>
      </c>
      <c r="K697"/>
      <c r="L697"/>
      <c r="R697" s="15"/>
      <c r="S697" s="15"/>
      <c r="EZ697" s="134"/>
      <c r="FA697" s="134"/>
      <c r="FB697" s="134"/>
      <c r="FC697" s="134"/>
      <c r="FD697" s="134"/>
    </row>
    <row r="698" spans="2:160" x14ac:dyDescent="0.2">
      <c r="B698" s="55">
        <f t="shared" si="61"/>
        <v>0</v>
      </c>
      <c r="C698" s="55" t="str">
        <f t="shared" si="62"/>
        <v/>
      </c>
      <c r="D698" s="55" t="str">
        <f t="shared" si="63"/>
        <v/>
      </c>
      <c r="E698" s="55" t="str">
        <f t="shared" si="64"/>
        <v/>
      </c>
      <c r="F698" s="55" t="str">
        <f t="shared" si="65"/>
        <v/>
      </c>
      <c r="G698" s="55" t="str">
        <f t="shared" si="66"/>
        <v/>
      </c>
      <c r="H698" s="136" t="str">
        <f>IF(AND(M698&gt;0,M698&lt;='Summary STATS'!$C$22),1,"")</f>
        <v/>
      </c>
      <c r="J698" s="26">
        <v>697</v>
      </c>
      <c r="K698"/>
      <c r="L698"/>
      <c r="R698" s="15"/>
      <c r="S698" s="15"/>
      <c r="EZ698" s="134"/>
      <c r="FA698" s="134"/>
      <c r="FB698" s="134"/>
      <c r="FC698" s="134"/>
      <c r="FD698" s="134"/>
    </row>
    <row r="699" spans="2:160" x14ac:dyDescent="0.2">
      <c r="B699" s="55">
        <f t="shared" si="61"/>
        <v>0</v>
      </c>
      <c r="C699" s="55" t="str">
        <f t="shared" si="62"/>
        <v/>
      </c>
      <c r="D699" s="55" t="str">
        <f t="shared" si="63"/>
        <v/>
      </c>
      <c r="E699" s="55" t="str">
        <f t="shared" si="64"/>
        <v/>
      </c>
      <c r="F699" s="55" t="str">
        <f t="shared" si="65"/>
        <v/>
      </c>
      <c r="G699" s="55" t="str">
        <f t="shared" si="66"/>
        <v/>
      </c>
      <c r="H699" s="136" t="str">
        <f>IF(AND(M699&gt;0,M699&lt;='Summary STATS'!$C$22),1,"")</f>
        <v/>
      </c>
      <c r="J699" s="26">
        <v>698</v>
      </c>
      <c r="K699"/>
      <c r="L699"/>
      <c r="R699" s="15"/>
      <c r="S699" s="15"/>
      <c r="EZ699" s="134"/>
      <c r="FA699" s="134"/>
      <c r="FB699" s="134"/>
      <c r="FC699" s="134"/>
      <c r="FD699" s="134"/>
    </row>
    <row r="700" spans="2:160" x14ac:dyDescent="0.2">
      <c r="B700" s="55">
        <f t="shared" si="61"/>
        <v>0</v>
      </c>
      <c r="C700" s="55" t="str">
        <f t="shared" si="62"/>
        <v/>
      </c>
      <c r="D700" s="55" t="str">
        <f t="shared" si="63"/>
        <v/>
      </c>
      <c r="E700" s="55" t="str">
        <f t="shared" si="64"/>
        <v/>
      </c>
      <c r="F700" s="55" t="str">
        <f t="shared" si="65"/>
        <v/>
      </c>
      <c r="G700" s="55" t="str">
        <f t="shared" si="66"/>
        <v/>
      </c>
      <c r="H700" s="136" t="str">
        <f>IF(AND(M700&gt;0,M700&lt;='Summary STATS'!$C$22),1,"")</f>
        <v/>
      </c>
      <c r="J700" s="26">
        <v>699</v>
      </c>
      <c r="K700"/>
      <c r="L700"/>
      <c r="R700" s="15"/>
      <c r="S700" s="15"/>
      <c r="EZ700" s="134"/>
      <c r="FA700" s="134"/>
      <c r="FB700" s="134"/>
      <c r="FC700" s="134"/>
      <c r="FD700" s="134"/>
    </row>
    <row r="701" spans="2:160" x14ac:dyDescent="0.2">
      <c r="B701" s="55">
        <f t="shared" si="61"/>
        <v>0</v>
      </c>
      <c r="C701" s="55" t="str">
        <f t="shared" si="62"/>
        <v/>
      </c>
      <c r="D701" s="55" t="str">
        <f t="shared" si="63"/>
        <v/>
      </c>
      <c r="E701" s="55" t="str">
        <f t="shared" si="64"/>
        <v/>
      </c>
      <c r="F701" s="55" t="str">
        <f t="shared" si="65"/>
        <v/>
      </c>
      <c r="G701" s="55" t="str">
        <f t="shared" si="66"/>
        <v/>
      </c>
      <c r="H701" s="136" t="str">
        <f>IF(AND(M701&gt;0,M701&lt;='Summary STATS'!$C$22),1,"")</f>
        <v/>
      </c>
      <c r="J701" s="26">
        <v>700</v>
      </c>
      <c r="K701"/>
      <c r="L701"/>
      <c r="R701" s="15"/>
      <c r="S701" s="15"/>
      <c r="EZ701" s="134"/>
      <c r="FA701" s="134"/>
      <c r="FB701" s="134"/>
      <c r="FC701" s="134"/>
      <c r="FD701" s="134"/>
    </row>
    <row r="702" spans="2:160" x14ac:dyDescent="0.2">
      <c r="B702" s="55">
        <f t="shared" si="61"/>
        <v>0</v>
      </c>
      <c r="C702" s="55" t="str">
        <f t="shared" si="62"/>
        <v/>
      </c>
      <c r="D702" s="55" t="str">
        <f t="shared" si="63"/>
        <v/>
      </c>
      <c r="E702" s="55" t="str">
        <f t="shared" si="64"/>
        <v/>
      </c>
      <c r="F702" s="55" t="str">
        <f t="shared" si="65"/>
        <v/>
      </c>
      <c r="G702" s="55" t="str">
        <f t="shared" si="66"/>
        <v/>
      </c>
      <c r="H702" s="136" t="str">
        <f>IF(AND(M702&gt;0,M702&lt;='Summary STATS'!$C$22),1,"")</f>
        <v/>
      </c>
      <c r="J702" s="26">
        <v>701</v>
      </c>
      <c r="K702"/>
      <c r="L702"/>
      <c r="R702" s="15"/>
      <c r="S702" s="15"/>
      <c r="EZ702" s="134"/>
      <c r="FA702" s="134"/>
      <c r="FB702" s="134"/>
      <c r="FC702" s="134"/>
      <c r="FD702" s="134"/>
    </row>
    <row r="703" spans="2:160" x14ac:dyDescent="0.2">
      <c r="B703" s="55">
        <f t="shared" si="61"/>
        <v>0</v>
      </c>
      <c r="C703" s="55" t="str">
        <f t="shared" si="62"/>
        <v/>
      </c>
      <c r="D703" s="55" t="str">
        <f t="shared" si="63"/>
        <v/>
      </c>
      <c r="E703" s="55" t="str">
        <f t="shared" si="64"/>
        <v/>
      </c>
      <c r="F703" s="55" t="str">
        <f t="shared" si="65"/>
        <v/>
      </c>
      <c r="G703" s="55" t="str">
        <f t="shared" si="66"/>
        <v/>
      </c>
      <c r="H703" s="136" t="str">
        <f>IF(AND(M703&gt;0,M703&lt;='Summary STATS'!$C$22),1,"")</f>
        <v/>
      </c>
      <c r="J703" s="26">
        <v>702</v>
      </c>
      <c r="K703"/>
      <c r="L703"/>
      <c r="R703" s="15"/>
      <c r="S703" s="15"/>
      <c r="EZ703" s="134"/>
      <c r="FA703" s="134"/>
      <c r="FB703" s="134"/>
      <c r="FC703" s="134"/>
      <c r="FD703" s="134"/>
    </row>
    <row r="704" spans="2:160" x14ac:dyDescent="0.2">
      <c r="B704" s="55">
        <f t="shared" si="61"/>
        <v>0</v>
      </c>
      <c r="C704" s="55" t="str">
        <f t="shared" si="62"/>
        <v/>
      </c>
      <c r="D704" s="55" t="str">
        <f t="shared" si="63"/>
        <v/>
      </c>
      <c r="E704" s="55" t="str">
        <f t="shared" si="64"/>
        <v/>
      </c>
      <c r="F704" s="55" t="str">
        <f t="shared" si="65"/>
        <v/>
      </c>
      <c r="G704" s="55" t="str">
        <f t="shared" si="66"/>
        <v/>
      </c>
      <c r="H704" s="136" t="str">
        <f>IF(AND(M704&gt;0,M704&lt;='Summary STATS'!$C$22),1,"")</f>
        <v/>
      </c>
      <c r="J704" s="26">
        <v>703</v>
      </c>
      <c r="K704"/>
      <c r="L704"/>
      <c r="R704" s="15"/>
      <c r="S704" s="15"/>
      <c r="EZ704" s="134"/>
      <c r="FA704" s="134"/>
      <c r="FB704" s="134"/>
      <c r="FC704" s="134"/>
      <c r="FD704" s="134"/>
    </row>
    <row r="705" spans="2:160" x14ac:dyDescent="0.2">
      <c r="B705" s="55">
        <f t="shared" si="61"/>
        <v>0</v>
      </c>
      <c r="C705" s="55" t="str">
        <f t="shared" si="62"/>
        <v/>
      </c>
      <c r="D705" s="55" t="str">
        <f t="shared" si="63"/>
        <v/>
      </c>
      <c r="E705" s="55" t="str">
        <f t="shared" si="64"/>
        <v/>
      </c>
      <c r="F705" s="55" t="str">
        <f t="shared" si="65"/>
        <v/>
      </c>
      <c r="G705" s="55" t="str">
        <f t="shared" si="66"/>
        <v/>
      </c>
      <c r="H705" s="136" t="str">
        <f>IF(AND(M705&gt;0,M705&lt;='Summary STATS'!$C$22),1,"")</f>
        <v/>
      </c>
      <c r="J705" s="26">
        <v>704</v>
      </c>
      <c r="K705"/>
      <c r="L705"/>
      <c r="R705" s="15"/>
      <c r="S705" s="15"/>
      <c r="EZ705" s="134"/>
      <c r="FA705" s="134"/>
      <c r="FB705" s="134"/>
      <c r="FC705" s="134"/>
      <c r="FD705" s="134"/>
    </row>
    <row r="706" spans="2:160" x14ac:dyDescent="0.2">
      <c r="B706" s="55">
        <f t="shared" ref="B706:B769" si="67">COUNT(R706:EY706,FE706:FM706)</f>
        <v>0</v>
      </c>
      <c r="C706" s="55" t="str">
        <f t="shared" ref="C706:C769" si="68">IF(COUNT(R706:EY706,FE706:FM706)&gt;0,COUNT(R706:EY706,FE706:FM706),"")</f>
        <v/>
      </c>
      <c r="D706" s="55" t="str">
        <f t="shared" ref="D706:D769" si="69">IF(COUNT(T706:BJ706,BL706:BT706,BV706:CB706,CD706:EY706,FE706:FM706)&gt;0,COUNT(T706:BJ706,BL706:BT706,BV706:CB706,CD706:EY706,FE706:FM706),"")</f>
        <v/>
      </c>
      <c r="E706" s="55" t="str">
        <f t="shared" ref="E706:E769" si="70">IF(H706=1,COUNT(R706:EY706,FE706:FM706),"")</f>
        <v/>
      </c>
      <c r="F706" s="55" t="str">
        <f t="shared" ref="F706:F769" si="71">IF(H706=1,COUNT(T706:BJ706,BL706:BT706,BV706:CB706,CD706:EY706,FE706:FM706),"")</f>
        <v/>
      </c>
      <c r="G706" s="55" t="str">
        <f t="shared" si="66"/>
        <v/>
      </c>
      <c r="H706" s="136" t="str">
        <f>IF(AND(M706&gt;0,M706&lt;='Summary STATS'!$C$22),1,"")</f>
        <v/>
      </c>
      <c r="J706" s="26">
        <v>705</v>
      </c>
      <c r="K706"/>
      <c r="L706"/>
      <c r="R706" s="15"/>
      <c r="S706" s="15"/>
      <c r="EZ706" s="134"/>
      <c r="FA706" s="134"/>
      <c r="FB706" s="134"/>
      <c r="FC706" s="134"/>
      <c r="FD706" s="134"/>
    </row>
    <row r="707" spans="2:160" x14ac:dyDescent="0.2">
      <c r="B707" s="55">
        <f t="shared" si="67"/>
        <v>0</v>
      </c>
      <c r="C707" s="55" t="str">
        <f t="shared" si="68"/>
        <v/>
      </c>
      <c r="D707" s="55" t="str">
        <f t="shared" si="69"/>
        <v/>
      </c>
      <c r="E707" s="55" t="str">
        <f t="shared" si="70"/>
        <v/>
      </c>
      <c r="F707" s="55" t="str">
        <f t="shared" si="71"/>
        <v/>
      </c>
      <c r="G707" s="55" t="str">
        <f t="shared" si="66"/>
        <v/>
      </c>
      <c r="H707" s="136" t="str">
        <f>IF(AND(M707&gt;0,M707&lt;='Summary STATS'!$C$22),1,"")</f>
        <v/>
      </c>
      <c r="J707" s="26">
        <v>706</v>
      </c>
      <c r="K707"/>
      <c r="L707"/>
      <c r="R707" s="15"/>
      <c r="S707" s="15"/>
      <c r="EZ707" s="134"/>
      <c r="FA707" s="134"/>
      <c r="FB707" s="134"/>
      <c r="FC707" s="134"/>
      <c r="FD707" s="134"/>
    </row>
    <row r="708" spans="2:160" x14ac:dyDescent="0.2">
      <c r="B708" s="55">
        <f t="shared" si="67"/>
        <v>0</v>
      </c>
      <c r="C708" s="55" t="str">
        <f t="shared" si="68"/>
        <v/>
      </c>
      <c r="D708" s="55" t="str">
        <f t="shared" si="69"/>
        <v/>
      </c>
      <c r="E708" s="55" t="str">
        <f t="shared" si="70"/>
        <v/>
      </c>
      <c r="F708" s="55" t="str">
        <f t="shared" si="71"/>
        <v/>
      </c>
      <c r="G708" s="55" t="str">
        <f t="shared" si="66"/>
        <v/>
      </c>
      <c r="H708" s="136" t="str">
        <f>IF(AND(M708&gt;0,M708&lt;='Summary STATS'!$C$22),1,"")</f>
        <v/>
      </c>
      <c r="J708" s="26">
        <v>707</v>
      </c>
      <c r="K708"/>
      <c r="L708"/>
      <c r="R708" s="15"/>
      <c r="S708" s="15"/>
      <c r="EZ708" s="134"/>
      <c r="FA708" s="134"/>
      <c r="FB708" s="134"/>
      <c r="FC708" s="134"/>
      <c r="FD708" s="134"/>
    </row>
    <row r="709" spans="2:160" x14ac:dyDescent="0.2">
      <c r="B709" s="55">
        <f t="shared" si="67"/>
        <v>0</v>
      </c>
      <c r="C709" s="55" t="str">
        <f t="shared" si="68"/>
        <v/>
      </c>
      <c r="D709" s="55" t="str">
        <f t="shared" si="69"/>
        <v/>
      </c>
      <c r="E709" s="55" t="str">
        <f t="shared" si="70"/>
        <v/>
      </c>
      <c r="F709" s="55" t="str">
        <f t="shared" si="71"/>
        <v/>
      </c>
      <c r="G709" s="55" t="str">
        <f t="shared" si="66"/>
        <v/>
      </c>
      <c r="H709" s="136" t="str">
        <f>IF(AND(M709&gt;0,M709&lt;='Summary STATS'!$C$22),1,"")</f>
        <v/>
      </c>
      <c r="J709" s="26">
        <v>708</v>
      </c>
      <c r="K709"/>
      <c r="L709"/>
      <c r="R709" s="15"/>
      <c r="S709" s="15"/>
      <c r="EZ709" s="134"/>
      <c r="FA709" s="134"/>
      <c r="FB709" s="134"/>
      <c r="FC709" s="134"/>
      <c r="FD709" s="134"/>
    </row>
    <row r="710" spans="2:160" x14ac:dyDescent="0.2">
      <c r="B710" s="55">
        <f t="shared" si="67"/>
        <v>0</v>
      </c>
      <c r="C710" s="55" t="str">
        <f t="shared" si="68"/>
        <v/>
      </c>
      <c r="D710" s="55" t="str">
        <f t="shared" si="69"/>
        <v/>
      </c>
      <c r="E710" s="55" t="str">
        <f t="shared" si="70"/>
        <v/>
      </c>
      <c r="F710" s="55" t="str">
        <f t="shared" si="71"/>
        <v/>
      </c>
      <c r="G710" s="55" t="str">
        <f t="shared" si="66"/>
        <v/>
      </c>
      <c r="H710" s="136" t="str">
        <f>IF(AND(M710&gt;0,M710&lt;='Summary STATS'!$C$22),1,"")</f>
        <v/>
      </c>
      <c r="J710" s="26">
        <v>709</v>
      </c>
      <c r="K710"/>
      <c r="L710"/>
      <c r="R710" s="15"/>
      <c r="S710" s="15"/>
      <c r="EZ710" s="134"/>
      <c r="FA710" s="134"/>
      <c r="FB710" s="134"/>
      <c r="FC710" s="134"/>
      <c r="FD710" s="134"/>
    </row>
    <row r="711" spans="2:160" x14ac:dyDescent="0.2">
      <c r="B711" s="55">
        <f t="shared" si="67"/>
        <v>0</v>
      </c>
      <c r="C711" s="55" t="str">
        <f t="shared" si="68"/>
        <v/>
      </c>
      <c r="D711" s="55" t="str">
        <f t="shared" si="69"/>
        <v/>
      </c>
      <c r="E711" s="55" t="str">
        <f t="shared" si="70"/>
        <v/>
      </c>
      <c r="F711" s="55" t="str">
        <f t="shared" si="71"/>
        <v/>
      </c>
      <c r="G711" s="55" t="str">
        <f t="shared" si="66"/>
        <v/>
      </c>
      <c r="H711" s="136" t="str">
        <f>IF(AND(M711&gt;0,M711&lt;='Summary STATS'!$C$22),1,"")</f>
        <v/>
      </c>
      <c r="J711" s="26">
        <v>710</v>
      </c>
      <c r="K711"/>
      <c r="L711"/>
      <c r="R711" s="15"/>
      <c r="S711" s="15"/>
      <c r="EZ711" s="134"/>
      <c r="FA711" s="134"/>
      <c r="FB711" s="134"/>
      <c r="FC711" s="134"/>
      <c r="FD711" s="134"/>
    </row>
    <row r="712" spans="2:160" x14ac:dyDescent="0.2">
      <c r="B712" s="55">
        <f t="shared" si="67"/>
        <v>0</v>
      </c>
      <c r="C712" s="55" t="str">
        <f t="shared" si="68"/>
        <v/>
      </c>
      <c r="D712" s="55" t="str">
        <f t="shared" si="69"/>
        <v/>
      </c>
      <c r="E712" s="55" t="str">
        <f t="shared" si="70"/>
        <v/>
      </c>
      <c r="F712" s="55" t="str">
        <f t="shared" si="71"/>
        <v/>
      </c>
      <c r="G712" s="55" t="str">
        <f t="shared" si="66"/>
        <v/>
      </c>
      <c r="H712" s="136" t="str">
        <f>IF(AND(M712&gt;0,M712&lt;='Summary STATS'!$C$22),1,"")</f>
        <v/>
      </c>
      <c r="J712" s="26">
        <v>711</v>
      </c>
      <c r="K712"/>
      <c r="L712"/>
      <c r="R712" s="15"/>
      <c r="S712" s="15"/>
      <c r="EZ712" s="134"/>
      <c r="FA712" s="134"/>
      <c r="FB712" s="134"/>
      <c r="FC712" s="134"/>
      <c r="FD712" s="134"/>
    </row>
    <row r="713" spans="2:160" x14ac:dyDescent="0.2">
      <c r="B713" s="55">
        <f t="shared" si="67"/>
        <v>0</v>
      </c>
      <c r="C713" s="55" t="str">
        <f t="shared" si="68"/>
        <v/>
      </c>
      <c r="D713" s="55" t="str">
        <f t="shared" si="69"/>
        <v/>
      </c>
      <c r="E713" s="55" t="str">
        <f t="shared" si="70"/>
        <v/>
      </c>
      <c r="F713" s="55" t="str">
        <f t="shared" si="71"/>
        <v/>
      </c>
      <c r="G713" s="55" t="str">
        <f t="shared" si="66"/>
        <v/>
      </c>
      <c r="H713" s="136" t="str">
        <f>IF(AND(M713&gt;0,M713&lt;='Summary STATS'!$C$22),1,"")</f>
        <v/>
      </c>
      <c r="J713" s="26">
        <v>712</v>
      </c>
      <c r="K713"/>
      <c r="L713"/>
      <c r="R713" s="15"/>
      <c r="S713" s="15"/>
      <c r="EZ713" s="134"/>
      <c r="FA713" s="134"/>
      <c r="FB713" s="134"/>
      <c r="FC713" s="134"/>
      <c r="FD713" s="134"/>
    </row>
    <row r="714" spans="2:160" x14ac:dyDescent="0.2">
      <c r="B714" s="55">
        <f t="shared" si="67"/>
        <v>0</v>
      </c>
      <c r="C714" s="55" t="str">
        <f t="shared" si="68"/>
        <v/>
      </c>
      <c r="D714" s="55" t="str">
        <f t="shared" si="69"/>
        <v/>
      </c>
      <c r="E714" s="55" t="str">
        <f t="shared" si="70"/>
        <v/>
      </c>
      <c r="F714" s="55" t="str">
        <f t="shared" si="71"/>
        <v/>
      </c>
      <c r="G714" s="55" t="str">
        <f t="shared" si="66"/>
        <v/>
      </c>
      <c r="H714" s="136" t="str">
        <f>IF(AND(M714&gt;0,M714&lt;='Summary STATS'!$C$22),1,"")</f>
        <v/>
      </c>
      <c r="J714" s="26">
        <v>713</v>
      </c>
      <c r="K714"/>
      <c r="L714"/>
      <c r="R714" s="15"/>
      <c r="S714" s="15"/>
      <c r="EZ714" s="134"/>
      <c r="FA714" s="134"/>
      <c r="FB714" s="134"/>
      <c r="FC714" s="134"/>
      <c r="FD714" s="134"/>
    </row>
    <row r="715" spans="2:160" x14ac:dyDescent="0.2">
      <c r="B715" s="55">
        <f t="shared" si="67"/>
        <v>0</v>
      </c>
      <c r="C715" s="55" t="str">
        <f t="shared" si="68"/>
        <v/>
      </c>
      <c r="D715" s="55" t="str">
        <f t="shared" si="69"/>
        <v/>
      </c>
      <c r="E715" s="55" t="str">
        <f t="shared" si="70"/>
        <v/>
      </c>
      <c r="F715" s="55" t="str">
        <f t="shared" si="71"/>
        <v/>
      </c>
      <c r="G715" s="55" t="str">
        <f t="shared" si="66"/>
        <v/>
      </c>
      <c r="H715" s="136" t="str">
        <f>IF(AND(M715&gt;0,M715&lt;='Summary STATS'!$C$22),1,"")</f>
        <v/>
      </c>
      <c r="J715" s="26">
        <v>714</v>
      </c>
      <c r="K715"/>
      <c r="L715"/>
      <c r="R715" s="15"/>
      <c r="S715" s="15"/>
      <c r="EZ715" s="134"/>
      <c r="FA715" s="134"/>
      <c r="FB715" s="134"/>
      <c r="FC715" s="134"/>
      <c r="FD715" s="134"/>
    </row>
    <row r="716" spans="2:160" x14ac:dyDescent="0.2">
      <c r="B716" s="55">
        <f t="shared" si="67"/>
        <v>0</v>
      </c>
      <c r="C716" s="55" t="str">
        <f t="shared" si="68"/>
        <v/>
      </c>
      <c r="D716" s="55" t="str">
        <f t="shared" si="69"/>
        <v/>
      </c>
      <c r="E716" s="55" t="str">
        <f t="shared" si="70"/>
        <v/>
      </c>
      <c r="F716" s="55" t="str">
        <f t="shared" si="71"/>
        <v/>
      </c>
      <c r="G716" s="55" t="str">
        <f t="shared" si="66"/>
        <v/>
      </c>
      <c r="H716" s="136" t="str">
        <f>IF(AND(M716&gt;0,M716&lt;='Summary STATS'!$C$22),1,"")</f>
        <v/>
      </c>
      <c r="J716" s="26">
        <v>715</v>
      </c>
      <c r="K716"/>
      <c r="L716"/>
      <c r="R716" s="15"/>
      <c r="S716" s="15"/>
      <c r="EZ716" s="134"/>
      <c r="FA716" s="134"/>
      <c r="FB716" s="134"/>
      <c r="FC716" s="134"/>
      <c r="FD716" s="134"/>
    </row>
    <row r="717" spans="2:160" x14ac:dyDescent="0.2">
      <c r="B717" s="55">
        <f t="shared" si="67"/>
        <v>0</v>
      </c>
      <c r="C717" s="55" t="str">
        <f t="shared" si="68"/>
        <v/>
      </c>
      <c r="D717" s="55" t="str">
        <f t="shared" si="69"/>
        <v/>
      </c>
      <c r="E717" s="55" t="str">
        <f t="shared" si="70"/>
        <v/>
      </c>
      <c r="F717" s="55" t="str">
        <f t="shared" si="71"/>
        <v/>
      </c>
      <c r="G717" s="55" t="str">
        <f t="shared" si="66"/>
        <v/>
      </c>
      <c r="H717" s="136" t="str">
        <f>IF(AND(M717&gt;0,M717&lt;='Summary STATS'!$C$22),1,"")</f>
        <v/>
      </c>
      <c r="J717" s="26">
        <v>716</v>
      </c>
      <c r="K717"/>
      <c r="L717"/>
      <c r="R717" s="15"/>
      <c r="S717" s="15"/>
      <c r="EZ717" s="134"/>
      <c r="FA717" s="134"/>
      <c r="FB717" s="134"/>
      <c r="FC717" s="134"/>
      <c r="FD717" s="134"/>
    </row>
    <row r="718" spans="2:160" x14ac:dyDescent="0.2">
      <c r="B718" s="55">
        <f t="shared" si="67"/>
        <v>0</v>
      </c>
      <c r="C718" s="55" t="str">
        <f t="shared" si="68"/>
        <v/>
      </c>
      <c r="D718" s="55" t="str">
        <f t="shared" si="69"/>
        <v/>
      </c>
      <c r="E718" s="55" t="str">
        <f t="shared" si="70"/>
        <v/>
      </c>
      <c r="F718" s="55" t="str">
        <f t="shared" si="71"/>
        <v/>
      </c>
      <c r="G718" s="55" t="str">
        <f t="shared" si="66"/>
        <v/>
      </c>
      <c r="H718" s="136" t="str">
        <f>IF(AND(M718&gt;0,M718&lt;='Summary STATS'!$C$22),1,"")</f>
        <v/>
      </c>
      <c r="J718" s="26">
        <v>717</v>
      </c>
      <c r="K718"/>
      <c r="L718"/>
      <c r="R718" s="15"/>
      <c r="S718" s="15"/>
      <c r="EZ718" s="134"/>
      <c r="FA718" s="134"/>
      <c r="FB718" s="134"/>
      <c r="FC718" s="134"/>
      <c r="FD718" s="134"/>
    </row>
    <row r="719" spans="2:160" x14ac:dyDescent="0.2">
      <c r="B719" s="55">
        <f t="shared" si="67"/>
        <v>0</v>
      </c>
      <c r="C719" s="55" t="str">
        <f t="shared" si="68"/>
        <v/>
      </c>
      <c r="D719" s="55" t="str">
        <f t="shared" si="69"/>
        <v/>
      </c>
      <c r="E719" s="55" t="str">
        <f t="shared" si="70"/>
        <v/>
      </c>
      <c r="F719" s="55" t="str">
        <f t="shared" si="71"/>
        <v/>
      </c>
      <c r="G719" s="55" t="str">
        <f t="shared" si="66"/>
        <v/>
      </c>
      <c r="H719" s="136" t="str">
        <f>IF(AND(M719&gt;0,M719&lt;='Summary STATS'!$C$22),1,"")</f>
        <v/>
      </c>
      <c r="J719" s="26">
        <v>718</v>
      </c>
      <c r="K719"/>
      <c r="L719"/>
      <c r="R719" s="15"/>
      <c r="S719" s="15"/>
      <c r="EZ719" s="134"/>
      <c r="FA719" s="134"/>
      <c r="FB719" s="134"/>
      <c r="FC719" s="134"/>
      <c r="FD719" s="134"/>
    </row>
    <row r="720" spans="2:160" x14ac:dyDescent="0.2">
      <c r="B720" s="55">
        <f t="shared" si="67"/>
        <v>0</v>
      </c>
      <c r="C720" s="55" t="str">
        <f t="shared" si="68"/>
        <v/>
      </c>
      <c r="D720" s="55" t="str">
        <f t="shared" si="69"/>
        <v/>
      </c>
      <c r="E720" s="55" t="str">
        <f t="shared" si="70"/>
        <v/>
      </c>
      <c r="F720" s="55" t="str">
        <f t="shared" si="71"/>
        <v/>
      </c>
      <c r="G720" s="55" t="str">
        <f t="shared" si="66"/>
        <v/>
      </c>
      <c r="H720" s="136" t="str">
        <f>IF(AND(M720&gt;0,M720&lt;='Summary STATS'!$C$22),1,"")</f>
        <v/>
      </c>
      <c r="J720" s="26">
        <v>719</v>
      </c>
      <c r="K720"/>
      <c r="L720"/>
      <c r="R720" s="15"/>
      <c r="S720" s="15"/>
      <c r="EZ720" s="134"/>
      <c r="FA720" s="134"/>
      <c r="FB720" s="134"/>
      <c r="FC720" s="134"/>
      <c r="FD720" s="134"/>
    </row>
    <row r="721" spans="2:160" x14ac:dyDescent="0.2">
      <c r="B721" s="55">
        <f t="shared" si="67"/>
        <v>0</v>
      </c>
      <c r="C721" s="55" t="str">
        <f t="shared" si="68"/>
        <v/>
      </c>
      <c r="D721" s="55" t="str">
        <f t="shared" si="69"/>
        <v/>
      </c>
      <c r="E721" s="55" t="str">
        <f t="shared" si="70"/>
        <v/>
      </c>
      <c r="F721" s="55" t="str">
        <f t="shared" si="71"/>
        <v/>
      </c>
      <c r="G721" s="55" t="str">
        <f t="shared" si="66"/>
        <v/>
      </c>
      <c r="H721" s="136" t="str">
        <f>IF(AND(M721&gt;0,M721&lt;='Summary STATS'!$C$22),1,"")</f>
        <v/>
      </c>
      <c r="J721" s="26">
        <v>720</v>
      </c>
      <c r="K721"/>
      <c r="L721"/>
      <c r="R721" s="15"/>
      <c r="S721" s="15"/>
      <c r="EZ721" s="134"/>
      <c r="FA721" s="134"/>
      <c r="FB721" s="134"/>
      <c r="FC721" s="134"/>
      <c r="FD721" s="134"/>
    </row>
    <row r="722" spans="2:160" x14ac:dyDescent="0.2">
      <c r="B722" s="55">
        <f t="shared" si="67"/>
        <v>0</v>
      </c>
      <c r="C722" s="55" t="str">
        <f t="shared" si="68"/>
        <v/>
      </c>
      <c r="D722" s="55" t="str">
        <f t="shared" si="69"/>
        <v/>
      </c>
      <c r="E722" s="55" t="str">
        <f t="shared" si="70"/>
        <v/>
      </c>
      <c r="F722" s="55" t="str">
        <f t="shared" si="71"/>
        <v/>
      </c>
      <c r="G722" s="55" t="str">
        <f t="shared" si="66"/>
        <v/>
      </c>
      <c r="H722" s="136" t="str">
        <f>IF(AND(M722&gt;0,M722&lt;='Summary STATS'!$C$22),1,"")</f>
        <v/>
      </c>
      <c r="J722" s="26">
        <v>721</v>
      </c>
      <c r="K722"/>
      <c r="L722"/>
      <c r="R722" s="15"/>
      <c r="S722" s="15"/>
      <c r="EZ722" s="134"/>
      <c r="FA722" s="134"/>
      <c r="FB722" s="134"/>
      <c r="FC722" s="134"/>
      <c r="FD722" s="134"/>
    </row>
    <row r="723" spans="2:160" x14ac:dyDescent="0.2">
      <c r="B723" s="55">
        <f t="shared" si="67"/>
        <v>0</v>
      </c>
      <c r="C723" s="55" t="str">
        <f t="shared" si="68"/>
        <v/>
      </c>
      <c r="D723" s="55" t="str">
        <f t="shared" si="69"/>
        <v/>
      </c>
      <c r="E723" s="55" t="str">
        <f t="shared" si="70"/>
        <v/>
      </c>
      <c r="F723" s="55" t="str">
        <f t="shared" si="71"/>
        <v/>
      </c>
      <c r="G723" s="55" t="str">
        <f t="shared" si="66"/>
        <v/>
      </c>
      <c r="H723" s="136" t="str">
        <f>IF(AND(M723&gt;0,M723&lt;='Summary STATS'!$C$22),1,"")</f>
        <v/>
      </c>
      <c r="J723" s="26">
        <v>722</v>
      </c>
      <c r="K723"/>
      <c r="L723"/>
      <c r="R723" s="15"/>
      <c r="S723" s="15"/>
      <c r="EZ723" s="134"/>
      <c r="FA723" s="134"/>
      <c r="FB723" s="134"/>
      <c r="FC723" s="134"/>
      <c r="FD723" s="134"/>
    </row>
    <row r="724" spans="2:160" x14ac:dyDescent="0.2">
      <c r="B724" s="55">
        <f t="shared" si="67"/>
        <v>0</v>
      </c>
      <c r="C724" s="55" t="str">
        <f t="shared" si="68"/>
        <v/>
      </c>
      <c r="D724" s="55" t="str">
        <f t="shared" si="69"/>
        <v/>
      </c>
      <c r="E724" s="55" t="str">
        <f t="shared" si="70"/>
        <v/>
      </c>
      <c r="F724" s="55" t="str">
        <f t="shared" si="71"/>
        <v/>
      </c>
      <c r="G724" s="55" t="str">
        <f t="shared" si="66"/>
        <v/>
      </c>
      <c r="H724" s="136" t="str">
        <f>IF(AND(M724&gt;0,M724&lt;='Summary STATS'!$C$22),1,"")</f>
        <v/>
      </c>
      <c r="J724" s="26">
        <v>723</v>
      </c>
      <c r="K724"/>
      <c r="L724"/>
      <c r="R724" s="15"/>
      <c r="S724" s="15"/>
      <c r="EZ724" s="134"/>
      <c r="FA724" s="134"/>
      <c r="FB724" s="134"/>
      <c r="FC724" s="134"/>
      <c r="FD724" s="134"/>
    </row>
    <row r="725" spans="2:160" x14ac:dyDescent="0.2">
      <c r="B725" s="55">
        <f t="shared" si="67"/>
        <v>0</v>
      </c>
      <c r="C725" s="55" t="str">
        <f t="shared" si="68"/>
        <v/>
      </c>
      <c r="D725" s="55" t="str">
        <f t="shared" si="69"/>
        <v/>
      </c>
      <c r="E725" s="55" t="str">
        <f t="shared" si="70"/>
        <v/>
      </c>
      <c r="F725" s="55" t="str">
        <f t="shared" si="71"/>
        <v/>
      </c>
      <c r="G725" s="55" t="str">
        <f t="shared" si="66"/>
        <v/>
      </c>
      <c r="H725" s="136" t="str">
        <f>IF(AND(M725&gt;0,M725&lt;='Summary STATS'!$C$22),1,"")</f>
        <v/>
      </c>
      <c r="J725" s="26">
        <v>724</v>
      </c>
      <c r="K725"/>
      <c r="L725"/>
      <c r="R725" s="15"/>
      <c r="S725" s="15"/>
      <c r="EZ725" s="134"/>
      <c r="FA725" s="134"/>
      <c r="FB725" s="134"/>
      <c r="FC725" s="134"/>
      <c r="FD725" s="134"/>
    </row>
    <row r="726" spans="2:160" x14ac:dyDescent="0.2">
      <c r="B726" s="55">
        <f t="shared" si="67"/>
        <v>0</v>
      </c>
      <c r="C726" s="55" t="str">
        <f t="shared" si="68"/>
        <v/>
      </c>
      <c r="D726" s="55" t="str">
        <f t="shared" si="69"/>
        <v/>
      </c>
      <c r="E726" s="55" t="str">
        <f t="shared" si="70"/>
        <v/>
      </c>
      <c r="F726" s="55" t="str">
        <f t="shared" si="71"/>
        <v/>
      </c>
      <c r="G726" s="55" t="str">
        <f t="shared" si="66"/>
        <v/>
      </c>
      <c r="H726" s="136" t="str">
        <f>IF(AND(M726&gt;0,M726&lt;='Summary STATS'!$C$22),1,"")</f>
        <v/>
      </c>
      <c r="J726" s="26">
        <v>725</v>
      </c>
      <c r="K726"/>
      <c r="L726"/>
      <c r="R726" s="15"/>
      <c r="S726" s="15"/>
      <c r="EZ726" s="134"/>
      <c r="FA726" s="134"/>
      <c r="FB726" s="134"/>
      <c r="FC726" s="134"/>
      <c r="FD726" s="134"/>
    </row>
    <row r="727" spans="2:160" x14ac:dyDescent="0.2">
      <c r="B727" s="55">
        <f t="shared" si="67"/>
        <v>0</v>
      </c>
      <c r="C727" s="55" t="str">
        <f t="shared" si="68"/>
        <v/>
      </c>
      <c r="D727" s="55" t="str">
        <f t="shared" si="69"/>
        <v/>
      </c>
      <c r="E727" s="55" t="str">
        <f t="shared" si="70"/>
        <v/>
      </c>
      <c r="F727" s="55" t="str">
        <f t="shared" si="71"/>
        <v/>
      </c>
      <c r="G727" s="55" t="str">
        <f t="shared" si="66"/>
        <v/>
      </c>
      <c r="H727" s="136" t="str">
        <f>IF(AND(M727&gt;0,M727&lt;='Summary STATS'!$C$22),1,"")</f>
        <v/>
      </c>
      <c r="J727" s="26">
        <v>726</v>
      </c>
      <c r="K727"/>
      <c r="L727"/>
      <c r="R727" s="15"/>
      <c r="S727" s="15"/>
      <c r="EZ727" s="134"/>
      <c r="FA727" s="134"/>
      <c r="FB727" s="134"/>
      <c r="FC727" s="134"/>
      <c r="FD727" s="134"/>
    </row>
    <row r="728" spans="2:160" x14ac:dyDescent="0.2">
      <c r="B728" s="55">
        <f t="shared" si="67"/>
        <v>0</v>
      </c>
      <c r="C728" s="55" t="str">
        <f t="shared" si="68"/>
        <v/>
      </c>
      <c r="D728" s="55" t="str">
        <f t="shared" si="69"/>
        <v/>
      </c>
      <c r="E728" s="55" t="str">
        <f t="shared" si="70"/>
        <v/>
      </c>
      <c r="F728" s="55" t="str">
        <f t="shared" si="71"/>
        <v/>
      </c>
      <c r="G728" s="55" t="str">
        <f t="shared" si="66"/>
        <v/>
      </c>
      <c r="H728" s="136" t="str">
        <f>IF(AND(M728&gt;0,M728&lt;='Summary STATS'!$C$22),1,"")</f>
        <v/>
      </c>
      <c r="J728" s="26">
        <v>727</v>
      </c>
      <c r="K728"/>
      <c r="L728"/>
      <c r="R728" s="15"/>
      <c r="S728" s="15"/>
      <c r="EZ728" s="134"/>
      <c r="FA728" s="134"/>
      <c r="FB728" s="134"/>
      <c r="FC728" s="134"/>
      <c r="FD728" s="134"/>
    </row>
    <row r="729" spans="2:160" x14ac:dyDescent="0.2">
      <c r="B729" s="55">
        <f t="shared" si="67"/>
        <v>0</v>
      </c>
      <c r="C729" s="55" t="str">
        <f t="shared" si="68"/>
        <v/>
      </c>
      <c r="D729" s="55" t="str">
        <f t="shared" si="69"/>
        <v/>
      </c>
      <c r="E729" s="55" t="str">
        <f t="shared" si="70"/>
        <v/>
      </c>
      <c r="F729" s="55" t="str">
        <f t="shared" si="71"/>
        <v/>
      </c>
      <c r="G729" s="55" t="str">
        <f t="shared" si="66"/>
        <v/>
      </c>
      <c r="H729" s="136" t="str">
        <f>IF(AND(M729&gt;0,M729&lt;='Summary STATS'!$C$22),1,"")</f>
        <v/>
      </c>
      <c r="J729" s="26">
        <v>728</v>
      </c>
      <c r="K729"/>
      <c r="L729"/>
      <c r="R729" s="15"/>
      <c r="S729" s="15"/>
      <c r="EZ729" s="134"/>
      <c r="FA729" s="134"/>
      <c r="FB729" s="134"/>
      <c r="FC729" s="134"/>
      <c r="FD729" s="134"/>
    </row>
    <row r="730" spans="2:160" x14ac:dyDescent="0.2">
      <c r="B730" s="55">
        <f t="shared" si="67"/>
        <v>0</v>
      </c>
      <c r="C730" s="55" t="str">
        <f t="shared" si="68"/>
        <v/>
      </c>
      <c r="D730" s="55" t="str">
        <f t="shared" si="69"/>
        <v/>
      </c>
      <c r="E730" s="55" t="str">
        <f t="shared" si="70"/>
        <v/>
      </c>
      <c r="F730" s="55" t="str">
        <f t="shared" si="71"/>
        <v/>
      </c>
      <c r="G730" s="55" t="str">
        <f t="shared" ref="G730:G793" si="72">IF($B730&gt;=1,$M730,"")</f>
        <v/>
      </c>
      <c r="H730" s="136" t="str">
        <f>IF(AND(M730&gt;0,M730&lt;='Summary STATS'!$C$22),1,"")</f>
        <v/>
      </c>
      <c r="J730" s="26">
        <v>729</v>
      </c>
      <c r="K730"/>
      <c r="L730"/>
      <c r="R730" s="15"/>
      <c r="S730" s="15"/>
      <c r="EZ730" s="134"/>
      <c r="FA730" s="134"/>
      <c r="FB730" s="134"/>
      <c r="FC730" s="134"/>
      <c r="FD730" s="134"/>
    </row>
    <row r="731" spans="2:160" x14ac:dyDescent="0.2">
      <c r="B731" s="55">
        <f t="shared" si="67"/>
        <v>0</v>
      </c>
      <c r="C731" s="55" t="str">
        <f t="shared" si="68"/>
        <v/>
      </c>
      <c r="D731" s="55" t="str">
        <f t="shared" si="69"/>
        <v/>
      </c>
      <c r="E731" s="55" t="str">
        <f t="shared" si="70"/>
        <v/>
      </c>
      <c r="F731" s="55" t="str">
        <f t="shared" si="71"/>
        <v/>
      </c>
      <c r="G731" s="55" t="str">
        <f t="shared" si="72"/>
        <v/>
      </c>
      <c r="H731" s="136" t="str">
        <f>IF(AND(M731&gt;0,M731&lt;='Summary STATS'!$C$22),1,"")</f>
        <v/>
      </c>
      <c r="J731" s="26">
        <v>730</v>
      </c>
      <c r="K731"/>
      <c r="L731"/>
      <c r="R731" s="15"/>
      <c r="S731" s="15"/>
      <c r="EZ731" s="134"/>
      <c r="FA731" s="134"/>
      <c r="FB731" s="134"/>
      <c r="FC731" s="134"/>
      <c r="FD731" s="134"/>
    </row>
    <row r="732" spans="2:160" x14ac:dyDescent="0.2">
      <c r="B732" s="55">
        <f t="shared" si="67"/>
        <v>0</v>
      </c>
      <c r="C732" s="55" t="str">
        <f t="shared" si="68"/>
        <v/>
      </c>
      <c r="D732" s="55" t="str">
        <f t="shared" si="69"/>
        <v/>
      </c>
      <c r="E732" s="55" t="str">
        <f t="shared" si="70"/>
        <v/>
      </c>
      <c r="F732" s="55" t="str">
        <f t="shared" si="71"/>
        <v/>
      </c>
      <c r="G732" s="55" t="str">
        <f t="shared" si="72"/>
        <v/>
      </c>
      <c r="H732" s="136" t="str">
        <f>IF(AND(M732&gt;0,M732&lt;='Summary STATS'!$C$22),1,"")</f>
        <v/>
      </c>
      <c r="J732" s="26">
        <v>731</v>
      </c>
      <c r="K732"/>
      <c r="L732"/>
      <c r="R732" s="15"/>
      <c r="S732" s="15"/>
      <c r="EZ732" s="134"/>
      <c r="FA732" s="134"/>
      <c r="FB732" s="134"/>
      <c r="FC732" s="134"/>
      <c r="FD732" s="134"/>
    </row>
    <row r="733" spans="2:160" x14ac:dyDescent="0.2">
      <c r="B733" s="55">
        <f t="shared" si="67"/>
        <v>0</v>
      </c>
      <c r="C733" s="55" t="str">
        <f t="shared" si="68"/>
        <v/>
      </c>
      <c r="D733" s="55" t="str">
        <f t="shared" si="69"/>
        <v/>
      </c>
      <c r="E733" s="55" t="str">
        <f t="shared" si="70"/>
        <v/>
      </c>
      <c r="F733" s="55" t="str">
        <f t="shared" si="71"/>
        <v/>
      </c>
      <c r="G733" s="55" t="str">
        <f t="shared" si="72"/>
        <v/>
      </c>
      <c r="H733" s="136" t="str">
        <f>IF(AND(M733&gt;0,M733&lt;='Summary STATS'!$C$22),1,"")</f>
        <v/>
      </c>
      <c r="J733" s="26">
        <v>732</v>
      </c>
      <c r="K733"/>
      <c r="L733"/>
      <c r="R733" s="15"/>
      <c r="S733" s="15"/>
      <c r="EZ733" s="134"/>
      <c r="FA733" s="134"/>
      <c r="FB733" s="134"/>
      <c r="FC733" s="134"/>
      <c r="FD733" s="134"/>
    </row>
    <row r="734" spans="2:160" x14ac:dyDescent="0.2">
      <c r="B734" s="55">
        <f t="shared" si="67"/>
        <v>0</v>
      </c>
      <c r="C734" s="55" t="str">
        <f t="shared" si="68"/>
        <v/>
      </c>
      <c r="D734" s="55" t="str">
        <f t="shared" si="69"/>
        <v/>
      </c>
      <c r="E734" s="55" t="str">
        <f t="shared" si="70"/>
        <v/>
      </c>
      <c r="F734" s="55" t="str">
        <f t="shared" si="71"/>
        <v/>
      </c>
      <c r="G734" s="55" t="str">
        <f t="shared" si="72"/>
        <v/>
      </c>
      <c r="H734" s="136" t="str">
        <f>IF(AND(M734&gt;0,M734&lt;='Summary STATS'!$C$22),1,"")</f>
        <v/>
      </c>
      <c r="J734" s="26">
        <v>733</v>
      </c>
      <c r="K734"/>
      <c r="L734"/>
      <c r="R734" s="15"/>
      <c r="S734" s="15"/>
      <c r="EZ734" s="134"/>
      <c r="FA734" s="134"/>
      <c r="FB734" s="134"/>
      <c r="FC734" s="134"/>
      <c r="FD734" s="134"/>
    </row>
    <row r="735" spans="2:160" x14ac:dyDescent="0.2">
      <c r="B735" s="55">
        <f t="shared" si="67"/>
        <v>0</v>
      </c>
      <c r="C735" s="55" t="str">
        <f t="shared" si="68"/>
        <v/>
      </c>
      <c r="D735" s="55" t="str">
        <f t="shared" si="69"/>
        <v/>
      </c>
      <c r="E735" s="55" t="str">
        <f t="shared" si="70"/>
        <v/>
      </c>
      <c r="F735" s="55" t="str">
        <f t="shared" si="71"/>
        <v/>
      </c>
      <c r="G735" s="55" t="str">
        <f t="shared" si="72"/>
        <v/>
      </c>
      <c r="H735" s="136" t="str">
        <f>IF(AND(M735&gt;0,M735&lt;='Summary STATS'!$C$22),1,"")</f>
        <v/>
      </c>
      <c r="J735" s="26">
        <v>734</v>
      </c>
      <c r="K735"/>
      <c r="L735"/>
      <c r="R735" s="15"/>
      <c r="S735" s="15"/>
      <c r="EZ735" s="134"/>
      <c r="FA735" s="134"/>
      <c r="FB735" s="134"/>
      <c r="FC735" s="134"/>
      <c r="FD735" s="134"/>
    </row>
    <row r="736" spans="2:160" x14ac:dyDescent="0.2">
      <c r="B736" s="55">
        <f t="shared" si="67"/>
        <v>0</v>
      </c>
      <c r="C736" s="55" t="str">
        <f t="shared" si="68"/>
        <v/>
      </c>
      <c r="D736" s="55" t="str">
        <f t="shared" si="69"/>
        <v/>
      </c>
      <c r="E736" s="55" t="str">
        <f t="shared" si="70"/>
        <v/>
      </c>
      <c r="F736" s="55" t="str">
        <f t="shared" si="71"/>
        <v/>
      </c>
      <c r="G736" s="55" t="str">
        <f t="shared" si="72"/>
        <v/>
      </c>
      <c r="H736" s="136" t="str">
        <f>IF(AND(M736&gt;0,M736&lt;='Summary STATS'!$C$22),1,"")</f>
        <v/>
      </c>
      <c r="J736" s="26">
        <v>735</v>
      </c>
      <c r="K736"/>
      <c r="L736"/>
      <c r="R736" s="15"/>
      <c r="S736" s="15"/>
      <c r="EZ736" s="134"/>
      <c r="FA736" s="134"/>
      <c r="FB736" s="134"/>
      <c r="FC736" s="134"/>
      <c r="FD736" s="134"/>
    </row>
    <row r="737" spans="2:160" x14ac:dyDescent="0.2">
      <c r="B737" s="55">
        <f t="shared" si="67"/>
        <v>0</v>
      </c>
      <c r="C737" s="55" t="str">
        <f t="shared" si="68"/>
        <v/>
      </c>
      <c r="D737" s="55" t="str">
        <f t="shared" si="69"/>
        <v/>
      </c>
      <c r="E737" s="55" t="str">
        <f t="shared" si="70"/>
        <v/>
      </c>
      <c r="F737" s="55" t="str">
        <f t="shared" si="71"/>
        <v/>
      </c>
      <c r="G737" s="55" t="str">
        <f t="shared" si="72"/>
        <v/>
      </c>
      <c r="H737" s="136" t="str">
        <f>IF(AND(M737&gt;0,M737&lt;='Summary STATS'!$C$22),1,"")</f>
        <v/>
      </c>
      <c r="J737" s="26">
        <v>736</v>
      </c>
      <c r="K737"/>
      <c r="L737"/>
      <c r="R737" s="15"/>
      <c r="S737" s="15"/>
      <c r="EZ737" s="134"/>
      <c r="FA737" s="134"/>
      <c r="FB737" s="134"/>
      <c r="FC737" s="134"/>
      <c r="FD737" s="134"/>
    </row>
    <row r="738" spans="2:160" x14ac:dyDescent="0.2">
      <c r="B738" s="55">
        <f t="shared" si="67"/>
        <v>0</v>
      </c>
      <c r="C738" s="55" t="str">
        <f t="shared" si="68"/>
        <v/>
      </c>
      <c r="D738" s="55" t="str">
        <f t="shared" si="69"/>
        <v/>
      </c>
      <c r="E738" s="55" t="str">
        <f t="shared" si="70"/>
        <v/>
      </c>
      <c r="F738" s="55" t="str">
        <f t="shared" si="71"/>
        <v/>
      </c>
      <c r="G738" s="55" t="str">
        <f t="shared" si="72"/>
        <v/>
      </c>
      <c r="H738" s="136" t="str">
        <f>IF(AND(M738&gt;0,M738&lt;='Summary STATS'!$C$22),1,"")</f>
        <v/>
      </c>
      <c r="J738" s="26">
        <v>737</v>
      </c>
      <c r="K738"/>
      <c r="L738"/>
      <c r="R738" s="15"/>
      <c r="S738" s="15"/>
      <c r="EZ738" s="134"/>
      <c r="FA738" s="134"/>
      <c r="FB738" s="134"/>
      <c r="FC738" s="134"/>
      <c r="FD738" s="134"/>
    </row>
    <row r="739" spans="2:160" x14ac:dyDescent="0.2">
      <c r="B739" s="55">
        <f t="shared" si="67"/>
        <v>0</v>
      </c>
      <c r="C739" s="55" t="str">
        <f t="shared" si="68"/>
        <v/>
      </c>
      <c r="D739" s="55" t="str">
        <f t="shared" si="69"/>
        <v/>
      </c>
      <c r="E739" s="55" t="str">
        <f t="shared" si="70"/>
        <v/>
      </c>
      <c r="F739" s="55" t="str">
        <f t="shared" si="71"/>
        <v/>
      </c>
      <c r="G739" s="55" t="str">
        <f t="shared" si="72"/>
        <v/>
      </c>
      <c r="H739" s="136" t="str">
        <f>IF(AND(M739&gt;0,M739&lt;='Summary STATS'!$C$22),1,"")</f>
        <v/>
      </c>
      <c r="J739" s="26">
        <v>738</v>
      </c>
      <c r="K739"/>
      <c r="L739"/>
      <c r="R739" s="15"/>
      <c r="S739" s="15"/>
      <c r="EZ739" s="134"/>
      <c r="FA739" s="134"/>
      <c r="FB739" s="134"/>
      <c r="FC739" s="134"/>
      <c r="FD739" s="134"/>
    </row>
    <row r="740" spans="2:160" x14ac:dyDescent="0.2">
      <c r="B740" s="55">
        <f t="shared" si="67"/>
        <v>0</v>
      </c>
      <c r="C740" s="55" t="str">
        <f t="shared" si="68"/>
        <v/>
      </c>
      <c r="D740" s="55" t="str">
        <f t="shared" si="69"/>
        <v/>
      </c>
      <c r="E740" s="55" t="str">
        <f t="shared" si="70"/>
        <v/>
      </c>
      <c r="F740" s="55" t="str">
        <f t="shared" si="71"/>
        <v/>
      </c>
      <c r="G740" s="55" t="str">
        <f t="shared" si="72"/>
        <v/>
      </c>
      <c r="H740" s="136" t="str">
        <f>IF(AND(M740&gt;0,M740&lt;='Summary STATS'!$C$22),1,"")</f>
        <v/>
      </c>
      <c r="J740" s="26">
        <v>739</v>
      </c>
      <c r="K740"/>
      <c r="L740"/>
      <c r="R740" s="15"/>
      <c r="S740" s="15"/>
      <c r="EZ740" s="134"/>
      <c r="FA740" s="134"/>
      <c r="FB740" s="134"/>
      <c r="FC740" s="134"/>
      <c r="FD740" s="134"/>
    </row>
    <row r="741" spans="2:160" x14ac:dyDescent="0.2">
      <c r="B741" s="55">
        <f t="shared" si="67"/>
        <v>0</v>
      </c>
      <c r="C741" s="55" t="str">
        <f t="shared" si="68"/>
        <v/>
      </c>
      <c r="D741" s="55" t="str">
        <f t="shared" si="69"/>
        <v/>
      </c>
      <c r="E741" s="55" t="str">
        <f t="shared" si="70"/>
        <v/>
      </c>
      <c r="F741" s="55" t="str">
        <f t="shared" si="71"/>
        <v/>
      </c>
      <c r="G741" s="55" t="str">
        <f t="shared" si="72"/>
        <v/>
      </c>
      <c r="H741" s="136" t="str">
        <f>IF(AND(M741&gt;0,M741&lt;='Summary STATS'!$C$22),1,"")</f>
        <v/>
      </c>
      <c r="J741" s="26">
        <v>740</v>
      </c>
      <c r="K741"/>
      <c r="L741"/>
      <c r="R741" s="15"/>
      <c r="S741" s="15"/>
      <c r="EZ741" s="134"/>
      <c r="FA741" s="134"/>
      <c r="FB741" s="134"/>
      <c r="FC741" s="134"/>
      <c r="FD741" s="134"/>
    </row>
    <row r="742" spans="2:160" x14ac:dyDescent="0.2">
      <c r="B742" s="55">
        <f t="shared" si="67"/>
        <v>0</v>
      </c>
      <c r="C742" s="55" t="str">
        <f t="shared" si="68"/>
        <v/>
      </c>
      <c r="D742" s="55" t="str">
        <f t="shared" si="69"/>
        <v/>
      </c>
      <c r="E742" s="55" t="str">
        <f t="shared" si="70"/>
        <v/>
      </c>
      <c r="F742" s="55" t="str">
        <f t="shared" si="71"/>
        <v/>
      </c>
      <c r="G742" s="55" t="str">
        <f t="shared" si="72"/>
        <v/>
      </c>
      <c r="H742" s="136" t="str">
        <f>IF(AND(M742&gt;0,M742&lt;='Summary STATS'!$C$22),1,"")</f>
        <v/>
      </c>
      <c r="J742" s="26">
        <v>741</v>
      </c>
      <c r="K742"/>
      <c r="L742"/>
      <c r="R742" s="15"/>
      <c r="S742" s="15"/>
      <c r="EZ742" s="134"/>
      <c r="FA742" s="134"/>
      <c r="FB742" s="134"/>
      <c r="FC742" s="134"/>
      <c r="FD742" s="134"/>
    </row>
    <row r="743" spans="2:160" x14ac:dyDescent="0.2">
      <c r="B743" s="55">
        <f t="shared" si="67"/>
        <v>0</v>
      </c>
      <c r="C743" s="55" t="str">
        <f t="shared" si="68"/>
        <v/>
      </c>
      <c r="D743" s="55" t="str">
        <f t="shared" si="69"/>
        <v/>
      </c>
      <c r="E743" s="55" t="str">
        <f t="shared" si="70"/>
        <v/>
      </c>
      <c r="F743" s="55" t="str">
        <f t="shared" si="71"/>
        <v/>
      </c>
      <c r="G743" s="55" t="str">
        <f t="shared" si="72"/>
        <v/>
      </c>
      <c r="H743" s="136" t="str">
        <f>IF(AND(M743&gt;0,M743&lt;='Summary STATS'!$C$22),1,"")</f>
        <v/>
      </c>
      <c r="J743" s="26">
        <v>742</v>
      </c>
      <c r="K743"/>
      <c r="L743"/>
      <c r="R743" s="15"/>
      <c r="S743" s="15"/>
      <c r="EZ743" s="134"/>
      <c r="FA743" s="134"/>
      <c r="FB743" s="134"/>
      <c r="FC743" s="134"/>
      <c r="FD743" s="134"/>
    </row>
    <row r="744" spans="2:160" x14ac:dyDescent="0.2">
      <c r="B744" s="55">
        <f t="shared" si="67"/>
        <v>0</v>
      </c>
      <c r="C744" s="55" t="str">
        <f t="shared" si="68"/>
        <v/>
      </c>
      <c r="D744" s="55" t="str">
        <f t="shared" si="69"/>
        <v/>
      </c>
      <c r="E744" s="55" t="str">
        <f t="shared" si="70"/>
        <v/>
      </c>
      <c r="F744" s="55" t="str">
        <f t="shared" si="71"/>
        <v/>
      </c>
      <c r="G744" s="55" t="str">
        <f t="shared" si="72"/>
        <v/>
      </c>
      <c r="H744" s="136" t="str">
        <f>IF(AND(M744&gt;0,M744&lt;='Summary STATS'!$C$22),1,"")</f>
        <v/>
      </c>
      <c r="J744" s="26">
        <v>743</v>
      </c>
      <c r="K744"/>
      <c r="L744"/>
      <c r="R744" s="15"/>
      <c r="S744" s="15"/>
      <c r="EZ744" s="134"/>
      <c r="FA744" s="134"/>
      <c r="FB744" s="134"/>
      <c r="FC744" s="134"/>
      <c r="FD744" s="134"/>
    </row>
    <row r="745" spans="2:160" x14ac:dyDescent="0.2">
      <c r="B745" s="55">
        <f t="shared" si="67"/>
        <v>0</v>
      </c>
      <c r="C745" s="55" t="str">
        <f t="shared" si="68"/>
        <v/>
      </c>
      <c r="D745" s="55" t="str">
        <f t="shared" si="69"/>
        <v/>
      </c>
      <c r="E745" s="55" t="str">
        <f t="shared" si="70"/>
        <v/>
      </c>
      <c r="F745" s="55" t="str">
        <f t="shared" si="71"/>
        <v/>
      </c>
      <c r="G745" s="55" t="str">
        <f t="shared" si="72"/>
        <v/>
      </c>
      <c r="H745" s="136" t="str">
        <f>IF(AND(M745&gt;0,M745&lt;='Summary STATS'!$C$22),1,"")</f>
        <v/>
      </c>
      <c r="J745" s="26">
        <v>744</v>
      </c>
      <c r="K745"/>
      <c r="L745"/>
      <c r="R745" s="15"/>
      <c r="S745" s="15"/>
      <c r="EZ745" s="134"/>
      <c r="FA745" s="134"/>
      <c r="FB745" s="134"/>
      <c r="FC745" s="134"/>
      <c r="FD745" s="134"/>
    </row>
    <row r="746" spans="2:160" x14ac:dyDescent="0.2">
      <c r="B746" s="55">
        <f t="shared" si="67"/>
        <v>0</v>
      </c>
      <c r="C746" s="55" t="str">
        <f t="shared" si="68"/>
        <v/>
      </c>
      <c r="D746" s="55" t="str">
        <f t="shared" si="69"/>
        <v/>
      </c>
      <c r="E746" s="55" t="str">
        <f t="shared" si="70"/>
        <v/>
      </c>
      <c r="F746" s="55" t="str">
        <f t="shared" si="71"/>
        <v/>
      </c>
      <c r="G746" s="55" t="str">
        <f t="shared" si="72"/>
        <v/>
      </c>
      <c r="H746" s="136" t="str">
        <f>IF(AND(M746&gt;0,M746&lt;='Summary STATS'!$C$22),1,"")</f>
        <v/>
      </c>
      <c r="J746" s="26">
        <v>745</v>
      </c>
      <c r="K746"/>
      <c r="L746"/>
      <c r="R746" s="15"/>
      <c r="S746" s="15"/>
      <c r="EZ746" s="134"/>
      <c r="FA746" s="134"/>
      <c r="FB746" s="134"/>
      <c r="FC746" s="134"/>
      <c r="FD746" s="134"/>
    </row>
    <row r="747" spans="2:160" x14ac:dyDescent="0.2">
      <c r="B747" s="55">
        <f t="shared" si="67"/>
        <v>0</v>
      </c>
      <c r="C747" s="55" t="str">
        <f t="shared" si="68"/>
        <v/>
      </c>
      <c r="D747" s="55" t="str">
        <f t="shared" si="69"/>
        <v/>
      </c>
      <c r="E747" s="55" t="str">
        <f t="shared" si="70"/>
        <v/>
      </c>
      <c r="F747" s="55" t="str">
        <f t="shared" si="71"/>
        <v/>
      </c>
      <c r="G747" s="55" t="str">
        <f t="shared" si="72"/>
        <v/>
      </c>
      <c r="H747" s="136" t="str">
        <f>IF(AND(M747&gt;0,M747&lt;='Summary STATS'!$C$22),1,"")</f>
        <v/>
      </c>
      <c r="J747" s="26">
        <v>746</v>
      </c>
      <c r="K747"/>
      <c r="L747"/>
      <c r="R747" s="15"/>
      <c r="S747" s="15"/>
      <c r="EZ747" s="134"/>
      <c r="FA747" s="134"/>
      <c r="FB747" s="134"/>
      <c r="FC747" s="134"/>
      <c r="FD747" s="134"/>
    </row>
    <row r="748" spans="2:160" x14ac:dyDescent="0.2">
      <c r="B748" s="55">
        <f t="shared" si="67"/>
        <v>0</v>
      </c>
      <c r="C748" s="55" t="str">
        <f t="shared" si="68"/>
        <v/>
      </c>
      <c r="D748" s="55" t="str">
        <f t="shared" si="69"/>
        <v/>
      </c>
      <c r="E748" s="55" t="str">
        <f t="shared" si="70"/>
        <v/>
      </c>
      <c r="F748" s="55" t="str">
        <f t="shared" si="71"/>
        <v/>
      </c>
      <c r="G748" s="55" t="str">
        <f t="shared" si="72"/>
        <v/>
      </c>
      <c r="H748" s="136" t="str">
        <f>IF(AND(M748&gt;0,M748&lt;='Summary STATS'!$C$22),1,"")</f>
        <v/>
      </c>
      <c r="J748" s="26">
        <v>747</v>
      </c>
      <c r="K748"/>
      <c r="L748"/>
      <c r="R748" s="15"/>
      <c r="S748" s="15"/>
      <c r="EZ748" s="134"/>
      <c r="FA748" s="134"/>
      <c r="FB748" s="134"/>
      <c r="FC748" s="134"/>
      <c r="FD748" s="134"/>
    </row>
    <row r="749" spans="2:160" x14ac:dyDescent="0.2">
      <c r="B749" s="55">
        <f t="shared" si="67"/>
        <v>0</v>
      </c>
      <c r="C749" s="55" t="str">
        <f t="shared" si="68"/>
        <v/>
      </c>
      <c r="D749" s="55" t="str">
        <f t="shared" si="69"/>
        <v/>
      </c>
      <c r="E749" s="55" t="str">
        <f t="shared" si="70"/>
        <v/>
      </c>
      <c r="F749" s="55" t="str">
        <f t="shared" si="71"/>
        <v/>
      </c>
      <c r="G749" s="55" t="str">
        <f t="shared" si="72"/>
        <v/>
      </c>
      <c r="H749" s="136" t="str">
        <f>IF(AND(M749&gt;0,M749&lt;='Summary STATS'!$C$22),1,"")</f>
        <v/>
      </c>
      <c r="J749" s="26">
        <v>748</v>
      </c>
      <c r="K749"/>
      <c r="L749"/>
      <c r="R749" s="15"/>
      <c r="S749" s="15"/>
      <c r="EZ749" s="134"/>
      <c r="FA749" s="134"/>
      <c r="FB749" s="134"/>
      <c r="FC749" s="134"/>
      <c r="FD749" s="134"/>
    </row>
    <row r="750" spans="2:160" x14ac:dyDescent="0.2">
      <c r="B750" s="55">
        <f t="shared" si="67"/>
        <v>0</v>
      </c>
      <c r="C750" s="55" t="str">
        <f t="shared" si="68"/>
        <v/>
      </c>
      <c r="D750" s="55" t="str">
        <f t="shared" si="69"/>
        <v/>
      </c>
      <c r="E750" s="55" t="str">
        <f t="shared" si="70"/>
        <v/>
      </c>
      <c r="F750" s="55" t="str">
        <f t="shared" si="71"/>
        <v/>
      </c>
      <c r="G750" s="55" t="str">
        <f t="shared" si="72"/>
        <v/>
      </c>
      <c r="H750" s="136" t="str">
        <f>IF(AND(M750&gt;0,M750&lt;='Summary STATS'!$C$22),1,"")</f>
        <v/>
      </c>
      <c r="J750" s="26">
        <v>749</v>
      </c>
      <c r="K750"/>
      <c r="L750"/>
      <c r="R750" s="15"/>
      <c r="S750" s="15"/>
      <c r="EZ750" s="134"/>
      <c r="FA750" s="134"/>
      <c r="FB750" s="134"/>
      <c r="FC750" s="134"/>
      <c r="FD750" s="134"/>
    </row>
    <row r="751" spans="2:160" x14ac:dyDescent="0.2">
      <c r="B751" s="55">
        <f t="shared" si="67"/>
        <v>0</v>
      </c>
      <c r="C751" s="55" t="str">
        <f t="shared" si="68"/>
        <v/>
      </c>
      <c r="D751" s="55" t="str">
        <f t="shared" si="69"/>
        <v/>
      </c>
      <c r="E751" s="55" t="str">
        <f t="shared" si="70"/>
        <v/>
      </c>
      <c r="F751" s="55" t="str">
        <f t="shared" si="71"/>
        <v/>
      </c>
      <c r="G751" s="55" t="str">
        <f t="shared" si="72"/>
        <v/>
      </c>
      <c r="H751" s="136" t="str">
        <f>IF(AND(M751&gt;0,M751&lt;='Summary STATS'!$C$22),1,"")</f>
        <v/>
      </c>
      <c r="J751" s="26">
        <v>750</v>
      </c>
      <c r="K751"/>
      <c r="L751"/>
      <c r="R751" s="15"/>
      <c r="S751" s="15"/>
      <c r="EZ751" s="134"/>
      <c r="FA751" s="134"/>
      <c r="FB751" s="134"/>
      <c r="FC751" s="134"/>
      <c r="FD751" s="134"/>
    </row>
    <row r="752" spans="2:160" x14ac:dyDescent="0.2">
      <c r="B752" s="55">
        <f t="shared" si="67"/>
        <v>0</v>
      </c>
      <c r="C752" s="55" t="str">
        <f t="shared" si="68"/>
        <v/>
      </c>
      <c r="D752" s="55" t="str">
        <f t="shared" si="69"/>
        <v/>
      </c>
      <c r="E752" s="55" t="str">
        <f t="shared" si="70"/>
        <v/>
      </c>
      <c r="F752" s="55" t="str">
        <f t="shared" si="71"/>
        <v/>
      </c>
      <c r="G752" s="55" t="str">
        <f t="shared" si="72"/>
        <v/>
      </c>
      <c r="H752" s="136" t="str">
        <f>IF(AND(M752&gt;0,M752&lt;='Summary STATS'!$C$22),1,"")</f>
        <v/>
      </c>
      <c r="J752" s="26">
        <v>751</v>
      </c>
      <c r="K752"/>
      <c r="L752"/>
      <c r="R752" s="15"/>
      <c r="S752" s="15"/>
      <c r="EZ752" s="134"/>
      <c r="FA752" s="134"/>
      <c r="FB752" s="134"/>
      <c r="FC752" s="134"/>
      <c r="FD752" s="134"/>
    </row>
    <row r="753" spans="2:160" x14ac:dyDescent="0.2">
      <c r="B753" s="55">
        <f t="shared" si="67"/>
        <v>0</v>
      </c>
      <c r="C753" s="55" t="str">
        <f t="shared" si="68"/>
        <v/>
      </c>
      <c r="D753" s="55" t="str">
        <f t="shared" si="69"/>
        <v/>
      </c>
      <c r="E753" s="55" t="str">
        <f t="shared" si="70"/>
        <v/>
      </c>
      <c r="F753" s="55" t="str">
        <f t="shared" si="71"/>
        <v/>
      </c>
      <c r="G753" s="55" t="str">
        <f t="shared" si="72"/>
        <v/>
      </c>
      <c r="H753" s="136" t="str">
        <f>IF(AND(M753&gt;0,M753&lt;='Summary STATS'!$C$22),1,"")</f>
        <v/>
      </c>
      <c r="J753" s="26">
        <v>752</v>
      </c>
      <c r="K753"/>
      <c r="L753"/>
      <c r="R753" s="15"/>
      <c r="S753" s="15"/>
      <c r="EZ753" s="134"/>
      <c r="FA753" s="134"/>
      <c r="FB753" s="134"/>
      <c r="FC753" s="134"/>
      <c r="FD753" s="134"/>
    </row>
    <row r="754" spans="2:160" x14ac:dyDescent="0.2">
      <c r="B754" s="55">
        <f t="shared" si="67"/>
        <v>0</v>
      </c>
      <c r="C754" s="55" t="str">
        <f t="shared" si="68"/>
        <v/>
      </c>
      <c r="D754" s="55" t="str">
        <f t="shared" si="69"/>
        <v/>
      </c>
      <c r="E754" s="55" t="str">
        <f t="shared" si="70"/>
        <v/>
      </c>
      <c r="F754" s="55" t="str">
        <f t="shared" si="71"/>
        <v/>
      </c>
      <c r="G754" s="55" t="str">
        <f t="shared" si="72"/>
        <v/>
      </c>
      <c r="H754" s="136" t="str">
        <f>IF(AND(M754&gt;0,M754&lt;='Summary STATS'!$C$22),1,"")</f>
        <v/>
      </c>
      <c r="J754" s="26">
        <v>753</v>
      </c>
      <c r="K754"/>
      <c r="L754"/>
      <c r="R754" s="15"/>
      <c r="S754" s="15"/>
      <c r="EZ754" s="134"/>
      <c r="FA754" s="134"/>
      <c r="FB754" s="134"/>
      <c r="FC754" s="134"/>
      <c r="FD754" s="134"/>
    </row>
    <row r="755" spans="2:160" x14ac:dyDescent="0.2">
      <c r="B755" s="55">
        <f t="shared" si="67"/>
        <v>0</v>
      </c>
      <c r="C755" s="55" t="str">
        <f t="shared" si="68"/>
        <v/>
      </c>
      <c r="D755" s="55" t="str">
        <f t="shared" si="69"/>
        <v/>
      </c>
      <c r="E755" s="55" t="str">
        <f t="shared" si="70"/>
        <v/>
      </c>
      <c r="F755" s="55" t="str">
        <f t="shared" si="71"/>
        <v/>
      </c>
      <c r="G755" s="55" t="str">
        <f t="shared" si="72"/>
        <v/>
      </c>
      <c r="H755" s="136" t="str">
        <f>IF(AND(M755&gt;0,M755&lt;='Summary STATS'!$C$22),1,"")</f>
        <v/>
      </c>
      <c r="J755" s="26">
        <v>754</v>
      </c>
      <c r="K755"/>
      <c r="L755"/>
      <c r="R755" s="15"/>
      <c r="S755" s="15"/>
      <c r="EZ755" s="134"/>
      <c r="FA755" s="134"/>
      <c r="FB755" s="134"/>
      <c r="FC755" s="134"/>
      <c r="FD755" s="134"/>
    </row>
    <row r="756" spans="2:160" x14ac:dyDescent="0.2">
      <c r="B756" s="55">
        <f t="shared" si="67"/>
        <v>0</v>
      </c>
      <c r="C756" s="55" t="str">
        <f t="shared" si="68"/>
        <v/>
      </c>
      <c r="D756" s="55" t="str">
        <f t="shared" si="69"/>
        <v/>
      </c>
      <c r="E756" s="55" t="str">
        <f t="shared" si="70"/>
        <v/>
      </c>
      <c r="F756" s="55" t="str">
        <f t="shared" si="71"/>
        <v/>
      </c>
      <c r="G756" s="55" t="str">
        <f t="shared" si="72"/>
        <v/>
      </c>
      <c r="H756" s="136" t="str">
        <f>IF(AND(M756&gt;0,M756&lt;='Summary STATS'!$C$22),1,"")</f>
        <v/>
      </c>
      <c r="J756" s="26">
        <v>755</v>
      </c>
      <c r="K756"/>
      <c r="L756"/>
      <c r="R756" s="15"/>
      <c r="S756" s="15"/>
      <c r="EZ756" s="134"/>
      <c r="FA756" s="134"/>
      <c r="FB756" s="134"/>
      <c r="FC756" s="134"/>
      <c r="FD756" s="134"/>
    </row>
    <row r="757" spans="2:160" x14ac:dyDescent="0.2">
      <c r="B757" s="55">
        <f t="shared" si="67"/>
        <v>0</v>
      </c>
      <c r="C757" s="55" t="str">
        <f t="shared" si="68"/>
        <v/>
      </c>
      <c r="D757" s="55" t="str">
        <f t="shared" si="69"/>
        <v/>
      </c>
      <c r="E757" s="55" t="str">
        <f t="shared" si="70"/>
        <v/>
      </c>
      <c r="F757" s="55" t="str">
        <f t="shared" si="71"/>
        <v/>
      </c>
      <c r="G757" s="55" t="str">
        <f t="shared" si="72"/>
        <v/>
      </c>
      <c r="H757" s="136" t="str">
        <f>IF(AND(M757&gt;0,M757&lt;='Summary STATS'!$C$22),1,"")</f>
        <v/>
      </c>
      <c r="J757" s="26">
        <v>756</v>
      </c>
      <c r="K757"/>
      <c r="L757"/>
      <c r="R757" s="15"/>
      <c r="S757" s="15"/>
      <c r="EZ757" s="134"/>
      <c r="FA757" s="134"/>
      <c r="FB757" s="134"/>
      <c r="FC757" s="134"/>
      <c r="FD757" s="134"/>
    </row>
    <row r="758" spans="2:160" x14ac:dyDescent="0.2">
      <c r="B758" s="55">
        <f t="shared" si="67"/>
        <v>0</v>
      </c>
      <c r="C758" s="55" t="str">
        <f t="shared" si="68"/>
        <v/>
      </c>
      <c r="D758" s="55" t="str">
        <f t="shared" si="69"/>
        <v/>
      </c>
      <c r="E758" s="55" t="str">
        <f t="shared" si="70"/>
        <v/>
      </c>
      <c r="F758" s="55" t="str">
        <f t="shared" si="71"/>
        <v/>
      </c>
      <c r="G758" s="55" t="str">
        <f t="shared" si="72"/>
        <v/>
      </c>
      <c r="H758" s="136" t="str">
        <f>IF(AND(M758&gt;0,M758&lt;='Summary STATS'!$C$22),1,"")</f>
        <v/>
      </c>
      <c r="J758" s="26">
        <v>757</v>
      </c>
      <c r="K758"/>
      <c r="L758"/>
      <c r="R758" s="15"/>
      <c r="S758" s="15"/>
      <c r="EZ758" s="134"/>
      <c r="FA758" s="134"/>
      <c r="FB758" s="134"/>
      <c r="FC758" s="134"/>
      <c r="FD758" s="134"/>
    </row>
    <row r="759" spans="2:160" x14ac:dyDescent="0.2">
      <c r="B759" s="55">
        <f t="shared" si="67"/>
        <v>0</v>
      </c>
      <c r="C759" s="55" t="str">
        <f t="shared" si="68"/>
        <v/>
      </c>
      <c r="D759" s="55" t="str">
        <f t="shared" si="69"/>
        <v/>
      </c>
      <c r="E759" s="55" t="str">
        <f t="shared" si="70"/>
        <v/>
      </c>
      <c r="F759" s="55" t="str">
        <f t="shared" si="71"/>
        <v/>
      </c>
      <c r="G759" s="55" t="str">
        <f t="shared" si="72"/>
        <v/>
      </c>
      <c r="H759" s="136" t="str">
        <f>IF(AND(M759&gt;0,M759&lt;='Summary STATS'!$C$22),1,"")</f>
        <v/>
      </c>
      <c r="J759" s="26">
        <v>758</v>
      </c>
      <c r="K759"/>
      <c r="L759"/>
      <c r="R759" s="15"/>
      <c r="S759" s="15"/>
      <c r="EZ759" s="134"/>
      <c r="FA759" s="134"/>
      <c r="FB759" s="134"/>
      <c r="FC759" s="134"/>
      <c r="FD759" s="134"/>
    </row>
    <row r="760" spans="2:160" x14ac:dyDescent="0.2">
      <c r="B760" s="55">
        <f t="shared" si="67"/>
        <v>0</v>
      </c>
      <c r="C760" s="55" t="str">
        <f t="shared" si="68"/>
        <v/>
      </c>
      <c r="D760" s="55" t="str">
        <f t="shared" si="69"/>
        <v/>
      </c>
      <c r="E760" s="55" t="str">
        <f t="shared" si="70"/>
        <v/>
      </c>
      <c r="F760" s="55" t="str">
        <f t="shared" si="71"/>
        <v/>
      </c>
      <c r="G760" s="55" t="str">
        <f t="shared" si="72"/>
        <v/>
      </c>
      <c r="H760" s="136" t="str">
        <f>IF(AND(M760&gt;0,M760&lt;='Summary STATS'!$C$22),1,"")</f>
        <v/>
      </c>
      <c r="J760" s="26">
        <v>759</v>
      </c>
      <c r="K760"/>
      <c r="L760"/>
      <c r="R760" s="15"/>
      <c r="S760" s="15"/>
      <c r="EZ760" s="134"/>
      <c r="FA760" s="134"/>
      <c r="FB760" s="134"/>
      <c r="FC760" s="134"/>
      <c r="FD760" s="134"/>
    </row>
    <row r="761" spans="2:160" x14ac:dyDescent="0.2">
      <c r="B761" s="55">
        <f t="shared" si="67"/>
        <v>0</v>
      </c>
      <c r="C761" s="55" t="str">
        <f t="shared" si="68"/>
        <v/>
      </c>
      <c r="D761" s="55" t="str">
        <f t="shared" si="69"/>
        <v/>
      </c>
      <c r="E761" s="55" t="str">
        <f t="shared" si="70"/>
        <v/>
      </c>
      <c r="F761" s="55" t="str">
        <f t="shared" si="71"/>
        <v/>
      </c>
      <c r="G761" s="55" t="str">
        <f t="shared" si="72"/>
        <v/>
      </c>
      <c r="H761" s="136" t="str">
        <f>IF(AND(M761&gt;0,M761&lt;='Summary STATS'!$C$22),1,"")</f>
        <v/>
      </c>
      <c r="J761" s="26">
        <v>760</v>
      </c>
      <c r="K761"/>
      <c r="L761"/>
      <c r="R761" s="15"/>
      <c r="S761" s="15"/>
      <c r="EZ761" s="134"/>
      <c r="FA761" s="134"/>
      <c r="FB761" s="134"/>
      <c r="FC761" s="134"/>
      <c r="FD761" s="134"/>
    </row>
    <row r="762" spans="2:160" x14ac:dyDescent="0.2">
      <c r="B762" s="55">
        <f t="shared" si="67"/>
        <v>0</v>
      </c>
      <c r="C762" s="55" t="str">
        <f t="shared" si="68"/>
        <v/>
      </c>
      <c r="D762" s="55" t="str">
        <f t="shared" si="69"/>
        <v/>
      </c>
      <c r="E762" s="55" t="str">
        <f t="shared" si="70"/>
        <v/>
      </c>
      <c r="F762" s="55" t="str">
        <f t="shared" si="71"/>
        <v/>
      </c>
      <c r="G762" s="55" t="str">
        <f t="shared" si="72"/>
        <v/>
      </c>
      <c r="H762" s="136" t="str">
        <f>IF(AND(M762&gt;0,M762&lt;='Summary STATS'!$C$22),1,"")</f>
        <v/>
      </c>
      <c r="J762" s="26">
        <v>761</v>
      </c>
      <c r="K762"/>
      <c r="L762"/>
      <c r="R762" s="15"/>
      <c r="S762" s="15"/>
      <c r="EZ762" s="134"/>
      <c r="FA762" s="134"/>
      <c r="FB762" s="134"/>
      <c r="FC762" s="134"/>
      <c r="FD762" s="134"/>
    </row>
    <row r="763" spans="2:160" x14ac:dyDescent="0.2">
      <c r="B763" s="55">
        <f t="shared" si="67"/>
        <v>0</v>
      </c>
      <c r="C763" s="55" t="str">
        <f t="shared" si="68"/>
        <v/>
      </c>
      <c r="D763" s="55" t="str">
        <f t="shared" si="69"/>
        <v/>
      </c>
      <c r="E763" s="55" t="str">
        <f t="shared" si="70"/>
        <v/>
      </c>
      <c r="F763" s="55" t="str">
        <f t="shared" si="71"/>
        <v/>
      </c>
      <c r="G763" s="55" t="str">
        <f t="shared" si="72"/>
        <v/>
      </c>
      <c r="H763" s="136" t="str">
        <f>IF(AND(M763&gt;0,M763&lt;='Summary STATS'!$C$22),1,"")</f>
        <v/>
      </c>
      <c r="J763" s="26">
        <v>762</v>
      </c>
      <c r="K763"/>
      <c r="L763"/>
      <c r="R763" s="15"/>
      <c r="S763" s="15"/>
      <c r="EZ763" s="134"/>
      <c r="FA763" s="134"/>
      <c r="FB763" s="134"/>
      <c r="FC763" s="134"/>
      <c r="FD763" s="134"/>
    </row>
    <row r="764" spans="2:160" x14ac:dyDescent="0.2">
      <c r="B764" s="55">
        <f t="shared" si="67"/>
        <v>0</v>
      </c>
      <c r="C764" s="55" t="str">
        <f t="shared" si="68"/>
        <v/>
      </c>
      <c r="D764" s="55" t="str">
        <f t="shared" si="69"/>
        <v/>
      </c>
      <c r="E764" s="55" t="str">
        <f t="shared" si="70"/>
        <v/>
      </c>
      <c r="F764" s="55" t="str">
        <f t="shared" si="71"/>
        <v/>
      </c>
      <c r="G764" s="55" t="str">
        <f t="shared" si="72"/>
        <v/>
      </c>
      <c r="H764" s="136" t="str">
        <f>IF(AND(M764&gt;0,M764&lt;='Summary STATS'!$C$22),1,"")</f>
        <v/>
      </c>
      <c r="J764" s="26">
        <v>763</v>
      </c>
      <c r="K764"/>
      <c r="L764"/>
      <c r="R764" s="15"/>
      <c r="S764" s="15"/>
      <c r="EZ764" s="134"/>
      <c r="FA764" s="134"/>
      <c r="FB764" s="134"/>
      <c r="FC764" s="134"/>
      <c r="FD764" s="134"/>
    </row>
    <row r="765" spans="2:160" x14ac:dyDescent="0.2">
      <c r="B765" s="55">
        <f t="shared" si="67"/>
        <v>0</v>
      </c>
      <c r="C765" s="55" t="str">
        <f t="shared" si="68"/>
        <v/>
      </c>
      <c r="D765" s="55" t="str">
        <f t="shared" si="69"/>
        <v/>
      </c>
      <c r="E765" s="55" t="str">
        <f t="shared" si="70"/>
        <v/>
      </c>
      <c r="F765" s="55" t="str">
        <f t="shared" si="71"/>
        <v/>
      </c>
      <c r="G765" s="55" t="str">
        <f t="shared" si="72"/>
        <v/>
      </c>
      <c r="H765" s="136" t="str">
        <f>IF(AND(M765&gt;0,M765&lt;='Summary STATS'!$C$22),1,"")</f>
        <v/>
      </c>
      <c r="J765" s="26">
        <v>764</v>
      </c>
      <c r="K765"/>
      <c r="L765"/>
      <c r="R765" s="15"/>
      <c r="S765" s="15"/>
      <c r="EZ765" s="134"/>
      <c r="FA765" s="134"/>
      <c r="FB765" s="134"/>
      <c r="FC765" s="134"/>
      <c r="FD765" s="134"/>
    </row>
    <row r="766" spans="2:160" x14ac:dyDescent="0.2">
      <c r="B766" s="55">
        <f t="shared" si="67"/>
        <v>0</v>
      </c>
      <c r="C766" s="55" t="str">
        <f t="shared" si="68"/>
        <v/>
      </c>
      <c r="D766" s="55" t="str">
        <f t="shared" si="69"/>
        <v/>
      </c>
      <c r="E766" s="55" t="str">
        <f t="shared" si="70"/>
        <v/>
      </c>
      <c r="F766" s="55" t="str">
        <f t="shared" si="71"/>
        <v/>
      </c>
      <c r="G766" s="55" t="str">
        <f t="shared" si="72"/>
        <v/>
      </c>
      <c r="H766" s="136" t="str">
        <f>IF(AND(M766&gt;0,M766&lt;='Summary STATS'!$C$22),1,"")</f>
        <v/>
      </c>
      <c r="J766" s="26">
        <v>765</v>
      </c>
      <c r="K766"/>
      <c r="L766"/>
      <c r="R766" s="15"/>
      <c r="S766" s="15"/>
      <c r="EZ766" s="134"/>
      <c r="FA766" s="134"/>
      <c r="FB766" s="134"/>
      <c r="FC766" s="134"/>
      <c r="FD766" s="134"/>
    </row>
    <row r="767" spans="2:160" x14ac:dyDescent="0.2">
      <c r="B767" s="55">
        <f t="shared" si="67"/>
        <v>0</v>
      </c>
      <c r="C767" s="55" t="str">
        <f t="shared" si="68"/>
        <v/>
      </c>
      <c r="D767" s="55" t="str">
        <f t="shared" si="69"/>
        <v/>
      </c>
      <c r="E767" s="55" t="str">
        <f t="shared" si="70"/>
        <v/>
      </c>
      <c r="F767" s="55" t="str">
        <f t="shared" si="71"/>
        <v/>
      </c>
      <c r="G767" s="55" t="str">
        <f t="shared" si="72"/>
        <v/>
      </c>
      <c r="H767" s="136" t="str">
        <f>IF(AND(M767&gt;0,M767&lt;='Summary STATS'!$C$22),1,"")</f>
        <v/>
      </c>
      <c r="J767" s="26">
        <v>766</v>
      </c>
      <c r="K767"/>
      <c r="L767"/>
      <c r="R767" s="15"/>
      <c r="S767" s="15"/>
      <c r="EZ767" s="134"/>
      <c r="FA767" s="134"/>
      <c r="FB767" s="134"/>
      <c r="FC767" s="134"/>
      <c r="FD767" s="134"/>
    </row>
    <row r="768" spans="2:160" x14ac:dyDescent="0.2">
      <c r="B768" s="55">
        <f t="shared" si="67"/>
        <v>0</v>
      </c>
      <c r="C768" s="55" t="str">
        <f t="shared" si="68"/>
        <v/>
      </c>
      <c r="D768" s="55" t="str">
        <f t="shared" si="69"/>
        <v/>
      </c>
      <c r="E768" s="55" t="str">
        <f t="shared" si="70"/>
        <v/>
      </c>
      <c r="F768" s="55" t="str">
        <f t="shared" si="71"/>
        <v/>
      </c>
      <c r="G768" s="55" t="str">
        <f t="shared" si="72"/>
        <v/>
      </c>
      <c r="H768" s="136" t="str">
        <f>IF(AND(M768&gt;0,M768&lt;='Summary STATS'!$C$22),1,"")</f>
        <v/>
      </c>
      <c r="J768" s="26">
        <v>767</v>
      </c>
      <c r="K768"/>
      <c r="L768"/>
      <c r="R768" s="15"/>
      <c r="S768" s="15"/>
      <c r="EZ768" s="134"/>
      <c r="FA768" s="134"/>
      <c r="FB768" s="134"/>
      <c r="FC768" s="134"/>
      <c r="FD768" s="134"/>
    </row>
    <row r="769" spans="2:160" x14ac:dyDescent="0.2">
      <c r="B769" s="55">
        <f t="shared" si="67"/>
        <v>0</v>
      </c>
      <c r="C769" s="55" t="str">
        <f t="shared" si="68"/>
        <v/>
      </c>
      <c r="D769" s="55" t="str">
        <f t="shared" si="69"/>
        <v/>
      </c>
      <c r="E769" s="55" t="str">
        <f t="shared" si="70"/>
        <v/>
      </c>
      <c r="F769" s="55" t="str">
        <f t="shared" si="71"/>
        <v/>
      </c>
      <c r="G769" s="55" t="str">
        <f t="shared" si="72"/>
        <v/>
      </c>
      <c r="H769" s="136" t="str">
        <f>IF(AND(M769&gt;0,M769&lt;='Summary STATS'!$C$22),1,"")</f>
        <v/>
      </c>
      <c r="J769" s="26">
        <v>768</v>
      </c>
      <c r="K769"/>
      <c r="L769"/>
      <c r="R769" s="15"/>
      <c r="S769" s="15"/>
      <c r="EZ769" s="134"/>
      <c r="FA769" s="134"/>
      <c r="FB769" s="134"/>
      <c r="FC769" s="134"/>
      <c r="FD769" s="134"/>
    </row>
    <row r="770" spans="2:160" x14ac:dyDescent="0.2">
      <c r="B770" s="55">
        <f t="shared" ref="B770:B833" si="73">COUNT(R770:EY770,FE770:FM770)</f>
        <v>0</v>
      </c>
      <c r="C770" s="55" t="str">
        <f t="shared" ref="C770:C833" si="74">IF(COUNT(R770:EY770,FE770:FM770)&gt;0,COUNT(R770:EY770,FE770:FM770),"")</f>
        <v/>
      </c>
      <c r="D770" s="55" t="str">
        <f t="shared" ref="D770:D833" si="75">IF(COUNT(T770:BJ770,BL770:BT770,BV770:CB770,CD770:EY770,FE770:FM770)&gt;0,COUNT(T770:BJ770,BL770:BT770,BV770:CB770,CD770:EY770,FE770:FM770),"")</f>
        <v/>
      </c>
      <c r="E770" s="55" t="str">
        <f t="shared" ref="E770:E833" si="76">IF(H770=1,COUNT(R770:EY770,FE770:FM770),"")</f>
        <v/>
      </c>
      <c r="F770" s="55" t="str">
        <f t="shared" ref="F770:F833" si="77">IF(H770=1,COUNT(T770:BJ770,BL770:BT770,BV770:CB770,CD770:EY770,FE770:FM770),"")</f>
        <v/>
      </c>
      <c r="G770" s="55" t="str">
        <f t="shared" si="72"/>
        <v/>
      </c>
      <c r="H770" s="136" t="str">
        <f>IF(AND(M770&gt;0,M770&lt;='Summary STATS'!$C$22),1,"")</f>
        <v/>
      </c>
      <c r="J770" s="26">
        <v>769</v>
      </c>
      <c r="K770"/>
      <c r="L770"/>
      <c r="R770" s="15"/>
      <c r="S770" s="15"/>
      <c r="EZ770" s="134"/>
      <c r="FA770" s="134"/>
      <c r="FB770" s="134"/>
      <c r="FC770" s="134"/>
      <c r="FD770" s="134"/>
    </row>
    <row r="771" spans="2:160" x14ac:dyDescent="0.2">
      <c r="B771" s="55">
        <f t="shared" si="73"/>
        <v>0</v>
      </c>
      <c r="C771" s="55" t="str">
        <f t="shared" si="74"/>
        <v/>
      </c>
      <c r="D771" s="55" t="str">
        <f t="shared" si="75"/>
        <v/>
      </c>
      <c r="E771" s="55" t="str">
        <f t="shared" si="76"/>
        <v/>
      </c>
      <c r="F771" s="55" t="str">
        <f t="shared" si="77"/>
        <v/>
      </c>
      <c r="G771" s="55" t="str">
        <f t="shared" si="72"/>
        <v/>
      </c>
      <c r="H771" s="136" t="str">
        <f>IF(AND(M771&gt;0,M771&lt;='Summary STATS'!$C$22),1,"")</f>
        <v/>
      </c>
      <c r="J771" s="26">
        <v>770</v>
      </c>
      <c r="K771"/>
      <c r="L771"/>
      <c r="R771" s="15"/>
      <c r="S771" s="15"/>
      <c r="EZ771" s="134"/>
      <c r="FA771" s="134"/>
      <c r="FB771" s="134"/>
      <c r="FC771" s="134"/>
      <c r="FD771" s="134"/>
    </row>
    <row r="772" spans="2:160" x14ac:dyDescent="0.2">
      <c r="B772" s="55">
        <f t="shared" si="73"/>
        <v>0</v>
      </c>
      <c r="C772" s="55" t="str">
        <f t="shared" si="74"/>
        <v/>
      </c>
      <c r="D772" s="55" t="str">
        <f t="shared" si="75"/>
        <v/>
      </c>
      <c r="E772" s="55" t="str">
        <f t="shared" si="76"/>
        <v/>
      </c>
      <c r="F772" s="55" t="str">
        <f t="shared" si="77"/>
        <v/>
      </c>
      <c r="G772" s="55" t="str">
        <f t="shared" si="72"/>
        <v/>
      </c>
      <c r="H772" s="136" t="str">
        <f>IF(AND(M772&gt;0,M772&lt;='Summary STATS'!$C$22),1,"")</f>
        <v/>
      </c>
      <c r="J772" s="26">
        <v>771</v>
      </c>
      <c r="K772"/>
      <c r="L772"/>
      <c r="R772" s="15"/>
      <c r="S772" s="15"/>
      <c r="EZ772" s="134"/>
      <c r="FA772" s="134"/>
      <c r="FB772" s="134"/>
      <c r="FC772" s="134"/>
      <c r="FD772" s="134"/>
    </row>
    <row r="773" spans="2:160" x14ac:dyDescent="0.2">
      <c r="B773" s="55">
        <f t="shared" si="73"/>
        <v>0</v>
      </c>
      <c r="C773" s="55" t="str">
        <f t="shared" si="74"/>
        <v/>
      </c>
      <c r="D773" s="55" t="str">
        <f t="shared" si="75"/>
        <v/>
      </c>
      <c r="E773" s="55" t="str">
        <f t="shared" si="76"/>
        <v/>
      </c>
      <c r="F773" s="55" t="str">
        <f t="shared" si="77"/>
        <v/>
      </c>
      <c r="G773" s="55" t="str">
        <f t="shared" si="72"/>
        <v/>
      </c>
      <c r="H773" s="136" t="str">
        <f>IF(AND(M773&gt;0,M773&lt;='Summary STATS'!$C$22),1,"")</f>
        <v/>
      </c>
      <c r="J773" s="26">
        <v>772</v>
      </c>
      <c r="K773"/>
      <c r="L773"/>
      <c r="R773" s="15"/>
      <c r="S773" s="15"/>
      <c r="EZ773" s="134"/>
      <c r="FA773" s="134"/>
      <c r="FB773" s="134"/>
      <c r="FC773" s="134"/>
      <c r="FD773" s="134"/>
    </row>
    <row r="774" spans="2:160" x14ac:dyDescent="0.2">
      <c r="B774" s="55">
        <f t="shared" si="73"/>
        <v>0</v>
      </c>
      <c r="C774" s="55" t="str">
        <f t="shared" si="74"/>
        <v/>
      </c>
      <c r="D774" s="55" t="str">
        <f t="shared" si="75"/>
        <v/>
      </c>
      <c r="E774" s="55" t="str">
        <f t="shared" si="76"/>
        <v/>
      </c>
      <c r="F774" s="55" t="str">
        <f t="shared" si="77"/>
        <v/>
      </c>
      <c r="G774" s="55" t="str">
        <f t="shared" si="72"/>
        <v/>
      </c>
      <c r="H774" s="136" t="str">
        <f>IF(AND(M774&gt;0,M774&lt;='Summary STATS'!$C$22),1,"")</f>
        <v/>
      </c>
      <c r="J774" s="26">
        <v>773</v>
      </c>
      <c r="K774"/>
      <c r="L774"/>
      <c r="R774" s="15"/>
      <c r="S774" s="15"/>
      <c r="EZ774" s="134"/>
      <c r="FA774" s="134"/>
      <c r="FB774" s="134"/>
      <c r="FC774" s="134"/>
      <c r="FD774" s="134"/>
    </row>
    <row r="775" spans="2:160" x14ac:dyDescent="0.2">
      <c r="B775" s="55">
        <f t="shared" si="73"/>
        <v>0</v>
      </c>
      <c r="C775" s="55" t="str">
        <f t="shared" si="74"/>
        <v/>
      </c>
      <c r="D775" s="55" t="str">
        <f t="shared" si="75"/>
        <v/>
      </c>
      <c r="E775" s="55" t="str">
        <f t="shared" si="76"/>
        <v/>
      </c>
      <c r="F775" s="55" t="str">
        <f t="shared" si="77"/>
        <v/>
      </c>
      <c r="G775" s="55" t="str">
        <f t="shared" si="72"/>
        <v/>
      </c>
      <c r="H775" s="136" t="str">
        <f>IF(AND(M775&gt;0,M775&lt;='Summary STATS'!$C$22),1,"")</f>
        <v/>
      </c>
      <c r="J775" s="26">
        <v>774</v>
      </c>
      <c r="K775"/>
      <c r="L775"/>
      <c r="R775" s="15"/>
      <c r="S775" s="15"/>
      <c r="EZ775" s="134"/>
      <c r="FA775" s="134"/>
      <c r="FB775" s="134"/>
      <c r="FC775" s="134"/>
      <c r="FD775" s="134"/>
    </row>
    <row r="776" spans="2:160" x14ac:dyDescent="0.2">
      <c r="B776" s="55">
        <f t="shared" si="73"/>
        <v>0</v>
      </c>
      <c r="C776" s="55" t="str">
        <f t="shared" si="74"/>
        <v/>
      </c>
      <c r="D776" s="55" t="str">
        <f t="shared" si="75"/>
        <v/>
      </c>
      <c r="E776" s="55" t="str">
        <f t="shared" si="76"/>
        <v/>
      </c>
      <c r="F776" s="55" t="str">
        <f t="shared" si="77"/>
        <v/>
      </c>
      <c r="G776" s="55" t="str">
        <f t="shared" si="72"/>
        <v/>
      </c>
      <c r="H776" s="136" t="str">
        <f>IF(AND(M776&gt;0,M776&lt;='Summary STATS'!$C$22),1,"")</f>
        <v/>
      </c>
      <c r="J776" s="26">
        <v>775</v>
      </c>
      <c r="K776"/>
      <c r="L776"/>
      <c r="R776" s="15"/>
      <c r="S776" s="15"/>
      <c r="EZ776" s="134"/>
      <c r="FA776" s="134"/>
      <c r="FB776" s="134"/>
      <c r="FC776" s="134"/>
      <c r="FD776" s="134"/>
    </row>
    <row r="777" spans="2:160" x14ac:dyDescent="0.2">
      <c r="B777" s="55">
        <f t="shared" si="73"/>
        <v>0</v>
      </c>
      <c r="C777" s="55" t="str">
        <f t="shared" si="74"/>
        <v/>
      </c>
      <c r="D777" s="55" t="str">
        <f t="shared" si="75"/>
        <v/>
      </c>
      <c r="E777" s="55" t="str">
        <f t="shared" si="76"/>
        <v/>
      </c>
      <c r="F777" s="55" t="str">
        <f t="shared" si="77"/>
        <v/>
      </c>
      <c r="G777" s="55" t="str">
        <f t="shared" si="72"/>
        <v/>
      </c>
      <c r="H777" s="136" t="str">
        <f>IF(AND(M777&gt;0,M777&lt;='Summary STATS'!$C$22),1,"")</f>
        <v/>
      </c>
      <c r="J777" s="26">
        <v>776</v>
      </c>
      <c r="K777"/>
      <c r="L777"/>
      <c r="R777" s="15"/>
      <c r="S777" s="15"/>
      <c r="EZ777" s="134"/>
      <c r="FA777" s="134"/>
      <c r="FB777" s="134"/>
      <c r="FC777" s="134"/>
      <c r="FD777" s="134"/>
    </row>
    <row r="778" spans="2:160" x14ac:dyDescent="0.2">
      <c r="B778" s="55">
        <f t="shared" si="73"/>
        <v>0</v>
      </c>
      <c r="C778" s="55" t="str">
        <f t="shared" si="74"/>
        <v/>
      </c>
      <c r="D778" s="55" t="str">
        <f t="shared" si="75"/>
        <v/>
      </c>
      <c r="E778" s="55" t="str">
        <f t="shared" si="76"/>
        <v/>
      </c>
      <c r="F778" s="55" t="str">
        <f t="shared" si="77"/>
        <v/>
      </c>
      <c r="G778" s="55" t="str">
        <f t="shared" si="72"/>
        <v/>
      </c>
      <c r="H778" s="136" t="str">
        <f>IF(AND(M778&gt;0,M778&lt;='Summary STATS'!$C$22),1,"")</f>
        <v/>
      </c>
      <c r="J778" s="26">
        <v>777</v>
      </c>
      <c r="K778"/>
      <c r="L778"/>
      <c r="R778" s="15"/>
      <c r="S778" s="15"/>
      <c r="EZ778" s="134"/>
      <c r="FA778" s="134"/>
      <c r="FB778" s="134"/>
      <c r="FC778" s="134"/>
      <c r="FD778" s="134"/>
    </row>
    <row r="779" spans="2:160" x14ac:dyDescent="0.2">
      <c r="B779" s="55">
        <f t="shared" si="73"/>
        <v>0</v>
      </c>
      <c r="C779" s="55" t="str">
        <f t="shared" si="74"/>
        <v/>
      </c>
      <c r="D779" s="55" t="str">
        <f t="shared" si="75"/>
        <v/>
      </c>
      <c r="E779" s="55" t="str">
        <f t="shared" si="76"/>
        <v/>
      </c>
      <c r="F779" s="55" t="str">
        <f t="shared" si="77"/>
        <v/>
      </c>
      <c r="G779" s="55" t="str">
        <f t="shared" si="72"/>
        <v/>
      </c>
      <c r="H779" s="136" t="str">
        <f>IF(AND(M779&gt;0,M779&lt;='Summary STATS'!$C$22),1,"")</f>
        <v/>
      </c>
      <c r="J779" s="26">
        <v>778</v>
      </c>
      <c r="K779"/>
      <c r="L779"/>
      <c r="R779" s="15"/>
      <c r="S779" s="15"/>
      <c r="EZ779" s="134"/>
      <c r="FA779" s="134"/>
      <c r="FB779" s="134"/>
      <c r="FC779" s="134"/>
      <c r="FD779" s="134"/>
    </row>
    <row r="780" spans="2:160" x14ac:dyDescent="0.2">
      <c r="B780" s="55">
        <f t="shared" si="73"/>
        <v>0</v>
      </c>
      <c r="C780" s="55" t="str">
        <f t="shared" si="74"/>
        <v/>
      </c>
      <c r="D780" s="55" t="str">
        <f t="shared" si="75"/>
        <v/>
      </c>
      <c r="E780" s="55" t="str">
        <f t="shared" si="76"/>
        <v/>
      </c>
      <c r="F780" s="55" t="str">
        <f t="shared" si="77"/>
        <v/>
      </c>
      <c r="G780" s="55" t="str">
        <f t="shared" si="72"/>
        <v/>
      </c>
      <c r="H780" s="136" t="str">
        <f>IF(AND(M780&gt;0,M780&lt;='Summary STATS'!$C$22),1,"")</f>
        <v/>
      </c>
      <c r="J780" s="26">
        <v>779</v>
      </c>
      <c r="K780"/>
      <c r="L780"/>
      <c r="R780" s="15"/>
      <c r="S780" s="15"/>
      <c r="EZ780" s="134"/>
      <c r="FA780" s="134"/>
      <c r="FB780" s="134"/>
      <c r="FC780" s="134"/>
      <c r="FD780" s="134"/>
    </row>
    <row r="781" spans="2:160" x14ac:dyDescent="0.2">
      <c r="B781" s="55">
        <f t="shared" si="73"/>
        <v>0</v>
      </c>
      <c r="C781" s="55" t="str">
        <f t="shared" si="74"/>
        <v/>
      </c>
      <c r="D781" s="55" t="str">
        <f t="shared" si="75"/>
        <v/>
      </c>
      <c r="E781" s="55" t="str">
        <f t="shared" si="76"/>
        <v/>
      </c>
      <c r="F781" s="55" t="str">
        <f t="shared" si="77"/>
        <v/>
      </c>
      <c r="G781" s="55" t="str">
        <f t="shared" si="72"/>
        <v/>
      </c>
      <c r="H781" s="136" t="str">
        <f>IF(AND(M781&gt;0,M781&lt;='Summary STATS'!$C$22),1,"")</f>
        <v/>
      </c>
      <c r="J781" s="26">
        <v>780</v>
      </c>
      <c r="K781"/>
      <c r="L781"/>
      <c r="R781" s="15"/>
      <c r="S781" s="15"/>
      <c r="EZ781" s="134"/>
      <c r="FA781" s="134"/>
      <c r="FB781" s="134"/>
      <c r="FC781" s="134"/>
      <c r="FD781" s="134"/>
    </row>
    <row r="782" spans="2:160" x14ac:dyDescent="0.2">
      <c r="B782" s="55">
        <f t="shared" si="73"/>
        <v>0</v>
      </c>
      <c r="C782" s="55" t="str">
        <f t="shared" si="74"/>
        <v/>
      </c>
      <c r="D782" s="55" t="str">
        <f t="shared" si="75"/>
        <v/>
      </c>
      <c r="E782" s="55" t="str">
        <f t="shared" si="76"/>
        <v/>
      </c>
      <c r="F782" s="55" t="str">
        <f t="shared" si="77"/>
        <v/>
      </c>
      <c r="G782" s="55" t="str">
        <f t="shared" si="72"/>
        <v/>
      </c>
      <c r="H782" s="136" t="str">
        <f>IF(AND(M782&gt;0,M782&lt;='Summary STATS'!$C$22),1,"")</f>
        <v/>
      </c>
      <c r="J782" s="26">
        <v>781</v>
      </c>
      <c r="K782"/>
      <c r="L782"/>
      <c r="R782" s="15"/>
      <c r="S782" s="15"/>
      <c r="EZ782" s="134"/>
      <c r="FA782" s="134"/>
      <c r="FB782" s="134"/>
      <c r="FC782" s="134"/>
      <c r="FD782" s="134"/>
    </row>
    <row r="783" spans="2:160" x14ac:dyDescent="0.2">
      <c r="B783" s="55">
        <f t="shared" si="73"/>
        <v>0</v>
      </c>
      <c r="C783" s="55" t="str">
        <f t="shared" si="74"/>
        <v/>
      </c>
      <c r="D783" s="55" t="str">
        <f t="shared" si="75"/>
        <v/>
      </c>
      <c r="E783" s="55" t="str">
        <f t="shared" si="76"/>
        <v/>
      </c>
      <c r="F783" s="55" t="str">
        <f t="shared" si="77"/>
        <v/>
      </c>
      <c r="G783" s="55" t="str">
        <f t="shared" si="72"/>
        <v/>
      </c>
      <c r="H783" s="136" t="str">
        <f>IF(AND(M783&gt;0,M783&lt;='Summary STATS'!$C$22),1,"")</f>
        <v/>
      </c>
      <c r="J783" s="26">
        <v>782</v>
      </c>
      <c r="K783"/>
      <c r="L783"/>
      <c r="R783" s="15"/>
      <c r="S783" s="15"/>
      <c r="EZ783" s="134"/>
      <c r="FA783" s="134"/>
      <c r="FB783" s="134"/>
      <c r="FC783" s="134"/>
      <c r="FD783" s="134"/>
    </row>
    <row r="784" spans="2:160" x14ac:dyDescent="0.2">
      <c r="B784" s="55">
        <f t="shared" si="73"/>
        <v>0</v>
      </c>
      <c r="C784" s="55" t="str">
        <f t="shared" si="74"/>
        <v/>
      </c>
      <c r="D784" s="55" t="str">
        <f t="shared" si="75"/>
        <v/>
      </c>
      <c r="E784" s="55" t="str">
        <f t="shared" si="76"/>
        <v/>
      </c>
      <c r="F784" s="55" t="str">
        <f t="shared" si="77"/>
        <v/>
      </c>
      <c r="G784" s="55" t="str">
        <f t="shared" si="72"/>
        <v/>
      </c>
      <c r="H784" s="136" t="str">
        <f>IF(AND(M784&gt;0,M784&lt;='Summary STATS'!$C$22),1,"")</f>
        <v/>
      </c>
      <c r="J784" s="26">
        <v>783</v>
      </c>
      <c r="K784"/>
      <c r="L784"/>
      <c r="R784" s="15"/>
      <c r="S784" s="15"/>
      <c r="EZ784" s="134"/>
      <c r="FA784" s="134"/>
      <c r="FB784" s="134"/>
      <c r="FC784" s="134"/>
      <c r="FD784" s="134"/>
    </row>
    <row r="785" spans="2:160" x14ac:dyDescent="0.2">
      <c r="B785" s="55">
        <f t="shared" si="73"/>
        <v>0</v>
      </c>
      <c r="C785" s="55" t="str">
        <f t="shared" si="74"/>
        <v/>
      </c>
      <c r="D785" s="55" t="str">
        <f t="shared" si="75"/>
        <v/>
      </c>
      <c r="E785" s="55" t="str">
        <f t="shared" si="76"/>
        <v/>
      </c>
      <c r="F785" s="55" t="str">
        <f t="shared" si="77"/>
        <v/>
      </c>
      <c r="G785" s="55" t="str">
        <f t="shared" si="72"/>
        <v/>
      </c>
      <c r="H785" s="136" t="str">
        <f>IF(AND(M785&gt;0,M785&lt;='Summary STATS'!$C$22),1,"")</f>
        <v/>
      </c>
      <c r="J785" s="26">
        <v>784</v>
      </c>
      <c r="K785"/>
      <c r="L785"/>
      <c r="R785" s="15"/>
      <c r="S785" s="15"/>
      <c r="EZ785" s="134"/>
      <c r="FA785" s="134"/>
      <c r="FB785" s="134"/>
      <c r="FC785" s="134"/>
      <c r="FD785" s="134"/>
    </row>
    <row r="786" spans="2:160" x14ac:dyDescent="0.2">
      <c r="B786" s="55">
        <f t="shared" si="73"/>
        <v>0</v>
      </c>
      <c r="C786" s="55" t="str">
        <f t="shared" si="74"/>
        <v/>
      </c>
      <c r="D786" s="55" t="str">
        <f t="shared" si="75"/>
        <v/>
      </c>
      <c r="E786" s="55" t="str">
        <f t="shared" si="76"/>
        <v/>
      </c>
      <c r="F786" s="55" t="str">
        <f t="shared" si="77"/>
        <v/>
      </c>
      <c r="G786" s="55" t="str">
        <f t="shared" si="72"/>
        <v/>
      </c>
      <c r="H786" s="136" t="str">
        <f>IF(AND(M786&gt;0,M786&lt;='Summary STATS'!$C$22),1,"")</f>
        <v/>
      </c>
      <c r="J786" s="26">
        <v>785</v>
      </c>
      <c r="K786"/>
      <c r="L786"/>
      <c r="R786" s="15"/>
      <c r="S786" s="15"/>
      <c r="EZ786" s="134"/>
      <c r="FA786" s="134"/>
      <c r="FB786" s="134"/>
      <c r="FC786" s="134"/>
      <c r="FD786" s="134"/>
    </row>
    <row r="787" spans="2:160" x14ac:dyDescent="0.2">
      <c r="B787" s="55">
        <f t="shared" si="73"/>
        <v>0</v>
      </c>
      <c r="C787" s="55" t="str">
        <f t="shared" si="74"/>
        <v/>
      </c>
      <c r="D787" s="55" t="str">
        <f t="shared" si="75"/>
        <v/>
      </c>
      <c r="E787" s="55" t="str">
        <f t="shared" si="76"/>
        <v/>
      </c>
      <c r="F787" s="55" t="str">
        <f t="shared" si="77"/>
        <v/>
      </c>
      <c r="G787" s="55" t="str">
        <f t="shared" si="72"/>
        <v/>
      </c>
      <c r="H787" s="136" t="str">
        <f>IF(AND(M787&gt;0,M787&lt;='Summary STATS'!$C$22),1,"")</f>
        <v/>
      </c>
      <c r="J787" s="26">
        <v>786</v>
      </c>
      <c r="K787"/>
      <c r="L787"/>
      <c r="R787" s="15"/>
      <c r="S787" s="15"/>
      <c r="EZ787" s="134"/>
      <c r="FA787" s="134"/>
      <c r="FB787" s="134"/>
      <c r="FC787" s="134"/>
      <c r="FD787" s="134"/>
    </row>
    <row r="788" spans="2:160" x14ac:dyDescent="0.2">
      <c r="B788" s="55">
        <f t="shared" si="73"/>
        <v>0</v>
      </c>
      <c r="C788" s="55" t="str">
        <f t="shared" si="74"/>
        <v/>
      </c>
      <c r="D788" s="55" t="str">
        <f t="shared" si="75"/>
        <v/>
      </c>
      <c r="E788" s="55" t="str">
        <f t="shared" si="76"/>
        <v/>
      </c>
      <c r="F788" s="55" t="str">
        <f t="shared" si="77"/>
        <v/>
      </c>
      <c r="G788" s="55" t="str">
        <f t="shared" si="72"/>
        <v/>
      </c>
      <c r="H788" s="136" t="str">
        <f>IF(AND(M788&gt;0,M788&lt;='Summary STATS'!$C$22),1,"")</f>
        <v/>
      </c>
      <c r="J788" s="26">
        <v>787</v>
      </c>
      <c r="K788"/>
      <c r="L788"/>
      <c r="R788" s="15"/>
      <c r="S788" s="15"/>
      <c r="EZ788" s="134"/>
      <c r="FA788" s="134"/>
      <c r="FB788" s="134"/>
      <c r="FC788" s="134"/>
      <c r="FD788" s="134"/>
    </row>
    <row r="789" spans="2:160" x14ac:dyDescent="0.2">
      <c r="B789" s="55">
        <f t="shared" si="73"/>
        <v>0</v>
      </c>
      <c r="C789" s="55" t="str">
        <f t="shared" si="74"/>
        <v/>
      </c>
      <c r="D789" s="55" t="str">
        <f t="shared" si="75"/>
        <v/>
      </c>
      <c r="E789" s="55" t="str">
        <f t="shared" si="76"/>
        <v/>
      </c>
      <c r="F789" s="55" t="str">
        <f t="shared" si="77"/>
        <v/>
      </c>
      <c r="G789" s="55" t="str">
        <f t="shared" si="72"/>
        <v/>
      </c>
      <c r="H789" s="136" t="str">
        <f>IF(AND(M789&gt;0,M789&lt;='Summary STATS'!$C$22),1,"")</f>
        <v/>
      </c>
      <c r="J789" s="26">
        <v>788</v>
      </c>
      <c r="K789"/>
      <c r="L789"/>
      <c r="R789" s="15"/>
      <c r="S789" s="15"/>
      <c r="EZ789" s="134"/>
      <c r="FA789" s="134"/>
      <c r="FB789" s="134"/>
      <c r="FC789" s="134"/>
      <c r="FD789" s="134"/>
    </row>
    <row r="790" spans="2:160" x14ac:dyDescent="0.2">
      <c r="B790" s="55">
        <f t="shared" si="73"/>
        <v>0</v>
      </c>
      <c r="C790" s="55" t="str">
        <f t="shared" si="74"/>
        <v/>
      </c>
      <c r="D790" s="55" t="str">
        <f t="shared" si="75"/>
        <v/>
      </c>
      <c r="E790" s="55" t="str">
        <f t="shared" si="76"/>
        <v/>
      </c>
      <c r="F790" s="55" t="str">
        <f t="shared" si="77"/>
        <v/>
      </c>
      <c r="G790" s="55" t="str">
        <f t="shared" si="72"/>
        <v/>
      </c>
      <c r="H790" s="136" t="str">
        <f>IF(AND(M790&gt;0,M790&lt;='Summary STATS'!$C$22),1,"")</f>
        <v/>
      </c>
      <c r="J790" s="26">
        <v>789</v>
      </c>
      <c r="K790"/>
      <c r="L790"/>
      <c r="R790" s="15"/>
      <c r="S790" s="15"/>
      <c r="EZ790" s="134"/>
      <c r="FA790" s="134"/>
      <c r="FB790" s="134"/>
      <c r="FC790" s="134"/>
      <c r="FD790" s="134"/>
    </row>
    <row r="791" spans="2:160" x14ac:dyDescent="0.2">
      <c r="B791" s="55">
        <f t="shared" si="73"/>
        <v>0</v>
      </c>
      <c r="C791" s="55" t="str">
        <f t="shared" si="74"/>
        <v/>
      </c>
      <c r="D791" s="55" t="str">
        <f t="shared" si="75"/>
        <v/>
      </c>
      <c r="E791" s="55" t="str">
        <f t="shared" si="76"/>
        <v/>
      </c>
      <c r="F791" s="55" t="str">
        <f t="shared" si="77"/>
        <v/>
      </c>
      <c r="G791" s="55" t="str">
        <f t="shared" si="72"/>
        <v/>
      </c>
      <c r="H791" s="136" t="str">
        <f>IF(AND(M791&gt;0,M791&lt;='Summary STATS'!$C$22),1,"")</f>
        <v/>
      </c>
      <c r="J791" s="26">
        <v>790</v>
      </c>
      <c r="K791"/>
      <c r="L791"/>
      <c r="R791" s="15"/>
      <c r="S791" s="15"/>
      <c r="EZ791" s="134"/>
      <c r="FA791" s="134"/>
      <c r="FB791" s="134"/>
      <c r="FC791" s="134"/>
      <c r="FD791" s="134"/>
    </row>
    <row r="792" spans="2:160" x14ac:dyDescent="0.2">
      <c r="B792" s="55">
        <f t="shared" si="73"/>
        <v>0</v>
      </c>
      <c r="C792" s="55" t="str">
        <f t="shared" si="74"/>
        <v/>
      </c>
      <c r="D792" s="55" t="str">
        <f t="shared" si="75"/>
        <v/>
      </c>
      <c r="E792" s="55" t="str">
        <f t="shared" si="76"/>
        <v/>
      </c>
      <c r="F792" s="55" t="str">
        <f t="shared" si="77"/>
        <v/>
      </c>
      <c r="G792" s="55" t="str">
        <f t="shared" si="72"/>
        <v/>
      </c>
      <c r="H792" s="136" t="str">
        <f>IF(AND(M792&gt;0,M792&lt;='Summary STATS'!$C$22),1,"")</f>
        <v/>
      </c>
      <c r="J792" s="26">
        <v>791</v>
      </c>
      <c r="K792"/>
      <c r="L792"/>
      <c r="R792" s="15"/>
      <c r="S792" s="15"/>
      <c r="EZ792" s="134"/>
      <c r="FA792" s="134"/>
      <c r="FB792" s="134"/>
      <c r="FC792" s="134"/>
      <c r="FD792" s="134"/>
    </row>
    <row r="793" spans="2:160" x14ac:dyDescent="0.2">
      <c r="B793" s="55">
        <f t="shared" si="73"/>
        <v>0</v>
      </c>
      <c r="C793" s="55" t="str">
        <f t="shared" si="74"/>
        <v/>
      </c>
      <c r="D793" s="55" t="str">
        <f t="shared" si="75"/>
        <v/>
      </c>
      <c r="E793" s="55" t="str">
        <f t="shared" si="76"/>
        <v/>
      </c>
      <c r="F793" s="55" t="str">
        <f t="shared" si="77"/>
        <v/>
      </c>
      <c r="G793" s="55" t="str">
        <f t="shared" si="72"/>
        <v/>
      </c>
      <c r="H793" s="136" t="str">
        <f>IF(AND(M793&gt;0,M793&lt;='Summary STATS'!$C$22),1,"")</f>
        <v/>
      </c>
      <c r="J793" s="26">
        <v>792</v>
      </c>
      <c r="K793"/>
      <c r="L793"/>
      <c r="R793" s="15"/>
      <c r="S793" s="15"/>
      <c r="EZ793" s="134"/>
      <c r="FA793" s="134"/>
      <c r="FB793" s="134"/>
      <c r="FC793" s="134"/>
      <c r="FD793" s="134"/>
    </row>
    <row r="794" spans="2:160" x14ac:dyDescent="0.2">
      <c r="B794" s="55">
        <f t="shared" si="73"/>
        <v>0</v>
      </c>
      <c r="C794" s="55" t="str">
        <f t="shared" si="74"/>
        <v/>
      </c>
      <c r="D794" s="55" t="str">
        <f t="shared" si="75"/>
        <v/>
      </c>
      <c r="E794" s="55" t="str">
        <f t="shared" si="76"/>
        <v/>
      </c>
      <c r="F794" s="55" t="str">
        <f t="shared" si="77"/>
        <v/>
      </c>
      <c r="G794" s="55" t="str">
        <f t="shared" ref="G794:G857" si="78">IF($B794&gt;=1,$M794,"")</f>
        <v/>
      </c>
      <c r="H794" s="136" t="str">
        <f>IF(AND(M794&gt;0,M794&lt;='Summary STATS'!$C$22),1,"")</f>
        <v/>
      </c>
      <c r="J794" s="26">
        <v>793</v>
      </c>
      <c r="K794"/>
      <c r="L794"/>
      <c r="R794" s="15"/>
      <c r="S794" s="15"/>
      <c r="EZ794" s="134"/>
      <c r="FA794" s="134"/>
      <c r="FB794" s="134"/>
      <c r="FC794" s="134"/>
      <c r="FD794" s="134"/>
    </row>
    <row r="795" spans="2:160" x14ac:dyDescent="0.2">
      <c r="B795" s="55">
        <f t="shared" si="73"/>
        <v>0</v>
      </c>
      <c r="C795" s="55" t="str">
        <f t="shared" si="74"/>
        <v/>
      </c>
      <c r="D795" s="55" t="str">
        <f t="shared" si="75"/>
        <v/>
      </c>
      <c r="E795" s="55" t="str">
        <f t="shared" si="76"/>
        <v/>
      </c>
      <c r="F795" s="55" t="str">
        <f t="shared" si="77"/>
        <v/>
      </c>
      <c r="G795" s="55" t="str">
        <f t="shared" si="78"/>
        <v/>
      </c>
      <c r="H795" s="136" t="str">
        <f>IF(AND(M795&gt;0,M795&lt;='Summary STATS'!$C$22),1,"")</f>
        <v/>
      </c>
      <c r="J795" s="26">
        <v>794</v>
      </c>
      <c r="K795"/>
      <c r="L795"/>
      <c r="R795" s="15"/>
      <c r="S795" s="15"/>
      <c r="EZ795" s="134"/>
      <c r="FA795" s="134"/>
      <c r="FB795" s="134"/>
      <c r="FC795" s="134"/>
      <c r="FD795" s="134"/>
    </row>
    <row r="796" spans="2:160" x14ac:dyDescent="0.2">
      <c r="B796" s="55">
        <f t="shared" si="73"/>
        <v>0</v>
      </c>
      <c r="C796" s="55" t="str">
        <f t="shared" si="74"/>
        <v/>
      </c>
      <c r="D796" s="55" t="str">
        <f t="shared" si="75"/>
        <v/>
      </c>
      <c r="E796" s="55" t="str">
        <f t="shared" si="76"/>
        <v/>
      </c>
      <c r="F796" s="55" t="str">
        <f t="shared" si="77"/>
        <v/>
      </c>
      <c r="G796" s="55" t="str">
        <f t="shared" si="78"/>
        <v/>
      </c>
      <c r="H796" s="136" t="str">
        <f>IF(AND(M796&gt;0,M796&lt;='Summary STATS'!$C$22),1,"")</f>
        <v/>
      </c>
      <c r="J796" s="26">
        <v>795</v>
      </c>
      <c r="K796"/>
      <c r="L796"/>
      <c r="R796" s="15"/>
      <c r="S796" s="15"/>
      <c r="EZ796" s="134"/>
      <c r="FA796" s="134"/>
      <c r="FB796" s="134"/>
      <c r="FC796" s="134"/>
      <c r="FD796" s="134"/>
    </row>
    <row r="797" spans="2:160" x14ac:dyDescent="0.2">
      <c r="B797" s="55">
        <f t="shared" si="73"/>
        <v>0</v>
      </c>
      <c r="C797" s="55" t="str">
        <f t="shared" si="74"/>
        <v/>
      </c>
      <c r="D797" s="55" t="str">
        <f t="shared" si="75"/>
        <v/>
      </c>
      <c r="E797" s="55" t="str">
        <f t="shared" si="76"/>
        <v/>
      </c>
      <c r="F797" s="55" t="str">
        <f t="shared" si="77"/>
        <v/>
      </c>
      <c r="G797" s="55" t="str">
        <f t="shared" si="78"/>
        <v/>
      </c>
      <c r="H797" s="136" t="str">
        <f>IF(AND(M797&gt;0,M797&lt;='Summary STATS'!$C$22),1,"")</f>
        <v/>
      </c>
      <c r="J797" s="26">
        <v>796</v>
      </c>
      <c r="K797"/>
      <c r="L797"/>
      <c r="R797" s="15"/>
      <c r="S797" s="15"/>
      <c r="EZ797" s="134"/>
      <c r="FA797" s="134"/>
      <c r="FB797" s="134"/>
      <c r="FC797" s="134"/>
      <c r="FD797" s="134"/>
    </row>
    <row r="798" spans="2:160" x14ac:dyDescent="0.2">
      <c r="B798" s="55">
        <f t="shared" si="73"/>
        <v>0</v>
      </c>
      <c r="C798" s="55" t="str">
        <f t="shared" si="74"/>
        <v/>
      </c>
      <c r="D798" s="55" t="str">
        <f t="shared" si="75"/>
        <v/>
      </c>
      <c r="E798" s="55" t="str">
        <f t="shared" si="76"/>
        <v/>
      </c>
      <c r="F798" s="55" t="str">
        <f t="shared" si="77"/>
        <v/>
      </c>
      <c r="G798" s="55" t="str">
        <f t="shared" si="78"/>
        <v/>
      </c>
      <c r="H798" s="136" t="str">
        <f>IF(AND(M798&gt;0,M798&lt;='Summary STATS'!$C$22),1,"")</f>
        <v/>
      </c>
      <c r="J798" s="26">
        <v>797</v>
      </c>
      <c r="K798"/>
      <c r="L798"/>
      <c r="R798" s="15"/>
      <c r="S798" s="15"/>
      <c r="EZ798" s="134"/>
      <c r="FA798" s="134"/>
      <c r="FB798" s="134"/>
      <c r="FC798" s="134"/>
      <c r="FD798" s="134"/>
    </row>
    <row r="799" spans="2:160" x14ac:dyDescent="0.2">
      <c r="B799" s="55">
        <f t="shared" si="73"/>
        <v>0</v>
      </c>
      <c r="C799" s="55" t="str">
        <f t="shared" si="74"/>
        <v/>
      </c>
      <c r="D799" s="55" t="str">
        <f t="shared" si="75"/>
        <v/>
      </c>
      <c r="E799" s="55" t="str">
        <f t="shared" si="76"/>
        <v/>
      </c>
      <c r="F799" s="55" t="str">
        <f t="shared" si="77"/>
        <v/>
      </c>
      <c r="G799" s="55" t="str">
        <f t="shared" si="78"/>
        <v/>
      </c>
      <c r="H799" s="136" t="str">
        <f>IF(AND(M799&gt;0,M799&lt;='Summary STATS'!$C$22),1,"")</f>
        <v/>
      </c>
      <c r="J799" s="26">
        <v>798</v>
      </c>
      <c r="K799"/>
      <c r="L799"/>
      <c r="R799" s="15"/>
      <c r="S799" s="15"/>
      <c r="EZ799" s="134"/>
      <c r="FA799" s="134"/>
      <c r="FB799" s="134"/>
      <c r="FC799" s="134"/>
      <c r="FD799" s="134"/>
    </row>
    <row r="800" spans="2:160" x14ac:dyDescent="0.2">
      <c r="B800" s="55">
        <f t="shared" si="73"/>
        <v>0</v>
      </c>
      <c r="C800" s="55" t="str">
        <f t="shared" si="74"/>
        <v/>
      </c>
      <c r="D800" s="55" t="str">
        <f t="shared" si="75"/>
        <v/>
      </c>
      <c r="E800" s="55" t="str">
        <f t="shared" si="76"/>
        <v/>
      </c>
      <c r="F800" s="55" t="str">
        <f t="shared" si="77"/>
        <v/>
      </c>
      <c r="G800" s="55" t="str">
        <f t="shared" si="78"/>
        <v/>
      </c>
      <c r="H800" s="136" t="str">
        <f>IF(AND(M800&gt;0,M800&lt;='Summary STATS'!$C$22),1,"")</f>
        <v/>
      </c>
      <c r="J800" s="26">
        <v>799</v>
      </c>
      <c r="K800"/>
      <c r="L800"/>
      <c r="R800" s="15"/>
      <c r="S800" s="15"/>
      <c r="EZ800" s="134"/>
      <c r="FA800" s="134"/>
      <c r="FB800" s="134"/>
      <c r="FC800" s="134"/>
      <c r="FD800" s="134"/>
    </row>
    <row r="801" spans="2:160" x14ac:dyDescent="0.2">
      <c r="B801" s="55">
        <f t="shared" si="73"/>
        <v>0</v>
      </c>
      <c r="C801" s="55" t="str">
        <f t="shared" si="74"/>
        <v/>
      </c>
      <c r="D801" s="55" t="str">
        <f t="shared" si="75"/>
        <v/>
      </c>
      <c r="E801" s="55" t="str">
        <f t="shared" si="76"/>
        <v/>
      </c>
      <c r="F801" s="55" t="str">
        <f t="shared" si="77"/>
        <v/>
      </c>
      <c r="G801" s="55" t="str">
        <f t="shared" si="78"/>
        <v/>
      </c>
      <c r="H801" s="136" t="str">
        <f>IF(AND(M801&gt;0,M801&lt;='Summary STATS'!$C$22),1,"")</f>
        <v/>
      </c>
      <c r="J801" s="26">
        <v>800</v>
      </c>
      <c r="K801"/>
      <c r="L801"/>
      <c r="R801" s="15"/>
      <c r="S801" s="15"/>
      <c r="EZ801" s="134"/>
      <c r="FA801" s="134"/>
      <c r="FB801" s="134"/>
      <c r="FC801" s="134"/>
      <c r="FD801" s="134"/>
    </row>
    <row r="802" spans="2:160" x14ac:dyDescent="0.2">
      <c r="B802" s="55">
        <f t="shared" si="73"/>
        <v>0</v>
      </c>
      <c r="C802" s="55" t="str">
        <f t="shared" si="74"/>
        <v/>
      </c>
      <c r="D802" s="55" t="str">
        <f t="shared" si="75"/>
        <v/>
      </c>
      <c r="E802" s="55" t="str">
        <f t="shared" si="76"/>
        <v/>
      </c>
      <c r="F802" s="55" t="str">
        <f t="shared" si="77"/>
        <v/>
      </c>
      <c r="G802" s="55" t="str">
        <f t="shared" si="78"/>
        <v/>
      </c>
      <c r="H802" s="136" t="str">
        <f>IF(AND(M802&gt;0,M802&lt;='Summary STATS'!$C$22),1,"")</f>
        <v/>
      </c>
      <c r="J802" s="26">
        <v>801</v>
      </c>
      <c r="K802"/>
      <c r="L802"/>
      <c r="R802" s="15"/>
      <c r="S802" s="15"/>
      <c r="EZ802" s="134"/>
      <c r="FA802" s="134"/>
      <c r="FB802" s="134"/>
      <c r="FC802" s="134"/>
      <c r="FD802" s="134"/>
    </row>
    <row r="803" spans="2:160" x14ac:dyDescent="0.2">
      <c r="B803" s="55">
        <f t="shared" si="73"/>
        <v>0</v>
      </c>
      <c r="C803" s="55" t="str">
        <f t="shared" si="74"/>
        <v/>
      </c>
      <c r="D803" s="55" t="str">
        <f t="shared" si="75"/>
        <v/>
      </c>
      <c r="E803" s="55" t="str">
        <f t="shared" si="76"/>
        <v/>
      </c>
      <c r="F803" s="55" t="str">
        <f t="shared" si="77"/>
        <v/>
      </c>
      <c r="G803" s="55" t="str">
        <f t="shared" si="78"/>
        <v/>
      </c>
      <c r="H803" s="136" t="str">
        <f>IF(AND(M803&gt;0,M803&lt;='Summary STATS'!$C$22),1,"")</f>
        <v/>
      </c>
      <c r="J803" s="26">
        <v>802</v>
      </c>
      <c r="K803"/>
      <c r="L803"/>
      <c r="R803" s="15"/>
      <c r="S803" s="15"/>
      <c r="EZ803" s="134"/>
      <c r="FA803" s="134"/>
      <c r="FB803" s="134"/>
      <c r="FC803" s="134"/>
      <c r="FD803" s="134"/>
    </row>
    <row r="804" spans="2:160" x14ac:dyDescent="0.2">
      <c r="B804" s="55">
        <f t="shared" si="73"/>
        <v>0</v>
      </c>
      <c r="C804" s="55" t="str">
        <f t="shared" si="74"/>
        <v/>
      </c>
      <c r="D804" s="55" t="str">
        <f t="shared" si="75"/>
        <v/>
      </c>
      <c r="E804" s="55" t="str">
        <f t="shared" si="76"/>
        <v/>
      </c>
      <c r="F804" s="55" t="str">
        <f t="shared" si="77"/>
        <v/>
      </c>
      <c r="G804" s="55" t="str">
        <f t="shared" si="78"/>
        <v/>
      </c>
      <c r="H804" s="136" t="str">
        <f>IF(AND(M804&gt;0,M804&lt;='Summary STATS'!$C$22),1,"")</f>
        <v/>
      </c>
      <c r="J804" s="26">
        <v>803</v>
      </c>
      <c r="K804"/>
      <c r="L804"/>
      <c r="R804" s="15"/>
      <c r="S804" s="15"/>
      <c r="EZ804" s="134"/>
      <c r="FA804" s="134"/>
      <c r="FB804" s="134"/>
      <c r="FC804" s="134"/>
      <c r="FD804" s="134"/>
    </row>
    <row r="805" spans="2:160" x14ac:dyDescent="0.2">
      <c r="B805" s="55">
        <f t="shared" si="73"/>
        <v>0</v>
      </c>
      <c r="C805" s="55" t="str">
        <f t="shared" si="74"/>
        <v/>
      </c>
      <c r="D805" s="55" t="str">
        <f t="shared" si="75"/>
        <v/>
      </c>
      <c r="E805" s="55" t="str">
        <f t="shared" si="76"/>
        <v/>
      </c>
      <c r="F805" s="55" t="str">
        <f t="shared" si="77"/>
        <v/>
      </c>
      <c r="G805" s="55" t="str">
        <f t="shared" si="78"/>
        <v/>
      </c>
      <c r="H805" s="136" t="str">
        <f>IF(AND(M805&gt;0,M805&lt;='Summary STATS'!$C$22),1,"")</f>
        <v/>
      </c>
      <c r="J805" s="26">
        <v>804</v>
      </c>
      <c r="K805"/>
      <c r="L805"/>
      <c r="R805" s="15"/>
      <c r="S805" s="15"/>
      <c r="EZ805" s="134"/>
      <c r="FA805" s="134"/>
      <c r="FB805" s="134"/>
      <c r="FC805" s="134"/>
      <c r="FD805" s="134"/>
    </row>
    <row r="806" spans="2:160" x14ac:dyDescent="0.2">
      <c r="B806" s="55">
        <f t="shared" si="73"/>
        <v>0</v>
      </c>
      <c r="C806" s="55" t="str">
        <f t="shared" si="74"/>
        <v/>
      </c>
      <c r="D806" s="55" t="str">
        <f t="shared" si="75"/>
        <v/>
      </c>
      <c r="E806" s="55" t="str">
        <f t="shared" si="76"/>
        <v/>
      </c>
      <c r="F806" s="55" t="str">
        <f t="shared" si="77"/>
        <v/>
      </c>
      <c r="G806" s="55" t="str">
        <f t="shared" si="78"/>
        <v/>
      </c>
      <c r="H806" s="136" t="str">
        <f>IF(AND(M806&gt;0,M806&lt;='Summary STATS'!$C$22),1,"")</f>
        <v/>
      </c>
      <c r="J806" s="26">
        <v>805</v>
      </c>
      <c r="K806"/>
      <c r="L806"/>
      <c r="R806" s="15"/>
      <c r="S806" s="15"/>
      <c r="EZ806" s="134"/>
      <c r="FA806" s="134"/>
      <c r="FB806" s="134"/>
      <c r="FC806" s="134"/>
      <c r="FD806" s="134"/>
    </row>
    <row r="807" spans="2:160" x14ac:dyDescent="0.2">
      <c r="B807" s="55">
        <f t="shared" si="73"/>
        <v>0</v>
      </c>
      <c r="C807" s="55" t="str">
        <f t="shared" si="74"/>
        <v/>
      </c>
      <c r="D807" s="55" t="str">
        <f t="shared" si="75"/>
        <v/>
      </c>
      <c r="E807" s="55" t="str">
        <f t="shared" si="76"/>
        <v/>
      </c>
      <c r="F807" s="55" t="str">
        <f t="shared" si="77"/>
        <v/>
      </c>
      <c r="G807" s="55" t="str">
        <f t="shared" si="78"/>
        <v/>
      </c>
      <c r="H807" s="136" t="str">
        <f>IF(AND(M807&gt;0,M807&lt;='Summary STATS'!$C$22),1,"")</f>
        <v/>
      </c>
      <c r="J807" s="26">
        <v>806</v>
      </c>
      <c r="K807"/>
      <c r="L807"/>
      <c r="R807" s="15"/>
      <c r="S807" s="15"/>
      <c r="EZ807" s="134"/>
      <c r="FA807" s="134"/>
      <c r="FB807" s="134"/>
      <c r="FC807" s="134"/>
      <c r="FD807" s="134"/>
    </row>
    <row r="808" spans="2:160" x14ac:dyDescent="0.2">
      <c r="B808" s="55">
        <f t="shared" si="73"/>
        <v>0</v>
      </c>
      <c r="C808" s="55" t="str">
        <f t="shared" si="74"/>
        <v/>
      </c>
      <c r="D808" s="55" t="str">
        <f t="shared" si="75"/>
        <v/>
      </c>
      <c r="E808" s="55" t="str">
        <f t="shared" si="76"/>
        <v/>
      </c>
      <c r="F808" s="55" t="str">
        <f t="shared" si="77"/>
        <v/>
      </c>
      <c r="G808" s="55" t="str">
        <f t="shared" si="78"/>
        <v/>
      </c>
      <c r="H808" s="136" t="str">
        <f>IF(AND(M808&gt;0,M808&lt;='Summary STATS'!$C$22),1,"")</f>
        <v/>
      </c>
      <c r="J808" s="26">
        <v>807</v>
      </c>
      <c r="K808"/>
      <c r="L808"/>
      <c r="R808" s="15"/>
      <c r="S808" s="15"/>
      <c r="EZ808" s="134"/>
      <c r="FA808" s="134"/>
      <c r="FB808" s="134"/>
      <c r="FC808" s="134"/>
      <c r="FD808" s="134"/>
    </row>
    <row r="809" spans="2:160" x14ac:dyDescent="0.2">
      <c r="B809" s="55">
        <f t="shared" si="73"/>
        <v>0</v>
      </c>
      <c r="C809" s="55" t="str">
        <f t="shared" si="74"/>
        <v/>
      </c>
      <c r="D809" s="55" t="str">
        <f t="shared" si="75"/>
        <v/>
      </c>
      <c r="E809" s="55" t="str">
        <f t="shared" si="76"/>
        <v/>
      </c>
      <c r="F809" s="55" t="str">
        <f t="shared" si="77"/>
        <v/>
      </c>
      <c r="G809" s="55" t="str">
        <f t="shared" si="78"/>
        <v/>
      </c>
      <c r="H809" s="136" t="str">
        <f>IF(AND(M809&gt;0,M809&lt;='Summary STATS'!$C$22),1,"")</f>
        <v/>
      </c>
      <c r="J809" s="26">
        <v>808</v>
      </c>
      <c r="K809"/>
      <c r="L809"/>
      <c r="R809" s="15"/>
      <c r="S809" s="15"/>
      <c r="EZ809" s="134"/>
      <c r="FA809" s="134"/>
      <c r="FB809" s="134"/>
      <c r="FC809" s="134"/>
      <c r="FD809" s="134"/>
    </row>
    <row r="810" spans="2:160" x14ac:dyDescent="0.2">
      <c r="B810" s="55">
        <f t="shared" si="73"/>
        <v>0</v>
      </c>
      <c r="C810" s="55" t="str">
        <f t="shared" si="74"/>
        <v/>
      </c>
      <c r="D810" s="55" t="str">
        <f t="shared" si="75"/>
        <v/>
      </c>
      <c r="E810" s="55" t="str">
        <f t="shared" si="76"/>
        <v/>
      </c>
      <c r="F810" s="55" t="str">
        <f t="shared" si="77"/>
        <v/>
      </c>
      <c r="G810" s="55" t="str">
        <f t="shared" si="78"/>
        <v/>
      </c>
      <c r="H810" s="136" t="str">
        <f>IF(AND(M810&gt;0,M810&lt;='Summary STATS'!$C$22),1,"")</f>
        <v/>
      </c>
      <c r="J810" s="26">
        <v>809</v>
      </c>
      <c r="K810"/>
      <c r="L810"/>
      <c r="R810" s="15"/>
      <c r="S810" s="15"/>
      <c r="EZ810" s="134"/>
      <c r="FA810" s="134"/>
      <c r="FB810" s="134"/>
      <c r="FC810" s="134"/>
      <c r="FD810" s="134"/>
    </row>
    <row r="811" spans="2:160" x14ac:dyDescent="0.2">
      <c r="B811" s="55">
        <f t="shared" si="73"/>
        <v>0</v>
      </c>
      <c r="C811" s="55" t="str">
        <f t="shared" si="74"/>
        <v/>
      </c>
      <c r="D811" s="55" t="str">
        <f t="shared" si="75"/>
        <v/>
      </c>
      <c r="E811" s="55" t="str">
        <f t="shared" si="76"/>
        <v/>
      </c>
      <c r="F811" s="55" t="str">
        <f t="shared" si="77"/>
        <v/>
      </c>
      <c r="G811" s="55" t="str">
        <f t="shared" si="78"/>
        <v/>
      </c>
      <c r="H811" s="136" t="str">
        <f>IF(AND(M811&gt;0,M811&lt;='Summary STATS'!$C$22),1,"")</f>
        <v/>
      </c>
      <c r="J811" s="26">
        <v>810</v>
      </c>
      <c r="K811"/>
      <c r="L811"/>
      <c r="R811" s="15"/>
      <c r="S811" s="15"/>
      <c r="EZ811" s="134"/>
      <c r="FA811" s="134"/>
      <c r="FB811" s="134"/>
      <c r="FC811" s="134"/>
      <c r="FD811" s="134"/>
    </row>
    <row r="812" spans="2:160" x14ac:dyDescent="0.2">
      <c r="B812" s="55">
        <f t="shared" si="73"/>
        <v>0</v>
      </c>
      <c r="C812" s="55" t="str">
        <f t="shared" si="74"/>
        <v/>
      </c>
      <c r="D812" s="55" t="str">
        <f t="shared" si="75"/>
        <v/>
      </c>
      <c r="E812" s="55" t="str">
        <f t="shared" si="76"/>
        <v/>
      </c>
      <c r="F812" s="55" t="str">
        <f t="shared" si="77"/>
        <v/>
      </c>
      <c r="G812" s="55" t="str">
        <f t="shared" si="78"/>
        <v/>
      </c>
      <c r="H812" s="136" t="str">
        <f>IF(AND(M812&gt;0,M812&lt;='Summary STATS'!$C$22),1,"")</f>
        <v/>
      </c>
      <c r="J812" s="26">
        <v>811</v>
      </c>
      <c r="K812"/>
      <c r="L812"/>
      <c r="R812" s="15"/>
      <c r="S812" s="15"/>
      <c r="EZ812" s="134"/>
      <c r="FA812" s="134"/>
      <c r="FB812" s="134"/>
      <c r="FC812" s="134"/>
      <c r="FD812" s="134"/>
    </row>
    <row r="813" spans="2:160" x14ac:dyDescent="0.2">
      <c r="B813" s="55">
        <f t="shared" si="73"/>
        <v>0</v>
      </c>
      <c r="C813" s="55" t="str">
        <f t="shared" si="74"/>
        <v/>
      </c>
      <c r="D813" s="55" t="str">
        <f t="shared" si="75"/>
        <v/>
      </c>
      <c r="E813" s="55" t="str">
        <f t="shared" si="76"/>
        <v/>
      </c>
      <c r="F813" s="55" t="str">
        <f t="shared" si="77"/>
        <v/>
      </c>
      <c r="G813" s="55" t="str">
        <f t="shared" si="78"/>
        <v/>
      </c>
      <c r="H813" s="136" t="str">
        <f>IF(AND(M813&gt;0,M813&lt;='Summary STATS'!$C$22),1,"")</f>
        <v/>
      </c>
      <c r="J813" s="26">
        <v>812</v>
      </c>
      <c r="K813"/>
      <c r="L813"/>
      <c r="R813" s="15"/>
      <c r="S813" s="15"/>
      <c r="EZ813" s="134"/>
      <c r="FA813" s="134"/>
      <c r="FB813" s="134"/>
      <c r="FC813" s="134"/>
      <c r="FD813" s="134"/>
    </row>
    <row r="814" spans="2:160" x14ac:dyDescent="0.2">
      <c r="B814" s="55">
        <f t="shared" si="73"/>
        <v>0</v>
      </c>
      <c r="C814" s="55" t="str">
        <f t="shared" si="74"/>
        <v/>
      </c>
      <c r="D814" s="55" t="str">
        <f t="shared" si="75"/>
        <v/>
      </c>
      <c r="E814" s="55" t="str">
        <f t="shared" si="76"/>
        <v/>
      </c>
      <c r="F814" s="55" t="str">
        <f t="shared" si="77"/>
        <v/>
      </c>
      <c r="G814" s="55" t="str">
        <f t="shared" si="78"/>
        <v/>
      </c>
      <c r="H814" s="136" t="str">
        <f>IF(AND(M814&gt;0,M814&lt;='Summary STATS'!$C$22),1,"")</f>
        <v/>
      </c>
      <c r="J814" s="26">
        <v>813</v>
      </c>
      <c r="K814"/>
      <c r="L814"/>
      <c r="R814" s="15"/>
      <c r="S814" s="15"/>
      <c r="EZ814" s="134"/>
      <c r="FA814" s="134"/>
      <c r="FB814" s="134"/>
      <c r="FC814" s="134"/>
      <c r="FD814" s="134"/>
    </row>
    <row r="815" spans="2:160" x14ac:dyDescent="0.2">
      <c r="B815" s="55">
        <f t="shared" si="73"/>
        <v>0</v>
      </c>
      <c r="C815" s="55" t="str">
        <f t="shared" si="74"/>
        <v/>
      </c>
      <c r="D815" s="55" t="str">
        <f t="shared" si="75"/>
        <v/>
      </c>
      <c r="E815" s="55" t="str">
        <f t="shared" si="76"/>
        <v/>
      </c>
      <c r="F815" s="55" t="str">
        <f t="shared" si="77"/>
        <v/>
      </c>
      <c r="G815" s="55" t="str">
        <f t="shared" si="78"/>
        <v/>
      </c>
      <c r="H815" s="136" t="str">
        <f>IF(AND(M815&gt;0,M815&lt;='Summary STATS'!$C$22),1,"")</f>
        <v/>
      </c>
      <c r="J815" s="26">
        <v>814</v>
      </c>
      <c r="K815"/>
      <c r="L815"/>
      <c r="R815" s="15"/>
      <c r="S815" s="15"/>
      <c r="EZ815" s="134"/>
      <c r="FA815" s="134"/>
      <c r="FB815" s="134"/>
      <c r="FC815" s="134"/>
      <c r="FD815" s="134"/>
    </row>
    <row r="816" spans="2:160" x14ac:dyDescent="0.2">
      <c r="B816" s="55">
        <f t="shared" si="73"/>
        <v>0</v>
      </c>
      <c r="C816" s="55" t="str">
        <f t="shared" si="74"/>
        <v/>
      </c>
      <c r="D816" s="55" t="str">
        <f t="shared" si="75"/>
        <v/>
      </c>
      <c r="E816" s="55" t="str">
        <f t="shared" si="76"/>
        <v/>
      </c>
      <c r="F816" s="55" t="str">
        <f t="shared" si="77"/>
        <v/>
      </c>
      <c r="G816" s="55" t="str">
        <f t="shared" si="78"/>
        <v/>
      </c>
      <c r="H816" s="136" t="str">
        <f>IF(AND(M816&gt;0,M816&lt;='Summary STATS'!$C$22),1,"")</f>
        <v/>
      </c>
      <c r="J816" s="26">
        <v>815</v>
      </c>
      <c r="K816"/>
      <c r="L816"/>
      <c r="R816" s="15"/>
      <c r="S816" s="15"/>
      <c r="EZ816" s="134"/>
      <c r="FA816" s="134"/>
      <c r="FB816" s="134"/>
      <c r="FC816" s="134"/>
      <c r="FD816" s="134"/>
    </row>
    <row r="817" spans="2:160" x14ac:dyDescent="0.2">
      <c r="B817" s="55">
        <f t="shared" si="73"/>
        <v>0</v>
      </c>
      <c r="C817" s="55" t="str">
        <f t="shared" si="74"/>
        <v/>
      </c>
      <c r="D817" s="55" t="str">
        <f t="shared" si="75"/>
        <v/>
      </c>
      <c r="E817" s="55" t="str">
        <f t="shared" si="76"/>
        <v/>
      </c>
      <c r="F817" s="55" t="str">
        <f t="shared" si="77"/>
        <v/>
      </c>
      <c r="G817" s="55" t="str">
        <f t="shared" si="78"/>
        <v/>
      </c>
      <c r="H817" s="136" t="str">
        <f>IF(AND(M817&gt;0,M817&lt;='Summary STATS'!$C$22),1,"")</f>
        <v/>
      </c>
      <c r="J817" s="26">
        <v>816</v>
      </c>
      <c r="K817"/>
      <c r="L817"/>
      <c r="R817" s="15"/>
      <c r="S817" s="15"/>
      <c r="EZ817" s="134"/>
      <c r="FA817" s="134"/>
      <c r="FB817" s="134"/>
      <c r="FC817" s="134"/>
      <c r="FD817" s="134"/>
    </row>
    <row r="818" spans="2:160" x14ac:dyDescent="0.2">
      <c r="B818" s="55">
        <f t="shared" si="73"/>
        <v>0</v>
      </c>
      <c r="C818" s="55" t="str">
        <f t="shared" si="74"/>
        <v/>
      </c>
      <c r="D818" s="55" t="str">
        <f t="shared" si="75"/>
        <v/>
      </c>
      <c r="E818" s="55" t="str">
        <f t="shared" si="76"/>
        <v/>
      </c>
      <c r="F818" s="55" t="str">
        <f t="shared" si="77"/>
        <v/>
      </c>
      <c r="G818" s="55" t="str">
        <f t="shared" si="78"/>
        <v/>
      </c>
      <c r="H818" s="136" t="str">
        <f>IF(AND(M818&gt;0,M818&lt;='Summary STATS'!$C$22),1,"")</f>
        <v/>
      </c>
      <c r="J818" s="26">
        <v>817</v>
      </c>
      <c r="K818"/>
      <c r="L818"/>
      <c r="R818" s="15"/>
      <c r="S818" s="15"/>
      <c r="EZ818" s="134"/>
      <c r="FA818" s="134"/>
      <c r="FB818" s="134"/>
      <c r="FC818" s="134"/>
      <c r="FD818" s="134"/>
    </row>
    <row r="819" spans="2:160" x14ac:dyDescent="0.2">
      <c r="B819" s="55">
        <f t="shared" si="73"/>
        <v>0</v>
      </c>
      <c r="C819" s="55" t="str">
        <f t="shared" si="74"/>
        <v/>
      </c>
      <c r="D819" s="55" t="str">
        <f t="shared" si="75"/>
        <v/>
      </c>
      <c r="E819" s="55" t="str">
        <f t="shared" si="76"/>
        <v/>
      </c>
      <c r="F819" s="55" t="str">
        <f t="shared" si="77"/>
        <v/>
      </c>
      <c r="G819" s="55" t="str">
        <f t="shared" si="78"/>
        <v/>
      </c>
      <c r="H819" s="136" t="str">
        <f>IF(AND(M819&gt;0,M819&lt;='Summary STATS'!$C$22),1,"")</f>
        <v/>
      </c>
      <c r="J819" s="26">
        <v>818</v>
      </c>
      <c r="K819"/>
      <c r="L819"/>
      <c r="R819" s="15"/>
      <c r="S819" s="15"/>
      <c r="EZ819" s="134"/>
      <c r="FA819" s="134"/>
      <c r="FB819" s="134"/>
      <c r="FC819" s="134"/>
      <c r="FD819" s="134"/>
    </row>
    <row r="820" spans="2:160" x14ac:dyDescent="0.2">
      <c r="B820" s="55">
        <f t="shared" si="73"/>
        <v>0</v>
      </c>
      <c r="C820" s="55" t="str">
        <f t="shared" si="74"/>
        <v/>
      </c>
      <c r="D820" s="55" t="str">
        <f t="shared" si="75"/>
        <v/>
      </c>
      <c r="E820" s="55" t="str">
        <f t="shared" si="76"/>
        <v/>
      </c>
      <c r="F820" s="55" t="str">
        <f t="shared" si="77"/>
        <v/>
      </c>
      <c r="G820" s="55" t="str">
        <f t="shared" si="78"/>
        <v/>
      </c>
      <c r="H820" s="136" t="str">
        <f>IF(AND(M820&gt;0,M820&lt;='Summary STATS'!$C$22),1,"")</f>
        <v/>
      </c>
      <c r="J820" s="26">
        <v>819</v>
      </c>
      <c r="K820"/>
      <c r="L820"/>
      <c r="R820" s="15"/>
      <c r="S820" s="15"/>
      <c r="EZ820" s="134"/>
      <c r="FA820" s="134"/>
      <c r="FB820" s="134"/>
      <c r="FC820" s="134"/>
      <c r="FD820" s="134"/>
    </row>
    <row r="821" spans="2:160" x14ac:dyDescent="0.2">
      <c r="B821" s="55">
        <f t="shared" si="73"/>
        <v>0</v>
      </c>
      <c r="C821" s="55" t="str">
        <f t="shared" si="74"/>
        <v/>
      </c>
      <c r="D821" s="55" t="str">
        <f t="shared" si="75"/>
        <v/>
      </c>
      <c r="E821" s="55" t="str">
        <f t="shared" si="76"/>
        <v/>
      </c>
      <c r="F821" s="55" t="str">
        <f t="shared" si="77"/>
        <v/>
      </c>
      <c r="G821" s="55" t="str">
        <f t="shared" si="78"/>
        <v/>
      </c>
      <c r="H821" s="136" t="str">
        <f>IF(AND(M821&gt;0,M821&lt;='Summary STATS'!$C$22),1,"")</f>
        <v/>
      </c>
      <c r="J821" s="26">
        <v>820</v>
      </c>
      <c r="K821"/>
      <c r="L821"/>
      <c r="R821" s="15"/>
      <c r="S821" s="15"/>
      <c r="EZ821" s="134"/>
      <c r="FA821" s="134"/>
      <c r="FB821" s="134"/>
      <c r="FC821" s="134"/>
      <c r="FD821" s="134"/>
    </row>
    <row r="822" spans="2:160" x14ac:dyDescent="0.2">
      <c r="B822" s="55">
        <f t="shared" si="73"/>
        <v>0</v>
      </c>
      <c r="C822" s="55" t="str">
        <f t="shared" si="74"/>
        <v/>
      </c>
      <c r="D822" s="55" t="str">
        <f t="shared" si="75"/>
        <v/>
      </c>
      <c r="E822" s="55" t="str">
        <f t="shared" si="76"/>
        <v/>
      </c>
      <c r="F822" s="55" t="str">
        <f t="shared" si="77"/>
        <v/>
      </c>
      <c r="G822" s="55" t="str">
        <f t="shared" si="78"/>
        <v/>
      </c>
      <c r="H822" s="136" t="str">
        <f>IF(AND(M822&gt;0,M822&lt;='Summary STATS'!$C$22),1,"")</f>
        <v/>
      </c>
      <c r="J822" s="26">
        <v>821</v>
      </c>
      <c r="K822"/>
      <c r="L822"/>
      <c r="R822" s="15"/>
      <c r="S822" s="15"/>
      <c r="EZ822" s="134"/>
      <c r="FA822" s="134"/>
      <c r="FB822" s="134"/>
      <c r="FC822" s="134"/>
      <c r="FD822" s="134"/>
    </row>
    <row r="823" spans="2:160" x14ac:dyDescent="0.2">
      <c r="B823" s="55">
        <f t="shared" si="73"/>
        <v>0</v>
      </c>
      <c r="C823" s="55" t="str">
        <f t="shared" si="74"/>
        <v/>
      </c>
      <c r="D823" s="55" t="str">
        <f t="shared" si="75"/>
        <v/>
      </c>
      <c r="E823" s="55" t="str">
        <f t="shared" si="76"/>
        <v/>
      </c>
      <c r="F823" s="55" t="str">
        <f t="shared" si="77"/>
        <v/>
      </c>
      <c r="G823" s="55" t="str">
        <f t="shared" si="78"/>
        <v/>
      </c>
      <c r="H823" s="136" t="str">
        <f>IF(AND(M823&gt;0,M823&lt;='Summary STATS'!$C$22),1,"")</f>
        <v/>
      </c>
      <c r="J823" s="26">
        <v>822</v>
      </c>
      <c r="K823"/>
      <c r="L823"/>
      <c r="R823" s="15"/>
      <c r="S823" s="15"/>
      <c r="EZ823" s="134"/>
      <c r="FA823" s="134"/>
      <c r="FB823" s="134"/>
      <c r="FC823" s="134"/>
      <c r="FD823" s="134"/>
    </row>
    <row r="824" spans="2:160" x14ac:dyDescent="0.2">
      <c r="B824" s="55">
        <f t="shared" si="73"/>
        <v>0</v>
      </c>
      <c r="C824" s="55" t="str">
        <f t="shared" si="74"/>
        <v/>
      </c>
      <c r="D824" s="55" t="str">
        <f t="shared" si="75"/>
        <v/>
      </c>
      <c r="E824" s="55" t="str">
        <f t="shared" si="76"/>
        <v/>
      </c>
      <c r="F824" s="55" t="str">
        <f t="shared" si="77"/>
        <v/>
      </c>
      <c r="G824" s="55" t="str">
        <f t="shared" si="78"/>
        <v/>
      </c>
      <c r="H824" s="136" t="str">
        <f>IF(AND(M824&gt;0,M824&lt;='Summary STATS'!$C$22),1,"")</f>
        <v/>
      </c>
      <c r="J824" s="26">
        <v>823</v>
      </c>
      <c r="K824"/>
      <c r="L824"/>
      <c r="R824" s="15"/>
      <c r="S824" s="15"/>
      <c r="EZ824" s="134"/>
      <c r="FA824" s="134"/>
      <c r="FB824" s="134"/>
      <c r="FC824" s="134"/>
      <c r="FD824" s="134"/>
    </row>
    <row r="825" spans="2:160" x14ac:dyDescent="0.2">
      <c r="B825" s="55">
        <f t="shared" si="73"/>
        <v>0</v>
      </c>
      <c r="C825" s="55" t="str">
        <f t="shared" si="74"/>
        <v/>
      </c>
      <c r="D825" s="55" t="str">
        <f t="shared" si="75"/>
        <v/>
      </c>
      <c r="E825" s="55" t="str">
        <f t="shared" si="76"/>
        <v/>
      </c>
      <c r="F825" s="55" t="str">
        <f t="shared" si="77"/>
        <v/>
      </c>
      <c r="G825" s="55" t="str">
        <f t="shared" si="78"/>
        <v/>
      </c>
      <c r="H825" s="136" t="str">
        <f>IF(AND(M825&gt;0,M825&lt;='Summary STATS'!$C$22),1,"")</f>
        <v/>
      </c>
      <c r="J825" s="26">
        <v>824</v>
      </c>
      <c r="K825"/>
      <c r="L825"/>
      <c r="R825" s="15"/>
      <c r="S825" s="15"/>
      <c r="EZ825" s="134"/>
      <c r="FA825" s="134"/>
      <c r="FB825" s="134"/>
      <c r="FC825" s="134"/>
      <c r="FD825" s="134"/>
    </row>
    <row r="826" spans="2:160" x14ac:dyDescent="0.2">
      <c r="B826" s="55">
        <f t="shared" si="73"/>
        <v>0</v>
      </c>
      <c r="C826" s="55" t="str">
        <f t="shared" si="74"/>
        <v/>
      </c>
      <c r="D826" s="55" t="str">
        <f t="shared" si="75"/>
        <v/>
      </c>
      <c r="E826" s="55" t="str">
        <f t="shared" si="76"/>
        <v/>
      </c>
      <c r="F826" s="55" t="str">
        <f t="shared" si="77"/>
        <v/>
      </c>
      <c r="G826" s="55" t="str">
        <f t="shared" si="78"/>
        <v/>
      </c>
      <c r="H826" s="136" t="str">
        <f>IF(AND(M826&gt;0,M826&lt;='Summary STATS'!$C$22),1,"")</f>
        <v/>
      </c>
      <c r="J826" s="26">
        <v>825</v>
      </c>
      <c r="K826"/>
      <c r="L826"/>
      <c r="R826" s="15"/>
      <c r="S826" s="15"/>
      <c r="EZ826" s="134"/>
      <c r="FA826" s="134"/>
      <c r="FB826" s="134"/>
      <c r="FC826" s="134"/>
      <c r="FD826" s="134"/>
    </row>
    <row r="827" spans="2:160" x14ac:dyDescent="0.2">
      <c r="B827" s="55">
        <f t="shared" si="73"/>
        <v>0</v>
      </c>
      <c r="C827" s="55" t="str">
        <f t="shared" si="74"/>
        <v/>
      </c>
      <c r="D827" s="55" t="str">
        <f t="shared" si="75"/>
        <v/>
      </c>
      <c r="E827" s="55" t="str">
        <f t="shared" si="76"/>
        <v/>
      </c>
      <c r="F827" s="55" t="str">
        <f t="shared" si="77"/>
        <v/>
      </c>
      <c r="G827" s="55" t="str">
        <f t="shared" si="78"/>
        <v/>
      </c>
      <c r="H827" s="136" t="str">
        <f>IF(AND(M827&gt;0,M827&lt;='Summary STATS'!$C$22),1,"")</f>
        <v/>
      </c>
      <c r="J827" s="26">
        <v>826</v>
      </c>
      <c r="K827"/>
      <c r="L827"/>
      <c r="R827" s="15"/>
      <c r="S827" s="15"/>
      <c r="EZ827" s="134"/>
      <c r="FA827" s="134"/>
      <c r="FB827" s="134"/>
      <c r="FC827" s="134"/>
      <c r="FD827" s="134"/>
    </row>
    <row r="828" spans="2:160" x14ac:dyDescent="0.2">
      <c r="B828" s="55">
        <f t="shared" si="73"/>
        <v>0</v>
      </c>
      <c r="C828" s="55" t="str">
        <f t="shared" si="74"/>
        <v/>
      </c>
      <c r="D828" s="55" t="str">
        <f t="shared" si="75"/>
        <v/>
      </c>
      <c r="E828" s="55" t="str">
        <f t="shared" si="76"/>
        <v/>
      </c>
      <c r="F828" s="55" t="str">
        <f t="shared" si="77"/>
        <v/>
      </c>
      <c r="G828" s="55" t="str">
        <f t="shared" si="78"/>
        <v/>
      </c>
      <c r="H828" s="136" t="str">
        <f>IF(AND(M828&gt;0,M828&lt;='Summary STATS'!$C$22),1,"")</f>
        <v/>
      </c>
      <c r="J828" s="26">
        <v>827</v>
      </c>
      <c r="K828"/>
      <c r="L828"/>
      <c r="R828" s="15"/>
      <c r="S828" s="15"/>
      <c r="EZ828" s="134"/>
      <c r="FA828" s="134"/>
      <c r="FB828" s="134"/>
      <c r="FC828" s="134"/>
      <c r="FD828" s="134"/>
    </row>
    <row r="829" spans="2:160" x14ac:dyDescent="0.2">
      <c r="B829" s="55">
        <f t="shared" si="73"/>
        <v>0</v>
      </c>
      <c r="C829" s="55" t="str">
        <f t="shared" si="74"/>
        <v/>
      </c>
      <c r="D829" s="55" t="str">
        <f t="shared" si="75"/>
        <v/>
      </c>
      <c r="E829" s="55" t="str">
        <f t="shared" si="76"/>
        <v/>
      </c>
      <c r="F829" s="55" t="str">
        <f t="shared" si="77"/>
        <v/>
      </c>
      <c r="G829" s="55" t="str">
        <f t="shared" si="78"/>
        <v/>
      </c>
      <c r="H829" s="136" t="str">
        <f>IF(AND(M829&gt;0,M829&lt;='Summary STATS'!$C$22),1,"")</f>
        <v/>
      </c>
      <c r="J829" s="26">
        <v>828</v>
      </c>
      <c r="K829"/>
      <c r="L829"/>
      <c r="R829" s="15"/>
      <c r="S829" s="15"/>
      <c r="EZ829" s="134"/>
      <c r="FA829" s="134"/>
      <c r="FB829" s="134"/>
      <c r="FC829" s="134"/>
      <c r="FD829" s="134"/>
    </row>
    <row r="830" spans="2:160" x14ac:dyDescent="0.2">
      <c r="B830" s="55">
        <f t="shared" si="73"/>
        <v>0</v>
      </c>
      <c r="C830" s="55" t="str">
        <f t="shared" si="74"/>
        <v/>
      </c>
      <c r="D830" s="55" t="str">
        <f t="shared" si="75"/>
        <v/>
      </c>
      <c r="E830" s="55" t="str">
        <f t="shared" si="76"/>
        <v/>
      </c>
      <c r="F830" s="55" t="str">
        <f t="shared" si="77"/>
        <v/>
      </c>
      <c r="G830" s="55" t="str">
        <f t="shared" si="78"/>
        <v/>
      </c>
      <c r="H830" s="136" t="str">
        <f>IF(AND(M830&gt;0,M830&lt;='Summary STATS'!$C$22),1,"")</f>
        <v/>
      </c>
      <c r="J830" s="26">
        <v>829</v>
      </c>
      <c r="K830"/>
      <c r="L830"/>
      <c r="R830" s="15"/>
      <c r="S830" s="15"/>
      <c r="EZ830" s="134"/>
      <c r="FA830" s="134"/>
      <c r="FB830" s="134"/>
      <c r="FC830" s="134"/>
      <c r="FD830" s="134"/>
    </row>
    <row r="831" spans="2:160" x14ac:dyDescent="0.2">
      <c r="B831" s="55">
        <f t="shared" si="73"/>
        <v>0</v>
      </c>
      <c r="C831" s="55" t="str">
        <f t="shared" si="74"/>
        <v/>
      </c>
      <c r="D831" s="55" t="str">
        <f t="shared" si="75"/>
        <v/>
      </c>
      <c r="E831" s="55" t="str">
        <f t="shared" si="76"/>
        <v/>
      </c>
      <c r="F831" s="55" t="str">
        <f t="shared" si="77"/>
        <v/>
      </c>
      <c r="G831" s="55" t="str">
        <f t="shared" si="78"/>
        <v/>
      </c>
      <c r="H831" s="136" t="str">
        <f>IF(AND(M831&gt;0,M831&lt;='Summary STATS'!$C$22),1,"")</f>
        <v/>
      </c>
      <c r="J831" s="26">
        <v>830</v>
      </c>
      <c r="K831"/>
      <c r="L831"/>
      <c r="R831" s="15"/>
      <c r="S831" s="15"/>
      <c r="EZ831" s="134"/>
      <c r="FA831" s="134"/>
      <c r="FB831" s="134"/>
      <c r="FC831" s="134"/>
      <c r="FD831" s="134"/>
    </row>
    <row r="832" spans="2:160" x14ac:dyDescent="0.2">
      <c r="B832" s="55">
        <f t="shared" si="73"/>
        <v>0</v>
      </c>
      <c r="C832" s="55" t="str">
        <f t="shared" si="74"/>
        <v/>
      </c>
      <c r="D832" s="55" t="str">
        <f t="shared" si="75"/>
        <v/>
      </c>
      <c r="E832" s="55" t="str">
        <f t="shared" si="76"/>
        <v/>
      </c>
      <c r="F832" s="55" t="str">
        <f t="shared" si="77"/>
        <v/>
      </c>
      <c r="G832" s="55" t="str">
        <f t="shared" si="78"/>
        <v/>
      </c>
      <c r="H832" s="136" t="str">
        <f>IF(AND(M832&gt;0,M832&lt;='Summary STATS'!$C$22),1,"")</f>
        <v/>
      </c>
      <c r="J832" s="26">
        <v>831</v>
      </c>
      <c r="K832"/>
      <c r="L832"/>
      <c r="R832" s="15"/>
      <c r="S832" s="15"/>
      <c r="EZ832" s="134"/>
      <c r="FA832" s="134"/>
      <c r="FB832" s="134"/>
      <c r="FC832" s="134"/>
      <c r="FD832" s="134"/>
    </row>
    <row r="833" spans="2:160" x14ac:dyDescent="0.2">
      <c r="B833" s="55">
        <f t="shared" si="73"/>
        <v>0</v>
      </c>
      <c r="C833" s="55" t="str">
        <f t="shared" si="74"/>
        <v/>
      </c>
      <c r="D833" s="55" t="str">
        <f t="shared" si="75"/>
        <v/>
      </c>
      <c r="E833" s="55" t="str">
        <f t="shared" si="76"/>
        <v/>
      </c>
      <c r="F833" s="55" t="str">
        <f t="shared" si="77"/>
        <v/>
      </c>
      <c r="G833" s="55" t="str">
        <f t="shared" si="78"/>
        <v/>
      </c>
      <c r="H833" s="136" t="str">
        <f>IF(AND(M833&gt;0,M833&lt;='Summary STATS'!$C$22),1,"")</f>
        <v/>
      </c>
      <c r="J833" s="26">
        <v>832</v>
      </c>
      <c r="K833"/>
      <c r="L833"/>
      <c r="R833" s="15"/>
      <c r="S833" s="15"/>
      <c r="EZ833" s="134"/>
      <c r="FA833" s="134"/>
      <c r="FB833" s="134"/>
      <c r="FC833" s="134"/>
      <c r="FD833" s="134"/>
    </row>
    <row r="834" spans="2:160" x14ac:dyDescent="0.2">
      <c r="B834" s="55">
        <f t="shared" ref="B834:B897" si="79">COUNT(R834:EY834,FE834:FM834)</f>
        <v>0</v>
      </c>
      <c r="C834" s="55" t="str">
        <f t="shared" ref="C834:C897" si="80">IF(COUNT(R834:EY834,FE834:FM834)&gt;0,COUNT(R834:EY834,FE834:FM834),"")</f>
        <v/>
      </c>
      <c r="D834" s="55" t="str">
        <f t="shared" ref="D834:D897" si="81">IF(COUNT(T834:BJ834,BL834:BT834,BV834:CB834,CD834:EY834,FE834:FM834)&gt;0,COUNT(T834:BJ834,BL834:BT834,BV834:CB834,CD834:EY834,FE834:FM834),"")</f>
        <v/>
      </c>
      <c r="E834" s="55" t="str">
        <f t="shared" ref="E834:E897" si="82">IF(H834=1,COUNT(R834:EY834,FE834:FM834),"")</f>
        <v/>
      </c>
      <c r="F834" s="55" t="str">
        <f t="shared" ref="F834:F897" si="83">IF(H834=1,COUNT(T834:BJ834,BL834:BT834,BV834:CB834,CD834:EY834,FE834:FM834),"")</f>
        <v/>
      </c>
      <c r="G834" s="55" t="str">
        <f t="shared" si="78"/>
        <v/>
      </c>
      <c r="H834" s="136" t="str">
        <f>IF(AND(M834&gt;0,M834&lt;='Summary STATS'!$C$22),1,"")</f>
        <v/>
      </c>
      <c r="J834" s="26">
        <v>833</v>
      </c>
      <c r="K834"/>
      <c r="L834"/>
      <c r="R834" s="15"/>
      <c r="S834" s="15"/>
      <c r="EZ834" s="134"/>
      <c r="FA834" s="134"/>
      <c r="FB834" s="134"/>
      <c r="FC834" s="134"/>
      <c r="FD834" s="134"/>
    </row>
    <row r="835" spans="2:160" x14ac:dyDescent="0.2">
      <c r="B835" s="55">
        <f t="shared" si="79"/>
        <v>0</v>
      </c>
      <c r="C835" s="55" t="str">
        <f t="shared" si="80"/>
        <v/>
      </c>
      <c r="D835" s="55" t="str">
        <f t="shared" si="81"/>
        <v/>
      </c>
      <c r="E835" s="55" t="str">
        <f t="shared" si="82"/>
        <v/>
      </c>
      <c r="F835" s="55" t="str">
        <f t="shared" si="83"/>
        <v/>
      </c>
      <c r="G835" s="55" t="str">
        <f t="shared" si="78"/>
        <v/>
      </c>
      <c r="H835" s="136" t="str">
        <f>IF(AND(M835&gt;0,M835&lt;='Summary STATS'!$C$22),1,"")</f>
        <v/>
      </c>
      <c r="J835" s="26">
        <v>834</v>
      </c>
      <c r="K835"/>
      <c r="L835"/>
      <c r="R835" s="15"/>
      <c r="S835" s="15"/>
      <c r="EZ835" s="134"/>
      <c r="FA835" s="134"/>
      <c r="FB835" s="134"/>
      <c r="FC835" s="134"/>
      <c r="FD835" s="134"/>
    </row>
    <row r="836" spans="2:160" x14ac:dyDescent="0.2">
      <c r="B836" s="55">
        <f t="shared" si="79"/>
        <v>0</v>
      </c>
      <c r="C836" s="55" t="str">
        <f t="shared" si="80"/>
        <v/>
      </c>
      <c r="D836" s="55" t="str">
        <f t="shared" si="81"/>
        <v/>
      </c>
      <c r="E836" s="55" t="str">
        <f t="shared" si="82"/>
        <v/>
      </c>
      <c r="F836" s="55" t="str">
        <f t="shared" si="83"/>
        <v/>
      </c>
      <c r="G836" s="55" t="str">
        <f t="shared" si="78"/>
        <v/>
      </c>
      <c r="H836" s="136" t="str">
        <f>IF(AND(M836&gt;0,M836&lt;='Summary STATS'!$C$22),1,"")</f>
        <v/>
      </c>
      <c r="J836" s="26">
        <v>835</v>
      </c>
      <c r="K836"/>
      <c r="L836"/>
      <c r="R836" s="15"/>
      <c r="S836" s="15"/>
      <c r="EZ836" s="134"/>
      <c r="FA836" s="134"/>
      <c r="FB836" s="134"/>
      <c r="FC836" s="134"/>
      <c r="FD836" s="134"/>
    </row>
    <row r="837" spans="2:160" x14ac:dyDescent="0.2">
      <c r="B837" s="55">
        <f t="shared" si="79"/>
        <v>0</v>
      </c>
      <c r="C837" s="55" t="str">
        <f t="shared" si="80"/>
        <v/>
      </c>
      <c r="D837" s="55" t="str">
        <f t="shared" si="81"/>
        <v/>
      </c>
      <c r="E837" s="55" t="str">
        <f t="shared" si="82"/>
        <v/>
      </c>
      <c r="F837" s="55" t="str">
        <f t="shared" si="83"/>
        <v/>
      </c>
      <c r="G837" s="55" t="str">
        <f t="shared" si="78"/>
        <v/>
      </c>
      <c r="H837" s="136" t="str">
        <f>IF(AND(M837&gt;0,M837&lt;='Summary STATS'!$C$22),1,"")</f>
        <v/>
      </c>
      <c r="J837" s="26">
        <v>836</v>
      </c>
      <c r="K837"/>
      <c r="L837"/>
      <c r="R837" s="15"/>
      <c r="S837" s="15"/>
      <c r="EZ837" s="134"/>
      <c r="FA837" s="134"/>
      <c r="FB837" s="134"/>
      <c r="FC837" s="134"/>
      <c r="FD837" s="134"/>
    </row>
    <row r="838" spans="2:160" x14ac:dyDescent="0.2">
      <c r="B838" s="55">
        <f t="shared" si="79"/>
        <v>0</v>
      </c>
      <c r="C838" s="55" t="str">
        <f t="shared" si="80"/>
        <v/>
      </c>
      <c r="D838" s="55" t="str">
        <f t="shared" si="81"/>
        <v/>
      </c>
      <c r="E838" s="55" t="str">
        <f t="shared" si="82"/>
        <v/>
      </c>
      <c r="F838" s="55" t="str">
        <f t="shared" si="83"/>
        <v/>
      </c>
      <c r="G838" s="55" t="str">
        <f t="shared" si="78"/>
        <v/>
      </c>
      <c r="H838" s="136" t="str">
        <f>IF(AND(M838&gt;0,M838&lt;='Summary STATS'!$C$22),1,"")</f>
        <v/>
      </c>
      <c r="J838" s="26">
        <v>837</v>
      </c>
      <c r="K838"/>
      <c r="L838"/>
      <c r="R838" s="15"/>
      <c r="S838" s="15"/>
      <c r="EZ838" s="134"/>
      <c r="FA838" s="134"/>
      <c r="FB838" s="134"/>
      <c r="FC838" s="134"/>
      <c r="FD838" s="134"/>
    </row>
    <row r="839" spans="2:160" x14ac:dyDescent="0.2">
      <c r="B839" s="55">
        <f t="shared" si="79"/>
        <v>0</v>
      </c>
      <c r="C839" s="55" t="str">
        <f t="shared" si="80"/>
        <v/>
      </c>
      <c r="D839" s="55" t="str">
        <f t="shared" si="81"/>
        <v/>
      </c>
      <c r="E839" s="55" t="str">
        <f t="shared" si="82"/>
        <v/>
      </c>
      <c r="F839" s="55" t="str">
        <f t="shared" si="83"/>
        <v/>
      </c>
      <c r="G839" s="55" t="str">
        <f t="shared" si="78"/>
        <v/>
      </c>
      <c r="H839" s="136" t="str">
        <f>IF(AND(M839&gt;0,M839&lt;='Summary STATS'!$C$22),1,"")</f>
        <v/>
      </c>
      <c r="J839" s="26">
        <v>838</v>
      </c>
      <c r="K839"/>
      <c r="L839"/>
      <c r="R839" s="15"/>
      <c r="S839" s="15"/>
      <c r="EZ839" s="134"/>
      <c r="FA839" s="134"/>
      <c r="FB839" s="134"/>
      <c r="FC839" s="134"/>
      <c r="FD839" s="134"/>
    </row>
    <row r="840" spans="2:160" x14ac:dyDescent="0.2">
      <c r="B840" s="55">
        <f t="shared" si="79"/>
        <v>0</v>
      </c>
      <c r="C840" s="55" t="str">
        <f t="shared" si="80"/>
        <v/>
      </c>
      <c r="D840" s="55" t="str">
        <f t="shared" si="81"/>
        <v/>
      </c>
      <c r="E840" s="55" t="str">
        <f t="shared" si="82"/>
        <v/>
      </c>
      <c r="F840" s="55" t="str">
        <f t="shared" si="83"/>
        <v/>
      </c>
      <c r="G840" s="55" t="str">
        <f t="shared" si="78"/>
        <v/>
      </c>
      <c r="H840" s="136" t="str">
        <f>IF(AND(M840&gt;0,M840&lt;='Summary STATS'!$C$22),1,"")</f>
        <v/>
      </c>
      <c r="J840" s="26">
        <v>839</v>
      </c>
      <c r="K840"/>
      <c r="L840"/>
      <c r="R840" s="15"/>
      <c r="S840" s="15"/>
      <c r="EZ840" s="134"/>
      <c r="FA840" s="134"/>
      <c r="FB840" s="134"/>
      <c r="FC840" s="134"/>
      <c r="FD840" s="134"/>
    </row>
    <row r="841" spans="2:160" x14ac:dyDescent="0.2">
      <c r="B841" s="55">
        <f t="shared" si="79"/>
        <v>0</v>
      </c>
      <c r="C841" s="55" t="str">
        <f t="shared" si="80"/>
        <v/>
      </c>
      <c r="D841" s="55" t="str">
        <f t="shared" si="81"/>
        <v/>
      </c>
      <c r="E841" s="55" t="str">
        <f t="shared" si="82"/>
        <v/>
      </c>
      <c r="F841" s="55" t="str">
        <f t="shared" si="83"/>
        <v/>
      </c>
      <c r="G841" s="55" t="str">
        <f t="shared" si="78"/>
        <v/>
      </c>
      <c r="H841" s="136" t="str">
        <f>IF(AND(M841&gt;0,M841&lt;='Summary STATS'!$C$22),1,"")</f>
        <v/>
      </c>
      <c r="J841" s="26">
        <v>840</v>
      </c>
      <c r="K841"/>
      <c r="L841"/>
      <c r="R841" s="15"/>
      <c r="S841" s="15"/>
      <c r="EZ841" s="134"/>
      <c r="FA841" s="134"/>
      <c r="FB841" s="134"/>
      <c r="FC841" s="134"/>
      <c r="FD841" s="134"/>
    </row>
    <row r="842" spans="2:160" x14ac:dyDescent="0.2">
      <c r="B842" s="55">
        <f t="shared" si="79"/>
        <v>0</v>
      </c>
      <c r="C842" s="55" t="str">
        <f t="shared" si="80"/>
        <v/>
      </c>
      <c r="D842" s="55" t="str">
        <f t="shared" si="81"/>
        <v/>
      </c>
      <c r="E842" s="55" t="str">
        <f t="shared" si="82"/>
        <v/>
      </c>
      <c r="F842" s="55" t="str">
        <f t="shared" si="83"/>
        <v/>
      </c>
      <c r="G842" s="55" t="str">
        <f t="shared" si="78"/>
        <v/>
      </c>
      <c r="H842" s="136" t="str">
        <f>IF(AND(M842&gt;0,M842&lt;='Summary STATS'!$C$22),1,"")</f>
        <v/>
      </c>
      <c r="J842" s="26">
        <v>841</v>
      </c>
      <c r="K842"/>
      <c r="L842"/>
      <c r="R842" s="15"/>
      <c r="S842" s="15"/>
      <c r="EZ842" s="134"/>
      <c r="FA842" s="134"/>
      <c r="FB842" s="134"/>
      <c r="FC842" s="134"/>
      <c r="FD842" s="134"/>
    </row>
    <row r="843" spans="2:160" x14ac:dyDescent="0.2">
      <c r="B843" s="55">
        <f t="shared" si="79"/>
        <v>0</v>
      </c>
      <c r="C843" s="55" t="str">
        <f t="shared" si="80"/>
        <v/>
      </c>
      <c r="D843" s="55" t="str">
        <f t="shared" si="81"/>
        <v/>
      </c>
      <c r="E843" s="55" t="str">
        <f t="shared" si="82"/>
        <v/>
      </c>
      <c r="F843" s="55" t="str">
        <f t="shared" si="83"/>
        <v/>
      </c>
      <c r="G843" s="55" t="str">
        <f t="shared" si="78"/>
        <v/>
      </c>
      <c r="H843" s="136" t="str">
        <f>IF(AND(M843&gt;0,M843&lt;='Summary STATS'!$C$22),1,"")</f>
        <v/>
      </c>
      <c r="J843" s="26">
        <v>842</v>
      </c>
      <c r="K843"/>
      <c r="L843"/>
      <c r="R843" s="15"/>
      <c r="S843" s="15"/>
      <c r="EZ843" s="134"/>
      <c r="FA843" s="134"/>
      <c r="FB843" s="134"/>
      <c r="FC843" s="134"/>
      <c r="FD843" s="134"/>
    </row>
    <row r="844" spans="2:160" x14ac:dyDescent="0.2">
      <c r="B844" s="55">
        <f t="shared" si="79"/>
        <v>0</v>
      </c>
      <c r="C844" s="55" t="str">
        <f t="shared" si="80"/>
        <v/>
      </c>
      <c r="D844" s="55" t="str">
        <f t="shared" si="81"/>
        <v/>
      </c>
      <c r="E844" s="55" t="str">
        <f t="shared" si="82"/>
        <v/>
      </c>
      <c r="F844" s="55" t="str">
        <f t="shared" si="83"/>
        <v/>
      </c>
      <c r="G844" s="55" t="str">
        <f t="shared" si="78"/>
        <v/>
      </c>
      <c r="H844" s="136" t="str">
        <f>IF(AND(M844&gt;0,M844&lt;='Summary STATS'!$C$22),1,"")</f>
        <v/>
      </c>
      <c r="J844" s="26">
        <v>843</v>
      </c>
      <c r="K844"/>
      <c r="L844"/>
      <c r="R844" s="15"/>
      <c r="S844" s="15"/>
      <c r="EZ844" s="134"/>
      <c r="FA844" s="134"/>
      <c r="FB844" s="134"/>
      <c r="FC844" s="134"/>
      <c r="FD844" s="134"/>
    </row>
    <row r="845" spans="2:160" x14ac:dyDescent="0.2">
      <c r="B845" s="55">
        <f t="shared" si="79"/>
        <v>0</v>
      </c>
      <c r="C845" s="55" t="str">
        <f t="shared" si="80"/>
        <v/>
      </c>
      <c r="D845" s="55" t="str">
        <f t="shared" si="81"/>
        <v/>
      </c>
      <c r="E845" s="55" t="str">
        <f t="shared" si="82"/>
        <v/>
      </c>
      <c r="F845" s="55" t="str">
        <f t="shared" si="83"/>
        <v/>
      </c>
      <c r="G845" s="55" t="str">
        <f t="shared" si="78"/>
        <v/>
      </c>
      <c r="H845" s="136" t="str">
        <f>IF(AND(M845&gt;0,M845&lt;='Summary STATS'!$C$22),1,"")</f>
        <v/>
      </c>
      <c r="J845" s="26">
        <v>844</v>
      </c>
      <c r="K845"/>
      <c r="L845"/>
      <c r="R845" s="15"/>
      <c r="S845" s="15"/>
      <c r="EZ845" s="134"/>
      <c r="FA845" s="134"/>
      <c r="FB845" s="134"/>
      <c r="FC845" s="134"/>
      <c r="FD845" s="134"/>
    </row>
    <row r="846" spans="2:160" x14ac:dyDescent="0.2">
      <c r="B846" s="55">
        <f t="shared" si="79"/>
        <v>0</v>
      </c>
      <c r="C846" s="55" t="str">
        <f t="shared" si="80"/>
        <v/>
      </c>
      <c r="D846" s="55" t="str">
        <f t="shared" si="81"/>
        <v/>
      </c>
      <c r="E846" s="55" t="str">
        <f t="shared" si="82"/>
        <v/>
      </c>
      <c r="F846" s="55" t="str">
        <f t="shared" si="83"/>
        <v/>
      </c>
      <c r="G846" s="55" t="str">
        <f t="shared" si="78"/>
        <v/>
      </c>
      <c r="H846" s="136" t="str">
        <f>IF(AND(M846&gt;0,M846&lt;='Summary STATS'!$C$22),1,"")</f>
        <v/>
      </c>
      <c r="J846" s="26">
        <v>845</v>
      </c>
      <c r="K846"/>
      <c r="L846"/>
      <c r="R846" s="15"/>
      <c r="S846" s="15"/>
      <c r="EZ846" s="134"/>
      <c r="FA846" s="134"/>
      <c r="FB846" s="134"/>
      <c r="FC846" s="134"/>
      <c r="FD846" s="134"/>
    </row>
    <row r="847" spans="2:160" x14ac:dyDescent="0.2">
      <c r="B847" s="55">
        <f t="shared" si="79"/>
        <v>0</v>
      </c>
      <c r="C847" s="55" t="str">
        <f t="shared" si="80"/>
        <v/>
      </c>
      <c r="D847" s="55" t="str">
        <f t="shared" si="81"/>
        <v/>
      </c>
      <c r="E847" s="55" t="str">
        <f t="shared" si="82"/>
        <v/>
      </c>
      <c r="F847" s="55" t="str">
        <f t="shared" si="83"/>
        <v/>
      </c>
      <c r="G847" s="55" t="str">
        <f t="shared" si="78"/>
        <v/>
      </c>
      <c r="H847" s="136" t="str">
        <f>IF(AND(M847&gt;0,M847&lt;='Summary STATS'!$C$22),1,"")</f>
        <v/>
      </c>
      <c r="J847" s="26">
        <v>846</v>
      </c>
      <c r="K847"/>
      <c r="L847"/>
      <c r="R847" s="15"/>
      <c r="S847" s="15"/>
      <c r="EZ847" s="134"/>
      <c r="FA847" s="134"/>
      <c r="FB847" s="134"/>
      <c r="FC847" s="134"/>
      <c r="FD847" s="134"/>
    </row>
    <row r="848" spans="2:160" x14ac:dyDescent="0.2">
      <c r="B848" s="55">
        <f t="shared" si="79"/>
        <v>0</v>
      </c>
      <c r="C848" s="55" t="str">
        <f t="shared" si="80"/>
        <v/>
      </c>
      <c r="D848" s="55" t="str">
        <f t="shared" si="81"/>
        <v/>
      </c>
      <c r="E848" s="55" t="str">
        <f t="shared" si="82"/>
        <v/>
      </c>
      <c r="F848" s="55" t="str">
        <f t="shared" si="83"/>
        <v/>
      </c>
      <c r="G848" s="55" t="str">
        <f t="shared" si="78"/>
        <v/>
      </c>
      <c r="H848" s="136" t="str">
        <f>IF(AND(M848&gt;0,M848&lt;='Summary STATS'!$C$22),1,"")</f>
        <v/>
      </c>
      <c r="J848" s="26">
        <v>847</v>
      </c>
      <c r="K848"/>
      <c r="L848"/>
      <c r="R848" s="15"/>
      <c r="S848" s="15"/>
      <c r="EZ848" s="134"/>
      <c r="FA848" s="134"/>
      <c r="FB848" s="134"/>
      <c r="FC848" s="134"/>
      <c r="FD848" s="134"/>
    </row>
    <row r="849" spans="2:160" x14ac:dyDescent="0.2">
      <c r="B849" s="55">
        <f t="shared" si="79"/>
        <v>0</v>
      </c>
      <c r="C849" s="55" t="str">
        <f t="shared" si="80"/>
        <v/>
      </c>
      <c r="D849" s="55" t="str">
        <f t="shared" si="81"/>
        <v/>
      </c>
      <c r="E849" s="55" t="str">
        <f t="shared" si="82"/>
        <v/>
      </c>
      <c r="F849" s="55" t="str">
        <f t="shared" si="83"/>
        <v/>
      </c>
      <c r="G849" s="55" t="str">
        <f t="shared" si="78"/>
        <v/>
      </c>
      <c r="H849" s="136" t="str">
        <f>IF(AND(M849&gt;0,M849&lt;='Summary STATS'!$C$22),1,"")</f>
        <v/>
      </c>
      <c r="J849" s="26">
        <v>848</v>
      </c>
      <c r="K849"/>
      <c r="L849"/>
      <c r="R849" s="15"/>
      <c r="S849" s="15"/>
      <c r="EZ849" s="134"/>
      <c r="FA849" s="134"/>
      <c r="FB849" s="134"/>
      <c r="FC849" s="134"/>
      <c r="FD849" s="134"/>
    </row>
    <row r="850" spans="2:160" x14ac:dyDescent="0.2">
      <c r="B850" s="55">
        <f t="shared" si="79"/>
        <v>0</v>
      </c>
      <c r="C850" s="55" t="str">
        <f t="shared" si="80"/>
        <v/>
      </c>
      <c r="D850" s="55" t="str">
        <f t="shared" si="81"/>
        <v/>
      </c>
      <c r="E850" s="55" t="str">
        <f t="shared" si="82"/>
        <v/>
      </c>
      <c r="F850" s="55" t="str">
        <f t="shared" si="83"/>
        <v/>
      </c>
      <c r="G850" s="55" t="str">
        <f t="shared" si="78"/>
        <v/>
      </c>
      <c r="H850" s="136" t="str">
        <f>IF(AND(M850&gt;0,M850&lt;='Summary STATS'!$C$22),1,"")</f>
        <v/>
      </c>
      <c r="J850" s="26">
        <v>849</v>
      </c>
      <c r="K850"/>
      <c r="L850"/>
      <c r="R850" s="15"/>
      <c r="S850" s="15"/>
      <c r="EZ850" s="134"/>
      <c r="FA850" s="134"/>
      <c r="FB850" s="134"/>
      <c r="FC850" s="134"/>
      <c r="FD850" s="134"/>
    </row>
    <row r="851" spans="2:160" x14ac:dyDescent="0.2">
      <c r="B851" s="55">
        <f t="shared" si="79"/>
        <v>0</v>
      </c>
      <c r="C851" s="55" t="str">
        <f t="shared" si="80"/>
        <v/>
      </c>
      <c r="D851" s="55" t="str">
        <f t="shared" si="81"/>
        <v/>
      </c>
      <c r="E851" s="55" t="str">
        <f t="shared" si="82"/>
        <v/>
      </c>
      <c r="F851" s="55" t="str">
        <f t="shared" si="83"/>
        <v/>
      </c>
      <c r="G851" s="55" t="str">
        <f t="shared" si="78"/>
        <v/>
      </c>
      <c r="H851" s="136" t="str">
        <f>IF(AND(M851&gt;0,M851&lt;='Summary STATS'!$C$22),1,"")</f>
        <v/>
      </c>
      <c r="J851" s="26">
        <v>850</v>
      </c>
      <c r="K851"/>
      <c r="L851"/>
      <c r="R851" s="15"/>
      <c r="S851" s="15"/>
      <c r="EZ851" s="134"/>
      <c r="FA851" s="134"/>
      <c r="FB851" s="134"/>
      <c r="FC851" s="134"/>
      <c r="FD851" s="134"/>
    </row>
    <row r="852" spans="2:160" x14ac:dyDescent="0.2">
      <c r="B852" s="55">
        <f t="shared" si="79"/>
        <v>0</v>
      </c>
      <c r="C852" s="55" t="str">
        <f t="shared" si="80"/>
        <v/>
      </c>
      <c r="D852" s="55" t="str">
        <f t="shared" si="81"/>
        <v/>
      </c>
      <c r="E852" s="55" t="str">
        <f t="shared" si="82"/>
        <v/>
      </c>
      <c r="F852" s="55" t="str">
        <f t="shared" si="83"/>
        <v/>
      </c>
      <c r="G852" s="55" t="str">
        <f t="shared" si="78"/>
        <v/>
      </c>
      <c r="H852" s="136" t="str">
        <f>IF(AND(M852&gt;0,M852&lt;='Summary STATS'!$C$22),1,"")</f>
        <v/>
      </c>
      <c r="J852" s="26">
        <v>851</v>
      </c>
      <c r="K852"/>
      <c r="L852"/>
      <c r="R852" s="15"/>
      <c r="S852" s="15"/>
      <c r="EZ852" s="134"/>
      <c r="FA852" s="134"/>
      <c r="FB852" s="134"/>
      <c r="FC852" s="134"/>
      <c r="FD852" s="134"/>
    </row>
    <row r="853" spans="2:160" x14ac:dyDescent="0.2">
      <c r="B853" s="55">
        <f t="shared" si="79"/>
        <v>0</v>
      </c>
      <c r="C853" s="55" t="str">
        <f t="shared" si="80"/>
        <v/>
      </c>
      <c r="D853" s="55" t="str">
        <f t="shared" si="81"/>
        <v/>
      </c>
      <c r="E853" s="55" t="str">
        <f t="shared" si="82"/>
        <v/>
      </c>
      <c r="F853" s="55" t="str">
        <f t="shared" si="83"/>
        <v/>
      </c>
      <c r="G853" s="55" t="str">
        <f t="shared" si="78"/>
        <v/>
      </c>
      <c r="H853" s="136" t="str">
        <f>IF(AND(M853&gt;0,M853&lt;='Summary STATS'!$C$22),1,"")</f>
        <v/>
      </c>
      <c r="J853" s="26">
        <v>852</v>
      </c>
      <c r="K853"/>
      <c r="L853"/>
      <c r="R853" s="15"/>
      <c r="S853" s="15"/>
      <c r="EZ853" s="134"/>
      <c r="FA853" s="134"/>
      <c r="FB853" s="134"/>
      <c r="FC853" s="134"/>
      <c r="FD853" s="134"/>
    </row>
    <row r="854" spans="2:160" x14ac:dyDescent="0.2">
      <c r="B854" s="55">
        <f t="shared" si="79"/>
        <v>0</v>
      </c>
      <c r="C854" s="55" t="str">
        <f t="shared" si="80"/>
        <v/>
      </c>
      <c r="D854" s="55" t="str">
        <f t="shared" si="81"/>
        <v/>
      </c>
      <c r="E854" s="55" t="str">
        <f t="shared" si="82"/>
        <v/>
      </c>
      <c r="F854" s="55" t="str">
        <f t="shared" si="83"/>
        <v/>
      </c>
      <c r="G854" s="55" t="str">
        <f t="shared" si="78"/>
        <v/>
      </c>
      <c r="H854" s="136" t="str">
        <f>IF(AND(M854&gt;0,M854&lt;='Summary STATS'!$C$22),1,"")</f>
        <v/>
      </c>
      <c r="J854" s="26">
        <v>853</v>
      </c>
      <c r="K854"/>
      <c r="L854"/>
      <c r="R854" s="15"/>
      <c r="S854" s="15"/>
      <c r="EZ854" s="134"/>
      <c r="FA854" s="134"/>
      <c r="FB854" s="134"/>
      <c r="FC854" s="134"/>
      <c r="FD854" s="134"/>
    </row>
    <row r="855" spans="2:160" x14ac:dyDescent="0.2">
      <c r="B855" s="55">
        <f t="shared" si="79"/>
        <v>0</v>
      </c>
      <c r="C855" s="55" t="str">
        <f t="shared" si="80"/>
        <v/>
      </c>
      <c r="D855" s="55" t="str">
        <f t="shared" si="81"/>
        <v/>
      </c>
      <c r="E855" s="55" t="str">
        <f t="shared" si="82"/>
        <v/>
      </c>
      <c r="F855" s="55" t="str">
        <f t="shared" si="83"/>
        <v/>
      </c>
      <c r="G855" s="55" t="str">
        <f t="shared" si="78"/>
        <v/>
      </c>
      <c r="H855" s="136" t="str">
        <f>IF(AND(M855&gt;0,M855&lt;='Summary STATS'!$C$22),1,"")</f>
        <v/>
      </c>
      <c r="J855" s="26">
        <v>854</v>
      </c>
      <c r="K855"/>
      <c r="L855"/>
      <c r="R855" s="15"/>
      <c r="S855" s="15"/>
      <c r="EZ855" s="134"/>
      <c r="FA855" s="134"/>
      <c r="FB855" s="134"/>
      <c r="FC855" s="134"/>
      <c r="FD855" s="134"/>
    </row>
    <row r="856" spans="2:160" x14ac:dyDescent="0.2">
      <c r="B856" s="55">
        <f t="shared" si="79"/>
        <v>0</v>
      </c>
      <c r="C856" s="55" t="str">
        <f t="shared" si="80"/>
        <v/>
      </c>
      <c r="D856" s="55" t="str">
        <f t="shared" si="81"/>
        <v/>
      </c>
      <c r="E856" s="55" t="str">
        <f t="shared" si="82"/>
        <v/>
      </c>
      <c r="F856" s="55" t="str">
        <f t="shared" si="83"/>
        <v/>
      </c>
      <c r="G856" s="55" t="str">
        <f t="shared" si="78"/>
        <v/>
      </c>
      <c r="H856" s="136" t="str">
        <f>IF(AND(M856&gt;0,M856&lt;='Summary STATS'!$C$22),1,"")</f>
        <v/>
      </c>
      <c r="J856" s="26">
        <v>855</v>
      </c>
      <c r="K856"/>
      <c r="L856"/>
      <c r="R856" s="15"/>
      <c r="S856" s="15"/>
      <c r="EZ856" s="134"/>
      <c r="FA856" s="134"/>
      <c r="FB856" s="134"/>
      <c r="FC856" s="134"/>
      <c r="FD856" s="134"/>
    </row>
    <row r="857" spans="2:160" x14ac:dyDescent="0.2">
      <c r="B857" s="55">
        <f t="shared" si="79"/>
        <v>0</v>
      </c>
      <c r="C857" s="55" t="str">
        <f t="shared" si="80"/>
        <v/>
      </c>
      <c r="D857" s="55" t="str">
        <f t="shared" si="81"/>
        <v/>
      </c>
      <c r="E857" s="55" t="str">
        <f t="shared" si="82"/>
        <v/>
      </c>
      <c r="F857" s="55" t="str">
        <f t="shared" si="83"/>
        <v/>
      </c>
      <c r="G857" s="55" t="str">
        <f t="shared" si="78"/>
        <v/>
      </c>
      <c r="H857" s="136" t="str">
        <f>IF(AND(M857&gt;0,M857&lt;='Summary STATS'!$C$22),1,"")</f>
        <v/>
      </c>
      <c r="J857" s="26">
        <v>856</v>
      </c>
      <c r="K857"/>
      <c r="L857"/>
      <c r="R857" s="15"/>
      <c r="S857" s="15"/>
      <c r="EZ857" s="134"/>
      <c r="FA857" s="134"/>
      <c r="FB857" s="134"/>
      <c r="FC857" s="134"/>
      <c r="FD857" s="134"/>
    </row>
    <row r="858" spans="2:160" x14ac:dyDescent="0.2">
      <c r="B858" s="55">
        <f t="shared" si="79"/>
        <v>0</v>
      </c>
      <c r="C858" s="55" t="str">
        <f t="shared" si="80"/>
        <v/>
      </c>
      <c r="D858" s="55" t="str">
        <f t="shared" si="81"/>
        <v/>
      </c>
      <c r="E858" s="55" t="str">
        <f t="shared" si="82"/>
        <v/>
      </c>
      <c r="F858" s="55" t="str">
        <f t="shared" si="83"/>
        <v/>
      </c>
      <c r="G858" s="55" t="str">
        <f t="shared" ref="G858:G921" si="84">IF($B858&gt;=1,$M858,"")</f>
        <v/>
      </c>
      <c r="H858" s="136" t="str">
        <f>IF(AND(M858&gt;0,M858&lt;='Summary STATS'!$C$22),1,"")</f>
        <v/>
      </c>
      <c r="J858" s="26">
        <v>857</v>
      </c>
      <c r="K858"/>
      <c r="L858"/>
      <c r="R858" s="15"/>
      <c r="S858" s="15"/>
      <c r="EZ858" s="134"/>
      <c r="FA858" s="134"/>
      <c r="FB858" s="134"/>
      <c r="FC858" s="134"/>
      <c r="FD858" s="134"/>
    </row>
    <row r="859" spans="2:160" x14ac:dyDescent="0.2">
      <c r="B859" s="55">
        <f t="shared" si="79"/>
        <v>0</v>
      </c>
      <c r="C859" s="55" t="str">
        <f t="shared" si="80"/>
        <v/>
      </c>
      <c r="D859" s="55" t="str">
        <f t="shared" si="81"/>
        <v/>
      </c>
      <c r="E859" s="55" t="str">
        <f t="shared" si="82"/>
        <v/>
      </c>
      <c r="F859" s="55" t="str">
        <f t="shared" si="83"/>
        <v/>
      </c>
      <c r="G859" s="55" t="str">
        <f t="shared" si="84"/>
        <v/>
      </c>
      <c r="H859" s="136" t="str">
        <f>IF(AND(M859&gt;0,M859&lt;='Summary STATS'!$C$22),1,"")</f>
        <v/>
      </c>
      <c r="J859" s="26">
        <v>858</v>
      </c>
      <c r="K859"/>
      <c r="L859"/>
      <c r="R859" s="15"/>
      <c r="S859" s="15"/>
      <c r="EZ859" s="134"/>
      <c r="FA859" s="134"/>
      <c r="FB859" s="134"/>
      <c r="FC859" s="134"/>
      <c r="FD859" s="134"/>
    </row>
    <row r="860" spans="2:160" x14ac:dyDescent="0.2">
      <c r="B860" s="55">
        <f t="shared" si="79"/>
        <v>0</v>
      </c>
      <c r="C860" s="55" t="str">
        <f t="shared" si="80"/>
        <v/>
      </c>
      <c r="D860" s="55" t="str">
        <f t="shared" si="81"/>
        <v/>
      </c>
      <c r="E860" s="55" t="str">
        <f t="shared" si="82"/>
        <v/>
      </c>
      <c r="F860" s="55" t="str">
        <f t="shared" si="83"/>
        <v/>
      </c>
      <c r="G860" s="55" t="str">
        <f t="shared" si="84"/>
        <v/>
      </c>
      <c r="H860" s="136" t="str">
        <f>IF(AND(M860&gt;0,M860&lt;='Summary STATS'!$C$22),1,"")</f>
        <v/>
      </c>
      <c r="J860" s="26">
        <v>859</v>
      </c>
      <c r="K860"/>
      <c r="L860"/>
      <c r="R860" s="15"/>
      <c r="S860" s="15"/>
      <c r="EZ860" s="134"/>
      <c r="FA860" s="134"/>
      <c r="FB860" s="134"/>
      <c r="FC860" s="134"/>
      <c r="FD860" s="134"/>
    </row>
    <row r="861" spans="2:160" x14ac:dyDescent="0.2">
      <c r="B861" s="55">
        <f t="shared" si="79"/>
        <v>0</v>
      </c>
      <c r="C861" s="55" t="str">
        <f t="shared" si="80"/>
        <v/>
      </c>
      <c r="D861" s="55" t="str">
        <f t="shared" si="81"/>
        <v/>
      </c>
      <c r="E861" s="55" t="str">
        <f t="shared" si="82"/>
        <v/>
      </c>
      <c r="F861" s="55" t="str">
        <f t="shared" si="83"/>
        <v/>
      </c>
      <c r="G861" s="55" t="str">
        <f t="shared" si="84"/>
        <v/>
      </c>
      <c r="H861" s="136" t="str">
        <f>IF(AND(M861&gt;0,M861&lt;='Summary STATS'!$C$22),1,"")</f>
        <v/>
      </c>
      <c r="J861" s="26">
        <v>860</v>
      </c>
      <c r="K861"/>
      <c r="L861"/>
      <c r="R861" s="15"/>
      <c r="S861" s="15"/>
      <c r="EZ861" s="134"/>
      <c r="FA861" s="134"/>
      <c r="FB861" s="134"/>
      <c r="FC861" s="134"/>
      <c r="FD861" s="134"/>
    </row>
    <row r="862" spans="2:160" x14ac:dyDescent="0.2">
      <c r="B862" s="55">
        <f t="shared" si="79"/>
        <v>0</v>
      </c>
      <c r="C862" s="55" t="str">
        <f t="shared" si="80"/>
        <v/>
      </c>
      <c r="D862" s="55" t="str">
        <f t="shared" si="81"/>
        <v/>
      </c>
      <c r="E862" s="55" t="str">
        <f t="shared" si="82"/>
        <v/>
      </c>
      <c r="F862" s="55" t="str">
        <f t="shared" si="83"/>
        <v/>
      </c>
      <c r="G862" s="55" t="str">
        <f t="shared" si="84"/>
        <v/>
      </c>
      <c r="H862" s="136" t="str">
        <f>IF(AND(M862&gt;0,M862&lt;='Summary STATS'!$C$22),1,"")</f>
        <v/>
      </c>
      <c r="J862" s="26">
        <v>861</v>
      </c>
      <c r="K862"/>
      <c r="L862"/>
      <c r="R862" s="15"/>
      <c r="S862" s="15"/>
      <c r="EZ862" s="134"/>
      <c r="FA862" s="134"/>
      <c r="FB862" s="134"/>
      <c r="FC862" s="134"/>
      <c r="FD862" s="134"/>
    </row>
    <row r="863" spans="2:160" x14ac:dyDescent="0.2">
      <c r="B863" s="55">
        <f t="shared" si="79"/>
        <v>0</v>
      </c>
      <c r="C863" s="55" t="str">
        <f t="shared" si="80"/>
        <v/>
      </c>
      <c r="D863" s="55" t="str">
        <f t="shared" si="81"/>
        <v/>
      </c>
      <c r="E863" s="55" t="str">
        <f t="shared" si="82"/>
        <v/>
      </c>
      <c r="F863" s="55" t="str">
        <f t="shared" si="83"/>
        <v/>
      </c>
      <c r="G863" s="55" t="str">
        <f t="shared" si="84"/>
        <v/>
      </c>
      <c r="H863" s="136" t="str">
        <f>IF(AND(M863&gt;0,M863&lt;='Summary STATS'!$C$22),1,"")</f>
        <v/>
      </c>
      <c r="J863" s="26">
        <v>862</v>
      </c>
      <c r="K863"/>
      <c r="L863"/>
      <c r="R863" s="15"/>
      <c r="S863" s="15"/>
      <c r="EZ863" s="134"/>
      <c r="FA863" s="134"/>
      <c r="FB863" s="134"/>
      <c r="FC863" s="134"/>
      <c r="FD863" s="134"/>
    </row>
    <row r="864" spans="2:160" x14ac:dyDescent="0.2">
      <c r="B864" s="55">
        <f t="shared" si="79"/>
        <v>0</v>
      </c>
      <c r="C864" s="55" t="str">
        <f t="shared" si="80"/>
        <v/>
      </c>
      <c r="D864" s="55" t="str">
        <f t="shared" si="81"/>
        <v/>
      </c>
      <c r="E864" s="55" t="str">
        <f t="shared" si="82"/>
        <v/>
      </c>
      <c r="F864" s="55" t="str">
        <f t="shared" si="83"/>
        <v/>
      </c>
      <c r="G864" s="55" t="str">
        <f t="shared" si="84"/>
        <v/>
      </c>
      <c r="H864" s="136" t="str">
        <f>IF(AND(M864&gt;0,M864&lt;='Summary STATS'!$C$22),1,"")</f>
        <v/>
      </c>
      <c r="J864" s="26">
        <v>863</v>
      </c>
      <c r="K864"/>
      <c r="L864"/>
      <c r="R864" s="15"/>
      <c r="S864" s="15"/>
      <c r="EZ864" s="134"/>
      <c r="FA864" s="134"/>
      <c r="FB864" s="134"/>
      <c r="FC864" s="134"/>
      <c r="FD864" s="134"/>
    </row>
    <row r="865" spans="2:160" x14ac:dyDescent="0.2">
      <c r="B865" s="55">
        <f t="shared" si="79"/>
        <v>0</v>
      </c>
      <c r="C865" s="55" t="str">
        <f t="shared" si="80"/>
        <v/>
      </c>
      <c r="D865" s="55" t="str">
        <f t="shared" si="81"/>
        <v/>
      </c>
      <c r="E865" s="55" t="str">
        <f t="shared" si="82"/>
        <v/>
      </c>
      <c r="F865" s="55" t="str">
        <f t="shared" si="83"/>
        <v/>
      </c>
      <c r="G865" s="55" t="str">
        <f t="shared" si="84"/>
        <v/>
      </c>
      <c r="H865" s="136" t="str">
        <f>IF(AND(M865&gt;0,M865&lt;='Summary STATS'!$C$22),1,"")</f>
        <v/>
      </c>
      <c r="J865" s="26">
        <v>864</v>
      </c>
      <c r="K865"/>
      <c r="L865"/>
      <c r="R865" s="15"/>
      <c r="S865" s="15"/>
      <c r="EZ865" s="134"/>
      <c r="FA865" s="134"/>
      <c r="FB865" s="134"/>
      <c r="FC865" s="134"/>
      <c r="FD865" s="134"/>
    </row>
    <row r="866" spans="2:160" x14ac:dyDescent="0.2">
      <c r="B866" s="55">
        <f t="shared" si="79"/>
        <v>0</v>
      </c>
      <c r="C866" s="55" t="str">
        <f t="shared" si="80"/>
        <v/>
      </c>
      <c r="D866" s="55" t="str">
        <f t="shared" si="81"/>
        <v/>
      </c>
      <c r="E866" s="55" t="str">
        <f t="shared" si="82"/>
        <v/>
      </c>
      <c r="F866" s="55" t="str">
        <f t="shared" si="83"/>
        <v/>
      </c>
      <c r="G866" s="55" t="str">
        <f t="shared" si="84"/>
        <v/>
      </c>
      <c r="H866" s="136" t="str">
        <f>IF(AND(M866&gt;0,M866&lt;='Summary STATS'!$C$22),1,"")</f>
        <v/>
      </c>
      <c r="J866" s="26">
        <v>865</v>
      </c>
      <c r="K866"/>
      <c r="L866"/>
      <c r="R866" s="15"/>
      <c r="S866" s="15"/>
      <c r="EZ866" s="134"/>
      <c r="FA866" s="134"/>
      <c r="FB866" s="134"/>
      <c r="FC866" s="134"/>
      <c r="FD866" s="134"/>
    </row>
    <row r="867" spans="2:160" x14ac:dyDescent="0.2">
      <c r="B867" s="55">
        <f t="shared" si="79"/>
        <v>0</v>
      </c>
      <c r="C867" s="55" t="str">
        <f t="shared" si="80"/>
        <v/>
      </c>
      <c r="D867" s="55" t="str">
        <f t="shared" si="81"/>
        <v/>
      </c>
      <c r="E867" s="55" t="str">
        <f t="shared" si="82"/>
        <v/>
      </c>
      <c r="F867" s="55" t="str">
        <f t="shared" si="83"/>
        <v/>
      </c>
      <c r="G867" s="55" t="str">
        <f t="shared" si="84"/>
        <v/>
      </c>
      <c r="H867" s="136" t="str">
        <f>IF(AND(M867&gt;0,M867&lt;='Summary STATS'!$C$22),1,"")</f>
        <v/>
      </c>
      <c r="J867" s="26">
        <v>866</v>
      </c>
      <c r="K867"/>
      <c r="L867"/>
      <c r="R867" s="15"/>
      <c r="S867" s="15"/>
      <c r="EZ867" s="134"/>
      <c r="FA867" s="134"/>
      <c r="FB867" s="134"/>
      <c r="FC867" s="134"/>
      <c r="FD867" s="134"/>
    </row>
    <row r="868" spans="2:160" x14ac:dyDescent="0.2">
      <c r="B868" s="55">
        <f t="shared" si="79"/>
        <v>0</v>
      </c>
      <c r="C868" s="55" t="str">
        <f t="shared" si="80"/>
        <v/>
      </c>
      <c r="D868" s="55" t="str">
        <f t="shared" si="81"/>
        <v/>
      </c>
      <c r="E868" s="55" t="str">
        <f t="shared" si="82"/>
        <v/>
      </c>
      <c r="F868" s="55" t="str">
        <f t="shared" si="83"/>
        <v/>
      </c>
      <c r="G868" s="55" t="str">
        <f t="shared" si="84"/>
        <v/>
      </c>
      <c r="H868" s="136" t="str">
        <f>IF(AND(M868&gt;0,M868&lt;='Summary STATS'!$C$22),1,"")</f>
        <v/>
      </c>
      <c r="J868" s="26">
        <v>867</v>
      </c>
      <c r="K868"/>
      <c r="L868"/>
      <c r="R868" s="15"/>
      <c r="S868" s="15"/>
      <c r="EZ868" s="134"/>
      <c r="FA868" s="134"/>
      <c r="FB868" s="134"/>
      <c r="FC868" s="134"/>
      <c r="FD868" s="134"/>
    </row>
    <row r="869" spans="2:160" x14ac:dyDescent="0.2">
      <c r="B869" s="55">
        <f t="shared" si="79"/>
        <v>0</v>
      </c>
      <c r="C869" s="55" t="str">
        <f t="shared" si="80"/>
        <v/>
      </c>
      <c r="D869" s="55" t="str">
        <f t="shared" si="81"/>
        <v/>
      </c>
      <c r="E869" s="55" t="str">
        <f t="shared" si="82"/>
        <v/>
      </c>
      <c r="F869" s="55" t="str">
        <f t="shared" si="83"/>
        <v/>
      </c>
      <c r="G869" s="55" t="str">
        <f t="shared" si="84"/>
        <v/>
      </c>
      <c r="H869" s="136" t="str">
        <f>IF(AND(M869&gt;0,M869&lt;='Summary STATS'!$C$22),1,"")</f>
        <v/>
      </c>
      <c r="J869" s="26">
        <v>868</v>
      </c>
      <c r="K869"/>
      <c r="L869"/>
      <c r="R869" s="15"/>
      <c r="S869" s="15"/>
      <c r="EZ869" s="134"/>
      <c r="FA869" s="134"/>
      <c r="FB869" s="134"/>
      <c r="FC869" s="134"/>
      <c r="FD869" s="134"/>
    </row>
    <row r="870" spans="2:160" x14ac:dyDescent="0.2">
      <c r="B870" s="55">
        <f t="shared" si="79"/>
        <v>0</v>
      </c>
      <c r="C870" s="55" t="str">
        <f t="shared" si="80"/>
        <v/>
      </c>
      <c r="D870" s="55" t="str">
        <f t="shared" si="81"/>
        <v/>
      </c>
      <c r="E870" s="55" t="str">
        <f t="shared" si="82"/>
        <v/>
      </c>
      <c r="F870" s="55" t="str">
        <f t="shared" si="83"/>
        <v/>
      </c>
      <c r="G870" s="55" t="str">
        <f t="shared" si="84"/>
        <v/>
      </c>
      <c r="H870" s="136" t="str">
        <f>IF(AND(M870&gt;0,M870&lt;='Summary STATS'!$C$22),1,"")</f>
        <v/>
      </c>
      <c r="J870" s="26">
        <v>869</v>
      </c>
      <c r="K870"/>
      <c r="L870"/>
      <c r="R870" s="15"/>
      <c r="S870" s="15"/>
      <c r="EZ870" s="134"/>
      <c r="FA870" s="134"/>
      <c r="FB870" s="134"/>
      <c r="FC870" s="134"/>
      <c r="FD870" s="134"/>
    </row>
    <row r="871" spans="2:160" x14ac:dyDescent="0.2">
      <c r="B871" s="55">
        <f t="shared" si="79"/>
        <v>0</v>
      </c>
      <c r="C871" s="55" t="str">
        <f t="shared" si="80"/>
        <v/>
      </c>
      <c r="D871" s="55" t="str">
        <f t="shared" si="81"/>
        <v/>
      </c>
      <c r="E871" s="55" t="str">
        <f t="shared" si="82"/>
        <v/>
      </c>
      <c r="F871" s="55" t="str">
        <f t="shared" si="83"/>
        <v/>
      </c>
      <c r="G871" s="55" t="str">
        <f t="shared" si="84"/>
        <v/>
      </c>
      <c r="H871" s="136" t="str">
        <f>IF(AND(M871&gt;0,M871&lt;='Summary STATS'!$C$22),1,"")</f>
        <v/>
      </c>
      <c r="J871" s="26">
        <v>870</v>
      </c>
      <c r="K871"/>
      <c r="L871"/>
      <c r="R871" s="15"/>
      <c r="S871" s="15"/>
      <c r="EZ871" s="134"/>
      <c r="FA871" s="134"/>
      <c r="FB871" s="134"/>
      <c r="FC871" s="134"/>
      <c r="FD871" s="134"/>
    </row>
    <row r="872" spans="2:160" x14ac:dyDescent="0.2">
      <c r="B872" s="55">
        <f t="shared" si="79"/>
        <v>0</v>
      </c>
      <c r="C872" s="55" t="str">
        <f t="shared" si="80"/>
        <v/>
      </c>
      <c r="D872" s="55" t="str">
        <f t="shared" si="81"/>
        <v/>
      </c>
      <c r="E872" s="55" t="str">
        <f t="shared" si="82"/>
        <v/>
      </c>
      <c r="F872" s="55" t="str">
        <f t="shared" si="83"/>
        <v/>
      </c>
      <c r="G872" s="55" t="str">
        <f t="shared" si="84"/>
        <v/>
      </c>
      <c r="H872" s="136" t="str">
        <f>IF(AND(M872&gt;0,M872&lt;='Summary STATS'!$C$22),1,"")</f>
        <v/>
      </c>
      <c r="J872" s="26">
        <v>871</v>
      </c>
      <c r="K872"/>
      <c r="L872"/>
      <c r="R872" s="15"/>
      <c r="S872" s="15"/>
      <c r="EZ872" s="134"/>
      <c r="FA872" s="134"/>
      <c r="FB872" s="134"/>
      <c r="FC872" s="134"/>
      <c r="FD872" s="134"/>
    </row>
    <row r="873" spans="2:160" x14ac:dyDescent="0.2">
      <c r="B873" s="55">
        <f t="shared" si="79"/>
        <v>0</v>
      </c>
      <c r="C873" s="55" t="str">
        <f t="shared" si="80"/>
        <v/>
      </c>
      <c r="D873" s="55" t="str">
        <f t="shared" si="81"/>
        <v/>
      </c>
      <c r="E873" s="55" t="str">
        <f t="shared" si="82"/>
        <v/>
      </c>
      <c r="F873" s="55" t="str">
        <f t="shared" si="83"/>
        <v/>
      </c>
      <c r="G873" s="55" t="str">
        <f t="shared" si="84"/>
        <v/>
      </c>
      <c r="H873" s="136" t="str">
        <f>IF(AND(M873&gt;0,M873&lt;='Summary STATS'!$C$22),1,"")</f>
        <v/>
      </c>
      <c r="J873" s="26">
        <v>872</v>
      </c>
      <c r="R873" s="15"/>
      <c r="S873" s="15"/>
      <c r="EZ873" s="134"/>
      <c r="FA873" s="134"/>
      <c r="FB873" s="134"/>
      <c r="FC873" s="134"/>
      <c r="FD873" s="134"/>
    </row>
    <row r="874" spans="2:160" x14ac:dyDescent="0.2">
      <c r="B874" s="55">
        <f t="shared" si="79"/>
        <v>0</v>
      </c>
      <c r="C874" s="55" t="str">
        <f t="shared" si="80"/>
        <v/>
      </c>
      <c r="D874" s="55" t="str">
        <f t="shared" si="81"/>
        <v/>
      </c>
      <c r="E874" s="55" t="str">
        <f t="shared" si="82"/>
        <v/>
      </c>
      <c r="F874" s="55" t="str">
        <f t="shared" si="83"/>
        <v/>
      </c>
      <c r="G874" s="55" t="str">
        <f t="shared" si="84"/>
        <v/>
      </c>
      <c r="H874" s="136" t="str">
        <f>IF(AND(M874&gt;0,M874&lt;='Summary STATS'!$C$22),1,"")</f>
        <v/>
      </c>
      <c r="J874" s="26">
        <v>873</v>
      </c>
      <c r="R874" s="15"/>
      <c r="S874" s="15"/>
      <c r="EZ874" s="134"/>
      <c r="FA874" s="134"/>
      <c r="FB874" s="134"/>
      <c r="FC874" s="134"/>
      <c r="FD874" s="134"/>
    </row>
    <row r="875" spans="2:160" x14ac:dyDescent="0.2">
      <c r="B875" s="55">
        <f t="shared" si="79"/>
        <v>0</v>
      </c>
      <c r="C875" s="55" t="str">
        <f t="shared" si="80"/>
        <v/>
      </c>
      <c r="D875" s="55" t="str">
        <f t="shared" si="81"/>
        <v/>
      </c>
      <c r="E875" s="55" t="str">
        <f t="shared" si="82"/>
        <v/>
      </c>
      <c r="F875" s="55" t="str">
        <f t="shared" si="83"/>
        <v/>
      </c>
      <c r="G875" s="55" t="str">
        <f t="shared" si="84"/>
        <v/>
      </c>
      <c r="H875" s="136" t="str">
        <f>IF(AND(M875&gt;0,M875&lt;='Summary STATS'!$C$22),1,"")</f>
        <v/>
      </c>
      <c r="J875" s="26">
        <v>874</v>
      </c>
      <c r="R875" s="15"/>
      <c r="S875" s="15"/>
      <c r="EZ875" s="134"/>
      <c r="FA875" s="134"/>
      <c r="FB875" s="134"/>
      <c r="FC875" s="134"/>
      <c r="FD875" s="134"/>
    </row>
    <row r="876" spans="2:160" x14ac:dyDescent="0.2">
      <c r="B876" s="55">
        <f t="shared" si="79"/>
        <v>0</v>
      </c>
      <c r="C876" s="55" t="str">
        <f t="shared" si="80"/>
        <v/>
      </c>
      <c r="D876" s="55" t="str">
        <f t="shared" si="81"/>
        <v/>
      </c>
      <c r="E876" s="55" t="str">
        <f t="shared" si="82"/>
        <v/>
      </c>
      <c r="F876" s="55" t="str">
        <f t="shared" si="83"/>
        <v/>
      </c>
      <c r="G876" s="55" t="str">
        <f t="shared" si="84"/>
        <v/>
      </c>
      <c r="H876" s="136" t="str">
        <f>IF(AND(M876&gt;0,M876&lt;='Summary STATS'!$C$22),1,"")</f>
        <v/>
      </c>
      <c r="J876" s="26">
        <v>875</v>
      </c>
      <c r="R876" s="15"/>
      <c r="S876" s="15"/>
      <c r="EZ876" s="134"/>
      <c r="FA876" s="134"/>
      <c r="FB876" s="134"/>
      <c r="FC876" s="134"/>
      <c r="FD876" s="134"/>
    </row>
    <row r="877" spans="2:160" x14ac:dyDescent="0.2">
      <c r="B877" s="55">
        <f t="shared" si="79"/>
        <v>0</v>
      </c>
      <c r="C877" s="55" t="str">
        <f t="shared" si="80"/>
        <v/>
      </c>
      <c r="D877" s="55" t="str">
        <f t="shared" si="81"/>
        <v/>
      </c>
      <c r="E877" s="55" t="str">
        <f t="shared" si="82"/>
        <v/>
      </c>
      <c r="F877" s="55" t="str">
        <f t="shared" si="83"/>
        <v/>
      </c>
      <c r="G877" s="55" t="str">
        <f t="shared" si="84"/>
        <v/>
      </c>
      <c r="H877" s="136" t="str">
        <f>IF(AND(M877&gt;0,M877&lt;='Summary STATS'!$C$22),1,"")</f>
        <v/>
      </c>
      <c r="J877" s="26">
        <v>876</v>
      </c>
      <c r="R877" s="15"/>
      <c r="S877" s="15"/>
      <c r="EZ877" s="134"/>
      <c r="FA877" s="134"/>
      <c r="FB877" s="134"/>
      <c r="FC877" s="134"/>
      <c r="FD877" s="134"/>
    </row>
    <row r="878" spans="2:160" x14ac:dyDescent="0.2">
      <c r="B878" s="55">
        <f t="shared" si="79"/>
        <v>0</v>
      </c>
      <c r="C878" s="55" t="str">
        <f t="shared" si="80"/>
        <v/>
      </c>
      <c r="D878" s="55" t="str">
        <f t="shared" si="81"/>
        <v/>
      </c>
      <c r="E878" s="55" t="str">
        <f t="shared" si="82"/>
        <v/>
      </c>
      <c r="F878" s="55" t="str">
        <f t="shared" si="83"/>
        <v/>
      </c>
      <c r="G878" s="55" t="str">
        <f t="shared" si="84"/>
        <v/>
      </c>
      <c r="H878" s="136" t="str">
        <f>IF(AND(M878&gt;0,M878&lt;='Summary STATS'!$C$22),1,"")</f>
        <v/>
      </c>
      <c r="J878" s="26">
        <v>877</v>
      </c>
      <c r="R878" s="15"/>
      <c r="S878" s="15"/>
      <c r="EZ878" s="134"/>
      <c r="FA878" s="134"/>
      <c r="FB878" s="134"/>
      <c r="FC878" s="134"/>
      <c r="FD878" s="134"/>
    </row>
    <row r="879" spans="2:160" x14ac:dyDescent="0.2">
      <c r="B879" s="55">
        <f t="shared" si="79"/>
        <v>0</v>
      </c>
      <c r="C879" s="55" t="str">
        <f t="shared" si="80"/>
        <v/>
      </c>
      <c r="D879" s="55" t="str">
        <f t="shared" si="81"/>
        <v/>
      </c>
      <c r="E879" s="55" t="str">
        <f t="shared" si="82"/>
        <v/>
      </c>
      <c r="F879" s="55" t="str">
        <f t="shared" si="83"/>
        <v/>
      </c>
      <c r="G879" s="55" t="str">
        <f t="shared" si="84"/>
        <v/>
      </c>
      <c r="H879" s="136" t="str">
        <f>IF(AND(M879&gt;0,M879&lt;='Summary STATS'!$C$22),1,"")</f>
        <v/>
      </c>
      <c r="J879" s="26">
        <v>878</v>
      </c>
      <c r="R879" s="15"/>
      <c r="S879" s="15"/>
      <c r="EZ879" s="134"/>
      <c r="FA879" s="134"/>
      <c r="FB879" s="134"/>
      <c r="FC879" s="134"/>
      <c r="FD879" s="134"/>
    </row>
    <row r="880" spans="2:160" x14ac:dyDescent="0.2">
      <c r="B880" s="55">
        <f t="shared" si="79"/>
        <v>0</v>
      </c>
      <c r="C880" s="55" t="str">
        <f t="shared" si="80"/>
        <v/>
      </c>
      <c r="D880" s="55" t="str">
        <f t="shared" si="81"/>
        <v/>
      </c>
      <c r="E880" s="55" t="str">
        <f t="shared" si="82"/>
        <v/>
      </c>
      <c r="F880" s="55" t="str">
        <f t="shared" si="83"/>
        <v/>
      </c>
      <c r="G880" s="55" t="str">
        <f t="shared" si="84"/>
        <v/>
      </c>
      <c r="H880" s="136" t="str">
        <f>IF(AND(M880&gt;0,M880&lt;='Summary STATS'!$C$22),1,"")</f>
        <v/>
      </c>
      <c r="J880" s="26">
        <v>879</v>
      </c>
      <c r="R880" s="15"/>
      <c r="S880" s="15"/>
      <c r="EZ880" s="134"/>
      <c r="FA880" s="134"/>
      <c r="FB880" s="134"/>
      <c r="FC880" s="134"/>
      <c r="FD880" s="134"/>
    </row>
    <row r="881" spans="2:160" x14ac:dyDescent="0.2">
      <c r="B881" s="55">
        <f t="shared" si="79"/>
        <v>0</v>
      </c>
      <c r="C881" s="55" t="str">
        <f t="shared" si="80"/>
        <v/>
      </c>
      <c r="D881" s="55" t="str">
        <f t="shared" si="81"/>
        <v/>
      </c>
      <c r="E881" s="55" t="str">
        <f t="shared" si="82"/>
        <v/>
      </c>
      <c r="F881" s="55" t="str">
        <f t="shared" si="83"/>
        <v/>
      </c>
      <c r="G881" s="55" t="str">
        <f t="shared" si="84"/>
        <v/>
      </c>
      <c r="H881" s="136" t="str">
        <f>IF(AND(M881&gt;0,M881&lt;='Summary STATS'!$C$22),1,"")</f>
        <v/>
      </c>
      <c r="J881" s="26">
        <v>880</v>
      </c>
      <c r="R881" s="15"/>
      <c r="S881" s="15"/>
      <c r="EZ881" s="134"/>
      <c r="FA881" s="134"/>
      <c r="FB881" s="134"/>
      <c r="FC881" s="134"/>
      <c r="FD881" s="134"/>
    </row>
    <row r="882" spans="2:160" x14ac:dyDescent="0.2">
      <c r="B882" s="55">
        <f t="shared" si="79"/>
        <v>0</v>
      </c>
      <c r="C882" s="55" t="str">
        <f t="shared" si="80"/>
        <v/>
      </c>
      <c r="D882" s="55" t="str">
        <f t="shared" si="81"/>
        <v/>
      </c>
      <c r="E882" s="55" t="str">
        <f t="shared" si="82"/>
        <v/>
      </c>
      <c r="F882" s="55" t="str">
        <f t="shared" si="83"/>
        <v/>
      </c>
      <c r="G882" s="55" t="str">
        <f t="shared" si="84"/>
        <v/>
      </c>
      <c r="H882" s="136" t="str">
        <f>IF(AND(M882&gt;0,M882&lt;='Summary STATS'!$C$22),1,"")</f>
        <v/>
      </c>
      <c r="J882" s="26">
        <v>881</v>
      </c>
      <c r="R882" s="15"/>
      <c r="S882" s="15"/>
      <c r="EZ882" s="134"/>
      <c r="FA882" s="134"/>
      <c r="FB882" s="134"/>
      <c r="FC882" s="134"/>
      <c r="FD882" s="134"/>
    </row>
    <row r="883" spans="2:160" x14ac:dyDescent="0.2">
      <c r="B883" s="55">
        <f t="shared" si="79"/>
        <v>0</v>
      </c>
      <c r="C883" s="55" t="str">
        <f t="shared" si="80"/>
        <v/>
      </c>
      <c r="D883" s="55" t="str">
        <f t="shared" si="81"/>
        <v/>
      </c>
      <c r="E883" s="55" t="str">
        <f t="shared" si="82"/>
        <v/>
      </c>
      <c r="F883" s="55" t="str">
        <f t="shared" si="83"/>
        <v/>
      </c>
      <c r="G883" s="55" t="str">
        <f t="shared" si="84"/>
        <v/>
      </c>
      <c r="H883" s="136" t="str">
        <f>IF(AND(M883&gt;0,M883&lt;='Summary STATS'!$C$22),1,"")</f>
        <v/>
      </c>
      <c r="J883" s="26">
        <v>882</v>
      </c>
      <c r="R883" s="15"/>
      <c r="S883" s="15"/>
      <c r="EZ883" s="134"/>
      <c r="FA883" s="134"/>
      <c r="FB883" s="134"/>
      <c r="FC883" s="134"/>
      <c r="FD883" s="134"/>
    </row>
    <row r="884" spans="2:160" x14ac:dyDescent="0.2">
      <c r="B884" s="55">
        <f t="shared" si="79"/>
        <v>0</v>
      </c>
      <c r="C884" s="55" t="str">
        <f t="shared" si="80"/>
        <v/>
      </c>
      <c r="D884" s="55" t="str">
        <f t="shared" si="81"/>
        <v/>
      </c>
      <c r="E884" s="55" t="str">
        <f t="shared" si="82"/>
        <v/>
      </c>
      <c r="F884" s="55" t="str">
        <f t="shared" si="83"/>
        <v/>
      </c>
      <c r="G884" s="55" t="str">
        <f t="shared" si="84"/>
        <v/>
      </c>
      <c r="H884" s="136" t="str">
        <f>IF(AND(M884&gt;0,M884&lt;='Summary STATS'!$C$22),1,"")</f>
        <v/>
      </c>
      <c r="J884" s="26">
        <v>883</v>
      </c>
      <c r="R884" s="15"/>
      <c r="S884" s="15"/>
      <c r="EZ884" s="134"/>
      <c r="FA884" s="134"/>
      <c r="FB884" s="134"/>
      <c r="FC884" s="134"/>
      <c r="FD884" s="134"/>
    </row>
    <row r="885" spans="2:160" x14ac:dyDescent="0.2">
      <c r="B885" s="55">
        <f t="shared" si="79"/>
        <v>0</v>
      </c>
      <c r="C885" s="55" t="str">
        <f t="shared" si="80"/>
        <v/>
      </c>
      <c r="D885" s="55" t="str">
        <f t="shared" si="81"/>
        <v/>
      </c>
      <c r="E885" s="55" t="str">
        <f t="shared" si="82"/>
        <v/>
      </c>
      <c r="F885" s="55" t="str">
        <f t="shared" si="83"/>
        <v/>
      </c>
      <c r="G885" s="55" t="str">
        <f t="shared" si="84"/>
        <v/>
      </c>
      <c r="H885" s="136" t="str">
        <f>IF(AND(M885&gt;0,M885&lt;='Summary STATS'!$C$22),1,"")</f>
        <v/>
      </c>
      <c r="J885" s="26">
        <v>884</v>
      </c>
      <c r="R885" s="15"/>
      <c r="S885" s="15"/>
      <c r="EZ885" s="134"/>
      <c r="FA885" s="134"/>
      <c r="FB885" s="134"/>
      <c r="FC885" s="134"/>
      <c r="FD885" s="134"/>
    </row>
    <row r="886" spans="2:160" x14ac:dyDescent="0.2">
      <c r="B886" s="55">
        <f t="shared" si="79"/>
        <v>0</v>
      </c>
      <c r="C886" s="55" t="str">
        <f t="shared" si="80"/>
        <v/>
      </c>
      <c r="D886" s="55" t="str">
        <f t="shared" si="81"/>
        <v/>
      </c>
      <c r="E886" s="55" t="str">
        <f t="shared" si="82"/>
        <v/>
      </c>
      <c r="F886" s="55" t="str">
        <f t="shared" si="83"/>
        <v/>
      </c>
      <c r="G886" s="55" t="str">
        <f t="shared" si="84"/>
        <v/>
      </c>
      <c r="H886" s="136" t="str">
        <f>IF(AND(M886&gt;0,M886&lt;='Summary STATS'!$C$22),1,"")</f>
        <v/>
      </c>
      <c r="J886" s="26">
        <v>885</v>
      </c>
      <c r="R886" s="15"/>
      <c r="S886" s="15"/>
      <c r="EZ886" s="134"/>
      <c r="FA886" s="134"/>
      <c r="FB886" s="134"/>
      <c r="FC886" s="134"/>
      <c r="FD886" s="134"/>
    </row>
    <row r="887" spans="2:160" x14ac:dyDescent="0.2">
      <c r="B887" s="55">
        <f t="shared" si="79"/>
        <v>0</v>
      </c>
      <c r="C887" s="55" t="str">
        <f t="shared" si="80"/>
        <v/>
      </c>
      <c r="D887" s="55" t="str">
        <f t="shared" si="81"/>
        <v/>
      </c>
      <c r="E887" s="55" t="str">
        <f t="shared" si="82"/>
        <v/>
      </c>
      <c r="F887" s="55" t="str">
        <f t="shared" si="83"/>
        <v/>
      </c>
      <c r="G887" s="55" t="str">
        <f t="shared" si="84"/>
        <v/>
      </c>
      <c r="H887" s="136" t="str">
        <f>IF(AND(M887&gt;0,M887&lt;='Summary STATS'!$C$22),1,"")</f>
        <v/>
      </c>
      <c r="J887" s="26">
        <v>886</v>
      </c>
      <c r="R887" s="15"/>
      <c r="S887" s="15"/>
      <c r="EZ887" s="134"/>
      <c r="FA887" s="134"/>
      <c r="FB887" s="134"/>
      <c r="FC887" s="134"/>
      <c r="FD887" s="134"/>
    </row>
    <row r="888" spans="2:160" x14ac:dyDescent="0.2">
      <c r="B888" s="55">
        <f t="shared" si="79"/>
        <v>0</v>
      </c>
      <c r="C888" s="55" t="str">
        <f t="shared" si="80"/>
        <v/>
      </c>
      <c r="D888" s="55" t="str">
        <f t="shared" si="81"/>
        <v/>
      </c>
      <c r="E888" s="55" t="str">
        <f t="shared" si="82"/>
        <v/>
      </c>
      <c r="F888" s="55" t="str">
        <f t="shared" si="83"/>
        <v/>
      </c>
      <c r="G888" s="55" t="str">
        <f t="shared" si="84"/>
        <v/>
      </c>
      <c r="H888" s="136" t="str">
        <f>IF(AND(M888&gt;0,M888&lt;='Summary STATS'!$C$22),1,"")</f>
        <v/>
      </c>
      <c r="J888" s="26">
        <v>887</v>
      </c>
      <c r="R888" s="15"/>
      <c r="S888" s="15"/>
      <c r="EZ888" s="134"/>
      <c r="FA888" s="134"/>
      <c r="FB888" s="134"/>
      <c r="FC888" s="134"/>
      <c r="FD888" s="134"/>
    </row>
    <row r="889" spans="2:160" x14ac:dyDescent="0.2">
      <c r="B889" s="55">
        <f t="shared" si="79"/>
        <v>0</v>
      </c>
      <c r="C889" s="55" t="str">
        <f t="shared" si="80"/>
        <v/>
      </c>
      <c r="D889" s="55" t="str">
        <f t="shared" si="81"/>
        <v/>
      </c>
      <c r="E889" s="55" t="str">
        <f t="shared" si="82"/>
        <v/>
      </c>
      <c r="F889" s="55" t="str">
        <f t="shared" si="83"/>
        <v/>
      </c>
      <c r="G889" s="55" t="str">
        <f t="shared" si="84"/>
        <v/>
      </c>
      <c r="H889" s="136" t="str">
        <f>IF(AND(M889&gt;0,M889&lt;='Summary STATS'!$C$22),1,"")</f>
        <v/>
      </c>
      <c r="J889" s="26">
        <v>888</v>
      </c>
      <c r="R889" s="15"/>
      <c r="S889" s="15"/>
      <c r="EZ889" s="134"/>
      <c r="FA889" s="134"/>
      <c r="FB889" s="134"/>
      <c r="FC889" s="134"/>
      <c r="FD889" s="134"/>
    </row>
    <row r="890" spans="2:160" x14ac:dyDescent="0.2">
      <c r="B890" s="55">
        <f t="shared" si="79"/>
        <v>0</v>
      </c>
      <c r="C890" s="55" t="str">
        <f t="shared" si="80"/>
        <v/>
      </c>
      <c r="D890" s="55" t="str">
        <f t="shared" si="81"/>
        <v/>
      </c>
      <c r="E890" s="55" t="str">
        <f t="shared" si="82"/>
        <v/>
      </c>
      <c r="F890" s="55" t="str">
        <f t="shared" si="83"/>
        <v/>
      </c>
      <c r="G890" s="55" t="str">
        <f t="shared" si="84"/>
        <v/>
      </c>
      <c r="H890" s="136" t="str">
        <f>IF(AND(M890&gt;0,M890&lt;='Summary STATS'!$C$22),1,"")</f>
        <v/>
      </c>
      <c r="J890" s="26">
        <v>889</v>
      </c>
      <c r="R890" s="15"/>
      <c r="S890" s="15"/>
      <c r="EZ890" s="134"/>
      <c r="FA890" s="134"/>
      <c r="FB890" s="134"/>
      <c r="FC890" s="134"/>
      <c r="FD890" s="134"/>
    </row>
    <row r="891" spans="2:160" x14ac:dyDescent="0.2">
      <c r="B891" s="55">
        <f t="shared" si="79"/>
        <v>0</v>
      </c>
      <c r="C891" s="55" t="str">
        <f t="shared" si="80"/>
        <v/>
      </c>
      <c r="D891" s="55" t="str">
        <f t="shared" si="81"/>
        <v/>
      </c>
      <c r="E891" s="55" t="str">
        <f t="shared" si="82"/>
        <v/>
      </c>
      <c r="F891" s="55" t="str">
        <f t="shared" si="83"/>
        <v/>
      </c>
      <c r="G891" s="55" t="str">
        <f t="shared" si="84"/>
        <v/>
      </c>
      <c r="H891" s="136" t="str">
        <f>IF(AND(M891&gt;0,M891&lt;='Summary STATS'!$C$22),1,"")</f>
        <v/>
      </c>
      <c r="J891" s="26">
        <v>890</v>
      </c>
      <c r="R891" s="15"/>
      <c r="S891" s="15"/>
      <c r="EZ891" s="134"/>
      <c r="FA891" s="134"/>
      <c r="FB891" s="134"/>
      <c r="FC891" s="134"/>
      <c r="FD891" s="134"/>
    </row>
    <row r="892" spans="2:160" x14ac:dyDescent="0.2">
      <c r="B892" s="55">
        <f t="shared" si="79"/>
        <v>0</v>
      </c>
      <c r="C892" s="55" t="str">
        <f t="shared" si="80"/>
        <v/>
      </c>
      <c r="D892" s="55" t="str">
        <f t="shared" si="81"/>
        <v/>
      </c>
      <c r="E892" s="55" t="str">
        <f t="shared" si="82"/>
        <v/>
      </c>
      <c r="F892" s="55" t="str">
        <f t="shared" si="83"/>
        <v/>
      </c>
      <c r="G892" s="55" t="str">
        <f t="shared" si="84"/>
        <v/>
      </c>
      <c r="H892" s="136" t="str">
        <f>IF(AND(M892&gt;0,M892&lt;='Summary STATS'!$C$22),1,"")</f>
        <v/>
      </c>
      <c r="J892" s="26">
        <v>891</v>
      </c>
      <c r="R892" s="15"/>
      <c r="S892" s="15"/>
      <c r="EZ892" s="134"/>
      <c r="FA892" s="134"/>
      <c r="FB892" s="134"/>
      <c r="FC892" s="134"/>
      <c r="FD892" s="134"/>
    </row>
    <row r="893" spans="2:160" x14ac:dyDescent="0.2">
      <c r="B893" s="55">
        <f t="shared" si="79"/>
        <v>0</v>
      </c>
      <c r="C893" s="55" t="str">
        <f t="shared" si="80"/>
        <v/>
      </c>
      <c r="D893" s="55" t="str">
        <f t="shared" si="81"/>
        <v/>
      </c>
      <c r="E893" s="55" t="str">
        <f t="shared" si="82"/>
        <v/>
      </c>
      <c r="F893" s="55" t="str">
        <f t="shared" si="83"/>
        <v/>
      </c>
      <c r="G893" s="55" t="str">
        <f t="shared" si="84"/>
        <v/>
      </c>
      <c r="H893" s="136" t="str">
        <f>IF(AND(M893&gt;0,M893&lt;='Summary STATS'!$C$22),1,"")</f>
        <v/>
      </c>
      <c r="J893" s="26">
        <v>892</v>
      </c>
      <c r="R893" s="15"/>
      <c r="S893" s="15"/>
      <c r="EZ893" s="134"/>
      <c r="FA893" s="134"/>
      <c r="FB893" s="134"/>
      <c r="FC893" s="134"/>
      <c r="FD893" s="134"/>
    </row>
    <row r="894" spans="2:160" x14ac:dyDescent="0.2">
      <c r="B894" s="55">
        <f t="shared" si="79"/>
        <v>0</v>
      </c>
      <c r="C894" s="55" t="str">
        <f t="shared" si="80"/>
        <v/>
      </c>
      <c r="D894" s="55" t="str">
        <f t="shared" si="81"/>
        <v/>
      </c>
      <c r="E894" s="55" t="str">
        <f t="shared" si="82"/>
        <v/>
      </c>
      <c r="F894" s="55" t="str">
        <f t="shared" si="83"/>
        <v/>
      </c>
      <c r="G894" s="55" t="str">
        <f t="shared" si="84"/>
        <v/>
      </c>
      <c r="H894" s="136" t="str">
        <f>IF(AND(M894&gt;0,M894&lt;='Summary STATS'!$C$22),1,"")</f>
        <v/>
      </c>
      <c r="J894" s="26">
        <v>893</v>
      </c>
      <c r="R894" s="15"/>
      <c r="S894" s="15"/>
      <c r="EZ894" s="134"/>
      <c r="FA894" s="134"/>
      <c r="FB894" s="134"/>
      <c r="FC894" s="134"/>
      <c r="FD894" s="134"/>
    </row>
    <row r="895" spans="2:160" x14ac:dyDescent="0.2">
      <c r="B895" s="55">
        <f t="shared" si="79"/>
        <v>0</v>
      </c>
      <c r="C895" s="55" t="str">
        <f t="shared" si="80"/>
        <v/>
      </c>
      <c r="D895" s="55" t="str">
        <f t="shared" si="81"/>
        <v/>
      </c>
      <c r="E895" s="55" t="str">
        <f t="shared" si="82"/>
        <v/>
      </c>
      <c r="F895" s="55" t="str">
        <f t="shared" si="83"/>
        <v/>
      </c>
      <c r="G895" s="55" t="str">
        <f t="shared" si="84"/>
        <v/>
      </c>
      <c r="H895" s="136" t="str">
        <f>IF(AND(M895&gt;0,M895&lt;='Summary STATS'!$C$22),1,"")</f>
        <v/>
      </c>
      <c r="J895" s="26">
        <v>894</v>
      </c>
      <c r="R895" s="15"/>
      <c r="S895" s="15"/>
      <c r="EZ895" s="134"/>
      <c r="FA895" s="134"/>
      <c r="FB895" s="134"/>
      <c r="FC895" s="134"/>
      <c r="FD895" s="134"/>
    </row>
    <row r="896" spans="2:160" x14ac:dyDescent="0.2">
      <c r="B896" s="55">
        <f t="shared" si="79"/>
        <v>0</v>
      </c>
      <c r="C896" s="55" t="str">
        <f t="shared" si="80"/>
        <v/>
      </c>
      <c r="D896" s="55" t="str">
        <f t="shared" si="81"/>
        <v/>
      </c>
      <c r="E896" s="55" t="str">
        <f t="shared" si="82"/>
        <v/>
      </c>
      <c r="F896" s="55" t="str">
        <f t="shared" si="83"/>
        <v/>
      </c>
      <c r="G896" s="55" t="str">
        <f t="shared" si="84"/>
        <v/>
      </c>
      <c r="H896" s="136" t="str">
        <f>IF(AND(M896&gt;0,M896&lt;='Summary STATS'!$C$22),1,"")</f>
        <v/>
      </c>
      <c r="J896" s="26">
        <v>895</v>
      </c>
      <c r="R896" s="15"/>
      <c r="S896" s="15"/>
      <c r="EZ896" s="134"/>
      <c r="FA896" s="134"/>
      <c r="FB896" s="134"/>
      <c r="FC896" s="134"/>
      <c r="FD896" s="134"/>
    </row>
    <row r="897" spans="2:160" x14ac:dyDescent="0.2">
      <c r="B897" s="55">
        <f t="shared" si="79"/>
        <v>0</v>
      </c>
      <c r="C897" s="55" t="str">
        <f t="shared" si="80"/>
        <v/>
      </c>
      <c r="D897" s="55" t="str">
        <f t="shared" si="81"/>
        <v/>
      </c>
      <c r="E897" s="55" t="str">
        <f t="shared" si="82"/>
        <v/>
      </c>
      <c r="F897" s="55" t="str">
        <f t="shared" si="83"/>
        <v/>
      </c>
      <c r="G897" s="55" t="str">
        <f t="shared" si="84"/>
        <v/>
      </c>
      <c r="H897" s="136" t="str">
        <f>IF(AND(M897&gt;0,M897&lt;='Summary STATS'!$C$22),1,"")</f>
        <v/>
      </c>
      <c r="J897" s="26">
        <v>896</v>
      </c>
      <c r="R897" s="15"/>
      <c r="S897" s="15"/>
      <c r="EZ897" s="134"/>
      <c r="FA897" s="134"/>
      <c r="FB897" s="134"/>
      <c r="FC897" s="134"/>
      <c r="FD897" s="134"/>
    </row>
    <row r="898" spans="2:160" x14ac:dyDescent="0.2">
      <c r="B898" s="55">
        <f t="shared" ref="B898:B961" si="85">COUNT(R898:EY898,FE898:FM898)</f>
        <v>0</v>
      </c>
      <c r="C898" s="55" t="str">
        <f t="shared" ref="C898:C961" si="86">IF(COUNT(R898:EY898,FE898:FM898)&gt;0,COUNT(R898:EY898,FE898:FM898),"")</f>
        <v/>
      </c>
      <c r="D898" s="55" t="str">
        <f t="shared" ref="D898:D961" si="87">IF(COUNT(T898:BJ898,BL898:BT898,BV898:CB898,CD898:EY898,FE898:FM898)&gt;0,COUNT(T898:BJ898,BL898:BT898,BV898:CB898,CD898:EY898,FE898:FM898),"")</f>
        <v/>
      </c>
      <c r="E898" s="55" t="str">
        <f t="shared" ref="E898:E961" si="88">IF(H898=1,COUNT(R898:EY898,FE898:FM898),"")</f>
        <v/>
      </c>
      <c r="F898" s="55" t="str">
        <f t="shared" ref="F898:F961" si="89">IF(H898=1,COUNT(T898:BJ898,BL898:BT898,BV898:CB898,CD898:EY898,FE898:FM898),"")</f>
        <v/>
      </c>
      <c r="G898" s="55" t="str">
        <f t="shared" si="84"/>
        <v/>
      </c>
      <c r="H898" s="136" t="str">
        <f>IF(AND(M898&gt;0,M898&lt;='Summary STATS'!$C$22),1,"")</f>
        <v/>
      </c>
      <c r="J898" s="26">
        <v>897</v>
      </c>
      <c r="R898" s="15"/>
      <c r="S898" s="15"/>
      <c r="EZ898" s="134"/>
      <c r="FA898" s="134"/>
      <c r="FB898" s="134"/>
      <c r="FC898" s="134"/>
      <c r="FD898" s="134"/>
    </row>
    <row r="899" spans="2:160" x14ac:dyDescent="0.2">
      <c r="B899" s="55">
        <f t="shared" si="85"/>
        <v>0</v>
      </c>
      <c r="C899" s="55" t="str">
        <f t="shared" si="86"/>
        <v/>
      </c>
      <c r="D899" s="55" t="str">
        <f t="shared" si="87"/>
        <v/>
      </c>
      <c r="E899" s="55" t="str">
        <f t="shared" si="88"/>
        <v/>
      </c>
      <c r="F899" s="55" t="str">
        <f t="shared" si="89"/>
        <v/>
      </c>
      <c r="G899" s="55" t="str">
        <f t="shared" si="84"/>
        <v/>
      </c>
      <c r="H899" s="136" t="str">
        <f>IF(AND(M899&gt;0,M899&lt;='Summary STATS'!$C$22),1,"")</f>
        <v/>
      </c>
      <c r="J899" s="26">
        <v>898</v>
      </c>
      <c r="R899" s="15"/>
      <c r="S899" s="15"/>
      <c r="EZ899" s="134"/>
      <c r="FA899" s="134"/>
      <c r="FB899" s="134"/>
      <c r="FC899" s="134"/>
      <c r="FD899" s="134"/>
    </row>
    <row r="900" spans="2:160" x14ac:dyDescent="0.2">
      <c r="B900" s="55">
        <f t="shared" si="85"/>
        <v>0</v>
      </c>
      <c r="C900" s="55" t="str">
        <f t="shared" si="86"/>
        <v/>
      </c>
      <c r="D900" s="55" t="str">
        <f t="shared" si="87"/>
        <v/>
      </c>
      <c r="E900" s="55" t="str">
        <f t="shared" si="88"/>
        <v/>
      </c>
      <c r="F900" s="55" t="str">
        <f t="shared" si="89"/>
        <v/>
      </c>
      <c r="G900" s="55" t="str">
        <f t="shared" si="84"/>
        <v/>
      </c>
      <c r="H900" s="136" t="str">
        <f>IF(AND(M900&gt;0,M900&lt;='Summary STATS'!$C$22),1,"")</f>
        <v/>
      </c>
      <c r="J900" s="26">
        <v>899</v>
      </c>
      <c r="R900" s="15"/>
      <c r="S900" s="15"/>
      <c r="EZ900" s="134"/>
      <c r="FA900" s="134"/>
      <c r="FB900" s="134"/>
      <c r="FC900" s="134"/>
      <c r="FD900" s="134"/>
    </row>
    <row r="901" spans="2:160" x14ac:dyDescent="0.2">
      <c r="B901" s="55">
        <f t="shared" si="85"/>
        <v>0</v>
      </c>
      <c r="C901" s="55" t="str">
        <f t="shared" si="86"/>
        <v/>
      </c>
      <c r="D901" s="55" t="str">
        <f t="shared" si="87"/>
        <v/>
      </c>
      <c r="E901" s="55" t="str">
        <f t="shared" si="88"/>
        <v/>
      </c>
      <c r="F901" s="55" t="str">
        <f t="shared" si="89"/>
        <v/>
      </c>
      <c r="G901" s="55" t="str">
        <f t="shared" si="84"/>
        <v/>
      </c>
      <c r="H901" s="136" t="str">
        <f>IF(AND(M901&gt;0,M901&lt;='Summary STATS'!$C$22),1,"")</f>
        <v/>
      </c>
      <c r="J901" s="26">
        <v>900</v>
      </c>
      <c r="R901" s="15"/>
      <c r="S901" s="15"/>
      <c r="EZ901" s="134"/>
      <c r="FA901" s="134"/>
      <c r="FB901" s="134"/>
      <c r="FC901" s="134"/>
      <c r="FD901" s="134"/>
    </row>
    <row r="902" spans="2:160" x14ac:dyDescent="0.2">
      <c r="B902" s="55">
        <f t="shared" si="85"/>
        <v>0</v>
      </c>
      <c r="C902" s="55" t="str">
        <f t="shared" si="86"/>
        <v/>
      </c>
      <c r="D902" s="55" t="str">
        <f t="shared" si="87"/>
        <v/>
      </c>
      <c r="E902" s="55" t="str">
        <f t="shared" si="88"/>
        <v/>
      </c>
      <c r="F902" s="55" t="str">
        <f t="shared" si="89"/>
        <v/>
      </c>
      <c r="G902" s="55" t="str">
        <f t="shared" si="84"/>
        <v/>
      </c>
      <c r="H902" s="136" t="str">
        <f>IF(AND(M902&gt;0,M902&lt;='Summary STATS'!$C$22),1,"")</f>
        <v/>
      </c>
      <c r="J902" s="26">
        <v>901</v>
      </c>
      <c r="R902" s="15"/>
      <c r="S902" s="15"/>
      <c r="EZ902" s="134"/>
      <c r="FA902" s="134"/>
      <c r="FB902" s="134"/>
      <c r="FC902" s="134"/>
      <c r="FD902" s="134"/>
    </row>
    <row r="903" spans="2:160" x14ac:dyDescent="0.2">
      <c r="B903" s="55">
        <f t="shared" si="85"/>
        <v>0</v>
      </c>
      <c r="C903" s="55" t="str">
        <f t="shared" si="86"/>
        <v/>
      </c>
      <c r="D903" s="55" t="str">
        <f t="shared" si="87"/>
        <v/>
      </c>
      <c r="E903" s="55" t="str">
        <f t="shared" si="88"/>
        <v/>
      </c>
      <c r="F903" s="55" t="str">
        <f t="shared" si="89"/>
        <v/>
      </c>
      <c r="G903" s="55" t="str">
        <f t="shared" si="84"/>
        <v/>
      </c>
      <c r="H903" s="136" t="str">
        <f>IF(AND(M903&gt;0,M903&lt;='Summary STATS'!$C$22),1,"")</f>
        <v/>
      </c>
      <c r="J903" s="26">
        <v>902</v>
      </c>
      <c r="R903" s="15"/>
      <c r="S903" s="15"/>
      <c r="EZ903" s="134"/>
      <c r="FA903" s="134"/>
      <c r="FB903" s="134"/>
      <c r="FC903" s="134"/>
      <c r="FD903" s="134"/>
    </row>
    <row r="904" spans="2:160" x14ac:dyDescent="0.2">
      <c r="B904" s="55">
        <f t="shared" si="85"/>
        <v>0</v>
      </c>
      <c r="C904" s="55" t="str">
        <f t="shared" si="86"/>
        <v/>
      </c>
      <c r="D904" s="55" t="str">
        <f t="shared" si="87"/>
        <v/>
      </c>
      <c r="E904" s="55" t="str">
        <f t="shared" si="88"/>
        <v/>
      </c>
      <c r="F904" s="55" t="str">
        <f t="shared" si="89"/>
        <v/>
      </c>
      <c r="G904" s="55" t="str">
        <f t="shared" si="84"/>
        <v/>
      </c>
      <c r="H904" s="136" t="str">
        <f>IF(AND(M904&gt;0,M904&lt;='Summary STATS'!$C$22),1,"")</f>
        <v/>
      </c>
      <c r="J904" s="26">
        <v>903</v>
      </c>
      <c r="R904" s="15"/>
      <c r="S904" s="15"/>
      <c r="EZ904" s="134"/>
      <c r="FA904" s="134"/>
      <c r="FB904" s="134"/>
      <c r="FC904" s="134"/>
      <c r="FD904" s="134"/>
    </row>
    <row r="905" spans="2:160" x14ac:dyDescent="0.2">
      <c r="B905" s="55">
        <f t="shared" si="85"/>
        <v>0</v>
      </c>
      <c r="C905" s="55" t="str">
        <f t="shared" si="86"/>
        <v/>
      </c>
      <c r="D905" s="55" t="str">
        <f t="shared" si="87"/>
        <v/>
      </c>
      <c r="E905" s="55" t="str">
        <f t="shared" si="88"/>
        <v/>
      </c>
      <c r="F905" s="55" t="str">
        <f t="shared" si="89"/>
        <v/>
      </c>
      <c r="G905" s="55" t="str">
        <f t="shared" si="84"/>
        <v/>
      </c>
      <c r="H905" s="136" t="str">
        <f>IF(AND(M905&gt;0,M905&lt;='Summary STATS'!$C$22),1,"")</f>
        <v/>
      </c>
      <c r="J905" s="26">
        <v>904</v>
      </c>
      <c r="R905" s="15"/>
      <c r="S905" s="15"/>
      <c r="EZ905" s="134"/>
      <c r="FA905" s="134"/>
      <c r="FB905" s="134"/>
      <c r="FC905" s="134"/>
      <c r="FD905" s="134"/>
    </row>
    <row r="906" spans="2:160" x14ac:dyDescent="0.2">
      <c r="B906" s="55">
        <f t="shared" si="85"/>
        <v>0</v>
      </c>
      <c r="C906" s="55" t="str">
        <f t="shared" si="86"/>
        <v/>
      </c>
      <c r="D906" s="55" t="str">
        <f t="shared" si="87"/>
        <v/>
      </c>
      <c r="E906" s="55" t="str">
        <f t="shared" si="88"/>
        <v/>
      </c>
      <c r="F906" s="55" t="str">
        <f t="shared" si="89"/>
        <v/>
      </c>
      <c r="G906" s="55" t="str">
        <f t="shared" si="84"/>
        <v/>
      </c>
      <c r="H906" s="136" t="str">
        <f>IF(AND(M906&gt;0,M906&lt;='Summary STATS'!$C$22),1,"")</f>
        <v/>
      </c>
      <c r="J906" s="26">
        <v>905</v>
      </c>
      <c r="R906" s="15"/>
      <c r="S906" s="15"/>
      <c r="EZ906" s="134"/>
      <c r="FA906" s="134"/>
      <c r="FB906" s="134"/>
      <c r="FC906" s="134"/>
      <c r="FD906" s="134"/>
    </row>
    <row r="907" spans="2:160" x14ac:dyDescent="0.2">
      <c r="B907" s="55">
        <f t="shared" si="85"/>
        <v>0</v>
      </c>
      <c r="C907" s="55" t="str">
        <f t="shared" si="86"/>
        <v/>
      </c>
      <c r="D907" s="55" t="str">
        <f t="shared" si="87"/>
        <v/>
      </c>
      <c r="E907" s="55" t="str">
        <f t="shared" si="88"/>
        <v/>
      </c>
      <c r="F907" s="55" t="str">
        <f t="shared" si="89"/>
        <v/>
      </c>
      <c r="G907" s="55" t="str">
        <f t="shared" si="84"/>
        <v/>
      </c>
      <c r="H907" s="136" t="str">
        <f>IF(AND(M907&gt;0,M907&lt;='Summary STATS'!$C$22),1,"")</f>
        <v/>
      </c>
      <c r="J907" s="26">
        <v>906</v>
      </c>
      <c r="R907" s="15"/>
      <c r="S907" s="15"/>
      <c r="EZ907" s="134"/>
      <c r="FA907" s="134"/>
      <c r="FB907" s="134"/>
      <c r="FC907" s="134"/>
      <c r="FD907" s="134"/>
    </row>
    <row r="908" spans="2:160" x14ac:dyDescent="0.2">
      <c r="B908" s="55">
        <f t="shared" si="85"/>
        <v>0</v>
      </c>
      <c r="C908" s="55" t="str">
        <f t="shared" si="86"/>
        <v/>
      </c>
      <c r="D908" s="55" t="str">
        <f t="shared" si="87"/>
        <v/>
      </c>
      <c r="E908" s="55" t="str">
        <f t="shared" si="88"/>
        <v/>
      </c>
      <c r="F908" s="55" t="str">
        <f t="shared" si="89"/>
        <v/>
      </c>
      <c r="G908" s="55" t="str">
        <f t="shared" si="84"/>
        <v/>
      </c>
      <c r="H908" s="136" t="str">
        <f>IF(AND(M908&gt;0,M908&lt;='Summary STATS'!$C$22),1,"")</f>
        <v/>
      </c>
      <c r="J908" s="26">
        <v>907</v>
      </c>
      <c r="R908" s="15"/>
      <c r="S908" s="15"/>
      <c r="EZ908" s="134"/>
      <c r="FA908" s="134"/>
      <c r="FB908" s="134"/>
      <c r="FC908" s="134"/>
      <c r="FD908" s="134"/>
    </row>
    <row r="909" spans="2:160" x14ac:dyDescent="0.2">
      <c r="B909" s="55">
        <f t="shared" si="85"/>
        <v>0</v>
      </c>
      <c r="C909" s="55" t="str">
        <f t="shared" si="86"/>
        <v/>
      </c>
      <c r="D909" s="55" t="str">
        <f t="shared" si="87"/>
        <v/>
      </c>
      <c r="E909" s="55" t="str">
        <f t="shared" si="88"/>
        <v/>
      </c>
      <c r="F909" s="55" t="str">
        <f t="shared" si="89"/>
        <v/>
      </c>
      <c r="G909" s="55" t="str">
        <f t="shared" si="84"/>
        <v/>
      </c>
      <c r="H909" s="136" t="str">
        <f>IF(AND(M909&gt;0,M909&lt;='Summary STATS'!$C$22),1,"")</f>
        <v/>
      </c>
      <c r="J909" s="26">
        <v>908</v>
      </c>
      <c r="R909" s="15"/>
      <c r="S909" s="15"/>
      <c r="EZ909" s="134"/>
      <c r="FA909" s="134"/>
      <c r="FB909" s="134"/>
      <c r="FC909" s="134"/>
      <c r="FD909" s="134"/>
    </row>
    <row r="910" spans="2:160" x14ac:dyDescent="0.2">
      <c r="B910" s="55">
        <f t="shared" si="85"/>
        <v>0</v>
      </c>
      <c r="C910" s="55" t="str">
        <f t="shared" si="86"/>
        <v/>
      </c>
      <c r="D910" s="55" t="str">
        <f t="shared" si="87"/>
        <v/>
      </c>
      <c r="E910" s="55" t="str">
        <f t="shared" si="88"/>
        <v/>
      </c>
      <c r="F910" s="55" t="str">
        <f t="shared" si="89"/>
        <v/>
      </c>
      <c r="G910" s="55" t="str">
        <f t="shared" si="84"/>
        <v/>
      </c>
      <c r="H910" s="136" t="str">
        <f>IF(AND(M910&gt;0,M910&lt;='Summary STATS'!$C$22),1,"")</f>
        <v/>
      </c>
      <c r="J910" s="26">
        <v>909</v>
      </c>
      <c r="R910" s="15"/>
      <c r="S910" s="15"/>
      <c r="EZ910" s="134"/>
      <c r="FA910" s="134"/>
      <c r="FB910" s="134"/>
      <c r="FC910" s="134"/>
      <c r="FD910" s="134"/>
    </row>
    <row r="911" spans="2:160" x14ac:dyDescent="0.2">
      <c r="B911" s="55">
        <f t="shared" si="85"/>
        <v>0</v>
      </c>
      <c r="C911" s="55" t="str">
        <f t="shared" si="86"/>
        <v/>
      </c>
      <c r="D911" s="55" t="str">
        <f t="shared" si="87"/>
        <v/>
      </c>
      <c r="E911" s="55" t="str">
        <f t="shared" si="88"/>
        <v/>
      </c>
      <c r="F911" s="55" t="str">
        <f t="shared" si="89"/>
        <v/>
      </c>
      <c r="G911" s="55" t="str">
        <f t="shared" si="84"/>
        <v/>
      </c>
      <c r="H911" s="136" t="str">
        <f>IF(AND(M911&gt;0,M911&lt;='Summary STATS'!$C$22),1,"")</f>
        <v/>
      </c>
      <c r="J911" s="26">
        <v>910</v>
      </c>
      <c r="R911" s="15"/>
      <c r="S911" s="15"/>
      <c r="EZ911" s="134"/>
      <c r="FA911" s="134"/>
      <c r="FB911" s="134"/>
      <c r="FC911" s="134"/>
      <c r="FD911" s="134"/>
    </row>
    <row r="912" spans="2:160" x14ac:dyDescent="0.2">
      <c r="B912" s="55">
        <f t="shared" si="85"/>
        <v>0</v>
      </c>
      <c r="C912" s="55" t="str">
        <f t="shared" si="86"/>
        <v/>
      </c>
      <c r="D912" s="55" t="str">
        <f t="shared" si="87"/>
        <v/>
      </c>
      <c r="E912" s="55" t="str">
        <f t="shared" si="88"/>
        <v/>
      </c>
      <c r="F912" s="55" t="str">
        <f t="shared" si="89"/>
        <v/>
      </c>
      <c r="G912" s="55" t="str">
        <f t="shared" si="84"/>
        <v/>
      </c>
      <c r="H912" s="136" t="str">
        <f>IF(AND(M912&gt;0,M912&lt;='Summary STATS'!$C$22),1,"")</f>
        <v/>
      </c>
      <c r="J912" s="26">
        <v>911</v>
      </c>
      <c r="R912" s="15"/>
      <c r="S912" s="15"/>
      <c r="EZ912" s="134"/>
      <c r="FA912" s="134"/>
      <c r="FB912" s="134"/>
      <c r="FC912" s="134"/>
      <c r="FD912" s="134"/>
    </row>
    <row r="913" spans="2:160" x14ac:dyDescent="0.2">
      <c r="B913" s="55">
        <f t="shared" si="85"/>
        <v>0</v>
      </c>
      <c r="C913" s="55" t="str">
        <f t="shared" si="86"/>
        <v/>
      </c>
      <c r="D913" s="55" t="str">
        <f t="shared" si="87"/>
        <v/>
      </c>
      <c r="E913" s="55" t="str">
        <f t="shared" si="88"/>
        <v/>
      </c>
      <c r="F913" s="55" t="str">
        <f t="shared" si="89"/>
        <v/>
      </c>
      <c r="G913" s="55" t="str">
        <f t="shared" si="84"/>
        <v/>
      </c>
      <c r="H913" s="136" t="str">
        <f>IF(AND(M913&gt;0,M913&lt;='Summary STATS'!$C$22),1,"")</f>
        <v/>
      </c>
      <c r="J913" s="26">
        <v>912</v>
      </c>
      <c r="R913" s="15"/>
      <c r="S913" s="15"/>
      <c r="EZ913" s="134"/>
      <c r="FA913" s="134"/>
      <c r="FB913" s="134"/>
      <c r="FC913" s="134"/>
      <c r="FD913" s="134"/>
    </row>
    <row r="914" spans="2:160" x14ac:dyDescent="0.2">
      <c r="B914" s="55">
        <f t="shared" si="85"/>
        <v>0</v>
      </c>
      <c r="C914" s="55" t="str">
        <f t="shared" si="86"/>
        <v/>
      </c>
      <c r="D914" s="55" t="str">
        <f t="shared" si="87"/>
        <v/>
      </c>
      <c r="E914" s="55" t="str">
        <f t="shared" si="88"/>
        <v/>
      </c>
      <c r="F914" s="55" t="str">
        <f t="shared" si="89"/>
        <v/>
      </c>
      <c r="G914" s="55" t="str">
        <f t="shared" si="84"/>
        <v/>
      </c>
      <c r="H914" s="136" t="str">
        <f>IF(AND(M914&gt;0,M914&lt;='Summary STATS'!$C$22),1,"")</f>
        <v/>
      </c>
      <c r="J914" s="26">
        <v>913</v>
      </c>
      <c r="R914" s="15"/>
      <c r="S914" s="15"/>
      <c r="EZ914" s="134"/>
      <c r="FA914" s="134"/>
      <c r="FB914" s="134"/>
      <c r="FC914" s="134"/>
      <c r="FD914" s="134"/>
    </row>
    <row r="915" spans="2:160" x14ac:dyDescent="0.2">
      <c r="B915" s="55">
        <f t="shared" si="85"/>
        <v>0</v>
      </c>
      <c r="C915" s="55" t="str">
        <f t="shared" si="86"/>
        <v/>
      </c>
      <c r="D915" s="55" t="str">
        <f t="shared" si="87"/>
        <v/>
      </c>
      <c r="E915" s="55" t="str">
        <f t="shared" si="88"/>
        <v/>
      </c>
      <c r="F915" s="55" t="str">
        <f t="shared" si="89"/>
        <v/>
      </c>
      <c r="G915" s="55" t="str">
        <f t="shared" si="84"/>
        <v/>
      </c>
      <c r="H915" s="136" t="str">
        <f>IF(AND(M915&gt;0,M915&lt;='Summary STATS'!$C$22),1,"")</f>
        <v/>
      </c>
      <c r="J915" s="26">
        <v>914</v>
      </c>
      <c r="R915" s="15"/>
      <c r="S915" s="15"/>
      <c r="EZ915" s="134"/>
      <c r="FA915" s="134"/>
      <c r="FB915" s="134"/>
      <c r="FC915" s="134"/>
      <c r="FD915" s="134"/>
    </row>
    <row r="916" spans="2:160" x14ac:dyDescent="0.2">
      <c r="B916" s="55">
        <f t="shared" si="85"/>
        <v>0</v>
      </c>
      <c r="C916" s="55" t="str">
        <f t="shared" si="86"/>
        <v/>
      </c>
      <c r="D916" s="55" t="str">
        <f t="shared" si="87"/>
        <v/>
      </c>
      <c r="E916" s="55" t="str">
        <f t="shared" si="88"/>
        <v/>
      </c>
      <c r="F916" s="55" t="str">
        <f t="shared" si="89"/>
        <v/>
      </c>
      <c r="G916" s="55" t="str">
        <f t="shared" si="84"/>
        <v/>
      </c>
      <c r="H916" s="136" t="str">
        <f>IF(AND(M916&gt;0,M916&lt;='Summary STATS'!$C$22),1,"")</f>
        <v/>
      </c>
      <c r="J916" s="26">
        <v>915</v>
      </c>
      <c r="R916" s="15"/>
      <c r="S916" s="15"/>
      <c r="EZ916" s="134"/>
      <c r="FA916" s="134"/>
      <c r="FB916" s="134"/>
      <c r="FC916" s="134"/>
      <c r="FD916" s="134"/>
    </row>
    <row r="917" spans="2:160" x14ac:dyDescent="0.2">
      <c r="B917" s="55">
        <f t="shared" si="85"/>
        <v>0</v>
      </c>
      <c r="C917" s="55" t="str">
        <f t="shared" si="86"/>
        <v/>
      </c>
      <c r="D917" s="55" t="str">
        <f t="shared" si="87"/>
        <v/>
      </c>
      <c r="E917" s="55" t="str">
        <f t="shared" si="88"/>
        <v/>
      </c>
      <c r="F917" s="55" t="str">
        <f t="shared" si="89"/>
        <v/>
      </c>
      <c r="G917" s="55" t="str">
        <f t="shared" si="84"/>
        <v/>
      </c>
      <c r="H917" s="136" t="str">
        <f>IF(AND(M917&gt;0,M917&lt;='Summary STATS'!$C$22),1,"")</f>
        <v/>
      </c>
      <c r="J917" s="26">
        <v>916</v>
      </c>
      <c r="R917" s="15"/>
      <c r="S917" s="15"/>
      <c r="EZ917" s="134"/>
      <c r="FA917" s="134"/>
      <c r="FB917" s="134"/>
      <c r="FC917" s="134"/>
      <c r="FD917" s="134"/>
    </row>
    <row r="918" spans="2:160" x14ac:dyDescent="0.2">
      <c r="B918" s="55">
        <f t="shared" si="85"/>
        <v>0</v>
      </c>
      <c r="C918" s="55" t="str">
        <f t="shared" si="86"/>
        <v/>
      </c>
      <c r="D918" s="55" t="str">
        <f t="shared" si="87"/>
        <v/>
      </c>
      <c r="E918" s="55" t="str">
        <f t="shared" si="88"/>
        <v/>
      </c>
      <c r="F918" s="55" t="str">
        <f t="shared" si="89"/>
        <v/>
      </c>
      <c r="G918" s="55" t="str">
        <f t="shared" si="84"/>
        <v/>
      </c>
      <c r="H918" s="136" t="str">
        <f>IF(AND(M918&gt;0,M918&lt;='Summary STATS'!$C$22),1,"")</f>
        <v/>
      </c>
      <c r="J918" s="26">
        <v>917</v>
      </c>
      <c r="R918" s="15"/>
      <c r="S918" s="15"/>
      <c r="EZ918" s="134"/>
      <c r="FA918" s="134"/>
      <c r="FB918" s="134"/>
      <c r="FC918" s="134"/>
      <c r="FD918" s="134"/>
    </row>
    <row r="919" spans="2:160" x14ac:dyDescent="0.2">
      <c r="B919" s="55">
        <f t="shared" si="85"/>
        <v>0</v>
      </c>
      <c r="C919" s="55" t="str">
        <f t="shared" si="86"/>
        <v/>
      </c>
      <c r="D919" s="55" t="str">
        <f t="shared" si="87"/>
        <v/>
      </c>
      <c r="E919" s="55" t="str">
        <f t="shared" si="88"/>
        <v/>
      </c>
      <c r="F919" s="55" t="str">
        <f t="shared" si="89"/>
        <v/>
      </c>
      <c r="G919" s="55" t="str">
        <f t="shared" si="84"/>
        <v/>
      </c>
      <c r="H919" s="136" t="str">
        <f>IF(AND(M919&gt;0,M919&lt;='Summary STATS'!$C$22),1,"")</f>
        <v/>
      </c>
      <c r="J919" s="26">
        <v>918</v>
      </c>
      <c r="R919" s="15"/>
      <c r="S919" s="15"/>
      <c r="EZ919" s="134"/>
      <c r="FA919" s="134"/>
      <c r="FB919" s="134"/>
      <c r="FC919" s="134"/>
      <c r="FD919" s="134"/>
    </row>
    <row r="920" spans="2:160" x14ac:dyDescent="0.2">
      <c r="B920" s="55">
        <f t="shared" si="85"/>
        <v>0</v>
      </c>
      <c r="C920" s="55" t="str">
        <f t="shared" si="86"/>
        <v/>
      </c>
      <c r="D920" s="55" t="str">
        <f t="shared" si="87"/>
        <v/>
      </c>
      <c r="E920" s="55" t="str">
        <f t="shared" si="88"/>
        <v/>
      </c>
      <c r="F920" s="55" t="str">
        <f t="shared" si="89"/>
        <v/>
      </c>
      <c r="G920" s="55" t="str">
        <f t="shared" si="84"/>
        <v/>
      </c>
      <c r="H920" s="136" t="str">
        <f>IF(AND(M920&gt;0,M920&lt;='Summary STATS'!$C$22),1,"")</f>
        <v/>
      </c>
      <c r="J920" s="26">
        <v>919</v>
      </c>
      <c r="R920" s="15"/>
      <c r="S920" s="15"/>
      <c r="EZ920" s="134"/>
      <c r="FA920" s="134"/>
      <c r="FB920" s="134"/>
      <c r="FC920" s="134"/>
      <c r="FD920" s="134"/>
    </row>
    <row r="921" spans="2:160" x14ac:dyDescent="0.2">
      <c r="B921" s="55">
        <f t="shared" si="85"/>
        <v>0</v>
      </c>
      <c r="C921" s="55" t="str">
        <f t="shared" si="86"/>
        <v/>
      </c>
      <c r="D921" s="55" t="str">
        <f t="shared" si="87"/>
        <v/>
      </c>
      <c r="E921" s="55" t="str">
        <f t="shared" si="88"/>
        <v/>
      </c>
      <c r="F921" s="55" t="str">
        <f t="shared" si="89"/>
        <v/>
      </c>
      <c r="G921" s="55" t="str">
        <f t="shared" si="84"/>
        <v/>
      </c>
      <c r="H921" s="136" t="str">
        <f>IF(AND(M921&gt;0,M921&lt;='Summary STATS'!$C$22),1,"")</f>
        <v/>
      </c>
      <c r="J921" s="26">
        <v>920</v>
      </c>
      <c r="R921" s="15"/>
      <c r="S921" s="15"/>
      <c r="EZ921" s="134"/>
      <c r="FA921" s="134"/>
      <c r="FB921" s="134"/>
      <c r="FC921" s="134"/>
      <c r="FD921" s="134"/>
    </row>
    <row r="922" spans="2:160" x14ac:dyDescent="0.2">
      <c r="B922" s="55">
        <f t="shared" si="85"/>
        <v>0</v>
      </c>
      <c r="C922" s="55" t="str">
        <f t="shared" si="86"/>
        <v/>
      </c>
      <c r="D922" s="55" t="str">
        <f t="shared" si="87"/>
        <v/>
      </c>
      <c r="E922" s="55" t="str">
        <f t="shared" si="88"/>
        <v/>
      </c>
      <c r="F922" s="55" t="str">
        <f t="shared" si="89"/>
        <v/>
      </c>
      <c r="G922" s="55" t="str">
        <f t="shared" ref="G922:G985" si="90">IF($B922&gt;=1,$M922,"")</f>
        <v/>
      </c>
      <c r="H922" s="136" t="str">
        <f>IF(AND(M922&gt;0,M922&lt;='Summary STATS'!$C$22),1,"")</f>
        <v/>
      </c>
      <c r="J922" s="26">
        <v>921</v>
      </c>
      <c r="R922" s="15"/>
      <c r="S922" s="15"/>
      <c r="EZ922" s="134"/>
      <c r="FA922" s="134"/>
      <c r="FB922" s="134"/>
      <c r="FC922" s="134"/>
      <c r="FD922" s="134"/>
    </row>
    <row r="923" spans="2:160" x14ac:dyDescent="0.2">
      <c r="B923" s="55">
        <f t="shared" si="85"/>
        <v>0</v>
      </c>
      <c r="C923" s="55" t="str">
        <f t="shared" si="86"/>
        <v/>
      </c>
      <c r="D923" s="55" t="str">
        <f t="shared" si="87"/>
        <v/>
      </c>
      <c r="E923" s="55" t="str">
        <f t="shared" si="88"/>
        <v/>
      </c>
      <c r="F923" s="55" t="str">
        <f t="shared" si="89"/>
        <v/>
      </c>
      <c r="G923" s="55" t="str">
        <f t="shared" si="90"/>
        <v/>
      </c>
      <c r="H923" s="136" t="str">
        <f>IF(AND(M923&gt;0,M923&lt;='Summary STATS'!$C$22),1,"")</f>
        <v/>
      </c>
      <c r="J923" s="26">
        <v>922</v>
      </c>
      <c r="R923" s="15"/>
      <c r="S923" s="15"/>
      <c r="EZ923" s="134"/>
      <c r="FA923" s="134"/>
      <c r="FB923" s="134"/>
      <c r="FC923" s="134"/>
      <c r="FD923" s="134"/>
    </row>
    <row r="924" spans="2:160" x14ac:dyDescent="0.2">
      <c r="B924" s="55">
        <f t="shared" si="85"/>
        <v>0</v>
      </c>
      <c r="C924" s="55" t="str">
        <f t="shared" si="86"/>
        <v/>
      </c>
      <c r="D924" s="55" t="str">
        <f t="shared" si="87"/>
        <v/>
      </c>
      <c r="E924" s="55" t="str">
        <f t="shared" si="88"/>
        <v/>
      </c>
      <c r="F924" s="55" t="str">
        <f t="shared" si="89"/>
        <v/>
      </c>
      <c r="G924" s="55" t="str">
        <f t="shared" si="90"/>
        <v/>
      </c>
      <c r="H924" s="136" t="str">
        <f>IF(AND(M924&gt;0,M924&lt;='Summary STATS'!$C$22),1,"")</f>
        <v/>
      </c>
      <c r="J924" s="26">
        <v>923</v>
      </c>
      <c r="R924" s="15"/>
      <c r="S924" s="15"/>
      <c r="EZ924" s="134"/>
      <c r="FA924" s="134"/>
      <c r="FB924" s="134"/>
      <c r="FC924" s="134"/>
      <c r="FD924" s="134"/>
    </row>
    <row r="925" spans="2:160" x14ac:dyDescent="0.2">
      <c r="B925" s="55">
        <f t="shared" si="85"/>
        <v>0</v>
      </c>
      <c r="C925" s="55" t="str">
        <f t="shared" si="86"/>
        <v/>
      </c>
      <c r="D925" s="55" t="str">
        <f t="shared" si="87"/>
        <v/>
      </c>
      <c r="E925" s="55" t="str">
        <f t="shared" si="88"/>
        <v/>
      </c>
      <c r="F925" s="55" t="str">
        <f t="shared" si="89"/>
        <v/>
      </c>
      <c r="G925" s="55" t="str">
        <f t="shared" si="90"/>
        <v/>
      </c>
      <c r="H925" s="136" t="str">
        <f>IF(AND(M925&gt;0,M925&lt;='Summary STATS'!$C$22),1,"")</f>
        <v/>
      </c>
      <c r="J925" s="26">
        <v>924</v>
      </c>
      <c r="R925" s="15"/>
      <c r="S925" s="15"/>
      <c r="EZ925" s="134"/>
      <c r="FA925" s="134"/>
      <c r="FB925" s="134"/>
      <c r="FC925" s="134"/>
      <c r="FD925" s="134"/>
    </row>
    <row r="926" spans="2:160" x14ac:dyDescent="0.2">
      <c r="B926" s="55">
        <f t="shared" si="85"/>
        <v>0</v>
      </c>
      <c r="C926" s="55" t="str">
        <f t="shared" si="86"/>
        <v/>
      </c>
      <c r="D926" s="55" t="str">
        <f t="shared" si="87"/>
        <v/>
      </c>
      <c r="E926" s="55" t="str">
        <f t="shared" si="88"/>
        <v/>
      </c>
      <c r="F926" s="55" t="str">
        <f t="shared" si="89"/>
        <v/>
      </c>
      <c r="G926" s="55" t="str">
        <f t="shared" si="90"/>
        <v/>
      </c>
      <c r="H926" s="136" t="str">
        <f>IF(AND(M926&gt;0,M926&lt;='Summary STATS'!$C$22),1,"")</f>
        <v/>
      </c>
      <c r="J926" s="26">
        <v>925</v>
      </c>
      <c r="R926" s="15"/>
      <c r="S926" s="15"/>
      <c r="EZ926" s="134"/>
      <c r="FA926" s="134"/>
      <c r="FB926" s="134"/>
      <c r="FC926" s="134"/>
      <c r="FD926" s="134"/>
    </row>
    <row r="927" spans="2:160" x14ac:dyDescent="0.2">
      <c r="B927" s="55">
        <f t="shared" si="85"/>
        <v>0</v>
      </c>
      <c r="C927" s="55" t="str">
        <f t="shared" si="86"/>
        <v/>
      </c>
      <c r="D927" s="55" t="str">
        <f t="shared" si="87"/>
        <v/>
      </c>
      <c r="E927" s="55" t="str">
        <f t="shared" si="88"/>
        <v/>
      </c>
      <c r="F927" s="55" t="str">
        <f t="shared" si="89"/>
        <v/>
      </c>
      <c r="G927" s="55" t="str">
        <f t="shared" si="90"/>
        <v/>
      </c>
      <c r="H927" s="136" t="str">
        <f>IF(AND(M927&gt;0,M927&lt;='Summary STATS'!$C$22),1,"")</f>
        <v/>
      </c>
      <c r="J927" s="26">
        <v>926</v>
      </c>
      <c r="R927" s="15"/>
      <c r="S927" s="15"/>
      <c r="EZ927" s="134"/>
      <c r="FA927" s="134"/>
      <c r="FB927" s="134"/>
      <c r="FC927" s="134"/>
      <c r="FD927" s="134"/>
    </row>
    <row r="928" spans="2:160" x14ac:dyDescent="0.2">
      <c r="B928" s="55">
        <f t="shared" si="85"/>
        <v>0</v>
      </c>
      <c r="C928" s="55" t="str">
        <f t="shared" si="86"/>
        <v/>
      </c>
      <c r="D928" s="55" t="str">
        <f t="shared" si="87"/>
        <v/>
      </c>
      <c r="E928" s="55" t="str">
        <f t="shared" si="88"/>
        <v/>
      </c>
      <c r="F928" s="55" t="str">
        <f t="shared" si="89"/>
        <v/>
      </c>
      <c r="G928" s="55" t="str">
        <f t="shared" si="90"/>
        <v/>
      </c>
      <c r="H928" s="136" t="str">
        <f>IF(AND(M928&gt;0,M928&lt;='Summary STATS'!$C$22),1,"")</f>
        <v/>
      </c>
      <c r="J928" s="26">
        <v>927</v>
      </c>
      <c r="R928" s="15"/>
      <c r="S928" s="15"/>
      <c r="EZ928" s="134"/>
      <c r="FA928" s="134"/>
      <c r="FB928" s="134"/>
      <c r="FC928" s="134"/>
      <c r="FD928" s="134"/>
    </row>
    <row r="929" spans="2:160" x14ac:dyDescent="0.2">
      <c r="B929" s="55">
        <f t="shared" si="85"/>
        <v>0</v>
      </c>
      <c r="C929" s="55" t="str">
        <f t="shared" si="86"/>
        <v/>
      </c>
      <c r="D929" s="55" t="str">
        <f t="shared" si="87"/>
        <v/>
      </c>
      <c r="E929" s="55" t="str">
        <f t="shared" si="88"/>
        <v/>
      </c>
      <c r="F929" s="55" t="str">
        <f t="shared" si="89"/>
        <v/>
      </c>
      <c r="G929" s="55" t="str">
        <f t="shared" si="90"/>
        <v/>
      </c>
      <c r="H929" s="136" t="str">
        <f>IF(AND(M929&gt;0,M929&lt;='Summary STATS'!$C$22),1,"")</f>
        <v/>
      </c>
      <c r="J929" s="26">
        <v>928</v>
      </c>
      <c r="R929" s="15"/>
      <c r="S929" s="15"/>
      <c r="EZ929" s="134"/>
      <c r="FA929" s="134"/>
      <c r="FB929" s="134"/>
      <c r="FC929" s="134"/>
      <c r="FD929" s="134"/>
    </row>
    <row r="930" spans="2:160" x14ac:dyDescent="0.2">
      <c r="B930" s="55">
        <f t="shared" si="85"/>
        <v>0</v>
      </c>
      <c r="C930" s="55" t="str">
        <f t="shared" si="86"/>
        <v/>
      </c>
      <c r="D930" s="55" t="str">
        <f t="shared" si="87"/>
        <v/>
      </c>
      <c r="E930" s="55" t="str">
        <f t="shared" si="88"/>
        <v/>
      </c>
      <c r="F930" s="55" t="str">
        <f t="shared" si="89"/>
        <v/>
      </c>
      <c r="G930" s="55" t="str">
        <f t="shared" si="90"/>
        <v/>
      </c>
      <c r="H930" s="136" t="str">
        <f>IF(AND(M930&gt;0,M930&lt;='Summary STATS'!$C$22),1,"")</f>
        <v/>
      </c>
      <c r="J930" s="26">
        <v>929</v>
      </c>
      <c r="R930" s="15"/>
      <c r="S930" s="15"/>
      <c r="EZ930" s="134"/>
      <c r="FA930" s="134"/>
      <c r="FB930" s="134"/>
      <c r="FC930" s="134"/>
      <c r="FD930" s="134"/>
    </row>
    <row r="931" spans="2:160" x14ac:dyDescent="0.2">
      <c r="B931" s="55">
        <f t="shared" si="85"/>
        <v>0</v>
      </c>
      <c r="C931" s="55" t="str">
        <f t="shared" si="86"/>
        <v/>
      </c>
      <c r="D931" s="55" t="str">
        <f t="shared" si="87"/>
        <v/>
      </c>
      <c r="E931" s="55" t="str">
        <f t="shared" si="88"/>
        <v/>
      </c>
      <c r="F931" s="55" t="str">
        <f t="shared" si="89"/>
        <v/>
      </c>
      <c r="G931" s="55" t="str">
        <f t="shared" si="90"/>
        <v/>
      </c>
      <c r="H931" s="136" t="str">
        <f>IF(AND(M931&gt;0,M931&lt;='Summary STATS'!$C$22),1,"")</f>
        <v/>
      </c>
      <c r="J931" s="26">
        <v>930</v>
      </c>
      <c r="R931" s="15"/>
      <c r="S931" s="15"/>
      <c r="EZ931" s="134"/>
      <c r="FA931" s="134"/>
      <c r="FB931" s="134"/>
      <c r="FC931" s="134"/>
      <c r="FD931" s="134"/>
    </row>
    <row r="932" spans="2:160" x14ac:dyDescent="0.2">
      <c r="B932" s="55">
        <f t="shared" si="85"/>
        <v>0</v>
      </c>
      <c r="C932" s="55" t="str">
        <f t="shared" si="86"/>
        <v/>
      </c>
      <c r="D932" s="55" t="str">
        <f t="shared" si="87"/>
        <v/>
      </c>
      <c r="E932" s="55" t="str">
        <f t="shared" si="88"/>
        <v/>
      </c>
      <c r="F932" s="55" t="str">
        <f t="shared" si="89"/>
        <v/>
      </c>
      <c r="G932" s="55" t="str">
        <f t="shared" si="90"/>
        <v/>
      </c>
      <c r="H932" s="136" t="str">
        <f>IF(AND(M932&gt;0,M932&lt;='Summary STATS'!$C$22),1,"")</f>
        <v/>
      </c>
      <c r="J932" s="26">
        <v>931</v>
      </c>
      <c r="R932" s="15"/>
      <c r="S932" s="15"/>
      <c r="EZ932" s="134"/>
      <c r="FA932" s="134"/>
      <c r="FB932" s="134"/>
      <c r="FC932" s="134"/>
      <c r="FD932" s="134"/>
    </row>
    <row r="933" spans="2:160" x14ac:dyDescent="0.2">
      <c r="B933" s="55">
        <f t="shared" si="85"/>
        <v>0</v>
      </c>
      <c r="C933" s="55" t="str">
        <f t="shared" si="86"/>
        <v/>
      </c>
      <c r="D933" s="55" t="str">
        <f t="shared" si="87"/>
        <v/>
      </c>
      <c r="E933" s="55" t="str">
        <f t="shared" si="88"/>
        <v/>
      </c>
      <c r="F933" s="55" t="str">
        <f t="shared" si="89"/>
        <v/>
      </c>
      <c r="G933" s="55" t="str">
        <f t="shared" si="90"/>
        <v/>
      </c>
      <c r="H933" s="136" t="str">
        <f>IF(AND(M933&gt;0,M933&lt;='Summary STATS'!$C$22),1,"")</f>
        <v/>
      </c>
      <c r="J933" s="26">
        <v>932</v>
      </c>
      <c r="R933" s="15"/>
      <c r="S933" s="15"/>
      <c r="EZ933" s="134"/>
      <c r="FA933" s="134"/>
      <c r="FB933" s="134"/>
      <c r="FC933" s="134"/>
      <c r="FD933" s="134"/>
    </row>
    <row r="934" spans="2:160" x14ac:dyDescent="0.2">
      <c r="B934" s="55">
        <f t="shared" si="85"/>
        <v>0</v>
      </c>
      <c r="C934" s="55" t="str">
        <f t="shared" si="86"/>
        <v/>
      </c>
      <c r="D934" s="55" t="str">
        <f t="shared" si="87"/>
        <v/>
      </c>
      <c r="E934" s="55" t="str">
        <f t="shared" si="88"/>
        <v/>
      </c>
      <c r="F934" s="55" t="str">
        <f t="shared" si="89"/>
        <v/>
      </c>
      <c r="G934" s="55" t="str">
        <f t="shared" si="90"/>
        <v/>
      </c>
      <c r="H934" s="136" t="str">
        <f>IF(AND(M934&gt;0,M934&lt;='Summary STATS'!$C$22),1,"")</f>
        <v/>
      </c>
      <c r="J934" s="26">
        <v>933</v>
      </c>
      <c r="R934" s="15"/>
      <c r="S934" s="15"/>
      <c r="EZ934" s="134"/>
      <c r="FA934" s="134"/>
      <c r="FB934" s="134"/>
      <c r="FC934" s="134"/>
      <c r="FD934" s="134"/>
    </row>
    <row r="935" spans="2:160" x14ac:dyDescent="0.2">
      <c r="B935" s="55">
        <f t="shared" si="85"/>
        <v>0</v>
      </c>
      <c r="C935" s="55" t="str">
        <f t="shared" si="86"/>
        <v/>
      </c>
      <c r="D935" s="55" t="str">
        <f t="shared" si="87"/>
        <v/>
      </c>
      <c r="E935" s="55" t="str">
        <f t="shared" si="88"/>
        <v/>
      </c>
      <c r="F935" s="55" t="str">
        <f t="shared" si="89"/>
        <v/>
      </c>
      <c r="G935" s="55" t="str">
        <f t="shared" si="90"/>
        <v/>
      </c>
      <c r="H935" s="136" t="str">
        <f>IF(AND(M935&gt;0,M935&lt;='Summary STATS'!$C$22),1,"")</f>
        <v/>
      </c>
      <c r="J935" s="26">
        <v>934</v>
      </c>
      <c r="R935" s="15"/>
      <c r="S935" s="15"/>
      <c r="EZ935" s="134"/>
      <c r="FA935" s="134"/>
      <c r="FB935" s="134"/>
      <c r="FC935" s="134"/>
      <c r="FD935" s="134"/>
    </row>
    <row r="936" spans="2:160" x14ac:dyDescent="0.2">
      <c r="B936" s="55">
        <f t="shared" si="85"/>
        <v>0</v>
      </c>
      <c r="C936" s="55" t="str">
        <f t="shared" si="86"/>
        <v/>
      </c>
      <c r="D936" s="55" t="str">
        <f t="shared" si="87"/>
        <v/>
      </c>
      <c r="E936" s="55" t="str">
        <f t="shared" si="88"/>
        <v/>
      </c>
      <c r="F936" s="55" t="str">
        <f t="shared" si="89"/>
        <v/>
      </c>
      <c r="G936" s="55" t="str">
        <f t="shared" si="90"/>
        <v/>
      </c>
      <c r="H936" s="136" t="str">
        <f>IF(AND(M936&gt;0,M936&lt;='Summary STATS'!$C$22),1,"")</f>
        <v/>
      </c>
      <c r="J936" s="26">
        <v>935</v>
      </c>
      <c r="R936" s="15"/>
      <c r="S936" s="15"/>
      <c r="EZ936" s="134"/>
      <c r="FA936" s="134"/>
      <c r="FB936" s="134"/>
      <c r="FC936" s="134"/>
      <c r="FD936" s="134"/>
    </row>
    <row r="937" spans="2:160" x14ac:dyDescent="0.2">
      <c r="B937" s="55">
        <f t="shared" si="85"/>
        <v>0</v>
      </c>
      <c r="C937" s="55" t="str">
        <f t="shared" si="86"/>
        <v/>
      </c>
      <c r="D937" s="55" t="str">
        <f t="shared" si="87"/>
        <v/>
      </c>
      <c r="E937" s="55" t="str">
        <f t="shared" si="88"/>
        <v/>
      </c>
      <c r="F937" s="55" t="str">
        <f t="shared" si="89"/>
        <v/>
      </c>
      <c r="G937" s="55" t="str">
        <f t="shared" si="90"/>
        <v/>
      </c>
      <c r="H937" s="136" t="str">
        <f>IF(AND(M937&gt;0,M937&lt;='Summary STATS'!$C$22),1,"")</f>
        <v/>
      </c>
      <c r="J937" s="26">
        <v>936</v>
      </c>
      <c r="R937" s="15"/>
      <c r="S937" s="15"/>
      <c r="EZ937" s="134"/>
      <c r="FA937" s="134"/>
      <c r="FB937" s="134"/>
      <c r="FC937" s="134"/>
      <c r="FD937" s="134"/>
    </row>
    <row r="938" spans="2:160" x14ac:dyDescent="0.2">
      <c r="B938" s="55">
        <f t="shared" si="85"/>
        <v>0</v>
      </c>
      <c r="C938" s="55" t="str">
        <f t="shared" si="86"/>
        <v/>
      </c>
      <c r="D938" s="55" t="str">
        <f t="shared" si="87"/>
        <v/>
      </c>
      <c r="E938" s="55" t="str">
        <f t="shared" si="88"/>
        <v/>
      </c>
      <c r="F938" s="55" t="str">
        <f t="shared" si="89"/>
        <v/>
      </c>
      <c r="G938" s="55" t="str">
        <f t="shared" si="90"/>
        <v/>
      </c>
      <c r="H938" s="136" t="str">
        <f>IF(AND(M938&gt;0,M938&lt;='Summary STATS'!$C$22),1,"")</f>
        <v/>
      </c>
      <c r="J938" s="26">
        <v>937</v>
      </c>
      <c r="R938" s="15"/>
      <c r="S938" s="15"/>
      <c r="EZ938" s="134"/>
      <c r="FA938" s="134"/>
      <c r="FB938" s="134"/>
      <c r="FC938" s="134"/>
      <c r="FD938" s="134"/>
    </row>
    <row r="939" spans="2:160" x14ac:dyDescent="0.2">
      <c r="B939" s="55">
        <f t="shared" si="85"/>
        <v>0</v>
      </c>
      <c r="C939" s="55" t="str">
        <f t="shared" si="86"/>
        <v/>
      </c>
      <c r="D939" s="55" t="str">
        <f t="shared" si="87"/>
        <v/>
      </c>
      <c r="E939" s="55" t="str">
        <f t="shared" si="88"/>
        <v/>
      </c>
      <c r="F939" s="55" t="str">
        <f t="shared" si="89"/>
        <v/>
      </c>
      <c r="G939" s="55" t="str">
        <f t="shared" si="90"/>
        <v/>
      </c>
      <c r="H939" s="136" t="str">
        <f>IF(AND(M939&gt;0,M939&lt;='Summary STATS'!$C$22),1,"")</f>
        <v/>
      </c>
      <c r="J939" s="26">
        <v>938</v>
      </c>
      <c r="R939" s="15"/>
      <c r="S939" s="15"/>
      <c r="EZ939" s="134"/>
      <c r="FA939" s="134"/>
      <c r="FB939" s="134"/>
      <c r="FC939" s="134"/>
      <c r="FD939" s="134"/>
    </row>
    <row r="940" spans="2:160" x14ac:dyDescent="0.2">
      <c r="B940" s="55">
        <f t="shared" si="85"/>
        <v>0</v>
      </c>
      <c r="C940" s="55" t="str">
        <f t="shared" si="86"/>
        <v/>
      </c>
      <c r="D940" s="55" t="str">
        <f t="shared" si="87"/>
        <v/>
      </c>
      <c r="E940" s="55" t="str">
        <f t="shared" si="88"/>
        <v/>
      </c>
      <c r="F940" s="55" t="str">
        <f t="shared" si="89"/>
        <v/>
      </c>
      <c r="G940" s="55" t="str">
        <f t="shared" si="90"/>
        <v/>
      </c>
      <c r="H940" s="136" t="str">
        <f>IF(AND(M940&gt;0,M940&lt;='Summary STATS'!$C$22),1,"")</f>
        <v/>
      </c>
      <c r="J940" s="26">
        <v>939</v>
      </c>
      <c r="R940" s="15"/>
      <c r="S940" s="15"/>
      <c r="EZ940" s="134"/>
      <c r="FA940" s="134"/>
      <c r="FB940" s="134"/>
      <c r="FC940" s="134"/>
      <c r="FD940" s="134"/>
    </row>
    <row r="941" spans="2:160" x14ac:dyDescent="0.2">
      <c r="B941" s="55">
        <f t="shared" si="85"/>
        <v>0</v>
      </c>
      <c r="C941" s="55" t="str">
        <f t="shared" si="86"/>
        <v/>
      </c>
      <c r="D941" s="55" t="str">
        <f t="shared" si="87"/>
        <v/>
      </c>
      <c r="E941" s="55" t="str">
        <f t="shared" si="88"/>
        <v/>
      </c>
      <c r="F941" s="55" t="str">
        <f t="shared" si="89"/>
        <v/>
      </c>
      <c r="G941" s="55" t="str">
        <f t="shared" si="90"/>
        <v/>
      </c>
      <c r="H941" s="136" t="str">
        <f>IF(AND(M941&gt;0,M941&lt;='Summary STATS'!$C$22),1,"")</f>
        <v/>
      </c>
      <c r="J941" s="26">
        <v>940</v>
      </c>
      <c r="R941" s="15"/>
      <c r="S941" s="15"/>
      <c r="EZ941" s="134"/>
      <c r="FA941" s="134"/>
      <c r="FB941" s="134"/>
      <c r="FC941" s="134"/>
      <c r="FD941" s="134"/>
    </row>
    <row r="942" spans="2:160" x14ac:dyDescent="0.2">
      <c r="B942" s="55">
        <f t="shared" si="85"/>
        <v>0</v>
      </c>
      <c r="C942" s="55" t="str">
        <f t="shared" si="86"/>
        <v/>
      </c>
      <c r="D942" s="55" t="str">
        <f t="shared" si="87"/>
        <v/>
      </c>
      <c r="E942" s="55" t="str">
        <f t="shared" si="88"/>
        <v/>
      </c>
      <c r="F942" s="55" t="str">
        <f t="shared" si="89"/>
        <v/>
      </c>
      <c r="G942" s="55" t="str">
        <f t="shared" si="90"/>
        <v/>
      </c>
      <c r="H942" s="136" t="str">
        <f>IF(AND(M942&gt;0,M942&lt;='Summary STATS'!$C$22),1,"")</f>
        <v/>
      </c>
      <c r="J942" s="26">
        <v>941</v>
      </c>
      <c r="R942" s="15"/>
      <c r="S942" s="15"/>
      <c r="EZ942" s="134"/>
      <c r="FA942" s="134"/>
      <c r="FB942" s="134"/>
      <c r="FC942" s="134"/>
      <c r="FD942" s="134"/>
    </row>
    <row r="943" spans="2:160" x14ac:dyDescent="0.2">
      <c r="B943" s="55">
        <f t="shared" si="85"/>
        <v>0</v>
      </c>
      <c r="C943" s="55" t="str">
        <f t="shared" si="86"/>
        <v/>
      </c>
      <c r="D943" s="55" t="str">
        <f t="shared" si="87"/>
        <v/>
      </c>
      <c r="E943" s="55" t="str">
        <f t="shared" si="88"/>
        <v/>
      </c>
      <c r="F943" s="55" t="str">
        <f t="shared" si="89"/>
        <v/>
      </c>
      <c r="G943" s="55" t="str">
        <f t="shared" si="90"/>
        <v/>
      </c>
      <c r="H943" s="136" t="str">
        <f>IF(AND(M943&gt;0,M943&lt;='Summary STATS'!$C$22),1,"")</f>
        <v/>
      </c>
      <c r="J943" s="26">
        <v>942</v>
      </c>
      <c r="R943" s="15"/>
      <c r="S943" s="15"/>
      <c r="EZ943" s="134"/>
      <c r="FA943" s="134"/>
      <c r="FB943" s="134"/>
      <c r="FC943" s="134"/>
      <c r="FD943" s="134"/>
    </row>
    <row r="944" spans="2:160" x14ac:dyDescent="0.2">
      <c r="B944" s="55">
        <f t="shared" si="85"/>
        <v>0</v>
      </c>
      <c r="C944" s="55" t="str">
        <f t="shared" si="86"/>
        <v/>
      </c>
      <c r="D944" s="55" t="str">
        <f t="shared" si="87"/>
        <v/>
      </c>
      <c r="E944" s="55" t="str">
        <f t="shared" si="88"/>
        <v/>
      </c>
      <c r="F944" s="55" t="str">
        <f t="shared" si="89"/>
        <v/>
      </c>
      <c r="G944" s="55" t="str">
        <f t="shared" si="90"/>
        <v/>
      </c>
      <c r="H944" s="136" t="str">
        <f>IF(AND(M944&gt;0,M944&lt;='Summary STATS'!$C$22),1,"")</f>
        <v/>
      </c>
      <c r="J944" s="26">
        <v>943</v>
      </c>
      <c r="R944" s="15"/>
      <c r="S944" s="15"/>
      <c r="EZ944" s="134"/>
      <c r="FA944" s="134"/>
      <c r="FB944" s="134"/>
      <c r="FC944" s="134"/>
      <c r="FD944" s="134"/>
    </row>
    <row r="945" spans="2:160" x14ac:dyDescent="0.2">
      <c r="B945" s="55">
        <f t="shared" si="85"/>
        <v>0</v>
      </c>
      <c r="C945" s="55" t="str">
        <f t="shared" si="86"/>
        <v/>
      </c>
      <c r="D945" s="55" t="str">
        <f t="shared" si="87"/>
        <v/>
      </c>
      <c r="E945" s="55" t="str">
        <f t="shared" si="88"/>
        <v/>
      </c>
      <c r="F945" s="55" t="str">
        <f t="shared" si="89"/>
        <v/>
      </c>
      <c r="G945" s="55" t="str">
        <f t="shared" si="90"/>
        <v/>
      </c>
      <c r="H945" s="136" t="str">
        <f>IF(AND(M945&gt;0,M945&lt;='Summary STATS'!$C$22),1,"")</f>
        <v/>
      </c>
      <c r="J945" s="26">
        <v>944</v>
      </c>
      <c r="R945" s="15"/>
      <c r="S945" s="15"/>
      <c r="EZ945" s="134"/>
      <c r="FA945" s="134"/>
      <c r="FB945" s="134"/>
      <c r="FC945" s="134"/>
      <c r="FD945" s="134"/>
    </row>
    <row r="946" spans="2:160" x14ac:dyDescent="0.2">
      <c r="B946" s="55">
        <f t="shared" si="85"/>
        <v>0</v>
      </c>
      <c r="C946" s="55" t="str">
        <f t="shared" si="86"/>
        <v/>
      </c>
      <c r="D946" s="55" t="str">
        <f t="shared" si="87"/>
        <v/>
      </c>
      <c r="E946" s="55" t="str">
        <f t="shared" si="88"/>
        <v/>
      </c>
      <c r="F946" s="55" t="str">
        <f t="shared" si="89"/>
        <v/>
      </c>
      <c r="G946" s="55" t="str">
        <f t="shared" si="90"/>
        <v/>
      </c>
      <c r="H946" s="136" t="str">
        <f>IF(AND(M946&gt;0,M946&lt;='Summary STATS'!$C$22),1,"")</f>
        <v/>
      </c>
      <c r="J946" s="26">
        <v>945</v>
      </c>
      <c r="R946" s="15"/>
      <c r="S946" s="15"/>
      <c r="EZ946" s="134"/>
      <c r="FA946" s="134"/>
      <c r="FB946" s="134"/>
      <c r="FC946" s="134"/>
      <c r="FD946" s="134"/>
    </row>
    <row r="947" spans="2:160" x14ac:dyDescent="0.2">
      <c r="B947" s="55">
        <f t="shared" si="85"/>
        <v>0</v>
      </c>
      <c r="C947" s="55" t="str">
        <f t="shared" si="86"/>
        <v/>
      </c>
      <c r="D947" s="55" t="str">
        <f t="shared" si="87"/>
        <v/>
      </c>
      <c r="E947" s="55" t="str">
        <f t="shared" si="88"/>
        <v/>
      </c>
      <c r="F947" s="55" t="str">
        <f t="shared" si="89"/>
        <v/>
      </c>
      <c r="G947" s="55" t="str">
        <f t="shared" si="90"/>
        <v/>
      </c>
      <c r="H947" s="136" t="str">
        <f>IF(AND(M947&gt;0,M947&lt;='Summary STATS'!$C$22),1,"")</f>
        <v/>
      </c>
      <c r="J947" s="26">
        <v>946</v>
      </c>
      <c r="R947" s="15"/>
      <c r="S947" s="15"/>
      <c r="EZ947" s="134"/>
      <c r="FA947" s="134"/>
      <c r="FB947" s="134"/>
      <c r="FC947" s="134"/>
      <c r="FD947" s="134"/>
    </row>
    <row r="948" spans="2:160" x14ac:dyDescent="0.2">
      <c r="B948" s="55">
        <f t="shared" si="85"/>
        <v>0</v>
      </c>
      <c r="C948" s="55" t="str">
        <f t="shared" si="86"/>
        <v/>
      </c>
      <c r="D948" s="55" t="str">
        <f t="shared" si="87"/>
        <v/>
      </c>
      <c r="E948" s="55" t="str">
        <f t="shared" si="88"/>
        <v/>
      </c>
      <c r="F948" s="55" t="str">
        <f t="shared" si="89"/>
        <v/>
      </c>
      <c r="G948" s="55" t="str">
        <f t="shared" si="90"/>
        <v/>
      </c>
      <c r="H948" s="136" t="str">
        <f>IF(AND(M948&gt;0,M948&lt;='Summary STATS'!$C$22),1,"")</f>
        <v/>
      </c>
      <c r="J948" s="26">
        <v>947</v>
      </c>
      <c r="R948" s="15"/>
      <c r="S948" s="15"/>
      <c r="EZ948" s="134"/>
      <c r="FA948" s="134"/>
      <c r="FB948" s="134"/>
      <c r="FC948" s="134"/>
      <c r="FD948" s="134"/>
    </row>
    <row r="949" spans="2:160" x14ac:dyDescent="0.2">
      <c r="B949" s="55">
        <f t="shared" si="85"/>
        <v>0</v>
      </c>
      <c r="C949" s="55" t="str">
        <f t="shared" si="86"/>
        <v/>
      </c>
      <c r="D949" s="55" t="str">
        <f t="shared" si="87"/>
        <v/>
      </c>
      <c r="E949" s="55" t="str">
        <f t="shared" si="88"/>
        <v/>
      </c>
      <c r="F949" s="55" t="str">
        <f t="shared" si="89"/>
        <v/>
      </c>
      <c r="G949" s="55" t="str">
        <f t="shared" si="90"/>
        <v/>
      </c>
      <c r="H949" s="136" t="str">
        <f>IF(AND(M949&gt;0,M949&lt;='Summary STATS'!$C$22),1,"")</f>
        <v/>
      </c>
      <c r="J949" s="26">
        <v>948</v>
      </c>
      <c r="R949" s="15"/>
      <c r="S949" s="15"/>
      <c r="EZ949" s="134"/>
      <c r="FA949" s="134"/>
      <c r="FB949" s="134"/>
      <c r="FC949" s="134"/>
      <c r="FD949" s="134"/>
    </row>
    <row r="950" spans="2:160" x14ac:dyDescent="0.2">
      <c r="B950" s="55">
        <f t="shared" si="85"/>
        <v>0</v>
      </c>
      <c r="C950" s="55" t="str">
        <f t="shared" si="86"/>
        <v/>
      </c>
      <c r="D950" s="55" t="str">
        <f t="shared" si="87"/>
        <v/>
      </c>
      <c r="E950" s="55" t="str">
        <f t="shared" si="88"/>
        <v/>
      </c>
      <c r="F950" s="55" t="str">
        <f t="shared" si="89"/>
        <v/>
      </c>
      <c r="G950" s="55" t="str">
        <f t="shared" si="90"/>
        <v/>
      </c>
      <c r="H950" s="136" t="str">
        <f>IF(AND(M950&gt;0,M950&lt;='Summary STATS'!$C$22),1,"")</f>
        <v/>
      </c>
      <c r="J950" s="26">
        <v>949</v>
      </c>
      <c r="R950" s="15"/>
      <c r="S950" s="15"/>
      <c r="EZ950" s="134"/>
      <c r="FA950" s="134"/>
      <c r="FB950" s="134"/>
      <c r="FC950" s="134"/>
      <c r="FD950" s="134"/>
    </row>
    <row r="951" spans="2:160" x14ac:dyDescent="0.2">
      <c r="B951" s="55">
        <f t="shared" si="85"/>
        <v>0</v>
      </c>
      <c r="C951" s="55" t="str">
        <f t="shared" si="86"/>
        <v/>
      </c>
      <c r="D951" s="55" t="str">
        <f t="shared" si="87"/>
        <v/>
      </c>
      <c r="E951" s="55" t="str">
        <f t="shared" si="88"/>
        <v/>
      </c>
      <c r="F951" s="55" t="str">
        <f t="shared" si="89"/>
        <v/>
      </c>
      <c r="G951" s="55" t="str">
        <f t="shared" si="90"/>
        <v/>
      </c>
      <c r="H951" s="136" t="str">
        <f>IF(AND(M951&gt;0,M951&lt;='Summary STATS'!$C$22),1,"")</f>
        <v/>
      </c>
      <c r="J951" s="26">
        <v>950</v>
      </c>
      <c r="R951" s="15"/>
      <c r="S951" s="15"/>
      <c r="EZ951" s="134"/>
      <c r="FA951" s="134"/>
      <c r="FB951" s="134"/>
      <c r="FC951" s="134"/>
      <c r="FD951" s="134"/>
    </row>
    <row r="952" spans="2:160" x14ac:dyDescent="0.2">
      <c r="B952" s="55">
        <f t="shared" si="85"/>
        <v>0</v>
      </c>
      <c r="C952" s="55" t="str">
        <f t="shared" si="86"/>
        <v/>
      </c>
      <c r="D952" s="55" t="str">
        <f t="shared" si="87"/>
        <v/>
      </c>
      <c r="E952" s="55" t="str">
        <f t="shared" si="88"/>
        <v/>
      </c>
      <c r="F952" s="55" t="str">
        <f t="shared" si="89"/>
        <v/>
      </c>
      <c r="G952" s="55" t="str">
        <f t="shared" si="90"/>
        <v/>
      </c>
      <c r="H952" s="136" t="str">
        <f>IF(AND(M952&gt;0,M952&lt;='Summary STATS'!$C$22),1,"")</f>
        <v/>
      </c>
      <c r="J952" s="26">
        <v>951</v>
      </c>
      <c r="R952" s="15"/>
      <c r="S952" s="15"/>
      <c r="EZ952" s="134"/>
      <c r="FA952" s="134"/>
      <c r="FB952" s="134"/>
      <c r="FC952" s="134"/>
      <c r="FD952" s="134"/>
    </row>
    <row r="953" spans="2:160" x14ac:dyDescent="0.2">
      <c r="B953" s="55">
        <f t="shared" si="85"/>
        <v>0</v>
      </c>
      <c r="C953" s="55" t="str">
        <f t="shared" si="86"/>
        <v/>
      </c>
      <c r="D953" s="55" t="str">
        <f t="shared" si="87"/>
        <v/>
      </c>
      <c r="E953" s="55" t="str">
        <f t="shared" si="88"/>
        <v/>
      </c>
      <c r="F953" s="55" t="str">
        <f t="shared" si="89"/>
        <v/>
      </c>
      <c r="G953" s="55" t="str">
        <f t="shared" si="90"/>
        <v/>
      </c>
      <c r="H953" s="136" t="str">
        <f>IF(AND(M953&gt;0,M953&lt;='Summary STATS'!$C$22),1,"")</f>
        <v/>
      </c>
      <c r="J953" s="26">
        <v>952</v>
      </c>
      <c r="R953" s="15"/>
      <c r="S953" s="15"/>
      <c r="EZ953" s="134"/>
      <c r="FA953" s="134"/>
      <c r="FB953" s="134"/>
      <c r="FC953" s="134"/>
      <c r="FD953" s="134"/>
    </row>
    <row r="954" spans="2:160" x14ac:dyDescent="0.2">
      <c r="B954" s="55">
        <f t="shared" si="85"/>
        <v>0</v>
      </c>
      <c r="C954" s="55" t="str">
        <f t="shared" si="86"/>
        <v/>
      </c>
      <c r="D954" s="55" t="str">
        <f t="shared" si="87"/>
        <v/>
      </c>
      <c r="E954" s="55" t="str">
        <f t="shared" si="88"/>
        <v/>
      </c>
      <c r="F954" s="55" t="str">
        <f t="shared" si="89"/>
        <v/>
      </c>
      <c r="G954" s="55" t="str">
        <f t="shared" si="90"/>
        <v/>
      </c>
      <c r="H954" s="136" t="str">
        <f>IF(AND(M954&gt;0,M954&lt;='Summary STATS'!$C$22),1,"")</f>
        <v/>
      </c>
      <c r="J954" s="26">
        <v>953</v>
      </c>
      <c r="R954" s="15"/>
      <c r="S954" s="15"/>
      <c r="EZ954" s="134"/>
      <c r="FA954" s="134"/>
      <c r="FB954" s="134"/>
      <c r="FC954" s="134"/>
      <c r="FD954" s="134"/>
    </row>
    <row r="955" spans="2:160" x14ac:dyDescent="0.2">
      <c r="B955" s="55">
        <f t="shared" si="85"/>
        <v>0</v>
      </c>
      <c r="C955" s="55" t="str">
        <f t="shared" si="86"/>
        <v/>
      </c>
      <c r="D955" s="55" t="str">
        <f t="shared" si="87"/>
        <v/>
      </c>
      <c r="E955" s="55" t="str">
        <f t="shared" si="88"/>
        <v/>
      </c>
      <c r="F955" s="55" t="str">
        <f t="shared" si="89"/>
        <v/>
      </c>
      <c r="G955" s="55" t="str">
        <f t="shared" si="90"/>
        <v/>
      </c>
      <c r="H955" s="136" t="str">
        <f>IF(AND(M955&gt;0,M955&lt;='Summary STATS'!$C$22),1,"")</f>
        <v/>
      </c>
      <c r="J955" s="26">
        <v>954</v>
      </c>
      <c r="R955" s="15"/>
      <c r="S955" s="15"/>
      <c r="EZ955" s="134"/>
      <c r="FA955" s="134"/>
      <c r="FB955" s="134"/>
      <c r="FC955" s="134"/>
      <c r="FD955" s="134"/>
    </row>
    <row r="956" spans="2:160" x14ac:dyDescent="0.2">
      <c r="B956" s="55">
        <f t="shared" si="85"/>
        <v>0</v>
      </c>
      <c r="C956" s="55" t="str">
        <f t="shared" si="86"/>
        <v/>
      </c>
      <c r="D956" s="55" t="str">
        <f t="shared" si="87"/>
        <v/>
      </c>
      <c r="E956" s="55" t="str">
        <f t="shared" si="88"/>
        <v/>
      </c>
      <c r="F956" s="55" t="str">
        <f t="shared" si="89"/>
        <v/>
      </c>
      <c r="G956" s="55" t="str">
        <f t="shared" si="90"/>
        <v/>
      </c>
      <c r="H956" s="136" t="str">
        <f>IF(AND(M956&gt;0,M956&lt;='Summary STATS'!$C$22),1,"")</f>
        <v/>
      </c>
      <c r="J956" s="26">
        <v>955</v>
      </c>
      <c r="R956" s="15"/>
      <c r="S956" s="15"/>
      <c r="EZ956" s="134"/>
      <c r="FA956" s="134"/>
      <c r="FB956" s="134"/>
      <c r="FC956" s="134"/>
      <c r="FD956" s="134"/>
    </row>
    <row r="957" spans="2:160" x14ac:dyDescent="0.2">
      <c r="B957" s="55">
        <f t="shared" si="85"/>
        <v>0</v>
      </c>
      <c r="C957" s="55" t="str">
        <f t="shared" si="86"/>
        <v/>
      </c>
      <c r="D957" s="55" t="str">
        <f t="shared" si="87"/>
        <v/>
      </c>
      <c r="E957" s="55" t="str">
        <f t="shared" si="88"/>
        <v/>
      </c>
      <c r="F957" s="55" t="str">
        <f t="shared" si="89"/>
        <v/>
      </c>
      <c r="G957" s="55" t="str">
        <f t="shared" si="90"/>
        <v/>
      </c>
      <c r="H957" s="136" t="str">
        <f>IF(AND(M957&gt;0,M957&lt;='Summary STATS'!$C$22),1,"")</f>
        <v/>
      </c>
      <c r="J957" s="26">
        <v>956</v>
      </c>
      <c r="R957" s="15"/>
      <c r="S957" s="15"/>
      <c r="EZ957" s="134"/>
      <c r="FA957" s="134"/>
      <c r="FB957" s="134"/>
      <c r="FC957" s="134"/>
      <c r="FD957" s="134"/>
    </row>
    <row r="958" spans="2:160" x14ac:dyDescent="0.2">
      <c r="B958" s="55">
        <f t="shared" si="85"/>
        <v>0</v>
      </c>
      <c r="C958" s="55" t="str">
        <f t="shared" si="86"/>
        <v/>
      </c>
      <c r="D958" s="55" t="str">
        <f t="shared" si="87"/>
        <v/>
      </c>
      <c r="E958" s="55" t="str">
        <f t="shared" si="88"/>
        <v/>
      </c>
      <c r="F958" s="55" t="str">
        <f t="shared" si="89"/>
        <v/>
      </c>
      <c r="G958" s="55" t="str">
        <f t="shared" si="90"/>
        <v/>
      </c>
      <c r="H958" s="136" t="str">
        <f>IF(AND(M958&gt;0,M958&lt;='Summary STATS'!$C$22),1,"")</f>
        <v/>
      </c>
      <c r="J958" s="26">
        <v>957</v>
      </c>
      <c r="R958" s="15"/>
      <c r="S958" s="15"/>
      <c r="EZ958" s="134"/>
      <c r="FA958" s="134"/>
      <c r="FB958" s="134"/>
      <c r="FC958" s="134"/>
      <c r="FD958" s="134"/>
    </row>
    <row r="959" spans="2:160" x14ac:dyDescent="0.2">
      <c r="B959" s="55">
        <f t="shared" si="85"/>
        <v>0</v>
      </c>
      <c r="C959" s="55" t="str">
        <f t="shared" si="86"/>
        <v/>
      </c>
      <c r="D959" s="55" t="str">
        <f t="shared" si="87"/>
        <v/>
      </c>
      <c r="E959" s="55" t="str">
        <f t="shared" si="88"/>
        <v/>
      </c>
      <c r="F959" s="55" t="str">
        <f t="shared" si="89"/>
        <v/>
      </c>
      <c r="G959" s="55" t="str">
        <f t="shared" si="90"/>
        <v/>
      </c>
      <c r="H959" s="136" t="str">
        <f>IF(AND(M959&gt;0,M959&lt;='Summary STATS'!$C$22),1,"")</f>
        <v/>
      </c>
      <c r="J959" s="26">
        <v>958</v>
      </c>
      <c r="R959" s="15"/>
      <c r="S959" s="15"/>
      <c r="EZ959" s="134"/>
      <c r="FA959" s="134"/>
      <c r="FB959" s="134"/>
      <c r="FC959" s="134"/>
      <c r="FD959" s="134"/>
    </row>
    <row r="960" spans="2:160" x14ac:dyDescent="0.2">
      <c r="B960" s="55">
        <f t="shared" si="85"/>
        <v>0</v>
      </c>
      <c r="C960" s="55" t="str">
        <f t="shared" si="86"/>
        <v/>
      </c>
      <c r="D960" s="55" t="str">
        <f t="shared" si="87"/>
        <v/>
      </c>
      <c r="E960" s="55" t="str">
        <f t="shared" si="88"/>
        <v/>
      </c>
      <c r="F960" s="55" t="str">
        <f t="shared" si="89"/>
        <v/>
      </c>
      <c r="G960" s="55" t="str">
        <f t="shared" si="90"/>
        <v/>
      </c>
      <c r="H960" s="136" t="str">
        <f>IF(AND(M960&gt;0,M960&lt;='Summary STATS'!$C$22),1,"")</f>
        <v/>
      </c>
      <c r="J960" s="26">
        <v>959</v>
      </c>
      <c r="R960" s="15"/>
      <c r="S960" s="15"/>
      <c r="EZ960" s="134"/>
      <c r="FA960" s="134"/>
      <c r="FB960" s="134"/>
      <c r="FC960" s="134"/>
      <c r="FD960" s="134"/>
    </row>
    <row r="961" spans="2:160" x14ac:dyDescent="0.2">
      <c r="B961" s="55">
        <f t="shared" si="85"/>
        <v>0</v>
      </c>
      <c r="C961" s="55" t="str">
        <f t="shared" si="86"/>
        <v/>
      </c>
      <c r="D961" s="55" t="str">
        <f t="shared" si="87"/>
        <v/>
      </c>
      <c r="E961" s="55" t="str">
        <f t="shared" si="88"/>
        <v/>
      </c>
      <c r="F961" s="55" t="str">
        <f t="shared" si="89"/>
        <v/>
      </c>
      <c r="G961" s="55" t="str">
        <f t="shared" si="90"/>
        <v/>
      </c>
      <c r="H961" s="136" t="str">
        <f>IF(AND(M961&gt;0,M961&lt;='Summary STATS'!$C$22),1,"")</f>
        <v/>
      </c>
      <c r="J961" s="26">
        <v>960</v>
      </c>
      <c r="R961" s="15"/>
      <c r="S961" s="15"/>
      <c r="EZ961" s="134"/>
      <c r="FA961" s="134"/>
      <c r="FB961" s="134"/>
      <c r="FC961" s="134"/>
      <c r="FD961" s="134"/>
    </row>
    <row r="962" spans="2:160" x14ac:dyDescent="0.2">
      <c r="B962" s="55">
        <f t="shared" ref="B962:B1025" si="91">COUNT(R962:EY962,FE962:FM962)</f>
        <v>0</v>
      </c>
      <c r="C962" s="55" t="str">
        <f t="shared" ref="C962:C1025" si="92">IF(COUNT(R962:EY962,FE962:FM962)&gt;0,COUNT(R962:EY962,FE962:FM962),"")</f>
        <v/>
      </c>
      <c r="D962" s="55" t="str">
        <f t="shared" ref="D962:D1025" si="93">IF(COUNT(T962:BJ962,BL962:BT962,BV962:CB962,CD962:EY962,FE962:FM962)&gt;0,COUNT(T962:BJ962,BL962:BT962,BV962:CB962,CD962:EY962,FE962:FM962),"")</f>
        <v/>
      </c>
      <c r="E962" s="55" t="str">
        <f t="shared" ref="E962:E1025" si="94">IF(H962=1,COUNT(R962:EY962,FE962:FM962),"")</f>
        <v/>
      </c>
      <c r="F962" s="55" t="str">
        <f t="shared" ref="F962:F1025" si="95">IF(H962=1,COUNT(T962:BJ962,BL962:BT962,BV962:CB962,CD962:EY962,FE962:FM962),"")</f>
        <v/>
      </c>
      <c r="G962" s="55" t="str">
        <f t="shared" si="90"/>
        <v/>
      </c>
      <c r="H962" s="136" t="str">
        <f>IF(AND(M962&gt;0,M962&lt;='Summary STATS'!$C$22),1,"")</f>
        <v/>
      </c>
      <c r="J962" s="26">
        <v>961</v>
      </c>
      <c r="R962" s="15"/>
      <c r="S962" s="15"/>
      <c r="EZ962" s="134"/>
      <c r="FA962" s="134"/>
      <c r="FB962" s="134"/>
      <c r="FC962" s="134"/>
      <c r="FD962" s="134"/>
    </row>
    <row r="963" spans="2:160" x14ac:dyDescent="0.2">
      <c r="B963" s="55">
        <f t="shared" si="91"/>
        <v>0</v>
      </c>
      <c r="C963" s="55" t="str">
        <f t="shared" si="92"/>
        <v/>
      </c>
      <c r="D963" s="55" t="str">
        <f t="shared" si="93"/>
        <v/>
      </c>
      <c r="E963" s="55" t="str">
        <f t="shared" si="94"/>
        <v/>
      </c>
      <c r="F963" s="55" t="str">
        <f t="shared" si="95"/>
        <v/>
      </c>
      <c r="G963" s="55" t="str">
        <f t="shared" si="90"/>
        <v/>
      </c>
      <c r="H963" s="136" t="str">
        <f>IF(AND(M963&gt;0,M963&lt;='Summary STATS'!$C$22),1,"")</f>
        <v/>
      </c>
      <c r="J963" s="26">
        <v>962</v>
      </c>
      <c r="R963" s="15"/>
      <c r="S963" s="15"/>
      <c r="EZ963" s="134"/>
      <c r="FA963" s="134"/>
      <c r="FB963" s="134"/>
      <c r="FC963" s="134"/>
      <c r="FD963" s="134"/>
    </row>
    <row r="964" spans="2:160" x14ac:dyDescent="0.2">
      <c r="B964" s="55">
        <f t="shared" si="91"/>
        <v>0</v>
      </c>
      <c r="C964" s="55" t="str">
        <f t="shared" si="92"/>
        <v/>
      </c>
      <c r="D964" s="55" t="str">
        <f t="shared" si="93"/>
        <v/>
      </c>
      <c r="E964" s="55" t="str">
        <f t="shared" si="94"/>
        <v/>
      </c>
      <c r="F964" s="55" t="str">
        <f t="shared" si="95"/>
        <v/>
      </c>
      <c r="G964" s="55" t="str">
        <f t="shared" si="90"/>
        <v/>
      </c>
      <c r="H964" s="136" t="str">
        <f>IF(AND(M964&gt;0,M964&lt;='Summary STATS'!$C$22),1,"")</f>
        <v/>
      </c>
      <c r="J964" s="26">
        <v>963</v>
      </c>
      <c r="R964" s="15"/>
      <c r="S964" s="15"/>
      <c r="EZ964" s="134"/>
      <c r="FA964" s="134"/>
      <c r="FB964" s="134"/>
      <c r="FC964" s="134"/>
      <c r="FD964" s="134"/>
    </row>
    <row r="965" spans="2:160" x14ac:dyDescent="0.2">
      <c r="B965" s="55">
        <f t="shared" si="91"/>
        <v>0</v>
      </c>
      <c r="C965" s="55" t="str">
        <f t="shared" si="92"/>
        <v/>
      </c>
      <c r="D965" s="55" t="str">
        <f t="shared" si="93"/>
        <v/>
      </c>
      <c r="E965" s="55" t="str">
        <f t="shared" si="94"/>
        <v/>
      </c>
      <c r="F965" s="55" t="str">
        <f t="shared" si="95"/>
        <v/>
      </c>
      <c r="G965" s="55" t="str">
        <f t="shared" si="90"/>
        <v/>
      </c>
      <c r="H965" s="136" t="str">
        <f>IF(AND(M965&gt;0,M965&lt;='Summary STATS'!$C$22),1,"")</f>
        <v/>
      </c>
      <c r="J965" s="26">
        <v>964</v>
      </c>
      <c r="R965" s="15"/>
      <c r="S965" s="15"/>
      <c r="EZ965" s="134"/>
      <c r="FA965" s="134"/>
      <c r="FB965" s="134"/>
      <c r="FC965" s="134"/>
      <c r="FD965" s="134"/>
    </row>
    <row r="966" spans="2:160" x14ac:dyDescent="0.2">
      <c r="B966" s="55">
        <f t="shared" si="91"/>
        <v>0</v>
      </c>
      <c r="C966" s="55" t="str">
        <f t="shared" si="92"/>
        <v/>
      </c>
      <c r="D966" s="55" t="str">
        <f t="shared" si="93"/>
        <v/>
      </c>
      <c r="E966" s="55" t="str">
        <f t="shared" si="94"/>
        <v/>
      </c>
      <c r="F966" s="55" t="str">
        <f t="shared" si="95"/>
        <v/>
      </c>
      <c r="G966" s="55" t="str">
        <f t="shared" si="90"/>
        <v/>
      </c>
      <c r="H966" s="136" t="str">
        <f>IF(AND(M966&gt;0,M966&lt;='Summary STATS'!$C$22),1,"")</f>
        <v/>
      </c>
      <c r="J966" s="26">
        <v>965</v>
      </c>
      <c r="R966" s="15"/>
      <c r="S966" s="15"/>
      <c r="EZ966" s="134"/>
      <c r="FA966" s="134"/>
      <c r="FB966" s="134"/>
      <c r="FC966" s="134"/>
      <c r="FD966" s="134"/>
    </row>
    <row r="967" spans="2:160" x14ac:dyDescent="0.2">
      <c r="B967" s="55">
        <f t="shared" si="91"/>
        <v>0</v>
      </c>
      <c r="C967" s="55" t="str">
        <f t="shared" si="92"/>
        <v/>
      </c>
      <c r="D967" s="55" t="str">
        <f t="shared" si="93"/>
        <v/>
      </c>
      <c r="E967" s="55" t="str">
        <f t="shared" si="94"/>
        <v/>
      </c>
      <c r="F967" s="55" t="str">
        <f t="shared" si="95"/>
        <v/>
      </c>
      <c r="G967" s="55" t="str">
        <f t="shared" si="90"/>
        <v/>
      </c>
      <c r="H967" s="136" t="str">
        <f>IF(AND(M967&gt;0,M967&lt;='Summary STATS'!$C$22),1,"")</f>
        <v/>
      </c>
      <c r="J967" s="26">
        <v>966</v>
      </c>
      <c r="R967" s="15"/>
      <c r="S967" s="15"/>
      <c r="EZ967" s="134"/>
      <c r="FA967" s="134"/>
      <c r="FB967" s="134"/>
      <c r="FC967" s="134"/>
      <c r="FD967" s="134"/>
    </row>
    <row r="968" spans="2:160" x14ac:dyDescent="0.2">
      <c r="B968" s="55">
        <f t="shared" si="91"/>
        <v>0</v>
      </c>
      <c r="C968" s="55" t="str">
        <f t="shared" si="92"/>
        <v/>
      </c>
      <c r="D968" s="55" t="str">
        <f t="shared" si="93"/>
        <v/>
      </c>
      <c r="E968" s="55" t="str">
        <f t="shared" si="94"/>
        <v/>
      </c>
      <c r="F968" s="55" t="str">
        <f t="shared" si="95"/>
        <v/>
      </c>
      <c r="G968" s="55" t="str">
        <f t="shared" si="90"/>
        <v/>
      </c>
      <c r="H968" s="136" t="str">
        <f>IF(AND(M968&gt;0,M968&lt;='Summary STATS'!$C$22),1,"")</f>
        <v/>
      </c>
      <c r="J968" s="26">
        <v>967</v>
      </c>
      <c r="R968" s="15"/>
      <c r="S968" s="15"/>
      <c r="EZ968" s="134"/>
      <c r="FA968" s="134"/>
      <c r="FB968" s="134"/>
      <c r="FC968" s="134"/>
      <c r="FD968" s="134"/>
    </row>
    <row r="969" spans="2:160" x14ac:dyDescent="0.2">
      <c r="B969" s="55">
        <f t="shared" si="91"/>
        <v>0</v>
      </c>
      <c r="C969" s="55" t="str">
        <f t="shared" si="92"/>
        <v/>
      </c>
      <c r="D969" s="55" t="str">
        <f t="shared" si="93"/>
        <v/>
      </c>
      <c r="E969" s="55" t="str">
        <f t="shared" si="94"/>
        <v/>
      </c>
      <c r="F969" s="55" t="str">
        <f t="shared" si="95"/>
        <v/>
      </c>
      <c r="G969" s="55" t="str">
        <f t="shared" si="90"/>
        <v/>
      </c>
      <c r="H969" s="136" t="str">
        <f>IF(AND(M969&gt;0,M969&lt;='Summary STATS'!$C$22),1,"")</f>
        <v/>
      </c>
      <c r="J969" s="26">
        <v>968</v>
      </c>
      <c r="R969" s="15"/>
      <c r="S969" s="15"/>
      <c r="EZ969" s="134"/>
      <c r="FA969" s="134"/>
      <c r="FB969" s="134"/>
      <c r="FC969" s="134"/>
      <c r="FD969" s="134"/>
    </row>
    <row r="970" spans="2:160" x14ac:dyDescent="0.2">
      <c r="B970" s="55">
        <f t="shared" si="91"/>
        <v>0</v>
      </c>
      <c r="C970" s="55" t="str">
        <f t="shared" si="92"/>
        <v/>
      </c>
      <c r="D970" s="55" t="str">
        <f t="shared" si="93"/>
        <v/>
      </c>
      <c r="E970" s="55" t="str">
        <f t="shared" si="94"/>
        <v/>
      </c>
      <c r="F970" s="55" t="str">
        <f t="shared" si="95"/>
        <v/>
      </c>
      <c r="G970" s="55" t="str">
        <f t="shared" si="90"/>
        <v/>
      </c>
      <c r="H970" s="136" t="str">
        <f>IF(AND(M970&gt;0,M970&lt;='Summary STATS'!$C$22),1,"")</f>
        <v/>
      </c>
      <c r="J970" s="26">
        <v>969</v>
      </c>
      <c r="R970" s="15"/>
      <c r="S970" s="15"/>
      <c r="EZ970" s="134"/>
      <c r="FA970" s="134"/>
      <c r="FB970" s="134"/>
      <c r="FC970" s="134"/>
      <c r="FD970" s="134"/>
    </row>
    <row r="971" spans="2:160" x14ac:dyDescent="0.2">
      <c r="B971" s="55">
        <f t="shared" si="91"/>
        <v>0</v>
      </c>
      <c r="C971" s="55" t="str">
        <f t="shared" si="92"/>
        <v/>
      </c>
      <c r="D971" s="55" t="str">
        <f t="shared" si="93"/>
        <v/>
      </c>
      <c r="E971" s="55" t="str">
        <f t="shared" si="94"/>
        <v/>
      </c>
      <c r="F971" s="55" t="str">
        <f t="shared" si="95"/>
        <v/>
      </c>
      <c r="G971" s="55" t="str">
        <f t="shared" si="90"/>
        <v/>
      </c>
      <c r="H971" s="136" t="str">
        <f>IF(AND(M971&gt;0,M971&lt;='Summary STATS'!$C$22),1,"")</f>
        <v/>
      </c>
      <c r="J971" s="26">
        <v>970</v>
      </c>
      <c r="R971" s="15"/>
      <c r="S971" s="15"/>
      <c r="EZ971" s="134"/>
      <c r="FA971" s="134"/>
      <c r="FB971" s="134"/>
      <c r="FC971" s="134"/>
      <c r="FD971" s="134"/>
    </row>
    <row r="972" spans="2:160" x14ac:dyDescent="0.2">
      <c r="B972" s="55">
        <f t="shared" si="91"/>
        <v>0</v>
      </c>
      <c r="C972" s="55" t="str">
        <f t="shared" si="92"/>
        <v/>
      </c>
      <c r="D972" s="55" t="str">
        <f t="shared" si="93"/>
        <v/>
      </c>
      <c r="E972" s="55" t="str">
        <f t="shared" si="94"/>
        <v/>
      </c>
      <c r="F972" s="55" t="str">
        <f t="shared" si="95"/>
        <v/>
      </c>
      <c r="G972" s="55" t="str">
        <f t="shared" si="90"/>
        <v/>
      </c>
      <c r="H972" s="136" t="str">
        <f>IF(AND(M972&gt;0,M972&lt;='Summary STATS'!$C$22),1,"")</f>
        <v/>
      </c>
      <c r="J972" s="26">
        <v>971</v>
      </c>
      <c r="R972" s="15"/>
      <c r="S972" s="15"/>
      <c r="EZ972" s="134"/>
      <c r="FA972" s="134"/>
      <c r="FB972" s="134"/>
      <c r="FC972" s="134"/>
      <c r="FD972" s="134"/>
    </row>
    <row r="973" spans="2:160" x14ac:dyDescent="0.2">
      <c r="B973" s="55">
        <f t="shared" si="91"/>
        <v>0</v>
      </c>
      <c r="C973" s="55" t="str">
        <f t="shared" si="92"/>
        <v/>
      </c>
      <c r="D973" s="55" t="str">
        <f t="shared" si="93"/>
        <v/>
      </c>
      <c r="E973" s="55" t="str">
        <f t="shared" si="94"/>
        <v/>
      </c>
      <c r="F973" s="55" t="str">
        <f t="shared" si="95"/>
        <v/>
      </c>
      <c r="G973" s="55" t="str">
        <f t="shared" si="90"/>
        <v/>
      </c>
      <c r="H973" s="136" t="str">
        <f>IF(AND(M973&gt;0,M973&lt;='Summary STATS'!$C$22),1,"")</f>
        <v/>
      </c>
      <c r="J973" s="26">
        <v>972</v>
      </c>
      <c r="R973" s="15"/>
      <c r="S973" s="15"/>
      <c r="EZ973" s="134"/>
      <c r="FA973" s="134"/>
      <c r="FB973" s="134"/>
      <c r="FC973" s="134"/>
      <c r="FD973" s="134"/>
    </row>
    <row r="974" spans="2:160" x14ac:dyDescent="0.2">
      <c r="B974" s="55">
        <f t="shared" si="91"/>
        <v>0</v>
      </c>
      <c r="C974" s="55" t="str">
        <f t="shared" si="92"/>
        <v/>
      </c>
      <c r="D974" s="55" t="str">
        <f t="shared" si="93"/>
        <v/>
      </c>
      <c r="E974" s="55" t="str">
        <f t="shared" si="94"/>
        <v/>
      </c>
      <c r="F974" s="55" t="str">
        <f t="shared" si="95"/>
        <v/>
      </c>
      <c r="G974" s="55" t="str">
        <f t="shared" si="90"/>
        <v/>
      </c>
      <c r="H974" s="136" t="str">
        <f>IF(AND(M974&gt;0,M974&lt;='Summary STATS'!$C$22),1,"")</f>
        <v/>
      </c>
      <c r="J974" s="26">
        <v>973</v>
      </c>
      <c r="R974" s="15"/>
      <c r="S974" s="15"/>
      <c r="EZ974" s="134"/>
      <c r="FA974" s="134"/>
      <c r="FB974" s="134"/>
      <c r="FC974" s="134"/>
      <c r="FD974" s="134"/>
    </row>
    <row r="975" spans="2:160" x14ac:dyDescent="0.2">
      <c r="B975" s="55">
        <f t="shared" si="91"/>
        <v>0</v>
      </c>
      <c r="C975" s="55" t="str">
        <f t="shared" si="92"/>
        <v/>
      </c>
      <c r="D975" s="55" t="str">
        <f t="shared" si="93"/>
        <v/>
      </c>
      <c r="E975" s="55" t="str">
        <f t="shared" si="94"/>
        <v/>
      </c>
      <c r="F975" s="55" t="str">
        <f t="shared" si="95"/>
        <v/>
      </c>
      <c r="G975" s="55" t="str">
        <f t="shared" si="90"/>
        <v/>
      </c>
      <c r="H975" s="136" t="str">
        <f>IF(AND(M975&gt;0,M975&lt;='Summary STATS'!$C$22),1,"")</f>
        <v/>
      </c>
      <c r="J975" s="26">
        <v>974</v>
      </c>
      <c r="R975" s="15"/>
      <c r="S975" s="15"/>
      <c r="EZ975" s="134"/>
      <c r="FA975" s="134"/>
      <c r="FB975" s="134"/>
      <c r="FC975" s="134"/>
      <c r="FD975" s="134"/>
    </row>
    <row r="976" spans="2:160" x14ac:dyDescent="0.2">
      <c r="B976" s="55">
        <f t="shared" si="91"/>
        <v>0</v>
      </c>
      <c r="C976" s="55" t="str">
        <f t="shared" si="92"/>
        <v/>
      </c>
      <c r="D976" s="55" t="str">
        <f t="shared" si="93"/>
        <v/>
      </c>
      <c r="E976" s="55" t="str">
        <f t="shared" si="94"/>
        <v/>
      </c>
      <c r="F976" s="55" t="str">
        <f t="shared" si="95"/>
        <v/>
      </c>
      <c r="G976" s="55" t="str">
        <f t="shared" si="90"/>
        <v/>
      </c>
      <c r="H976" s="136" t="str">
        <f>IF(AND(M976&gt;0,M976&lt;='Summary STATS'!$C$22),1,"")</f>
        <v/>
      </c>
      <c r="J976" s="26">
        <v>975</v>
      </c>
      <c r="R976" s="15"/>
      <c r="S976" s="15"/>
      <c r="EZ976" s="134"/>
      <c r="FA976" s="134"/>
      <c r="FB976" s="134"/>
      <c r="FC976" s="134"/>
      <c r="FD976" s="134"/>
    </row>
    <row r="977" spans="2:160" x14ac:dyDescent="0.2">
      <c r="B977" s="55">
        <f t="shared" si="91"/>
        <v>0</v>
      </c>
      <c r="C977" s="55" t="str">
        <f t="shared" si="92"/>
        <v/>
      </c>
      <c r="D977" s="55" t="str">
        <f t="shared" si="93"/>
        <v/>
      </c>
      <c r="E977" s="55" t="str">
        <f t="shared" si="94"/>
        <v/>
      </c>
      <c r="F977" s="55" t="str">
        <f t="shared" si="95"/>
        <v/>
      </c>
      <c r="G977" s="55" t="str">
        <f t="shared" si="90"/>
        <v/>
      </c>
      <c r="H977" s="136" t="str">
        <f>IF(AND(M977&gt;0,M977&lt;='Summary STATS'!$C$22),1,"")</f>
        <v/>
      </c>
      <c r="J977" s="26">
        <v>976</v>
      </c>
      <c r="R977" s="15"/>
      <c r="S977" s="15"/>
      <c r="EZ977" s="134"/>
      <c r="FA977" s="134"/>
      <c r="FB977" s="134"/>
      <c r="FC977" s="134"/>
      <c r="FD977" s="134"/>
    </row>
    <row r="978" spans="2:160" x14ac:dyDescent="0.2">
      <c r="B978" s="55">
        <f t="shared" si="91"/>
        <v>0</v>
      </c>
      <c r="C978" s="55" t="str">
        <f t="shared" si="92"/>
        <v/>
      </c>
      <c r="D978" s="55" t="str">
        <f t="shared" si="93"/>
        <v/>
      </c>
      <c r="E978" s="55" t="str">
        <f t="shared" si="94"/>
        <v/>
      </c>
      <c r="F978" s="55" t="str">
        <f t="shared" si="95"/>
        <v/>
      </c>
      <c r="G978" s="55" t="str">
        <f t="shared" si="90"/>
        <v/>
      </c>
      <c r="H978" s="136" t="str">
        <f>IF(AND(M978&gt;0,M978&lt;='Summary STATS'!$C$22),1,"")</f>
        <v/>
      </c>
      <c r="J978" s="26">
        <v>977</v>
      </c>
      <c r="R978" s="15"/>
      <c r="S978" s="15"/>
      <c r="EZ978" s="134"/>
      <c r="FA978" s="134"/>
      <c r="FB978" s="134"/>
      <c r="FC978" s="134"/>
      <c r="FD978" s="134"/>
    </row>
    <row r="979" spans="2:160" x14ac:dyDescent="0.2">
      <c r="B979" s="55">
        <f t="shared" si="91"/>
        <v>0</v>
      </c>
      <c r="C979" s="55" t="str">
        <f t="shared" si="92"/>
        <v/>
      </c>
      <c r="D979" s="55" t="str">
        <f t="shared" si="93"/>
        <v/>
      </c>
      <c r="E979" s="55" t="str">
        <f t="shared" si="94"/>
        <v/>
      </c>
      <c r="F979" s="55" t="str">
        <f t="shared" si="95"/>
        <v/>
      </c>
      <c r="G979" s="55" t="str">
        <f t="shared" si="90"/>
        <v/>
      </c>
      <c r="H979" s="136" t="str">
        <f>IF(AND(M979&gt;0,M979&lt;='Summary STATS'!$C$22),1,"")</f>
        <v/>
      </c>
      <c r="J979" s="26">
        <v>978</v>
      </c>
      <c r="R979" s="15"/>
      <c r="S979" s="15"/>
      <c r="EZ979" s="134"/>
      <c r="FA979" s="134"/>
      <c r="FB979" s="134"/>
      <c r="FC979" s="134"/>
      <c r="FD979" s="134"/>
    </row>
    <row r="980" spans="2:160" x14ac:dyDescent="0.2">
      <c r="B980" s="55">
        <f t="shared" si="91"/>
        <v>0</v>
      </c>
      <c r="C980" s="55" t="str">
        <f t="shared" si="92"/>
        <v/>
      </c>
      <c r="D980" s="55" t="str">
        <f t="shared" si="93"/>
        <v/>
      </c>
      <c r="E980" s="55" t="str">
        <f t="shared" si="94"/>
        <v/>
      </c>
      <c r="F980" s="55" t="str">
        <f t="shared" si="95"/>
        <v/>
      </c>
      <c r="G980" s="55" t="str">
        <f t="shared" si="90"/>
        <v/>
      </c>
      <c r="H980" s="136" t="str">
        <f>IF(AND(M980&gt;0,M980&lt;='Summary STATS'!$C$22),1,"")</f>
        <v/>
      </c>
      <c r="J980" s="26">
        <v>979</v>
      </c>
      <c r="R980" s="15"/>
      <c r="S980" s="15"/>
      <c r="EZ980" s="134"/>
      <c r="FA980" s="134"/>
      <c r="FB980" s="134"/>
      <c r="FC980" s="134"/>
      <c r="FD980" s="134"/>
    </row>
    <row r="981" spans="2:160" x14ac:dyDescent="0.2">
      <c r="B981" s="55">
        <f t="shared" si="91"/>
        <v>0</v>
      </c>
      <c r="C981" s="55" t="str">
        <f t="shared" si="92"/>
        <v/>
      </c>
      <c r="D981" s="55" t="str">
        <f t="shared" si="93"/>
        <v/>
      </c>
      <c r="E981" s="55" t="str">
        <f t="shared" si="94"/>
        <v/>
      </c>
      <c r="F981" s="55" t="str">
        <f t="shared" si="95"/>
        <v/>
      </c>
      <c r="G981" s="55" t="str">
        <f t="shared" si="90"/>
        <v/>
      </c>
      <c r="H981" s="136" t="str">
        <f>IF(AND(M981&gt;0,M981&lt;='Summary STATS'!$C$22),1,"")</f>
        <v/>
      </c>
      <c r="J981" s="26">
        <v>980</v>
      </c>
      <c r="R981" s="15"/>
      <c r="S981" s="15"/>
      <c r="EZ981" s="134"/>
      <c r="FA981" s="134"/>
      <c r="FB981" s="134"/>
      <c r="FC981" s="134"/>
      <c r="FD981" s="134"/>
    </row>
    <row r="982" spans="2:160" x14ac:dyDescent="0.2">
      <c r="B982" s="55">
        <f t="shared" si="91"/>
        <v>0</v>
      </c>
      <c r="C982" s="55" t="str">
        <f t="shared" si="92"/>
        <v/>
      </c>
      <c r="D982" s="55" t="str">
        <f t="shared" si="93"/>
        <v/>
      </c>
      <c r="E982" s="55" t="str">
        <f t="shared" si="94"/>
        <v/>
      </c>
      <c r="F982" s="55" t="str">
        <f t="shared" si="95"/>
        <v/>
      </c>
      <c r="G982" s="55" t="str">
        <f t="shared" si="90"/>
        <v/>
      </c>
      <c r="H982" s="136" t="str">
        <f>IF(AND(M982&gt;0,M982&lt;='Summary STATS'!$C$22),1,"")</f>
        <v/>
      </c>
      <c r="J982" s="26">
        <v>981</v>
      </c>
      <c r="R982" s="15"/>
      <c r="S982" s="15"/>
      <c r="EZ982" s="134"/>
      <c r="FA982" s="134"/>
      <c r="FB982" s="134"/>
      <c r="FC982" s="134"/>
      <c r="FD982" s="134"/>
    </row>
    <row r="983" spans="2:160" x14ac:dyDescent="0.2">
      <c r="B983" s="55">
        <f t="shared" si="91"/>
        <v>0</v>
      </c>
      <c r="C983" s="55" t="str">
        <f t="shared" si="92"/>
        <v/>
      </c>
      <c r="D983" s="55" t="str">
        <f t="shared" si="93"/>
        <v/>
      </c>
      <c r="E983" s="55" t="str">
        <f t="shared" si="94"/>
        <v/>
      </c>
      <c r="F983" s="55" t="str">
        <f t="shared" si="95"/>
        <v/>
      </c>
      <c r="G983" s="55" t="str">
        <f t="shared" si="90"/>
        <v/>
      </c>
      <c r="H983" s="136" t="str">
        <f>IF(AND(M983&gt;0,M983&lt;='Summary STATS'!$C$22),1,"")</f>
        <v/>
      </c>
      <c r="J983" s="26">
        <v>982</v>
      </c>
      <c r="R983" s="15"/>
      <c r="S983" s="15"/>
      <c r="EZ983" s="134"/>
      <c r="FA983" s="134"/>
      <c r="FB983" s="134"/>
      <c r="FC983" s="134"/>
      <c r="FD983" s="134"/>
    </row>
    <row r="984" spans="2:160" x14ac:dyDescent="0.2">
      <c r="B984" s="55">
        <f t="shared" si="91"/>
        <v>0</v>
      </c>
      <c r="C984" s="55" t="str">
        <f t="shared" si="92"/>
        <v/>
      </c>
      <c r="D984" s="55" t="str">
        <f t="shared" si="93"/>
        <v/>
      </c>
      <c r="E984" s="55" t="str">
        <f t="shared" si="94"/>
        <v/>
      </c>
      <c r="F984" s="55" t="str">
        <f t="shared" si="95"/>
        <v/>
      </c>
      <c r="G984" s="55" t="str">
        <f t="shared" si="90"/>
        <v/>
      </c>
      <c r="H984" s="136" t="str">
        <f>IF(AND(M984&gt;0,M984&lt;='Summary STATS'!$C$22),1,"")</f>
        <v/>
      </c>
      <c r="J984" s="26">
        <v>983</v>
      </c>
      <c r="R984" s="15"/>
      <c r="S984" s="15"/>
      <c r="EZ984" s="134"/>
      <c r="FA984" s="134"/>
      <c r="FB984" s="134"/>
      <c r="FC984" s="134"/>
      <c r="FD984" s="134"/>
    </row>
    <row r="985" spans="2:160" x14ac:dyDescent="0.2">
      <c r="B985" s="55">
        <f t="shared" si="91"/>
        <v>0</v>
      </c>
      <c r="C985" s="55" t="str">
        <f t="shared" si="92"/>
        <v/>
      </c>
      <c r="D985" s="55" t="str">
        <f t="shared" si="93"/>
        <v/>
      </c>
      <c r="E985" s="55" t="str">
        <f t="shared" si="94"/>
        <v/>
      </c>
      <c r="F985" s="55" t="str">
        <f t="shared" si="95"/>
        <v/>
      </c>
      <c r="G985" s="55" t="str">
        <f t="shared" si="90"/>
        <v/>
      </c>
      <c r="H985" s="136" t="str">
        <f>IF(AND(M985&gt;0,M985&lt;='Summary STATS'!$C$22),1,"")</f>
        <v/>
      </c>
      <c r="J985" s="26">
        <v>984</v>
      </c>
      <c r="R985" s="15"/>
      <c r="S985" s="15"/>
      <c r="EZ985" s="134"/>
      <c r="FA985" s="134"/>
      <c r="FB985" s="134"/>
      <c r="FC985" s="134"/>
      <c r="FD985" s="134"/>
    </row>
    <row r="986" spans="2:160" x14ac:dyDescent="0.2">
      <c r="B986" s="55">
        <f t="shared" si="91"/>
        <v>0</v>
      </c>
      <c r="C986" s="55" t="str">
        <f t="shared" si="92"/>
        <v/>
      </c>
      <c r="D986" s="55" t="str">
        <f t="shared" si="93"/>
        <v/>
      </c>
      <c r="E986" s="55" t="str">
        <f t="shared" si="94"/>
        <v/>
      </c>
      <c r="F986" s="55" t="str">
        <f t="shared" si="95"/>
        <v/>
      </c>
      <c r="G986" s="55" t="str">
        <f t="shared" ref="G986:G1049" si="96">IF($B986&gt;=1,$M986,"")</f>
        <v/>
      </c>
      <c r="H986" s="136" t="str">
        <f>IF(AND(M986&gt;0,M986&lt;='Summary STATS'!$C$22),1,"")</f>
        <v/>
      </c>
      <c r="J986" s="26">
        <v>985</v>
      </c>
      <c r="R986" s="15"/>
      <c r="S986" s="15"/>
      <c r="EZ986" s="134"/>
      <c r="FA986" s="134"/>
      <c r="FB986" s="134"/>
      <c r="FC986" s="134"/>
      <c r="FD986" s="134"/>
    </row>
    <row r="987" spans="2:160" x14ac:dyDescent="0.2">
      <c r="B987" s="55">
        <f t="shared" si="91"/>
        <v>0</v>
      </c>
      <c r="C987" s="55" t="str">
        <f t="shared" si="92"/>
        <v/>
      </c>
      <c r="D987" s="55" t="str">
        <f t="shared" si="93"/>
        <v/>
      </c>
      <c r="E987" s="55" t="str">
        <f t="shared" si="94"/>
        <v/>
      </c>
      <c r="F987" s="55" t="str">
        <f t="shared" si="95"/>
        <v/>
      </c>
      <c r="G987" s="55" t="str">
        <f t="shared" si="96"/>
        <v/>
      </c>
      <c r="H987" s="136" t="str">
        <f>IF(AND(M987&gt;0,M987&lt;='Summary STATS'!$C$22),1,"")</f>
        <v/>
      </c>
      <c r="J987" s="26">
        <v>986</v>
      </c>
      <c r="R987" s="15"/>
      <c r="S987" s="15"/>
      <c r="EZ987" s="134"/>
      <c r="FA987" s="134"/>
      <c r="FB987" s="134"/>
      <c r="FC987" s="134"/>
      <c r="FD987" s="134"/>
    </row>
    <row r="988" spans="2:160" x14ac:dyDescent="0.2">
      <c r="B988" s="55">
        <f t="shared" si="91"/>
        <v>0</v>
      </c>
      <c r="C988" s="55" t="str">
        <f t="shared" si="92"/>
        <v/>
      </c>
      <c r="D988" s="55" t="str">
        <f t="shared" si="93"/>
        <v/>
      </c>
      <c r="E988" s="55" t="str">
        <f t="shared" si="94"/>
        <v/>
      </c>
      <c r="F988" s="55" t="str">
        <f t="shared" si="95"/>
        <v/>
      </c>
      <c r="G988" s="55" t="str">
        <f t="shared" si="96"/>
        <v/>
      </c>
      <c r="H988" s="136" t="str">
        <f>IF(AND(M988&gt;0,M988&lt;='Summary STATS'!$C$22),1,"")</f>
        <v/>
      </c>
      <c r="J988" s="26">
        <v>987</v>
      </c>
      <c r="R988" s="15"/>
      <c r="S988" s="15"/>
      <c r="EZ988" s="134"/>
      <c r="FA988" s="134"/>
      <c r="FB988" s="134"/>
      <c r="FC988" s="134"/>
      <c r="FD988" s="134"/>
    </row>
    <row r="989" spans="2:160" x14ac:dyDescent="0.2">
      <c r="B989" s="55">
        <f t="shared" si="91"/>
        <v>0</v>
      </c>
      <c r="C989" s="55" t="str">
        <f t="shared" si="92"/>
        <v/>
      </c>
      <c r="D989" s="55" t="str">
        <f t="shared" si="93"/>
        <v/>
      </c>
      <c r="E989" s="55" t="str">
        <f t="shared" si="94"/>
        <v/>
      </c>
      <c r="F989" s="55" t="str">
        <f t="shared" si="95"/>
        <v/>
      </c>
      <c r="G989" s="55" t="str">
        <f t="shared" si="96"/>
        <v/>
      </c>
      <c r="H989" s="136" t="str">
        <f>IF(AND(M989&gt;0,M989&lt;='Summary STATS'!$C$22),1,"")</f>
        <v/>
      </c>
      <c r="J989" s="26">
        <v>988</v>
      </c>
      <c r="R989" s="15"/>
      <c r="S989" s="15"/>
      <c r="EZ989" s="134"/>
      <c r="FA989" s="134"/>
      <c r="FB989" s="134"/>
      <c r="FC989" s="134"/>
      <c r="FD989" s="134"/>
    </row>
    <row r="990" spans="2:160" x14ac:dyDescent="0.2">
      <c r="B990" s="55">
        <f t="shared" si="91"/>
        <v>0</v>
      </c>
      <c r="C990" s="55" t="str">
        <f t="shared" si="92"/>
        <v/>
      </c>
      <c r="D990" s="55" t="str">
        <f t="shared" si="93"/>
        <v/>
      </c>
      <c r="E990" s="55" t="str">
        <f t="shared" si="94"/>
        <v/>
      </c>
      <c r="F990" s="55" t="str">
        <f t="shared" si="95"/>
        <v/>
      </c>
      <c r="G990" s="55" t="str">
        <f t="shared" si="96"/>
        <v/>
      </c>
      <c r="H990" s="136" t="str">
        <f>IF(AND(M990&gt;0,M990&lt;='Summary STATS'!$C$22),1,"")</f>
        <v/>
      </c>
      <c r="J990" s="26">
        <v>989</v>
      </c>
      <c r="R990" s="15"/>
      <c r="S990" s="15"/>
      <c r="EZ990" s="134"/>
      <c r="FA990" s="134"/>
      <c r="FB990" s="134"/>
      <c r="FC990" s="134"/>
      <c r="FD990" s="134"/>
    </row>
    <row r="991" spans="2:160" x14ac:dyDescent="0.2">
      <c r="B991" s="55">
        <f t="shared" si="91"/>
        <v>0</v>
      </c>
      <c r="C991" s="55" t="str">
        <f t="shared" si="92"/>
        <v/>
      </c>
      <c r="D991" s="55" t="str">
        <f t="shared" si="93"/>
        <v/>
      </c>
      <c r="E991" s="55" t="str">
        <f t="shared" si="94"/>
        <v/>
      </c>
      <c r="F991" s="55" t="str">
        <f t="shared" si="95"/>
        <v/>
      </c>
      <c r="G991" s="55" t="str">
        <f t="shared" si="96"/>
        <v/>
      </c>
      <c r="H991" s="136" t="str">
        <f>IF(AND(M991&gt;0,M991&lt;='Summary STATS'!$C$22),1,"")</f>
        <v/>
      </c>
      <c r="J991" s="26">
        <v>990</v>
      </c>
      <c r="R991" s="15"/>
      <c r="S991" s="15"/>
      <c r="EZ991" s="134"/>
      <c r="FA991" s="134"/>
      <c r="FB991" s="134"/>
      <c r="FC991" s="134"/>
      <c r="FD991" s="134"/>
    </row>
    <row r="992" spans="2:160" x14ac:dyDescent="0.2">
      <c r="B992" s="55">
        <f t="shared" si="91"/>
        <v>0</v>
      </c>
      <c r="C992" s="55" t="str">
        <f t="shared" si="92"/>
        <v/>
      </c>
      <c r="D992" s="55" t="str">
        <f t="shared" si="93"/>
        <v/>
      </c>
      <c r="E992" s="55" t="str">
        <f t="shared" si="94"/>
        <v/>
      </c>
      <c r="F992" s="55" t="str">
        <f t="shared" si="95"/>
        <v/>
      </c>
      <c r="G992" s="55" t="str">
        <f t="shared" si="96"/>
        <v/>
      </c>
      <c r="H992" s="136" t="str">
        <f>IF(AND(M992&gt;0,M992&lt;='Summary STATS'!$C$22),1,"")</f>
        <v/>
      </c>
      <c r="J992" s="26">
        <v>991</v>
      </c>
      <c r="R992" s="15"/>
      <c r="S992" s="15"/>
      <c r="EZ992" s="134"/>
      <c r="FA992" s="134"/>
      <c r="FB992" s="134"/>
      <c r="FC992" s="134"/>
      <c r="FD992" s="134"/>
    </row>
    <row r="993" spans="2:160" x14ac:dyDescent="0.2">
      <c r="B993" s="55">
        <f t="shared" si="91"/>
        <v>0</v>
      </c>
      <c r="C993" s="55" t="str">
        <f t="shared" si="92"/>
        <v/>
      </c>
      <c r="D993" s="55" t="str">
        <f t="shared" si="93"/>
        <v/>
      </c>
      <c r="E993" s="55" t="str">
        <f t="shared" si="94"/>
        <v/>
      </c>
      <c r="F993" s="55" t="str">
        <f t="shared" si="95"/>
        <v/>
      </c>
      <c r="G993" s="55" t="str">
        <f t="shared" si="96"/>
        <v/>
      </c>
      <c r="H993" s="136" t="str">
        <f>IF(AND(M993&gt;0,M993&lt;='Summary STATS'!$C$22),1,"")</f>
        <v/>
      </c>
      <c r="J993" s="26">
        <v>992</v>
      </c>
      <c r="R993" s="15"/>
      <c r="S993" s="15"/>
      <c r="EZ993" s="134"/>
      <c r="FA993" s="134"/>
      <c r="FB993" s="134"/>
      <c r="FC993" s="134"/>
      <c r="FD993" s="134"/>
    </row>
    <row r="994" spans="2:160" x14ac:dyDescent="0.2">
      <c r="B994" s="55">
        <f t="shared" si="91"/>
        <v>0</v>
      </c>
      <c r="C994" s="55" t="str">
        <f t="shared" si="92"/>
        <v/>
      </c>
      <c r="D994" s="55" t="str">
        <f t="shared" si="93"/>
        <v/>
      </c>
      <c r="E994" s="55" t="str">
        <f t="shared" si="94"/>
        <v/>
      </c>
      <c r="F994" s="55" t="str">
        <f t="shared" si="95"/>
        <v/>
      </c>
      <c r="G994" s="55" t="str">
        <f t="shared" si="96"/>
        <v/>
      </c>
      <c r="H994" s="136" t="str">
        <f>IF(AND(M994&gt;0,M994&lt;='Summary STATS'!$C$22),1,"")</f>
        <v/>
      </c>
      <c r="J994" s="26">
        <v>993</v>
      </c>
      <c r="R994" s="15"/>
      <c r="S994" s="15"/>
      <c r="EZ994" s="134"/>
      <c r="FA994" s="134"/>
      <c r="FB994" s="134"/>
      <c r="FC994" s="134"/>
      <c r="FD994" s="134"/>
    </row>
    <row r="995" spans="2:160" x14ac:dyDescent="0.2">
      <c r="B995" s="55">
        <f t="shared" si="91"/>
        <v>0</v>
      </c>
      <c r="C995" s="55" t="str">
        <f t="shared" si="92"/>
        <v/>
      </c>
      <c r="D995" s="55" t="str">
        <f t="shared" si="93"/>
        <v/>
      </c>
      <c r="E995" s="55" t="str">
        <f t="shared" si="94"/>
        <v/>
      </c>
      <c r="F995" s="55" t="str">
        <f t="shared" si="95"/>
        <v/>
      </c>
      <c r="G995" s="55" t="str">
        <f t="shared" si="96"/>
        <v/>
      </c>
      <c r="H995" s="136" t="str">
        <f>IF(AND(M995&gt;0,M995&lt;='Summary STATS'!$C$22),1,"")</f>
        <v/>
      </c>
      <c r="J995" s="26">
        <v>994</v>
      </c>
      <c r="R995" s="15"/>
      <c r="S995" s="15"/>
      <c r="EZ995" s="134"/>
      <c r="FA995" s="134"/>
      <c r="FB995" s="134"/>
      <c r="FC995" s="134"/>
      <c r="FD995" s="134"/>
    </row>
    <row r="996" spans="2:160" x14ac:dyDescent="0.2">
      <c r="B996" s="55">
        <f t="shared" si="91"/>
        <v>0</v>
      </c>
      <c r="C996" s="55" t="str">
        <f t="shared" si="92"/>
        <v/>
      </c>
      <c r="D996" s="55" t="str">
        <f t="shared" si="93"/>
        <v/>
      </c>
      <c r="E996" s="55" t="str">
        <f t="shared" si="94"/>
        <v/>
      </c>
      <c r="F996" s="55" t="str">
        <f t="shared" si="95"/>
        <v/>
      </c>
      <c r="G996" s="55" t="str">
        <f t="shared" si="96"/>
        <v/>
      </c>
      <c r="H996" s="136" t="str">
        <f>IF(AND(M996&gt;0,M996&lt;='Summary STATS'!$C$22),1,"")</f>
        <v/>
      </c>
      <c r="J996" s="26">
        <v>995</v>
      </c>
      <c r="R996" s="15"/>
      <c r="S996" s="15"/>
      <c r="EZ996" s="134"/>
      <c r="FA996" s="134"/>
      <c r="FB996" s="134"/>
      <c r="FC996" s="134"/>
      <c r="FD996" s="134"/>
    </row>
    <row r="997" spans="2:160" x14ac:dyDescent="0.2">
      <c r="B997" s="55">
        <f t="shared" si="91"/>
        <v>0</v>
      </c>
      <c r="C997" s="55" t="str">
        <f t="shared" si="92"/>
        <v/>
      </c>
      <c r="D997" s="55" t="str">
        <f t="shared" si="93"/>
        <v/>
      </c>
      <c r="E997" s="55" t="str">
        <f t="shared" si="94"/>
        <v/>
      </c>
      <c r="F997" s="55" t="str">
        <f t="shared" si="95"/>
        <v/>
      </c>
      <c r="G997" s="55" t="str">
        <f t="shared" si="96"/>
        <v/>
      </c>
      <c r="H997" s="136" t="str">
        <f>IF(AND(M997&gt;0,M997&lt;='Summary STATS'!$C$22),1,"")</f>
        <v/>
      </c>
      <c r="J997" s="26">
        <v>996</v>
      </c>
      <c r="R997" s="15"/>
      <c r="S997" s="15"/>
      <c r="EZ997" s="134"/>
      <c r="FA997" s="134"/>
      <c r="FB997" s="134"/>
      <c r="FC997" s="134"/>
      <c r="FD997" s="134"/>
    </row>
    <row r="998" spans="2:160" x14ac:dyDescent="0.2">
      <c r="B998" s="55">
        <f t="shared" si="91"/>
        <v>0</v>
      </c>
      <c r="C998" s="55" t="str">
        <f t="shared" si="92"/>
        <v/>
      </c>
      <c r="D998" s="55" t="str">
        <f t="shared" si="93"/>
        <v/>
      </c>
      <c r="E998" s="55" t="str">
        <f t="shared" si="94"/>
        <v/>
      </c>
      <c r="F998" s="55" t="str">
        <f t="shared" si="95"/>
        <v/>
      </c>
      <c r="G998" s="55" t="str">
        <f t="shared" si="96"/>
        <v/>
      </c>
      <c r="H998" s="136" t="str">
        <f>IF(AND(M998&gt;0,M998&lt;='Summary STATS'!$C$22),1,"")</f>
        <v/>
      </c>
      <c r="J998" s="26">
        <v>997</v>
      </c>
      <c r="R998" s="15"/>
      <c r="S998" s="15"/>
      <c r="EZ998" s="134"/>
      <c r="FA998" s="134"/>
      <c r="FB998" s="134"/>
      <c r="FC998" s="134"/>
      <c r="FD998" s="134"/>
    </row>
    <row r="999" spans="2:160" x14ac:dyDescent="0.2">
      <c r="B999" s="55">
        <f t="shared" si="91"/>
        <v>0</v>
      </c>
      <c r="C999" s="55" t="str">
        <f t="shared" si="92"/>
        <v/>
      </c>
      <c r="D999" s="55" t="str">
        <f t="shared" si="93"/>
        <v/>
      </c>
      <c r="E999" s="55" t="str">
        <f t="shared" si="94"/>
        <v/>
      </c>
      <c r="F999" s="55" t="str">
        <f t="shared" si="95"/>
        <v/>
      </c>
      <c r="G999" s="55" t="str">
        <f t="shared" si="96"/>
        <v/>
      </c>
      <c r="H999" s="136" t="str">
        <f>IF(AND(M999&gt;0,M999&lt;='Summary STATS'!$C$22),1,"")</f>
        <v/>
      </c>
      <c r="J999" s="26">
        <v>998</v>
      </c>
      <c r="R999" s="15"/>
      <c r="S999" s="15"/>
      <c r="EZ999" s="134"/>
      <c r="FA999" s="134"/>
      <c r="FB999" s="134"/>
      <c r="FC999" s="134"/>
      <c r="FD999" s="134"/>
    </row>
    <row r="1000" spans="2:160" x14ac:dyDescent="0.2">
      <c r="B1000" s="55">
        <f t="shared" si="91"/>
        <v>0</v>
      </c>
      <c r="C1000" s="55" t="str">
        <f t="shared" si="92"/>
        <v/>
      </c>
      <c r="D1000" s="55" t="str">
        <f t="shared" si="93"/>
        <v/>
      </c>
      <c r="E1000" s="55" t="str">
        <f t="shared" si="94"/>
        <v/>
      </c>
      <c r="F1000" s="55" t="str">
        <f t="shared" si="95"/>
        <v/>
      </c>
      <c r="G1000" s="55" t="str">
        <f t="shared" si="96"/>
        <v/>
      </c>
      <c r="H1000" s="136" t="str">
        <f>IF(AND(M1000&gt;0,M1000&lt;='Summary STATS'!$C$22),1,"")</f>
        <v/>
      </c>
      <c r="J1000" s="26">
        <v>999</v>
      </c>
      <c r="R1000" s="15"/>
      <c r="S1000" s="15"/>
      <c r="EZ1000" s="134"/>
      <c r="FA1000" s="134"/>
      <c r="FB1000" s="134"/>
      <c r="FC1000" s="134"/>
      <c r="FD1000" s="134"/>
    </row>
    <row r="1001" spans="2:160" x14ac:dyDescent="0.2">
      <c r="B1001" s="55">
        <f t="shared" si="91"/>
        <v>0</v>
      </c>
      <c r="C1001" s="55" t="str">
        <f t="shared" si="92"/>
        <v/>
      </c>
      <c r="D1001" s="55" t="str">
        <f t="shared" si="93"/>
        <v/>
      </c>
      <c r="E1001" s="55" t="str">
        <f t="shared" si="94"/>
        <v/>
      </c>
      <c r="F1001" s="55" t="str">
        <f t="shared" si="95"/>
        <v/>
      </c>
      <c r="G1001" s="55" t="str">
        <f t="shared" si="96"/>
        <v/>
      </c>
      <c r="H1001" s="136" t="str">
        <f>IF(AND(M1001&gt;0,M1001&lt;='Summary STATS'!$C$22),1,"")</f>
        <v/>
      </c>
      <c r="J1001" s="26">
        <v>1000</v>
      </c>
      <c r="R1001" s="15"/>
      <c r="S1001" s="15"/>
      <c r="EZ1001" s="134"/>
      <c r="FA1001" s="134"/>
      <c r="FB1001" s="134"/>
      <c r="FC1001" s="134"/>
      <c r="FD1001" s="134"/>
    </row>
    <row r="1002" spans="2:160" x14ac:dyDescent="0.2">
      <c r="B1002" s="55">
        <f t="shared" si="91"/>
        <v>0</v>
      </c>
      <c r="C1002" s="55" t="str">
        <f t="shared" si="92"/>
        <v/>
      </c>
      <c r="D1002" s="55" t="str">
        <f t="shared" si="93"/>
        <v/>
      </c>
      <c r="E1002" s="55" t="str">
        <f t="shared" si="94"/>
        <v/>
      </c>
      <c r="F1002" s="55" t="str">
        <f t="shared" si="95"/>
        <v/>
      </c>
      <c r="G1002" s="55" t="str">
        <f t="shared" si="96"/>
        <v/>
      </c>
      <c r="H1002" s="136" t="str">
        <f>IF(AND(M1002&gt;0,M1002&lt;='Summary STATS'!$C$22),1,"")</f>
        <v/>
      </c>
      <c r="J1002" s="26">
        <v>1001</v>
      </c>
      <c r="R1002" s="15"/>
      <c r="S1002" s="15"/>
      <c r="EZ1002" s="134"/>
      <c r="FA1002" s="134"/>
      <c r="FB1002" s="134"/>
      <c r="FC1002" s="134"/>
      <c r="FD1002" s="134"/>
    </row>
    <row r="1003" spans="2:160" x14ac:dyDescent="0.2">
      <c r="B1003" s="55">
        <f t="shared" si="91"/>
        <v>0</v>
      </c>
      <c r="C1003" s="55" t="str">
        <f t="shared" si="92"/>
        <v/>
      </c>
      <c r="D1003" s="55" t="str">
        <f t="shared" si="93"/>
        <v/>
      </c>
      <c r="E1003" s="55" t="str">
        <f t="shared" si="94"/>
        <v/>
      </c>
      <c r="F1003" s="55" t="str">
        <f t="shared" si="95"/>
        <v/>
      </c>
      <c r="G1003" s="55" t="str">
        <f t="shared" si="96"/>
        <v/>
      </c>
      <c r="H1003" s="136" t="str">
        <f>IF(AND(M1003&gt;0,M1003&lt;='Summary STATS'!$C$22),1,"")</f>
        <v/>
      </c>
      <c r="J1003" s="26">
        <v>1002</v>
      </c>
      <c r="R1003" s="15"/>
      <c r="S1003" s="15"/>
      <c r="EZ1003" s="134"/>
      <c r="FA1003" s="134"/>
      <c r="FB1003" s="134"/>
      <c r="FC1003" s="134"/>
      <c r="FD1003" s="134"/>
    </row>
    <row r="1004" spans="2:160" x14ac:dyDescent="0.2">
      <c r="B1004" s="55">
        <f t="shared" si="91"/>
        <v>0</v>
      </c>
      <c r="C1004" s="55" t="str">
        <f t="shared" si="92"/>
        <v/>
      </c>
      <c r="D1004" s="55" t="str">
        <f t="shared" si="93"/>
        <v/>
      </c>
      <c r="E1004" s="55" t="str">
        <f t="shared" si="94"/>
        <v/>
      </c>
      <c r="F1004" s="55" t="str">
        <f t="shared" si="95"/>
        <v/>
      </c>
      <c r="G1004" s="55" t="str">
        <f t="shared" si="96"/>
        <v/>
      </c>
      <c r="H1004" s="136" t="str">
        <f>IF(AND(M1004&gt;0,M1004&lt;='Summary STATS'!$C$22),1,"")</f>
        <v/>
      </c>
      <c r="J1004" s="26">
        <v>1003</v>
      </c>
      <c r="R1004" s="15"/>
      <c r="S1004" s="15"/>
      <c r="EZ1004" s="134"/>
      <c r="FA1004" s="134"/>
      <c r="FB1004" s="134"/>
      <c r="FC1004" s="134"/>
      <c r="FD1004" s="134"/>
    </row>
    <row r="1005" spans="2:160" x14ac:dyDescent="0.2">
      <c r="B1005" s="55">
        <f t="shared" si="91"/>
        <v>0</v>
      </c>
      <c r="C1005" s="55" t="str">
        <f t="shared" si="92"/>
        <v/>
      </c>
      <c r="D1005" s="55" t="str">
        <f t="shared" si="93"/>
        <v/>
      </c>
      <c r="E1005" s="55" t="str">
        <f t="shared" si="94"/>
        <v/>
      </c>
      <c r="F1005" s="55" t="str">
        <f t="shared" si="95"/>
        <v/>
      </c>
      <c r="G1005" s="55" t="str">
        <f t="shared" si="96"/>
        <v/>
      </c>
      <c r="H1005" s="136" t="str">
        <f>IF(AND(M1005&gt;0,M1005&lt;='Summary STATS'!$C$22),1,"")</f>
        <v/>
      </c>
      <c r="J1005" s="26">
        <v>1004</v>
      </c>
      <c r="R1005" s="15"/>
      <c r="S1005" s="15"/>
      <c r="EZ1005" s="134"/>
      <c r="FA1005" s="134"/>
      <c r="FB1005" s="134"/>
      <c r="FC1005" s="134"/>
      <c r="FD1005" s="134"/>
    </row>
    <row r="1006" spans="2:160" x14ac:dyDescent="0.2">
      <c r="B1006" s="55">
        <f t="shared" si="91"/>
        <v>0</v>
      </c>
      <c r="C1006" s="55" t="str">
        <f t="shared" si="92"/>
        <v/>
      </c>
      <c r="D1006" s="55" t="str">
        <f t="shared" si="93"/>
        <v/>
      </c>
      <c r="E1006" s="55" t="str">
        <f t="shared" si="94"/>
        <v/>
      </c>
      <c r="F1006" s="55" t="str">
        <f t="shared" si="95"/>
        <v/>
      </c>
      <c r="G1006" s="55" t="str">
        <f t="shared" si="96"/>
        <v/>
      </c>
      <c r="H1006" s="136" t="str">
        <f>IF(AND(M1006&gt;0,M1006&lt;='Summary STATS'!$C$22),1,"")</f>
        <v/>
      </c>
      <c r="J1006" s="26">
        <v>1005</v>
      </c>
      <c r="R1006" s="15"/>
      <c r="S1006" s="15"/>
      <c r="EZ1006" s="134"/>
      <c r="FA1006" s="134"/>
      <c r="FB1006" s="134"/>
      <c r="FC1006" s="134"/>
      <c r="FD1006" s="134"/>
    </row>
    <row r="1007" spans="2:160" x14ac:dyDescent="0.2">
      <c r="B1007" s="55">
        <f t="shared" si="91"/>
        <v>0</v>
      </c>
      <c r="C1007" s="55" t="str">
        <f t="shared" si="92"/>
        <v/>
      </c>
      <c r="D1007" s="55" t="str">
        <f t="shared" si="93"/>
        <v/>
      </c>
      <c r="E1007" s="55" t="str">
        <f t="shared" si="94"/>
        <v/>
      </c>
      <c r="F1007" s="55" t="str">
        <f t="shared" si="95"/>
        <v/>
      </c>
      <c r="G1007" s="55" t="str">
        <f t="shared" si="96"/>
        <v/>
      </c>
      <c r="H1007" s="136" t="str">
        <f>IF(AND(M1007&gt;0,M1007&lt;='Summary STATS'!$C$22),1,"")</f>
        <v/>
      </c>
      <c r="J1007" s="26">
        <v>1006</v>
      </c>
      <c r="R1007" s="15"/>
      <c r="S1007" s="15"/>
      <c r="EZ1007" s="134"/>
      <c r="FA1007" s="134"/>
      <c r="FB1007" s="134"/>
      <c r="FC1007" s="134"/>
      <c r="FD1007" s="134"/>
    </row>
    <row r="1008" spans="2:160" x14ac:dyDescent="0.2">
      <c r="B1008" s="55">
        <f t="shared" si="91"/>
        <v>0</v>
      </c>
      <c r="C1008" s="55" t="str">
        <f t="shared" si="92"/>
        <v/>
      </c>
      <c r="D1008" s="55" t="str">
        <f t="shared" si="93"/>
        <v/>
      </c>
      <c r="E1008" s="55" t="str">
        <f t="shared" si="94"/>
        <v/>
      </c>
      <c r="F1008" s="55" t="str">
        <f t="shared" si="95"/>
        <v/>
      </c>
      <c r="G1008" s="55" t="str">
        <f t="shared" si="96"/>
        <v/>
      </c>
      <c r="H1008" s="136" t="str">
        <f>IF(AND(M1008&gt;0,M1008&lt;='Summary STATS'!$C$22),1,"")</f>
        <v/>
      </c>
      <c r="J1008" s="26">
        <v>1007</v>
      </c>
      <c r="R1008" s="15"/>
      <c r="S1008" s="15"/>
      <c r="EZ1008" s="134"/>
      <c r="FA1008" s="134"/>
      <c r="FB1008" s="134"/>
      <c r="FC1008" s="134"/>
      <c r="FD1008" s="134"/>
    </row>
    <row r="1009" spans="2:160" x14ac:dyDescent="0.2">
      <c r="B1009" s="55">
        <f t="shared" si="91"/>
        <v>0</v>
      </c>
      <c r="C1009" s="55" t="str">
        <f t="shared" si="92"/>
        <v/>
      </c>
      <c r="D1009" s="55" t="str">
        <f t="shared" si="93"/>
        <v/>
      </c>
      <c r="E1009" s="55" t="str">
        <f t="shared" si="94"/>
        <v/>
      </c>
      <c r="F1009" s="55" t="str">
        <f t="shared" si="95"/>
        <v/>
      </c>
      <c r="G1009" s="55" t="str">
        <f t="shared" si="96"/>
        <v/>
      </c>
      <c r="H1009" s="136" t="str">
        <f>IF(AND(M1009&gt;0,M1009&lt;='Summary STATS'!$C$22),1,"")</f>
        <v/>
      </c>
      <c r="J1009" s="26">
        <v>1008</v>
      </c>
      <c r="R1009" s="15"/>
      <c r="S1009" s="15"/>
      <c r="EZ1009" s="134"/>
      <c r="FA1009" s="134"/>
      <c r="FB1009" s="134"/>
      <c r="FC1009" s="134"/>
      <c r="FD1009" s="134"/>
    </row>
    <row r="1010" spans="2:160" x14ac:dyDescent="0.2">
      <c r="B1010" s="55">
        <f t="shared" si="91"/>
        <v>0</v>
      </c>
      <c r="C1010" s="55" t="str">
        <f t="shared" si="92"/>
        <v/>
      </c>
      <c r="D1010" s="55" t="str">
        <f t="shared" si="93"/>
        <v/>
      </c>
      <c r="E1010" s="55" t="str">
        <f t="shared" si="94"/>
        <v/>
      </c>
      <c r="F1010" s="55" t="str">
        <f t="shared" si="95"/>
        <v/>
      </c>
      <c r="G1010" s="55" t="str">
        <f t="shared" si="96"/>
        <v/>
      </c>
      <c r="H1010" s="136" t="str">
        <f>IF(AND(M1010&gt;0,M1010&lt;='Summary STATS'!$C$22),1,"")</f>
        <v/>
      </c>
      <c r="J1010" s="26">
        <v>1009</v>
      </c>
      <c r="R1010" s="15"/>
      <c r="S1010" s="15"/>
      <c r="EZ1010" s="134"/>
      <c r="FA1010" s="134"/>
      <c r="FB1010" s="134"/>
      <c r="FC1010" s="134"/>
      <c r="FD1010" s="134"/>
    </row>
    <row r="1011" spans="2:160" x14ac:dyDescent="0.2">
      <c r="B1011" s="55">
        <f t="shared" si="91"/>
        <v>0</v>
      </c>
      <c r="C1011" s="55" t="str">
        <f t="shared" si="92"/>
        <v/>
      </c>
      <c r="D1011" s="55" t="str">
        <f t="shared" si="93"/>
        <v/>
      </c>
      <c r="E1011" s="55" t="str">
        <f t="shared" si="94"/>
        <v/>
      </c>
      <c r="F1011" s="55" t="str">
        <f t="shared" si="95"/>
        <v/>
      </c>
      <c r="G1011" s="55" t="str">
        <f t="shared" si="96"/>
        <v/>
      </c>
      <c r="H1011" s="136" t="str">
        <f>IF(AND(M1011&gt;0,M1011&lt;='Summary STATS'!$C$22),1,"")</f>
        <v/>
      </c>
      <c r="J1011" s="26">
        <v>1010</v>
      </c>
      <c r="R1011" s="15"/>
      <c r="S1011" s="15"/>
      <c r="EZ1011" s="134"/>
      <c r="FA1011" s="134"/>
      <c r="FB1011" s="134"/>
      <c r="FC1011" s="134"/>
      <c r="FD1011" s="134"/>
    </row>
    <row r="1012" spans="2:160" x14ac:dyDescent="0.2">
      <c r="B1012" s="55">
        <f t="shared" si="91"/>
        <v>0</v>
      </c>
      <c r="C1012" s="55" t="str">
        <f t="shared" si="92"/>
        <v/>
      </c>
      <c r="D1012" s="55" t="str">
        <f t="shared" si="93"/>
        <v/>
      </c>
      <c r="E1012" s="55" t="str">
        <f t="shared" si="94"/>
        <v/>
      </c>
      <c r="F1012" s="55" t="str">
        <f t="shared" si="95"/>
        <v/>
      </c>
      <c r="G1012" s="55" t="str">
        <f t="shared" si="96"/>
        <v/>
      </c>
      <c r="H1012" s="136" t="str">
        <f>IF(AND(M1012&gt;0,M1012&lt;='Summary STATS'!$C$22),1,"")</f>
        <v/>
      </c>
      <c r="J1012" s="26">
        <v>1011</v>
      </c>
      <c r="R1012" s="15"/>
      <c r="S1012" s="15"/>
      <c r="EZ1012" s="134"/>
      <c r="FA1012" s="134"/>
      <c r="FB1012" s="134"/>
      <c r="FC1012" s="134"/>
      <c r="FD1012" s="134"/>
    </row>
    <row r="1013" spans="2:160" x14ac:dyDescent="0.2">
      <c r="B1013" s="55">
        <f t="shared" si="91"/>
        <v>0</v>
      </c>
      <c r="C1013" s="55" t="str">
        <f t="shared" si="92"/>
        <v/>
      </c>
      <c r="D1013" s="55" t="str">
        <f t="shared" si="93"/>
        <v/>
      </c>
      <c r="E1013" s="55" t="str">
        <f t="shared" si="94"/>
        <v/>
      </c>
      <c r="F1013" s="55" t="str">
        <f t="shared" si="95"/>
        <v/>
      </c>
      <c r="G1013" s="55" t="str">
        <f t="shared" si="96"/>
        <v/>
      </c>
      <c r="H1013" s="136" t="str">
        <f>IF(AND(M1013&gt;0,M1013&lt;='Summary STATS'!$C$22),1,"")</f>
        <v/>
      </c>
      <c r="J1013" s="26">
        <v>1012</v>
      </c>
      <c r="R1013" s="15"/>
      <c r="S1013" s="15"/>
      <c r="EZ1013" s="134"/>
      <c r="FA1013" s="134"/>
      <c r="FB1013" s="134"/>
      <c r="FC1013" s="134"/>
      <c r="FD1013" s="134"/>
    </row>
    <row r="1014" spans="2:160" x14ac:dyDescent="0.2">
      <c r="B1014" s="55">
        <f t="shared" si="91"/>
        <v>0</v>
      </c>
      <c r="C1014" s="55" t="str">
        <f t="shared" si="92"/>
        <v/>
      </c>
      <c r="D1014" s="55" t="str">
        <f t="shared" si="93"/>
        <v/>
      </c>
      <c r="E1014" s="55" t="str">
        <f t="shared" si="94"/>
        <v/>
      </c>
      <c r="F1014" s="55" t="str">
        <f t="shared" si="95"/>
        <v/>
      </c>
      <c r="G1014" s="55" t="str">
        <f t="shared" si="96"/>
        <v/>
      </c>
      <c r="H1014" s="136" t="str">
        <f>IF(AND(M1014&gt;0,M1014&lt;='Summary STATS'!$C$22),1,"")</f>
        <v/>
      </c>
      <c r="J1014" s="26">
        <v>1013</v>
      </c>
      <c r="R1014" s="15"/>
      <c r="S1014" s="15"/>
      <c r="EZ1014" s="134"/>
      <c r="FA1014" s="134"/>
      <c r="FB1014" s="134"/>
      <c r="FC1014" s="134"/>
      <c r="FD1014" s="134"/>
    </row>
    <row r="1015" spans="2:160" x14ac:dyDescent="0.2">
      <c r="B1015" s="55">
        <f t="shared" si="91"/>
        <v>0</v>
      </c>
      <c r="C1015" s="55" t="str">
        <f t="shared" si="92"/>
        <v/>
      </c>
      <c r="D1015" s="55" t="str">
        <f t="shared" si="93"/>
        <v/>
      </c>
      <c r="E1015" s="55" t="str">
        <f t="shared" si="94"/>
        <v/>
      </c>
      <c r="F1015" s="55" t="str">
        <f t="shared" si="95"/>
        <v/>
      </c>
      <c r="G1015" s="55" t="str">
        <f t="shared" si="96"/>
        <v/>
      </c>
      <c r="H1015" s="136" t="str">
        <f>IF(AND(M1015&gt;0,M1015&lt;='Summary STATS'!$C$22),1,"")</f>
        <v/>
      </c>
      <c r="J1015" s="26">
        <v>1014</v>
      </c>
      <c r="R1015" s="15"/>
      <c r="S1015" s="15"/>
      <c r="EZ1015" s="134"/>
      <c r="FA1015" s="134"/>
      <c r="FB1015" s="134"/>
      <c r="FC1015" s="134"/>
      <c r="FD1015" s="134"/>
    </row>
    <row r="1016" spans="2:160" x14ac:dyDescent="0.2">
      <c r="B1016" s="55">
        <f t="shared" si="91"/>
        <v>0</v>
      </c>
      <c r="C1016" s="55" t="str">
        <f t="shared" si="92"/>
        <v/>
      </c>
      <c r="D1016" s="55" t="str">
        <f t="shared" si="93"/>
        <v/>
      </c>
      <c r="E1016" s="55" t="str">
        <f t="shared" si="94"/>
        <v/>
      </c>
      <c r="F1016" s="55" t="str">
        <f t="shared" si="95"/>
        <v/>
      </c>
      <c r="G1016" s="55" t="str">
        <f t="shared" si="96"/>
        <v/>
      </c>
      <c r="H1016" s="136" t="str">
        <f>IF(AND(M1016&gt;0,M1016&lt;='Summary STATS'!$C$22),1,"")</f>
        <v/>
      </c>
      <c r="J1016" s="26">
        <v>1015</v>
      </c>
      <c r="R1016" s="15"/>
      <c r="S1016" s="15"/>
      <c r="EZ1016" s="134"/>
      <c r="FA1016" s="134"/>
      <c r="FB1016" s="134"/>
      <c r="FC1016" s="134"/>
      <c r="FD1016" s="134"/>
    </row>
    <row r="1017" spans="2:160" x14ac:dyDescent="0.2">
      <c r="B1017" s="55">
        <f t="shared" si="91"/>
        <v>0</v>
      </c>
      <c r="C1017" s="55" t="str">
        <f t="shared" si="92"/>
        <v/>
      </c>
      <c r="D1017" s="55" t="str">
        <f t="shared" si="93"/>
        <v/>
      </c>
      <c r="E1017" s="55" t="str">
        <f t="shared" si="94"/>
        <v/>
      </c>
      <c r="F1017" s="55" t="str">
        <f t="shared" si="95"/>
        <v/>
      </c>
      <c r="G1017" s="55" t="str">
        <f t="shared" si="96"/>
        <v/>
      </c>
      <c r="H1017" s="136" t="str">
        <f>IF(AND(M1017&gt;0,M1017&lt;='Summary STATS'!$C$22),1,"")</f>
        <v/>
      </c>
      <c r="J1017" s="26">
        <v>1016</v>
      </c>
      <c r="R1017" s="15"/>
      <c r="S1017" s="15"/>
      <c r="EZ1017" s="134"/>
      <c r="FA1017" s="134"/>
      <c r="FB1017" s="134"/>
      <c r="FC1017" s="134"/>
      <c r="FD1017" s="134"/>
    </row>
    <row r="1018" spans="2:160" x14ac:dyDescent="0.2">
      <c r="B1018" s="55">
        <f t="shared" si="91"/>
        <v>0</v>
      </c>
      <c r="C1018" s="55" t="str">
        <f t="shared" si="92"/>
        <v/>
      </c>
      <c r="D1018" s="55" t="str">
        <f t="shared" si="93"/>
        <v/>
      </c>
      <c r="E1018" s="55" t="str">
        <f t="shared" si="94"/>
        <v/>
      </c>
      <c r="F1018" s="55" t="str">
        <f t="shared" si="95"/>
        <v/>
      </c>
      <c r="G1018" s="55" t="str">
        <f t="shared" si="96"/>
        <v/>
      </c>
      <c r="H1018" s="136" t="str">
        <f>IF(AND(M1018&gt;0,M1018&lt;='Summary STATS'!$C$22),1,"")</f>
        <v/>
      </c>
      <c r="J1018" s="26">
        <v>1017</v>
      </c>
      <c r="R1018" s="15"/>
      <c r="S1018" s="15"/>
      <c r="EZ1018" s="134"/>
      <c r="FA1018" s="134"/>
      <c r="FB1018" s="134"/>
      <c r="FC1018" s="134"/>
      <c r="FD1018" s="134"/>
    </row>
    <row r="1019" spans="2:160" x14ac:dyDescent="0.2">
      <c r="B1019" s="55">
        <f t="shared" si="91"/>
        <v>0</v>
      </c>
      <c r="C1019" s="55" t="str">
        <f t="shared" si="92"/>
        <v/>
      </c>
      <c r="D1019" s="55" t="str">
        <f t="shared" si="93"/>
        <v/>
      </c>
      <c r="E1019" s="55" t="str">
        <f t="shared" si="94"/>
        <v/>
      </c>
      <c r="F1019" s="55" t="str">
        <f t="shared" si="95"/>
        <v/>
      </c>
      <c r="G1019" s="55" t="str">
        <f t="shared" si="96"/>
        <v/>
      </c>
      <c r="H1019" s="136" t="str">
        <f>IF(AND(M1019&gt;0,M1019&lt;='Summary STATS'!$C$22),1,"")</f>
        <v/>
      </c>
      <c r="J1019" s="26">
        <v>1018</v>
      </c>
      <c r="R1019" s="15"/>
      <c r="S1019" s="15"/>
      <c r="EZ1019" s="134"/>
      <c r="FA1019" s="134"/>
      <c r="FB1019" s="134"/>
      <c r="FC1019" s="134"/>
      <c r="FD1019" s="134"/>
    </row>
    <row r="1020" spans="2:160" x14ac:dyDescent="0.2">
      <c r="B1020" s="55">
        <f t="shared" si="91"/>
        <v>0</v>
      </c>
      <c r="C1020" s="55" t="str">
        <f t="shared" si="92"/>
        <v/>
      </c>
      <c r="D1020" s="55" t="str">
        <f t="shared" si="93"/>
        <v/>
      </c>
      <c r="E1020" s="55" t="str">
        <f t="shared" si="94"/>
        <v/>
      </c>
      <c r="F1020" s="55" t="str">
        <f t="shared" si="95"/>
        <v/>
      </c>
      <c r="G1020" s="55" t="str">
        <f t="shared" si="96"/>
        <v/>
      </c>
      <c r="H1020" s="136" t="str">
        <f>IF(AND(M1020&gt;0,M1020&lt;='Summary STATS'!$C$22),1,"")</f>
        <v/>
      </c>
      <c r="J1020" s="26">
        <v>1019</v>
      </c>
      <c r="R1020" s="15"/>
      <c r="S1020" s="15"/>
      <c r="EZ1020" s="134"/>
      <c r="FA1020" s="134"/>
      <c r="FB1020" s="134"/>
      <c r="FC1020" s="134"/>
      <c r="FD1020" s="134"/>
    </row>
    <row r="1021" spans="2:160" x14ac:dyDescent="0.2">
      <c r="B1021" s="55">
        <f t="shared" si="91"/>
        <v>0</v>
      </c>
      <c r="C1021" s="55" t="str">
        <f t="shared" si="92"/>
        <v/>
      </c>
      <c r="D1021" s="55" t="str">
        <f t="shared" si="93"/>
        <v/>
      </c>
      <c r="E1021" s="55" t="str">
        <f t="shared" si="94"/>
        <v/>
      </c>
      <c r="F1021" s="55" t="str">
        <f t="shared" si="95"/>
        <v/>
      </c>
      <c r="G1021" s="55" t="str">
        <f t="shared" si="96"/>
        <v/>
      </c>
      <c r="H1021" s="136" t="str">
        <f>IF(AND(M1021&gt;0,M1021&lt;='Summary STATS'!$C$22),1,"")</f>
        <v/>
      </c>
      <c r="J1021" s="26">
        <v>1020</v>
      </c>
      <c r="R1021" s="15"/>
      <c r="S1021" s="15"/>
      <c r="EZ1021" s="134"/>
      <c r="FA1021" s="134"/>
      <c r="FB1021" s="134"/>
      <c r="FC1021" s="134"/>
      <c r="FD1021" s="134"/>
    </row>
    <row r="1022" spans="2:160" x14ac:dyDescent="0.2">
      <c r="B1022" s="55">
        <f t="shared" si="91"/>
        <v>0</v>
      </c>
      <c r="C1022" s="55" t="str">
        <f t="shared" si="92"/>
        <v/>
      </c>
      <c r="D1022" s="55" t="str">
        <f t="shared" si="93"/>
        <v/>
      </c>
      <c r="E1022" s="55" t="str">
        <f t="shared" si="94"/>
        <v/>
      </c>
      <c r="F1022" s="55" t="str">
        <f t="shared" si="95"/>
        <v/>
      </c>
      <c r="G1022" s="55" t="str">
        <f t="shared" si="96"/>
        <v/>
      </c>
      <c r="H1022" s="136" t="str">
        <f>IF(AND(M1022&gt;0,M1022&lt;='Summary STATS'!$C$22),1,"")</f>
        <v/>
      </c>
      <c r="J1022" s="26">
        <v>1021</v>
      </c>
      <c r="R1022" s="15"/>
      <c r="S1022" s="15"/>
      <c r="EZ1022" s="134"/>
      <c r="FA1022" s="134"/>
      <c r="FB1022" s="134"/>
      <c r="FC1022" s="134"/>
      <c r="FD1022" s="134"/>
    </row>
    <row r="1023" spans="2:160" x14ac:dyDescent="0.2">
      <c r="B1023" s="55">
        <f t="shared" si="91"/>
        <v>0</v>
      </c>
      <c r="C1023" s="55" t="str">
        <f t="shared" si="92"/>
        <v/>
      </c>
      <c r="D1023" s="55" t="str">
        <f t="shared" si="93"/>
        <v/>
      </c>
      <c r="E1023" s="55" t="str">
        <f t="shared" si="94"/>
        <v/>
      </c>
      <c r="F1023" s="55" t="str">
        <f t="shared" si="95"/>
        <v/>
      </c>
      <c r="G1023" s="55" t="str">
        <f t="shared" si="96"/>
        <v/>
      </c>
      <c r="H1023" s="136" t="str">
        <f>IF(AND(M1023&gt;0,M1023&lt;='Summary STATS'!$C$22),1,"")</f>
        <v/>
      </c>
      <c r="J1023" s="26">
        <v>1022</v>
      </c>
      <c r="R1023" s="15"/>
      <c r="S1023" s="15"/>
      <c r="EZ1023" s="134"/>
      <c r="FA1023" s="134"/>
      <c r="FB1023" s="134"/>
      <c r="FC1023" s="134"/>
      <c r="FD1023" s="134"/>
    </row>
    <row r="1024" spans="2:160" x14ac:dyDescent="0.2">
      <c r="B1024" s="55">
        <f t="shared" si="91"/>
        <v>0</v>
      </c>
      <c r="C1024" s="55" t="str">
        <f t="shared" si="92"/>
        <v/>
      </c>
      <c r="D1024" s="55" t="str">
        <f t="shared" si="93"/>
        <v/>
      </c>
      <c r="E1024" s="55" t="str">
        <f t="shared" si="94"/>
        <v/>
      </c>
      <c r="F1024" s="55" t="str">
        <f t="shared" si="95"/>
        <v/>
      </c>
      <c r="G1024" s="55" t="str">
        <f t="shared" si="96"/>
        <v/>
      </c>
      <c r="H1024" s="136" t="str">
        <f>IF(AND(M1024&gt;0,M1024&lt;='Summary STATS'!$C$22),1,"")</f>
        <v/>
      </c>
      <c r="J1024" s="26">
        <v>1023</v>
      </c>
      <c r="R1024" s="15"/>
      <c r="S1024" s="15"/>
      <c r="EZ1024" s="134"/>
      <c r="FA1024" s="134"/>
      <c r="FB1024" s="134"/>
      <c r="FC1024" s="134"/>
      <c r="FD1024" s="134"/>
    </row>
    <row r="1025" spans="2:160" x14ac:dyDescent="0.2">
      <c r="B1025" s="55">
        <f t="shared" si="91"/>
        <v>0</v>
      </c>
      <c r="C1025" s="55" t="str">
        <f t="shared" si="92"/>
        <v/>
      </c>
      <c r="D1025" s="55" t="str">
        <f t="shared" si="93"/>
        <v/>
      </c>
      <c r="E1025" s="55" t="str">
        <f t="shared" si="94"/>
        <v/>
      </c>
      <c r="F1025" s="55" t="str">
        <f t="shared" si="95"/>
        <v/>
      </c>
      <c r="G1025" s="55" t="str">
        <f t="shared" si="96"/>
        <v/>
      </c>
      <c r="H1025" s="136" t="str">
        <f>IF(AND(M1025&gt;0,M1025&lt;='Summary STATS'!$C$22),1,"")</f>
        <v/>
      </c>
      <c r="J1025" s="26">
        <v>1024</v>
      </c>
      <c r="R1025" s="15"/>
      <c r="S1025" s="15"/>
      <c r="EZ1025" s="134"/>
      <c r="FA1025" s="134"/>
      <c r="FB1025" s="134"/>
      <c r="FC1025" s="134"/>
      <c r="FD1025" s="134"/>
    </row>
    <row r="1026" spans="2:160" x14ac:dyDescent="0.2">
      <c r="B1026" s="55">
        <f t="shared" ref="B1026:B1089" si="97">COUNT(R1026:EY1026,FE1026:FM1026)</f>
        <v>0</v>
      </c>
      <c r="C1026" s="55" t="str">
        <f t="shared" ref="C1026:C1089" si="98">IF(COUNT(R1026:EY1026,FE1026:FM1026)&gt;0,COUNT(R1026:EY1026,FE1026:FM1026),"")</f>
        <v/>
      </c>
      <c r="D1026" s="55" t="str">
        <f t="shared" ref="D1026:D1089" si="99">IF(COUNT(T1026:BJ1026,BL1026:BT1026,BV1026:CB1026,CD1026:EY1026,FE1026:FM1026)&gt;0,COUNT(T1026:BJ1026,BL1026:BT1026,BV1026:CB1026,CD1026:EY1026,FE1026:FM1026),"")</f>
        <v/>
      </c>
      <c r="E1026" s="55" t="str">
        <f t="shared" ref="E1026:E1089" si="100">IF(H1026=1,COUNT(R1026:EY1026,FE1026:FM1026),"")</f>
        <v/>
      </c>
      <c r="F1026" s="55" t="str">
        <f t="shared" ref="F1026:F1089" si="101">IF(H1026=1,COUNT(T1026:BJ1026,BL1026:BT1026,BV1026:CB1026,CD1026:EY1026,FE1026:FM1026),"")</f>
        <v/>
      </c>
      <c r="G1026" s="55" t="str">
        <f t="shared" si="96"/>
        <v/>
      </c>
      <c r="H1026" s="136" t="str">
        <f>IF(AND(M1026&gt;0,M1026&lt;='Summary STATS'!$C$22),1,"")</f>
        <v/>
      </c>
      <c r="J1026" s="26">
        <v>1025</v>
      </c>
      <c r="R1026" s="15"/>
      <c r="S1026" s="15"/>
      <c r="EZ1026" s="134"/>
      <c r="FA1026" s="134"/>
      <c r="FB1026" s="134"/>
      <c r="FC1026" s="134"/>
      <c r="FD1026" s="134"/>
    </row>
    <row r="1027" spans="2:160" x14ac:dyDescent="0.2">
      <c r="B1027" s="55">
        <f t="shared" si="97"/>
        <v>0</v>
      </c>
      <c r="C1027" s="55" t="str">
        <f t="shared" si="98"/>
        <v/>
      </c>
      <c r="D1027" s="55" t="str">
        <f t="shared" si="99"/>
        <v/>
      </c>
      <c r="E1027" s="55" t="str">
        <f t="shared" si="100"/>
        <v/>
      </c>
      <c r="F1027" s="55" t="str">
        <f t="shared" si="101"/>
        <v/>
      </c>
      <c r="G1027" s="55" t="str">
        <f t="shared" si="96"/>
        <v/>
      </c>
      <c r="H1027" s="136" t="str">
        <f>IF(AND(M1027&gt;0,M1027&lt;='Summary STATS'!$C$22),1,"")</f>
        <v/>
      </c>
      <c r="J1027" s="26">
        <v>1026</v>
      </c>
      <c r="R1027" s="15"/>
      <c r="S1027" s="15"/>
      <c r="EZ1027" s="134"/>
      <c r="FA1027" s="134"/>
      <c r="FB1027" s="134"/>
      <c r="FC1027" s="134"/>
      <c r="FD1027" s="134"/>
    </row>
    <row r="1028" spans="2:160" x14ac:dyDescent="0.2">
      <c r="B1028" s="55">
        <f t="shared" si="97"/>
        <v>0</v>
      </c>
      <c r="C1028" s="55" t="str">
        <f t="shared" si="98"/>
        <v/>
      </c>
      <c r="D1028" s="55" t="str">
        <f t="shared" si="99"/>
        <v/>
      </c>
      <c r="E1028" s="55" t="str">
        <f t="shared" si="100"/>
        <v/>
      </c>
      <c r="F1028" s="55" t="str">
        <f t="shared" si="101"/>
        <v/>
      </c>
      <c r="G1028" s="55" t="str">
        <f t="shared" si="96"/>
        <v/>
      </c>
      <c r="H1028" s="136" t="str">
        <f>IF(AND(M1028&gt;0,M1028&lt;='Summary STATS'!$C$22),1,"")</f>
        <v/>
      </c>
      <c r="J1028" s="26">
        <v>1027</v>
      </c>
      <c r="R1028" s="15"/>
      <c r="S1028" s="15"/>
      <c r="EZ1028" s="134"/>
      <c r="FA1028" s="134"/>
      <c r="FB1028" s="134"/>
      <c r="FC1028" s="134"/>
      <c r="FD1028" s="134"/>
    </row>
    <row r="1029" spans="2:160" x14ac:dyDescent="0.2">
      <c r="B1029" s="55">
        <f t="shared" si="97"/>
        <v>0</v>
      </c>
      <c r="C1029" s="55" t="str">
        <f t="shared" si="98"/>
        <v/>
      </c>
      <c r="D1029" s="55" t="str">
        <f t="shared" si="99"/>
        <v/>
      </c>
      <c r="E1029" s="55" t="str">
        <f t="shared" si="100"/>
        <v/>
      </c>
      <c r="F1029" s="55" t="str">
        <f t="shared" si="101"/>
        <v/>
      </c>
      <c r="G1029" s="55" t="str">
        <f t="shared" si="96"/>
        <v/>
      </c>
      <c r="H1029" s="136" t="str">
        <f>IF(AND(M1029&gt;0,M1029&lt;='Summary STATS'!$C$22),1,"")</f>
        <v/>
      </c>
      <c r="J1029" s="26">
        <v>1028</v>
      </c>
      <c r="R1029" s="15"/>
      <c r="S1029" s="15"/>
      <c r="EZ1029" s="134"/>
      <c r="FA1029" s="134"/>
      <c r="FB1029" s="134"/>
      <c r="FC1029" s="134"/>
      <c r="FD1029" s="134"/>
    </row>
    <row r="1030" spans="2:160" x14ac:dyDescent="0.2">
      <c r="B1030" s="55">
        <f t="shared" si="97"/>
        <v>0</v>
      </c>
      <c r="C1030" s="55" t="str">
        <f t="shared" si="98"/>
        <v/>
      </c>
      <c r="D1030" s="55" t="str">
        <f t="shared" si="99"/>
        <v/>
      </c>
      <c r="E1030" s="55" t="str">
        <f t="shared" si="100"/>
        <v/>
      </c>
      <c r="F1030" s="55" t="str">
        <f t="shared" si="101"/>
        <v/>
      </c>
      <c r="G1030" s="55" t="str">
        <f t="shared" si="96"/>
        <v/>
      </c>
      <c r="H1030" s="136" t="str">
        <f>IF(AND(M1030&gt;0,M1030&lt;='Summary STATS'!$C$22),1,"")</f>
        <v/>
      </c>
      <c r="J1030" s="26">
        <v>1029</v>
      </c>
      <c r="R1030" s="15"/>
      <c r="S1030" s="15"/>
      <c r="EZ1030" s="134"/>
      <c r="FA1030" s="134"/>
      <c r="FB1030" s="134"/>
      <c r="FC1030" s="134"/>
      <c r="FD1030" s="134"/>
    </row>
    <row r="1031" spans="2:160" x14ac:dyDescent="0.2">
      <c r="B1031" s="55">
        <f t="shared" si="97"/>
        <v>0</v>
      </c>
      <c r="C1031" s="55" t="str">
        <f t="shared" si="98"/>
        <v/>
      </c>
      <c r="D1031" s="55" t="str">
        <f t="shared" si="99"/>
        <v/>
      </c>
      <c r="E1031" s="55" t="str">
        <f t="shared" si="100"/>
        <v/>
      </c>
      <c r="F1031" s="55" t="str">
        <f t="shared" si="101"/>
        <v/>
      </c>
      <c r="G1031" s="55" t="str">
        <f t="shared" si="96"/>
        <v/>
      </c>
      <c r="H1031" s="136" t="str">
        <f>IF(AND(M1031&gt;0,M1031&lt;='Summary STATS'!$C$22),1,"")</f>
        <v/>
      </c>
      <c r="J1031" s="26">
        <v>1030</v>
      </c>
      <c r="R1031" s="15"/>
      <c r="S1031" s="15"/>
      <c r="EZ1031" s="134"/>
      <c r="FA1031" s="134"/>
      <c r="FB1031" s="134"/>
      <c r="FC1031" s="134"/>
      <c r="FD1031" s="134"/>
    </row>
    <row r="1032" spans="2:160" x14ac:dyDescent="0.2">
      <c r="B1032" s="55">
        <f t="shared" si="97"/>
        <v>0</v>
      </c>
      <c r="C1032" s="55" t="str">
        <f t="shared" si="98"/>
        <v/>
      </c>
      <c r="D1032" s="55" t="str">
        <f t="shared" si="99"/>
        <v/>
      </c>
      <c r="E1032" s="55" t="str">
        <f t="shared" si="100"/>
        <v/>
      </c>
      <c r="F1032" s="55" t="str">
        <f t="shared" si="101"/>
        <v/>
      </c>
      <c r="G1032" s="55" t="str">
        <f t="shared" si="96"/>
        <v/>
      </c>
      <c r="H1032" s="136" t="str">
        <f>IF(AND(M1032&gt;0,M1032&lt;='Summary STATS'!$C$22),1,"")</f>
        <v/>
      </c>
      <c r="J1032" s="26">
        <v>1031</v>
      </c>
      <c r="R1032" s="15"/>
      <c r="S1032" s="15"/>
      <c r="EZ1032" s="134"/>
      <c r="FA1032" s="134"/>
      <c r="FB1032" s="134"/>
      <c r="FC1032" s="134"/>
      <c r="FD1032" s="134"/>
    </row>
    <row r="1033" spans="2:160" x14ac:dyDescent="0.2">
      <c r="B1033" s="55">
        <f t="shared" si="97"/>
        <v>0</v>
      </c>
      <c r="C1033" s="55" t="str">
        <f t="shared" si="98"/>
        <v/>
      </c>
      <c r="D1033" s="55" t="str">
        <f t="shared" si="99"/>
        <v/>
      </c>
      <c r="E1033" s="55" t="str">
        <f t="shared" si="100"/>
        <v/>
      </c>
      <c r="F1033" s="55" t="str">
        <f t="shared" si="101"/>
        <v/>
      </c>
      <c r="G1033" s="55" t="str">
        <f t="shared" si="96"/>
        <v/>
      </c>
      <c r="H1033" s="136" t="str">
        <f>IF(AND(M1033&gt;0,M1033&lt;='Summary STATS'!$C$22),1,"")</f>
        <v/>
      </c>
      <c r="J1033" s="26">
        <v>1032</v>
      </c>
      <c r="R1033" s="15"/>
      <c r="S1033" s="15"/>
      <c r="EZ1033" s="134"/>
      <c r="FA1033" s="134"/>
      <c r="FB1033" s="134"/>
      <c r="FC1033" s="134"/>
      <c r="FD1033" s="134"/>
    </row>
    <row r="1034" spans="2:160" x14ac:dyDescent="0.2">
      <c r="B1034" s="55">
        <f t="shared" si="97"/>
        <v>0</v>
      </c>
      <c r="C1034" s="55" t="str">
        <f t="shared" si="98"/>
        <v/>
      </c>
      <c r="D1034" s="55" t="str">
        <f t="shared" si="99"/>
        <v/>
      </c>
      <c r="E1034" s="55" t="str">
        <f t="shared" si="100"/>
        <v/>
      </c>
      <c r="F1034" s="55" t="str">
        <f t="shared" si="101"/>
        <v/>
      </c>
      <c r="G1034" s="55" t="str">
        <f t="shared" si="96"/>
        <v/>
      </c>
      <c r="H1034" s="136" t="str">
        <f>IF(AND(M1034&gt;0,M1034&lt;='Summary STATS'!$C$22),1,"")</f>
        <v/>
      </c>
      <c r="J1034" s="26">
        <v>1033</v>
      </c>
      <c r="R1034" s="15"/>
      <c r="S1034" s="15"/>
      <c r="EZ1034" s="134"/>
      <c r="FA1034" s="134"/>
      <c r="FB1034" s="134"/>
      <c r="FC1034" s="134"/>
      <c r="FD1034" s="134"/>
    </row>
    <row r="1035" spans="2:160" x14ac:dyDescent="0.2">
      <c r="B1035" s="55">
        <f t="shared" si="97"/>
        <v>0</v>
      </c>
      <c r="C1035" s="55" t="str">
        <f t="shared" si="98"/>
        <v/>
      </c>
      <c r="D1035" s="55" t="str">
        <f t="shared" si="99"/>
        <v/>
      </c>
      <c r="E1035" s="55" t="str">
        <f t="shared" si="100"/>
        <v/>
      </c>
      <c r="F1035" s="55" t="str">
        <f t="shared" si="101"/>
        <v/>
      </c>
      <c r="G1035" s="55" t="str">
        <f t="shared" si="96"/>
        <v/>
      </c>
      <c r="H1035" s="136" t="str">
        <f>IF(AND(M1035&gt;0,M1035&lt;='Summary STATS'!$C$22),1,"")</f>
        <v/>
      </c>
      <c r="J1035" s="26">
        <v>1034</v>
      </c>
      <c r="R1035" s="15"/>
      <c r="S1035" s="15"/>
      <c r="EZ1035" s="134"/>
      <c r="FA1035" s="134"/>
      <c r="FB1035" s="134"/>
      <c r="FC1035" s="134"/>
      <c r="FD1035" s="134"/>
    </row>
    <row r="1036" spans="2:160" x14ac:dyDescent="0.2">
      <c r="B1036" s="55">
        <f t="shared" si="97"/>
        <v>0</v>
      </c>
      <c r="C1036" s="55" t="str">
        <f t="shared" si="98"/>
        <v/>
      </c>
      <c r="D1036" s="55" t="str">
        <f t="shared" si="99"/>
        <v/>
      </c>
      <c r="E1036" s="55" t="str">
        <f t="shared" si="100"/>
        <v/>
      </c>
      <c r="F1036" s="55" t="str">
        <f t="shared" si="101"/>
        <v/>
      </c>
      <c r="G1036" s="55" t="str">
        <f t="shared" si="96"/>
        <v/>
      </c>
      <c r="H1036" s="136" t="str">
        <f>IF(AND(M1036&gt;0,M1036&lt;='Summary STATS'!$C$22),1,"")</f>
        <v/>
      </c>
      <c r="J1036" s="26">
        <v>1035</v>
      </c>
      <c r="R1036" s="15"/>
      <c r="S1036" s="15"/>
      <c r="EZ1036" s="134"/>
      <c r="FA1036" s="134"/>
      <c r="FB1036" s="134"/>
      <c r="FC1036" s="134"/>
      <c r="FD1036" s="134"/>
    </row>
    <row r="1037" spans="2:160" x14ac:dyDescent="0.2">
      <c r="B1037" s="55">
        <f t="shared" si="97"/>
        <v>0</v>
      </c>
      <c r="C1037" s="55" t="str">
        <f t="shared" si="98"/>
        <v/>
      </c>
      <c r="D1037" s="55" t="str">
        <f t="shared" si="99"/>
        <v/>
      </c>
      <c r="E1037" s="55" t="str">
        <f t="shared" si="100"/>
        <v/>
      </c>
      <c r="F1037" s="55" t="str">
        <f t="shared" si="101"/>
        <v/>
      </c>
      <c r="G1037" s="55" t="str">
        <f t="shared" si="96"/>
        <v/>
      </c>
      <c r="H1037" s="136" t="str">
        <f>IF(AND(M1037&gt;0,M1037&lt;='Summary STATS'!$C$22),1,"")</f>
        <v/>
      </c>
      <c r="J1037" s="26">
        <v>1036</v>
      </c>
      <c r="R1037" s="15"/>
      <c r="S1037" s="15"/>
      <c r="EZ1037" s="134"/>
      <c r="FA1037" s="134"/>
      <c r="FB1037" s="134"/>
      <c r="FC1037" s="134"/>
      <c r="FD1037" s="134"/>
    </row>
    <row r="1038" spans="2:160" x14ac:dyDescent="0.2">
      <c r="B1038" s="55">
        <f t="shared" si="97"/>
        <v>0</v>
      </c>
      <c r="C1038" s="55" t="str">
        <f t="shared" si="98"/>
        <v/>
      </c>
      <c r="D1038" s="55" t="str">
        <f t="shared" si="99"/>
        <v/>
      </c>
      <c r="E1038" s="55" t="str">
        <f t="shared" si="100"/>
        <v/>
      </c>
      <c r="F1038" s="55" t="str">
        <f t="shared" si="101"/>
        <v/>
      </c>
      <c r="G1038" s="55" t="str">
        <f t="shared" si="96"/>
        <v/>
      </c>
      <c r="H1038" s="136" t="str">
        <f>IF(AND(M1038&gt;0,M1038&lt;='Summary STATS'!$C$22),1,"")</f>
        <v/>
      </c>
      <c r="J1038" s="26">
        <v>1037</v>
      </c>
      <c r="R1038" s="15"/>
      <c r="S1038" s="15"/>
      <c r="EZ1038" s="134"/>
      <c r="FA1038" s="134"/>
      <c r="FB1038" s="134"/>
      <c r="FC1038" s="134"/>
      <c r="FD1038" s="134"/>
    </row>
    <row r="1039" spans="2:160" x14ac:dyDescent="0.2">
      <c r="B1039" s="55">
        <f t="shared" si="97"/>
        <v>0</v>
      </c>
      <c r="C1039" s="55" t="str">
        <f t="shared" si="98"/>
        <v/>
      </c>
      <c r="D1039" s="55" t="str">
        <f t="shared" si="99"/>
        <v/>
      </c>
      <c r="E1039" s="55" t="str">
        <f t="shared" si="100"/>
        <v/>
      </c>
      <c r="F1039" s="55" t="str">
        <f t="shared" si="101"/>
        <v/>
      </c>
      <c r="G1039" s="55" t="str">
        <f t="shared" si="96"/>
        <v/>
      </c>
      <c r="H1039" s="136" t="str">
        <f>IF(AND(M1039&gt;0,M1039&lt;='Summary STATS'!$C$22),1,"")</f>
        <v/>
      </c>
      <c r="J1039" s="26">
        <v>1038</v>
      </c>
      <c r="R1039" s="15"/>
      <c r="S1039" s="15"/>
      <c r="EZ1039" s="134"/>
      <c r="FA1039" s="134"/>
      <c r="FB1039" s="134"/>
      <c r="FC1039" s="134"/>
      <c r="FD1039" s="134"/>
    </row>
    <row r="1040" spans="2:160" x14ac:dyDescent="0.2">
      <c r="B1040" s="55">
        <f t="shared" si="97"/>
        <v>0</v>
      </c>
      <c r="C1040" s="55" t="str">
        <f t="shared" si="98"/>
        <v/>
      </c>
      <c r="D1040" s="55" t="str">
        <f t="shared" si="99"/>
        <v/>
      </c>
      <c r="E1040" s="55" t="str">
        <f t="shared" si="100"/>
        <v/>
      </c>
      <c r="F1040" s="55" t="str">
        <f t="shared" si="101"/>
        <v/>
      </c>
      <c r="G1040" s="55" t="str">
        <f t="shared" si="96"/>
        <v/>
      </c>
      <c r="H1040" s="136" t="str">
        <f>IF(AND(M1040&gt;0,M1040&lt;='Summary STATS'!$C$22),1,"")</f>
        <v/>
      </c>
      <c r="J1040" s="26">
        <v>1039</v>
      </c>
      <c r="R1040" s="15"/>
      <c r="S1040" s="15"/>
      <c r="EZ1040" s="134"/>
      <c r="FA1040" s="134"/>
      <c r="FB1040" s="134"/>
      <c r="FC1040" s="134"/>
      <c r="FD1040" s="134"/>
    </row>
    <row r="1041" spans="2:160" x14ac:dyDescent="0.2">
      <c r="B1041" s="55">
        <f t="shared" si="97"/>
        <v>0</v>
      </c>
      <c r="C1041" s="55" t="str">
        <f t="shared" si="98"/>
        <v/>
      </c>
      <c r="D1041" s="55" t="str">
        <f t="shared" si="99"/>
        <v/>
      </c>
      <c r="E1041" s="55" t="str">
        <f t="shared" si="100"/>
        <v/>
      </c>
      <c r="F1041" s="55" t="str">
        <f t="shared" si="101"/>
        <v/>
      </c>
      <c r="G1041" s="55" t="str">
        <f t="shared" si="96"/>
        <v/>
      </c>
      <c r="H1041" s="136" t="str">
        <f>IF(AND(M1041&gt;0,M1041&lt;='Summary STATS'!$C$22),1,"")</f>
        <v/>
      </c>
      <c r="J1041" s="26">
        <v>1040</v>
      </c>
      <c r="R1041" s="15"/>
      <c r="S1041" s="15"/>
      <c r="EZ1041" s="134"/>
      <c r="FA1041" s="134"/>
      <c r="FB1041" s="134"/>
      <c r="FC1041" s="134"/>
      <c r="FD1041" s="134"/>
    </row>
    <row r="1042" spans="2:160" x14ac:dyDescent="0.2">
      <c r="B1042" s="55">
        <f t="shared" si="97"/>
        <v>0</v>
      </c>
      <c r="C1042" s="55" t="str">
        <f t="shared" si="98"/>
        <v/>
      </c>
      <c r="D1042" s="55" t="str">
        <f t="shared" si="99"/>
        <v/>
      </c>
      <c r="E1042" s="55" t="str">
        <f t="shared" si="100"/>
        <v/>
      </c>
      <c r="F1042" s="55" t="str">
        <f t="shared" si="101"/>
        <v/>
      </c>
      <c r="G1042" s="55" t="str">
        <f t="shared" si="96"/>
        <v/>
      </c>
      <c r="H1042" s="136" t="str">
        <f>IF(AND(M1042&gt;0,M1042&lt;='Summary STATS'!$C$22),1,"")</f>
        <v/>
      </c>
      <c r="J1042" s="26">
        <v>1041</v>
      </c>
      <c r="R1042" s="15"/>
      <c r="S1042" s="15"/>
      <c r="EZ1042" s="134"/>
      <c r="FA1042" s="134"/>
      <c r="FB1042" s="134"/>
      <c r="FC1042" s="134"/>
      <c r="FD1042" s="134"/>
    </row>
    <row r="1043" spans="2:160" x14ac:dyDescent="0.2">
      <c r="B1043" s="55">
        <f t="shared" si="97"/>
        <v>0</v>
      </c>
      <c r="C1043" s="55" t="str">
        <f t="shared" si="98"/>
        <v/>
      </c>
      <c r="D1043" s="55" t="str">
        <f t="shared" si="99"/>
        <v/>
      </c>
      <c r="E1043" s="55" t="str">
        <f t="shared" si="100"/>
        <v/>
      </c>
      <c r="F1043" s="55" t="str">
        <f t="shared" si="101"/>
        <v/>
      </c>
      <c r="G1043" s="55" t="str">
        <f t="shared" si="96"/>
        <v/>
      </c>
      <c r="H1043" s="136" t="str">
        <f>IF(AND(M1043&gt;0,M1043&lt;='Summary STATS'!$C$22),1,"")</f>
        <v/>
      </c>
      <c r="J1043" s="26">
        <v>1042</v>
      </c>
      <c r="R1043" s="15"/>
      <c r="S1043" s="15"/>
      <c r="EZ1043" s="134"/>
      <c r="FA1043" s="134"/>
      <c r="FB1043" s="134"/>
      <c r="FC1043" s="134"/>
      <c r="FD1043" s="134"/>
    </row>
    <row r="1044" spans="2:160" x14ac:dyDescent="0.2">
      <c r="B1044" s="55">
        <f t="shared" si="97"/>
        <v>0</v>
      </c>
      <c r="C1044" s="55" t="str">
        <f t="shared" si="98"/>
        <v/>
      </c>
      <c r="D1044" s="55" t="str">
        <f t="shared" si="99"/>
        <v/>
      </c>
      <c r="E1044" s="55" t="str">
        <f t="shared" si="100"/>
        <v/>
      </c>
      <c r="F1044" s="55" t="str">
        <f t="shared" si="101"/>
        <v/>
      </c>
      <c r="G1044" s="55" t="str">
        <f t="shared" si="96"/>
        <v/>
      </c>
      <c r="H1044" s="136" t="str">
        <f>IF(AND(M1044&gt;0,M1044&lt;='Summary STATS'!$C$22),1,"")</f>
        <v/>
      </c>
      <c r="J1044" s="26">
        <v>1043</v>
      </c>
      <c r="R1044" s="15"/>
      <c r="S1044" s="15"/>
      <c r="EZ1044" s="134"/>
      <c r="FA1044" s="134"/>
      <c r="FB1044" s="134"/>
      <c r="FC1044" s="134"/>
      <c r="FD1044" s="134"/>
    </row>
    <row r="1045" spans="2:160" x14ac:dyDescent="0.2">
      <c r="B1045" s="55">
        <f t="shared" si="97"/>
        <v>0</v>
      </c>
      <c r="C1045" s="55" t="str">
        <f t="shared" si="98"/>
        <v/>
      </c>
      <c r="D1045" s="55" t="str">
        <f t="shared" si="99"/>
        <v/>
      </c>
      <c r="E1045" s="55" t="str">
        <f t="shared" si="100"/>
        <v/>
      </c>
      <c r="F1045" s="55" t="str">
        <f t="shared" si="101"/>
        <v/>
      </c>
      <c r="G1045" s="55" t="str">
        <f t="shared" si="96"/>
        <v/>
      </c>
      <c r="H1045" s="136" t="str">
        <f>IF(AND(M1045&gt;0,M1045&lt;='Summary STATS'!$C$22),1,"")</f>
        <v/>
      </c>
      <c r="J1045" s="26">
        <v>1044</v>
      </c>
      <c r="R1045" s="15"/>
      <c r="S1045" s="15"/>
      <c r="EZ1045" s="134"/>
      <c r="FA1045" s="134"/>
      <c r="FB1045" s="134"/>
      <c r="FC1045" s="134"/>
      <c r="FD1045" s="134"/>
    </row>
    <row r="1046" spans="2:160" x14ac:dyDescent="0.2">
      <c r="B1046" s="55">
        <f t="shared" si="97"/>
        <v>0</v>
      </c>
      <c r="C1046" s="55" t="str">
        <f t="shared" si="98"/>
        <v/>
      </c>
      <c r="D1046" s="55" t="str">
        <f t="shared" si="99"/>
        <v/>
      </c>
      <c r="E1046" s="55" t="str">
        <f t="shared" si="100"/>
        <v/>
      </c>
      <c r="F1046" s="55" t="str">
        <f t="shared" si="101"/>
        <v/>
      </c>
      <c r="G1046" s="55" t="str">
        <f t="shared" si="96"/>
        <v/>
      </c>
      <c r="H1046" s="136" t="str">
        <f>IF(AND(M1046&gt;0,M1046&lt;='Summary STATS'!$C$22),1,"")</f>
        <v/>
      </c>
      <c r="J1046" s="26">
        <v>1045</v>
      </c>
      <c r="R1046" s="15"/>
      <c r="S1046" s="15"/>
      <c r="EZ1046" s="134"/>
      <c r="FA1046" s="134"/>
      <c r="FB1046" s="134"/>
      <c r="FC1046" s="134"/>
      <c r="FD1046" s="134"/>
    </row>
    <row r="1047" spans="2:160" x14ac:dyDescent="0.2">
      <c r="B1047" s="55">
        <f t="shared" si="97"/>
        <v>0</v>
      </c>
      <c r="C1047" s="55" t="str">
        <f t="shared" si="98"/>
        <v/>
      </c>
      <c r="D1047" s="55" t="str">
        <f t="shared" si="99"/>
        <v/>
      </c>
      <c r="E1047" s="55" t="str">
        <f t="shared" si="100"/>
        <v/>
      </c>
      <c r="F1047" s="55" t="str">
        <f t="shared" si="101"/>
        <v/>
      </c>
      <c r="G1047" s="55" t="str">
        <f t="shared" si="96"/>
        <v/>
      </c>
      <c r="H1047" s="136" t="str">
        <f>IF(AND(M1047&gt;0,M1047&lt;='Summary STATS'!$C$22),1,"")</f>
        <v/>
      </c>
      <c r="J1047" s="26">
        <v>1046</v>
      </c>
      <c r="R1047" s="15"/>
      <c r="S1047" s="15"/>
      <c r="EZ1047" s="134"/>
      <c r="FA1047" s="134"/>
      <c r="FB1047" s="134"/>
      <c r="FC1047" s="134"/>
      <c r="FD1047" s="134"/>
    </row>
    <row r="1048" spans="2:160" x14ac:dyDescent="0.2">
      <c r="B1048" s="55">
        <f t="shared" si="97"/>
        <v>0</v>
      </c>
      <c r="C1048" s="55" t="str">
        <f t="shared" si="98"/>
        <v/>
      </c>
      <c r="D1048" s="55" t="str">
        <f t="shared" si="99"/>
        <v/>
      </c>
      <c r="E1048" s="55" t="str">
        <f t="shared" si="100"/>
        <v/>
      </c>
      <c r="F1048" s="55" t="str">
        <f t="shared" si="101"/>
        <v/>
      </c>
      <c r="G1048" s="55" t="str">
        <f t="shared" si="96"/>
        <v/>
      </c>
      <c r="H1048" s="136" t="str">
        <f>IF(AND(M1048&gt;0,M1048&lt;='Summary STATS'!$C$22),1,"")</f>
        <v/>
      </c>
      <c r="J1048" s="26">
        <v>1047</v>
      </c>
      <c r="R1048" s="15"/>
      <c r="S1048" s="15"/>
      <c r="EZ1048" s="134"/>
      <c r="FA1048" s="134"/>
      <c r="FB1048" s="134"/>
      <c r="FC1048" s="134"/>
      <c r="FD1048" s="134"/>
    </row>
    <row r="1049" spans="2:160" x14ac:dyDescent="0.2">
      <c r="B1049" s="55">
        <f t="shared" si="97"/>
        <v>0</v>
      </c>
      <c r="C1049" s="55" t="str">
        <f t="shared" si="98"/>
        <v/>
      </c>
      <c r="D1049" s="55" t="str">
        <f t="shared" si="99"/>
        <v/>
      </c>
      <c r="E1049" s="55" t="str">
        <f t="shared" si="100"/>
        <v/>
      </c>
      <c r="F1049" s="55" t="str">
        <f t="shared" si="101"/>
        <v/>
      </c>
      <c r="G1049" s="55" t="str">
        <f t="shared" si="96"/>
        <v/>
      </c>
      <c r="H1049" s="136" t="str">
        <f>IF(AND(M1049&gt;0,M1049&lt;='Summary STATS'!$C$22),1,"")</f>
        <v/>
      </c>
      <c r="J1049" s="26">
        <v>1048</v>
      </c>
      <c r="R1049" s="15"/>
      <c r="S1049" s="15"/>
      <c r="EZ1049" s="134"/>
      <c r="FA1049" s="134"/>
      <c r="FB1049" s="134"/>
      <c r="FC1049" s="134"/>
      <c r="FD1049" s="134"/>
    </row>
    <row r="1050" spans="2:160" x14ac:dyDescent="0.2">
      <c r="B1050" s="55">
        <f t="shared" si="97"/>
        <v>0</v>
      </c>
      <c r="C1050" s="55" t="str">
        <f t="shared" si="98"/>
        <v/>
      </c>
      <c r="D1050" s="55" t="str">
        <f t="shared" si="99"/>
        <v/>
      </c>
      <c r="E1050" s="55" t="str">
        <f t="shared" si="100"/>
        <v/>
      </c>
      <c r="F1050" s="55" t="str">
        <f t="shared" si="101"/>
        <v/>
      </c>
      <c r="G1050" s="55" t="str">
        <f t="shared" ref="G1050:G1113" si="102">IF($B1050&gt;=1,$M1050,"")</f>
        <v/>
      </c>
      <c r="H1050" s="136" t="str">
        <f>IF(AND(M1050&gt;0,M1050&lt;='Summary STATS'!$C$22),1,"")</f>
        <v/>
      </c>
      <c r="J1050" s="26">
        <v>1049</v>
      </c>
      <c r="R1050" s="15"/>
      <c r="S1050" s="15"/>
      <c r="EZ1050" s="134"/>
      <c r="FA1050" s="134"/>
      <c r="FB1050" s="134"/>
      <c r="FC1050" s="134"/>
      <c r="FD1050" s="134"/>
    </row>
    <row r="1051" spans="2:160" x14ac:dyDescent="0.2">
      <c r="B1051" s="55">
        <f t="shared" si="97"/>
        <v>0</v>
      </c>
      <c r="C1051" s="55" t="str">
        <f t="shared" si="98"/>
        <v/>
      </c>
      <c r="D1051" s="55" t="str">
        <f t="shared" si="99"/>
        <v/>
      </c>
      <c r="E1051" s="55" t="str">
        <f t="shared" si="100"/>
        <v/>
      </c>
      <c r="F1051" s="55" t="str">
        <f t="shared" si="101"/>
        <v/>
      </c>
      <c r="G1051" s="55" t="str">
        <f t="shared" si="102"/>
        <v/>
      </c>
      <c r="H1051" s="136" t="str">
        <f>IF(AND(M1051&gt;0,M1051&lt;='Summary STATS'!$C$22),1,"")</f>
        <v/>
      </c>
      <c r="J1051" s="26">
        <v>1050</v>
      </c>
      <c r="R1051" s="15"/>
      <c r="S1051" s="15"/>
      <c r="EZ1051" s="134"/>
      <c r="FA1051" s="134"/>
      <c r="FB1051" s="134"/>
      <c r="FC1051" s="134"/>
      <c r="FD1051" s="134"/>
    </row>
    <row r="1052" spans="2:160" x14ac:dyDescent="0.2">
      <c r="B1052" s="55">
        <f t="shared" si="97"/>
        <v>0</v>
      </c>
      <c r="C1052" s="55" t="str">
        <f t="shared" si="98"/>
        <v/>
      </c>
      <c r="D1052" s="55" t="str">
        <f t="shared" si="99"/>
        <v/>
      </c>
      <c r="E1052" s="55" t="str">
        <f t="shared" si="100"/>
        <v/>
      </c>
      <c r="F1052" s="55" t="str">
        <f t="shared" si="101"/>
        <v/>
      </c>
      <c r="G1052" s="55" t="str">
        <f t="shared" si="102"/>
        <v/>
      </c>
      <c r="H1052" s="136" t="str">
        <f>IF(AND(M1052&gt;0,M1052&lt;='Summary STATS'!$C$22),1,"")</f>
        <v/>
      </c>
      <c r="J1052" s="26">
        <v>1051</v>
      </c>
      <c r="R1052" s="15"/>
      <c r="S1052" s="15"/>
      <c r="EZ1052" s="134"/>
      <c r="FA1052" s="134"/>
      <c r="FB1052" s="134"/>
      <c r="FC1052" s="134"/>
      <c r="FD1052" s="134"/>
    </row>
    <row r="1053" spans="2:160" x14ac:dyDescent="0.2">
      <c r="B1053" s="55">
        <f t="shared" si="97"/>
        <v>0</v>
      </c>
      <c r="C1053" s="55" t="str">
        <f t="shared" si="98"/>
        <v/>
      </c>
      <c r="D1053" s="55" t="str">
        <f t="shared" si="99"/>
        <v/>
      </c>
      <c r="E1053" s="55" t="str">
        <f t="shared" si="100"/>
        <v/>
      </c>
      <c r="F1053" s="55" t="str">
        <f t="shared" si="101"/>
        <v/>
      </c>
      <c r="G1053" s="55" t="str">
        <f t="shared" si="102"/>
        <v/>
      </c>
      <c r="H1053" s="136" t="str">
        <f>IF(AND(M1053&gt;0,M1053&lt;='Summary STATS'!$C$22),1,"")</f>
        <v/>
      </c>
      <c r="J1053" s="26">
        <v>1052</v>
      </c>
      <c r="R1053" s="15"/>
      <c r="S1053" s="15"/>
      <c r="EZ1053" s="134"/>
      <c r="FA1053" s="134"/>
      <c r="FB1053" s="134"/>
      <c r="FC1053" s="134"/>
      <c r="FD1053" s="134"/>
    </row>
    <row r="1054" spans="2:160" x14ac:dyDescent="0.2">
      <c r="B1054" s="55">
        <f t="shared" si="97"/>
        <v>0</v>
      </c>
      <c r="C1054" s="55" t="str">
        <f t="shared" si="98"/>
        <v/>
      </c>
      <c r="D1054" s="55" t="str">
        <f t="shared" si="99"/>
        <v/>
      </c>
      <c r="E1054" s="55" t="str">
        <f t="shared" si="100"/>
        <v/>
      </c>
      <c r="F1054" s="55" t="str">
        <f t="shared" si="101"/>
        <v/>
      </c>
      <c r="G1054" s="55" t="str">
        <f t="shared" si="102"/>
        <v/>
      </c>
      <c r="H1054" s="136" t="str">
        <f>IF(AND(M1054&gt;0,M1054&lt;='Summary STATS'!$C$22),1,"")</f>
        <v/>
      </c>
      <c r="J1054" s="26">
        <v>1053</v>
      </c>
      <c r="R1054" s="15"/>
      <c r="S1054" s="15"/>
      <c r="EZ1054" s="134"/>
      <c r="FA1054" s="134"/>
      <c r="FB1054" s="134"/>
      <c r="FC1054" s="134"/>
      <c r="FD1054" s="134"/>
    </row>
    <row r="1055" spans="2:160" x14ac:dyDescent="0.2">
      <c r="B1055" s="55">
        <f t="shared" si="97"/>
        <v>0</v>
      </c>
      <c r="C1055" s="55" t="str">
        <f t="shared" si="98"/>
        <v/>
      </c>
      <c r="D1055" s="55" t="str">
        <f t="shared" si="99"/>
        <v/>
      </c>
      <c r="E1055" s="55" t="str">
        <f t="shared" si="100"/>
        <v/>
      </c>
      <c r="F1055" s="55" t="str">
        <f t="shared" si="101"/>
        <v/>
      </c>
      <c r="G1055" s="55" t="str">
        <f t="shared" si="102"/>
        <v/>
      </c>
      <c r="H1055" s="136" t="str">
        <f>IF(AND(M1055&gt;0,M1055&lt;='Summary STATS'!$C$22),1,"")</f>
        <v/>
      </c>
      <c r="J1055" s="26">
        <v>1054</v>
      </c>
      <c r="R1055" s="15"/>
      <c r="S1055" s="15"/>
      <c r="EZ1055" s="134"/>
      <c r="FA1055" s="134"/>
      <c r="FB1055" s="134"/>
      <c r="FC1055" s="134"/>
      <c r="FD1055" s="134"/>
    </row>
    <row r="1056" spans="2:160" x14ac:dyDescent="0.2">
      <c r="B1056" s="55">
        <f t="shared" si="97"/>
        <v>0</v>
      </c>
      <c r="C1056" s="55" t="str">
        <f t="shared" si="98"/>
        <v/>
      </c>
      <c r="D1056" s="55" t="str">
        <f t="shared" si="99"/>
        <v/>
      </c>
      <c r="E1056" s="55" t="str">
        <f t="shared" si="100"/>
        <v/>
      </c>
      <c r="F1056" s="55" t="str">
        <f t="shared" si="101"/>
        <v/>
      </c>
      <c r="G1056" s="55" t="str">
        <f t="shared" si="102"/>
        <v/>
      </c>
      <c r="H1056" s="136" t="str">
        <f>IF(AND(M1056&gt;0,M1056&lt;='Summary STATS'!$C$22),1,"")</f>
        <v/>
      </c>
      <c r="J1056" s="26">
        <v>1055</v>
      </c>
      <c r="R1056" s="15"/>
      <c r="S1056" s="15"/>
      <c r="EZ1056" s="134"/>
      <c r="FA1056" s="134"/>
      <c r="FB1056" s="134"/>
      <c r="FC1056" s="134"/>
      <c r="FD1056" s="134"/>
    </row>
    <row r="1057" spans="2:160" x14ac:dyDescent="0.2">
      <c r="B1057" s="55">
        <f t="shared" si="97"/>
        <v>0</v>
      </c>
      <c r="C1057" s="55" t="str">
        <f t="shared" si="98"/>
        <v/>
      </c>
      <c r="D1057" s="55" t="str">
        <f t="shared" si="99"/>
        <v/>
      </c>
      <c r="E1057" s="55" t="str">
        <f t="shared" si="100"/>
        <v/>
      </c>
      <c r="F1057" s="55" t="str">
        <f t="shared" si="101"/>
        <v/>
      </c>
      <c r="G1057" s="55" t="str">
        <f t="shared" si="102"/>
        <v/>
      </c>
      <c r="H1057" s="136" t="str">
        <f>IF(AND(M1057&gt;0,M1057&lt;='Summary STATS'!$C$22),1,"")</f>
        <v/>
      </c>
      <c r="J1057" s="26">
        <v>1056</v>
      </c>
      <c r="R1057" s="15"/>
      <c r="S1057" s="15"/>
      <c r="EZ1057" s="134"/>
      <c r="FA1057" s="134"/>
      <c r="FB1057" s="134"/>
      <c r="FC1057" s="134"/>
      <c r="FD1057" s="134"/>
    </row>
    <row r="1058" spans="2:160" x14ac:dyDescent="0.2">
      <c r="B1058" s="55">
        <f t="shared" si="97"/>
        <v>0</v>
      </c>
      <c r="C1058" s="55" t="str">
        <f t="shared" si="98"/>
        <v/>
      </c>
      <c r="D1058" s="55" t="str">
        <f t="shared" si="99"/>
        <v/>
      </c>
      <c r="E1058" s="55" t="str">
        <f t="shared" si="100"/>
        <v/>
      </c>
      <c r="F1058" s="55" t="str">
        <f t="shared" si="101"/>
        <v/>
      </c>
      <c r="G1058" s="55" t="str">
        <f t="shared" si="102"/>
        <v/>
      </c>
      <c r="H1058" s="136" t="str">
        <f>IF(AND(M1058&gt;0,M1058&lt;='Summary STATS'!$C$22),1,"")</f>
        <v/>
      </c>
      <c r="J1058" s="26">
        <v>1057</v>
      </c>
      <c r="R1058" s="15"/>
      <c r="S1058" s="15"/>
      <c r="EZ1058" s="134"/>
      <c r="FA1058" s="134"/>
      <c r="FB1058" s="134"/>
      <c r="FC1058" s="134"/>
      <c r="FD1058" s="134"/>
    </row>
    <row r="1059" spans="2:160" x14ac:dyDescent="0.2">
      <c r="B1059" s="55">
        <f t="shared" si="97"/>
        <v>0</v>
      </c>
      <c r="C1059" s="55" t="str">
        <f t="shared" si="98"/>
        <v/>
      </c>
      <c r="D1059" s="55" t="str">
        <f t="shared" si="99"/>
        <v/>
      </c>
      <c r="E1059" s="55" t="str">
        <f t="shared" si="100"/>
        <v/>
      </c>
      <c r="F1059" s="55" t="str">
        <f t="shared" si="101"/>
        <v/>
      </c>
      <c r="G1059" s="55" t="str">
        <f t="shared" si="102"/>
        <v/>
      </c>
      <c r="H1059" s="136" t="str">
        <f>IF(AND(M1059&gt;0,M1059&lt;='Summary STATS'!$C$22),1,"")</f>
        <v/>
      </c>
      <c r="J1059" s="26">
        <v>1058</v>
      </c>
      <c r="R1059" s="15"/>
      <c r="S1059" s="15"/>
      <c r="EZ1059" s="134"/>
      <c r="FA1059" s="134"/>
      <c r="FB1059" s="134"/>
      <c r="FC1059" s="134"/>
      <c r="FD1059" s="134"/>
    </row>
    <row r="1060" spans="2:160" x14ac:dyDescent="0.2">
      <c r="B1060" s="55">
        <f t="shared" si="97"/>
        <v>0</v>
      </c>
      <c r="C1060" s="55" t="str">
        <f t="shared" si="98"/>
        <v/>
      </c>
      <c r="D1060" s="55" t="str">
        <f t="shared" si="99"/>
        <v/>
      </c>
      <c r="E1060" s="55" t="str">
        <f t="shared" si="100"/>
        <v/>
      </c>
      <c r="F1060" s="55" t="str">
        <f t="shared" si="101"/>
        <v/>
      </c>
      <c r="G1060" s="55" t="str">
        <f t="shared" si="102"/>
        <v/>
      </c>
      <c r="H1060" s="136" t="str">
        <f>IF(AND(M1060&gt;0,M1060&lt;='Summary STATS'!$C$22),1,"")</f>
        <v/>
      </c>
      <c r="J1060" s="26">
        <v>1059</v>
      </c>
      <c r="R1060" s="15"/>
      <c r="S1060" s="15"/>
      <c r="EZ1060" s="134"/>
      <c r="FA1060" s="134"/>
      <c r="FB1060" s="134"/>
      <c r="FC1060" s="134"/>
      <c r="FD1060" s="134"/>
    </row>
    <row r="1061" spans="2:160" x14ac:dyDescent="0.2">
      <c r="B1061" s="55">
        <f t="shared" si="97"/>
        <v>0</v>
      </c>
      <c r="C1061" s="55" t="str">
        <f t="shared" si="98"/>
        <v/>
      </c>
      <c r="D1061" s="55" t="str">
        <f t="shared" si="99"/>
        <v/>
      </c>
      <c r="E1061" s="55" t="str">
        <f t="shared" si="100"/>
        <v/>
      </c>
      <c r="F1061" s="55" t="str">
        <f t="shared" si="101"/>
        <v/>
      </c>
      <c r="G1061" s="55" t="str">
        <f t="shared" si="102"/>
        <v/>
      </c>
      <c r="H1061" s="136" t="str">
        <f>IF(AND(M1061&gt;0,M1061&lt;='Summary STATS'!$C$22),1,"")</f>
        <v/>
      </c>
      <c r="J1061" s="26">
        <v>1060</v>
      </c>
      <c r="R1061" s="15"/>
      <c r="S1061" s="15"/>
      <c r="EZ1061" s="134"/>
      <c r="FA1061" s="134"/>
      <c r="FB1061" s="134"/>
      <c r="FC1061" s="134"/>
      <c r="FD1061" s="134"/>
    </row>
    <row r="1062" spans="2:160" x14ac:dyDescent="0.2">
      <c r="B1062" s="55">
        <f t="shared" si="97"/>
        <v>0</v>
      </c>
      <c r="C1062" s="55" t="str">
        <f t="shared" si="98"/>
        <v/>
      </c>
      <c r="D1062" s="55" t="str">
        <f t="shared" si="99"/>
        <v/>
      </c>
      <c r="E1062" s="55" t="str">
        <f t="shared" si="100"/>
        <v/>
      </c>
      <c r="F1062" s="55" t="str">
        <f t="shared" si="101"/>
        <v/>
      </c>
      <c r="G1062" s="55" t="str">
        <f t="shared" si="102"/>
        <v/>
      </c>
      <c r="H1062" s="136" t="str">
        <f>IF(AND(M1062&gt;0,M1062&lt;='Summary STATS'!$C$22),1,"")</f>
        <v/>
      </c>
      <c r="J1062" s="26">
        <v>1061</v>
      </c>
      <c r="R1062" s="15"/>
      <c r="S1062" s="15"/>
      <c r="EZ1062" s="134"/>
      <c r="FA1062" s="134"/>
      <c r="FB1062" s="134"/>
      <c r="FC1062" s="134"/>
      <c r="FD1062" s="134"/>
    </row>
    <row r="1063" spans="2:160" x14ac:dyDescent="0.2">
      <c r="B1063" s="55">
        <f t="shared" si="97"/>
        <v>0</v>
      </c>
      <c r="C1063" s="55" t="str">
        <f t="shared" si="98"/>
        <v/>
      </c>
      <c r="D1063" s="55" t="str">
        <f t="shared" si="99"/>
        <v/>
      </c>
      <c r="E1063" s="55" t="str">
        <f t="shared" si="100"/>
        <v/>
      </c>
      <c r="F1063" s="55" t="str">
        <f t="shared" si="101"/>
        <v/>
      </c>
      <c r="G1063" s="55" t="str">
        <f t="shared" si="102"/>
        <v/>
      </c>
      <c r="H1063" s="136" t="str">
        <f>IF(AND(M1063&gt;0,M1063&lt;='Summary STATS'!$C$22),1,"")</f>
        <v/>
      </c>
      <c r="J1063" s="26">
        <v>1062</v>
      </c>
      <c r="R1063" s="15"/>
      <c r="S1063" s="15"/>
      <c r="EZ1063" s="134"/>
      <c r="FA1063" s="134"/>
      <c r="FB1063" s="134"/>
      <c r="FC1063" s="134"/>
      <c r="FD1063" s="134"/>
    </row>
    <row r="1064" spans="2:160" x14ac:dyDescent="0.2">
      <c r="B1064" s="55">
        <f t="shared" si="97"/>
        <v>0</v>
      </c>
      <c r="C1064" s="55" t="str">
        <f t="shared" si="98"/>
        <v/>
      </c>
      <c r="D1064" s="55" t="str">
        <f t="shared" si="99"/>
        <v/>
      </c>
      <c r="E1064" s="55" t="str">
        <f t="shared" si="100"/>
        <v/>
      </c>
      <c r="F1064" s="55" t="str">
        <f t="shared" si="101"/>
        <v/>
      </c>
      <c r="G1064" s="55" t="str">
        <f t="shared" si="102"/>
        <v/>
      </c>
      <c r="H1064" s="136" t="str">
        <f>IF(AND(M1064&gt;0,M1064&lt;='Summary STATS'!$C$22),1,"")</f>
        <v/>
      </c>
      <c r="J1064" s="26">
        <v>1063</v>
      </c>
      <c r="R1064" s="15"/>
      <c r="S1064" s="15"/>
      <c r="EZ1064" s="134"/>
      <c r="FA1064" s="134"/>
      <c r="FB1064" s="134"/>
      <c r="FC1064" s="134"/>
      <c r="FD1064" s="134"/>
    </row>
    <row r="1065" spans="2:160" x14ac:dyDescent="0.2">
      <c r="B1065" s="55">
        <f t="shared" si="97"/>
        <v>0</v>
      </c>
      <c r="C1065" s="55" t="str">
        <f t="shared" si="98"/>
        <v/>
      </c>
      <c r="D1065" s="55" t="str">
        <f t="shared" si="99"/>
        <v/>
      </c>
      <c r="E1065" s="55" t="str">
        <f t="shared" si="100"/>
        <v/>
      </c>
      <c r="F1065" s="55" t="str">
        <f t="shared" si="101"/>
        <v/>
      </c>
      <c r="G1065" s="55" t="str">
        <f t="shared" si="102"/>
        <v/>
      </c>
      <c r="H1065" s="136" t="str">
        <f>IF(AND(M1065&gt;0,M1065&lt;='Summary STATS'!$C$22),1,"")</f>
        <v/>
      </c>
      <c r="J1065" s="26">
        <v>1064</v>
      </c>
      <c r="R1065" s="15"/>
      <c r="S1065" s="15"/>
      <c r="EZ1065" s="134"/>
      <c r="FA1065" s="134"/>
      <c r="FB1065" s="134"/>
      <c r="FC1065" s="134"/>
      <c r="FD1065" s="134"/>
    </row>
    <row r="1066" spans="2:160" x14ac:dyDescent="0.2">
      <c r="B1066" s="55">
        <f t="shared" si="97"/>
        <v>0</v>
      </c>
      <c r="C1066" s="55" t="str">
        <f t="shared" si="98"/>
        <v/>
      </c>
      <c r="D1066" s="55" t="str">
        <f t="shared" si="99"/>
        <v/>
      </c>
      <c r="E1066" s="55" t="str">
        <f t="shared" si="100"/>
        <v/>
      </c>
      <c r="F1066" s="55" t="str">
        <f t="shared" si="101"/>
        <v/>
      </c>
      <c r="G1066" s="55" t="str">
        <f t="shared" si="102"/>
        <v/>
      </c>
      <c r="H1066" s="136" t="str">
        <f>IF(AND(M1066&gt;0,M1066&lt;='Summary STATS'!$C$22),1,"")</f>
        <v/>
      </c>
      <c r="J1066" s="26">
        <v>1065</v>
      </c>
      <c r="R1066" s="15"/>
      <c r="S1066" s="15"/>
      <c r="EZ1066" s="134"/>
      <c r="FA1066" s="134"/>
      <c r="FB1066" s="134"/>
      <c r="FC1066" s="134"/>
      <c r="FD1066" s="134"/>
    </row>
    <row r="1067" spans="2:160" x14ac:dyDescent="0.2">
      <c r="B1067" s="55">
        <f t="shared" si="97"/>
        <v>0</v>
      </c>
      <c r="C1067" s="55" t="str">
        <f t="shared" si="98"/>
        <v/>
      </c>
      <c r="D1067" s="55" t="str">
        <f t="shared" si="99"/>
        <v/>
      </c>
      <c r="E1067" s="55" t="str">
        <f t="shared" si="100"/>
        <v/>
      </c>
      <c r="F1067" s="55" t="str">
        <f t="shared" si="101"/>
        <v/>
      </c>
      <c r="G1067" s="55" t="str">
        <f t="shared" si="102"/>
        <v/>
      </c>
      <c r="H1067" s="136" t="str">
        <f>IF(AND(M1067&gt;0,M1067&lt;='Summary STATS'!$C$22),1,"")</f>
        <v/>
      </c>
      <c r="J1067" s="26">
        <v>1066</v>
      </c>
      <c r="R1067" s="15"/>
      <c r="S1067" s="15"/>
      <c r="EZ1067" s="134"/>
      <c r="FA1067" s="134"/>
      <c r="FB1067" s="134"/>
      <c r="FC1067" s="134"/>
      <c r="FD1067" s="134"/>
    </row>
    <row r="1068" spans="2:160" x14ac:dyDescent="0.2">
      <c r="B1068" s="55">
        <f t="shared" si="97"/>
        <v>0</v>
      </c>
      <c r="C1068" s="55" t="str">
        <f t="shared" si="98"/>
        <v/>
      </c>
      <c r="D1068" s="55" t="str">
        <f t="shared" si="99"/>
        <v/>
      </c>
      <c r="E1068" s="55" t="str">
        <f t="shared" si="100"/>
        <v/>
      </c>
      <c r="F1068" s="55" t="str">
        <f t="shared" si="101"/>
        <v/>
      </c>
      <c r="G1068" s="55" t="str">
        <f t="shared" si="102"/>
        <v/>
      </c>
      <c r="H1068" s="136" t="str">
        <f>IF(AND(M1068&gt;0,M1068&lt;='Summary STATS'!$C$22),1,"")</f>
        <v/>
      </c>
      <c r="J1068" s="26">
        <v>1067</v>
      </c>
      <c r="R1068" s="15"/>
      <c r="S1068" s="15"/>
      <c r="EZ1068" s="134"/>
      <c r="FA1068" s="134"/>
      <c r="FB1068" s="134"/>
      <c r="FC1068" s="134"/>
      <c r="FD1068" s="134"/>
    </row>
    <row r="1069" spans="2:160" x14ac:dyDescent="0.2">
      <c r="B1069" s="55">
        <f t="shared" si="97"/>
        <v>0</v>
      </c>
      <c r="C1069" s="55" t="str">
        <f t="shared" si="98"/>
        <v/>
      </c>
      <c r="D1069" s="55" t="str">
        <f t="shared" si="99"/>
        <v/>
      </c>
      <c r="E1069" s="55" t="str">
        <f t="shared" si="100"/>
        <v/>
      </c>
      <c r="F1069" s="55" t="str">
        <f t="shared" si="101"/>
        <v/>
      </c>
      <c r="G1069" s="55" t="str">
        <f t="shared" si="102"/>
        <v/>
      </c>
      <c r="H1069" s="136" t="str">
        <f>IF(AND(M1069&gt;0,M1069&lt;='Summary STATS'!$C$22),1,"")</f>
        <v/>
      </c>
      <c r="J1069" s="26">
        <v>1068</v>
      </c>
      <c r="R1069" s="15"/>
      <c r="S1069" s="15"/>
      <c r="EZ1069" s="134"/>
      <c r="FA1069" s="134"/>
      <c r="FB1069" s="134"/>
      <c r="FC1069" s="134"/>
      <c r="FD1069" s="134"/>
    </row>
    <row r="1070" spans="2:160" x14ac:dyDescent="0.2">
      <c r="B1070" s="55">
        <f t="shared" si="97"/>
        <v>0</v>
      </c>
      <c r="C1070" s="55" t="str">
        <f t="shared" si="98"/>
        <v/>
      </c>
      <c r="D1070" s="55" t="str">
        <f t="shared" si="99"/>
        <v/>
      </c>
      <c r="E1070" s="55" t="str">
        <f t="shared" si="100"/>
        <v/>
      </c>
      <c r="F1070" s="55" t="str">
        <f t="shared" si="101"/>
        <v/>
      </c>
      <c r="G1070" s="55" t="str">
        <f t="shared" si="102"/>
        <v/>
      </c>
      <c r="H1070" s="136" t="str">
        <f>IF(AND(M1070&gt;0,M1070&lt;='Summary STATS'!$C$22),1,"")</f>
        <v/>
      </c>
      <c r="J1070" s="26">
        <v>1069</v>
      </c>
      <c r="R1070" s="15"/>
      <c r="S1070" s="15"/>
      <c r="EZ1070" s="134"/>
      <c r="FA1070" s="134"/>
      <c r="FB1070" s="134"/>
      <c r="FC1070" s="134"/>
      <c r="FD1070" s="134"/>
    </row>
    <row r="1071" spans="2:160" x14ac:dyDescent="0.2">
      <c r="B1071" s="55">
        <f t="shared" si="97"/>
        <v>0</v>
      </c>
      <c r="C1071" s="55" t="str">
        <f t="shared" si="98"/>
        <v/>
      </c>
      <c r="D1071" s="55" t="str">
        <f t="shared" si="99"/>
        <v/>
      </c>
      <c r="E1071" s="55" t="str">
        <f t="shared" si="100"/>
        <v/>
      </c>
      <c r="F1071" s="55" t="str">
        <f t="shared" si="101"/>
        <v/>
      </c>
      <c r="G1071" s="55" t="str">
        <f t="shared" si="102"/>
        <v/>
      </c>
      <c r="H1071" s="136" t="str">
        <f>IF(AND(M1071&gt;0,M1071&lt;='Summary STATS'!$C$22),1,"")</f>
        <v/>
      </c>
      <c r="J1071" s="26">
        <v>1070</v>
      </c>
      <c r="R1071" s="15"/>
      <c r="S1071" s="15"/>
      <c r="EZ1071" s="134"/>
      <c r="FA1071" s="134"/>
      <c r="FB1071" s="134"/>
      <c r="FC1071" s="134"/>
      <c r="FD1071" s="134"/>
    </row>
    <row r="1072" spans="2:160" x14ac:dyDescent="0.2">
      <c r="B1072" s="55">
        <f t="shared" si="97"/>
        <v>0</v>
      </c>
      <c r="C1072" s="55" t="str">
        <f t="shared" si="98"/>
        <v/>
      </c>
      <c r="D1072" s="55" t="str">
        <f t="shared" si="99"/>
        <v/>
      </c>
      <c r="E1072" s="55" t="str">
        <f t="shared" si="100"/>
        <v/>
      </c>
      <c r="F1072" s="55" t="str">
        <f t="shared" si="101"/>
        <v/>
      </c>
      <c r="G1072" s="55" t="str">
        <f t="shared" si="102"/>
        <v/>
      </c>
      <c r="H1072" s="136" t="str">
        <f>IF(AND(M1072&gt;0,M1072&lt;='Summary STATS'!$C$22),1,"")</f>
        <v/>
      </c>
      <c r="J1072" s="26">
        <v>1071</v>
      </c>
      <c r="R1072" s="15"/>
      <c r="S1072" s="15"/>
      <c r="EZ1072" s="134"/>
      <c r="FA1072" s="134"/>
      <c r="FB1072" s="134"/>
      <c r="FC1072" s="134"/>
      <c r="FD1072" s="134"/>
    </row>
    <row r="1073" spans="2:160" x14ac:dyDescent="0.2">
      <c r="B1073" s="55">
        <f t="shared" si="97"/>
        <v>0</v>
      </c>
      <c r="C1073" s="55" t="str">
        <f t="shared" si="98"/>
        <v/>
      </c>
      <c r="D1073" s="55" t="str">
        <f t="shared" si="99"/>
        <v/>
      </c>
      <c r="E1073" s="55" t="str">
        <f t="shared" si="100"/>
        <v/>
      </c>
      <c r="F1073" s="55" t="str">
        <f t="shared" si="101"/>
        <v/>
      </c>
      <c r="G1073" s="55" t="str">
        <f t="shared" si="102"/>
        <v/>
      </c>
      <c r="H1073" s="136" t="str">
        <f>IF(AND(M1073&gt;0,M1073&lt;='Summary STATS'!$C$22),1,"")</f>
        <v/>
      </c>
      <c r="J1073" s="26">
        <v>1072</v>
      </c>
      <c r="R1073" s="15"/>
      <c r="S1073" s="15"/>
      <c r="EZ1073" s="134"/>
      <c r="FA1073" s="134"/>
      <c r="FB1073" s="134"/>
      <c r="FC1073" s="134"/>
      <c r="FD1073" s="134"/>
    </row>
    <row r="1074" spans="2:160" x14ac:dyDescent="0.2">
      <c r="B1074" s="55">
        <f t="shared" si="97"/>
        <v>0</v>
      </c>
      <c r="C1074" s="55" t="str">
        <f t="shared" si="98"/>
        <v/>
      </c>
      <c r="D1074" s="55" t="str">
        <f t="shared" si="99"/>
        <v/>
      </c>
      <c r="E1074" s="55" t="str">
        <f t="shared" si="100"/>
        <v/>
      </c>
      <c r="F1074" s="55" t="str">
        <f t="shared" si="101"/>
        <v/>
      </c>
      <c r="G1074" s="55" t="str">
        <f t="shared" si="102"/>
        <v/>
      </c>
      <c r="H1074" s="136" t="str">
        <f>IF(AND(M1074&gt;0,M1074&lt;='Summary STATS'!$C$22),1,"")</f>
        <v/>
      </c>
      <c r="J1074" s="26">
        <v>1073</v>
      </c>
      <c r="R1074" s="15"/>
      <c r="S1074" s="15"/>
      <c r="EZ1074" s="134"/>
      <c r="FA1074" s="134"/>
      <c r="FB1074" s="134"/>
      <c r="FC1074" s="134"/>
      <c r="FD1074" s="134"/>
    </row>
    <row r="1075" spans="2:160" x14ac:dyDescent="0.2">
      <c r="B1075" s="55">
        <f t="shared" si="97"/>
        <v>0</v>
      </c>
      <c r="C1075" s="55" t="str">
        <f t="shared" si="98"/>
        <v/>
      </c>
      <c r="D1075" s="55" t="str">
        <f t="shared" si="99"/>
        <v/>
      </c>
      <c r="E1075" s="55" t="str">
        <f t="shared" si="100"/>
        <v/>
      </c>
      <c r="F1075" s="55" t="str">
        <f t="shared" si="101"/>
        <v/>
      </c>
      <c r="G1075" s="55" t="str">
        <f t="shared" si="102"/>
        <v/>
      </c>
      <c r="H1075" s="136" t="str">
        <f>IF(AND(M1075&gt;0,M1075&lt;='Summary STATS'!$C$22),1,"")</f>
        <v/>
      </c>
      <c r="J1075" s="26">
        <v>1074</v>
      </c>
      <c r="R1075" s="15"/>
      <c r="S1075" s="15"/>
      <c r="EZ1075" s="134"/>
      <c r="FA1075" s="134"/>
      <c r="FB1075" s="134"/>
      <c r="FC1075" s="134"/>
      <c r="FD1075" s="134"/>
    </row>
    <row r="1076" spans="2:160" x14ac:dyDescent="0.2">
      <c r="B1076" s="55">
        <f t="shared" si="97"/>
        <v>0</v>
      </c>
      <c r="C1076" s="55" t="str">
        <f t="shared" si="98"/>
        <v/>
      </c>
      <c r="D1076" s="55" t="str">
        <f t="shared" si="99"/>
        <v/>
      </c>
      <c r="E1076" s="55" t="str">
        <f t="shared" si="100"/>
        <v/>
      </c>
      <c r="F1076" s="55" t="str">
        <f t="shared" si="101"/>
        <v/>
      </c>
      <c r="G1076" s="55" t="str">
        <f t="shared" si="102"/>
        <v/>
      </c>
      <c r="H1076" s="136" t="str">
        <f>IF(AND(M1076&gt;0,M1076&lt;='Summary STATS'!$C$22),1,"")</f>
        <v/>
      </c>
      <c r="J1076" s="26">
        <v>1075</v>
      </c>
      <c r="R1076" s="15"/>
      <c r="S1076" s="15"/>
      <c r="EZ1076" s="134"/>
      <c r="FA1076" s="134"/>
      <c r="FB1076" s="134"/>
      <c r="FC1076" s="134"/>
      <c r="FD1076" s="134"/>
    </row>
    <row r="1077" spans="2:160" x14ac:dyDescent="0.2">
      <c r="B1077" s="55">
        <f t="shared" si="97"/>
        <v>0</v>
      </c>
      <c r="C1077" s="55" t="str">
        <f t="shared" si="98"/>
        <v/>
      </c>
      <c r="D1077" s="55" t="str">
        <f t="shared" si="99"/>
        <v/>
      </c>
      <c r="E1077" s="55" t="str">
        <f t="shared" si="100"/>
        <v/>
      </c>
      <c r="F1077" s="55" t="str">
        <f t="shared" si="101"/>
        <v/>
      </c>
      <c r="G1077" s="55" t="str">
        <f t="shared" si="102"/>
        <v/>
      </c>
      <c r="H1077" s="136" t="str">
        <f>IF(AND(M1077&gt;0,M1077&lt;='Summary STATS'!$C$22),1,"")</f>
        <v/>
      </c>
      <c r="J1077" s="26">
        <v>1076</v>
      </c>
      <c r="R1077" s="15"/>
      <c r="S1077" s="15"/>
      <c r="EZ1077" s="134"/>
      <c r="FA1077" s="134"/>
      <c r="FB1077" s="134"/>
      <c r="FC1077" s="134"/>
      <c r="FD1077" s="134"/>
    </row>
    <row r="1078" spans="2:160" x14ac:dyDescent="0.2">
      <c r="B1078" s="55">
        <f t="shared" si="97"/>
        <v>0</v>
      </c>
      <c r="C1078" s="55" t="str">
        <f t="shared" si="98"/>
        <v/>
      </c>
      <c r="D1078" s="55" t="str">
        <f t="shared" si="99"/>
        <v/>
      </c>
      <c r="E1078" s="55" t="str">
        <f t="shared" si="100"/>
        <v/>
      </c>
      <c r="F1078" s="55" t="str">
        <f t="shared" si="101"/>
        <v/>
      </c>
      <c r="G1078" s="55" t="str">
        <f t="shared" si="102"/>
        <v/>
      </c>
      <c r="H1078" s="136" t="str">
        <f>IF(AND(M1078&gt;0,M1078&lt;='Summary STATS'!$C$22),1,"")</f>
        <v/>
      </c>
      <c r="J1078" s="26">
        <v>1077</v>
      </c>
      <c r="R1078" s="15"/>
      <c r="S1078" s="15"/>
      <c r="EZ1078" s="134"/>
      <c r="FA1078" s="134"/>
      <c r="FB1078" s="134"/>
      <c r="FC1078" s="134"/>
      <c r="FD1078" s="134"/>
    </row>
    <row r="1079" spans="2:160" x14ac:dyDescent="0.2">
      <c r="B1079" s="55">
        <f t="shared" si="97"/>
        <v>0</v>
      </c>
      <c r="C1079" s="55" t="str">
        <f t="shared" si="98"/>
        <v/>
      </c>
      <c r="D1079" s="55" t="str">
        <f t="shared" si="99"/>
        <v/>
      </c>
      <c r="E1079" s="55" t="str">
        <f t="shared" si="100"/>
        <v/>
      </c>
      <c r="F1079" s="55" t="str">
        <f t="shared" si="101"/>
        <v/>
      </c>
      <c r="G1079" s="55" t="str">
        <f t="shared" si="102"/>
        <v/>
      </c>
      <c r="H1079" s="136" t="str">
        <f>IF(AND(M1079&gt;0,M1079&lt;='Summary STATS'!$C$22),1,"")</f>
        <v/>
      </c>
      <c r="J1079" s="26">
        <v>1078</v>
      </c>
      <c r="R1079" s="15"/>
      <c r="S1079" s="15"/>
      <c r="EZ1079" s="134"/>
      <c r="FA1079" s="134"/>
      <c r="FB1079" s="134"/>
      <c r="FC1079" s="134"/>
      <c r="FD1079" s="134"/>
    </row>
    <row r="1080" spans="2:160" x14ac:dyDescent="0.2">
      <c r="B1080" s="55">
        <f t="shared" si="97"/>
        <v>0</v>
      </c>
      <c r="C1080" s="55" t="str">
        <f t="shared" si="98"/>
        <v/>
      </c>
      <c r="D1080" s="55" t="str">
        <f t="shared" si="99"/>
        <v/>
      </c>
      <c r="E1080" s="55" t="str">
        <f t="shared" si="100"/>
        <v/>
      </c>
      <c r="F1080" s="55" t="str">
        <f t="shared" si="101"/>
        <v/>
      </c>
      <c r="G1080" s="55" t="str">
        <f t="shared" si="102"/>
        <v/>
      </c>
      <c r="H1080" s="136" t="str">
        <f>IF(AND(M1080&gt;0,M1080&lt;='Summary STATS'!$C$22),1,"")</f>
        <v/>
      </c>
      <c r="J1080" s="26">
        <v>1079</v>
      </c>
      <c r="R1080" s="15"/>
      <c r="S1080" s="15"/>
      <c r="EZ1080" s="134"/>
      <c r="FA1080" s="134"/>
      <c r="FB1080" s="134"/>
      <c r="FC1080" s="134"/>
      <c r="FD1080" s="134"/>
    </row>
    <row r="1081" spans="2:160" x14ac:dyDescent="0.2">
      <c r="B1081" s="55">
        <f t="shared" si="97"/>
        <v>0</v>
      </c>
      <c r="C1081" s="55" t="str">
        <f t="shared" si="98"/>
        <v/>
      </c>
      <c r="D1081" s="55" t="str">
        <f t="shared" si="99"/>
        <v/>
      </c>
      <c r="E1081" s="55" t="str">
        <f t="shared" si="100"/>
        <v/>
      </c>
      <c r="F1081" s="55" t="str">
        <f t="shared" si="101"/>
        <v/>
      </c>
      <c r="G1081" s="55" t="str">
        <f t="shared" si="102"/>
        <v/>
      </c>
      <c r="H1081" s="136" t="str">
        <f>IF(AND(M1081&gt;0,M1081&lt;='Summary STATS'!$C$22),1,"")</f>
        <v/>
      </c>
      <c r="J1081" s="26">
        <v>1080</v>
      </c>
      <c r="R1081" s="15"/>
      <c r="S1081" s="15"/>
      <c r="EZ1081" s="134"/>
      <c r="FA1081" s="134"/>
      <c r="FB1081" s="134"/>
      <c r="FC1081" s="134"/>
      <c r="FD1081" s="134"/>
    </row>
    <row r="1082" spans="2:160" x14ac:dyDescent="0.2">
      <c r="B1082" s="55">
        <f t="shared" si="97"/>
        <v>0</v>
      </c>
      <c r="C1082" s="55" t="str">
        <f t="shared" si="98"/>
        <v/>
      </c>
      <c r="D1082" s="55" t="str">
        <f t="shared" si="99"/>
        <v/>
      </c>
      <c r="E1082" s="55" t="str">
        <f t="shared" si="100"/>
        <v/>
      </c>
      <c r="F1082" s="55" t="str">
        <f t="shared" si="101"/>
        <v/>
      </c>
      <c r="G1082" s="55" t="str">
        <f t="shared" si="102"/>
        <v/>
      </c>
      <c r="H1082" s="136" t="str">
        <f>IF(AND(M1082&gt;0,M1082&lt;='Summary STATS'!$C$22),1,"")</f>
        <v/>
      </c>
      <c r="J1082" s="26">
        <v>1081</v>
      </c>
      <c r="R1082" s="15"/>
      <c r="S1082" s="15"/>
      <c r="EZ1082" s="134"/>
      <c r="FA1082" s="134"/>
      <c r="FB1082" s="134"/>
      <c r="FC1082" s="134"/>
      <c r="FD1082" s="134"/>
    </row>
    <row r="1083" spans="2:160" x14ac:dyDescent="0.2">
      <c r="B1083" s="55">
        <f t="shared" si="97"/>
        <v>0</v>
      </c>
      <c r="C1083" s="55" t="str">
        <f t="shared" si="98"/>
        <v/>
      </c>
      <c r="D1083" s="55" t="str">
        <f t="shared" si="99"/>
        <v/>
      </c>
      <c r="E1083" s="55" t="str">
        <f t="shared" si="100"/>
        <v/>
      </c>
      <c r="F1083" s="55" t="str">
        <f t="shared" si="101"/>
        <v/>
      </c>
      <c r="G1083" s="55" t="str">
        <f t="shared" si="102"/>
        <v/>
      </c>
      <c r="H1083" s="136" t="str">
        <f>IF(AND(M1083&gt;0,M1083&lt;='Summary STATS'!$C$22),1,"")</f>
        <v/>
      </c>
      <c r="J1083" s="26">
        <v>1082</v>
      </c>
      <c r="R1083" s="15"/>
      <c r="S1083" s="15"/>
      <c r="EZ1083" s="134"/>
      <c r="FA1083" s="134"/>
      <c r="FB1083" s="134"/>
      <c r="FC1083" s="134"/>
      <c r="FD1083" s="134"/>
    </row>
    <row r="1084" spans="2:160" x14ac:dyDescent="0.2">
      <c r="B1084" s="55">
        <f t="shared" si="97"/>
        <v>0</v>
      </c>
      <c r="C1084" s="55" t="str">
        <f t="shared" si="98"/>
        <v/>
      </c>
      <c r="D1084" s="55" t="str">
        <f t="shared" si="99"/>
        <v/>
      </c>
      <c r="E1084" s="55" t="str">
        <f t="shared" si="100"/>
        <v/>
      </c>
      <c r="F1084" s="55" t="str">
        <f t="shared" si="101"/>
        <v/>
      </c>
      <c r="G1084" s="55" t="str">
        <f t="shared" si="102"/>
        <v/>
      </c>
      <c r="H1084" s="136" t="str">
        <f>IF(AND(M1084&gt;0,M1084&lt;='Summary STATS'!$C$22),1,"")</f>
        <v/>
      </c>
      <c r="J1084" s="26">
        <v>1083</v>
      </c>
      <c r="R1084" s="15"/>
      <c r="S1084" s="15"/>
      <c r="EZ1084" s="134"/>
      <c r="FA1084" s="134"/>
      <c r="FB1084" s="134"/>
      <c r="FC1084" s="134"/>
      <c r="FD1084" s="134"/>
    </row>
    <row r="1085" spans="2:160" x14ac:dyDescent="0.2">
      <c r="B1085" s="55">
        <f t="shared" si="97"/>
        <v>0</v>
      </c>
      <c r="C1085" s="55" t="str">
        <f t="shared" si="98"/>
        <v/>
      </c>
      <c r="D1085" s="55" t="str">
        <f t="shared" si="99"/>
        <v/>
      </c>
      <c r="E1085" s="55" t="str">
        <f t="shared" si="100"/>
        <v/>
      </c>
      <c r="F1085" s="55" t="str">
        <f t="shared" si="101"/>
        <v/>
      </c>
      <c r="G1085" s="55" t="str">
        <f t="shared" si="102"/>
        <v/>
      </c>
      <c r="H1085" s="136" t="str">
        <f>IF(AND(M1085&gt;0,M1085&lt;='Summary STATS'!$C$22),1,"")</f>
        <v/>
      </c>
      <c r="J1085" s="26">
        <v>1084</v>
      </c>
      <c r="R1085" s="15"/>
      <c r="S1085" s="15"/>
      <c r="EZ1085" s="134"/>
      <c r="FA1085" s="134"/>
      <c r="FB1085" s="134"/>
      <c r="FC1085" s="134"/>
      <c r="FD1085" s="134"/>
    </row>
    <row r="1086" spans="2:160" x14ac:dyDescent="0.2">
      <c r="B1086" s="55">
        <f t="shared" si="97"/>
        <v>0</v>
      </c>
      <c r="C1086" s="55" t="str">
        <f t="shared" si="98"/>
        <v/>
      </c>
      <c r="D1086" s="55" t="str">
        <f t="shared" si="99"/>
        <v/>
      </c>
      <c r="E1086" s="55" t="str">
        <f t="shared" si="100"/>
        <v/>
      </c>
      <c r="F1086" s="55" t="str">
        <f t="shared" si="101"/>
        <v/>
      </c>
      <c r="G1086" s="55" t="str">
        <f t="shared" si="102"/>
        <v/>
      </c>
      <c r="H1086" s="136" t="str">
        <f>IF(AND(M1086&gt;0,M1086&lt;='Summary STATS'!$C$22),1,"")</f>
        <v/>
      </c>
      <c r="J1086" s="26">
        <v>1085</v>
      </c>
      <c r="R1086" s="15"/>
      <c r="S1086" s="15"/>
      <c r="EZ1086" s="134"/>
      <c r="FA1086" s="134"/>
      <c r="FB1086" s="134"/>
      <c r="FC1086" s="134"/>
      <c r="FD1086" s="134"/>
    </row>
    <row r="1087" spans="2:160" x14ac:dyDescent="0.2">
      <c r="B1087" s="55">
        <f t="shared" si="97"/>
        <v>0</v>
      </c>
      <c r="C1087" s="55" t="str">
        <f t="shared" si="98"/>
        <v/>
      </c>
      <c r="D1087" s="55" t="str">
        <f t="shared" si="99"/>
        <v/>
      </c>
      <c r="E1087" s="55" t="str">
        <f t="shared" si="100"/>
        <v/>
      </c>
      <c r="F1087" s="55" t="str">
        <f t="shared" si="101"/>
        <v/>
      </c>
      <c r="G1087" s="55" t="str">
        <f t="shared" si="102"/>
        <v/>
      </c>
      <c r="H1087" s="136" t="str">
        <f>IF(AND(M1087&gt;0,M1087&lt;='Summary STATS'!$C$22),1,"")</f>
        <v/>
      </c>
      <c r="J1087" s="26">
        <v>1086</v>
      </c>
      <c r="R1087" s="15"/>
      <c r="S1087" s="15"/>
      <c r="EZ1087" s="134"/>
      <c r="FA1087" s="134"/>
      <c r="FB1087" s="134"/>
      <c r="FC1087" s="134"/>
      <c r="FD1087" s="134"/>
    </row>
    <row r="1088" spans="2:160" x14ac:dyDescent="0.2">
      <c r="B1088" s="55">
        <f t="shared" si="97"/>
        <v>0</v>
      </c>
      <c r="C1088" s="55" t="str">
        <f t="shared" si="98"/>
        <v/>
      </c>
      <c r="D1088" s="55" t="str">
        <f t="shared" si="99"/>
        <v/>
      </c>
      <c r="E1088" s="55" t="str">
        <f t="shared" si="100"/>
        <v/>
      </c>
      <c r="F1088" s="55" t="str">
        <f t="shared" si="101"/>
        <v/>
      </c>
      <c r="G1088" s="55" t="str">
        <f t="shared" si="102"/>
        <v/>
      </c>
      <c r="H1088" s="136" t="str">
        <f>IF(AND(M1088&gt;0,M1088&lt;='Summary STATS'!$C$22),1,"")</f>
        <v/>
      </c>
      <c r="J1088" s="26">
        <v>1087</v>
      </c>
      <c r="R1088" s="15"/>
      <c r="S1088" s="15"/>
      <c r="EZ1088" s="134"/>
      <c r="FA1088" s="134"/>
      <c r="FB1088" s="134"/>
      <c r="FC1088" s="134"/>
      <c r="FD1088" s="134"/>
    </row>
    <row r="1089" spans="2:160" x14ac:dyDescent="0.2">
      <c r="B1089" s="55">
        <f t="shared" si="97"/>
        <v>0</v>
      </c>
      <c r="C1089" s="55" t="str">
        <f t="shared" si="98"/>
        <v/>
      </c>
      <c r="D1089" s="55" t="str">
        <f t="shared" si="99"/>
        <v/>
      </c>
      <c r="E1089" s="55" t="str">
        <f t="shared" si="100"/>
        <v/>
      </c>
      <c r="F1089" s="55" t="str">
        <f t="shared" si="101"/>
        <v/>
      </c>
      <c r="G1089" s="55" t="str">
        <f t="shared" si="102"/>
        <v/>
      </c>
      <c r="H1089" s="136" t="str">
        <f>IF(AND(M1089&gt;0,M1089&lt;='Summary STATS'!$C$22),1,"")</f>
        <v/>
      </c>
      <c r="J1089" s="26">
        <v>1088</v>
      </c>
      <c r="R1089" s="15"/>
      <c r="S1089" s="15"/>
      <c r="EZ1089" s="134"/>
      <c r="FA1089" s="134"/>
      <c r="FB1089" s="134"/>
      <c r="FC1089" s="134"/>
      <c r="FD1089" s="134"/>
    </row>
    <row r="1090" spans="2:160" x14ac:dyDescent="0.2">
      <c r="B1090" s="55">
        <f t="shared" ref="B1090:B1153" si="103">COUNT(R1090:EY1090,FE1090:FM1090)</f>
        <v>0</v>
      </c>
      <c r="C1090" s="55" t="str">
        <f t="shared" ref="C1090:C1153" si="104">IF(COUNT(R1090:EY1090,FE1090:FM1090)&gt;0,COUNT(R1090:EY1090,FE1090:FM1090),"")</f>
        <v/>
      </c>
      <c r="D1090" s="55" t="str">
        <f t="shared" ref="D1090:D1153" si="105">IF(COUNT(T1090:BJ1090,BL1090:BT1090,BV1090:CB1090,CD1090:EY1090,FE1090:FM1090)&gt;0,COUNT(T1090:BJ1090,BL1090:BT1090,BV1090:CB1090,CD1090:EY1090,FE1090:FM1090),"")</f>
        <v/>
      </c>
      <c r="E1090" s="55" t="str">
        <f t="shared" ref="E1090:E1153" si="106">IF(H1090=1,COUNT(R1090:EY1090,FE1090:FM1090),"")</f>
        <v/>
      </c>
      <c r="F1090" s="55" t="str">
        <f t="shared" ref="F1090:F1153" si="107">IF(H1090=1,COUNT(T1090:BJ1090,BL1090:BT1090,BV1090:CB1090,CD1090:EY1090,FE1090:FM1090),"")</f>
        <v/>
      </c>
      <c r="G1090" s="55" t="str">
        <f t="shared" si="102"/>
        <v/>
      </c>
      <c r="H1090" s="136" t="str">
        <f>IF(AND(M1090&gt;0,M1090&lt;='Summary STATS'!$C$22),1,"")</f>
        <v/>
      </c>
      <c r="J1090" s="26">
        <v>1089</v>
      </c>
      <c r="R1090" s="15"/>
      <c r="S1090" s="15"/>
      <c r="EZ1090" s="134"/>
      <c r="FA1090" s="134"/>
      <c r="FB1090" s="134"/>
      <c r="FC1090" s="134"/>
      <c r="FD1090" s="134"/>
    </row>
    <row r="1091" spans="2:160" x14ac:dyDescent="0.2">
      <c r="B1091" s="55">
        <f t="shared" si="103"/>
        <v>0</v>
      </c>
      <c r="C1091" s="55" t="str">
        <f t="shared" si="104"/>
        <v/>
      </c>
      <c r="D1091" s="55" t="str">
        <f t="shared" si="105"/>
        <v/>
      </c>
      <c r="E1091" s="55" t="str">
        <f t="shared" si="106"/>
        <v/>
      </c>
      <c r="F1091" s="55" t="str">
        <f t="shared" si="107"/>
        <v/>
      </c>
      <c r="G1091" s="55" t="str">
        <f t="shared" si="102"/>
        <v/>
      </c>
      <c r="H1091" s="136" t="str">
        <f>IF(AND(M1091&gt;0,M1091&lt;='Summary STATS'!$C$22),1,"")</f>
        <v/>
      </c>
      <c r="J1091" s="26">
        <v>1090</v>
      </c>
      <c r="R1091" s="15"/>
      <c r="S1091" s="15"/>
      <c r="EZ1091" s="134"/>
      <c r="FA1091" s="134"/>
      <c r="FB1091" s="134"/>
      <c r="FC1091" s="134"/>
      <c r="FD1091" s="134"/>
    </row>
    <row r="1092" spans="2:160" x14ac:dyDescent="0.2">
      <c r="B1092" s="55">
        <f t="shared" si="103"/>
        <v>0</v>
      </c>
      <c r="C1092" s="55" t="str">
        <f t="shared" si="104"/>
        <v/>
      </c>
      <c r="D1092" s="55" t="str">
        <f t="shared" si="105"/>
        <v/>
      </c>
      <c r="E1092" s="55" t="str">
        <f t="shared" si="106"/>
        <v/>
      </c>
      <c r="F1092" s="55" t="str">
        <f t="shared" si="107"/>
        <v/>
      </c>
      <c r="G1092" s="55" t="str">
        <f t="shared" si="102"/>
        <v/>
      </c>
      <c r="H1092" s="136" t="str">
        <f>IF(AND(M1092&gt;0,M1092&lt;='Summary STATS'!$C$22),1,"")</f>
        <v/>
      </c>
      <c r="J1092" s="26">
        <v>1091</v>
      </c>
      <c r="R1092" s="15"/>
      <c r="S1092" s="15"/>
      <c r="EZ1092" s="134"/>
      <c r="FA1092" s="134"/>
      <c r="FB1092" s="134"/>
      <c r="FC1092" s="134"/>
      <c r="FD1092" s="134"/>
    </row>
    <row r="1093" spans="2:160" x14ac:dyDescent="0.2">
      <c r="B1093" s="55">
        <f t="shared" si="103"/>
        <v>0</v>
      </c>
      <c r="C1093" s="55" t="str">
        <f t="shared" si="104"/>
        <v/>
      </c>
      <c r="D1093" s="55" t="str">
        <f t="shared" si="105"/>
        <v/>
      </c>
      <c r="E1093" s="55" t="str">
        <f t="shared" si="106"/>
        <v/>
      </c>
      <c r="F1093" s="55" t="str">
        <f t="shared" si="107"/>
        <v/>
      </c>
      <c r="G1093" s="55" t="str">
        <f t="shared" si="102"/>
        <v/>
      </c>
      <c r="H1093" s="136" t="str">
        <f>IF(AND(M1093&gt;0,M1093&lt;='Summary STATS'!$C$22),1,"")</f>
        <v/>
      </c>
      <c r="J1093" s="26">
        <v>1092</v>
      </c>
      <c r="R1093" s="15"/>
      <c r="S1093" s="15"/>
      <c r="EZ1093" s="134"/>
      <c r="FA1093" s="134"/>
      <c r="FB1093" s="134"/>
      <c r="FC1093" s="134"/>
      <c r="FD1093" s="134"/>
    </row>
    <row r="1094" spans="2:160" x14ac:dyDescent="0.2">
      <c r="B1094" s="55">
        <f t="shared" si="103"/>
        <v>0</v>
      </c>
      <c r="C1094" s="55" t="str">
        <f t="shared" si="104"/>
        <v/>
      </c>
      <c r="D1094" s="55" t="str">
        <f t="shared" si="105"/>
        <v/>
      </c>
      <c r="E1094" s="55" t="str">
        <f t="shared" si="106"/>
        <v/>
      </c>
      <c r="F1094" s="55" t="str">
        <f t="shared" si="107"/>
        <v/>
      </c>
      <c r="G1094" s="55" t="str">
        <f t="shared" si="102"/>
        <v/>
      </c>
      <c r="H1094" s="136" t="str">
        <f>IF(AND(M1094&gt;0,M1094&lt;='Summary STATS'!$C$22),1,"")</f>
        <v/>
      </c>
      <c r="J1094" s="26">
        <v>1093</v>
      </c>
      <c r="R1094" s="15"/>
      <c r="S1094" s="15"/>
      <c r="EZ1094" s="134"/>
      <c r="FA1094" s="134"/>
      <c r="FB1094" s="134"/>
      <c r="FC1094" s="134"/>
      <c r="FD1094" s="134"/>
    </row>
    <row r="1095" spans="2:160" x14ac:dyDescent="0.2">
      <c r="B1095" s="55">
        <f t="shared" si="103"/>
        <v>0</v>
      </c>
      <c r="C1095" s="55" t="str">
        <f t="shared" si="104"/>
        <v/>
      </c>
      <c r="D1095" s="55" t="str">
        <f t="shared" si="105"/>
        <v/>
      </c>
      <c r="E1095" s="55" t="str">
        <f t="shared" si="106"/>
        <v/>
      </c>
      <c r="F1095" s="55" t="str">
        <f t="shared" si="107"/>
        <v/>
      </c>
      <c r="G1095" s="55" t="str">
        <f t="shared" si="102"/>
        <v/>
      </c>
      <c r="H1095" s="136" t="str">
        <f>IF(AND(M1095&gt;0,M1095&lt;='Summary STATS'!$C$22),1,"")</f>
        <v/>
      </c>
      <c r="J1095" s="26">
        <v>1094</v>
      </c>
      <c r="R1095" s="15"/>
      <c r="S1095" s="15"/>
      <c r="EZ1095" s="134"/>
      <c r="FA1095" s="134"/>
      <c r="FB1095" s="134"/>
      <c r="FC1095" s="134"/>
      <c r="FD1095" s="134"/>
    </row>
    <row r="1096" spans="2:160" x14ac:dyDescent="0.2">
      <c r="B1096" s="55">
        <f t="shared" si="103"/>
        <v>0</v>
      </c>
      <c r="C1096" s="55" t="str">
        <f t="shared" si="104"/>
        <v/>
      </c>
      <c r="D1096" s="55" t="str">
        <f t="shared" si="105"/>
        <v/>
      </c>
      <c r="E1096" s="55" t="str">
        <f t="shared" si="106"/>
        <v/>
      </c>
      <c r="F1096" s="55" t="str">
        <f t="shared" si="107"/>
        <v/>
      </c>
      <c r="G1096" s="55" t="str">
        <f t="shared" si="102"/>
        <v/>
      </c>
      <c r="H1096" s="136" t="str">
        <f>IF(AND(M1096&gt;0,M1096&lt;='Summary STATS'!$C$22),1,"")</f>
        <v/>
      </c>
      <c r="J1096" s="26">
        <v>1095</v>
      </c>
      <c r="R1096" s="15"/>
      <c r="S1096" s="15"/>
      <c r="EZ1096" s="134"/>
      <c r="FA1096" s="134"/>
      <c r="FB1096" s="134"/>
      <c r="FC1096" s="134"/>
      <c r="FD1096" s="134"/>
    </row>
    <row r="1097" spans="2:160" x14ac:dyDescent="0.2">
      <c r="B1097" s="55">
        <f t="shared" si="103"/>
        <v>0</v>
      </c>
      <c r="C1097" s="55" t="str">
        <f t="shared" si="104"/>
        <v/>
      </c>
      <c r="D1097" s="55" t="str">
        <f t="shared" si="105"/>
        <v/>
      </c>
      <c r="E1097" s="55" t="str">
        <f t="shared" si="106"/>
        <v/>
      </c>
      <c r="F1097" s="55" t="str">
        <f t="shared" si="107"/>
        <v/>
      </c>
      <c r="G1097" s="55" t="str">
        <f t="shared" si="102"/>
        <v/>
      </c>
      <c r="H1097" s="136" t="str">
        <f>IF(AND(M1097&gt;0,M1097&lt;='Summary STATS'!$C$22),1,"")</f>
        <v/>
      </c>
      <c r="J1097" s="26">
        <v>1096</v>
      </c>
      <c r="R1097" s="15"/>
      <c r="S1097" s="15"/>
      <c r="EZ1097" s="134"/>
      <c r="FA1097" s="134"/>
      <c r="FB1097" s="134"/>
      <c r="FC1097" s="134"/>
      <c r="FD1097" s="134"/>
    </row>
    <row r="1098" spans="2:160" x14ac:dyDescent="0.2">
      <c r="B1098" s="55">
        <f t="shared" si="103"/>
        <v>0</v>
      </c>
      <c r="C1098" s="55" t="str">
        <f t="shared" si="104"/>
        <v/>
      </c>
      <c r="D1098" s="55" t="str">
        <f t="shared" si="105"/>
        <v/>
      </c>
      <c r="E1098" s="55" t="str">
        <f t="shared" si="106"/>
        <v/>
      </c>
      <c r="F1098" s="55" t="str">
        <f t="shared" si="107"/>
        <v/>
      </c>
      <c r="G1098" s="55" t="str">
        <f t="shared" si="102"/>
        <v/>
      </c>
      <c r="H1098" s="136" t="str">
        <f>IF(AND(M1098&gt;0,M1098&lt;='Summary STATS'!$C$22),1,"")</f>
        <v/>
      </c>
      <c r="J1098" s="26">
        <v>1097</v>
      </c>
      <c r="R1098" s="15"/>
      <c r="S1098" s="15"/>
      <c r="EZ1098" s="134"/>
      <c r="FA1098" s="134"/>
      <c r="FB1098" s="134"/>
      <c r="FC1098" s="134"/>
      <c r="FD1098" s="134"/>
    </row>
    <row r="1099" spans="2:160" x14ac:dyDescent="0.2">
      <c r="B1099" s="55">
        <f t="shared" si="103"/>
        <v>0</v>
      </c>
      <c r="C1099" s="55" t="str">
        <f t="shared" si="104"/>
        <v/>
      </c>
      <c r="D1099" s="55" t="str">
        <f t="shared" si="105"/>
        <v/>
      </c>
      <c r="E1099" s="55" t="str">
        <f t="shared" si="106"/>
        <v/>
      </c>
      <c r="F1099" s="55" t="str">
        <f t="shared" si="107"/>
        <v/>
      </c>
      <c r="G1099" s="55" t="str">
        <f t="shared" si="102"/>
        <v/>
      </c>
      <c r="H1099" s="136" t="str">
        <f>IF(AND(M1099&gt;0,M1099&lt;='Summary STATS'!$C$22),1,"")</f>
        <v/>
      </c>
      <c r="J1099" s="26">
        <v>1098</v>
      </c>
      <c r="R1099" s="15"/>
      <c r="S1099" s="15"/>
      <c r="EZ1099" s="134"/>
      <c r="FA1099" s="134"/>
      <c r="FB1099" s="134"/>
      <c r="FC1099" s="134"/>
      <c r="FD1099" s="134"/>
    </row>
    <row r="1100" spans="2:160" x14ac:dyDescent="0.2">
      <c r="B1100" s="55">
        <f t="shared" si="103"/>
        <v>0</v>
      </c>
      <c r="C1100" s="55" t="str">
        <f t="shared" si="104"/>
        <v/>
      </c>
      <c r="D1100" s="55" t="str">
        <f t="shared" si="105"/>
        <v/>
      </c>
      <c r="E1100" s="55" t="str">
        <f t="shared" si="106"/>
        <v/>
      </c>
      <c r="F1100" s="55" t="str">
        <f t="shared" si="107"/>
        <v/>
      </c>
      <c r="G1100" s="55" t="str">
        <f t="shared" si="102"/>
        <v/>
      </c>
      <c r="H1100" s="136" t="str">
        <f>IF(AND(M1100&gt;0,M1100&lt;='Summary STATS'!$C$22),1,"")</f>
        <v/>
      </c>
      <c r="J1100" s="26">
        <v>1099</v>
      </c>
      <c r="R1100" s="15"/>
      <c r="S1100" s="15"/>
      <c r="EZ1100" s="134"/>
      <c r="FA1100" s="134"/>
      <c r="FB1100" s="134"/>
      <c r="FC1100" s="134"/>
      <c r="FD1100" s="134"/>
    </row>
    <row r="1101" spans="2:160" x14ac:dyDescent="0.2">
      <c r="B1101" s="55">
        <f t="shared" si="103"/>
        <v>0</v>
      </c>
      <c r="C1101" s="55" t="str">
        <f t="shared" si="104"/>
        <v/>
      </c>
      <c r="D1101" s="55" t="str">
        <f t="shared" si="105"/>
        <v/>
      </c>
      <c r="E1101" s="55" t="str">
        <f t="shared" si="106"/>
        <v/>
      </c>
      <c r="F1101" s="55" t="str">
        <f t="shared" si="107"/>
        <v/>
      </c>
      <c r="G1101" s="55" t="str">
        <f t="shared" si="102"/>
        <v/>
      </c>
      <c r="H1101" s="136" t="str">
        <f>IF(AND(M1101&gt;0,M1101&lt;='Summary STATS'!$C$22),1,"")</f>
        <v/>
      </c>
      <c r="J1101" s="26">
        <v>1100</v>
      </c>
      <c r="R1101" s="15"/>
      <c r="S1101" s="15"/>
      <c r="EZ1101" s="134"/>
      <c r="FA1101" s="134"/>
      <c r="FB1101" s="134"/>
      <c r="FC1101" s="134"/>
      <c r="FD1101" s="134"/>
    </row>
    <row r="1102" spans="2:160" x14ac:dyDescent="0.2">
      <c r="B1102" s="55">
        <f t="shared" si="103"/>
        <v>0</v>
      </c>
      <c r="C1102" s="55" t="str">
        <f t="shared" si="104"/>
        <v/>
      </c>
      <c r="D1102" s="55" t="str">
        <f t="shared" si="105"/>
        <v/>
      </c>
      <c r="E1102" s="55" t="str">
        <f t="shared" si="106"/>
        <v/>
      </c>
      <c r="F1102" s="55" t="str">
        <f t="shared" si="107"/>
        <v/>
      </c>
      <c r="G1102" s="55" t="str">
        <f t="shared" si="102"/>
        <v/>
      </c>
      <c r="H1102" s="136" t="str">
        <f>IF(AND(M1102&gt;0,M1102&lt;='Summary STATS'!$C$22),1,"")</f>
        <v/>
      </c>
      <c r="J1102" s="26">
        <v>1101</v>
      </c>
      <c r="R1102" s="15"/>
      <c r="S1102" s="15"/>
      <c r="EZ1102" s="134"/>
      <c r="FA1102" s="134"/>
      <c r="FB1102" s="134"/>
      <c r="FC1102" s="134"/>
      <c r="FD1102" s="134"/>
    </row>
    <row r="1103" spans="2:160" x14ac:dyDescent="0.2">
      <c r="B1103" s="55">
        <f t="shared" si="103"/>
        <v>0</v>
      </c>
      <c r="C1103" s="55" t="str">
        <f t="shared" si="104"/>
        <v/>
      </c>
      <c r="D1103" s="55" t="str">
        <f t="shared" si="105"/>
        <v/>
      </c>
      <c r="E1103" s="55" t="str">
        <f t="shared" si="106"/>
        <v/>
      </c>
      <c r="F1103" s="55" t="str">
        <f t="shared" si="107"/>
        <v/>
      </c>
      <c r="G1103" s="55" t="str">
        <f t="shared" si="102"/>
        <v/>
      </c>
      <c r="H1103" s="136" t="str">
        <f>IF(AND(M1103&gt;0,M1103&lt;='Summary STATS'!$C$22),1,"")</f>
        <v/>
      </c>
      <c r="J1103" s="26">
        <v>1102</v>
      </c>
      <c r="R1103" s="15"/>
      <c r="S1103" s="15"/>
      <c r="EZ1103" s="134"/>
      <c r="FA1103" s="134"/>
      <c r="FB1103" s="134"/>
      <c r="FC1103" s="134"/>
      <c r="FD1103" s="134"/>
    </row>
    <row r="1104" spans="2:160" x14ac:dyDescent="0.2">
      <c r="B1104" s="55">
        <f t="shared" si="103"/>
        <v>0</v>
      </c>
      <c r="C1104" s="55" t="str">
        <f t="shared" si="104"/>
        <v/>
      </c>
      <c r="D1104" s="55" t="str">
        <f t="shared" si="105"/>
        <v/>
      </c>
      <c r="E1104" s="55" t="str">
        <f t="shared" si="106"/>
        <v/>
      </c>
      <c r="F1104" s="55" t="str">
        <f t="shared" si="107"/>
        <v/>
      </c>
      <c r="G1104" s="55" t="str">
        <f t="shared" si="102"/>
        <v/>
      </c>
      <c r="H1104" s="136" t="str">
        <f>IF(AND(M1104&gt;0,M1104&lt;='Summary STATS'!$C$22),1,"")</f>
        <v/>
      </c>
      <c r="J1104" s="26">
        <v>1103</v>
      </c>
      <c r="R1104" s="15"/>
      <c r="S1104" s="15"/>
      <c r="EZ1104" s="134"/>
      <c r="FA1104" s="134"/>
      <c r="FB1104" s="134"/>
      <c r="FC1104" s="134"/>
      <c r="FD1104" s="134"/>
    </row>
    <row r="1105" spans="2:160" x14ac:dyDescent="0.2">
      <c r="B1105" s="55">
        <f t="shared" si="103"/>
        <v>0</v>
      </c>
      <c r="C1105" s="55" t="str">
        <f t="shared" si="104"/>
        <v/>
      </c>
      <c r="D1105" s="55" t="str">
        <f t="shared" si="105"/>
        <v/>
      </c>
      <c r="E1105" s="55" t="str">
        <f t="shared" si="106"/>
        <v/>
      </c>
      <c r="F1105" s="55" t="str">
        <f t="shared" si="107"/>
        <v/>
      </c>
      <c r="G1105" s="55" t="str">
        <f t="shared" si="102"/>
        <v/>
      </c>
      <c r="H1105" s="136" t="str">
        <f>IF(AND(M1105&gt;0,M1105&lt;='Summary STATS'!$C$22),1,"")</f>
        <v/>
      </c>
      <c r="J1105" s="26">
        <v>1104</v>
      </c>
      <c r="R1105" s="15"/>
      <c r="S1105" s="15"/>
      <c r="EZ1105" s="134"/>
      <c r="FA1105" s="134"/>
      <c r="FB1105" s="134"/>
      <c r="FC1105" s="134"/>
      <c r="FD1105" s="134"/>
    </row>
    <row r="1106" spans="2:160" x14ac:dyDescent="0.2">
      <c r="B1106" s="55">
        <f t="shared" si="103"/>
        <v>0</v>
      </c>
      <c r="C1106" s="55" t="str">
        <f t="shared" si="104"/>
        <v/>
      </c>
      <c r="D1106" s="55" t="str">
        <f t="shared" si="105"/>
        <v/>
      </c>
      <c r="E1106" s="55" t="str">
        <f t="shared" si="106"/>
        <v/>
      </c>
      <c r="F1106" s="55" t="str">
        <f t="shared" si="107"/>
        <v/>
      </c>
      <c r="G1106" s="55" t="str">
        <f t="shared" si="102"/>
        <v/>
      </c>
      <c r="H1106" s="136" t="str">
        <f>IF(AND(M1106&gt;0,M1106&lt;='Summary STATS'!$C$22),1,"")</f>
        <v/>
      </c>
      <c r="J1106" s="26">
        <v>1105</v>
      </c>
      <c r="R1106" s="15"/>
      <c r="S1106" s="15"/>
      <c r="EZ1106" s="134"/>
      <c r="FA1106" s="134"/>
      <c r="FB1106" s="134"/>
      <c r="FC1106" s="134"/>
      <c r="FD1106" s="134"/>
    </row>
    <row r="1107" spans="2:160" x14ac:dyDescent="0.2">
      <c r="B1107" s="55">
        <f t="shared" si="103"/>
        <v>0</v>
      </c>
      <c r="C1107" s="55" t="str">
        <f t="shared" si="104"/>
        <v/>
      </c>
      <c r="D1107" s="55" t="str">
        <f t="shared" si="105"/>
        <v/>
      </c>
      <c r="E1107" s="55" t="str">
        <f t="shared" si="106"/>
        <v/>
      </c>
      <c r="F1107" s="55" t="str">
        <f t="shared" si="107"/>
        <v/>
      </c>
      <c r="G1107" s="55" t="str">
        <f t="shared" si="102"/>
        <v/>
      </c>
      <c r="H1107" s="136" t="str">
        <f>IF(AND(M1107&gt;0,M1107&lt;='Summary STATS'!$C$22),1,"")</f>
        <v/>
      </c>
      <c r="J1107" s="26">
        <v>1106</v>
      </c>
      <c r="R1107" s="15"/>
      <c r="S1107" s="15"/>
      <c r="EZ1107" s="134"/>
      <c r="FA1107" s="134"/>
      <c r="FB1107" s="134"/>
      <c r="FC1107" s="134"/>
      <c r="FD1107" s="134"/>
    </row>
    <row r="1108" spans="2:160" x14ac:dyDescent="0.2">
      <c r="B1108" s="55">
        <f t="shared" si="103"/>
        <v>0</v>
      </c>
      <c r="C1108" s="55" t="str">
        <f t="shared" si="104"/>
        <v/>
      </c>
      <c r="D1108" s="55" t="str">
        <f t="shared" si="105"/>
        <v/>
      </c>
      <c r="E1108" s="55" t="str">
        <f t="shared" si="106"/>
        <v/>
      </c>
      <c r="F1108" s="55" t="str">
        <f t="shared" si="107"/>
        <v/>
      </c>
      <c r="G1108" s="55" t="str">
        <f t="shared" si="102"/>
        <v/>
      </c>
      <c r="H1108" s="136" t="str">
        <f>IF(AND(M1108&gt;0,M1108&lt;='Summary STATS'!$C$22),1,"")</f>
        <v/>
      </c>
      <c r="J1108" s="26">
        <v>1107</v>
      </c>
      <c r="R1108" s="15"/>
      <c r="S1108" s="15"/>
      <c r="EZ1108" s="134"/>
      <c r="FA1108" s="134"/>
      <c r="FB1108" s="134"/>
      <c r="FC1108" s="134"/>
      <c r="FD1108" s="134"/>
    </row>
    <row r="1109" spans="2:160" x14ac:dyDescent="0.2">
      <c r="B1109" s="55">
        <f t="shared" si="103"/>
        <v>0</v>
      </c>
      <c r="C1109" s="55" t="str">
        <f t="shared" si="104"/>
        <v/>
      </c>
      <c r="D1109" s="55" t="str">
        <f t="shared" si="105"/>
        <v/>
      </c>
      <c r="E1109" s="55" t="str">
        <f t="shared" si="106"/>
        <v/>
      </c>
      <c r="F1109" s="55" t="str">
        <f t="shared" si="107"/>
        <v/>
      </c>
      <c r="G1109" s="55" t="str">
        <f t="shared" si="102"/>
        <v/>
      </c>
      <c r="H1109" s="136" t="str">
        <f>IF(AND(M1109&gt;0,M1109&lt;='Summary STATS'!$C$22),1,"")</f>
        <v/>
      </c>
      <c r="J1109" s="26">
        <v>1108</v>
      </c>
      <c r="R1109" s="15"/>
      <c r="S1109" s="15"/>
      <c r="EZ1109" s="134"/>
      <c r="FA1109" s="134"/>
      <c r="FB1109" s="134"/>
      <c r="FC1109" s="134"/>
      <c r="FD1109" s="134"/>
    </row>
    <row r="1110" spans="2:160" x14ac:dyDescent="0.2">
      <c r="B1110" s="55">
        <f t="shared" si="103"/>
        <v>0</v>
      </c>
      <c r="C1110" s="55" t="str">
        <f t="shared" si="104"/>
        <v/>
      </c>
      <c r="D1110" s="55" t="str">
        <f t="shared" si="105"/>
        <v/>
      </c>
      <c r="E1110" s="55" t="str">
        <f t="shared" si="106"/>
        <v/>
      </c>
      <c r="F1110" s="55" t="str">
        <f t="shared" si="107"/>
        <v/>
      </c>
      <c r="G1110" s="55" t="str">
        <f t="shared" si="102"/>
        <v/>
      </c>
      <c r="H1110" s="136" t="str">
        <f>IF(AND(M1110&gt;0,M1110&lt;='Summary STATS'!$C$22),1,"")</f>
        <v/>
      </c>
      <c r="J1110" s="26">
        <v>1109</v>
      </c>
      <c r="R1110" s="15"/>
      <c r="S1110" s="15"/>
      <c r="EZ1110" s="134"/>
      <c r="FA1110" s="134"/>
      <c r="FB1110" s="134"/>
      <c r="FC1110" s="134"/>
      <c r="FD1110" s="134"/>
    </row>
    <row r="1111" spans="2:160" x14ac:dyDescent="0.2">
      <c r="B1111" s="55">
        <f t="shared" si="103"/>
        <v>0</v>
      </c>
      <c r="C1111" s="55" t="str">
        <f t="shared" si="104"/>
        <v/>
      </c>
      <c r="D1111" s="55" t="str">
        <f t="shared" si="105"/>
        <v/>
      </c>
      <c r="E1111" s="55" t="str">
        <f t="shared" si="106"/>
        <v/>
      </c>
      <c r="F1111" s="55" t="str">
        <f t="shared" si="107"/>
        <v/>
      </c>
      <c r="G1111" s="55" t="str">
        <f t="shared" si="102"/>
        <v/>
      </c>
      <c r="H1111" s="136" t="str">
        <f>IF(AND(M1111&gt;0,M1111&lt;='Summary STATS'!$C$22),1,"")</f>
        <v/>
      </c>
      <c r="J1111" s="26">
        <v>1110</v>
      </c>
      <c r="R1111" s="15"/>
      <c r="S1111" s="15"/>
      <c r="EZ1111" s="134"/>
      <c r="FA1111" s="134"/>
      <c r="FB1111" s="134"/>
      <c r="FC1111" s="134"/>
      <c r="FD1111" s="134"/>
    </row>
    <row r="1112" spans="2:160" x14ac:dyDescent="0.2">
      <c r="B1112" s="55">
        <f t="shared" si="103"/>
        <v>0</v>
      </c>
      <c r="C1112" s="55" t="str">
        <f t="shared" si="104"/>
        <v/>
      </c>
      <c r="D1112" s="55" t="str">
        <f t="shared" si="105"/>
        <v/>
      </c>
      <c r="E1112" s="55" t="str">
        <f t="shared" si="106"/>
        <v/>
      </c>
      <c r="F1112" s="55" t="str">
        <f t="shared" si="107"/>
        <v/>
      </c>
      <c r="G1112" s="55" t="str">
        <f t="shared" si="102"/>
        <v/>
      </c>
      <c r="H1112" s="136" t="str">
        <f>IF(AND(M1112&gt;0,M1112&lt;='Summary STATS'!$C$22),1,"")</f>
        <v/>
      </c>
      <c r="J1112" s="26">
        <v>1111</v>
      </c>
      <c r="R1112" s="15"/>
      <c r="S1112" s="15"/>
      <c r="EZ1112" s="134"/>
      <c r="FA1112" s="134"/>
      <c r="FB1112" s="134"/>
      <c r="FC1112" s="134"/>
      <c r="FD1112" s="134"/>
    </row>
    <row r="1113" spans="2:160" x14ac:dyDescent="0.2">
      <c r="B1113" s="55">
        <f t="shared" si="103"/>
        <v>0</v>
      </c>
      <c r="C1113" s="55" t="str">
        <f t="shared" si="104"/>
        <v/>
      </c>
      <c r="D1113" s="55" t="str">
        <f t="shared" si="105"/>
        <v/>
      </c>
      <c r="E1113" s="55" t="str">
        <f t="shared" si="106"/>
        <v/>
      </c>
      <c r="F1113" s="55" t="str">
        <f t="shared" si="107"/>
        <v/>
      </c>
      <c r="G1113" s="55" t="str">
        <f t="shared" si="102"/>
        <v/>
      </c>
      <c r="H1113" s="136" t="str">
        <f>IF(AND(M1113&gt;0,M1113&lt;='Summary STATS'!$C$22),1,"")</f>
        <v/>
      </c>
      <c r="J1113" s="26">
        <v>1112</v>
      </c>
      <c r="R1113" s="15"/>
      <c r="S1113" s="15"/>
      <c r="EZ1113" s="134"/>
      <c r="FA1113" s="134"/>
      <c r="FB1113" s="134"/>
      <c r="FC1113" s="134"/>
      <c r="FD1113" s="134"/>
    </row>
    <row r="1114" spans="2:160" x14ac:dyDescent="0.2">
      <c r="B1114" s="55">
        <f t="shared" si="103"/>
        <v>0</v>
      </c>
      <c r="C1114" s="55" t="str">
        <f t="shared" si="104"/>
        <v/>
      </c>
      <c r="D1114" s="55" t="str">
        <f t="shared" si="105"/>
        <v/>
      </c>
      <c r="E1114" s="55" t="str">
        <f t="shared" si="106"/>
        <v/>
      </c>
      <c r="F1114" s="55" t="str">
        <f t="shared" si="107"/>
        <v/>
      </c>
      <c r="G1114" s="55" t="str">
        <f t="shared" ref="G1114:G1177" si="108">IF($B1114&gt;=1,$M1114,"")</f>
        <v/>
      </c>
      <c r="H1114" s="136" t="str">
        <f>IF(AND(M1114&gt;0,M1114&lt;='Summary STATS'!$C$22),1,"")</f>
        <v/>
      </c>
      <c r="J1114" s="26">
        <v>1113</v>
      </c>
      <c r="R1114" s="15"/>
      <c r="S1114" s="15"/>
      <c r="EZ1114" s="134"/>
      <c r="FA1114" s="134"/>
      <c r="FB1114" s="134"/>
      <c r="FC1114" s="134"/>
      <c r="FD1114" s="134"/>
    </row>
    <row r="1115" spans="2:160" x14ac:dyDescent="0.2">
      <c r="B1115" s="55">
        <f t="shared" si="103"/>
        <v>0</v>
      </c>
      <c r="C1115" s="55" t="str">
        <f t="shared" si="104"/>
        <v/>
      </c>
      <c r="D1115" s="55" t="str">
        <f t="shared" si="105"/>
        <v/>
      </c>
      <c r="E1115" s="55" t="str">
        <f t="shared" si="106"/>
        <v/>
      </c>
      <c r="F1115" s="55" t="str">
        <f t="shared" si="107"/>
        <v/>
      </c>
      <c r="G1115" s="55" t="str">
        <f t="shared" si="108"/>
        <v/>
      </c>
      <c r="H1115" s="136" t="str">
        <f>IF(AND(M1115&gt;0,M1115&lt;='Summary STATS'!$C$22),1,"")</f>
        <v/>
      </c>
      <c r="J1115" s="26">
        <v>1114</v>
      </c>
      <c r="R1115" s="15"/>
      <c r="S1115" s="15"/>
      <c r="EZ1115" s="134"/>
      <c r="FA1115" s="134"/>
      <c r="FB1115" s="134"/>
      <c r="FC1115" s="134"/>
      <c r="FD1115" s="134"/>
    </row>
    <row r="1116" spans="2:160" x14ac:dyDescent="0.2">
      <c r="B1116" s="55">
        <f t="shared" si="103"/>
        <v>0</v>
      </c>
      <c r="C1116" s="55" t="str">
        <f t="shared" si="104"/>
        <v/>
      </c>
      <c r="D1116" s="55" t="str">
        <f t="shared" si="105"/>
        <v/>
      </c>
      <c r="E1116" s="55" t="str">
        <f t="shared" si="106"/>
        <v/>
      </c>
      <c r="F1116" s="55" t="str">
        <f t="shared" si="107"/>
        <v/>
      </c>
      <c r="G1116" s="55" t="str">
        <f t="shared" si="108"/>
        <v/>
      </c>
      <c r="H1116" s="136" t="str">
        <f>IF(AND(M1116&gt;0,M1116&lt;='Summary STATS'!$C$22),1,"")</f>
        <v/>
      </c>
      <c r="J1116" s="26">
        <v>1115</v>
      </c>
      <c r="R1116" s="15"/>
      <c r="S1116" s="15"/>
      <c r="EZ1116" s="134"/>
      <c r="FA1116" s="134"/>
      <c r="FB1116" s="134"/>
      <c r="FC1116" s="134"/>
      <c r="FD1116" s="134"/>
    </row>
    <row r="1117" spans="2:160" x14ac:dyDescent="0.2">
      <c r="B1117" s="55">
        <f t="shared" si="103"/>
        <v>0</v>
      </c>
      <c r="C1117" s="55" t="str">
        <f t="shared" si="104"/>
        <v/>
      </c>
      <c r="D1117" s="55" t="str">
        <f t="shared" si="105"/>
        <v/>
      </c>
      <c r="E1117" s="55" t="str">
        <f t="shared" si="106"/>
        <v/>
      </c>
      <c r="F1117" s="55" t="str">
        <f t="shared" si="107"/>
        <v/>
      </c>
      <c r="G1117" s="55" t="str">
        <f t="shared" si="108"/>
        <v/>
      </c>
      <c r="H1117" s="136" t="str">
        <f>IF(AND(M1117&gt;0,M1117&lt;='Summary STATS'!$C$22),1,"")</f>
        <v/>
      </c>
      <c r="J1117" s="26">
        <v>1116</v>
      </c>
      <c r="R1117" s="15"/>
      <c r="S1117" s="15"/>
      <c r="EZ1117" s="134"/>
      <c r="FA1117" s="134"/>
      <c r="FB1117" s="134"/>
      <c r="FC1117" s="134"/>
      <c r="FD1117" s="134"/>
    </row>
    <row r="1118" spans="2:160" x14ac:dyDescent="0.2">
      <c r="B1118" s="55">
        <f t="shared" si="103"/>
        <v>0</v>
      </c>
      <c r="C1118" s="55" t="str">
        <f t="shared" si="104"/>
        <v/>
      </c>
      <c r="D1118" s="55" t="str">
        <f t="shared" si="105"/>
        <v/>
      </c>
      <c r="E1118" s="55" t="str">
        <f t="shared" si="106"/>
        <v/>
      </c>
      <c r="F1118" s="55" t="str">
        <f t="shared" si="107"/>
        <v/>
      </c>
      <c r="G1118" s="55" t="str">
        <f t="shared" si="108"/>
        <v/>
      </c>
      <c r="H1118" s="136" t="str">
        <f>IF(AND(M1118&gt;0,M1118&lt;='Summary STATS'!$C$22),1,"")</f>
        <v/>
      </c>
      <c r="J1118" s="26">
        <v>1117</v>
      </c>
      <c r="R1118" s="15"/>
      <c r="S1118" s="15"/>
      <c r="EZ1118" s="134"/>
      <c r="FA1118" s="134"/>
      <c r="FB1118" s="134"/>
      <c r="FC1118" s="134"/>
      <c r="FD1118" s="134"/>
    </row>
    <row r="1119" spans="2:160" x14ac:dyDescent="0.2">
      <c r="B1119" s="55">
        <f t="shared" si="103"/>
        <v>0</v>
      </c>
      <c r="C1119" s="55" t="str">
        <f t="shared" si="104"/>
        <v/>
      </c>
      <c r="D1119" s="55" t="str">
        <f t="shared" si="105"/>
        <v/>
      </c>
      <c r="E1119" s="55" t="str">
        <f t="shared" si="106"/>
        <v/>
      </c>
      <c r="F1119" s="55" t="str">
        <f t="shared" si="107"/>
        <v/>
      </c>
      <c r="G1119" s="55" t="str">
        <f t="shared" si="108"/>
        <v/>
      </c>
      <c r="H1119" s="136" t="str">
        <f>IF(AND(M1119&gt;0,M1119&lt;='Summary STATS'!$C$22),1,"")</f>
        <v/>
      </c>
      <c r="J1119" s="26">
        <v>1118</v>
      </c>
      <c r="R1119" s="15"/>
      <c r="S1119" s="15"/>
      <c r="EZ1119" s="134"/>
      <c r="FA1119" s="134"/>
      <c r="FB1119" s="134"/>
      <c r="FC1119" s="134"/>
      <c r="FD1119" s="134"/>
    </row>
    <row r="1120" spans="2:160" x14ac:dyDescent="0.2">
      <c r="B1120" s="55">
        <f t="shared" si="103"/>
        <v>0</v>
      </c>
      <c r="C1120" s="55" t="str">
        <f t="shared" si="104"/>
        <v/>
      </c>
      <c r="D1120" s="55" t="str">
        <f t="shared" si="105"/>
        <v/>
      </c>
      <c r="E1120" s="55" t="str">
        <f t="shared" si="106"/>
        <v/>
      </c>
      <c r="F1120" s="55" t="str">
        <f t="shared" si="107"/>
        <v/>
      </c>
      <c r="G1120" s="55" t="str">
        <f t="shared" si="108"/>
        <v/>
      </c>
      <c r="H1120" s="136" t="str">
        <f>IF(AND(M1120&gt;0,M1120&lt;='Summary STATS'!$C$22),1,"")</f>
        <v/>
      </c>
      <c r="J1120" s="26">
        <v>1119</v>
      </c>
      <c r="R1120" s="15"/>
      <c r="S1120" s="15"/>
      <c r="EZ1120" s="134"/>
      <c r="FA1120" s="134"/>
      <c r="FB1120" s="134"/>
      <c r="FC1120" s="134"/>
      <c r="FD1120" s="134"/>
    </row>
    <row r="1121" spans="2:160" x14ac:dyDescent="0.2">
      <c r="B1121" s="55">
        <f t="shared" si="103"/>
        <v>0</v>
      </c>
      <c r="C1121" s="55" t="str">
        <f t="shared" si="104"/>
        <v/>
      </c>
      <c r="D1121" s="55" t="str">
        <f t="shared" si="105"/>
        <v/>
      </c>
      <c r="E1121" s="55" t="str">
        <f t="shared" si="106"/>
        <v/>
      </c>
      <c r="F1121" s="55" t="str">
        <f t="shared" si="107"/>
        <v/>
      </c>
      <c r="G1121" s="55" t="str">
        <f t="shared" si="108"/>
        <v/>
      </c>
      <c r="H1121" s="136" t="str">
        <f>IF(AND(M1121&gt;0,M1121&lt;='Summary STATS'!$C$22),1,"")</f>
        <v/>
      </c>
      <c r="J1121" s="26">
        <v>1120</v>
      </c>
      <c r="R1121" s="15"/>
      <c r="S1121" s="15"/>
      <c r="EZ1121" s="134"/>
      <c r="FA1121" s="134"/>
      <c r="FB1121" s="134"/>
      <c r="FC1121" s="134"/>
      <c r="FD1121" s="134"/>
    </row>
    <row r="1122" spans="2:160" x14ac:dyDescent="0.2">
      <c r="B1122" s="55">
        <f t="shared" si="103"/>
        <v>0</v>
      </c>
      <c r="C1122" s="55" t="str">
        <f t="shared" si="104"/>
        <v/>
      </c>
      <c r="D1122" s="55" t="str">
        <f t="shared" si="105"/>
        <v/>
      </c>
      <c r="E1122" s="55" t="str">
        <f t="shared" si="106"/>
        <v/>
      </c>
      <c r="F1122" s="55" t="str">
        <f t="shared" si="107"/>
        <v/>
      </c>
      <c r="G1122" s="55" t="str">
        <f t="shared" si="108"/>
        <v/>
      </c>
      <c r="H1122" s="136" t="str">
        <f>IF(AND(M1122&gt;0,M1122&lt;='Summary STATS'!$C$22),1,"")</f>
        <v/>
      </c>
      <c r="J1122" s="26">
        <v>1121</v>
      </c>
      <c r="R1122" s="15"/>
      <c r="S1122" s="15"/>
      <c r="EZ1122" s="134"/>
      <c r="FA1122" s="134"/>
      <c r="FB1122" s="134"/>
      <c r="FC1122" s="134"/>
      <c r="FD1122" s="134"/>
    </row>
    <row r="1123" spans="2:160" x14ac:dyDescent="0.2">
      <c r="B1123" s="55">
        <f t="shared" si="103"/>
        <v>0</v>
      </c>
      <c r="C1123" s="55" t="str">
        <f t="shared" si="104"/>
        <v/>
      </c>
      <c r="D1123" s="55" t="str">
        <f t="shared" si="105"/>
        <v/>
      </c>
      <c r="E1123" s="55" t="str">
        <f t="shared" si="106"/>
        <v/>
      </c>
      <c r="F1123" s="55" t="str">
        <f t="shared" si="107"/>
        <v/>
      </c>
      <c r="G1123" s="55" t="str">
        <f t="shared" si="108"/>
        <v/>
      </c>
      <c r="H1123" s="136" t="str">
        <f>IF(AND(M1123&gt;0,M1123&lt;='Summary STATS'!$C$22),1,"")</f>
        <v/>
      </c>
      <c r="J1123" s="26">
        <v>1122</v>
      </c>
      <c r="R1123" s="15"/>
      <c r="S1123" s="15"/>
      <c r="EZ1123" s="134"/>
      <c r="FA1123" s="134"/>
      <c r="FB1123" s="134"/>
      <c r="FC1123" s="134"/>
      <c r="FD1123" s="134"/>
    </row>
    <row r="1124" spans="2:160" x14ac:dyDescent="0.2">
      <c r="B1124" s="55">
        <f t="shared" si="103"/>
        <v>0</v>
      </c>
      <c r="C1124" s="55" t="str">
        <f t="shared" si="104"/>
        <v/>
      </c>
      <c r="D1124" s="55" t="str">
        <f t="shared" si="105"/>
        <v/>
      </c>
      <c r="E1124" s="55" t="str">
        <f t="shared" si="106"/>
        <v/>
      </c>
      <c r="F1124" s="55" t="str">
        <f t="shared" si="107"/>
        <v/>
      </c>
      <c r="G1124" s="55" t="str">
        <f t="shared" si="108"/>
        <v/>
      </c>
      <c r="H1124" s="136" t="str">
        <f>IF(AND(M1124&gt;0,M1124&lt;='Summary STATS'!$C$22),1,"")</f>
        <v/>
      </c>
      <c r="J1124" s="26">
        <v>1123</v>
      </c>
      <c r="R1124" s="15"/>
      <c r="S1124" s="15"/>
      <c r="EZ1124" s="134"/>
      <c r="FA1124" s="134"/>
      <c r="FB1124" s="134"/>
      <c r="FC1124" s="134"/>
      <c r="FD1124" s="134"/>
    </row>
    <row r="1125" spans="2:160" x14ac:dyDescent="0.2">
      <c r="B1125" s="55">
        <f t="shared" si="103"/>
        <v>0</v>
      </c>
      <c r="C1125" s="55" t="str">
        <f t="shared" si="104"/>
        <v/>
      </c>
      <c r="D1125" s="55" t="str">
        <f t="shared" si="105"/>
        <v/>
      </c>
      <c r="E1125" s="55" t="str">
        <f t="shared" si="106"/>
        <v/>
      </c>
      <c r="F1125" s="55" t="str">
        <f t="shared" si="107"/>
        <v/>
      </c>
      <c r="G1125" s="55" t="str">
        <f t="shared" si="108"/>
        <v/>
      </c>
      <c r="H1125" s="136" t="str">
        <f>IF(AND(M1125&gt;0,M1125&lt;='Summary STATS'!$C$22),1,"")</f>
        <v/>
      </c>
      <c r="J1125" s="26">
        <v>1124</v>
      </c>
      <c r="R1125" s="15"/>
      <c r="S1125" s="15"/>
      <c r="EZ1125" s="134"/>
      <c r="FA1125" s="134"/>
      <c r="FB1125" s="134"/>
      <c r="FC1125" s="134"/>
      <c r="FD1125" s="134"/>
    </row>
    <row r="1126" spans="2:160" x14ac:dyDescent="0.2">
      <c r="B1126" s="55">
        <f t="shared" si="103"/>
        <v>0</v>
      </c>
      <c r="C1126" s="55" t="str">
        <f t="shared" si="104"/>
        <v/>
      </c>
      <c r="D1126" s="55" t="str">
        <f t="shared" si="105"/>
        <v/>
      </c>
      <c r="E1126" s="55" t="str">
        <f t="shared" si="106"/>
        <v/>
      </c>
      <c r="F1126" s="55" t="str">
        <f t="shared" si="107"/>
        <v/>
      </c>
      <c r="G1126" s="55" t="str">
        <f t="shared" si="108"/>
        <v/>
      </c>
      <c r="H1126" s="136" t="str">
        <f>IF(AND(M1126&gt;0,M1126&lt;='Summary STATS'!$C$22),1,"")</f>
        <v/>
      </c>
      <c r="J1126" s="26">
        <v>1125</v>
      </c>
      <c r="R1126" s="15"/>
      <c r="S1126" s="15"/>
      <c r="EZ1126" s="134"/>
      <c r="FA1126" s="134"/>
      <c r="FB1126" s="134"/>
      <c r="FC1126" s="134"/>
      <c r="FD1126" s="134"/>
    </row>
    <row r="1127" spans="2:160" x14ac:dyDescent="0.2">
      <c r="B1127" s="55">
        <f t="shared" si="103"/>
        <v>0</v>
      </c>
      <c r="C1127" s="55" t="str">
        <f t="shared" si="104"/>
        <v/>
      </c>
      <c r="D1127" s="55" t="str">
        <f t="shared" si="105"/>
        <v/>
      </c>
      <c r="E1127" s="55" t="str">
        <f t="shared" si="106"/>
        <v/>
      </c>
      <c r="F1127" s="55" t="str">
        <f t="shared" si="107"/>
        <v/>
      </c>
      <c r="G1127" s="55" t="str">
        <f t="shared" si="108"/>
        <v/>
      </c>
      <c r="H1127" s="136" t="str">
        <f>IF(AND(M1127&gt;0,M1127&lt;='Summary STATS'!$C$22),1,"")</f>
        <v/>
      </c>
      <c r="J1127" s="26">
        <v>1126</v>
      </c>
      <c r="R1127" s="15"/>
      <c r="S1127" s="15"/>
      <c r="EZ1127" s="134"/>
      <c r="FA1127" s="134"/>
      <c r="FB1127" s="134"/>
      <c r="FC1127" s="134"/>
      <c r="FD1127" s="134"/>
    </row>
    <row r="1128" spans="2:160" x14ac:dyDescent="0.2">
      <c r="B1128" s="55">
        <f t="shared" si="103"/>
        <v>0</v>
      </c>
      <c r="C1128" s="55" t="str">
        <f t="shared" si="104"/>
        <v/>
      </c>
      <c r="D1128" s="55" t="str">
        <f t="shared" si="105"/>
        <v/>
      </c>
      <c r="E1128" s="55" t="str">
        <f t="shared" si="106"/>
        <v/>
      </c>
      <c r="F1128" s="55" t="str">
        <f t="shared" si="107"/>
        <v/>
      </c>
      <c r="G1128" s="55" t="str">
        <f t="shared" si="108"/>
        <v/>
      </c>
      <c r="H1128" s="136" t="str">
        <f>IF(AND(M1128&gt;0,M1128&lt;='Summary STATS'!$C$22),1,"")</f>
        <v/>
      </c>
      <c r="J1128" s="26">
        <v>1127</v>
      </c>
      <c r="R1128" s="15"/>
      <c r="S1128" s="15"/>
      <c r="EZ1128" s="134"/>
      <c r="FA1128" s="134"/>
      <c r="FB1128" s="134"/>
      <c r="FC1128" s="134"/>
      <c r="FD1128" s="134"/>
    </row>
    <row r="1129" spans="2:160" x14ac:dyDescent="0.2">
      <c r="B1129" s="55">
        <f t="shared" si="103"/>
        <v>0</v>
      </c>
      <c r="C1129" s="55" t="str">
        <f t="shared" si="104"/>
        <v/>
      </c>
      <c r="D1129" s="55" t="str">
        <f t="shared" si="105"/>
        <v/>
      </c>
      <c r="E1129" s="55" t="str">
        <f t="shared" si="106"/>
        <v/>
      </c>
      <c r="F1129" s="55" t="str">
        <f t="shared" si="107"/>
        <v/>
      </c>
      <c r="G1129" s="55" t="str">
        <f t="shared" si="108"/>
        <v/>
      </c>
      <c r="H1129" s="136" t="str">
        <f>IF(AND(M1129&gt;0,M1129&lt;='Summary STATS'!$C$22),1,"")</f>
        <v/>
      </c>
      <c r="J1129" s="26">
        <v>1128</v>
      </c>
      <c r="R1129" s="15"/>
      <c r="S1129" s="15"/>
      <c r="EZ1129" s="134"/>
      <c r="FA1129" s="134"/>
      <c r="FB1129" s="134"/>
      <c r="FC1129" s="134"/>
      <c r="FD1129" s="134"/>
    </row>
    <row r="1130" spans="2:160" x14ac:dyDescent="0.2">
      <c r="B1130" s="55">
        <f t="shared" si="103"/>
        <v>0</v>
      </c>
      <c r="C1130" s="55" t="str">
        <f t="shared" si="104"/>
        <v/>
      </c>
      <c r="D1130" s="55" t="str">
        <f t="shared" si="105"/>
        <v/>
      </c>
      <c r="E1130" s="55" t="str">
        <f t="shared" si="106"/>
        <v/>
      </c>
      <c r="F1130" s="55" t="str">
        <f t="shared" si="107"/>
        <v/>
      </c>
      <c r="G1130" s="55" t="str">
        <f t="shared" si="108"/>
        <v/>
      </c>
      <c r="H1130" s="136" t="str">
        <f>IF(AND(M1130&gt;0,M1130&lt;='Summary STATS'!$C$22),1,"")</f>
        <v/>
      </c>
      <c r="J1130" s="26">
        <v>1129</v>
      </c>
      <c r="R1130" s="15"/>
      <c r="S1130" s="15"/>
      <c r="EZ1130" s="134"/>
      <c r="FA1130" s="134"/>
      <c r="FB1130" s="134"/>
      <c r="FC1130" s="134"/>
      <c r="FD1130" s="134"/>
    </row>
    <row r="1131" spans="2:160" x14ac:dyDescent="0.2">
      <c r="B1131" s="55">
        <f t="shared" si="103"/>
        <v>0</v>
      </c>
      <c r="C1131" s="55" t="str">
        <f t="shared" si="104"/>
        <v/>
      </c>
      <c r="D1131" s="55" t="str">
        <f t="shared" si="105"/>
        <v/>
      </c>
      <c r="E1131" s="55" t="str">
        <f t="shared" si="106"/>
        <v/>
      </c>
      <c r="F1131" s="55" t="str">
        <f t="shared" si="107"/>
        <v/>
      </c>
      <c r="G1131" s="55" t="str">
        <f t="shared" si="108"/>
        <v/>
      </c>
      <c r="H1131" s="136" t="str">
        <f>IF(AND(M1131&gt;0,M1131&lt;='Summary STATS'!$C$22),1,"")</f>
        <v/>
      </c>
      <c r="J1131" s="26">
        <v>1130</v>
      </c>
      <c r="R1131" s="15"/>
      <c r="S1131" s="15"/>
      <c r="EZ1131" s="134"/>
      <c r="FA1131" s="134"/>
      <c r="FB1131" s="134"/>
      <c r="FC1131" s="134"/>
      <c r="FD1131" s="134"/>
    </row>
    <row r="1132" spans="2:160" x14ac:dyDescent="0.2">
      <c r="B1132" s="55">
        <f t="shared" si="103"/>
        <v>0</v>
      </c>
      <c r="C1132" s="55" t="str">
        <f t="shared" si="104"/>
        <v/>
      </c>
      <c r="D1132" s="55" t="str">
        <f t="shared" si="105"/>
        <v/>
      </c>
      <c r="E1132" s="55" t="str">
        <f t="shared" si="106"/>
        <v/>
      </c>
      <c r="F1132" s="55" t="str">
        <f t="shared" si="107"/>
        <v/>
      </c>
      <c r="G1132" s="55" t="str">
        <f t="shared" si="108"/>
        <v/>
      </c>
      <c r="H1132" s="136" t="str">
        <f>IF(AND(M1132&gt;0,M1132&lt;='Summary STATS'!$C$22),1,"")</f>
        <v/>
      </c>
      <c r="J1132" s="26">
        <v>1131</v>
      </c>
      <c r="R1132" s="15"/>
      <c r="S1132" s="15"/>
      <c r="EZ1132" s="134"/>
      <c r="FA1132" s="134"/>
      <c r="FB1132" s="134"/>
      <c r="FC1132" s="134"/>
      <c r="FD1132" s="134"/>
    </row>
    <row r="1133" spans="2:160" x14ac:dyDescent="0.2">
      <c r="B1133" s="55">
        <f t="shared" si="103"/>
        <v>0</v>
      </c>
      <c r="C1133" s="55" t="str">
        <f t="shared" si="104"/>
        <v/>
      </c>
      <c r="D1133" s="55" t="str">
        <f t="shared" si="105"/>
        <v/>
      </c>
      <c r="E1133" s="55" t="str">
        <f t="shared" si="106"/>
        <v/>
      </c>
      <c r="F1133" s="55" t="str">
        <f t="shared" si="107"/>
        <v/>
      </c>
      <c r="G1133" s="55" t="str">
        <f t="shared" si="108"/>
        <v/>
      </c>
      <c r="H1133" s="136" t="str">
        <f>IF(AND(M1133&gt;0,M1133&lt;='Summary STATS'!$C$22),1,"")</f>
        <v/>
      </c>
      <c r="J1133" s="26">
        <v>1132</v>
      </c>
      <c r="R1133" s="15"/>
      <c r="S1133" s="15"/>
      <c r="EZ1133" s="134"/>
      <c r="FA1133" s="134"/>
      <c r="FB1133" s="134"/>
      <c r="FC1133" s="134"/>
      <c r="FD1133" s="134"/>
    </row>
    <row r="1134" spans="2:160" x14ac:dyDescent="0.2">
      <c r="B1134" s="55">
        <f t="shared" si="103"/>
        <v>0</v>
      </c>
      <c r="C1134" s="55" t="str">
        <f t="shared" si="104"/>
        <v/>
      </c>
      <c r="D1134" s="55" t="str">
        <f t="shared" si="105"/>
        <v/>
      </c>
      <c r="E1134" s="55" t="str">
        <f t="shared" si="106"/>
        <v/>
      </c>
      <c r="F1134" s="55" t="str">
        <f t="shared" si="107"/>
        <v/>
      </c>
      <c r="G1134" s="55" t="str">
        <f t="shared" si="108"/>
        <v/>
      </c>
      <c r="H1134" s="136" t="str">
        <f>IF(AND(M1134&gt;0,M1134&lt;='Summary STATS'!$C$22),1,"")</f>
        <v/>
      </c>
      <c r="J1134" s="26">
        <v>1133</v>
      </c>
      <c r="R1134" s="15"/>
      <c r="S1134" s="15"/>
      <c r="EZ1134" s="134"/>
      <c r="FA1134" s="134"/>
      <c r="FB1134" s="134"/>
      <c r="FC1134" s="134"/>
      <c r="FD1134" s="134"/>
    </row>
    <row r="1135" spans="2:160" x14ac:dyDescent="0.2">
      <c r="B1135" s="55">
        <f t="shared" si="103"/>
        <v>0</v>
      </c>
      <c r="C1135" s="55" t="str">
        <f t="shared" si="104"/>
        <v/>
      </c>
      <c r="D1135" s="55" t="str">
        <f t="shared" si="105"/>
        <v/>
      </c>
      <c r="E1135" s="55" t="str">
        <f t="shared" si="106"/>
        <v/>
      </c>
      <c r="F1135" s="55" t="str">
        <f t="shared" si="107"/>
        <v/>
      </c>
      <c r="G1135" s="55" t="str">
        <f t="shared" si="108"/>
        <v/>
      </c>
      <c r="H1135" s="136" t="str">
        <f>IF(AND(M1135&gt;0,M1135&lt;='Summary STATS'!$C$22),1,"")</f>
        <v/>
      </c>
      <c r="J1135" s="26">
        <v>1134</v>
      </c>
      <c r="R1135" s="15"/>
      <c r="S1135" s="15"/>
      <c r="EZ1135" s="134"/>
      <c r="FA1135" s="134"/>
      <c r="FB1135" s="134"/>
      <c r="FC1135" s="134"/>
      <c r="FD1135" s="134"/>
    </row>
    <row r="1136" spans="2:160" x14ac:dyDescent="0.2">
      <c r="B1136" s="55">
        <f t="shared" si="103"/>
        <v>0</v>
      </c>
      <c r="C1136" s="55" t="str">
        <f t="shared" si="104"/>
        <v/>
      </c>
      <c r="D1136" s="55" t="str">
        <f t="shared" si="105"/>
        <v/>
      </c>
      <c r="E1136" s="55" t="str">
        <f t="shared" si="106"/>
        <v/>
      </c>
      <c r="F1136" s="55" t="str">
        <f t="shared" si="107"/>
        <v/>
      </c>
      <c r="G1136" s="55" t="str">
        <f t="shared" si="108"/>
        <v/>
      </c>
      <c r="H1136" s="136" t="str">
        <f>IF(AND(M1136&gt;0,M1136&lt;='Summary STATS'!$C$22),1,"")</f>
        <v/>
      </c>
      <c r="J1136" s="26">
        <v>1135</v>
      </c>
      <c r="R1136" s="15"/>
      <c r="S1136" s="15"/>
      <c r="EZ1136" s="134"/>
      <c r="FA1136" s="134"/>
      <c r="FB1136" s="134"/>
      <c r="FC1136" s="134"/>
      <c r="FD1136" s="134"/>
    </row>
    <row r="1137" spans="2:160" x14ac:dyDescent="0.2">
      <c r="B1137" s="55">
        <f t="shared" si="103"/>
        <v>0</v>
      </c>
      <c r="C1137" s="55" t="str">
        <f t="shared" si="104"/>
        <v/>
      </c>
      <c r="D1137" s="55" t="str">
        <f t="shared" si="105"/>
        <v/>
      </c>
      <c r="E1137" s="55" t="str">
        <f t="shared" si="106"/>
        <v/>
      </c>
      <c r="F1137" s="55" t="str">
        <f t="shared" si="107"/>
        <v/>
      </c>
      <c r="G1137" s="55" t="str">
        <f t="shared" si="108"/>
        <v/>
      </c>
      <c r="H1137" s="136" t="str">
        <f>IF(AND(M1137&gt;0,M1137&lt;='Summary STATS'!$C$22),1,"")</f>
        <v/>
      </c>
      <c r="J1137" s="26">
        <v>1136</v>
      </c>
      <c r="R1137" s="15"/>
      <c r="S1137" s="15"/>
      <c r="EZ1137" s="134"/>
      <c r="FA1137" s="134"/>
      <c r="FB1137" s="134"/>
      <c r="FC1137" s="134"/>
      <c r="FD1137" s="134"/>
    </row>
    <row r="1138" spans="2:160" x14ac:dyDescent="0.2">
      <c r="B1138" s="55">
        <f t="shared" si="103"/>
        <v>0</v>
      </c>
      <c r="C1138" s="55" t="str">
        <f t="shared" si="104"/>
        <v/>
      </c>
      <c r="D1138" s="55" t="str">
        <f t="shared" si="105"/>
        <v/>
      </c>
      <c r="E1138" s="55" t="str">
        <f t="shared" si="106"/>
        <v/>
      </c>
      <c r="F1138" s="55" t="str">
        <f t="shared" si="107"/>
        <v/>
      </c>
      <c r="G1138" s="55" t="str">
        <f t="shared" si="108"/>
        <v/>
      </c>
      <c r="H1138" s="136" t="str">
        <f>IF(AND(M1138&gt;0,M1138&lt;='Summary STATS'!$C$22),1,"")</f>
        <v/>
      </c>
      <c r="J1138" s="26">
        <v>1137</v>
      </c>
      <c r="R1138" s="15"/>
      <c r="S1138" s="15"/>
      <c r="EZ1138" s="134"/>
      <c r="FA1138" s="134"/>
      <c r="FB1138" s="134"/>
      <c r="FC1138" s="134"/>
      <c r="FD1138" s="134"/>
    </row>
    <row r="1139" spans="2:160" x14ac:dyDescent="0.2">
      <c r="B1139" s="55">
        <f t="shared" si="103"/>
        <v>0</v>
      </c>
      <c r="C1139" s="55" t="str">
        <f t="shared" si="104"/>
        <v/>
      </c>
      <c r="D1139" s="55" t="str">
        <f t="shared" si="105"/>
        <v/>
      </c>
      <c r="E1139" s="55" t="str">
        <f t="shared" si="106"/>
        <v/>
      </c>
      <c r="F1139" s="55" t="str">
        <f t="shared" si="107"/>
        <v/>
      </c>
      <c r="G1139" s="55" t="str">
        <f t="shared" si="108"/>
        <v/>
      </c>
      <c r="H1139" s="136" t="str">
        <f>IF(AND(M1139&gt;0,M1139&lt;='Summary STATS'!$C$22),1,"")</f>
        <v/>
      </c>
      <c r="J1139" s="26">
        <v>1138</v>
      </c>
      <c r="R1139" s="15"/>
      <c r="S1139" s="15"/>
      <c r="EZ1139" s="134"/>
      <c r="FA1139" s="134"/>
      <c r="FB1139" s="134"/>
      <c r="FC1139" s="134"/>
      <c r="FD1139" s="134"/>
    </row>
    <row r="1140" spans="2:160" x14ac:dyDescent="0.2">
      <c r="B1140" s="55">
        <f t="shared" si="103"/>
        <v>0</v>
      </c>
      <c r="C1140" s="55" t="str">
        <f t="shared" si="104"/>
        <v/>
      </c>
      <c r="D1140" s="55" t="str">
        <f t="shared" si="105"/>
        <v/>
      </c>
      <c r="E1140" s="55" t="str">
        <f t="shared" si="106"/>
        <v/>
      </c>
      <c r="F1140" s="55" t="str">
        <f t="shared" si="107"/>
        <v/>
      </c>
      <c r="G1140" s="55" t="str">
        <f t="shared" si="108"/>
        <v/>
      </c>
      <c r="H1140" s="136" t="str">
        <f>IF(AND(M1140&gt;0,M1140&lt;='Summary STATS'!$C$22),1,"")</f>
        <v/>
      </c>
      <c r="J1140" s="26">
        <v>1139</v>
      </c>
      <c r="R1140" s="15"/>
      <c r="S1140" s="15"/>
      <c r="EZ1140" s="134"/>
      <c r="FA1140" s="134"/>
      <c r="FB1140" s="134"/>
      <c r="FC1140" s="134"/>
      <c r="FD1140" s="134"/>
    </row>
    <row r="1141" spans="2:160" x14ac:dyDescent="0.2">
      <c r="B1141" s="55">
        <f t="shared" si="103"/>
        <v>0</v>
      </c>
      <c r="C1141" s="55" t="str">
        <f t="shared" si="104"/>
        <v/>
      </c>
      <c r="D1141" s="55" t="str">
        <f t="shared" si="105"/>
        <v/>
      </c>
      <c r="E1141" s="55" t="str">
        <f t="shared" si="106"/>
        <v/>
      </c>
      <c r="F1141" s="55" t="str">
        <f t="shared" si="107"/>
        <v/>
      </c>
      <c r="G1141" s="55" t="str">
        <f t="shared" si="108"/>
        <v/>
      </c>
      <c r="H1141" s="136" t="str">
        <f>IF(AND(M1141&gt;0,M1141&lt;='Summary STATS'!$C$22),1,"")</f>
        <v/>
      </c>
      <c r="J1141" s="26">
        <v>1140</v>
      </c>
      <c r="R1141" s="15"/>
      <c r="S1141" s="15"/>
      <c r="EZ1141" s="134"/>
      <c r="FA1141" s="134"/>
      <c r="FB1141" s="134"/>
      <c r="FC1141" s="134"/>
      <c r="FD1141" s="134"/>
    </row>
    <row r="1142" spans="2:160" x14ac:dyDescent="0.2">
      <c r="B1142" s="55">
        <f t="shared" si="103"/>
        <v>0</v>
      </c>
      <c r="C1142" s="55" t="str">
        <f t="shared" si="104"/>
        <v/>
      </c>
      <c r="D1142" s="55" t="str">
        <f t="shared" si="105"/>
        <v/>
      </c>
      <c r="E1142" s="55" t="str">
        <f t="shared" si="106"/>
        <v/>
      </c>
      <c r="F1142" s="55" t="str">
        <f t="shared" si="107"/>
        <v/>
      </c>
      <c r="G1142" s="55" t="str">
        <f t="shared" si="108"/>
        <v/>
      </c>
      <c r="H1142" s="136" t="str">
        <f>IF(AND(M1142&gt;0,M1142&lt;='Summary STATS'!$C$22),1,"")</f>
        <v/>
      </c>
      <c r="J1142" s="26">
        <v>1141</v>
      </c>
      <c r="R1142" s="15"/>
      <c r="S1142" s="15"/>
      <c r="EZ1142" s="134"/>
      <c r="FA1142" s="134"/>
      <c r="FB1142" s="134"/>
      <c r="FC1142" s="134"/>
      <c r="FD1142" s="134"/>
    </row>
    <row r="1143" spans="2:160" x14ac:dyDescent="0.2">
      <c r="B1143" s="55">
        <f t="shared" si="103"/>
        <v>0</v>
      </c>
      <c r="C1143" s="55" t="str">
        <f t="shared" si="104"/>
        <v/>
      </c>
      <c r="D1143" s="55" t="str">
        <f t="shared" si="105"/>
        <v/>
      </c>
      <c r="E1143" s="55" t="str">
        <f t="shared" si="106"/>
        <v/>
      </c>
      <c r="F1143" s="55" t="str">
        <f t="shared" si="107"/>
        <v/>
      </c>
      <c r="G1143" s="55" t="str">
        <f t="shared" si="108"/>
        <v/>
      </c>
      <c r="H1143" s="136" t="str">
        <f>IF(AND(M1143&gt;0,M1143&lt;='Summary STATS'!$C$22),1,"")</f>
        <v/>
      </c>
      <c r="J1143" s="26">
        <v>1142</v>
      </c>
      <c r="R1143" s="15"/>
      <c r="S1143" s="15"/>
      <c r="EZ1143" s="134"/>
      <c r="FA1143" s="134"/>
      <c r="FB1143" s="134"/>
      <c r="FC1143" s="134"/>
      <c r="FD1143" s="134"/>
    </row>
    <row r="1144" spans="2:160" x14ac:dyDescent="0.2">
      <c r="B1144" s="55">
        <f t="shared" si="103"/>
        <v>0</v>
      </c>
      <c r="C1144" s="55" t="str">
        <f t="shared" si="104"/>
        <v/>
      </c>
      <c r="D1144" s="55" t="str">
        <f t="shared" si="105"/>
        <v/>
      </c>
      <c r="E1144" s="55" t="str">
        <f t="shared" si="106"/>
        <v/>
      </c>
      <c r="F1144" s="55" t="str">
        <f t="shared" si="107"/>
        <v/>
      </c>
      <c r="G1144" s="55" t="str">
        <f t="shared" si="108"/>
        <v/>
      </c>
      <c r="H1144" s="136" t="str">
        <f>IF(AND(M1144&gt;0,M1144&lt;='Summary STATS'!$C$22),1,"")</f>
        <v/>
      </c>
      <c r="J1144" s="26">
        <v>1143</v>
      </c>
      <c r="R1144" s="15"/>
      <c r="S1144" s="15"/>
      <c r="EZ1144" s="134"/>
      <c r="FA1144" s="134"/>
      <c r="FB1144" s="134"/>
      <c r="FC1144" s="134"/>
      <c r="FD1144" s="134"/>
    </row>
    <row r="1145" spans="2:160" x14ac:dyDescent="0.2">
      <c r="B1145" s="55">
        <f t="shared" si="103"/>
        <v>0</v>
      </c>
      <c r="C1145" s="55" t="str">
        <f t="shared" si="104"/>
        <v/>
      </c>
      <c r="D1145" s="55" t="str">
        <f t="shared" si="105"/>
        <v/>
      </c>
      <c r="E1145" s="55" t="str">
        <f t="shared" si="106"/>
        <v/>
      </c>
      <c r="F1145" s="55" t="str">
        <f t="shared" si="107"/>
        <v/>
      </c>
      <c r="G1145" s="55" t="str">
        <f t="shared" si="108"/>
        <v/>
      </c>
      <c r="H1145" s="136" t="str">
        <f>IF(AND(M1145&gt;0,M1145&lt;='Summary STATS'!$C$22),1,"")</f>
        <v/>
      </c>
      <c r="J1145" s="26">
        <v>1144</v>
      </c>
      <c r="R1145" s="15"/>
      <c r="S1145" s="15"/>
      <c r="EZ1145" s="134"/>
      <c r="FA1145" s="134"/>
      <c r="FB1145" s="134"/>
      <c r="FC1145" s="134"/>
      <c r="FD1145" s="134"/>
    </row>
    <row r="1146" spans="2:160" x14ac:dyDescent="0.2">
      <c r="B1146" s="55">
        <f t="shared" si="103"/>
        <v>0</v>
      </c>
      <c r="C1146" s="55" t="str">
        <f t="shared" si="104"/>
        <v/>
      </c>
      <c r="D1146" s="55" t="str">
        <f t="shared" si="105"/>
        <v/>
      </c>
      <c r="E1146" s="55" t="str">
        <f t="shared" si="106"/>
        <v/>
      </c>
      <c r="F1146" s="55" t="str">
        <f t="shared" si="107"/>
        <v/>
      </c>
      <c r="G1146" s="55" t="str">
        <f t="shared" si="108"/>
        <v/>
      </c>
      <c r="H1146" s="136" t="str">
        <f>IF(AND(M1146&gt;0,M1146&lt;='Summary STATS'!$C$22),1,"")</f>
        <v/>
      </c>
      <c r="J1146" s="26">
        <v>1145</v>
      </c>
      <c r="R1146" s="15"/>
      <c r="S1146" s="15"/>
      <c r="EZ1146" s="134"/>
      <c r="FA1146" s="134"/>
      <c r="FB1146" s="134"/>
      <c r="FC1146" s="134"/>
      <c r="FD1146" s="134"/>
    </row>
    <row r="1147" spans="2:160" x14ac:dyDescent="0.2">
      <c r="B1147" s="55">
        <f t="shared" si="103"/>
        <v>0</v>
      </c>
      <c r="C1147" s="55" t="str">
        <f t="shared" si="104"/>
        <v/>
      </c>
      <c r="D1147" s="55" t="str">
        <f t="shared" si="105"/>
        <v/>
      </c>
      <c r="E1147" s="55" t="str">
        <f t="shared" si="106"/>
        <v/>
      </c>
      <c r="F1147" s="55" t="str">
        <f t="shared" si="107"/>
        <v/>
      </c>
      <c r="G1147" s="55" t="str">
        <f t="shared" si="108"/>
        <v/>
      </c>
      <c r="H1147" s="136" t="str">
        <f>IF(AND(M1147&gt;0,M1147&lt;='Summary STATS'!$C$22),1,"")</f>
        <v/>
      </c>
      <c r="J1147" s="26">
        <v>1146</v>
      </c>
      <c r="R1147" s="15"/>
      <c r="S1147" s="15"/>
      <c r="EZ1147" s="134"/>
      <c r="FA1147" s="134"/>
      <c r="FB1147" s="134"/>
      <c r="FC1147" s="134"/>
      <c r="FD1147" s="134"/>
    </row>
    <row r="1148" spans="2:160" x14ac:dyDescent="0.2">
      <c r="B1148" s="55">
        <f t="shared" si="103"/>
        <v>0</v>
      </c>
      <c r="C1148" s="55" t="str">
        <f t="shared" si="104"/>
        <v/>
      </c>
      <c r="D1148" s="55" t="str">
        <f t="shared" si="105"/>
        <v/>
      </c>
      <c r="E1148" s="55" t="str">
        <f t="shared" si="106"/>
        <v/>
      </c>
      <c r="F1148" s="55" t="str">
        <f t="shared" si="107"/>
        <v/>
      </c>
      <c r="G1148" s="55" t="str">
        <f t="shared" si="108"/>
        <v/>
      </c>
      <c r="H1148" s="136" t="str">
        <f>IF(AND(M1148&gt;0,M1148&lt;='Summary STATS'!$C$22),1,"")</f>
        <v/>
      </c>
      <c r="J1148" s="26">
        <v>1147</v>
      </c>
      <c r="R1148" s="15"/>
      <c r="S1148" s="15"/>
      <c r="EZ1148" s="134"/>
      <c r="FA1148" s="134"/>
      <c r="FB1148" s="134"/>
      <c r="FC1148" s="134"/>
      <c r="FD1148" s="134"/>
    </row>
    <row r="1149" spans="2:160" x14ac:dyDescent="0.2">
      <c r="B1149" s="55">
        <f t="shared" si="103"/>
        <v>0</v>
      </c>
      <c r="C1149" s="55" t="str">
        <f t="shared" si="104"/>
        <v/>
      </c>
      <c r="D1149" s="55" t="str">
        <f t="shared" si="105"/>
        <v/>
      </c>
      <c r="E1149" s="55" t="str">
        <f t="shared" si="106"/>
        <v/>
      </c>
      <c r="F1149" s="55" t="str">
        <f t="shared" si="107"/>
        <v/>
      </c>
      <c r="G1149" s="55" t="str">
        <f t="shared" si="108"/>
        <v/>
      </c>
      <c r="H1149" s="136" t="str">
        <f>IF(AND(M1149&gt;0,M1149&lt;='Summary STATS'!$C$22),1,"")</f>
        <v/>
      </c>
      <c r="J1149" s="26">
        <v>1148</v>
      </c>
      <c r="R1149" s="15"/>
      <c r="S1149" s="15"/>
      <c r="EZ1149" s="134"/>
      <c r="FA1149" s="134"/>
      <c r="FB1149" s="134"/>
      <c r="FC1149" s="134"/>
      <c r="FD1149" s="134"/>
    </row>
    <row r="1150" spans="2:160" x14ac:dyDescent="0.2">
      <c r="B1150" s="55">
        <f t="shared" si="103"/>
        <v>0</v>
      </c>
      <c r="C1150" s="55" t="str">
        <f t="shared" si="104"/>
        <v/>
      </c>
      <c r="D1150" s="55" t="str">
        <f t="shared" si="105"/>
        <v/>
      </c>
      <c r="E1150" s="55" t="str">
        <f t="shared" si="106"/>
        <v/>
      </c>
      <c r="F1150" s="55" t="str">
        <f t="shared" si="107"/>
        <v/>
      </c>
      <c r="G1150" s="55" t="str">
        <f t="shared" si="108"/>
        <v/>
      </c>
      <c r="H1150" s="136" t="str">
        <f>IF(AND(M1150&gt;0,M1150&lt;='Summary STATS'!$C$22),1,"")</f>
        <v/>
      </c>
      <c r="J1150" s="26">
        <v>1149</v>
      </c>
      <c r="R1150" s="15"/>
      <c r="S1150" s="15"/>
      <c r="EZ1150" s="134"/>
      <c r="FA1150" s="134"/>
      <c r="FB1150" s="134"/>
      <c r="FC1150" s="134"/>
      <c r="FD1150" s="134"/>
    </row>
    <row r="1151" spans="2:160" x14ac:dyDescent="0.2">
      <c r="B1151" s="55">
        <f t="shared" si="103"/>
        <v>0</v>
      </c>
      <c r="C1151" s="55" t="str">
        <f t="shared" si="104"/>
        <v/>
      </c>
      <c r="D1151" s="55" t="str">
        <f t="shared" si="105"/>
        <v/>
      </c>
      <c r="E1151" s="55" t="str">
        <f t="shared" si="106"/>
        <v/>
      </c>
      <c r="F1151" s="55" t="str">
        <f t="shared" si="107"/>
        <v/>
      </c>
      <c r="G1151" s="55" t="str">
        <f t="shared" si="108"/>
        <v/>
      </c>
      <c r="H1151" s="136" t="str">
        <f>IF(AND(M1151&gt;0,M1151&lt;='Summary STATS'!$C$22),1,"")</f>
        <v/>
      </c>
      <c r="J1151" s="26">
        <v>1150</v>
      </c>
      <c r="R1151" s="15"/>
      <c r="S1151" s="15"/>
      <c r="EZ1151" s="134"/>
      <c r="FA1151" s="134"/>
      <c r="FB1151" s="134"/>
      <c r="FC1151" s="134"/>
      <c r="FD1151" s="134"/>
    </row>
    <row r="1152" spans="2:160" x14ac:dyDescent="0.2">
      <c r="B1152" s="55">
        <f t="shared" si="103"/>
        <v>0</v>
      </c>
      <c r="C1152" s="55" t="str">
        <f t="shared" si="104"/>
        <v/>
      </c>
      <c r="D1152" s="55" t="str">
        <f t="shared" si="105"/>
        <v/>
      </c>
      <c r="E1152" s="55" t="str">
        <f t="shared" si="106"/>
        <v/>
      </c>
      <c r="F1152" s="55" t="str">
        <f t="shared" si="107"/>
        <v/>
      </c>
      <c r="G1152" s="55" t="str">
        <f t="shared" si="108"/>
        <v/>
      </c>
      <c r="H1152" s="136" t="str">
        <f>IF(AND(M1152&gt;0,M1152&lt;='Summary STATS'!$C$22),1,"")</f>
        <v/>
      </c>
      <c r="J1152" s="26">
        <v>1151</v>
      </c>
      <c r="R1152" s="15"/>
      <c r="S1152" s="15"/>
      <c r="EZ1152" s="134"/>
      <c r="FA1152" s="134"/>
      <c r="FB1152" s="134"/>
      <c r="FC1152" s="134"/>
      <c r="FD1152" s="134"/>
    </row>
    <row r="1153" spans="2:160" x14ac:dyDescent="0.2">
      <c r="B1153" s="55">
        <f t="shared" si="103"/>
        <v>0</v>
      </c>
      <c r="C1153" s="55" t="str">
        <f t="shared" si="104"/>
        <v/>
      </c>
      <c r="D1153" s="55" t="str">
        <f t="shared" si="105"/>
        <v/>
      </c>
      <c r="E1153" s="55" t="str">
        <f t="shared" si="106"/>
        <v/>
      </c>
      <c r="F1153" s="55" t="str">
        <f t="shared" si="107"/>
        <v/>
      </c>
      <c r="G1153" s="55" t="str">
        <f t="shared" si="108"/>
        <v/>
      </c>
      <c r="H1153" s="136" t="str">
        <f>IF(AND(M1153&gt;0,M1153&lt;='Summary STATS'!$C$22),1,"")</f>
        <v/>
      </c>
      <c r="J1153" s="26">
        <v>1152</v>
      </c>
      <c r="R1153" s="15"/>
      <c r="S1153" s="15"/>
      <c r="EZ1153" s="134"/>
      <c r="FA1153" s="134"/>
      <c r="FB1153" s="134"/>
      <c r="FC1153" s="134"/>
      <c r="FD1153" s="134"/>
    </row>
    <row r="1154" spans="2:160" x14ac:dyDescent="0.2">
      <c r="B1154" s="55">
        <f t="shared" ref="B1154:B1217" si="109">COUNT(R1154:EY1154,FE1154:FM1154)</f>
        <v>0</v>
      </c>
      <c r="C1154" s="55" t="str">
        <f t="shared" ref="C1154:C1217" si="110">IF(COUNT(R1154:EY1154,FE1154:FM1154)&gt;0,COUNT(R1154:EY1154,FE1154:FM1154),"")</f>
        <v/>
      </c>
      <c r="D1154" s="55" t="str">
        <f t="shared" ref="D1154:D1217" si="111">IF(COUNT(T1154:BJ1154,BL1154:BT1154,BV1154:CB1154,CD1154:EY1154,FE1154:FM1154)&gt;0,COUNT(T1154:BJ1154,BL1154:BT1154,BV1154:CB1154,CD1154:EY1154,FE1154:FM1154),"")</f>
        <v/>
      </c>
      <c r="E1154" s="55" t="str">
        <f t="shared" ref="E1154:E1217" si="112">IF(H1154=1,COUNT(R1154:EY1154,FE1154:FM1154),"")</f>
        <v/>
      </c>
      <c r="F1154" s="55" t="str">
        <f t="shared" ref="F1154:F1217" si="113">IF(H1154=1,COUNT(T1154:BJ1154,BL1154:BT1154,BV1154:CB1154,CD1154:EY1154,FE1154:FM1154),"")</f>
        <v/>
      </c>
      <c r="G1154" s="55" t="str">
        <f t="shared" si="108"/>
        <v/>
      </c>
      <c r="H1154" s="136" t="str">
        <f>IF(AND(M1154&gt;0,M1154&lt;='Summary STATS'!$C$22),1,"")</f>
        <v/>
      </c>
      <c r="J1154" s="26">
        <v>1153</v>
      </c>
      <c r="R1154" s="15"/>
      <c r="S1154" s="15"/>
      <c r="EZ1154" s="134"/>
      <c r="FA1154" s="134"/>
      <c r="FB1154" s="134"/>
      <c r="FC1154" s="134"/>
      <c r="FD1154" s="134"/>
    </row>
    <row r="1155" spans="2:160" x14ac:dyDescent="0.2">
      <c r="B1155" s="55">
        <f t="shared" si="109"/>
        <v>0</v>
      </c>
      <c r="C1155" s="55" t="str">
        <f t="shared" si="110"/>
        <v/>
      </c>
      <c r="D1155" s="55" t="str">
        <f t="shared" si="111"/>
        <v/>
      </c>
      <c r="E1155" s="55" t="str">
        <f t="shared" si="112"/>
        <v/>
      </c>
      <c r="F1155" s="55" t="str">
        <f t="shared" si="113"/>
        <v/>
      </c>
      <c r="G1155" s="55" t="str">
        <f t="shared" si="108"/>
        <v/>
      </c>
      <c r="H1155" s="136" t="str">
        <f>IF(AND(M1155&gt;0,M1155&lt;='Summary STATS'!$C$22),1,"")</f>
        <v/>
      </c>
      <c r="J1155" s="26">
        <v>1154</v>
      </c>
      <c r="R1155" s="15"/>
      <c r="S1155" s="15"/>
      <c r="EZ1155" s="134"/>
      <c r="FA1155" s="134"/>
      <c r="FB1155" s="134"/>
      <c r="FC1155" s="134"/>
      <c r="FD1155" s="134"/>
    </row>
    <row r="1156" spans="2:160" x14ac:dyDescent="0.2">
      <c r="B1156" s="55">
        <f t="shared" si="109"/>
        <v>0</v>
      </c>
      <c r="C1156" s="55" t="str">
        <f t="shared" si="110"/>
        <v/>
      </c>
      <c r="D1156" s="55" t="str">
        <f t="shared" si="111"/>
        <v/>
      </c>
      <c r="E1156" s="55" t="str">
        <f t="shared" si="112"/>
        <v/>
      </c>
      <c r="F1156" s="55" t="str">
        <f t="shared" si="113"/>
        <v/>
      </c>
      <c r="G1156" s="55" t="str">
        <f t="shared" si="108"/>
        <v/>
      </c>
      <c r="H1156" s="136" t="str">
        <f>IF(AND(M1156&gt;0,M1156&lt;='Summary STATS'!$C$22),1,"")</f>
        <v/>
      </c>
      <c r="J1156" s="26">
        <v>1155</v>
      </c>
      <c r="R1156" s="15"/>
      <c r="S1156" s="15"/>
      <c r="EZ1156" s="134"/>
      <c r="FA1156" s="134"/>
      <c r="FB1156" s="134"/>
      <c r="FC1156" s="134"/>
      <c r="FD1156" s="134"/>
    </row>
    <row r="1157" spans="2:160" x14ac:dyDescent="0.2">
      <c r="B1157" s="55">
        <f t="shared" si="109"/>
        <v>0</v>
      </c>
      <c r="C1157" s="55" t="str">
        <f t="shared" si="110"/>
        <v/>
      </c>
      <c r="D1157" s="55" t="str">
        <f t="shared" si="111"/>
        <v/>
      </c>
      <c r="E1157" s="55" t="str">
        <f t="shared" si="112"/>
        <v/>
      </c>
      <c r="F1157" s="55" t="str">
        <f t="shared" si="113"/>
        <v/>
      </c>
      <c r="G1157" s="55" t="str">
        <f t="shared" si="108"/>
        <v/>
      </c>
      <c r="H1157" s="136" t="str">
        <f>IF(AND(M1157&gt;0,M1157&lt;='Summary STATS'!$C$22),1,"")</f>
        <v/>
      </c>
      <c r="J1157" s="26">
        <v>1156</v>
      </c>
      <c r="R1157" s="15"/>
      <c r="S1157" s="15"/>
      <c r="EZ1157" s="134"/>
      <c r="FA1157" s="134"/>
      <c r="FB1157" s="134"/>
      <c r="FC1157" s="134"/>
      <c r="FD1157" s="134"/>
    </row>
    <row r="1158" spans="2:160" x14ac:dyDescent="0.2">
      <c r="B1158" s="55">
        <f t="shared" si="109"/>
        <v>0</v>
      </c>
      <c r="C1158" s="55" t="str">
        <f t="shared" si="110"/>
        <v/>
      </c>
      <c r="D1158" s="55" t="str">
        <f t="shared" si="111"/>
        <v/>
      </c>
      <c r="E1158" s="55" t="str">
        <f t="shared" si="112"/>
        <v/>
      </c>
      <c r="F1158" s="55" t="str">
        <f t="shared" si="113"/>
        <v/>
      </c>
      <c r="G1158" s="55" t="str">
        <f t="shared" si="108"/>
        <v/>
      </c>
      <c r="H1158" s="136" t="str">
        <f>IF(AND(M1158&gt;0,M1158&lt;='Summary STATS'!$C$22),1,"")</f>
        <v/>
      </c>
      <c r="J1158" s="26">
        <v>1157</v>
      </c>
      <c r="R1158" s="15"/>
      <c r="S1158" s="15"/>
      <c r="EZ1158" s="134"/>
      <c r="FA1158" s="134"/>
      <c r="FB1158" s="134"/>
      <c r="FC1158" s="134"/>
      <c r="FD1158" s="134"/>
    </row>
    <row r="1159" spans="2:160" x14ac:dyDescent="0.2">
      <c r="B1159" s="55">
        <f t="shared" si="109"/>
        <v>0</v>
      </c>
      <c r="C1159" s="55" t="str">
        <f t="shared" si="110"/>
        <v/>
      </c>
      <c r="D1159" s="55" t="str">
        <f t="shared" si="111"/>
        <v/>
      </c>
      <c r="E1159" s="55" t="str">
        <f t="shared" si="112"/>
        <v/>
      </c>
      <c r="F1159" s="55" t="str">
        <f t="shared" si="113"/>
        <v/>
      </c>
      <c r="G1159" s="55" t="str">
        <f t="shared" si="108"/>
        <v/>
      </c>
      <c r="H1159" s="136" t="str">
        <f>IF(AND(M1159&gt;0,M1159&lt;='Summary STATS'!$C$22),1,"")</f>
        <v/>
      </c>
      <c r="J1159" s="26">
        <v>1158</v>
      </c>
      <c r="R1159" s="15"/>
      <c r="S1159" s="15"/>
      <c r="EZ1159" s="134"/>
      <c r="FA1159" s="134"/>
      <c r="FB1159" s="134"/>
      <c r="FC1159" s="134"/>
      <c r="FD1159" s="134"/>
    </row>
    <row r="1160" spans="2:160" x14ac:dyDescent="0.2">
      <c r="B1160" s="55">
        <f t="shared" si="109"/>
        <v>0</v>
      </c>
      <c r="C1160" s="55" t="str">
        <f t="shared" si="110"/>
        <v/>
      </c>
      <c r="D1160" s="55" t="str">
        <f t="shared" si="111"/>
        <v/>
      </c>
      <c r="E1160" s="55" t="str">
        <f t="shared" si="112"/>
        <v/>
      </c>
      <c r="F1160" s="55" t="str">
        <f t="shared" si="113"/>
        <v/>
      </c>
      <c r="G1160" s="55" t="str">
        <f t="shared" si="108"/>
        <v/>
      </c>
      <c r="H1160" s="136" t="str">
        <f>IF(AND(M1160&gt;0,M1160&lt;='Summary STATS'!$C$22),1,"")</f>
        <v/>
      </c>
      <c r="J1160" s="26">
        <v>1159</v>
      </c>
      <c r="R1160" s="15"/>
      <c r="S1160" s="15"/>
      <c r="EZ1160" s="134"/>
      <c r="FA1160" s="134"/>
      <c r="FB1160" s="134"/>
      <c r="FC1160" s="134"/>
      <c r="FD1160" s="134"/>
    </row>
    <row r="1161" spans="2:160" x14ac:dyDescent="0.2">
      <c r="B1161" s="55">
        <f t="shared" si="109"/>
        <v>0</v>
      </c>
      <c r="C1161" s="55" t="str">
        <f t="shared" si="110"/>
        <v/>
      </c>
      <c r="D1161" s="55" t="str">
        <f t="shared" si="111"/>
        <v/>
      </c>
      <c r="E1161" s="55" t="str">
        <f t="shared" si="112"/>
        <v/>
      </c>
      <c r="F1161" s="55" t="str">
        <f t="shared" si="113"/>
        <v/>
      </c>
      <c r="G1161" s="55" t="str">
        <f t="shared" si="108"/>
        <v/>
      </c>
      <c r="H1161" s="136" t="str">
        <f>IF(AND(M1161&gt;0,M1161&lt;='Summary STATS'!$C$22),1,"")</f>
        <v/>
      </c>
      <c r="J1161" s="26">
        <v>1160</v>
      </c>
      <c r="R1161" s="15"/>
      <c r="S1161" s="15"/>
      <c r="EZ1161" s="134"/>
      <c r="FA1161" s="134"/>
      <c r="FB1161" s="134"/>
      <c r="FC1161" s="134"/>
      <c r="FD1161" s="134"/>
    </row>
    <row r="1162" spans="2:160" x14ac:dyDescent="0.2">
      <c r="B1162" s="55">
        <f t="shared" si="109"/>
        <v>0</v>
      </c>
      <c r="C1162" s="55" t="str">
        <f t="shared" si="110"/>
        <v/>
      </c>
      <c r="D1162" s="55" t="str">
        <f t="shared" si="111"/>
        <v/>
      </c>
      <c r="E1162" s="55" t="str">
        <f t="shared" si="112"/>
        <v/>
      </c>
      <c r="F1162" s="55" t="str">
        <f t="shared" si="113"/>
        <v/>
      </c>
      <c r="G1162" s="55" t="str">
        <f t="shared" si="108"/>
        <v/>
      </c>
      <c r="H1162" s="136" t="str">
        <f>IF(AND(M1162&gt;0,M1162&lt;='Summary STATS'!$C$22),1,"")</f>
        <v/>
      </c>
      <c r="J1162" s="26">
        <v>1161</v>
      </c>
      <c r="R1162" s="15"/>
      <c r="S1162" s="15"/>
      <c r="EZ1162" s="134"/>
      <c r="FA1162" s="134"/>
      <c r="FB1162" s="134"/>
      <c r="FC1162" s="134"/>
      <c r="FD1162" s="134"/>
    </row>
    <row r="1163" spans="2:160" x14ac:dyDescent="0.2">
      <c r="B1163" s="55">
        <f t="shared" si="109"/>
        <v>0</v>
      </c>
      <c r="C1163" s="55" t="str">
        <f t="shared" si="110"/>
        <v/>
      </c>
      <c r="D1163" s="55" t="str">
        <f t="shared" si="111"/>
        <v/>
      </c>
      <c r="E1163" s="55" t="str">
        <f t="shared" si="112"/>
        <v/>
      </c>
      <c r="F1163" s="55" t="str">
        <f t="shared" si="113"/>
        <v/>
      </c>
      <c r="G1163" s="55" t="str">
        <f t="shared" si="108"/>
        <v/>
      </c>
      <c r="H1163" s="136" t="str">
        <f>IF(AND(M1163&gt;0,M1163&lt;='Summary STATS'!$C$22),1,"")</f>
        <v/>
      </c>
      <c r="J1163" s="26">
        <v>1162</v>
      </c>
      <c r="R1163" s="15"/>
      <c r="S1163" s="15"/>
      <c r="EZ1163" s="134"/>
      <c r="FA1163" s="134"/>
      <c r="FB1163" s="134"/>
      <c r="FC1163" s="134"/>
      <c r="FD1163" s="134"/>
    </row>
    <row r="1164" spans="2:160" x14ac:dyDescent="0.2">
      <c r="B1164" s="55">
        <f t="shared" si="109"/>
        <v>0</v>
      </c>
      <c r="C1164" s="55" t="str">
        <f t="shared" si="110"/>
        <v/>
      </c>
      <c r="D1164" s="55" t="str">
        <f t="shared" si="111"/>
        <v/>
      </c>
      <c r="E1164" s="55" t="str">
        <f t="shared" si="112"/>
        <v/>
      </c>
      <c r="F1164" s="55" t="str">
        <f t="shared" si="113"/>
        <v/>
      </c>
      <c r="G1164" s="55" t="str">
        <f t="shared" si="108"/>
        <v/>
      </c>
      <c r="H1164" s="136" t="str">
        <f>IF(AND(M1164&gt;0,M1164&lt;='Summary STATS'!$C$22),1,"")</f>
        <v/>
      </c>
      <c r="J1164" s="26">
        <v>1163</v>
      </c>
      <c r="R1164" s="15"/>
      <c r="S1164" s="15"/>
      <c r="EZ1164" s="134"/>
      <c r="FA1164" s="134"/>
      <c r="FB1164" s="134"/>
      <c r="FC1164" s="134"/>
      <c r="FD1164" s="134"/>
    </row>
    <row r="1165" spans="2:160" x14ac:dyDescent="0.2">
      <c r="B1165" s="55">
        <f t="shared" si="109"/>
        <v>0</v>
      </c>
      <c r="C1165" s="55" t="str">
        <f t="shared" si="110"/>
        <v/>
      </c>
      <c r="D1165" s="55" t="str">
        <f t="shared" si="111"/>
        <v/>
      </c>
      <c r="E1165" s="55" t="str">
        <f t="shared" si="112"/>
        <v/>
      </c>
      <c r="F1165" s="55" t="str">
        <f t="shared" si="113"/>
        <v/>
      </c>
      <c r="G1165" s="55" t="str">
        <f t="shared" si="108"/>
        <v/>
      </c>
      <c r="H1165" s="136" t="str">
        <f>IF(AND(M1165&gt;0,M1165&lt;='Summary STATS'!$C$22),1,"")</f>
        <v/>
      </c>
      <c r="J1165" s="26">
        <v>1164</v>
      </c>
      <c r="R1165" s="15"/>
      <c r="S1165" s="15"/>
      <c r="EZ1165" s="134"/>
      <c r="FA1165" s="134"/>
      <c r="FB1165" s="134"/>
      <c r="FC1165" s="134"/>
      <c r="FD1165" s="134"/>
    </row>
    <row r="1166" spans="2:160" x14ac:dyDescent="0.2">
      <c r="B1166" s="55">
        <f t="shared" si="109"/>
        <v>0</v>
      </c>
      <c r="C1166" s="55" t="str">
        <f t="shared" si="110"/>
        <v/>
      </c>
      <c r="D1166" s="55" t="str">
        <f t="shared" si="111"/>
        <v/>
      </c>
      <c r="E1166" s="55" t="str">
        <f t="shared" si="112"/>
        <v/>
      </c>
      <c r="F1166" s="55" t="str">
        <f t="shared" si="113"/>
        <v/>
      </c>
      <c r="G1166" s="55" t="str">
        <f t="shared" si="108"/>
        <v/>
      </c>
      <c r="H1166" s="136" t="str">
        <f>IF(AND(M1166&gt;0,M1166&lt;='Summary STATS'!$C$22),1,"")</f>
        <v/>
      </c>
      <c r="J1166" s="26">
        <v>1165</v>
      </c>
      <c r="R1166" s="15"/>
      <c r="S1166" s="15"/>
      <c r="EZ1166" s="134"/>
      <c r="FA1166" s="134"/>
      <c r="FB1166" s="134"/>
      <c r="FC1166" s="134"/>
      <c r="FD1166" s="134"/>
    </row>
    <row r="1167" spans="2:160" x14ac:dyDescent="0.2">
      <c r="B1167" s="55">
        <f t="shared" si="109"/>
        <v>0</v>
      </c>
      <c r="C1167" s="55" t="str">
        <f t="shared" si="110"/>
        <v/>
      </c>
      <c r="D1167" s="55" t="str">
        <f t="shared" si="111"/>
        <v/>
      </c>
      <c r="E1167" s="55" t="str">
        <f t="shared" si="112"/>
        <v/>
      </c>
      <c r="F1167" s="55" t="str">
        <f t="shared" si="113"/>
        <v/>
      </c>
      <c r="G1167" s="55" t="str">
        <f t="shared" si="108"/>
        <v/>
      </c>
      <c r="H1167" s="136" t="str">
        <f>IF(AND(M1167&gt;0,M1167&lt;='Summary STATS'!$C$22),1,"")</f>
        <v/>
      </c>
      <c r="J1167" s="26">
        <v>1166</v>
      </c>
      <c r="R1167" s="15"/>
      <c r="S1167" s="15"/>
      <c r="EZ1167" s="134"/>
      <c r="FA1167" s="134"/>
      <c r="FB1167" s="134"/>
      <c r="FC1167" s="134"/>
      <c r="FD1167" s="134"/>
    </row>
    <row r="1168" spans="2:160" x14ac:dyDescent="0.2">
      <c r="B1168" s="55">
        <f t="shared" si="109"/>
        <v>0</v>
      </c>
      <c r="C1168" s="55" t="str">
        <f t="shared" si="110"/>
        <v/>
      </c>
      <c r="D1168" s="55" t="str">
        <f t="shared" si="111"/>
        <v/>
      </c>
      <c r="E1168" s="55" t="str">
        <f t="shared" si="112"/>
        <v/>
      </c>
      <c r="F1168" s="55" t="str">
        <f t="shared" si="113"/>
        <v/>
      </c>
      <c r="G1168" s="55" t="str">
        <f t="shared" si="108"/>
        <v/>
      </c>
      <c r="H1168" s="136" t="str">
        <f>IF(AND(M1168&gt;0,M1168&lt;='Summary STATS'!$C$22),1,"")</f>
        <v/>
      </c>
      <c r="J1168" s="26">
        <v>1167</v>
      </c>
      <c r="R1168" s="15"/>
      <c r="S1168" s="15"/>
      <c r="EZ1168" s="134"/>
      <c r="FA1168" s="134"/>
      <c r="FB1168" s="134"/>
      <c r="FC1168" s="134"/>
      <c r="FD1168" s="134"/>
    </row>
    <row r="1169" spans="2:160" x14ac:dyDescent="0.2">
      <c r="B1169" s="55">
        <f t="shared" si="109"/>
        <v>0</v>
      </c>
      <c r="C1169" s="55" t="str">
        <f t="shared" si="110"/>
        <v/>
      </c>
      <c r="D1169" s="55" t="str">
        <f t="shared" si="111"/>
        <v/>
      </c>
      <c r="E1169" s="55" t="str">
        <f t="shared" si="112"/>
        <v/>
      </c>
      <c r="F1169" s="55" t="str">
        <f t="shared" si="113"/>
        <v/>
      </c>
      <c r="G1169" s="55" t="str">
        <f t="shared" si="108"/>
        <v/>
      </c>
      <c r="H1169" s="136" t="str">
        <f>IF(AND(M1169&gt;0,M1169&lt;='Summary STATS'!$C$22),1,"")</f>
        <v/>
      </c>
      <c r="J1169" s="26">
        <v>1168</v>
      </c>
      <c r="R1169" s="15"/>
      <c r="S1169" s="15"/>
      <c r="EZ1169" s="134"/>
      <c r="FA1169" s="134"/>
      <c r="FB1169" s="134"/>
      <c r="FC1169" s="134"/>
      <c r="FD1169" s="134"/>
    </row>
    <row r="1170" spans="2:160" x14ac:dyDescent="0.2">
      <c r="B1170" s="55">
        <f t="shared" si="109"/>
        <v>0</v>
      </c>
      <c r="C1170" s="55" t="str">
        <f t="shared" si="110"/>
        <v/>
      </c>
      <c r="D1170" s="55" t="str">
        <f t="shared" si="111"/>
        <v/>
      </c>
      <c r="E1170" s="55" t="str">
        <f t="shared" si="112"/>
        <v/>
      </c>
      <c r="F1170" s="55" t="str">
        <f t="shared" si="113"/>
        <v/>
      </c>
      <c r="G1170" s="55" t="str">
        <f t="shared" si="108"/>
        <v/>
      </c>
      <c r="H1170" s="136" t="str">
        <f>IF(AND(M1170&gt;0,M1170&lt;='Summary STATS'!$C$22),1,"")</f>
        <v/>
      </c>
      <c r="J1170" s="26">
        <v>1169</v>
      </c>
      <c r="R1170" s="15"/>
      <c r="S1170" s="15"/>
      <c r="EZ1170" s="134"/>
      <c r="FA1170" s="134"/>
      <c r="FB1170" s="134"/>
      <c r="FC1170" s="134"/>
      <c r="FD1170" s="134"/>
    </row>
    <row r="1171" spans="2:160" x14ac:dyDescent="0.2">
      <c r="B1171" s="55">
        <f t="shared" si="109"/>
        <v>0</v>
      </c>
      <c r="C1171" s="55" t="str">
        <f t="shared" si="110"/>
        <v/>
      </c>
      <c r="D1171" s="55" t="str">
        <f t="shared" si="111"/>
        <v/>
      </c>
      <c r="E1171" s="55" t="str">
        <f t="shared" si="112"/>
        <v/>
      </c>
      <c r="F1171" s="55" t="str">
        <f t="shared" si="113"/>
        <v/>
      </c>
      <c r="G1171" s="55" t="str">
        <f t="shared" si="108"/>
        <v/>
      </c>
      <c r="H1171" s="136" t="str">
        <f>IF(AND(M1171&gt;0,M1171&lt;='Summary STATS'!$C$22),1,"")</f>
        <v/>
      </c>
      <c r="J1171" s="26">
        <v>1170</v>
      </c>
      <c r="R1171" s="15"/>
      <c r="S1171" s="15"/>
      <c r="EZ1171" s="134"/>
      <c r="FA1171" s="134"/>
      <c r="FB1171" s="134"/>
      <c r="FC1171" s="134"/>
      <c r="FD1171" s="134"/>
    </row>
    <row r="1172" spans="2:160" x14ac:dyDescent="0.2">
      <c r="B1172" s="55">
        <f t="shared" si="109"/>
        <v>0</v>
      </c>
      <c r="C1172" s="55" t="str">
        <f t="shared" si="110"/>
        <v/>
      </c>
      <c r="D1172" s="55" t="str">
        <f t="shared" si="111"/>
        <v/>
      </c>
      <c r="E1172" s="55" t="str">
        <f t="shared" si="112"/>
        <v/>
      </c>
      <c r="F1172" s="55" t="str">
        <f t="shared" si="113"/>
        <v/>
      </c>
      <c r="G1172" s="55" t="str">
        <f t="shared" si="108"/>
        <v/>
      </c>
      <c r="H1172" s="136" t="str">
        <f>IF(AND(M1172&gt;0,M1172&lt;='Summary STATS'!$C$22),1,"")</f>
        <v/>
      </c>
      <c r="J1172" s="26">
        <v>1171</v>
      </c>
      <c r="R1172" s="15"/>
      <c r="S1172" s="15"/>
      <c r="EZ1172" s="134"/>
      <c r="FA1172" s="134"/>
      <c r="FB1172" s="134"/>
      <c r="FC1172" s="134"/>
      <c r="FD1172" s="134"/>
    </row>
    <row r="1173" spans="2:160" x14ac:dyDescent="0.2">
      <c r="B1173" s="55">
        <f t="shared" si="109"/>
        <v>0</v>
      </c>
      <c r="C1173" s="55" t="str">
        <f t="shared" si="110"/>
        <v/>
      </c>
      <c r="D1173" s="55" t="str">
        <f t="shared" si="111"/>
        <v/>
      </c>
      <c r="E1173" s="55" t="str">
        <f t="shared" si="112"/>
        <v/>
      </c>
      <c r="F1173" s="55" t="str">
        <f t="shared" si="113"/>
        <v/>
      </c>
      <c r="G1173" s="55" t="str">
        <f t="shared" si="108"/>
        <v/>
      </c>
      <c r="H1173" s="136" t="str">
        <f>IF(AND(M1173&gt;0,M1173&lt;='Summary STATS'!$C$22),1,"")</f>
        <v/>
      </c>
      <c r="J1173" s="26">
        <v>1172</v>
      </c>
      <c r="R1173" s="15"/>
      <c r="S1173" s="15"/>
      <c r="EZ1173" s="134"/>
      <c r="FA1173" s="134"/>
      <c r="FB1173" s="134"/>
      <c r="FC1173" s="134"/>
      <c r="FD1173" s="134"/>
    </row>
    <row r="1174" spans="2:160" x14ac:dyDescent="0.2">
      <c r="B1174" s="55">
        <f t="shared" si="109"/>
        <v>0</v>
      </c>
      <c r="C1174" s="55" t="str">
        <f t="shared" si="110"/>
        <v/>
      </c>
      <c r="D1174" s="55" t="str">
        <f t="shared" si="111"/>
        <v/>
      </c>
      <c r="E1174" s="55" t="str">
        <f t="shared" si="112"/>
        <v/>
      </c>
      <c r="F1174" s="55" t="str">
        <f t="shared" si="113"/>
        <v/>
      </c>
      <c r="G1174" s="55" t="str">
        <f t="shared" si="108"/>
        <v/>
      </c>
      <c r="H1174" s="136" t="str">
        <f>IF(AND(M1174&gt;0,M1174&lt;='Summary STATS'!$C$22),1,"")</f>
        <v/>
      </c>
      <c r="J1174" s="26">
        <v>1173</v>
      </c>
      <c r="R1174" s="15"/>
      <c r="S1174" s="15"/>
      <c r="EZ1174" s="134"/>
      <c r="FA1174" s="134"/>
      <c r="FB1174" s="134"/>
      <c r="FC1174" s="134"/>
      <c r="FD1174" s="134"/>
    </row>
    <row r="1175" spans="2:160" x14ac:dyDescent="0.2">
      <c r="B1175" s="55">
        <f t="shared" si="109"/>
        <v>0</v>
      </c>
      <c r="C1175" s="55" t="str">
        <f t="shared" si="110"/>
        <v/>
      </c>
      <c r="D1175" s="55" t="str">
        <f t="shared" si="111"/>
        <v/>
      </c>
      <c r="E1175" s="55" t="str">
        <f t="shared" si="112"/>
        <v/>
      </c>
      <c r="F1175" s="55" t="str">
        <f t="shared" si="113"/>
        <v/>
      </c>
      <c r="G1175" s="55" t="str">
        <f t="shared" si="108"/>
        <v/>
      </c>
      <c r="H1175" s="136" t="str">
        <f>IF(AND(M1175&gt;0,M1175&lt;='Summary STATS'!$C$22),1,"")</f>
        <v/>
      </c>
      <c r="J1175" s="26">
        <v>1174</v>
      </c>
      <c r="R1175" s="15"/>
      <c r="S1175" s="15"/>
      <c r="EZ1175" s="134"/>
      <c r="FA1175" s="134"/>
      <c r="FB1175" s="134"/>
      <c r="FC1175" s="134"/>
      <c r="FD1175" s="134"/>
    </row>
    <row r="1176" spans="2:160" x14ac:dyDescent="0.2">
      <c r="B1176" s="55">
        <f t="shared" si="109"/>
        <v>0</v>
      </c>
      <c r="C1176" s="55" t="str">
        <f t="shared" si="110"/>
        <v/>
      </c>
      <c r="D1176" s="55" t="str">
        <f t="shared" si="111"/>
        <v/>
      </c>
      <c r="E1176" s="55" t="str">
        <f t="shared" si="112"/>
        <v/>
      </c>
      <c r="F1176" s="55" t="str">
        <f t="shared" si="113"/>
        <v/>
      </c>
      <c r="G1176" s="55" t="str">
        <f t="shared" si="108"/>
        <v/>
      </c>
      <c r="H1176" s="136" t="str">
        <f>IF(AND(M1176&gt;0,M1176&lt;='Summary STATS'!$C$22),1,"")</f>
        <v/>
      </c>
      <c r="J1176" s="26">
        <v>1175</v>
      </c>
      <c r="R1176" s="15"/>
      <c r="S1176" s="15"/>
      <c r="EZ1176" s="134"/>
      <c r="FA1176" s="134"/>
      <c r="FB1176" s="134"/>
      <c r="FC1176" s="134"/>
      <c r="FD1176" s="134"/>
    </row>
    <row r="1177" spans="2:160" x14ac:dyDescent="0.2">
      <c r="B1177" s="55">
        <f t="shared" si="109"/>
        <v>0</v>
      </c>
      <c r="C1177" s="55" t="str">
        <f t="shared" si="110"/>
        <v/>
      </c>
      <c r="D1177" s="55" t="str">
        <f t="shared" si="111"/>
        <v/>
      </c>
      <c r="E1177" s="55" t="str">
        <f t="shared" si="112"/>
        <v/>
      </c>
      <c r="F1177" s="55" t="str">
        <f t="shared" si="113"/>
        <v/>
      </c>
      <c r="G1177" s="55" t="str">
        <f t="shared" si="108"/>
        <v/>
      </c>
      <c r="H1177" s="136" t="str">
        <f>IF(AND(M1177&gt;0,M1177&lt;='Summary STATS'!$C$22),1,"")</f>
        <v/>
      </c>
      <c r="J1177" s="26">
        <v>1176</v>
      </c>
      <c r="R1177" s="15"/>
      <c r="S1177" s="15"/>
      <c r="EZ1177" s="134"/>
      <c r="FA1177" s="134"/>
      <c r="FB1177" s="134"/>
      <c r="FC1177" s="134"/>
      <c r="FD1177" s="134"/>
    </row>
    <row r="1178" spans="2:160" x14ac:dyDescent="0.2">
      <c r="B1178" s="55">
        <f t="shared" si="109"/>
        <v>0</v>
      </c>
      <c r="C1178" s="55" t="str">
        <f t="shared" si="110"/>
        <v/>
      </c>
      <c r="D1178" s="55" t="str">
        <f t="shared" si="111"/>
        <v/>
      </c>
      <c r="E1178" s="55" t="str">
        <f t="shared" si="112"/>
        <v/>
      </c>
      <c r="F1178" s="55" t="str">
        <f t="shared" si="113"/>
        <v/>
      </c>
      <c r="G1178" s="55" t="str">
        <f t="shared" ref="G1178:G1241" si="114">IF($B1178&gt;=1,$M1178,"")</f>
        <v/>
      </c>
      <c r="H1178" s="136" t="str">
        <f>IF(AND(M1178&gt;0,M1178&lt;='Summary STATS'!$C$22),1,"")</f>
        <v/>
      </c>
      <c r="J1178" s="26">
        <v>1177</v>
      </c>
      <c r="R1178" s="15"/>
      <c r="S1178" s="15"/>
      <c r="EZ1178" s="134"/>
      <c r="FA1178" s="134"/>
      <c r="FB1178" s="134"/>
      <c r="FC1178" s="134"/>
      <c r="FD1178" s="134"/>
    </row>
    <row r="1179" spans="2:160" x14ac:dyDescent="0.2">
      <c r="B1179" s="55">
        <f t="shared" si="109"/>
        <v>0</v>
      </c>
      <c r="C1179" s="55" t="str">
        <f t="shared" si="110"/>
        <v/>
      </c>
      <c r="D1179" s="55" t="str">
        <f t="shared" si="111"/>
        <v/>
      </c>
      <c r="E1179" s="55" t="str">
        <f t="shared" si="112"/>
        <v/>
      </c>
      <c r="F1179" s="55" t="str">
        <f t="shared" si="113"/>
        <v/>
      </c>
      <c r="G1179" s="55" t="str">
        <f t="shared" si="114"/>
        <v/>
      </c>
      <c r="H1179" s="136" t="str">
        <f>IF(AND(M1179&gt;0,M1179&lt;='Summary STATS'!$C$22),1,"")</f>
        <v/>
      </c>
      <c r="J1179" s="26">
        <v>1178</v>
      </c>
      <c r="R1179" s="15"/>
      <c r="S1179" s="15"/>
      <c r="EZ1179" s="134"/>
      <c r="FA1179" s="134"/>
      <c r="FB1179" s="134"/>
      <c r="FC1179" s="134"/>
      <c r="FD1179" s="134"/>
    </row>
    <row r="1180" spans="2:160" x14ac:dyDescent="0.2">
      <c r="B1180" s="55">
        <f t="shared" si="109"/>
        <v>0</v>
      </c>
      <c r="C1180" s="55" t="str">
        <f t="shared" si="110"/>
        <v/>
      </c>
      <c r="D1180" s="55" t="str">
        <f t="shared" si="111"/>
        <v/>
      </c>
      <c r="E1180" s="55" t="str">
        <f t="shared" si="112"/>
        <v/>
      </c>
      <c r="F1180" s="55" t="str">
        <f t="shared" si="113"/>
        <v/>
      </c>
      <c r="G1180" s="55" t="str">
        <f t="shared" si="114"/>
        <v/>
      </c>
      <c r="H1180" s="136" t="str">
        <f>IF(AND(M1180&gt;0,M1180&lt;='Summary STATS'!$C$22),1,"")</f>
        <v/>
      </c>
      <c r="J1180" s="26">
        <v>1179</v>
      </c>
      <c r="R1180" s="15"/>
      <c r="S1180" s="15"/>
      <c r="EZ1180" s="134"/>
      <c r="FA1180" s="134"/>
      <c r="FB1180" s="134"/>
      <c r="FC1180" s="134"/>
      <c r="FD1180" s="134"/>
    </row>
    <row r="1181" spans="2:160" x14ac:dyDescent="0.2">
      <c r="B1181" s="55">
        <f t="shared" si="109"/>
        <v>0</v>
      </c>
      <c r="C1181" s="55" t="str">
        <f t="shared" si="110"/>
        <v/>
      </c>
      <c r="D1181" s="55" t="str">
        <f t="shared" si="111"/>
        <v/>
      </c>
      <c r="E1181" s="55" t="str">
        <f t="shared" si="112"/>
        <v/>
      </c>
      <c r="F1181" s="55" t="str">
        <f t="shared" si="113"/>
        <v/>
      </c>
      <c r="G1181" s="55" t="str">
        <f t="shared" si="114"/>
        <v/>
      </c>
      <c r="H1181" s="136" t="str">
        <f>IF(AND(M1181&gt;0,M1181&lt;='Summary STATS'!$C$22),1,"")</f>
        <v/>
      </c>
      <c r="J1181" s="26">
        <v>1180</v>
      </c>
      <c r="R1181" s="15"/>
      <c r="S1181" s="15"/>
      <c r="EZ1181" s="134"/>
      <c r="FA1181" s="134"/>
      <c r="FB1181" s="134"/>
      <c r="FC1181" s="134"/>
      <c r="FD1181" s="134"/>
    </row>
    <row r="1182" spans="2:160" x14ac:dyDescent="0.2">
      <c r="B1182" s="55">
        <f t="shared" si="109"/>
        <v>0</v>
      </c>
      <c r="C1182" s="55" t="str">
        <f t="shared" si="110"/>
        <v/>
      </c>
      <c r="D1182" s="55" t="str">
        <f t="shared" si="111"/>
        <v/>
      </c>
      <c r="E1182" s="55" t="str">
        <f t="shared" si="112"/>
        <v/>
      </c>
      <c r="F1182" s="55" t="str">
        <f t="shared" si="113"/>
        <v/>
      </c>
      <c r="G1182" s="55" t="str">
        <f t="shared" si="114"/>
        <v/>
      </c>
      <c r="H1182" s="136" t="str">
        <f>IF(AND(M1182&gt;0,M1182&lt;='Summary STATS'!$C$22),1,"")</f>
        <v/>
      </c>
      <c r="J1182" s="26">
        <v>1181</v>
      </c>
      <c r="R1182" s="15"/>
      <c r="S1182" s="15"/>
      <c r="EZ1182" s="134"/>
      <c r="FA1182" s="134"/>
      <c r="FB1182" s="134"/>
      <c r="FC1182" s="134"/>
      <c r="FD1182" s="134"/>
    </row>
    <row r="1183" spans="2:160" x14ac:dyDescent="0.2">
      <c r="B1183" s="55">
        <f t="shared" si="109"/>
        <v>0</v>
      </c>
      <c r="C1183" s="55" t="str">
        <f t="shared" si="110"/>
        <v/>
      </c>
      <c r="D1183" s="55" t="str">
        <f t="shared" si="111"/>
        <v/>
      </c>
      <c r="E1183" s="55" t="str">
        <f t="shared" si="112"/>
        <v/>
      </c>
      <c r="F1183" s="55" t="str">
        <f t="shared" si="113"/>
        <v/>
      </c>
      <c r="G1183" s="55" t="str">
        <f t="shared" si="114"/>
        <v/>
      </c>
      <c r="H1183" s="136" t="str">
        <f>IF(AND(M1183&gt;0,M1183&lt;='Summary STATS'!$C$22),1,"")</f>
        <v/>
      </c>
      <c r="J1183" s="26">
        <v>1182</v>
      </c>
      <c r="R1183" s="15"/>
      <c r="S1183" s="15"/>
      <c r="EZ1183" s="134"/>
      <c r="FA1183" s="134"/>
      <c r="FB1183" s="134"/>
      <c r="FC1183" s="134"/>
      <c r="FD1183" s="134"/>
    </row>
    <row r="1184" spans="2:160" x14ac:dyDescent="0.2">
      <c r="B1184" s="55">
        <f t="shared" si="109"/>
        <v>0</v>
      </c>
      <c r="C1184" s="55" t="str">
        <f t="shared" si="110"/>
        <v/>
      </c>
      <c r="D1184" s="55" t="str">
        <f t="shared" si="111"/>
        <v/>
      </c>
      <c r="E1184" s="55" t="str">
        <f t="shared" si="112"/>
        <v/>
      </c>
      <c r="F1184" s="55" t="str">
        <f t="shared" si="113"/>
        <v/>
      </c>
      <c r="G1184" s="55" t="str">
        <f t="shared" si="114"/>
        <v/>
      </c>
      <c r="H1184" s="136" t="str">
        <f>IF(AND(M1184&gt;0,M1184&lt;='Summary STATS'!$C$22),1,"")</f>
        <v/>
      </c>
      <c r="J1184" s="26">
        <v>1183</v>
      </c>
      <c r="R1184" s="15"/>
      <c r="S1184" s="15"/>
      <c r="EZ1184" s="134"/>
      <c r="FA1184" s="134"/>
      <c r="FB1184" s="134"/>
      <c r="FC1184" s="134"/>
      <c r="FD1184" s="134"/>
    </row>
    <row r="1185" spans="2:160" x14ac:dyDescent="0.2">
      <c r="B1185" s="55">
        <f t="shared" si="109"/>
        <v>0</v>
      </c>
      <c r="C1185" s="55" t="str">
        <f t="shared" si="110"/>
        <v/>
      </c>
      <c r="D1185" s="55" t="str">
        <f t="shared" si="111"/>
        <v/>
      </c>
      <c r="E1185" s="55" t="str">
        <f t="shared" si="112"/>
        <v/>
      </c>
      <c r="F1185" s="55" t="str">
        <f t="shared" si="113"/>
        <v/>
      </c>
      <c r="G1185" s="55" t="str">
        <f t="shared" si="114"/>
        <v/>
      </c>
      <c r="H1185" s="136" t="str">
        <f>IF(AND(M1185&gt;0,M1185&lt;='Summary STATS'!$C$22),1,"")</f>
        <v/>
      </c>
      <c r="J1185" s="26">
        <v>1184</v>
      </c>
      <c r="R1185" s="15"/>
      <c r="S1185" s="15"/>
      <c r="EZ1185" s="134"/>
      <c r="FA1185" s="134"/>
      <c r="FB1185" s="134"/>
      <c r="FC1185" s="134"/>
      <c r="FD1185" s="134"/>
    </row>
    <row r="1186" spans="2:160" x14ac:dyDescent="0.2">
      <c r="B1186" s="55">
        <f t="shared" si="109"/>
        <v>0</v>
      </c>
      <c r="C1186" s="55" t="str">
        <f t="shared" si="110"/>
        <v/>
      </c>
      <c r="D1186" s="55" t="str">
        <f t="shared" si="111"/>
        <v/>
      </c>
      <c r="E1186" s="55" t="str">
        <f t="shared" si="112"/>
        <v/>
      </c>
      <c r="F1186" s="55" t="str">
        <f t="shared" si="113"/>
        <v/>
      </c>
      <c r="G1186" s="55" t="str">
        <f t="shared" si="114"/>
        <v/>
      </c>
      <c r="H1186" s="136" t="str">
        <f>IF(AND(M1186&gt;0,M1186&lt;='Summary STATS'!$C$22),1,"")</f>
        <v/>
      </c>
      <c r="J1186" s="26">
        <v>1185</v>
      </c>
      <c r="R1186" s="15"/>
      <c r="S1186" s="15"/>
      <c r="EZ1186" s="134"/>
      <c r="FA1186" s="134"/>
      <c r="FB1186" s="134"/>
      <c r="FC1186" s="134"/>
      <c r="FD1186" s="134"/>
    </row>
    <row r="1187" spans="2:160" x14ac:dyDescent="0.2">
      <c r="B1187" s="55">
        <f t="shared" si="109"/>
        <v>0</v>
      </c>
      <c r="C1187" s="55" t="str">
        <f t="shared" si="110"/>
        <v/>
      </c>
      <c r="D1187" s="55" t="str">
        <f t="shared" si="111"/>
        <v/>
      </c>
      <c r="E1187" s="55" t="str">
        <f t="shared" si="112"/>
        <v/>
      </c>
      <c r="F1187" s="55" t="str">
        <f t="shared" si="113"/>
        <v/>
      </c>
      <c r="G1187" s="55" t="str">
        <f t="shared" si="114"/>
        <v/>
      </c>
      <c r="H1187" s="136" t="str">
        <f>IF(AND(M1187&gt;0,M1187&lt;='Summary STATS'!$C$22),1,"")</f>
        <v/>
      </c>
      <c r="J1187" s="26">
        <v>1186</v>
      </c>
      <c r="R1187" s="15"/>
      <c r="S1187" s="15"/>
      <c r="EZ1187" s="134"/>
      <c r="FA1187" s="134"/>
      <c r="FB1187" s="134"/>
      <c r="FC1187" s="134"/>
      <c r="FD1187" s="134"/>
    </row>
    <row r="1188" spans="2:160" x14ac:dyDescent="0.2">
      <c r="B1188" s="55">
        <f t="shared" si="109"/>
        <v>0</v>
      </c>
      <c r="C1188" s="55" t="str">
        <f t="shared" si="110"/>
        <v/>
      </c>
      <c r="D1188" s="55" t="str">
        <f t="shared" si="111"/>
        <v/>
      </c>
      <c r="E1188" s="55" t="str">
        <f t="shared" si="112"/>
        <v/>
      </c>
      <c r="F1188" s="55" t="str">
        <f t="shared" si="113"/>
        <v/>
      </c>
      <c r="G1188" s="55" t="str">
        <f t="shared" si="114"/>
        <v/>
      </c>
      <c r="H1188" s="136" t="str">
        <f>IF(AND(M1188&gt;0,M1188&lt;='Summary STATS'!$C$22),1,"")</f>
        <v/>
      </c>
      <c r="J1188" s="26">
        <v>1187</v>
      </c>
      <c r="R1188" s="15"/>
      <c r="S1188" s="15"/>
      <c r="EZ1188" s="134"/>
      <c r="FA1188" s="134"/>
      <c r="FB1188" s="134"/>
      <c r="FC1188" s="134"/>
      <c r="FD1188" s="134"/>
    </row>
    <row r="1189" spans="2:160" x14ac:dyDescent="0.2">
      <c r="B1189" s="55">
        <f t="shared" si="109"/>
        <v>0</v>
      </c>
      <c r="C1189" s="55" t="str">
        <f t="shared" si="110"/>
        <v/>
      </c>
      <c r="D1189" s="55" t="str">
        <f t="shared" si="111"/>
        <v/>
      </c>
      <c r="E1189" s="55" t="str">
        <f t="shared" si="112"/>
        <v/>
      </c>
      <c r="F1189" s="55" t="str">
        <f t="shared" si="113"/>
        <v/>
      </c>
      <c r="G1189" s="55" t="str">
        <f t="shared" si="114"/>
        <v/>
      </c>
      <c r="H1189" s="136" t="str">
        <f>IF(AND(M1189&gt;0,M1189&lt;='Summary STATS'!$C$22),1,"")</f>
        <v/>
      </c>
      <c r="J1189" s="26">
        <v>1188</v>
      </c>
      <c r="R1189" s="15"/>
      <c r="S1189" s="15"/>
      <c r="EZ1189" s="134"/>
      <c r="FA1189" s="134"/>
      <c r="FB1189" s="134"/>
      <c r="FC1189" s="134"/>
      <c r="FD1189" s="134"/>
    </row>
    <row r="1190" spans="2:160" x14ac:dyDescent="0.2">
      <c r="B1190" s="55">
        <f t="shared" si="109"/>
        <v>0</v>
      </c>
      <c r="C1190" s="55" t="str">
        <f t="shared" si="110"/>
        <v/>
      </c>
      <c r="D1190" s="55" t="str">
        <f t="shared" si="111"/>
        <v/>
      </c>
      <c r="E1190" s="55" t="str">
        <f t="shared" si="112"/>
        <v/>
      </c>
      <c r="F1190" s="55" t="str">
        <f t="shared" si="113"/>
        <v/>
      </c>
      <c r="G1190" s="55" t="str">
        <f t="shared" si="114"/>
        <v/>
      </c>
      <c r="H1190" s="136" t="str">
        <f>IF(AND(M1190&gt;0,M1190&lt;='Summary STATS'!$C$22),1,"")</f>
        <v/>
      </c>
      <c r="J1190" s="26">
        <v>1189</v>
      </c>
      <c r="R1190" s="15"/>
      <c r="S1190" s="15"/>
      <c r="EZ1190" s="134"/>
      <c r="FA1190" s="134"/>
      <c r="FB1190" s="134"/>
      <c r="FC1190" s="134"/>
      <c r="FD1190" s="134"/>
    </row>
    <row r="1191" spans="2:160" x14ac:dyDescent="0.2">
      <c r="B1191" s="55">
        <f t="shared" si="109"/>
        <v>0</v>
      </c>
      <c r="C1191" s="55" t="str">
        <f t="shared" si="110"/>
        <v/>
      </c>
      <c r="D1191" s="55" t="str">
        <f t="shared" si="111"/>
        <v/>
      </c>
      <c r="E1191" s="55" t="str">
        <f t="shared" si="112"/>
        <v/>
      </c>
      <c r="F1191" s="55" t="str">
        <f t="shared" si="113"/>
        <v/>
      </c>
      <c r="G1191" s="55" t="str">
        <f t="shared" si="114"/>
        <v/>
      </c>
      <c r="H1191" s="136" t="str">
        <f>IF(AND(M1191&gt;0,M1191&lt;='Summary STATS'!$C$22),1,"")</f>
        <v/>
      </c>
      <c r="J1191" s="26">
        <v>1190</v>
      </c>
      <c r="R1191" s="15"/>
      <c r="S1191" s="15"/>
      <c r="EZ1191" s="134"/>
      <c r="FA1191" s="134"/>
      <c r="FB1191" s="134"/>
      <c r="FC1191" s="134"/>
      <c r="FD1191" s="134"/>
    </row>
    <row r="1192" spans="2:160" x14ac:dyDescent="0.2">
      <c r="B1192" s="55">
        <f t="shared" si="109"/>
        <v>0</v>
      </c>
      <c r="C1192" s="55" t="str">
        <f t="shared" si="110"/>
        <v/>
      </c>
      <c r="D1192" s="55" t="str">
        <f t="shared" si="111"/>
        <v/>
      </c>
      <c r="E1192" s="55" t="str">
        <f t="shared" si="112"/>
        <v/>
      </c>
      <c r="F1192" s="55" t="str">
        <f t="shared" si="113"/>
        <v/>
      </c>
      <c r="G1192" s="55" t="str">
        <f t="shared" si="114"/>
        <v/>
      </c>
      <c r="H1192" s="136" t="str">
        <f>IF(AND(M1192&gt;0,M1192&lt;='Summary STATS'!$C$22),1,"")</f>
        <v/>
      </c>
      <c r="J1192" s="26">
        <v>1191</v>
      </c>
      <c r="R1192" s="15"/>
      <c r="S1192" s="15"/>
      <c r="EZ1192" s="134"/>
      <c r="FA1192" s="134"/>
      <c r="FB1192" s="134"/>
      <c r="FC1192" s="134"/>
      <c r="FD1192" s="134"/>
    </row>
    <row r="1193" spans="2:160" x14ac:dyDescent="0.2">
      <c r="B1193" s="55">
        <f t="shared" si="109"/>
        <v>0</v>
      </c>
      <c r="C1193" s="55" t="str">
        <f t="shared" si="110"/>
        <v/>
      </c>
      <c r="D1193" s="55" t="str">
        <f t="shared" si="111"/>
        <v/>
      </c>
      <c r="E1193" s="55" t="str">
        <f t="shared" si="112"/>
        <v/>
      </c>
      <c r="F1193" s="55" t="str">
        <f t="shared" si="113"/>
        <v/>
      </c>
      <c r="G1193" s="55" t="str">
        <f t="shared" si="114"/>
        <v/>
      </c>
      <c r="H1193" s="136" t="str">
        <f>IF(AND(M1193&gt;0,M1193&lt;='Summary STATS'!$C$22),1,"")</f>
        <v/>
      </c>
      <c r="J1193" s="26">
        <v>1192</v>
      </c>
      <c r="R1193" s="15"/>
      <c r="S1193" s="15"/>
      <c r="EZ1193" s="134"/>
      <c r="FA1193" s="134"/>
      <c r="FB1193" s="134"/>
      <c r="FC1193" s="134"/>
      <c r="FD1193" s="134"/>
    </row>
    <row r="1194" spans="2:160" x14ac:dyDescent="0.2">
      <c r="B1194" s="55">
        <f t="shared" si="109"/>
        <v>0</v>
      </c>
      <c r="C1194" s="55" t="str">
        <f t="shared" si="110"/>
        <v/>
      </c>
      <c r="D1194" s="55" t="str">
        <f t="shared" si="111"/>
        <v/>
      </c>
      <c r="E1194" s="55" t="str">
        <f t="shared" si="112"/>
        <v/>
      </c>
      <c r="F1194" s="55" t="str">
        <f t="shared" si="113"/>
        <v/>
      </c>
      <c r="G1194" s="55" t="str">
        <f t="shared" si="114"/>
        <v/>
      </c>
      <c r="H1194" s="136" t="str">
        <f>IF(AND(M1194&gt;0,M1194&lt;='Summary STATS'!$C$22),1,"")</f>
        <v/>
      </c>
      <c r="J1194" s="26">
        <v>1193</v>
      </c>
      <c r="R1194" s="15"/>
      <c r="S1194" s="15"/>
      <c r="EZ1194" s="134"/>
      <c r="FA1194" s="134"/>
      <c r="FB1194" s="134"/>
      <c r="FC1194" s="134"/>
      <c r="FD1194" s="134"/>
    </row>
    <row r="1195" spans="2:160" x14ac:dyDescent="0.2">
      <c r="B1195" s="55">
        <f t="shared" si="109"/>
        <v>0</v>
      </c>
      <c r="C1195" s="55" t="str">
        <f t="shared" si="110"/>
        <v/>
      </c>
      <c r="D1195" s="55" t="str">
        <f t="shared" si="111"/>
        <v/>
      </c>
      <c r="E1195" s="55" t="str">
        <f t="shared" si="112"/>
        <v/>
      </c>
      <c r="F1195" s="55" t="str">
        <f t="shared" si="113"/>
        <v/>
      </c>
      <c r="G1195" s="55" t="str">
        <f t="shared" si="114"/>
        <v/>
      </c>
      <c r="H1195" s="136" t="str">
        <f>IF(AND(M1195&gt;0,M1195&lt;='Summary STATS'!$C$22),1,"")</f>
        <v/>
      </c>
      <c r="J1195" s="26">
        <v>1194</v>
      </c>
      <c r="R1195" s="15"/>
      <c r="S1195" s="15"/>
      <c r="EZ1195" s="134"/>
      <c r="FA1195" s="134"/>
      <c r="FB1195" s="134"/>
      <c r="FC1195" s="134"/>
      <c r="FD1195" s="134"/>
    </row>
    <row r="1196" spans="2:160" x14ac:dyDescent="0.2">
      <c r="B1196" s="55">
        <f t="shared" si="109"/>
        <v>0</v>
      </c>
      <c r="C1196" s="55" t="str">
        <f t="shared" si="110"/>
        <v/>
      </c>
      <c r="D1196" s="55" t="str">
        <f t="shared" si="111"/>
        <v/>
      </c>
      <c r="E1196" s="55" t="str">
        <f t="shared" si="112"/>
        <v/>
      </c>
      <c r="F1196" s="55" t="str">
        <f t="shared" si="113"/>
        <v/>
      </c>
      <c r="G1196" s="55" t="str">
        <f t="shared" si="114"/>
        <v/>
      </c>
      <c r="H1196" s="136" t="str">
        <f>IF(AND(M1196&gt;0,M1196&lt;='Summary STATS'!$C$22),1,"")</f>
        <v/>
      </c>
      <c r="J1196" s="26">
        <v>1195</v>
      </c>
      <c r="R1196" s="15"/>
      <c r="S1196" s="15"/>
      <c r="EZ1196" s="134"/>
      <c r="FA1196" s="134"/>
      <c r="FB1196" s="134"/>
      <c r="FC1196" s="134"/>
      <c r="FD1196" s="134"/>
    </row>
    <row r="1197" spans="2:160" x14ac:dyDescent="0.2">
      <c r="B1197" s="55">
        <f t="shared" si="109"/>
        <v>0</v>
      </c>
      <c r="C1197" s="55" t="str">
        <f t="shared" si="110"/>
        <v/>
      </c>
      <c r="D1197" s="55" t="str">
        <f t="shared" si="111"/>
        <v/>
      </c>
      <c r="E1197" s="55" t="str">
        <f t="shared" si="112"/>
        <v/>
      </c>
      <c r="F1197" s="55" t="str">
        <f t="shared" si="113"/>
        <v/>
      </c>
      <c r="G1197" s="55" t="str">
        <f t="shared" si="114"/>
        <v/>
      </c>
      <c r="H1197" s="136" t="str">
        <f>IF(AND(M1197&gt;0,M1197&lt;='Summary STATS'!$C$22),1,"")</f>
        <v/>
      </c>
      <c r="J1197" s="26">
        <v>1196</v>
      </c>
      <c r="R1197" s="15"/>
      <c r="S1197" s="15"/>
      <c r="EZ1197" s="134"/>
      <c r="FA1197" s="134"/>
      <c r="FB1197" s="134"/>
      <c r="FC1197" s="134"/>
      <c r="FD1197" s="134"/>
    </row>
    <row r="1198" spans="2:160" x14ac:dyDescent="0.2">
      <c r="B1198" s="55">
        <f t="shared" si="109"/>
        <v>0</v>
      </c>
      <c r="C1198" s="55" t="str">
        <f t="shared" si="110"/>
        <v/>
      </c>
      <c r="D1198" s="55" t="str">
        <f t="shared" si="111"/>
        <v/>
      </c>
      <c r="E1198" s="55" t="str">
        <f t="shared" si="112"/>
        <v/>
      </c>
      <c r="F1198" s="55" t="str">
        <f t="shared" si="113"/>
        <v/>
      </c>
      <c r="G1198" s="55" t="str">
        <f t="shared" si="114"/>
        <v/>
      </c>
      <c r="H1198" s="136" t="str">
        <f>IF(AND(M1198&gt;0,M1198&lt;='Summary STATS'!$C$22),1,"")</f>
        <v/>
      </c>
      <c r="J1198" s="26">
        <v>1197</v>
      </c>
      <c r="R1198" s="15"/>
      <c r="S1198" s="15"/>
      <c r="EZ1198" s="134"/>
      <c r="FA1198" s="134"/>
      <c r="FB1198" s="134"/>
      <c r="FC1198" s="134"/>
      <c r="FD1198" s="134"/>
    </row>
    <row r="1199" spans="2:160" x14ac:dyDescent="0.2">
      <c r="B1199" s="55">
        <f t="shared" si="109"/>
        <v>0</v>
      </c>
      <c r="C1199" s="55" t="str">
        <f t="shared" si="110"/>
        <v/>
      </c>
      <c r="D1199" s="55" t="str">
        <f t="shared" si="111"/>
        <v/>
      </c>
      <c r="E1199" s="55" t="str">
        <f t="shared" si="112"/>
        <v/>
      </c>
      <c r="F1199" s="55" t="str">
        <f t="shared" si="113"/>
        <v/>
      </c>
      <c r="G1199" s="55" t="str">
        <f t="shared" si="114"/>
        <v/>
      </c>
      <c r="H1199" s="136" t="str">
        <f>IF(AND(M1199&gt;0,M1199&lt;='Summary STATS'!$C$22),1,"")</f>
        <v/>
      </c>
      <c r="J1199" s="26">
        <v>1198</v>
      </c>
      <c r="R1199" s="15"/>
      <c r="S1199" s="15"/>
      <c r="EZ1199" s="134"/>
      <c r="FA1199" s="134"/>
      <c r="FB1199" s="134"/>
      <c r="FC1199" s="134"/>
      <c r="FD1199" s="134"/>
    </row>
    <row r="1200" spans="2:160" x14ac:dyDescent="0.2">
      <c r="B1200" s="55">
        <f t="shared" si="109"/>
        <v>0</v>
      </c>
      <c r="C1200" s="55" t="str">
        <f t="shared" si="110"/>
        <v/>
      </c>
      <c r="D1200" s="55" t="str">
        <f t="shared" si="111"/>
        <v/>
      </c>
      <c r="E1200" s="55" t="str">
        <f t="shared" si="112"/>
        <v/>
      </c>
      <c r="F1200" s="55" t="str">
        <f t="shared" si="113"/>
        <v/>
      </c>
      <c r="G1200" s="55" t="str">
        <f t="shared" si="114"/>
        <v/>
      </c>
      <c r="H1200" s="136" t="str">
        <f>IF(AND(M1200&gt;0,M1200&lt;='Summary STATS'!$C$22),1,"")</f>
        <v/>
      </c>
      <c r="J1200" s="26">
        <v>1199</v>
      </c>
      <c r="R1200" s="15"/>
      <c r="S1200" s="15"/>
      <c r="EZ1200" s="134"/>
      <c r="FA1200" s="134"/>
      <c r="FB1200" s="134"/>
      <c r="FC1200" s="134"/>
      <c r="FD1200" s="134"/>
    </row>
    <row r="1201" spans="2:160" x14ac:dyDescent="0.2">
      <c r="B1201" s="55">
        <f t="shared" si="109"/>
        <v>0</v>
      </c>
      <c r="C1201" s="55" t="str">
        <f t="shared" si="110"/>
        <v/>
      </c>
      <c r="D1201" s="55" t="str">
        <f t="shared" si="111"/>
        <v/>
      </c>
      <c r="E1201" s="55" t="str">
        <f t="shared" si="112"/>
        <v/>
      </c>
      <c r="F1201" s="55" t="str">
        <f t="shared" si="113"/>
        <v/>
      </c>
      <c r="G1201" s="55" t="str">
        <f t="shared" si="114"/>
        <v/>
      </c>
      <c r="H1201" s="136" t="str">
        <f>IF(AND(M1201&gt;0,M1201&lt;='Summary STATS'!$C$22),1,"")</f>
        <v/>
      </c>
      <c r="J1201" s="26">
        <v>1200</v>
      </c>
      <c r="R1201" s="15"/>
      <c r="S1201" s="15"/>
      <c r="EZ1201" s="134"/>
      <c r="FA1201" s="134"/>
      <c r="FB1201" s="134"/>
      <c r="FC1201" s="134"/>
      <c r="FD1201" s="134"/>
    </row>
    <row r="1202" spans="2:160" x14ac:dyDescent="0.2">
      <c r="B1202" s="55">
        <f t="shared" si="109"/>
        <v>0</v>
      </c>
      <c r="C1202" s="55" t="str">
        <f t="shared" si="110"/>
        <v/>
      </c>
      <c r="D1202" s="55" t="str">
        <f t="shared" si="111"/>
        <v/>
      </c>
      <c r="E1202" s="55" t="str">
        <f t="shared" si="112"/>
        <v/>
      </c>
      <c r="F1202" s="55" t="str">
        <f t="shared" si="113"/>
        <v/>
      </c>
      <c r="G1202" s="55" t="str">
        <f t="shared" si="114"/>
        <v/>
      </c>
      <c r="H1202" s="136" t="str">
        <f>IF(AND(M1202&gt;0,M1202&lt;='Summary STATS'!$C$22),1,"")</f>
        <v/>
      </c>
      <c r="J1202" s="26">
        <v>1201</v>
      </c>
      <c r="R1202" s="15"/>
      <c r="S1202" s="15"/>
      <c r="EZ1202" s="134"/>
      <c r="FA1202" s="134"/>
      <c r="FB1202" s="134"/>
      <c r="FC1202" s="134"/>
      <c r="FD1202" s="134"/>
    </row>
    <row r="1203" spans="2:160" x14ac:dyDescent="0.2">
      <c r="B1203" s="55">
        <f t="shared" si="109"/>
        <v>0</v>
      </c>
      <c r="C1203" s="55" t="str">
        <f t="shared" si="110"/>
        <v/>
      </c>
      <c r="D1203" s="55" t="str">
        <f t="shared" si="111"/>
        <v/>
      </c>
      <c r="E1203" s="55" t="str">
        <f t="shared" si="112"/>
        <v/>
      </c>
      <c r="F1203" s="55" t="str">
        <f t="shared" si="113"/>
        <v/>
      </c>
      <c r="G1203" s="55" t="str">
        <f t="shared" si="114"/>
        <v/>
      </c>
      <c r="H1203" s="136" t="str">
        <f>IF(AND(M1203&gt;0,M1203&lt;='Summary STATS'!$C$22),1,"")</f>
        <v/>
      </c>
      <c r="J1203" s="26">
        <v>1202</v>
      </c>
      <c r="R1203" s="15"/>
      <c r="S1203" s="15"/>
      <c r="EZ1203" s="134"/>
      <c r="FA1203" s="134"/>
      <c r="FB1203" s="134"/>
      <c r="FC1203" s="134"/>
      <c r="FD1203" s="134"/>
    </row>
    <row r="1204" spans="2:160" x14ac:dyDescent="0.2">
      <c r="B1204" s="55">
        <f t="shared" si="109"/>
        <v>0</v>
      </c>
      <c r="C1204" s="55" t="str">
        <f t="shared" si="110"/>
        <v/>
      </c>
      <c r="D1204" s="55" t="str">
        <f t="shared" si="111"/>
        <v/>
      </c>
      <c r="E1204" s="55" t="str">
        <f t="shared" si="112"/>
        <v/>
      </c>
      <c r="F1204" s="55" t="str">
        <f t="shared" si="113"/>
        <v/>
      </c>
      <c r="G1204" s="55" t="str">
        <f t="shared" si="114"/>
        <v/>
      </c>
      <c r="H1204" s="136" t="str">
        <f>IF(AND(M1204&gt;0,M1204&lt;='Summary STATS'!$C$22),1,"")</f>
        <v/>
      </c>
      <c r="J1204" s="26">
        <v>1203</v>
      </c>
      <c r="R1204" s="15"/>
      <c r="S1204" s="15"/>
      <c r="EZ1204" s="134"/>
      <c r="FA1204" s="134"/>
      <c r="FB1204" s="134"/>
      <c r="FC1204" s="134"/>
      <c r="FD1204" s="134"/>
    </row>
    <row r="1205" spans="2:160" x14ac:dyDescent="0.2">
      <c r="B1205" s="55">
        <f t="shared" si="109"/>
        <v>0</v>
      </c>
      <c r="C1205" s="55" t="str">
        <f t="shared" si="110"/>
        <v/>
      </c>
      <c r="D1205" s="55" t="str">
        <f t="shared" si="111"/>
        <v/>
      </c>
      <c r="E1205" s="55" t="str">
        <f t="shared" si="112"/>
        <v/>
      </c>
      <c r="F1205" s="55" t="str">
        <f t="shared" si="113"/>
        <v/>
      </c>
      <c r="G1205" s="55" t="str">
        <f t="shared" si="114"/>
        <v/>
      </c>
      <c r="H1205" s="136" t="str">
        <f>IF(AND(M1205&gt;0,M1205&lt;='Summary STATS'!$C$22),1,"")</f>
        <v/>
      </c>
      <c r="J1205" s="26">
        <v>1204</v>
      </c>
      <c r="R1205" s="15"/>
      <c r="S1205" s="15"/>
      <c r="EZ1205" s="134"/>
      <c r="FA1205" s="134"/>
      <c r="FB1205" s="134"/>
      <c r="FC1205" s="134"/>
      <c r="FD1205" s="134"/>
    </row>
    <row r="1206" spans="2:160" x14ac:dyDescent="0.2">
      <c r="B1206" s="55">
        <f t="shared" si="109"/>
        <v>0</v>
      </c>
      <c r="C1206" s="55" t="str">
        <f t="shared" si="110"/>
        <v/>
      </c>
      <c r="D1206" s="55" t="str">
        <f t="shared" si="111"/>
        <v/>
      </c>
      <c r="E1206" s="55" t="str">
        <f t="shared" si="112"/>
        <v/>
      </c>
      <c r="F1206" s="55" t="str">
        <f t="shared" si="113"/>
        <v/>
      </c>
      <c r="G1206" s="55" t="str">
        <f t="shared" si="114"/>
        <v/>
      </c>
      <c r="H1206" s="136" t="str">
        <f>IF(AND(M1206&gt;0,M1206&lt;='Summary STATS'!$C$22),1,"")</f>
        <v/>
      </c>
      <c r="J1206" s="26">
        <v>1205</v>
      </c>
      <c r="R1206" s="15"/>
      <c r="S1206" s="15"/>
      <c r="EZ1206" s="134"/>
      <c r="FA1206" s="134"/>
      <c r="FB1206" s="134"/>
      <c r="FC1206" s="134"/>
      <c r="FD1206" s="134"/>
    </row>
    <row r="1207" spans="2:160" x14ac:dyDescent="0.2">
      <c r="B1207" s="55">
        <f t="shared" si="109"/>
        <v>0</v>
      </c>
      <c r="C1207" s="55" t="str">
        <f t="shared" si="110"/>
        <v/>
      </c>
      <c r="D1207" s="55" t="str">
        <f t="shared" si="111"/>
        <v/>
      </c>
      <c r="E1207" s="55" t="str">
        <f t="shared" si="112"/>
        <v/>
      </c>
      <c r="F1207" s="55" t="str">
        <f t="shared" si="113"/>
        <v/>
      </c>
      <c r="G1207" s="55" t="str">
        <f t="shared" si="114"/>
        <v/>
      </c>
      <c r="H1207" s="136" t="str">
        <f>IF(AND(M1207&gt;0,M1207&lt;='Summary STATS'!$C$22),1,"")</f>
        <v/>
      </c>
      <c r="J1207" s="26">
        <v>1206</v>
      </c>
      <c r="R1207" s="15"/>
      <c r="S1207" s="15"/>
      <c r="EZ1207" s="134"/>
      <c r="FA1207" s="134"/>
      <c r="FB1207" s="134"/>
      <c r="FC1207" s="134"/>
      <c r="FD1207" s="134"/>
    </row>
    <row r="1208" spans="2:160" x14ac:dyDescent="0.2">
      <c r="B1208" s="55">
        <f t="shared" si="109"/>
        <v>0</v>
      </c>
      <c r="C1208" s="55" t="str">
        <f t="shared" si="110"/>
        <v/>
      </c>
      <c r="D1208" s="55" t="str">
        <f t="shared" si="111"/>
        <v/>
      </c>
      <c r="E1208" s="55" t="str">
        <f t="shared" si="112"/>
        <v/>
      </c>
      <c r="F1208" s="55" t="str">
        <f t="shared" si="113"/>
        <v/>
      </c>
      <c r="G1208" s="55" t="str">
        <f t="shared" si="114"/>
        <v/>
      </c>
      <c r="H1208" s="136" t="str">
        <f>IF(AND(M1208&gt;0,M1208&lt;='Summary STATS'!$C$22),1,"")</f>
        <v/>
      </c>
      <c r="J1208" s="26">
        <v>1207</v>
      </c>
      <c r="R1208" s="15"/>
      <c r="S1208" s="15"/>
      <c r="EZ1208" s="134"/>
      <c r="FA1208" s="134"/>
      <c r="FB1208" s="134"/>
      <c r="FC1208" s="134"/>
      <c r="FD1208" s="134"/>
    </row>
    <row r="1209" spans="2:160" x14ac:dyDescent="0.2">
      <c r="B1209" s="55">
        <f t="shared" si="109"/>
        <v>0</v>
      </c>
      <c r="C1209" s="55" t="str">
        <f t="shared" si="110"/>
        <v/>
      </c>
      <c r="D1209" s="55" t="str">
        <f t="shared" si="111"/>
        <v/>
      </c>
      <c r="E1209" s="55" t="str">
        <f t="shared" si="112"/>
        <v/>
      </c>
      <c r="F1209" s="55" t="str">
        <f t="shared" si="113"/>
        <v/>
      </c>
      <c r="G1209" s="55" t="str">
        <f t="shared" si="114"/>
        <v/>
      </c>
      <c r="H1209" s="136" t="str">
        <f>IF(AND(M1209&gt;0,M1209&lt;='Summary STATS'!$C$22),1,"")</f>
        <v/>
      </c>
      <c r="J1209" s="26">
        <v>1208</v>
      </c>
      <c r="R1209" s="15"/>
      <c r="S1209" s="15"/>
      <c r="EZ1209" s="134"/>
      <c r="FA1209" s="134"/>
      <c r="FB1209" s="134"/>
      <c r="FC1209" s="134"/>
      <c r="FD1209" s="134"/>
    </row>
    <row r="1210" spans="2:160" x14ac:dyDescent="0.2">
      <c r="B1210" s="55">
        <f t="shared" si="109"/>
        <v>0</v>
      </c>
      <c r="C1210" s="55" t="str">
        <f t="shared" si="110"/>
        <v/>
      </c>
      <c r="D1210" s="55" t="str">
        <f t="shared" si="111"/>
        <v/>
      </c>
      <c r="E1210" s="55" t="str">
        <f t="shared" si="112"/>
        <v/>
      </c>
      <c r="F1210" s="55" t="str">
        <f t="shared" si="113"/>
        <v/>
      </c>
      <c r="G1210" s="55" t="str">
        <f t="shared" si="114"/>
        <v/>
      </c>
      <c r="H1210" s="136" t="str">
        <f>IF(AND(M1210&gt;0,M1210&lt;='Summary STATS'!$C$22),1,"")</f>
        <v/>
      </c>
      <c r="J1210" s="26">
        <v>1209</v>
      </c>
      <c r="R1210" s="15"/>
      <c r="S1210" s="15"/>
      <c r="EZ1210" s="134"/>
      <c r="FA1210" s="134"/>
      <c r="FB1210" s="134"/>
      <c r="FC1210" s="134"/>
      <c r="FD1210" s="134"/>
    </row>
    <row r="1211" spans="2:160" x14ac:dyDescent="0.2">
      <c r="B1211" s="55">
        <f t="shared" si="109"/>
        <v>0</v>
      </c>
      <c r="C1211" s="55" t="str">
        <f t="shared" si="110"/>
        <v/>
      </c>
      <c r="D1211" s="55" t="str">
        <f t="shared" si="111"/>
        <v/>
      </c>
      <c r="E1211" s="55" t="str">
        <f t="shared" si="112"/>
        <v/>
      </c>
      <c r="F1211" s="55" t="str">
        <f t="shared" si="113"/>
        <v/>
      </c>
      <c r="G1211" s="55" t="str">
        <f t="shared" si="114"/>
        <v/>
      </c>
      <c r="H1211" s="136" t="str">
        <f>IF(AND(M1211&gt;0,M1211&lt;='Summary STATS'!$C$22),1,"")</f>
        <v/>
      </c>
      <c r="J1211" s="26">
        <v>1210</v>
      </c>
      <c r="R1211" s="15"/>
      <c r="S1211" s="15"/>
      <c r="EZ1211" s="134"/>
      <c r="FA1211" s="134"/>
      <c r="FB1211" s="134"/>
      <c r="FC1211" s="134"/>
      <c r="FD1211" s="134"/>
    </row>
    <row r="1212" spans="2:160" x14ac:dyDescent="0.2">
      <c r="B1212" s="55">
        <f t="shared" si="109"/>
        <v>0</v>
      </c>
      <c r="C1212" s="55" t="str">
        <f t="shared" si="110"/>
        <v/>
      </c>
      <c r="D1212" s="55" t="str">
        <f t="shared" si="111"/>
        <v/>
      </c>
      <c r="E1212" s="55" t="str">
        <f t="shared" si="112"/>
        <v/>
      </c>
      <c r="F1212" s="55" t="str">
        <f t="shared" si="113"/>
        <v/>
      </c>
      <c r="G1212" s="55" t="str">
        <f t="shared" si="114"/>
        <v/>
      </c>
      <c r="H1212" s="136" t="str">
        <f>IF(AND(M1212&gt;0,M1212&lt;='Summary STATS'!$C$22),1,"")</f>
        <v/>
      </c>
      <c r="J1212" s="26">
        <v>1211</v>
      </c>
      <c r="R1212" s="15"/>
      <c r="S1212" s="15"/>
      <c r="EZ1212" s="134"/>
      <c r="FA1212" s="134"/>
      <c r="FB1212" s="134"/>
      <c r="FC1212" s="134"/>
      <c r="FD1212" s="134"/>
    </row>
    <row r="1213" spans="2:160" x14ac:dyDescent="0.2">
      <c r="B1213" s="55">
        <f t="shared" si="109"/>
        <v>0</v>
      </c>
      <c r="C1213" s="55" t="str">
        <f t="shared" si="110"/>
        <v/>
      </c>
      <c r="D1213" s="55" t="str">
        <f t="shared" si="111"/>
        <v/>
      </c>
      <c r="E1213" s="55" t="str">
        <f t="shared" si="112"/>
        <v/>
      </c>
      <c r="F1213" s="55" t="str">
        <f t="shared" si="113"/>
        <v/>
      </c>
      <c r="G1213" s="55" t="str">
        <f t="shared" si="114"/>
        <v/>
      </c>
      <c r="H1213" s="136" t="str">
        <f>IF(AND(M1213&gt;0,M1213&lt;='Summary STATS'!$C$22),1,"")</f>
        <v/>
      </c>
      <c r="J1213" s="26">
        <v>1212</v>
      </c>
      <c r="R1213" s="15"/>
      <c r="S1213" s="15"/>
      <c r="EZ1213" s="134"/>
      <c r="FA1213" s="134"/>
      <c r="FB1213" s="134"/>
      <c r="FC1213" s="134"/>
      <c r="FD1213" s="134"/>
    </row>
    <row r="1214" spans="2:160" x14ac:dyDescent="0.2">
      <c r="B1214" s="55">
        <f t="shared" si="109"/>
        <v>0</v>
      </c>
      <c r="C1214" s="55" t="str">
        <f t="shared" si="110"/>
        <v/>
      </c>
      <c r="D1214" s="55" t="str">
        <f t="shared" si="111"/>
        <v/>
      </c>
      <c r="E1214" s="55" t="str">
        <f t="shared" si="112"/>
        <v/>
      </c>
      <c r="F1214" s="55" t="str">
        <f t="shared" si="113"/>
        <v/>
      </c>
      <c r="G1214" s="55" t="str">
        <f t="shared" si="114"/>
        <v/>
      </c>
      <c r="H1214" s="136" t="str">
        <f>IF(AND(M1214&gt;0,M1214&lt;='Summary STATS'!$C$22),1,"")</f>
        <v/>
      </c>
      <c r="J1214" s="26">
        <v>1213</v>
      </c>
      <c r="R1214" s="15"/>
      <c r="S1214" s="15"/>
      <c r="EZ1214" s="134"/>
      <c r="FA1214" s="134"/>
      <c r="FB1214" s="134"/>
      <c r="FC1214" s="134"/>
      <c r="FD1214" s="134"/>
    </row>
    <row r="1215" spans="2:160" x14ac:dyDescent="0.2">
      <c r="B1215" s="55">
        <f t="shared" si="109"/>
        <v>0</v>
      </c>
      <c r="C1215" s="55" t="str">
        <f t="shared" si="110"/>
        <v/>
      </c>
      <c r="D1215" s="55" t="str">
        <f t="shared" si="111"/>
        <v/>
      </c>
      <c r="E1215" s="55" t="str">
        <f t="shared" si="112"/>
        <v/>
      </c>
      <c r="F1215" s="55" t="str">
        <f t="shared" si="113"/>
        <v/>
      </c>
      <c r="G1215" s="55" t="str">
        <f t="shared" si="114"/>
        <v/>
      </c>
      <c r="H1215" s="136" t="str">
        <f>IF(AND(M1215&gt;0,M1215&lt;='Summary STATS'!$C$22),1,"")</f>
        <v/>
      </c>
      <c r="J1215" s="26">
        <v>1214</v>
      </c>
      <c r="R1215" s="15"/>
      <c r="S1215" s="15"/>
      <c r="EZ1215" s="134"/>
      <c r="FA1215" s="134"/>
      <c r="FB1215" s="134"/>
      <c r="FC1215" s="134"/>
      <c r="FD1215" s="134"/>
    </row>
    <row r="1216" spans="2:160" x14ac:dyDescent="0.2">
      <c r="B1216" s="55">
        <f t="shared" si="109"/>
        <v>0</v>
      </c>
      <c r="C1216" s="55" t="str">
        <f t="shared" si="110"/>
        <v/>
      </c>
      <c r="D1216" s="55" t="str">
        <f t="shared" si="111"/>
        <v/>
      </c>
      <c r="E1216" s="55" t="str">
        <f t="shared" si="112"/>
        <v/>
      </c>
      <c r="F1216" s="55" t="str">
        <f t="shared" si="113"/>
        <v/>
      </c>
      <c r="G1216" s="55" t="str">
        <f t="shared" si="114"/>
        <v/>
      </c>
      <c r="H1216" s="136" t="str">
        <f>IF(AND(M1216&gt;0,M1216&lt;='Summary STATS'!$C$22),1,"")</f>
        <v/>
      </c>
      <c r="J1216" s="26">
        <v>1215</v>
      </c>
      <c r="R1216" s="15"/>
      <c r="S1216" s="15"/>
      <c r="EZ1216" s="134"/>
      <c r="FA1216" s="134"/>
      <c r="FB1216" s="134"/>
      <c r="FC1216" s="134"/>
      <c r="FD1216" s="134"/>
    </row>
    <row r="1217" spans="2:160" x14ac:dyDescent="0.2">
      <c r="B1217" s="55">
        <f t="shared" si="109"/>
        <v>0</v>
      </c>
      <c r="C1217" s="55" t="str">
        <f t="shared" si="110"/>
        <v/>
      </c>
      <c r="D1217" s="55" t="str">
        <f t="shared" si="111"/>
        <v/>
      </c>
      <c r="E1217" s="55" t="str">
        <f t="shared" si="112"/>
        <v/>
      </c>
      <c r="F1217" s="55" t="str">
        <f t="shared" si="113"/>
        <v/>
      </c>
      <c r="G1217" s="55" t="str">
        <f t="shared" si="114"/>
        <v/>
      </c>
      <c r="H1217" s="136" t="str">
        <f>IF(AND(M1217&gt;0,M1217&lt;='Summary STATS'!$C$22),1,"")</f>
        <v/>
      </c>
      <c r="J1217" s="26">
        <v>1216</v>
      </c>
      <c r="R1217" s="15"/>
      <c r="S1217" s="15"/>
      <c r="EZ1217" s="134"/>
      <c r="FA1217" s="134"/>
      <c r="FB1217" s="134"/>
      <c r="FC1217" s="134"/>
      <c r="FD1217" s="134"/>
    </row>
    <row r="1218" spans="2:160" x14ac:dyDescent="0.2">
      <c r="B1218" s="55">
        <f t="shared" ref="B1218:B1281" si="115">COUNT(R1218:EY1218,FE1218:FM1218)</f>
        <v>0</v>
      </c>
      <c r="C1218" s="55" t="str">
        <f t="shared" ref="C1218:C1281" si="116">IF(COUNT(R1218:EY1218,FE1218:FM1218)&gt;0,COUNT(R1218:EY1218,FE1218:FM1218),"")</f>
        <v/>
      </c>
      <c r="D1218" s="55" t="str">
        <f t="shared" ref="D1218:D1281" si="117">IF(COUNT(T1218:BJ1218,BL1218:BT1218,BV1218:CB1218,CD1218:EY1218,FE1218:FM1218)&gt;0,COUNT(T1218:BJ1218,BL1218:BT1218,BV1218:CB1218,CD1218:EY1218,FE1218:FM1218),"")</f>
        <v/>
      </c>
      <c r="E1218" s="55" t="str">
        <f t="shared" ref="E1218:E1281" si="118">IF(H1218=1,COUNT(R1218:EY1218,FE1218:FM1218),"")</f>
        <v/>
      </c>
      <c r="F1218" s="55" t="str">
        <f t="shared" ref="F1218:F1281" si="119">IF(H1218=1,COUNT(T1218:BJ1218,BL1218:BT1218,BV1218:CB1218,CD1218:EY1218,FE1218:FM1218),"")</f>
        <v/>
      </c>
      <c r="G1218" s="55" t="str">
        <f t="shared" si="114"/>
        <v/>
      </c>
      <c r="H1218" s="136" t="str">
        <f>IF(AND(M1218&gt;0,M1218&lt;='Summary STATS'!$C$22),1,"")</f>
        <v/>
      </c>
      <c r="J1218" s="26">
        <v>1217</v>
      </c>
      <c r="R1218" s="15"/>
      <c r="S1218" s="15"/>
      <c r="EZ1218" s="134"/>
      <c r="FA1218" s="134"/>
      <c r="FB1218" s="134"/>
      <c r="FC1218" s="134"/>
      <c r="FD1218" s="134"/>
    </row>
    <row r="1219" spans="2:160" x14ac:dyDescent="0.2">
      <c r="B1219" s="55">
        <f t="shared" si="115"/>
        <v>0</v>
      </c>
      <c r="C1219" s="55" t="str">
        <f t="shared" si="116"/>
        <v/>
      </c>
      <c r="D1219" s="55" t="str">
        <f t="shared" si="117"/>
        <v/>
      </c>
      <c r="E1219" s="55" t="str">
        <f t="shared" si="118"/>
        <v/>
      </c>
      <c r="F1219" s="55" t="str">
        <f t="shared" si="119"/>
        <v/>
      </c>
      <c r="G1219" s="55" t="str">
        <f t="shared" si="114"/>
        <v/>
      </c>
      <c r="H1219" s="136" t="str">
        <f>IF(AND(M1219&gt;0,M1219&lt;='Summary STATS'!$C$22),1,"")</f>
        <v/>
      </c>
      <c r="J1219" s="26">
        <v>1218</v>
      </c>
      <c r="R1219" s="15"/>
      <c r="S1219" s="15"/>
      <c r="EZ1219" s="134"/>
      <c r="FA1219" s="134"/>
      <c r="FB1219" s="134"/>
      <c r="FC1219" s="134"/>
      <c r="FD1219" s="134"/>
    </row>
    <row r="1220" spans="2:160" x14ac:dyDescent="0.2">
      <c r="B1220" s="55">
        <f t="shared" si="115"/>
        <v>0</v>
      </c>
      <c r="C1220" s="55" t="str">
        <f t="shared" si="116"/>
        <v/>
      </c>
      <c r="D1220" s="55" t="str">
        <f t="shared" si="117"/>
        <v/>
      </c>
      <c r="E1220" s="55" t="str">
        <f t="shared" si="118"/>
        <v/>
      </c>
      <c r="F1220" s="55" t="str">
        <f t="shared" si="119"/>
        <v/>
      </c>
      <c r="G1220" s="55" t="str">
        <f t="shared" si="114"/>
        <v/>
      </c>
      <c r="H1220" s="136" t="str">
        <f>IF(AND(M1220&gt;0,M1220&lt;='Summary STATS'!$C$22),1,"")</f>
        <v/>
      </c>
      <c r="J1220" s="26">
        <v>1219</v>
      </c>
      <c r="R1220" s="15"/>
      <c r="S1220" s="15"/>
      <c r="EZ1220" s="134"/>
      <c r="FA1220" s="134"/>
      <c r="FB1220" s="134"/>
      <c r="FC1220" s="134"/>
      <c r="FD1220" s="134"/>
    </row>
    <row r="1221" spans="2:160" x14ac:dyDescent="0.2">
      <c r="B1221" s="55">
        <f t="shared" si="115"/>
        <v>0</v>
      </c>
      <c r="C1221" s="55" t="str">
        <f t="shared" si="116"/>
        <v/>
      </c>
      <c r="D1221" s="55" t="str">
        <f t="shared" si="117"/>
        <v/>
      </c>
      <c r="E1221" s="55" t="str">
        <f t="shared" si="118"/>
        <v/>
      </c>
      <c r="F1221" s="55" t="str">
        <f t="shared" si="119"/>
        <v/>
      </c>
      <c r="G1221" s="55" t="str">
        <f t="shared" si="114"/>
        <v/>
      </c>
      <c r="H1221" s="136" t="str">
        <f>IF(AND(M1221&gt;0,M1221&lt;='Summary STATS'!$C$22),1,"")</f>
        <v/>
      </c>
      <c r="J1221" s="26">
        <v>1220</v>
      </c>
      <c r="R1221" s="15"/>
      <c r="S1221" s="15"/>
      <c r="EZ1221" s="134"/>
      <c r="FA1221" s="134"/>
      <c r="FB1221" s="134"/>
      <c r="FC1221" s="134"/>
      <c r="FD1221" s="134"/>
    </row>
    <row r="1222" spans="2:160" x14ac:dyDescent="0.2">
      <c r="B1222" s="55">
        <f t="shared" si="115"/>
        <v>0</v>
      </c>
      <c r="C1222" s="55" t="str">
        <f t="shared" si="116"/>
        <v/>
      </c>
      <c r="D1222" s="55" t="str">
        <f t="shared" si="117"/>
        <v/>
      </c>
      <c r="E1222" s="55" t="str">
        <f t="shared" si="118"/>
        <v/>
      </c>
      <c r="F1222" s="55" t="str">
        <f t="shared" si="119"/>
        <v/>
      </c>
      <c r="G1222" s="55" t="str">
        <f t="shared" si="114"/>
        <v/>
      </c>
      <c r="H1222" s="136" t="str">
        <f>IF(AND(M1222&gt;0,M1222&lt;='Summary STATS'!$C$22),1,"")</f>
        <v/>
      </c>
      <c r="J1222" s="26">
        <v>1221</v>
      </c>
      <c r="R1222" s="15"/>
      <c r="S1222" s="15"/>
      <c r="EZ1222" s="134"/>
      <c r="FA1222" s="134"/>
      <c r="FB1222" s="134"/>
      <c r="FC1222" s="134"/>
      <c r="FD1222" s="134"/>
    </row>
    <row r="1223" spans="2:160" x14ac:dyDescent="0.2">
      <c r="B1223" s="55">
        <f t="shared" si="115"/>
        <v>0</v>
      </c>
      <c r="C1223" s="55" t="str">
        <f t="shared" si="116"/>
        <v/>
      </c>
      <c r="D1223" s="55" t="str">
        <f t="shared" si="117"/>
        <v/>
      </c>
      <c r="E1223" s="55" t="str">
        <f t="shared" si="118"/>
        <v/>
      </c>
      <c r="F1223" s="55" t="str">
        <f t="shared" si="119"/>
        <v/>
      </c>
      <c r="G1223" s="55" t="str">
        <f t="shared" si="114"/>
        <v/>
      </c>
      <c r="H1223" s="136" t="str">
        <f>IF(AND(M1223&gt;0,M1223&lt;='Summary STATS'!$C$22),1,"")</f>
        <v/>
      </c>
      <c r="J1223" s="26">
        <v>1222</v>
      </c>
      <c r="R1223" s="15"/>
      <c r="S1223" s="15"/>
      <c r="EZ1223" s="134"/>
      <c r="FA1223" s="134"/>
      <c r="FB1223" s="134"/>
      <c r="FC1223" s="134"/>
      <c r="FD1223" s="134"/>
    </row>
    <row r="1224" spans="2:160" x14ac:dyDescent="0.2">
      <c r="B1224" s="55">
        <f t="shared" si="115"/>
        <v>0</v>
      </c>
      <c r="C1224" s="55" t="str">
        <f t="shared" si="116"/>
        <v/>
      </c>
      <c r="D1224" s="55" t="str">
        <f t="shared" si="117"/>
        <v/>
      </c>
      <c r="E1224" s="55" t="str">
        <f t="shared" si="118"/>
        <v/>
      </c>
      <c r="F1224" s="55" t="str">
        <f t="shared" si="119"/>
        <v/>
      </c>
      <c r="G1224" s="55" t="str">
        <f t="shared" si="114"/>
        <v/>
      </c>
      <c r="H1224" s="136" t="str">
        <f>IF(AND(M1224&gt;0,M1224&lt;='Summary STATS'!$C$22),1,"")</f>
        <v/>
      </c>
      <c r="J1224" s="26">
        <v>1223</v>
      </c>
      <c r="R1224" s="15"/>
      <c r="S1224" s="15"/>
      <c r="EZ1224" s="134"/>
      <c r="FA1224" s="134"/>
      <c r="FB1224" s="134"/>
      <c r="FC1224" s="134"/>
      <c r="FD1224" s="134"/>
    </row>
    <row r="1225" spans="2:160" x14ac:dyDescent="0.2">
      <c r="B1225" s="55">
        <f t="shared" si="115"/>
        <v>0</v>
      </c>
      <c r="C1225" s="55" t="str">
        <f t="shared" si="116"/>
        <v/>
      </c>
      <c r="D1225" s="55" t="str">
        <f t="shared" si="117"/>
        <v/>
      </c>
      <c r="E1225" s="55" t="str">
        <f t="shared" si="118"/>
        <v/>
      </c>
      <c r="F1225" s="55" t="str">
        <f t="shared" si="119"/>
        <v/>
      </c>
      <c r="G1225" s="55" t="str">
        <f t="shared" si="114"/>
        <v/>
      </c>
      <c r="H1225" s="136" t="str">
        <f>IF(AND(M1225&gt;0,M1225&lt;='Summary STATS'!$C$22),1,"")</f>
        <v/>
      </c>
      <c r="J1225" s="26">
        <v>1224</v>
      </c>
      <c r="R1225" s="15"/>
      <c r="S1225" s="15"/>
      <c r="EZ1225" s="134"/>
      <c r="FA1225" s="134"/>
      <c r="FB1225" s="134"/>
      <c r="FC1225" s="134"/>
      <c r="FD1225" s="134"/>
    </row>
    <row r="1226" spans="2:160" x14ac:dyDescent="0.2">
      <c r="B1226" s="55">
        <f t="shared" si="115"/>
        <v>0</v>
      </c>
      <c r="C1226" s="55" t="str">
        <f t="shared" si="116"/>
        <v/>
      </c>
      <c r="D1226" s="55" t="str">
        <f t="shared" si="117"/>
        <v/>
      </c>
      <c r="E1226" s="55" t="str">
        <f t="shared" si="118"/>
        <v/>
      </c>
      <c r="F1226" s="55" t="str">
        <f t="shared" si="119"/>
        <v/>
      </c>
      <c r="G1226" s="55" t="str">
        <f t="shared" si="114"/>
        <v/>
      </c>
      <c r="H1226" s="136" t="str">
        <f>IF(AND(M1226&gt;0,M1226&lt;='Summary STATS'!$C$22),1,"")</f>
        <v/>
      </c>
      <c r="J1226" s="26">
        <v>1225</v>
      </c>
      <c r="R1226" s="15"/>
      <c r="S1226" s="15"/>
      <c r="EZ1226" s="134"/>
      <c r="FA1226" s="134"/>
      <c r="FB1226" s="134"/>
      <c r="FC1226" s="134"/>
      <c r="FD1226" s="134"/>
    </row>
    <row r="1227" spans="2:160" x14ac:dyDescent="0.2">
      <c r="B1227" s="55">
        <f t="shared" si="115"/>
        <v>0</v>
      </c>
      <c r="C1227" s="55" t="str">
        <f t="shared" si="116"/>
        <v/>
      </c>
      <c r="D1227" s="55" t="str">
        <f t="shared" si="117"/>
        <v/>
      </c>
      <c r="E1227" s="55" t="str">
        <f t="shared" si="118"/>
        <v/>
      </c>
      <c r="F1227" s="55" t="str">
        <f t="shared" si="119"/>
        <v/>
      </c>
      <c r="G1227" s="55" t="str">
        <f t="shared" si="114"/>
        <v/>
      </c>
      <c r="H1227" s="136" t="str">
        <f>IF(AND(M1227&gt;0,M1227&lt;='Summary STATS'!$C$22),1,"")</f>
        <v/>
      </c>
      <c r="J1227" s="26">
        <v>1226</v>
      </c>
      <c r="R1227" s="15"/>
      <c r="S1227" s="15"/>
      <c r="EZ1227" s="134"/>
      <c r="FA1227" s="134"/>
      <c r="FB1227" s="134"/>
      <c r="FC1227" s="134"/>
      <c r="FD1227" s="134"/>
    </row>
    <row r="1228" spans="2:160" x14ac:dyDescent="0.2">
      <c r="B1228" s="55">
        <f t="shared" si="115"/>
        <v>0</v>
      </c>
      <c r="C1228" s="55" t="str">
        <f t="shared" si="116"/>
        <v/>
      </c>
      <c r="D1228" s="55" t="str">
        <f t="shared" si="117"/>
        <v/>
      </c>
      <c r="E1228" s="55" t="str">
        <f t="shared" si="118"/>
        <v/>
      </c>
      <c r="F1228" s="55" t="str">
        <f t="shared" si="119"/>
        <v/>
      </c>
      <c r="G1228" s="55" t="str">
        <f t="shared" si="114"/>
        <v/>
      </c>
      <c r="H1228" s="136" t="str">
        <f>IF(AND(M1228&gt;0,M1228&lt;='Summary STATS'!$C$22),1,"")</f>
        <v/>
      </c>
      <c r="J1228" s="26">
        <v>1227</v>
      </c>
      <c r="R1228" s="15"/>
      <c r="S1228" s="15"/>
      <c r="EZ1228" s="134"/>
      <c r="FA1228" s="134"/>
      <c r="FB1228" s="134"/>
      <c r="FC1228" s="134"/>
      <c r="FD1228" s="134"/>
    </row>
    <row r="1229" spans="2:160" x14ac:dyDescent="0.2">
      <c r="B1229" s="55">
        <f t="shared" si="115"/>
        <v>0</v>
      </c>
      <c r="C1229" s="55" t="str">
        <f t="shared" si="116"/>
        <v/>
      </c>
      <c r="D1229" s="55" t="str">
        <f t="shared" si="117"/>
        <v/>
      </c>
      <c r="E1229" s="55" t="str">
        <f t="shared" si="118"/>
        <v/>
      </c>
      <c r="F1229" s="55" t="str">
        <f t="shared" si="119"/>
        <v/>
      </c>
      <c r="G1229" s="55" t="str">
        <f t="shared" si="114"/>
        <v/>
      </c>
      <c r="H1229" s="136" t="str">
        <f>IF(AND(M1229&gt;0,M1229&lt;='Summary STATS'!$C$22),1,"")</f>
        <v/>
      </c>
      <c r="J1229" s="26">
        <v>1228</v>
      </c>
      <c r="R1229" s="15"/>
      <c r="S1229" s="15"/>
      <c r="EZ1229" s="134"/>
      <c r="FA1229" s="134"/>
      <c r="FB1229" s="134"/>
      <c r="FC1229" s="134"/>
      <c r="FD1229" s="134"/>
    </row>
    <row r="1230" spans="2:160" x14ac:dyDescent="0.2">
      <c r="B1230" s="55">
        <f t="shared" si="115"/>
        <v>0</v>
      </c>
      <c r="C1230" s="55" t="str">
        <f t="shared" si="116"/>
        <v/>
      </c>
      <c r="D1230" s="55" t="str">
        <f t="shared" si="117"/>
        <v/>
      </c>
      <c r="E1230" s="55" t="str">
        <f t="shared" si="118"/>
        <v/>
      </c>
      <c r="F1230" s="55" t="str">
        <f t="shared" si="119"/>
        <v/>
      </c>
      <c r="G1230" s="55" t="str">
        <f t="shared" si="114"/>
        <v/>
      </c>
      <c r="H1230" s="136" t="str">
        <f>IF(AND(M1230&gt;0,M1230&lt;='Summary STATS'!$C$22),1,"")</f>
        <v/>
      </c>
      <c r="J1230" s="26">
        <v>1229</v>
      </c>
      <c r="R1230" s="15"/>
      <c r="S1230" s="15"/>
      <c r="EZ1230" s="134"/>
      <c r="FA1230" s="134"/>
      <c r="FB1230" s="134"/>
      <c r="FC1230" s="134"/>
      <c r="FD1230" s="134"/>
    </row>
    <row r="1231" spans="2:160" x14ac:dyDescent="0.2">
      <c r="B1231" s="55">
        <f t="shared" si="115"/>
        <v>0</v>
      </c>
      <c r="C1231" s="55" t="str">
        <f t="shared" si="116"/>
        <v/>
      </c>
      <c r="D1231" s="55" t="str">
        <f t="shared" si="117"/>
        <v/>
      </c>
      <c r="E1231" s="55" t="str">
        <f t="shared" si="118"/>
        <v/>
      </c>
      <c r="F1231" s="55" t="str">
        <f t="shared" si="119"/>
        <v/>
      </c>
      <c r="G1231" s="55" t="str">
        <f t="shared" si="114"/>
        <v/>
      </c>
      <c r="H1231" s="136" t="str">
        <f>IF(AND(M1231&gt;0,M1231&lt;='Summary STATS'!$C$22),1,"")</f>
        <v/>
      </c>
      <c r="J1231" s="26">
        <v>1230</v>
      </c>
      <c r="R1231" s="15"/>
      <c r="S1231" s="15"/>
      <c r="EZ1231" s="134"/>
      <c r="FA1231" s="134"/>
      <c r="FB1231" s="134"/>
      <c r="FC1231" s="134"/>
      <c r="FD1231" s="134"/>
    </row>
    <row r="1232" spans="2:160" x14ac:dyDescent="0.2">
      <c r="B1232" s="55">
        <f t="shared" si="115"/>
        <v>0</v>
      </c>
      <c r="C1232" s="55" t="str">
        <f t="shared" si="116"/>
        <v/>
      </c>
      <c r="D1232" s="55" t="str">
        <f t="shared" si="117"/>
        <v/>
      </c>
      <c r="E1232" s="55" t="str">
        <f t="shared" si="118"/>
        <v/>
      </c>
      <c r="F1232" s="55" t="str">
        <f t="shared" si="119"/>
        <v/>
      </c>
      <c r="G1232" s="55" t="str">
        <f t="shared" si="114"/>
        <v/>
      </c>
      <c r="H1232" s="136" t="str">
        <f>IF(AND(M1232&gt;0,M1232&lt;='Summary STATS'!$C$22),1,"")</f>
        <v/>
      </c>
      <c r="J1232" s="26">
        <v>1231</v>
      </c>
      <c r="R1232" s="15"/>
      <c r="S1232" s="15"/>
      <c r="EZ1232" s="134"/>
      <c r="FA1232" s="134"/>
      <c r="FB1232" s="134"/>
      <c r="FC1232" s="134"/>
      <c r="FD1232" s="134"/>
    </row>
    <row r="1233" spans="2:160" x14ac:dyDescent="0.2">
      <c r="B1233" s="55">
        <f t="shared" si="115"/>
        <v>0</v>
      </c>
      <c r="C1233" s="55" t="str">
        <f t="shared" si="116"/>
        <v/>
      </c>
      <c r="D1233" s="55" t="str">
        <f t="shared" si="117"/>
        <v/>
      </c>
      <c r="E1233" s="55" t="str">
        <f t="shared" si="118"/>
        <v/>
      </c>
      <c r="F1233" s="55" t="str">
        <f t="shared" si="119"/>
        <v/>
      </c>
      <c r="G1233" s="55" t="str">
        <f t="shared" si="114"/>
        <v/>
      </c>
      <c r="H1233" s="136" t="str">
        <f>IF(AND(M1233&gt;0,M1233&lt;='Summary STATS'!$C$22),1,"")</f>
        <v/>
      </c>
      <c r="J1233" s="26">
        <v>1232</v>
      </c>
      <c r="R1233" s="15"/>
      <c r="S1233" s="15"/>
      <c r="EZ1233" s="134"/>
      <c r="FA1233" s="134"/>
      <c r="FB1233" s="134"/>
      <c r="FC1233" s="134"/>
      <c r="FD1233" s="134"/>
    </row>
    <row r="1234" spans="2:160" x14ac:dyDescent="0.2">
      <c r="B1234" s="55">
        <f t="shared" si="115"/>
        <v>0</v>
      </c>
      <c r="C1234" s="55" t="str">
        <f t="shared" si="116"/>
        <v/>
      </c>
      <c r="D1234" s="55" t="str">
        <f t="shared" si="117"/>
        <v/>
      </c>
      <c r="E1234" s="55" t="str">
        <f t="shared" si="118"/>
        <v/>
      </c>
      <c r="F1234" s="55" t="str">
        <f t="shared" si="119"/>
        <v/>
      </c>
      <c r="G1234" s="55" t="str">
        <f t="shared" si="114"/>
        <v/>
      </c>
      <c r="H1234" s="136" t="str">
        <f>IF(AND(M1234&gt;0,M1234&lt;='Summary STATS'!$C$22),1,"")</f>
        <v/>
      </c>
      <c r="J1234" s="26">
        <v>1233</v>
      </c>
      <c r="R1234" s="15"/>
      <c r="S1234" s="15"/>
      <c r="EZ1234" s="134"/>
      <c r="FA1234" s="134"/>
      <c r="FB1234" s="134"/>
      <c r="FC1234" s="134"/>
      <c r="FD1234" s="134"/>
    </row>
    <row r="1235" spans="2:160" x14ac:dyDescent="0.2">
      <c r="B1235" s="55">
        <f t="shared" si="115"/>
        <v>0</v>
      </c>
      <c r="C1235" s="55" t="str">
        <f t="shared" si="116"/>
        <v/>
      </c>
      <c r="D1235" s="55" t="str">
        <f t="shared" si="117"/>
        <v/>
      </c>
      <c r="E1235" s="55" t="str">
        <f t="shared" si="118"/>
        <v/>
      </c>
      <c r="F1235" s="55" t="str">
        <f t="shared" si="119"/>
        <v/>
      </c>
      <c r="G1235" s="55" t="str">
        <f t="shared" si="114"/>
        <v/>
      </c>
      <c r="H1235" s="136" t="str">
        <f>IF(AND(M1235&gt;0,M1235&lt;='Summary STATS'!$C$22),1,"")</f>
        <v/>
      </c>
      <c r="J1235" s="26">
        <v>1234</v>
      </c>
      <c r="R1235" s="15"/>
      <c r="S1235" s="15"/>
      <c r="EZ1235" s="134"/>
      <c r="FA1235" s="134"/>
      <c r="FB1235" s="134"/>
      <c r="FC1235" s="134"/>
      <c r="FD1235" s="134"/>
    </row>
    <row r="1236" spans="2:160" x14ac:dyDescent="0.2">
      <c r="B1236" s="55">
        <f t="shared" si="115"/>
        <v>0</v>
      </c>
      <c r="C1236" s="55" t="str">
        <f t="shared" si="116"/>
        <v/>
      </c>
      <c r="D1236" s="55" t="str">
        <f t="shared" si="117"/>
        <v/>
      </c>
      <c r="E1236" s="55" t="str">
        <f t="shared" si="118"/>
        <v/>
      </c>
      <c r="F1236" s="55" t="str">
        <f t="shared" si="119"/>
        <v/>
      </c>
      <c r="G1236" s="55" t="str">
        <f t="shared" si="114"/>
        <v/>
      </c>
      <c r="H1236" s="136" t="str">
        <f>IF(AND(M1236&gt;0,M1236&lt;='Summary STATS'!$C$22),1,"")</f>
        <v/>
      </c>
      <c r="J1236" s="26">
        <v>1235</v>
      </c>
      <c r="R1236" s="15"/>
      <c r="S1236" s="15"/>
      <c r="EZ1236" s="134"/>
      <c r="FA1236" s="134"/>
      <c r="FB1236" s="134"/>
      <c r="FC1236" s="134"/>
      <c r="FD1236" s="134"/>
    </row>
    <row r="1237" spans="2:160" x14ac:dyDescent="0.2">
      <c r="B1237" s="55">
        <f t="shared" si="115"/>
        <v>0</v>
      </c>
      <c r="C1237" s="55" t="str">
        <f t="shared" si="116"/>
        <v/>
      </c>
      <c r="D1237" s="55" t="str">
        <f t="shared" si="117"/>
        <v/>
      </c>
      <c r="E1237" s="55" t="str">
        <f t="shared" si="118"/>
        <v/>
      </c>
      <c r="F1237" s="55" t="str">
        <f t="shared" si="119"/>
        <v/>
      </c>
      <c r="G1237" s="55" t="str">
        <f t="shared" si="114"/>
        <v/>
      </c>
      <c r="H1237" s="136" t="str">
        <f>IF(AND(M1237&gt;0,M1237&lt;='Summary STATS'!$C$22),1,"")</f>
        <v/>
      </c>
      <c r="J1237" s="26">
        <v>1236</v>
      </c>
      <c r="R1237" s="15"/>
      <c r="S1237" s="15"/>
      <c r="EZ1237" s="134"/>
      <c r="FA1237" s="134"/>
      <c r="FB1237" s="134"/>
      <c r="FC1237" s="134"/>
      <c r="FD1237" s="134"/>
    </row>
    <row r="1238" spans="2:160" x14ac:dyDescent="0.2">
      <c r="B1238" s="55">
        <f t="shared" si="115"/>
        <v>0</v>
      </c>
      <c r="C1238" s="55" t="str">
        <f t="shared" si="116"/>
        <v/>
      </c>
      <c r="D1238" s="55" t="str">
        <f t="shared" si="117"/>
        <v/>
      </c>
      <c r="E1238" s="55" t="str">
        <f t="shared" si="118"/>
        <v/>
      </c>
      <c r="F1238" s="55" t="str">
        <f t="shared" si="119"/>
        <v/>
      </c>
      <c r="G1238" s="55" t="str">
        <f t="shared" si="114"/>
        <v/>
      </c>
      <c r="H1238" s="136" t="str">
        <f>IF(AND(M1238&gt;0,M1238&lt;='Summary STATS'!$C$22),1,"")</f>
        <v/>
      </c>
      <c r="J1238" s="26">
        <v>1237</v>
      </c>
      <c r="R1238" s="15"/>
      <c r="S1238" s="15"/>
      <c r="EZ1238" s="134"/>
      <c r="FA1238" s="134"/>
      <c r="FB1238" s="134"/>
      <c r="FC1238" s="134"/>
      <c r="FD1238" s="134"/>
    </row>
    <row r="1239" spans="2:160" x14ac:dyDescent="0.2">
      <c r="B1239" s="55">
        <f t="shared" si="115"/>
        <v>0</v>
      </c>
      <c r="C1239" s="55" t="str">
        <f t="shared" si="116"/>
        <v/>
      </c>
      <c r="D1239" s="55" t="str">
        <f t="shared" si="117"/>
        <v/>
      </c>
      <c r="E1239" s="55" t="str">
        <f t="shared" si="118"/>
        <v/>
      </c>
      <c r="F1239" s="55" t="str">
        <f t="shared" si="119"/>
        <v/>
      </c>
      <c r="G1239" s="55" t="str">
        <f t="shared" si="114"/>
        <v/>
      </c>
      <c r="H1239" s="136" t="str">
        <f>IF(AND(M1239&gt;0,M1239&lt;='Summary STATS'!$C$22),1,"")</f>
        <v/>
      </c>
      <c r="J1239" s="26">
        <v>1238</v>
      </c>
      <c r="R1239" s="15"/>
      <c r="S1239" s="15"/>
      <c r="EZ1239" s="134"/>
      <c r="FA1239" s="134"/>
      <c r="FB1239" s="134"/>
      <c r="FC1239" s="134"/>
      <c r="FD1239" s="134"/>
    </row>
    <row r="1240" spans="2:160" x14ac:dyDescent="0.2">
      <c r="B1240" s="55">
        <f t="shared" si="115"/>
        <v>0</v>
      </c>
      <c r="C1240" s="55" t="str">
        <f t="shared" si="116"/>
        <v/>
      </c>
      <c r="D1240" s="55" t="str">
        <f t="shared" si="117"/>
        <v/>
      </c>
      <c r="E1240" s="55" t="str">
        <f t="shared" si="118"/>
        <v/>
      </c>
      <c r="F1240" s="55" t="str">
        <f t="shared" si="119"/>
        <v/>
      </c>
      <c r="G1240" s="55" t="str">
        <f t="shared" si="114"/>
        <v/>
      </c>
      <c r="H1240" s="136" t="str">
        <f>IF(AND(M1240&gt;0,M1240&lt;='Summary STATS'!$C$22),1,"")</f>
        <v/>
      </c>
      <c r="J1240" s="26">
        <v>1239</v>
      </c>
      <c r="R1240" s="15"/>
      <c r="S1240" s="15"/>
      <c r="EZ1240" s="134"/>
      <c r="FA1240" s="134"/>
      <c r="FB1240" s="134"/>
      <c r="FC1240" s="134"/>
      <c r="FD1240" s="134"/>
    </row>
    <row r="1241" spans="2:160" x14ac:dyDescent="0.2">
      <c r="B1241" s="55">
        <f t="shared" si="115"/>
        <v>0</v>
      </c>
      <c r="C1241" s="55" t="str">
        <f t="shared" si="116"/>
        <v/>
      </c>
      <c r="D1241" s="55" t="str">
        <f t="shared" si="117"/>
        <v/>
      </c>
      <c r="E1241" s="55" t="str">
        <f t="shared" si="118"/>
        <v/>
      </c>
      <c r="F1241" s="55" t="str">
        <f t="shared" si="119"/>
        <v/>
      </c>
      <c r="G1241" s="55" t="str">
        <f t="shared" si="114"/>
        <v/>
      </c>
      <c r="H1241" s="136" t="str">
        <f>IF(AND(M1241&gt;0,M1241&lt;='Summary STATS'!$C$22),1,"")</f>
        <v/>
      </c>
      <c r="J1241" s="26">
        <v>1240</v>
      </c>
      <c r="R1241" s="15"/>
      <c r="S1241" s="15"/>
      <c r="EZ1241" s="134"/>
      <c r="FA1241" s="134"/>
      <c r="FB1241" s="134"/>
      <c r="FC1241" s="134"/>
      <c r="FD1241" s="134"/>
    </row>
    <row r="1242" spans="2:160" x14ac:dyDescent="0.2">
      <c r="B1242" s="55">
        <f t="shared" si="115"/>
        <v>0</v>
      </c>
      <c r="C1242" s="55" t="str">
        <f t="shared" si="116"/>
        <v/>
      </c>
      <c r="D1242" s="55" t="str">
        <f t="shared" si="117"/>
        <v/>
      </c>
      <c r="E1242" s="55" t="str">
        <f t="shared" si="118"/>
        <v/>
      </c>
      <c r="F1242" s="55" t="str">
        <f t="shared" si="119"/>
        <v/>
      </c>
      <c r="G1242" s="55" t="str">
        <f t="shared" ref="G1242:G1305" si="120">IF($B1242&gt;=1,$M1242,"")</f>
        <v/>
      </c>
      <c r="H1242" s="136" t="str">
        <f>IF(AND(M1242&gt;0,M1242&lt;='Summary STATS'!$C$22),1,"")</f>
        <v/>
      </c>
      <c r="J1242" s="26">
        <v>1241</v>
      </c>
      <c r="R1242" s="15"/>
      <c r="S1242" s="15"/>
      <c r="EZ1242" s="134"/>
      <c r="FA1242" s="134"/>
      <c r="FB1242" s="134"/>
      <c r="FC1242" s="134"/>
      <c r="FD1242" s="134"/>
    </row>
    <row r="1243" spans="2:160" x14ac:dyDescent="0.2">
      <c r="B1243" s="55">
        <f t="shared" si="115"/>
        <v>0</v>
      </c>
      <c r="C1243" s="55" t="str">
        <f t="shared" si="116"/>
        <v/>
      </c>
      <c r="D1243" s="55" t="str">
        <f t="shared" si="117"/>
        <v/>
      </c>
      <c r="E1243" s="55" t="str">
        <f t="shared" si="118"/>
        <v/>
      </c>
      <c r="F1243" s="55" t="str">
        <f t="shared" si="119"/>
        <v/>
      </c>
      <c r="G1243" s="55" t="str">
        <f t="shared" si="120"/>
        <v/>
      </c>
      <c r="H1243" s="136" t="str">
        <f>IF(AND(M1243&gt;0,M1243&lt;='Summary STATS'!$C$22),1,"")</f>
        <v/>
      </c>
      <c r="J1243" s="26">
        <v>1242</v>
      </c>
      <c r="R1243" s="15"/>
      <c r="S1243" s="15"/>
      <c r="EZ1243" s="134"/>
      <c r="FA1243" s="134"/>
      <c r="FB1243" s="134"/>
      <c r="FC1243" s="134"/>
      <c r="FD1243" s="134"/>
    </row>
    <row r="1244" spans="2:160" x14ac:dyDescent="0.2">
      <c r="B1244" s="55">
        <f t="shared" si="115"/>
        <v>0</v>
      </c>
      <c r="C1244" s="55" t="str">
        <f t="shared" si="116"/>
        <v/>
      </c>
      <c r="D1244" s="55" t="str">
        <f t="shared" si="117"/>
        <v/>
      </c>
      <c r="E1244" s="55" t="str">
        <f t="shared" si="118"/>
        <v/>
      </c>
      <c r="F1244" s="55" t="str">
        <f t="shared" si="119"/>
        <v/>
      </c>
      <c r="G1244" s="55" t="str">
        <f t="shared" si="120"/>
        <v/>
      </c>
      <c r="H1244" s="136" t="str">
        <f>IF(AND(M1244&gt;0,M1244&lt;='Summary STATS'!$C$22),1,"")</f>
        <v/>
      </c>
      <c r="J1244" s="26">
        <v>1243</v>
      </c>
      <c r="R1244" s="15"/>
      <c r="S1244" s="15"/>
      <c r="EZ1244" s="134"/>
      <c r="FA1244" s="134"/>
      <c r="FB1244" s="134"/>
      <c r="FC1244" s="134"/>
      <c r="FD1244" s="134"/>
    </row>
    <row r="1245" spans="2:160" x14ac:dyDescent="0.2">
      <c r="B1245" s="55">
        <f t="shared" si="115"/>
        <v>0</v>
      </c>
      <c r="C1245" s="55" t="str">
        <f t="shared" si="116"/>
        <v/>
      </c>
      <c r="D1245" s="55" t="str">
        <f t="shared" si="117"/>
        <v/>
      </c>
      <c r="E1245" s="55" t="str">
        <f t="shared" si="118"/>
        <v/>
      </c>
      <c r="F1245" s="55" t="str">
        <f t="shared" si="119"/>
        <v/>
      </c>
      <c r="G1245" s="55" t="str">
        <f t="shared" si="120"/>
        <v/>
      </c>
      <c r="H1245" s="136" t="str">
        <f>IF(AND(M1245&gt;0,M1245&lt;='Summary STATS'!$C$22),1,"")</f>
        <v/>
      </c>
      <c r="J1245" s="26">
        <v>1244</v>
      </c>
      <c r="R1245" s="15"/>
      <c r="S1245" s="15"/>
      <c r="EZ1245" s="134"/>
      <c r="FA1245" s="134"/>
      <c r="FB1245" s="134"/>
      <c r="FC1245" s="134"/>
      <c r="FD1245" s="134"/>
    </row>
    <row r="1246" spans="2:160" x14ac:dyDescent="0.2">
      <c r="B1246" s="55">
        <f t="shared" si="115"/>
        <v>0</v>
      </c>
      <c r="C1246" s="55" t="str">
        <f t="shared" si="116"/>
        <v/>
      </c>
      <c r="D1246" s="55" t="str">
        <f t="shared" si="117"/>
        <v/>
      </c>
      <c r="E1246" s="55" t="str">
        <f t="shared" si="118"/>
        <v/>
      </c>
      <c r="F1246" s="55" t="str">
        <f t="shared" si="119"/>
        <v/>
      </c>
      <c r="G1246" s="55" t="str">
        <f t="shared" si="120"/>
        <v/>
      </c>
      <c r="H1246" s="136" t="str">
        <f>IF(AND(M1246&gt;0,M1246&lt;='Summary STATS'!$C$22),1,"")</f>
        <v/>
      </c>
      <c r="J1246" s="26">
        <v>1245</v>
      </c>
      <c r="R1246" s="15"/>
      <c r="S1246" s="15"/>
      <c r="EZ1246" s="134"/>
      <c r="FA1246" s="134"/>
      <c r="FB1246" s="134"/>
      <c r="FC1246" s="134"/>
      <c r="FD1246" s="134"/>
    </row>
    <row r="1247" spans="2:160" x14ac:dyDescent="0.2">
      <c r="B1247" s="55">
        <f t="shared" si="115"/>
        <v>0</v>
      </c>
      <c r="C1247" s="55" t="str">
        <f t="shared" si="116"/>
        <v/>
      </c>
      <c r="D1247" s="55" t="str">
        <f t="shared" si="117"/>
        <v/>
      </c>
      <c r="E1247" s="55" t="str">
        <f t="shared" si="118"/>
        <v/>
      </c>
      <c r="F1247" s="55" t="str">
        <f t="shared" si="119"/>
        <v/>
      </c>
      <c r="G1247" s="55" t="str">
        <f t="shared" si="120"/>
        <v/>
      </c>
      <c r="H1247" s="136" t="str">
        <f>IF(AND(M1247&gt;0,M1247&lt;='Summary STATS'!$C$22),1,"")</f>
        <v/>
      </c>
      <c r="J1247" s="26">
        <v>1246</v>
      </c>
      <c r="R1247" s="15"/>
      <c r="S1247" s="15"/>
      <c r="EZ1247" s="134"/>
      <c r="FA1247" s="134"/>
      <c r="FB1247" s="134"/>
      <c r="FC1247" s="134"/>
      <c r="FD1247" s="134"/>
    </row>
    <row r="1248" spans="2:160" x14ac:dyDescent="0.2">
      <c r="B1248" s="55">
        <f t="shared" si="115"/>
        <v>0</v>
      </c>
      <c r="C1248" s="55" t="str">
        <f t="shared" si="116"/>
        <v/>
      </c>
      <c r="D1248" s="55" t="str">
        <f t="shared" si="117"/>
        <v/>
      </c>
      <c r="E1248" s="55" t="str">
        <f t="shared" si="118"/>
        <v/>
      </c>
      <c r="F1248" s="55" t="str">
        <f t="shared" si="119"/>
        <v/>
      </c>
      <c r="G1248" s="55" t="str">
        <f t="shared" si="120"/>
        <v/>
      </c>
      <c r="H1248" s="136" t="str">
        <f>IF(AND(M1248&gt;0,M1248&lt;='Summary STATS'!$C$22),1,"")</f>
        <v/>
      </c>
      <c r="J1248" s="26">
        <v>1247</v>
      </c>
      <c r="R1248" s="15"/>
      <c r="S1248" s="15"/>
      <c r="EZ1248" s="134"/>
      <c r="FA1248" s="134"/>
      <c r="FB1248" s="134"/>
      <c r="FC1248" s="134"/>
      <c r="FD1248" s="134"/>
    </row>
    <row r="1249" spans="2:160" x14ac:dyDescent="0.2">
      <c r="B1249" s="55">
        <f t="shared" si="115"/>
        <v>0</v>
      </c>
      <c r="C1249" s="55" t="str">
        <f t="shared" si="116"/>
        <v/>
      </c>
      <c r="D1249" s="55" t="str">
        <f t="shared" si="117"/>
        <v/>
      </c>
      <c r="E1249" s="55" t="str">
        <f t="shared" si="118"/>
        <v/>
      </c>
      <c r="F1249" s="55" t="str">
        <f t="shared" si="119"/>
        <v/>
      </c>
      <c r="G1249" s="55" t="str">
        <f t="shared" si="120"/>
        <v/>
      </c>
      <c r="H1249" s="136" t="str">
        <f>IF(AND(M1249&gt;0,M1249&lt;='Summary STATS'!$C$22),1,"")</f>
        <v/>
      </c>
      <c r="J1249" s="26">
        <v>1248</v>
      </c>
      <c r="R1249" s="15"/>
      <c r="S1249" s="15"/>
      <c r="EZ1249" s="134"/>
      <c r="FA1249" s="134"/>
      <c r="FB1249" s="134"/>
      <c r="FC1249" s="134"/>
      <c r="FD1249" s="134"/>
    </row>
    <row r="1250" spans="2:160" x14ac:dyDescent="0.2">
      <c r="B1250" s="55">
        <f t="shared" si="115"/>
        <v>0</v>
      </c>
      <c r="C1250" s="55" t="str">
        <f t="shared" si="116"/>
        <v/>
      </c>
      <c r="D1250" s="55" t="str">
        <f t="shared" si="117"/>
        <v/>
      </c>
      <c r="E1250" s="55" t="str">
        <f t="shared" si="118"/>
        <v/>
      </c>
      <c r="F1250" s="55" t="str">
        <f t="shared" si="119"/>
        <v/>
      </c>
      <c r="G1250" s="55" t="str">
        <f t="shared" si="120"/>
        <v/>
      </c>
      <c r="H1250" s="136" t="str">
        <f>IF(AND(M1250&gt;0,M1250&lt;='Summary STATS'!$C$22),1,"")</f>
        <v/>
      </c>
      <c r="J1250" s="26">
        <v>1249</v>
      </c>
      <c r="R1250" s="15"/>
      <c r="S1250" s="15"/>
      <c r="EZ1250" s="134"/>
      <c r="FA1250" s="134"/>
      <c r="FB1250" s="134"/>
      <c r="FC1250" s="134"/>
      <c r="FD1250" s="134"/>
    </row>
    <row r="1251" spans="2:160" x14ac:dyDescent="0.2">
      <c r="B1251" s="55">
        <f t="shared" si="115"/>
        <v>0</v>
      </c>
      <c r="C1251" s="55" t="str">
        <f t="shared" si="116"/>
        <v/>
      </c>
      <c r="D1251" s="55" t="str">
        <f t="shared" si="117"/>
        <v/>
      </c>
      <c r="E1251" s="55" t="str">
        <f t="shared" si="118"/>
        <v/>
      </c>
      <c r="F1251" s="55" t="str">
        <f t="shared" si="119"/>
        <v/>
      </c>
      <c r="G1251" s="55" t="str">
        <f t="shared" si="120"/>
        <v/>
      </c>
      <c r="H1251" s="136" t="str">
        <f>IF(AND(M1251&gt;0,M1251&lt;='Summary STATS'!$C$22),1,"")</f>
        <v/>
      </c>
      <c r="J1251" s="26">
        <v>1250</v>
      </c>
      <c r="R1251" s="15"/>
      <c r="S1251" s="15"/>
      <c r="EZ1251" s="134"/>
      <c r="FA1251" s="134"/>
      <c r="FB1251" s="134"/>
      <c r="FC1251" s="134"/>
      <c r="FD1251" s="134"/>
    </row>
    <row r="1252" spans="2:160" x14ac:dyDescent="0.2">
      <c r="B1252" s="55">
        <f t="shared" si="115"/>
        <v>0</v>
      </c>
      <c r="C1252" s="55" t="str">
        <f t="shared" si="116"/>
        <v/>
      </c>
      <c r="D1252" s="55" t="str">
        <f t="shared" si="117"/>
        <v/>
      </c>
      <c r="E1252" s="55" t="str">
        <f t="shared" si="118"/>
        <v/>
      </c>
      <c r="F1252" s="55" t="str">
        <f t="shared" si="119"/>
        <v/>
      </c>
      <c r="G1252" s="55" t="str">
        <f t="shared" si="120"/>
        <v/>
      </c>
      <c r="H1252" s="136" t="str">
        <f>IF(AND(M1252&gt;0,M1252&lt;='Summary STATS'!$C$22),1,"")</f>
        <v/>
      </c>
      <c r="J1252" s="26">
        <v>1251</v>
      </c>
      <c r="R1252" s="15"/>
      <c r="S1252" s="15"/>
      <c r="EZ1252" s="134"/>
      <c r="FA1252" s="134"/>
      <c r="FB1252" s="134"/>
      <c r="FC1252" s="134"/>
      <c r="FD1252" s="134"/>
    </row>
    <row r="1253" spans="2:160" x14ac:dyDescent="0.2">
      <c r="B1253" s="55">
        <f t="shared" si="115"/>
        <v>0</v>
      </c>
      <c r="C1253" s="55" t="str">
        <f t="shared" si="116"/>
        <v/>
      </c>
      <c r="D1253" s="55" t="str">
        <f t="shared" si="117"/>
        <v/>
      </c>
      <c r="E1253" s="55" t="str">
        <f t="shared" si="118"/>
        <v/>
      </c>
      <c r="F1253" s="55" t="str">
        <f t="shared" si="119"/>
        <v/>
      </c>
      <c r="G1253" s="55" t="str">
        <f t="shared" si="120"/>
        <v/>
      </c>
      <c r="H1253" s="136" t="str">
        <f>IF(AND(M1253&gt;0,M1253&lt;='Summary STATS'!$C$22),1,"")</f>
        <v/>
      </c>
      <c r="J1253" s="26">
        <v>1252</v>
      </c>
      <c r="R1253" s="15"/>
      <c r="S1253" s="15"/>
      <c r="EZ1253" s="134"/>
      <c r="FA1253" s="134"/>
      <c r="FB1253" s="134"/>
      <c r="FC1253" s="134"/>
      <c r="FD1253" s="134"/>
    </row>
    <row r="1254" spans="2:160" x14ac:dyDescent="0.2">
      <c r="B1254" s="55">
        <f t="shared" si="115"/>
        <v>0</v>
      </c>
      <c r="C1254" s="55" t="str">
        <f t="shared" si="116"/>
        <v/>
      </c>
      <c r="D1254" s="55" t="str">
        <f t="shared" si="117"/>
        <v/>
      </c>
      <c r="E1254" s="55" t="str">
        <f t="shared" si="118"/>
        <v/>
      </c>
      <c r="F1254" s="55" t="str">
        <f t="shared" si="119"/>
        <v/>
      </c>
      <c r="G1254" s="55" t="str">
        <f t="shared" si="120"/>
        <v/>
      </c>
      <c r="H1254" s="136" t="str">
        <f>IF(AND(M1254&gt;0,M1254&lt;='Summary STATS'!$C$22),1,"")</f>
        <v/>
      </c>
      <c r="J1254" s="26">
        <v>1253</v>
      </c>
      <c r="R1254" s="15"/>
      <c r="S1254" s="15"/>
      <c r="EZ1254" s="134"/>
      <c r="FA1254" s="134"/>
      <c r="FB1254" s="134"/>
      <c r="FC1254" s="134"/>
      <c r="FD1254" s="134"/>
    </row>
    <row r="1255" spans="2:160" x14ac:dyDescent="0.2">
      <c r="B1255" s="55">
        <f t="shared" si="115"/>
        <v>0</v>
      </c>
      <c r="C1255" s="55" t="str">
        <f t="shared" si="116"/>
        <v/>
      </c>
      <c r="D1255" s="55" t="str">
        <f t="shared" si="117"/>
        <v/>
      </c>
      <c r="E1255" s="55" t="str">
        <f t="shared" si="118"/>
        <v/>
      </c>
      <c r="F1255" s="55" t="str">
        <f t="shared" si="119"/>
        <v/>
      </c>
      <c r="G1255" s="55" t="str">
        <f t="shared" si="120"/>
        <v/>
      </c>
      <c r="H1255" s="136" t="str">
        <f>IF(AND(M1255&gt;0,M1255&lt;='Summary STATS'!$C$22),1,"")</f>
        <v/>
      </c>
      <c r="J1255" s="26">
        <v>1254</v>
      </c>
      <c r="R1255" s="15"/>
      <c r="S1255" s="15"/>
      <c r="EZ1255" s="134"/>
      <c r="FA1255" s="134"/>
      <c r="FB1255" s="134"/>
      <c r="FC1255" s="134"/>
      <c r="FD1255" s="134"/>
    </row>
    <row r="1256" spans="2:160" x14ac:dyDescent="0.2">
      <c r="B1256" s="55">
        <f t="shared" si="115"/>
        <v>0</v>
      </c>
      <c r="C1256" s="55" t="str">
        <f t="shared" si="116"/>
        <v/>
      </c>
      <c r="D1256" s="55" t="str">
        <f t="shared" si="117"/>
        <v/>
      </c>
      <c r="E1256" s="55" t="str">
        <f t="shared" si="118"/>
        <v/>
      </c>
      <c r="F1256" s="55" t="str">
        <f t="shared" si="119"/>
        <v/>
      </c>
      <c r="G1256" s="55" t="str">
        <f t="shared" si="120"/>
        <v/>
      </c>
      <c r="H1256" s="136" t="str">
        <f>IF(AND(M1256&gt;0,M1256&lt;='Summary STATS'!$C$22),1,"")</f>
        <v/>
      </c>
      <c r="J1256" s="26">
        <v>1255</v>
      </c>
      <c r="R1256" s="15"/>
      <c r="S1256" s="15"/>
      <c r="EZ1256" s="134"/>
      <c r="FA1256" s="134"/>
      <c r="FB1256" s="134"/>
      <c r="FC1256" s="134"/>
      <c r="FD1256" s="134"/>
    </row>
    <row r="1257" spans="2:160" x14ac:dyDescent="0.2">
      <c r="B1257" s="55">
        <f t="shared" si="115"/>
        <v>0</v>
      </c>
      <c r="C1257" s="55" t="str">
        <f t="shared" si="116"/>
        <v/>
      </c>
      <c r="D1257" s="55" t="str">
        <f t="shared" si="117"/>
        <v/>
      </c>
      <c r="E1257" s="55" t="str">
        <f t="shared" si="118"/>
        <v/>
      </c>
      <c r="F1257" s="55" t="str">
        <f t="shared" si="119"/>
        <v/>
      </c>
      <c r="G1257" s="55" t="str">
        <f t="shared" si="120"/>
        <v/>
      </c>
      <c r="H1257" s="136" t="str">
        <f>IF(AND(M1257&gt;0,M1257&lt;='Summary STATS'!$C$22),1,"")</f>
        <v/>
      </c>
      <c r="J1257" s="26">
        <v>1256</v>
      </c>
      <c r="R1257" s="15"/>
      <c r="S1257" s="15"/>
      <c r="EZ1257" s="134"/>
      <c r="FA1257" s="134"/>
      <c r="FB1257" s="134"/>
      <c r="FC1257" s="134"/>
      <c r="FD1257" s="134"/>
    </row>
    <row r="1258" spans="2:160" x14ac:dyDescent="0.2">
      <c r="B1258" s="55">
        <f t="shared" si="115"/>
        <v>0</v>
      </c>
      <c r="C1258" s="55" t="str">
        <f t="shared" si="116"/>
        <v/>
      </c>
      <c r="D1258" s="55" t="str">
        <f t="shared" si="117"/>
        <v/>
      </c>
      <c r="E1258" s="55" t="str">
        <f t="shared" si="118"/>
        <v/>
      </c>
      <c r="F1258" s="55" t="str">
        <f t="shared" si="119"/>
        <v/>
      </c>
      <c r="G1258" s="55" t="str">
        <f t="shared" si="120"/>
        <v/>
      </c>
      <c r="H1258" s="136" t="str">
        <f>IF(AND(M1258&gt;0,M1258&lt;='Summary STATS'!$C$22),1,"")</f>
        <v/>
      </c>
      <c r="J1258" s="26">
        <v>1257</v>
      </c>
      <c r="R1258" s="15"/>
      <c r="S1258" s="15"/>
      <c r="EZ1258" s="134"/>
      <c r="FA1258" s="134"/>
      <c r="FB1258" s="134"/>
      <c r="FC1258" s="134"/>
      <c r="FD1258" s="134"/>
    </row>
    <row r="1259" spans="2:160" x14ac:dyDescent="0.2">
      <c r="B1259" s="55">
        <f t="shared" si="115"/>
        <v>0</v>
      </c>
      <c r="C1259" s="55" t="str">
        <f t="shared" si="116"/>
        <v/>
      </c>
      <c r="D1259" s="55" t="str">
        <f t="shared" si="117"/>
        <v/>
      </c>
      <c r="E1259" s="55" t="str">
        <f t="shared" si="118"/>
        <v/>
      </c>
      <c r="F1259" s="55" t="str">
        <f t="shared" si="119"/>
        <v/>
      </c>
      <c r="G1259" s="55" t="str">
        <f t="shared" si="120"/>
        <v/>
      </c>
      <c r="H1259" s="136" t="str">
        <f>IF(AND(M1259&gt;0,M1259&lt;='Summary STATS'!$C$22),1,"")</f>
        <v/>
      </c>
      <c r="J1259" s="26">
        <v>1258</v>
      </c>
      <c r="R1259" s="15"/>
      <c r="S1259" s="15"/>
      <c r="EZ1259" s="134"/>
      <c r="FA1259" s="134"/>
      <c r="FB1259" s="134"/>
      <c r="FC1259" s="134"/>
      <c r="FD1259" s="134"/>
    </row>
    <row r="1260" spans="2:160" x14ac:dyDescent="0.2">
      <c r="B1260" s="55">
        <f t="shared" si="115"/>
        <v>0</v>
      </c>
      <c r="C1260" s="55" t="str">
        <f t="shared" si="116"/>
        <v/>
      </c>
      <c r="D1260" s="55" t="str">
        <f t="shared" si="117"/>
        <v/>
      </c>
      <c r="E1260" s="55" t="str">
        <f t="shared" si="118"/>
        <v/>
      </c>
      <c r="F1260" s="55" t="str">
        <f t="shared" si="119"/>
        <v/>
      </c>
      <c r="G1260" s="55" t="str">
        <f t="shared" si="120"/>
        <v/>
      </c>
      <c r="H1260" s="136" t="str">
        <f>IF(AND(M1260&gt;0,M1260&lt;='Summary STATS'!$C$22),1,"")</f>
        <v/>
      </c>
      <c r="J1260" s="26">
        <v>1259</v>
      </c>
      <c r="R1260" s="15"/>
      <c r="S1260" s="15"/>
      <c r="EZ1260" s="134"/>
      <c r="FA1260" s="134"/>
      <c r="FB1260" s="134"/>
      <c r="FC1260" s="134"/>
      <c r="FD1260" s="134"/>
    </row>
    <row r="1261" spans="2:160" x14ac:dyDescent="0.2">
      <c r="B1261" s="55">
        <f t="shared" si="115"/>
        <v>0</v>
      </c>
      <c r="C1261" s="55" t="str">
        <f t="shared" si="116"/>
        <v/>
      </c>
      <c r="D1261" s="55" t="str">
        <f t="shared" si="117"/>
        <v/>
      </c>
      <c r="E1261" s="55" t="str">
        <f t="shared" si="118"/>
        <v/>
      </c>
      <c r="F1261" s="55" t="str">
        <f t="shared" si="119"/>
        <v/>
      </c>
      <c r="G1261" s="55" t="str">
        <f t="shared" si="120"/>
        <v/>
      </c>
      <c r="H1261" s="136" t="str">
        <f>IF(AND(M1261&gt;0,M1261&lt;='Summary STATS'!$C$22),1,"")</f>
        <v/>
      </c>
      <c r="J1261" s="26">
        <v>1260</v>
      </c>
      <c r="R1261" s="15"/>
      <c r="S1261" s="15"/>
      <c r="EZ1261" s="134"/>
      <c r="FA1261" s="134"/>
      <c r="FB1261" s="134"/>
      <c r="FC1261" s="134"/>
      <c r="FD1261" s="134"/>
    </row>
    <row r="1262" spans="2:160" x14ac:dyDescent="0.2">
      <c r="B1262" s="55">
        <f t="shared" si="115"/>
        <v>0</v>
      </c>
      <c r="C1262" s="55" t="str">
        <f t="shared" si="116"/>
        <v/>
      </c>
      <c r="D1262" s="55" t="str">
        <f t="shared" si="117"/>
        <v/>
      </c>
      <c r="E1262" s="55" t="str">
        <f t="shared" si="118"/>
        <v/>
      </c>
      <c r="F1262" s="55" t="str">
        <f t="shared" si="119"/>
        <v/>
      </c>
      <c r="G1262" s="55" t="str">
        <f t="shared" si="120"/>
        <v/>
      </c>
      <c r="H1262" s="136" t="str">
        <f>IF(AND(M1262&gt;0,M1262&lt;='Summary STATS'!$C$22),1,"")</f>
        <v/>
      </c>
      <c r="J1262" s="26">
        <v>1261</v>
      </c>
      <c r="R1262" s="15"/>
      <c r="S1262" s="15"/>
      <c r="EZ1262" s="134"/>
      <c r="FA1262" s="134"/>
      <c r="FB1262" s="134"/>
      <c r="FC1262" s="134"/>
      <c r="FD1262" s="134"/>
    </row>
    <row r="1263" spans="2:160" x14ac:dyDescent="0.2">
      <c r="B1263" s="55">
        <f t="shared" si="115"/>
        <v>0</v>
      </c>
      <c r="C1263" s="55" t="str">
        <f t="shared" si="116"/>
        <v/>
      </c>
      <c r="D1263" s="55" t="str">
        <f t="shared" si="117"/>
        <v/>
      </c>
      <c r="E1263" s="55" t="str">
        <f t="shared" si="118"/>
        <v/>
      </c>
      <c r="F1263" s="55" t="str">
        <f t="shared" si="119"/>
        <v/>
      </c>
      <c r="G1263" s="55" t="str">
        <f t="shared" si="120"/>
        <v/>
      </c>
      <c r="H1263" s="136" t="str">
        <f>IF(AND(M1263&gt;0,M1263&lt;='Summary STATS'!$C$22),1,"")</f>
        <v/>
      </c>
      <c r="J1263" s="26">
        <v>1262</v>
      </c>
      <c r="R1263" s="15"/>
      <c r="S1263" s="15"/>
      <c r="EZ1263" s="134"/>
      <c r="FA1263" s="134"/>
      <c r="FB1263" s="134"/>
      <c r="FC1263" s="134"/>
      <c r="FD1263" s="134"/>
    </row>
    <row r="1264" spans="2:160" x14ac:dyDescent="0.2">
      <c r="B1264" s="55">
        <f t="shared" si="115"/>
        <v>0</v>
      </c>
      <c r="C1264" s="55" t="str">
        <f t="shared" si="116"/>
        <v/>
      </c>
      <c r="D1264" s="55" t="str">
        <f t="shared" si="117"/>
        <v/>
      </c>
      <c r="E1264" s="55" t="str">
        <f t="shared" si="118"/>
        <v/>
      </c>
      <c r="F1264" s="55" t="str">
        <f t="shared" si="119"/>
        <v/>
      </c>
      <c r="G1264" s="55" t="str">
        <f t="shared" si="120"/>
        <v/>
      </c>
      <c r="H1264" s="136" t="str">
        <f>IF(AND(M1264&gt;0,M1264&lt;='Summary STATS'!$C$22),1,"")</f>
        <v/>
      </c>
      <c r="J1264" s="26">
        <v>1263</v>
      </c>
      <c r="R1264" s="15"/>
      <c r="S1264" s="15"/>
      <c r="EZ1264" s="134"/>
      <c r="FA1264" s="134"/>
      <c r="FB1264" s="134"/>
      <c r="FC1264" s="134"/>
      <c r="FD1264" s="134"/>
    </row>
    <row r="1265" spans="2:160" x14ac:dyDescent="0.2">
      <c r="B1265" s="55">
        <f t="shared" si="115"/>
        <v>0</v>
      </c>
      <c r="C1265" s="55" t="str">
        <f t="shared" si="116"/>
        <v/>
      </c>
      <c r="D1265" s="55" t="str">
        <f t="shared" si="117"/>
        <v/>
      </c>
      <c r="E1265" s="55" t="str">
        <f t="shared" si="118"/>
        <v/>
      </c>
      <c r="F1265" s="55" t="str">
        <f t="shared" si="119"/>
        <v/>
      </c>
      <c r="G1265" s="55" t="str">
        <f t="shared" si="120"/>
        <v/>
      </c>
      <c r="H1265" s="136" t="str">
        <f>IF(AND(M1265&gt;0,M1265&lt;='Summary STATS'!$C$22),1,"")</f>
        <v/>
      </c>
      <c r="J1265" s="26">
        <v>1264</v>
      </c>
      <c r="R1265" s="15"/>
      <c r="S1265" s="15"/>
      <c r="EZ1265" s="134"/>
      <c r="FA1265" s="134"/>
      <c r="FB1265" s="134"/>
      <c r="FC1265" s="134"/>
      <c r="FD1265" s="134"/>
    </row>
    <row r="1266" spans="2:160" x14ac:dyDescent="0.2">
      <c r="B1266" s="55">
        <f t="shared" si="115"/>
        <v>0</v>
      </c>
      <c r="C1266" s="55" t="str">
        <f t="shared" si="116"/>
        <v/>
      </c>
      <c r="D1266" s="55" t="str">
        <f t="shared" si="117"/>
        <v/>
      </c>
      <c r="E1266" s="55" t="str">
        <f t="shared" si="118"/>
        <v/>
      </c>
      <c r="F1266" s="55" t="str">
        <f t="shared" si="119"/>
        <v/>
      </c>
      <c r="G1266" s="55" t="str">
        <f t="shared" si="120"/>
        <v/>
      </c>
      <c r="H1266" s="136" t="str">
        <f>IF(AND(M1266&gt;0,M1266&lt;='Summary STATS'!$C$22),1,"")</f>
        <v/>
      </c>
      <c r="J1266" s="26">
        <v>1265</v>
      </c>
      <c r="R1266" s="15"/>
      <c r="S1266" s="15"/>
      <c r="EZ1266" s="134"/>
      <c r="FA1266" s="134"/>
      <c r="FB1266" s="134"/>
      <c r="FC1266" s="134"/>
      <c r="FD1266" s="134"/>
    </row>
    <row r="1267" spans="2:160" x14ac:dyDescent="0.2">
      <c r="B1267" s="55">
        <f t="shared" si="115"/>
        <v>0</v>
      </c>
      <c r="C1267" s="55" t="str">
        <f t="shared" si="116"/>
        <v/>
      </c>
      <c r="D1267" s="55" t="str">
        <f t="shared" si="117"/>
        <v/>
      </c>
      <c r="E1267" s="55" t="str">
        <f t="shared" si="118"/>
        <v/>
      </c>
      <c r="F1267" s="55" t="str">
        <f t="shared" si="119"/>
        <v/>
      </c>
      <c r="G1267" s="55" t="str">
        <f t="shared" si="120"/>
        <v/>
      </c>
      <c r="H1267" s="136" t="str">
        <f>IF(AND(M1267&gt;0,M1267&lt;='Summary STATS'!$C$22),1,"")</f>
        <v/>
      </c>
      <c r="J1267" s="26">
        <v>1266</v>
      </c>
      <c r="R1267" s="15"/>
      <c r="S1267" s="15"/>
      <c r="EZ1267" s="134"/>
      <c r="FA1267" s="134"/>
      <c r="FB1267" s="134"/>
      <c r="FC1267" s="134"/>
      <c r="FD1267" s="134"/>
    </row>
    <row r="1268" spans="2:160" x14ac:dyDescent="0.2">
      <c r="B1268" s="55">
        <f t="shared" si="115"/>
        <v>0</v>
      </c>
      <c r="C1268" s="55" t="str">
        <f t="shared" si="116"/>
        <v/>
      </c>
      <c r="D1268" s="55" t="str">
        <f t="shared" si="117"/>
        <v/>
      </c>
      <c r="E1268" s="55" t="str">
        <f t="shared" si="118"/>
        <v/>
      </c>
      <c r="F1268" s="55" t="str">
        <f t="shared" si="119"/>
        <v/>
      </c>
      <c r="G1268" s="55" t="str">
        <f t="shared" si="120"/>
        <v/>
      </c>
      <c r="H1268" s="136" t="str">
        <f>IF(AND(M1268&gt;0,M1268&lt;='Summary STATS'!$C$22),1,"")</f>
        <v/>
      </c>
      <c r="J1268" s="26">
        <v>1267</v>
      </c>
      <c r="R1268" s="15"/>
      <c r="S1268" s="15"/>
      <c r="EZ1268" s="134"/>
      <c r="FA1268" s="134"/>
      <c r="FB1268" s="134"/>
      <c r="FC1268" s="134"/>
      <c r="FD1268" s="134"/>
    </row>
    <row r="1269" spans="2:160" x14ac:dyDescent="0.2">
      <c r="B1269" s="55">
        <f t="shared" si="115"/>
        <v>0</v>
      </c>
      <c r="C1269" s="55" t="str">
        <f t="shared" si="116"/>
        <v/>
      </c>
      <c r="D1269" s="55" t="str">
        <f t="shared" si="117"/>
        <v/>
      </c>
      <c r="E1269" s="55" t="str">
        <f t="shared" si="118"/>
        <v/>
      </c>
      <c r="F1269" s="55" t="str">
        <f t="shared" si="119"/>
        <v/>
      </c>
      <c r="G1269" s="55" t="str">
        <f t="shared" si="120"/>
        <v/>
      </c>
      <c r="H1269" s="136" t="str">
        <f>IF(AND(M1269&gt;0,M1269&lt;='Summary STATS'!$C$22),1,"")</f>
        <v/>
      </c>
      <c r="J1269" s="26">
        <v>1268</v>
      </c>
      <c r="R1269" s="15"/>
      <c r="S1269" s="15"/>
      <c r="EZ1269" s="134"/>
      <c r="FA1269" s="134"/>
      <c r="FB1269" s="134"/>
      <c r="FC1269" s="134"/>
      <c r="FD1269" s="134"/>
    </row>
    <row r="1270" spans="2:160" x14ac:dyDescent="0.2">
      <c r="B1270" s="55">
        <f t="shared" si="115"/>
        <v>0</v>
      </c>
      <c r="C1270" s="55" t="str">
        <f t="shared" si="116"/>
        <v/>
      </c>
      <c r="D1270" s="55" t="str">
        <f t="shared" si="117"/>
        <v/>
      </c>
      <c r="E1270" s="55" t="str">
        <f t="shared" si="118"/>
        <v/>
      </c>
      <c r="F1270" s="55" t="str">
        <f t="shared" si="119"/>
        <v/>
      </c>
      <c r="G1270" s="55" t="str">
        <f t="shared" si="120"/>
        <v/>
      </c>
      <c r="H1270" s="136" t="str">
        <f>IF(AND(M1270&gt;0,M1270&lt;='Summary STATS'!$C$22),1,"")</f>
        <v/>
      </c>
      <c r="J1270" s="26">
        <v>1269</v>
      </c>
      <c r="R1270" s="15"/>
      <c r="S1270" s="15"/>
      <c r="EZ1270" s="134"/>
      <c r="FA1270" s="134"/>
      <c r="FB1270" s="134"/>
      <c r="FC1270" s="134"/>
      <c r="FD1270" s="134"/>
    </row>
    <row r="1271" spans="2:160" x14ac:dyDescent="0.2">
      <c r="B1271" s="55">
        <f t="shared" si="115"/>
        <v>0</v>
      </c>
      <c r="C1271" s="55" t="str">
        <f t="shared" si="116"/>
        <v/>
      </c>
      <c r="D1271" s="55" t="str">
        <f t="shared" si="117"/>
        <v/>
      </c>
      <c r="E1271" s="55" t="str">
        <f t="shared" si="118"/>
        <v/>
      </c>
      <c r="F1271" s="55" t="str">
        <f t="shared" si="119"/>
        <v/>
      </c>
      <c r="G1271" s="55" t="str">
        <f t="shared" si="120"/>
        <v/>
      </c>
      <c r="H1271" s="136" t="str">
        <f>IF(AND(M1271&gt;0,M1271&lt;='Summary STATS'!$C$22),1,"")</f>
        <v/>
      </c>
      <c r="J1271" s="26">
        <v>1270</v>
      </c>
      <c r="R1271" s="15"/>
      <c r="S1271" s="15"/>
      <c r="EZ1271" s="134"/>
      <c r="FA1271" s="134"/>
      <c r="FB1271" s="134"/>
      <c r="FC1271" s="134"/>
      <c r="FD1271" s="134"/>
    </row>
    <row r="1272" spans="2:160" x14ac:dyDescent="0.2">
      <c r="B1272" s="55">
        <f t="shared" si="115"/>
        <v>0</v>
      </c>
      <c r="C1272" s="55" t="str">
        <f t="shared" si="116"/>
        <v/>
      </c>
      <c r="D1272" s="55" t="str">
        <f t="shared" si="117"/>
        <v/>
      </c>
      <c r="E1272" s="55" t="str">
        <f t="shared" si="118"/>
        <v/>
      </c>
      <c r="F1272" s="55" t="str">
        <f t="shared" si="119"/>
        <v/>
      </c>
      <c r="G1272" s="55" t="str">
        <f t="shared" si="120"/>
        <v/>
      </c>
      <c r="H1272" s="136" t="str">
        <f>IF(AND(M1272&gt;0,M1272&lt;='Summary STATS'!$C$22),1,"")</f>
        <v/>
      </c>
      <c r="J1272" s="26">
        <v>1271</v>
      </c>
      <c r="R1272" s="15"/>
      <c r="S1272" s="15"/>
      <c r="EZ1272" s="134"/>
      <c r="FA1272" s="134"/>
      <c r="FB1272" s="134"/>
      <c r="FC1272" s="134"/>
      <c r="FD1272" s="134"/>
    </row>
    <row r="1273" spans="2:160" x14ac:dyDescent="0.2">
      <c r="B1273" s="55">
        <f t="shared" si="115"/>
        <v>0</v>
      </c>
      <c r="C1273" s="55" t="str">
        <f t="shared" si="116"/>
        <v/>
      </c>
      <c r="D1273" s="55" t="str">
        <f t="shared" si="117"/>
        <v/>
      </c>
      <c r="E1273" s="55" t="str">
        <f t="shared" si="118"/>
        <v/>
      </c>
      <c r="F1273" s="55" t="str">
        <f t="shared" si="119"/>
        <v/>
      </c>
      <c r="G1273" s="55" t="str">
        <f t="shared" si="120"/>
        <v/>
      </c>
      <c r="H1273" s="136" t="str">
        <f>IF(AND(M1273&gt;0,M1273&lt;='Summary STATS'!$C$22),1,"")</f>
        <v/>
      </c>
      <c r="J1273" s="26">
        <v>1272</v>
      </c>
      <c r="R1273" s="15"/>
      <c r="S1273" s="15"/>
      <c r="EZ1273" s="134"/>
      <c r="FA1273" s="134"/>
      <c r="FB1273" s="134"/>
      <c r="FC1273" s="134"/>
      <c r="FD1273" s="134"/>
    </row>
    <row r="1274" spans="2:160" x14ac:dyDescent="0.2">
      <c r="B1274" s="55">
        <f t="shared" si="115"/>
        <v>0</v>
      </c>
      <c r="C1274" s="55" t="str">
        <f t="shared" si="116"/>
        <v/>
      </c>
      <c r="D1274" s="55" t="str">
        <f t="shared" si="117"/>
        <v/>
      </c>
      <c r="E1274" s="55" t="str">
        <f t="shared" si="118"/>
        <v/>
      </c>
      <c r="F1274" s="55" t="str">
        <f t="shared" si="119"/>
        <v/>
      </c>
      <c r="G1274" s="55" t="str">
        <f t="shared" si="120"/>
        <v/>
      </c>
      <c r="H1274" s="136" t="str">
        <f>IF(AND(M1274&gt;0,M1274&lt;='Summary STATS'!$C$22),1,"")</f>
        <v/>
      </c>
      <c r="J1274" s="26">
        <v>1273</v>
      </c>
      <c r="R1274" s="15"/>
      <c r="S1274" s="15"/>
      <c r="EZ1274" s="134"/>
      <c r="FA1274" s="134"/>
      <c r="FB1274" s="134"/>
      <c r="FC1274" s="134"/>
      <c r="FD1274" s="134"/>
    </row>
    <row r="1275" spans="2:160" x14ac:dyDescent="0.2">
      <c r="B1275" s="55">
        <f t="shared" si="115"/>
        <v>0</v>
      </c>
      <c r="C1275" s="55" t="str">
        <f t="shared" si="116"/>
        <v/>
      </c>
      <c r="D1275" s="55" t="str">
        <f t="shared" si="117"/>
        <v/>
      </c>
      <c r="E1275" s="55" t="str">
        <f t="shared" si="118"/>
        <v/>
      </c>
      <c r="F1275" s="55" t="str">
        <f t="shared" si="119"/>
        <v/>
      </c>
      <c r="G1275" s="55" t="str">
        <f t="shared" si="120"/>
        <v/>
      </c>
      <c r="H1275" s="136" t="str">
        <f>IF(AND(M1275&gt;0,M1275&lt;='Summary STATS'!$C$22),1,"")</f>
        <v/>
      </c>
      <c r="J1275" s="26">
        <v>1274</v>
      </c>
      <c r="R1275" s="15"/>
      <c r="S1275" s="15"/>
      <c r="EZ1275" s="134"/>
      <c r="FA1275" s="134"/>
      <c r="FB1275" s="134"/>
      <c r="FC1275" s="134"/>
      <c r="FD1275" s="134"/>
    </row>
    <row r="1276" spans="2:160" x14ac:dyDescent="0.2">
      <c r="B1276" s="55">
        <f t="shared" si="115"/>
        <v>0</v>
      </c>
      <c r="C1276" s="55" t="str">
        <f t="shared" si="116"/>
        <v/>
      </c>
      <c r="D1276" s="55" t="str">
        <f t="shared" si="117"/>
        <v/>
      </c>
      <c r="E1276" s="55" t="str">
        <f t="shared" si="118"/>
        <v/>
      </c>
      <c r="F1276" s="55" t="str">
        <f t="shared" si="119"/>
        <v/>
      </c>
      <c r="G1276" s="55" t="str">
        <f t="shared" si="120"/>
        <v/>
      </c>
      <c r="H1276" s="136" t="str">
        <f>IF(AND(M1276&gt;0,M1276&lt;='Summary STATS'!$C$22),1,"")</f>
        <v/>
      </c>
      <c r="J1276" s="26">
        <v>1275</v>
      </c>
      <c r="R1276" s="15"/>
      <c r="S1276" s="15"/>
      <c r="EZ1276" s="134"/>
      <c r="FA1276" s="134"/>
      <c r="FB1276" s="134"/>
      <c r="FC1276" s="134"/>
      <c r="FD1276" s="134"/>
    </row>
    <row r="1277" spans="2:160" x14ac:dyDescent="0.2">
      <c r="B1277" s="55">
        <f t="shared" si="115"/>
        <v>0</v>
      </c>
      <c r="C1277" s="55" t="str">
        <f t="shared" si="116"/>
        <v/>
      </c>
      <c r="D1277" s="55" t="str">
        <f t="shared" si="117"/>
        <v/>
      </c>
      <c r="E1277" s="55" t="str">
        <f t="shared" si="118"/>
        <v/>
      </c>
      <c r="F1277" s="55" t="str">
        <f t="shared" si="119"/>
        <v/>
      </c>
      <c r="G1277" s="55" t="str">
        <f t="shared" si="120"/>
        <v/>
      </c>
      <c r="H1277" s="136" t="str">
        <f>IF(AND(M1277&gt;0,M1277&lt;='Summary STATS'!$C$22),1,"")</f>
        <v/>
      </c>
      <c r="J1277" s="26">
        <v>1276</v>
      </c>
      <c r="R1277" s="15"/>
      <c r="S1277" s="15"/>
      <c r="EZ1277" s="134"/>
      <c r="FA1277" s="134"/>
      <c r="FB1277" s="134"/>
      <c r="FC1277" s="134"/>
      <c r="FD1277" s="134"/>
    </row>
    <row r="1278" spans="2:160" x14ac:dyDescent="0.2">
      <c r="B1278" s="55">
        <f t="shared" si="115"/>
        <v>0</v>
      </c>
      <c r="C1278" s="55" t="str">
        <f t="shared" si="116"/>
        <v/>
      </c>
      <c r="D1278" s="55" t="str">
        <f t="shared" si="117"/>
        <v/>
      </c>
      <c r="E1278" s="55" t="str">
        <f t="shared" si="118"/>
        <v/>
      </c>
      <c r="F1278" s="55" t="str">
        <f t="shared" si="119"/>
        <v/>
      </c>
      <c r="G1278" s="55" t="str">
        <f t="shared" si="120"/>
        <v/>
      </c>
      <c r="H1278" s="136" t="str">
        <f>IF(AND(M1278&gt;0,M1278&lt;='Summary STATS'!$C$22),1,"")</f>
        <v/>
      </c>
      <c r="J1278" s="26">
        <v>1277</v>
      </c>
      <c r="R1278" s="15"/>
      <c r="S1278" s="15"/>
      <c r="EZ1278" s="134"/>
      <c r="FA1278" s="134"/>
      <c r="FB1278" s="134"/>
      <c r="FC1278" s="134"/>
      <c r="FD1278" s="134"/>
    </row>
    <row r="1279" spans="2:160" x14ac:dyDescent="0.2">
      <c r="B1279" s="55">
        <f t="shared" si="115"/>
        <v>0</v>
      </c>
      <c r="C1279" s="55" t="str">
        <f t="shared" si="116"/>
        <v/>
      </c>
      <c r="D1279" s="55" t="str">
        <f t="shared" si="117"/>
        <v/>
      </c>
      <c r="E1279" s="55" t="str">
        <f t="shared" si="118"/>
        <v/>
      </c>
      <c r="F1279" s="55" t="str">
        <f t="shared" si="119"/>
        <v/>
      </c>
      <c r="G1279" s="55" t="str">
        <f t="shared" si="120"/>
        <v/>
      </c>
      <c r="H1279" s="136" t="str">
        <f>IF(AND(M1279&gt;0,M1279&lt;='Summary STATS'!$C$22),1,"")</f>
        <v/>
      </c>
      <c r="J1279" s="26">
        <v>1278</v>
      </c>
      <c r="R1279" s="15"/>
      <c r="S1279" s="15"/>
      <c r="EZ1279" s="134"/>
      <c r="FA1279" s="134"/>
      <c r="FB1279" s="134"/>
      <c r="FC1279" s="134"/>
      <c r="FD1279" s="134"/>
    </row>
    <row r="1280" spans="2:160" x14ac:dyDescent="0.2">
      <c r="B1280" s="55">
        <f t="shared" si="115"/>
        <v>0</v>
      </c>
      <c r="C1280" s="55" t="str">
        <f t="shared" si="116"/>
        <v/>
      </c>
      <c r="D1280" s="55" t="str">
        <f t="shared" si="117"/>
        <v/>
      </c>
      <c r="E1280" s="55" t="str">
        <f t="shared" si="118"/>
        <v/>
      </c>
      <c r="F1280" s="55" t="str">
        <f t="shared" si="119"/>
        <v/>
      </c>
      <c r="G1280" s="55" t="str">
        <f t="shared" si="120"/>
        <v/>
      </c>
      <c r="H1280" s="136" t="str">
        <f>IF(AND(M1280&gt;0,M1280&lt;='Summary STATS'!$C$22),1,"")</f>
        <v/>
      </c>
      <c r="J1280" s="26">
        <v>1279</v>
      </c>
      <c r="R1280" s="15"/>
      <c r="S1280" s="15"/>
      <c r="EZ1280" s="134"/>
      <c r="FA1280" s="134"/>
      <c r="FB1280" s="134"/>
      <c r="FC1280" s="134"/>
      <c r="FD1280" s="134"/>
    </row>
    <row r="1281" spans="2:160" x14ac:dyDescent="0.2">
      <c r="B1281" s="55">
        <f t="shared" si="115"/>
        <v>0</v>
      </c>
      <c r="C1281" s="55" t="str">
        <f t="shared" si="116"/>
        <v/>
      </c>
      <c r="D1281" s="55" t="str">
        <f t="shared" si="117"/>
        <v/>
      </c>
      <c r="E1281" s="55" t="str">
        <f t="shared" si="118"/>
        <v/>
      </c>
      <c r="F1281" s="55" t="str">
        <f t="shared" si="119"/>
        <v/>
      </c>
      <c r="G1281" s="55" t="str">
        <f t="shared" si="120"/>
        <v/>
      </c>
      <c r="H1281" s="136" t="str">
        <f>IF(AND(M1281&gt;0,M1281&lt;='Summary STATS'!$C$22),1,"")</f>
        <v/>
      </c>
      <c r="J1281" s="26">
        <v>1280</v>
      </c>
      <c r="R1281" s="15"/>
      <c r="S1281" s="15"/>
      <c r="EZ1281" s="134"/>
      <c r="FA1281" s="134"/>
      <c r="FB1281" s="134"/>
      <c r="FC1281" s="134"/>
      <c r="FD1281" s="134"/>
    </row>
    <row r="1282" spans="2:160" x14ac:dyDescent="0.2">
      <c r="B1282" s="55">
        <f t="shared" ref="B1282:B1345" si="121">COUNT(R1282:EY1282,FE1282:FM1282)</f>
        <v>0</v>
      </c>
      <c r="C1282" s="55" t="str">
        <f t="shared" ref="C1282:C1345" si="122">IF(COUNT(R1282:EY1282,FE1282:FM1282)&gt;0,COUNT(R1282:EY1282,FE1282:FM1282),"")</f>
        <v/>
      </c>
      <c r="D1282" s="55" t="str">
        <f t="shared" ref="D1282:D1345" si="123">IF(COUNT(T1282:BJ1282,BL1282:BT1282,BV1282:CB1282,CD1282:EY1282,FE1282:FM1282)&gt;0,COUNT(T1282:BJ1282,BL1282:BT1282,BV1282:CB1282,CD1282:EY1282,FE1282:FM1282),"")</f>
        <v/>
      </c>
      <c r="E1282" s="55" t="str">
        <f t="shared" ref="E1282:E1345" si="124">IF(H1282=1,COUNT(R1282:EY1282,FE1282:FM1282),"")</f>
        <v/>
      </c>
      <c r="F1282" s="55" t="str">
        <f t="shared" ref="F1282:F1345" si="125">IF(H1282=1,COUNT(T1282:BJ1282,BL1282:BT1282,BV1282:CB1282,CD1282:EY1282,FE1282:FM1282),"")</f>
        <v/>
      </c>
      <c r="G1282" s="55" t="str">
        <f t="shared" si="120"/>
        <v/>
      </c>
      <c r="H1282" s="136" t="str">
        <f>IF(AND(M1282&gt;0,M1282&lt;='Summary STATS'!$C$22),1,"")</f>
        <v/>
      </c>
      <c r="J1282" s="26">
        <v>1281</v>
      </c>
      <c r="R1282" s="15"/>
      <c r="S1282" s="15"/>
      <c r="EZ1282" s="134"/>
      <c r="FA1282" s="134"/>
      <c r="FB1282" s="134"/>
      <c r="FC1282" s="134"/>
      <c r="FD1282" s="134"/>
    </row>
    <row r="1283" spans="2:160" x14ac:dyDescent="0.2">
      <c r="B1283" s="55">
        <f t="shared" si="121"/>
        <v>0</v>
      </c>
      <c r="C1283" s="55" t="str">
        <f t="shared" si="122"/>
        <v/>
      </c>
      <c r="D1283" s="55" t="str">
        <f t="shared" si="123"/>
        <v/>
      </c>
      <c r="E1283" s="55" t="str">
        <f t="shared" si="124"/>
        <v/>
      </c>
      <c r="F1283" s="55" t="str">
        <f t="shared" si="125"/>
        <v/>
      </c>
      <c r="G1283" s="55" t="str">
        <f t="shared" si="120"/>
        <v/>
      </c>
      <c r="H1283" s="136" t="str">
        <f>IF(AND(M1283&gt;0,M1283&lt;='Summary STATS'!$C$22),1,"")</f>
        <v/>
      </c>
      <c r="J1283" s="26">
        <v>1282</v>
      </c>
      <c r="R1283" s="15"/>
      <c r="S1283" s="15"/>
      <c r="EZ1283" s="134"/>
      <c r="FA1283" s="134"/>
      <c r="FB1283" s="134"/>
      <c r="FC1283" s="134"/>
      <c r="FD1283" s="134"/>
    </row>
    <row r="1284" spans="2:160" x14ac:dyDescent="0.2">
      <c r="B1284" s="55">
        <f t="shared" si="121"/>
        <v>0</v>
      </c>
      <c r="C1284" s="55" t="str">
        <f t="shared" si="122"/>
        <v/>
      </c>
      <c r="D1284" s="55" t="str">
        <f t="shared" si="123"/>
        <v/>
      </c>
      <c r="E1284" s="55" t="str">
        <f t="shared" si="124"/>
        <v/>
      </c>
      <c r="F1284" s="55" t="str">
        <f t="shared" si="125"/>
        <v/>
      </c>
      <c r="G1284" s="55" t="str">
        <f t="shared" si="120"/>
        <v/>
      </c>
      <c r="H1284" s="136" t="str">
        <f>IF(AND(M1284&gt;0,M1284&lt;='Summary STATS'!$C$22),1,"")</f>
        <v/>
      </c>
      <c r="J1284" s="26">
        <v>1283</v>
      </c>
      <c r="R1284" s="15"/>
      <c r="S1284" s="15"/>
      <c r="EZ1284" s="134"/>
      <c r="FA1284" s="134"/>
      <c r="FB1284" s="134"/>
      <c r="FC1284" s="134"/>
      <c r="FD1284" s="134"/>
    </row>
    <row r="1285" spans="2:160" x14ac:dyDescent="0.2">
      <c r="B1285" s="55">
        <f t="shared" si="121"/>
        <v>0</v>
      </c>
      <c r="C1285" s="55" t="str">
        <f t="shared" si="122"/>
        <v/>
      </c>
      <c r="D1285" s="55" t="str">
        <f t="shared" si="123"/>
        <v/>
      </c>
      <c r="E1285" s="55" t="str">
        <f t="shared" si="124"/>
        <v/>
      </c>
      <c r="F1285" s="55" t="str">
        <f t="shared" si="125"/>
        <v/>
      </c>
      <c r="G1285" s="55" t="str">
        <f t="shared" si="120"/>
        <v/>
      </c>
      <c r="H1285" s="136" t="str">
        <f>IF(AND(M1285&gt;0,M1285&lt;='Summary STATS'!$C$22),1,"")</f>
        <v/>
      </c>
      <c r="J1285" s="26">
        <v>1284</v>
      </c>
      <c r="R1285" s="15"/>
      <c r="S1285" s="15"/>
      <c r="EZ1285" s="134"/>
      <c r="FA1285" s="134"/>
      <c r="FB1285" s="134"/>
      <c r="FC1285" s="134"/>
      <c r="FD1285" s="134"/>
    </row>
    <row r="1286" spans="2:160" x14ac:dyDescent="0.2">
      <c r="B1286" s="55">
        <f t="shared" si="121"/>
        <v>0</v>
      </c>
      <c r="C1286" s="55" t="str">
        <f t="shared" si="122"/>
        <v/>
      </c>
      <c r="D1286" s="55" t="str">
        <f t="shared" si="123"/>
        <v/>
      </c>
      <c r="E1286" s="55" t="str">
        <f t="shared" si="124"/>
        <v/>
      </c>
      <c r="F1286" s="55" t="str">
        <f t="shared" si="125"/>
        <v/>
      </c>
      <c r="G1286" s="55" t="str">
        <f t="shared" si="120"/>
        <v/>
      </c>
      <c r="H1286" s="136" t="str">
        <f>IF(AND(M1286&gt;0,M1286&lt;='Summary STATS'!$C$22),1,"")</f>
        <v/>
      </c>
      <c r="J1286" s="26">
        <v>1285</v>
      </c>
      <c r="R1286" s="15"/>
      <c r="S1286" s="15"/>
      <c r="EZ1286" s="134"/>
      <c r="FA1286" s="134"/>
      <c r="FB1286" s="134"/>
      <c r="FC1286" s="134"/>
      <c r="FD1286" s="134"/>
    </row>
    <row r="1287" spans="2:160" x14ac:dyDescent="0.2">
      <c r="B1287" s="55">
        <f t="shared" si="121"/>
        <v>0</v>
      </c>
      <c r="C1287" s="55" t="str">
        <f t="shared" si="122"/>
        <v/>
      </c>
      <c r="D1287" s="55" t="str">
        <f t="shared" si="123"/>
        <v/>
      </c>
      <c r="E1287" s="55" t="str">
        <f t="shared" si="124"/>
        <v/>
      </c>
      <c r="F1287" s="55" t="str">
        <f t="shared" si="125"/>
        <v/>
      </c>
      <c r="G1287" s="55" t="str">
        <f t="shared" si="120"/>
        <v/>
      </c>
      <c r="H1287" s="136" t="str">
        <f>IF(AND(M1287&gt;0,M1287&lt;='Summary STATS'!$C$22),1,"")</f>
        <v/>
      </c>
      <c r="J1287" s="26">
        <v>1286</v>
      </c>
      <c r="R1287" s="15"/>
      <c r="S1287" s="15"/>
      <c r="EZ1287" s="134"/>
      <c r="FA1287" s="134"/>
      <c r="FB1287" s="134"/>
      <c r="FC1287" s="134"/>
      <c r="FD1287" s="134"/>
    </row>
    <row r="1288" spans="2:160" x14ac:dyDescent="0.2">
      <c r="B1288" s="55">
        <f t="shared" si="121"/>
        <v>0</v>
      </c>
      <c r="C1288" s="55" t="str">
        <f t="shared" si="122"/>
        <v/>
      </c>
      <c r="D1288" s="55" t="str">
        <f t="shared" si="123"/>
        <v/>
      </c>
      <c r="E1288" s="55" t="str">
        <f t="shared" si="124"/>
        <v/>
      </c>
      <c r="F1288" s="55" t="str">
        <f t="shared" si="125"/>
        <v/>
      </c>
      <c r="G1288" s="55" t="str">
        <f t="shared" si="120"/>
        <v/>
      </c>
      <c r="H1288" s="136" t="str">
        <f>IF(AND(M1288&gt;0,M1288&lt;='Summary STATS'!$C$22),1,"")</f>
        <v/>
      </c>
      <c r="J1288" s="26">
        <v>1287</v>
      </c>
      <c r="R1288" s="15"/>
      <c r="S1288" s="15"/>
      <c r="EZ1288" s="134"/>
      <c r="FA1288" s="134"/>
      <c r="FB1288" s="134"/>
      <c r="FC1288" s="134"/>
      <c r="FD1288" s="134"/>
    </row>
    <row r="1289" spans="2:160" x14ac:dyDescent="0.2">
      <c r="B1289" s="55">
        <f t="shared" si="121"/>
        <v>0</v>
      </c>
      <c r="C1289" s="55" t="str">
        <f t="shared" si="122"/>
        <v/>
      </c>
      <c r="D1289" s="55" t="str">
        <f t="shared" si="123"/>
        <v/>
      </c>
      <c r="E1289" s="55" t="str">
        <f t="shared" si="124"/>
        <v/>
      </c>
      <c r="F1289" s="55" t="str">
        <f t="shared" si="125"/>
        <v/>
      </c>
      <c r="G1289" s="55" t="str">
        <f t="shared" si="120"/>
        <v/>
      </c>
      <c r="H1289" s="136" t="str">
        <f>IF(AND(M1289&gt;0,M1289&lt;='Summary STATS'!$C$22),1,"")</f>
        <v/>
      </c>
      <c r="J1289" s="26">
        <v>1288</v>
      </c>
      <c r="R1289" s="15"/>
      <c r="S1289" s="15"/>
      <c r="EZ1289" s="134"/>
      <c r="FA1289" s="134"/>
      <c r="FB1289" s="134"/>
      <c r="FC1289" s="134"/>
      <c r="FD1289" s="134"/>
    </row>
    <row r="1290" spans="2:160" x14ac:dyDescent="0.2">
      <c r="B1290" s="55">
        <f t="shared" si="121"/>
        <v>0</v>
      </c>
      <c r="C1290" s="55" t="str">
        <f t="shared" si="122"/>
        <v/>
      </c>
      <c r="D1290" s="55" t="str">
        <f t="shared" si="123"/>
        <v/>
      </c>
      <c r="E1290" s="55" t="str">
        <f t="shared" si="124"/>
        <v/>
      </c>
      <c r="F1290" s="55" t="str">
        <f t="shared" si="125"/>
        <v/>
      </c>
      <c r="G1290" s="55" t="str">
        <f t="shared" si="120"/>
        <v/>
      </c>
      <c r="H1290" s="136" t="str">
        <f>IF(AND(M1290&gt;0,M1290&lt;='Summary STATS'!$C$22),1,"")</f>
        <v/>
      </c>
      <c r="J1290" s="26">
        <v>1289</v>
      </c>
      <c r="R1290" s="15"/>
      <c r="S1290" s="15"/>
      <c r="EZ1290" s="134"/>
      <c r="FA1290" s="134"/>
      <c r="FB1290" s="134"/>
      <c r="FC1290" s="134"/>
      <c r="FD1290" s="134"/>
    </row>
    <row r="1291" spans="2:160" x14ac:dyDescent="0.2">
      <c r="B1291" s="55">
        <f t="shared" si="121"/>
        <v>0</v>
      </c>
      <c r="C1291" s="55" t="str">
        <f t="shared" si="122"/>
        <v/>
      </c>
      <c r="D1291" s="55" t="str">
        <f t="shared" si="123"/>
        <v/>
      </c>
      <c r="E1291" s="55" t="str">
        <f t="shared" si="124"/>
        <v/>
      </c>
      <c r="F1291" s="55" t="str">
        <f t="shared" si="125"/>
        <v/>
      </c>
      <c r="G1291" s="55" t="str">
        <f t="shared" si="120"/>
        <v/>
      </c>
      <c r="H1291" s="136" t="str">
        <f>IF(AND(M1291&gt;0,M1291&lt;='Summary STATS'!$C$22),1,"")</f>
        <v/>
      </c>
      <c r="J1291" s="26">
        <v>1290</v>
      </c>
      <c r="R1291" s="15"/>
      <c r="S1291" s="15"/>
      <c r="EZ1291" s="134"/>
      <c r="FA1291" s="134"/>
      <c r="FB1291" s="134"/>
      <c r="FC1291" s="134"/>
      <c r="FD1291" s="134"/>
    </row>
    <row r="1292" spans="2:160" x14ac:dyDescent="0.2">
      <c r="B1292" s="55">
        <f t="shared" si="121"/>
        <v>0</v>
      </c>
      <c r="C1292" s="55" t="str">
        <f t="shared" si="122"/>
        <v/>
      </c>
      <c r="D1292" s="55" t="str">
        <f t="shared" si="123"/>
        <v/>
      </c>
      <c r="E1292" s="55" t="str">
        <f t="shared" si="124"/>
        <v/>
      </c>
      <c r="F1292" s="55" t="str">
        <f t="shared" si="125"/>
        <v/>
      </c>
      <c r="G1292" s="55" t="str">
        <f t="shared" si="120"/>
        <v/>
      </c>
      <c r="H1292" s="136" t="str">
        <f>IF(AND(M1292&gt;0,M1292&lt;='Summary STATS'!$C$22),1,"")</f>
        <v/>
      </c>
      <c r="J1292" s="26">
        <v>1291</v>
      </c>
      <c r="R1292" s="15"/>
      <c r="S1292" s="15"/>
      <c r="EZ1292" s="134"/>
      <c r="FA1292" s="134"/>
      <c r="FB1292" s="134"/>
      <c r="FC1292" s="134"/>
      <c r="FD1292" s="134"/>
    </row>
    <row r="1293" spans="2:160" x14ac:dyDescent="0.2">
      <c r="B1293" s="55">
        <f t="shared" si="121"/>
        <v>0</v>
      </c>
      <c r="C1293" s="55" t="str">
        <f t="shared" si="122"/>
        <v/>
      </c>
      <c r="D1293" s="55" t="str">
        <f t="shared" si="123"/>
        <v/>
      </c>
      <c r="E1293" s="55" t="str">
        <f t="shared" si="124"/>
        <v/>
      </c>
      <c r="F1293" s="55" t="str">
        <f t="shared" si="125"/>
        <v/>
      </c>
      <c r="G1293" s="55" t="str">
        <f t="shared" si="120"/>
        <v/>
      </c>
      <c r="H1293" s="136" t="str">
        <f>IF(AND(M1293&gt;0,M1293&lt;='Summary STATS'!$C$22),1,"")</f>
        <v/>
      </c>
      <c r="J1293" s="26">
        <v>1292</v>
      </c>
      <c r="R1293" s="15"/>
      <c r="S1293" s="15"/>
      <c r="EZ1293" s="134"/>
      <c r="FA1293" s="134"/>
      <c r="FB1293" s="134"/>
      <c r="FC1293" s="134"/>
      <c r="FD1293" s="134"/>
    </row>
    <row r="1294" spans="2:160" x14ac:dyDescent="0.2">
      <c r="B1294" s="55">
        <f t="shared" si="121"/>
        <v>0</v>
      </c>
      <c r="C1294" s="55" t="str">
        <f t="shared" si="122"/>
        <v/>
      </c>
      <c r="D1294" s="55" t="str">
        <f t="shared" si="123"/>
        <v/>
      </c>
      <c r="E1294" s="55" t="str">
        <f t="shared" si="124"/>
        <v/>
      </c>
      <c r="F1294" s="55" t="str">
        <f t="shared" si="125"/>
        <v/>
      </c>
      <c r="G1294" s="55" t="str">
        <f t="shared" si="120"/>
        <v/>
      </c>
      <c r="H1294" s="136" t="str">
        <f>IF(AND(M1294&gt;0,M1294&lt;='Summary STATS'!$C$22),1,"")</f>
        <v/>
      </c>
      <c r="J1294" s="26">
        <v>1293</v>
      </c>
      <c r="R1294" s="15"/>
      <c r="S1294" s="15"/>
      <c r="EZ1294" s="134"/>
      <c r="FA1294" s="134"/>
      <c r="FB1294" s="134"/>
      <c r="FC1294" s="134"/>
      <c r="FD1294" s="134"/>
    </row>
    <row r="1295" spans="2:160" x14ac:dyDescent="0.2">
      <c r="B1295" s="55">
        <f t="shared" si="121"/>
        <v>0</v>
      </c>
      <c r="C1295" s="55" t="str">
        <f t="shared" si="122"/>
        <v/>
      </c>
      <c r="D1295" s="55" t="str">
        <f t="shared" si="123"/>
        <v/>
      </c>
      <c r="E1295" s="55" t="str">
        <f t="shared" si="124"/>
        <v/>
      </c>
      <c r="F1295" s="55" t="str">
        <f t="shared" si="125"/>
        <v/>
      </c>
      <c r="G1295" s="55" t="str">
        <f t="shared" si="120"/>
        <v/>
      </c>
      <c r="H1295" s="136" t="str">
        <f>IF(AND(M1295&gt;0,M1295&lt;='Summary STATS'!$C$22),1,"")</f>
        <v/>
      </c>
      <c r="J1295" s="26">
        <v>1294</v>
      </c>
      <c r="R1295" s="15"/>
      <c r="S1295" s="15"/>
      <c r="EZ1295" s="134"/>
      <c r="FA1295" s="134"/>
      <c r="FB1295" s="134"/>
      <c r="FC1295" s="134"/>
      <c r="FD1295" s="134"/>
    </row>
    <row r="1296" spans="2:160" x14ac:dyDescent="0.2">
      <c r="B1296" s="55">
        <f t="shared" si="121"/>
        <v>0</v>
      </c>
      <c r="C1296" s="55" t="str">
        <f t="shared" si="122"/>
        <v/>
      </c>
      <c r="D1296" s="55" t="str">
        <f t="shared" si="123"/>
        <v/>
      </c>
      <c r="E1296" s="55" t="str">
        <f t="shared" si="124"/>
        <v/>
      </c>
      <c r="F1296" s="55" t="str">
        <f t="shared" si="125"/>
        <v/>
      </c>
      <c r="G1296" s="55" t="str">
        <f t="shared" si="120"/>
        <v/>
      </c>
      <c r="H1296" s="136" t="str">
        <f>IF(AND(M1296&gt;0,M1296&lt;='Summary STATS'!$C$22),1,"")</f>
        <v/>
      </c>
      <c r="J1296" s="26">
        <v>1295</v>
      </c>
      <c r="R1296" s="15"/>
      <c r="S1296" s="15"/>
      <c r="EZ1296" s="134"/>
      <c r="FA1296" s="134"/>
      <c r="FB1296" s="134"/>
      <c r="FC1296" s="134"/>
      <c r="FD1296" s="134"/>
    </row>
    <row r="1297" spans="2:160" x14ac:dyDescent="0.2">
      <c r="B1297" s="55">
        <f t="shared" si="121"/>
        <v>0</v>
      </c>
      <c r="C1297" s="55" t="str">
        <f t="shared" si="122"/>
        <v/>
      </c>
      <c r="D1297" s="55" t="str">
        <f t="shared" si="123"/>
        <v/>
      </c>
      <c r="E1297" s="55" t="str">
        <f t="shared" si="124"/>
        <v/>
      </c>
      <c r="F1297" s="55" t="str">
        <f t="shared" si="125"/>
        <v/>
      </c>
      <c r="G1297" s="55" t="str">
        <f t="shared" si="120"/>
        <v/>
      </c>
      <c r="H1297" s="136" t="str">
        <f>IF(AND(M1297&gt;0,M1297&lt;='Summary STATS'!$C$22),1,"")</f>
        <v/>
      </c>
      <c r="J1297" s="26">
        <v>1296</v>
      </c>
      <c r="R1297" s="15"/>
      <c r="S1297" s="15"/>
      <c r="EZ1297" s="134"/>
      <c r="FA1297" s="134"/>
      <c r="FB1297" s="134"/>
      <c r="FC1297" s="134"/>
      <c r="FD1297" s="134"/>
    </row>
    <row r="1298" spans="2:160" x14ac:dyDescent="0.2">
      <c r="B1298" s="55">
        <f t="shared" si="121"/>
        <v>0</v>
      </c>
      <c r="C1298" s="55" t="str">
        <f t="shared" si="122"/>
        <v/>
      </c>
      <c r="D1298" s="55" t="str">
        <f t="shared" si="123"/>
        <v/>
      </c>
      <c r="E1298" s="55" t="str">
        <f t="shared" si="124"/>
        <v/>
      </c>
      <c r="F1298" s="55" t="str">
        <f t="shared" si="125"/>
        <v/>
      </c>
      <c r="G1298" s="55" t="str">
        <f t="shared" si="120"/>
        <v/>
      </c>
      <c r="H1298" s="136" t="str">
        <f>IF(AND(M1298&gt;0,M1298&lt;='Summary STATS'!$C$22),1,"")</f>
        <v/>
      </c>
      <c r="J1298" s="26">
        <v>1297</v>
      </c>
      <c r="R1298" s="15"/>
      <c r="S1298" s="15"/>
      <c r="EZ1298" s="134"/>
      <c r="FA1298" s="134"/>
      <c r="FB1298" s="134"/>
      <c r="FC1298" s="134"/>
      <c r="FD1298" s="134"/>
    </row>
    <row r="1299" spans="2:160" x14ac:dyDescent="0.2">
      <c r="B1299" s="55">
        <f t="shared" si="121"/>
        <v>0</v>
      </c>
      <c r="C1299" s="55" t="str">
        <f t="shared" si="122"/>
        <v/>
      </c>
      <c r="D1299" s="55" t="str">
        <f t="shared" si="123"/>
        <v/>
      </c>
      <c r="E1299" s="55" t="str">
        <f t="shared" si="124"/>
        <v/>
      </c>
      <c r="F1299" s="55" t="str">
        <f t="shared" si="125"/>
        <v/>
      </c>
      <c r="G1299" s="55" t="str">
        <f t="shared" si="120"/>
        <v/>
      </c>
      <c r="H1299" s="136" t="str">
        <f>IF(AND(M1299&gt;0,M1299&lt;='Summary STATS'!$C$22),1,"")</f>
        <v/>
      </c>
      <c r="J1299" s="26">
        <v>1298</v>
      </c>
      <c r="R1299" s="15"/>
      <c r="S1299" s="15"/>
      <c r="EZ1299" s="134"/>
      <c r="FA1299" s="134"/>
      <c r="FB1299" s="134"/>
      <c r="FC1299" s="134"/>
      <c r="FD1299" s="134"/>
    </row>
    <row r="1300" spans="2:160" x14ac:dyDescent="0.2">
      <c r="B1300" s="55">
        <f t="shared" si="121"/>
        <v>0</v>
      </c>
      <c r="C1300" s="55" t="str">
        <f t="shared" si="122"/>
        <v/>
      </c>
      <c r="D1300" s="55" t="str">
        <f t="shared" si="123"/>
        <v/>
      </c>
      <c r="E1300" s="55" t="str">
        <f t="shared" si="124"/>
        <v/>
      </c>
      <c r="F1300" s="55" t="str">
        <f t="shared" si="125"/>
        <v/>
      </c>
      <c r="G1300" s="55" t="str">
        <f t="shared" si="120"/>
        <v/>
      </c>
      <c r="H1300" s="136" t="str">
        <f>IF(AND(M1300&gt;0,M1300&lt;='Summary STATS'!$C$22),1,"")</f>
        <v/>
      </c>
      <c r="J1300" s="26">
        <v>1299</v>
      </c>
      <c r="R1300" s="15"/>
      <c r="S1300" s="15"/>
      <c r="EZ1300" s="134"/>
      <c r="FA1300" s="134"/>
      <c r="FB1300" s="134"/>
      <c r="FC1300" s="134"/>
      <c r="FD1300" s="134"/>
    </row>
    <row r="1301" spans="2:160" x14ac:dyDescent="0.2">
      <c r="B1301" s="55">
        <f t="shared" si="121"/>
        <v>0</v>
      </c>
      <c r="C1301" s="55" t="str">
        <f t="shared" si="122"/>
        <v/>
      </c>
      <c r="D1301" s="55" t="str">
        <f t="shared" si="123"/>
        <v/>
      </c>
      <c r="E1301" s="55" t="str">
        <f t="shared" si="124"/>
        <v/>
      </c>
      <c r="F1301" s="55" t="str">
        <f t="shared" si="125"/>
        <v/>
      </c>
      <c r="G1301" s="55" t="str">
        <f t="shared" si="120"/>
        <v/>
      </c>
      <c r="H1301" s="136" t="str">
        <f>IF(AND(M1301&gt;0,M1301&lt;='Summary STATS'!$C$22),1,"")</f>
        <v/>
      </c>
      <c r="J1301" s="26">
        <v>1300</v>
      </c>
      <c r="R1301" s="15"/>
      <c r="S1301" s="15"/>
      <c r="EZ1301" s="134"/>
      <c r="FA1301" s="134"/>
      <c r="FB1301" s="134"/>
      <c r="FC1301" s="134"/>
      <c r="FD1301" s="134"/>
    </row>
    <row r="1302" spans="2:160" x14ac:dyDescent="0.2">
      <c r="B1302" s="55">
        <f t="shared" si="121"/>
        <v>0</v>
      </c>
      <c r="C1302" s="55" t="str">
        <f t="shared" si="122"/>
        <v/>
      </c>
      <c r="D1302" s="55" t="str">
        <f t="shared" si="123"/>
        <v/>
      </c>
      <c r="E1302" s="55" t="str">
        <f t="shared" si="124"/>
        <v/>
      </c>
      <c r="F1302" s="55" t="str">
        <f t="shared" si="125"/>
        <v/>
      </c>
      <c r="G1302" s="55" t="str">
        <f t="shared" si="120"/>
        <v/>
      </c>
      <c r="H1302" s="136" t="str">
        <f>IF(AND(M1302&gt;0,M1302&lt;='Summary STATS'!$C$22),1,"")</f>
        <v/>
      </c>
      <c r="J1302" s="26">
        <v>1301</v>
      </c>
      <c r="R1302" s="15"/>
      <c r="S1302" s="15"/>
      <c r="EZ1302" s="134"/>
      <c r="FA1302" s="134"/>
      <c r="FB1302" s="134"/>
      <c r="FC1302" s="134"/>
      <c r="FD1302" s="134"/>
    </row>
    <row r="1303" spans="2:160" x14ac:dyDescent="0.2">
      <c r="B1303" s="55">
        <f t="shared" si="121"/>
        <v>0</v>
      </c>
      <c r="C1303" s="55" t="str">
        <f t="shared" si="122"/>
        <v/>
      </c>
      <c r="D1303" s="55" t="str">
        <f t="shared" si="123"/>
        <v/>
      </c>
      <c r="E1303" s="55" t="str">
        <f t="shared" si="124"/>
        <v/>
      </c>
      <c r="F1303" s="55" t="str">
        <f t="shared" si="125"/>
        <v/>
      </c>
      <c r="G1303" s="55" t="str">
        <f t="shared" si="120"/>
        <v/>
      </c>
      <c r="H1303" s="136" t="str">
        <f>IF(AND(M1303&gt;0,M1303&lt;='Summary STATS'!$C$22),1,"")</f>
        <v/>
      </c>
      <c r="J1303" s="26">
        <v>1302</v>
      </c>
      <c r="R1303" s="15"/>
      <c r="S1303" s="15"/>
      <c r="EZ1303" s="134"/>
      <c r="FA1303" s="134"/>
      <c r="FB1303" s="134"/>
      <c r="FC1303" s="134"/>
      <c r="FD1303" s="134"/>
    </row>
    <row r="1304" spans="2:160" x14ac:dyDescent="0.2">
      <c r="B1304" s="55">
        <f t="shared" si="121"/>
        <v>0</v>
      </c>
      <c r="C1304" s="55" t="str">
        <f t="shared" si="122"/>
        <v/>
      </c>
      <c r="D1304" s="55" t="str">
        <f t="shared" si="123"/>
        <v/>
      </c>
      <c r="E1304" s="55" t="str">
        <f t="shared" si="124"/>
        <v/>
      </c>
      <c r="F1304" s="55" t="str">
        <f t="shared" si="125"/>
        <v/>
      </c>
      <c r="G1304" s="55" t="str">
        <f t="shared" si="120"/>
        <v/>
      </c>
      <c r="H1304" s="136" t="str">
        <f>IF(AND(M1304&gt;0,M1304&lt;='Summary STATS'!$C$22),1,"")</f>
        <v/>
      </c>
      <c r="J1304" s="26">
        <v>1303</v>
      </c>
      <c r="R1304" s="15"/>
      <c r="S1304" s="15"/>
      <c r="EZ1304" s="134"/>
      <c r="FA1304" s="134"/>
      <c r="FB1304" s="134"/>
      <c r="FC1304" s="134"/>
      <c r="FD1304" s="134"/>
    </row>
    <row r="1305" spans="2:160" x14ac:dyDescent="0.2">
      <c r="B1305" s="55">
        <f t="shared" si="121"/>
        <v>0</v>
      </c>
      <c r="C1305" s="55" t="str">
        <f t="shared" si="122"/>
        <v/>
      </c>
      <c r="D1305" s="55" t="str">
        <f t="shared" si="123"/>
        <v/>
      </c>
      <c r="E1305" s="55" t="str">
        <f t="shared" si="124"/>
        <v/>
      </c>
      <c r="F1305" s="55" t="str">
        <f t="shared" si="125"/>
        <v/>
      </c>
      <c r="G1305" s="55" t="str">
        <f t="shared" si="120"/>
        <v/>
      </c>
      <c r="H1305" s="136" t="str">
        <f>IF(AND(M1305&gt;0,M1305&lt;='Summary STATS'!$C$22),1,"")</f>
        <v/>
      </c>
      <c r="J1305" s="26">
        <v>1304</v>
      </c>
      <c r="R1305" s="15"/>
      <c r="S1305" s="15"/>
      <c r="EZ1305" s="134"/>
      <c r="FA1305" s="134"/>
      <c r="FB1305" s="134"/>
      <c r="FC1305" s="134"/>
      <c r="FD1305" s="134"/>
    </row>
    <row r="1306" spans="2:160" x14ac:dyDescent="0.2">
      <c r="B1306" s="55">
        <f t="shared" si="121"/>
        <v>0</v>
      </c>
      <c r="C1306" s="55" t="str">
        <f t="shared" si="122"/>
        <v/>
      </c>
      <c r="D1306" s="55" t="str">
        <f t="shared" si="123"/>
        <v/>
      </c>
      <c r="E1306" s="55" t="str">
        <f t="shared" si="124"/>
        <v/>
      </c>
      <c r="F1306" s="55" t="str">
        <f t="shared" si="125"/>
        <v/>
      </c>
      <c r="G1306" s="55" t="str">
        <f t="shared" ref="G1306:G1369" si="126">IF($B1306&gt;=1,$M1306,"")</f>
        <v/>
      </c>
      <c r="H1306" s="136" t="str">
        <f>IF(AND(M1306&gt;0,M1306&lt;='Summary STATS'!$C$22),1,"")</f>
        <v/>
      </c>
      <c r="J1306" s="26">
        <v>1305</v>
      </c>
      <c r="R1306" s="15"/>
      <c r="S1306" s="15"/>
      <c r="EZ1306" s="134"/>
      <c r="FA1306" s="134"/>
      <c r="FB1306" s="134"/>
      <c r="FC1306" s="134"/>
      <c r="FD1306" s="134"/>
    </row>
    <row r="1307" spans="2:160" x14ac:dyDescent="0.2">
      <c r="B1307" s="55">
        <f t="shared" si="121"/>
        <v>0</v>
      </c>
      <c r="C1307" s="55" t="str">
        <f t="shared" si="122"/>
        <v/>
      </c>
      <c r="D1307" s="55" t="str">
        <f t="shared" si="123"/>
        <v/>
      </c>
      <c r="E1307" s="55" t="str">
        <f t="shared" si="124"/>
        <v/>
      </c>
      <c r="F1307" s="55" t="str">
        <f t="shared" si="125"/>
        <v/>
      </c>
      <c r="G1307" s="55" t="str">
        <f t="shared" si="126"/>
        <v/>
      </c>
      <c r="H1307" s="136" t="str">
        <f>IF(AND(M1307&gt;0,M1307&lt;='Summary STATS'!$C$22),1,"")</f>
        <v/>
      </c>
      <c r="J1307" s="26">
        <v>1306</v>
      </c>
      <c r="R1307" s="15"/>
      <c r="S1307" s="15"/>
      <c r="EZ1307" s="134"/>
      <c r="FA1307" s="134"/>
      <c r="FB1307" s="134"/>
      <c r="FC1307" s="134"/>
      <c r="FD1307" s="134"/>
    </row>
    <row r="1308" spans="2:160" x14ac:dyDescent="0.2">
      <c r="B1308" s="55">
        <f t="shared" si="121"/>
        <v>0</v>
      </c>
      <c r="C1308" s="55" t="str">
        <f t="shared" si="122"/>
        <v/>
      </c>
      <c r="D1308" s="55" t="str">
        <f t="shared" si="123"/>
        <v/>
      </c>
      <c r="E1308" s="55" t="str">
        <f t="shared" si="124"/>
        <v/>
      </c>
      <c r="F1308" s="55" t="str">
        <f t="shared" si="125"/>
        <v/>
      </c>
      <c r="G1308" s="55" t="str">
        <f t="shared" si="126"/>
        <v/>
      </c>
      <c r="H1308" s="136" t="str">
        <f>IF(AND(M1308&gt;0,M1308&lt;='Summary STATS'!$C$22),1,"")</f>
        <v/>
      </c>
      <c r="J1308" s="26">
        <v>1307</v>
      </c>
      <c r="R1308" s="15"/>
      <c r="S1308" s="15"/>
      <c r="EZ1308" s="134"/>
      <c r="FA1308" s="134"/>
      <c r="FB1308" s="134"/>
      <c r="FC1308" s="134"/>
      <c r="FD1308" s="134"/>
    </row>
    <row r="1309" spans="2:160" x14ac:dyDescent="0.2">
      <c r="B1309" s="55">
        <f t="shared" si="121"/>
        <v>0</v>
      </c>
      <c r="C1309" s="55" t="str">
        <f t="shared" si="122"/>
        <v/>
      </c>
      <c r="D1309" s="55" t="str">
        <f t="shared" si="123"/>
        <v/>
      </c>
      <c r="E1309" s="55" t="str">
        <f t="shared" si="124"/>
        <v/>
      </c>
      <c r="F1309" s="55" t="str">
        <f t="shared" si="125"/>
        <v/>
      </c>
      <c r="G1309" s="55" t="str">
        <f t="shared" si="126"/>
        <v/>
      </c>
      <c r="H1309" s="136" t="str">
        <f>IF(AND(M1309&gt;0,M1309&lt;='Summary STATS'!$C$22),1,"")</f>
        <v/>
      </c>
      <c r="J1309" s="26">
        <v>1308</v>
      </c>
      <c r="R1309" s="15"/>
      <c r="S1309" s="15"/>
      <c r="EZ1309" s="134"/>
      <c r="FA1309" s="134"/>
      <c r="FB1309" s="134"/>
      <c r="FC1309" s="134"/>
      <c r="FD1309" s="134"/>
    </row>
    <row r="1310" spans="2:160" x14ac:dyDescent="0.2">
      <c r="B1310" s="55">
        <f t="shared" si="121"/>
        <v>0</v>
      </c>
      <c r="C1310" s="55" t="str">
        <f t="shared" si="122"/>
        <v/>
      </c>
      <c r="D1310" s="55" t="str">
        <f t="shared" si="123"/>
        <v/>
      </c>
      <c r="E1310" s="55" t="str">
        <f t="shared" si="124"/>
        <v/>
      </c>
      <c r="F1310" s="55" t="str">
        <f t="shared" si="125"/>
        <v/>
      </c>
      <c r="G1310" s="55" t="str">
        <f t="shared" si="126"/>
        <v/>
      </c>
      <c r="H1310" s="136" t="str">
        <f>IF(AND(M1310&gt;0,M1310&lt;='Summary STATS'!$C$22),1,"")</f>
        <v/>
      </c>
      <c r="J1310" s="26">
        <v>1309</v>
      </c>
      <c r="R1310" s="15"/>
      <c r="S1310" s="15"/>
      <c r="EZ1310" s="134"/>
      <c r="FA1310" s="134"/>
      <c r="FB1310" s="134"/>
      <c r="FC1310" s="134"/>
      <c r="FD1310" s="134"/>
    </row>
    <row r="1311" spans="2:160" x14ac:dyDescent="0.2">
      <c r="B1311" s="55">
        <f t="shared" si="121"/>
        <v>0</v>
      </c>
      <c r="C1311" s="55" t="str">
        <f t="shared" si="122"/>
        <v/>
      </c>
      <c r="D1311" s="55" t="str">
        <f t="shared" si="123"/>
        <v/>
      </c>
      <c r="E1311" s="55" t="str">
        <f t="shared" si="124"/>
        <v/>
      </c>
      <c r="F1311" s="55" t="str">
        <f t="shared" si="125"/>
        <v/>
      </c>
      <c r="G1311" s="55" t="str">
        <f t="shared" si="126"/>
        <v/>
      </c>
      <c r="H1311" s="136" t="str">
        <f>IF(AND(M1311&gt;0,M1311&lt;='Summary STATS'!$C$22),1,"")</f>
        <v/>
      </c>
      <c r="J1311" s="26">
        <v>1310</v>
      </c>
      <c r="R1311" s="15"/>
      <c r="S1311" s="15"/>
      <c r="EZ1311" s="134"/>
      <c r="FA1311" s="134"/>
      <c r="FB1311" s="134"/>
      <c r="FC1311" s="134"/>
      <c r="FD1311" s="134"/>
    </row>
    <row r="1312" spans="2:160" x14ac:dyDescent="0.2">
      <c r="B1312" s="55">
        <f t="shared" si="121"/>
        <v>0</v>
      </c>
      <c r="C1312" s="55" t="str">
        <f t="shared" si="122"/>
        <v/>
      </c>
      <c r="D1312" s="55" t="str">
        <f t="shared" si="123"/>
        <v/>
      </c>
      <c r="E1312" s="55" t="str">
        <f t="shared" si="124"/>
        <v/>
      </c>
      <c r="F1312" s="55" t="str">
        <f t="shared" si="125"/>
        <v/>
      </c>
      <c r="G1312" s="55" t="str">
        <f t="shared" si="126"/>
        <v/>
      </c>
      <c r="H1312" s="136" t="str">
        <f>IF(AND(M1312&gt;0,M1312&lt;='Summary STATS'!$C$22),1,"")</f>
        <v/>
      </c>
      <c r="J1312" s="26">
        <v>1311</v>
      </c>
      <c r="R1312" s="15"/>
      <c r="S1312" s="15"/>
      <c r="EZ1312" s="134"/>
      <c r="FA1312" s="134"/>
      <c r="FB1312" s="134"/>
      <c r="FC1312" s="134"/>
      <c r="FD1312" s="134"/>
    </row>
    <row r="1313" spans="2:160" x14ac:dyDescent="0.2">
      <c r="B1313" s="55">
        <f t="shared" si="121"/>
        <v>0</v>
      </c>
      <c r="C1313" s="55" t="str">
        <f t="shared" si="122"/>
        <v/>
      </c>
      <c r="D1313" s="55" t="str">
        <f t="shared" si="123"/>
        <v/>
      </c>
      <c r="E1313" s="55" t="str">
        <f t="shared" si="124"/>
        <v/>
      </c>
      <c r="F1313" s="55" t="str">
        <f t="shared" si="125"/>
        <v/>
      </c>
      <c r="G1313" s="55" t="str">
        <f t="shared" si="126"/>
        <v/>
      </c>
      <c r="H1313" s="136" t="str">
        <f>IF(AND(M1313&gt;0,M1313&lt;='Summary STATS'!$C$22),1,"")</f>
        <v/>
      </c>
      <c r="J1313" s="26">
        <v>1312</v>
      </c>
      <c r="R1313" s="15"/>
      <c r="S1313" s="15"/>
      <c r="EZ1313" s="134"/>
      <c r="FA1313" s="134"/>
      <c r="FB1313" s="134"/>
      <c r="FC1313" s="134"/>
      <c r="FD1313" s="134"/>
    </row>
    <row r="1314" spans="2:160" x14ac:dyDescent="0.2">
      <c r="B1314" s="55">
        <f t="shared" si="121"/>
        <v>0</v>
      </c>
      <c r="C1314" s="55" t="str">
        <f t="shared" si="122"/>
        <v/>
      </c>
      <c r="D1314" s="55" t="str">
        <f t="shared" si="123"/>
        <v/>
      </c>
      <c r="E1314" s="55" t="str">
        <f t="shared" si="124"/>
        <v/>
      </c>
      <c r="F1314" s="55" t="str">
        <f t="shared" si="125"/>
        <v/>
      </c>
      <c r="G1314" s="55" t="str">
        <f t="shared" si="126"/>
        <v/>
      </c>
      <c r="H1314" s="136" t="str">
        <f>IF(AND(M1314&gt;0,M1314&lt;='Summary STATS'!$C$22),1,"")</f>
        <v/>
      </c>
      <c r="J1314" s="26">
        <v>1313</v>
      </c>
      <c r="R1314" s="15"/>
      <c r="S1314" s="15"/>
      <c r="EZ1314" s="134"/>
      <c r="FA1314" s="134"/>
      <c r="FB1314" s="134"/>
      <c r="FC1314" s="134"/>
      <c r="FD1314" s="134"/>
    </row>
    <row r="1315" spans="2:160" x14ac:dyDescent="0.2">
      <c r="B1315" s="55">
        <f t="shared" si="121"/>
        <v>0</v>
      </c>
      <c r="C1315" s="55" t="str">
        <f t="shared" si="122"/>
        <v/>
      </c>
      <c r="D1315" s="55" t="str">
        <f t="shared" si="123"/>
        <v/>
      </c>
      <c r="E1315" s="55" t="str">
        <f t="shared" si="124"/>
        <v/>
      </c>
      <c r="F1315" s="55" t="str">
        <f t="shared" si="125"/>
        <v/>
      </c>
      <c r="G1315" s="55" t="str">
        <f t="shared" si="126"/>
        <v/>
      </c>
      <c r="H1315" s="136" t="str">
        <f>IF(AND(M1315&gt;0,M1315&lt;='Summary STATS'!$C$22),1,"")</f>
        <v/>
      </c>
      <c r="J1315" s="26">
        <v>1314</v>
      </c>
      <c r="R1315" s="15"/>
      <c r="S1315" s="15"/>
      <c r="EZ1315" s="134"/>
      <c r="FA1315" s="134"/>
      <c r="FB1315" s="134"/>
      <c r="FC1315" s="134"/>
      <c r="FD1315" s="134"/>
    </row>
    <row r="1316" spans="2:160" x14ac:dyDescent="0.2">
      <c r="B1316" s="55">
        <f t="shared" si="121"/>
        <v>0</v>
      </c>
      <c r="C1316" s="55" t="str">
        <f t="shared" si="122"/>
        <v/>
      </c>
      <c r="D1316" s="55" t="str">
        <f t="shared" si="123"/>
        <v/>
      </c>
      <c r="E1316" s="55" t="str">
        <f t="shared" si="124"/>
        <v/>
      </c>
      <c r="F1316" s="55" t="str">
        <f t="shared" si="125"/>
        <v/>
      </c>
      <c r="G1316" s="55" t="str">
        <f t="shared" si="126"/>
        <v/>
      </c>
      <c r="H1316" s="136" t="str">
        <f>IF(AND(M1316&gt;0,M1316&lt;='Summary STATS'!$C$22),1,"")</f>
        <v/>
      </c>
      <c r="J1316" s="26">
        <v>1315</v>
      </c>
      <c r="R1316" s="15"/>
      <c r="S1316" s="15"/>
      <c r="EZ1316" s="134"/>
      <c r="FA1316" s="134"/>
      <c r="FB1316" s="134"/>
      <c r="FC1316" s="134"/>
      <c r="FD1316" s="134"/>
    </row>
    <row r="1317" spans="2:160" x14ac:dyDescent="0.2">
      <c r="B1317" s="55">
        <f t="shared" si="121"/>
        <v>0</v>
      </c>
      <c r="C1317" s="55" t="str">
        <f t="shared" si="122"/>
        <v/>
      </c>
      <c r="D1317" s="55" t="str">
        <f t="shared" si="123"/>
        <v/>
      </c>
      <c r="E1317" s="55" t="str">
        <f t="shared" si="124"/>
        <v/>
      </c>
      <c r="F1317" s="55" t="str">
        <f t="shared" si="125"/>
        <v/>
      </c>
      <c r="G1317" s="55" t="str">
        <f t="shared" si="126"/>
        <v/>
      </c>
      <c r="H1317" s="136" t="str">
        <f>IF(AND(M1317&gt;0,M1317&lt;='Summary STATS'!$C$22),1,"")</f>
        <v/>
      </c>
      <c r="J1317" s="26">
        <v>1316</v>
      </c>
      <c r="R1317" s="15"/>
      <c r="S1317" s="15"/>
      <c r="EZ1317" s="134"/>
      <c r="FA1317" s="134"/>
      <c r="FB1317" s="134"/>
      <c r="FC1317" s="134"/>
      <c r="FD1317" s="134"/>
    </row>
    <row r="1318" spans="2:160" x14ac:dyDescent="0.2">
      <c r="B1318" s="55">
        <f t="shared" si="121"/>
        <v>0</v>
      </c>
      <c r="C1318" s="55" t="str">
        <f t="shared" si="122"/>
        <v/>
      </c>
      <c r="D1318" s="55" t="str">
        <f t="shared" si="123"/>
        <v/>
      </c>
      <c r="E1318" s="55" t="str">
        <f t="shared" si="124"/>
        <v/>
      </c>
      <c r="F1318" s="55" t="str">
        <f t="shared" si="125"/>
        <v/>
      </c>
      <c r="G1318" s="55" t="str">
        <f t="shared" si="126"/>
        <v/>
      </c>
      <c r="H1318" s="136" t="str">
        <f>IF(AND(M1318&gt;0,M1318&lt;='Summary STATS'!$C$22),1,"")</f>
        <v/>
      </c>
      <c r="J1318" s="26">
        <v>1317</v>
      </c>
      <c r="R1318" s="15"/>
      <c r="S1318" s="15"/>
      <c r="EZ1318" s="134"/>
      <c r="FA1318" s="134"/>
      <c r="FB1318" s="134"/>
      <c r="FC1318" s="134"/>
      <c r="FD1318" s="134"/>
    </row>
    <row r="1319" spans="2:160" x14ac:dyDescent="0.2">
      <c r="B1319" s="55">
        <f t="shared" si="121"/>
        <v>0</v>
      </c>
      <c r="C1319" s="55" t="str">
        <f t="shared" si="122"/>
        <v/>
      </c>
      <c r="D1319" s="55" t="str">
        <f t="shared" si="123"/>
        <v/>
      </c>
      <c r="E1319" s="55" t="str">
        <f t="shared" si="124"/>
        <v/>
      </c>
      <c r="F1319" s="55" t="str">
        <f t="shared" si="125"/>
        <v/>
      </c>
      <c r="G1319" s="55" t="str">
        <f t="shared" si="126"/>
        <v/>
      </c>
      <c r="H1319" s="136" t="str">
        <f>IF(AND(M1319&gt;0,M1319&lt;='Summary STATS'!$C$22),1,"")</f>
        <v/>
      </c>
      <c r="J1319" s="26">
        <v>1318</v>
      </c>
      <c r="R1319" s="15"/>
      <c r="S1319" s="15"/>
      <c r="EZ1319" s="134"/>
      <c r="FA1319" s="134"/>
      <c r="FB1319" s="134"/>
      <c r="FC1319" s="134"/>
      <c r="FD1319" s="134"/>
    </row>
    <row r="1320" spans="2:160" x14ac:dyDescent="0.2">
      <c r="B1320" s="55">
        <f t="shared" si="121"/>
        <v>0</v>
      </c>
      <c r="C1320" s="55" t="str">
        <f t="shared" si="122"/>
        <v/>
      </c>
      <c r="D1320" s="55" t="str">
        <f t="shared" si="123"/>
        <v/>
      </c>
      <c r="E1320" s="55" t="str">
        <f t="shared" si="124"/>
        <v/>
      </c>
      <c r="F1320" s="55" t="str">
        <f t="shared" si="125"/>
        <v/>
      </c>
      <c r="G1320" s="55" t="str">
        <f t="shared" si="126"/>
        <v/>
      </c>
      <c r="H1320" s="136" t="str">
        <f>IF(AND(M1320&gt;0,M1320&lt;='Summary STATS'!$C$22),1,"")</f>
        <v/>
      </c>
      <c r="J1320" s="26">
        <v>1319</v>
      </c>
      <c r="R1320" s="15"/>
      <c r="S1320" s="15"/>
      <c r="EZ1320" s="134"/>
      <c r="FA1320" s="134"/>
      <c r="FB1320" s="134"/>
      <c r="FC1320" s="134"/>
      <c r="FD1320" s="134"/>
    </row>
    <row r="1321" spans="2:160" x14ac:dyDescent="0.2">
      <c r="B1321" s="55">
        <f t="shared" si="121"/>
        <v>0</v>
      </c>
      <c r="C1321" s="55" t="str">
        <f t="shared" si="122"/>
        <v/>
      </c>
      <c r="D1321" s="55" t="str">
        <f t="shared" si="123"/>
        <v/>
      </c>
      <c r="E1321" s="55" t="str">
        <f t="shared" si="124"/>
        <v/>
      </c>
      <c r="F1321" s="55" t="str">
        <f t="shared" si="125"/>
        <v/>
      </c>
      <c r="G1321" s="55" t="str">
        <f t="shared" si="126"/>
        <v/>
      </c>
      <c r="H1321" s="136" t="str">
        <f>IF(AND(M1321&gt;0,M1321&lt;='Summary STATS'!$C$22),1,"")</f>
        <v/>
      </c>
      <c r="J1321" s="26">
        <v>1320</v>
      </c>
      <c r="R1321" s="15"/>
      <c r="S1321" s="15"/>
      <c r="EZ1321" s="134"/>
      <c r="FA1321" s="134"/>
      <c r="FB1321" s="134"/>
      <c r="FC1321" s="134"/>
      <c r="FD1321" s="134"/>
    </row>
    <row r="1322" spans="2:160" x14ac:dyDescent="0.2">
      <c r="B1322" s="55">
        <f t="shared" si="121"/>
        <v>0</v>
      </c>
      <c r="C1322" s="55" t="str">
        <f t="shared" si="122"/>
        <v/>
      </c>
      <c r="D1322" s="55" t="str">
        <f t="shared" si="123"/>
        <v/>
      </c>
      <c r="E1322" s="55" t="str">
        <f t="shared" si="124"/>
        <v/>
      </c>
      <c r="F1322" s="55" t="str">
        <f t="shared" si="125"/>
        <v/>
      </c>
      <c r="G1322" s="55" t="str">
        <f t="shared" si="126"/>
        <v/>
      </c>
      <c r="H1322" s="136" t="str">
        <f>IF(AND(M1322&gt;0,M1322&lt;='Summary STATS'!$C$22),1,"")</f>
        <v/>
      </c>
      <c r="J1322" s="26">
        <v>1321</v>
      </c>
      <c r="R1322" s="15"/>
      <c r="S1322" s="15"/>
      <c r="EZ1322" s="134"/>
      <c r="FA1322" s="134"/>
      <c r="FB1322" s="134"/>
      <c r="FC1322" s="134"/>
      <c r="FD1322" s="134"/>
    </row>
    <row r="1323" spans="2:160" x14ac:dyDescent="0.2">
      <c r="B1323" s="55">
        <f t="shared" si="121"/>
        <v>0</v>
      </c>
      <c r="C1323" s="55" t="str">
        <f t="shared" si="122"/>
        <v/>
      </c>
      <c r="D1323" s="55" t="str">
        <f t="shared" si="123"/>
        <v/>
      </c>
      <c r="E1323" s="55" t="str">
        <f t="shared" si="124"/>
        <v/>
      </c>
      <c r="F1323" s="55" t="str">
        <f t="shared" si="125"/>
        <v/>
      </c>
      <c r="G1323" s="55" t="str">
        <f t="shared" si="126"/>
        <v/>
      </c>
      <c r="H1323" s="136" t="str">
        <f>IF(AND(M1323&gt;0,M1323&lt;='Summary STATS'!$C$22),1,"")</f>
        <v/>
      </c>
      <c r="J1323" s="26">
        <v>1322</v>
      </c>
      <c r="R1323" s="15"/>
      <c r="S1323" s="15"/>
      <c r="EZ1323" s="134"/>
      <c r="FA1323" s="134"/>
      <c r="FB1323" s="134"/>
      <c r="FC1323" s="134"/>
      <c r="FD1323" s="134"/>
    </row>
    <row r="1324" spans="2:160" x14ac:dyDescent="0.2">
      <c r="B1324" s="55">
        <f t="shared" si="121"/>
        <v>0</v>
      </c>
      <c r="C1324" s="55" t="str">
        <f t="shared" si="122"/>
        <v/>
      </c>
      <c r="D1324" s="55" t="str">
        <f t="shared" si="123"/>
        <v/>
      </c>
      <c r="E1324" s="55" t="str">
        <f t="shared" si="124"/>
        <v/>
      </c>
      <c r="F1324" s="55" t="str">
        <f t="shared" si="125"/>
        <v/>
      </c>
      <c r="G1324" s="55" t="str">
        <f t="shared" si="126"/>
        <v/>
      </c>
      <c r="H1324" s="136" t="str">
        <f>IF(AND(M1324&gt;0,M1324&lt;='Summary STATS'!$C$22),1,"")</f>
        <v/>
      </c>
      <c r="J1324" s="26">
        <v>1323</v>
      </c>
      <c r="R1324" s="15"/>
      <c r="S1324" s="15"/>
      <c r="EZ1324" s="134"/>
      <c r="FA1324" s="134"/>
      <c r="FB1324" s="134"/>
      <c r="FC1324" s="134"/>
      <c r="FD1324" s="134"/>
    </row>
    <row r="1325" spans="2:160" x14ac:dyDescent="0.2">
      <c r="B1325" s="55">
        <f t="shared" si="121"/>
        <v>0</v>
      </c>
      <c r="C1325" s="55" t="str">
        <f t="shared" si="122"/>
        <v/>
      </c>
      <c r="D1325" s="55" t="str">
        <f t="shared" si="123"/>
        <v/>
      </c>
      <c r="E1325" s="55" t="str">
        <f t="shared" si="124"/>
        <v/>
      </c>
      <c r="F1325" s="55" t="str">
        <f t="shared" si="125"/>
        <v/>
      </c>
      <c r="G1325" s="55" t="str">
        <f t="shared" si="126"/>
        <v/>
      </c>
      <c r="H1325" s="136" t="str">
        <f>IF(AND(M1325&gt;0,M1325&lt;='Summary STATS'!$C$22),1,"")</f>
        <v/>
      </c>
      <c r="J1325" s="26">
        <v>1324</v>
      </c>
      <c r="R1325" s="15"/>
      <c r="S1325" s="15"/>
      <c r="EZ1325" s="134"/>
      <c r="FA1325" s="134"/>
      <c r="FB1325" s="134"/>
      <c r="FC1325" s="134"/>
      <c r="FD1325" s="134"/>
    </row>
    <row r="1326" spans="2:160" x14ac:dyDescent="0.2">
      <c r="B1326" s="55">
        <f t="shared" si="121"/>
        <v>0</v>
      </c>
      <c r="C1326" s="55" t="str">
        <f t="shared" si="122"/>
        <v/>
      </c>
      <c r="D1326" s="55" t="str">
        <f t="shared" si="123"/>
        <v/>
      </c>
      <c r="E1326" s="55" t="str">
        <f t="shared" si="124"/>
        <v/>
      </c>
      <c r="F1326" s="55" t="str">
        <f t="shared" si="125"/>
        <v/>
      </c>
      <c r="G1326" s="55" t="str">
        <f t="shared" si="126"/>
        <v/>
      </c>
      <c r="H1326" s="136" t="str">
        <f>IF(AND(M1326&gt;0,M1326&lt;='Summary STATS'!$C$22),1,"")</f>
        <v/>
      </c>
      <c r="J1326" s="26">
        <v>1325</v>
      </c>
      <c r="R1326" s="15"/>
      <c r="S1326" s="15"/>
      <c r="EZ1326" s="134"/>
      <c r="FA1326" s="134"/>
      <c r="FB1326" s="134"/>
      <c r="FC1326" s="134"/>
      <c r="FD1326" s="134"/>
    </row>
    <row r="1327" spans="2:160" x14ac:dyDescent="0.2">
      <c r="B1327" s="55">
        <f t="shared" si="121"/>
        <v>0</v>
      </c>
      <c r="C1327" s="55" t="str">
        <f t="shared" si="122"/>
        <v/>
      </c>
      <c r="D1327" s="55" t="str">
        <f t="shared" si="123"/>
        <v/>
      </c>
      <c r="E1327" s="55" t="str">
        <f t="shared" si="124"/>
        <v/>
      </c>
      <c r="F1327" s="55" t="str">
        <f t="shared" si="125"/>
        <v/>
      </c>
      <c r="G1327" s="55" t="str">
        <f t="shared" si="126"/>
        <v/>
      </c>
      <c r="H1327" s="136" t="str">
        <f>IF(AND(M1327&gt;0,M1327&lt;='Summary STATS'!$C$22),1,"")</f>
        <v/>
      </c>
      <c r="J1327" s="26">
        <v>1326</v>
      </c>
      <c r="R1327" s="15"/>
      <c r="S1327" s="15"/>
      <c r="EZ1327" s="134"/>
      <c r="FA1327" s="134"/>
      <c r="FB1327" s="134"/>
      <c r="FC1327" s="134"/>
      <c r="FD1327" s="134"/>
    </row>
    <row r="1328" spans="2:160" x14ac:dyDescent="0.2">
      <c r="B1328" s="55">
        <f t="shared" si="121"/>
        <v>0</v>
      </c>
      <c r="C1328" s="55" t="str">
        <f t="shared" si="122"/>
        <v/>
      </c>
      <c r="D1328" s="55" t="str">
        <f t="shared" si="123"/>
        <v/>
      </c>
      <c r="E1328" s="55" t="str">
        <f t="shared" si="124"/>
        <v/>
      </c>
      <c r="F1328" s="55" t="str">
        <f t="shared" si="125"/>
        <v/>
      </c>
      <c r="G1328" s="55" t="str">
        <f t="shared" si="126"/>
        <v/>
      </c>
      <c r="H1328" s="136" t="str">
        <f>IF(AND(M1328&gt;0,M1328&lt;='Summary STATS'!$C$22),1,"")</f>
        <v/>
      </c>
      <c r="J1328" s="26">
        <v>1327</v>
      </c>
      <c r="R1328" s="15"/>
      <c r="S1328" s="15"/>
      <c r="EZ1328" s="134"/>
      <c r="FA1328" s="134"/>
      <c r="FB1328" s="134"/>
      <c r="FC1328" s="134"/>
      <c r="FD1328" s="134"/>
    </row>
    <row r="1329" spans="2:160" x14ac:dyDescent="0.2">
      <c r="B1329" s="55">
        <f t="shared" si="121"/>
        <v>0</v>
      </c>
      <c r="C1329" s="55" t="str">
        <f t="shared" si="122"/>
        <v/>
      </c>
      <c r="D1329" s="55" t="str">
        <f t="shared" si="123"/>
        <v/>
      </c>
      <c r="E1329" s="55" t="str">
        <f t="shared" si="124"/>
        <v/>
      </c>
      <c r="F1329" s="55" t="str">
        <f t="shared" si="125"/>
        <v/>
      </c>
      <c r="G1329" s="55" t="str">
        <f t="shared" si="126"/>
        <v/>
      </c>
      <c r="H1329" s="136" t="str">
        <f>IF(AND(M1329&gt;0,M1329&lt;='Summary STATS'!$C$22),1,"")</f>
        <v/>
      </c>
      <c r="J1329" s="26">
        <v>1328</v>
      </c>
      <c r="R1329" s="15"/>
      <c r="S1329" s="15"/>
      <c r="EZ1329" s="134"/>
      <c r="FA1329" s="134"/>
      <c r="FB1329" s="134"/>
      <c r="FC1329" s="134"/>
      <c r="FD1329" s="134"/>
    </row>
    <row r="1330" spans="2:160" x14ac:dyDescent="0.2">
      <c r="B1330" s="55">
        <f t="shared" si="121"/>
        <v>0</v>
      </c>
      <c r="C1330" s="55" t="str">
        <f t="shared" si="122"/>
        <v/>
      </c>
      <c r="D1330" s="55" t="str">
        <f t="shared" si="123"/>
        <v/>
      </c>
      <c r="E1330" s="55" t="str">
        <f t="shared" si="124"/>
        <v/>
      </c>
      <c r="F1330" s="55" t="str">
        <f t="shared" si="125"/>
        <v/>
      </c>
      <c r="G1330" s="55" t="str">
        <f t="shared" si="126"/>
        <v/>
      </c>
      <c r="H1330" s="136" t="str">
        <f>IF(AND(M1330&gt;0,M1330&lt;='Summary STATS'!$C$22),1,"")</f>
        <v/>
      </c>
      <c r="J1330" s="26">
        <v>1329</v>
      </c>
      <c r="R1330" s="15"/>
      <c r="S1330" s="15"/>
      <c r="EZ1330" s="134"/>
      <c r="FA1330" s="134"/>
      <c r="FB1330" s="134"/>
      <c r="FC1330" s="134"/>
      <c r="FD1330" s="134"/>
    </row>
    <row r="1331" spans="2:160" x14ac:dyDescent="0.2">
      <c r="B1331" s="55">
        <f t="shared" si="121"/>
        <v>0</v>
      </c>
      <c r="C1331" s="55" t="str">
        <f t="shared" si="122"/>
        <v/>
      </c>
      <c r="D1331" s="55" t="str">
        <f t="shared" si="123"/>
        <v/>
      </c>
      <c r="E1331" s="55" t="str">
        <f t="shared" si="124"/>
        <v/>
      </c>
      <c r="F1331" s="55" t="str">
        <f t="shared" si="125"/>
        <v/>
      </c>
      <c r="G1331" s="55" t="str">
        <f t="shared" si="126"/>
        <v/>
      </c>
      <c r="H1331" s="136" t="str">
        <f>IF(AND(M1331&gt;0,M1331&lt;='Summary STATS'!$C$22),1,"")</f>
        <v/>
      </c>
      <c r="J1331" s="26">
        <v>1330</v>
      </c>
      <c r="R1331" s="15"/>
      <c r="S1331" s="15"/>
      <c r="EZ1331" s="134"/>
      <c r="FA1331" s="134"/>
      <c r="FB1331" s="134"/>
      <c r="FC1331" s="134"/>
      <c r="FD1331" s="134"/>
    </row>
    <row r="1332" spans="2:160" x14ac:dyDescent="0.2">
      <c r="B1332" s="55">
        <f t="shared" si="121"/>
        <v>0</v>
      </c>
      <c r="C1332" s="55" t="str">
        <f t="shared" si="122"/>
        <v/>
      </c>
      <c r="D1332" s="55" t="str">
        <f t="shared" si="123"/>
        <v/>
      </c>
      <c r="E1332" s="55" t="str">
        <f t="shared" si="124"/>
        <v/>
      </c>
      <c r="F1332" s="55" t="str">
        <f t="shared" si="125"/>
        <v/>
      </c>
      <c r="G1332" s="55" t="str">
        <f t="shared" si="126"/>
        <v/>
      </c>
      <c r="H1332" s="136" t="str">
        <f>IF(AND(M1332&gt;0,M1332&lt;='Summary STATS'!$C$22),1,"")</f>
        <v/>
      </c>
      <c r="J1332" s="26">
        <v>1331</v>
      </c>
      <c r="R1332" s="15"/>
      <c r="S1332" s="15"/>
      <c r="EZ1332" s="134"/>
      <c r="FA1332" s="134"/>
      <c r="FB1332" s="134"/>
      <c r="FC1332" s="134"/>
      <c r="FD1332" s="134"/>
    </row>
    <row r="1333" spans="2:160" x14ac:dyDescent="0.2">
      <c r="B1333" s="55">
        <f t="shared" si="121"/>
        <v>0</v>
      </c>
      <c r="C1333" s="55" t="str">
        <f t="shared" si="122"/>
        <v/>
      </c>
      <c r="D1333" s="55" t="str">
        <f t="shared" si="123"/>
        <v/>
      </c>
      <c r="E1333" s="55" t="str">
        <f t="shared" si="124"/>
        <v/>
      </c>
      <c r="F1333" s="55" t="str">
        <f t="shared" si="125"/>
        <v/>
      </c>
      <c r="G1333" s="55" t="str">
        <f t="shared" si="126"/>
        <v/>
      </c>
      <c r="H1333" s="136" t="str">
        <f>IF(AND(M1333&gt;0,M1333&lt;='Summary STATS'!$C$22),1,"")</f>
        <v/>
      </c>
      <c r="J1333" s="26">
        <v>1332</v>
      </c>
      <c r="R1333" s="15"/>
      <c r="S1333" s="15"/>
      <c r="EZ1333" s="134"/>
      <c r="FA1333" s="134"/>
      <c r="FB1333" s="134"/>
      <c r="FC1333" s="134"/>
      <c r="FD1333" s="134"/>
    </row>
    <row r="1334" spans="2:160" x14ac:dyDescent="0.2">
      <c r="B1334" s="55">
        <f t="shared" si="121"/>
        <v>0</v>
      </c>
      <c r="C1334" s="55" t="str">
        <f t="shared" si="122"/>
        <v/>
      </c>
      <c r="D1334" s="55" t="str">
        <f t="shared" si="123"/>
        <v/>
      </c>
      <c r="E1334" s="55" t="str">
        <f t="shared" si="124"/>
        <v/>
      </c>
      <c r="F1334" s="55" t="str">
        <f t="shared" si="125"/>
        <v/>
      </c>
      <c r="G1334" s="55" t="str">
        <f t="shared" si="126"/>
        <v/>
      </c>
      <c r="H1334" s="136" t="str">
        <f>IF(AND(M1334&gt;0,M1334&lt;='Summary STATS'!$C$22),1,"")</f>
        <v/>
      </c>
      <c r="J1334" s="26">
        <v>1333</v>
      </c>
      <c r="R1334" s="15"/>
      <c r="S1334" s="15"/>
      <c r="EZ1334" s="134"/>
      <c r="FA1334" s="134"/>
      <c r="FB1334" s="134"/>
      <c r="FC1334" s="134"/>
      <c r="FD1334" s="134"/>
    </row>
    <row r="1335" spans="2:160" x14ac:dyDescent="0.2">
      <c r="B1335" s="55">
        <f t="shared" si="121"/>
        <v>0</v>
      </c>
      <c r="C1335" s="55" t="str">
        <f t="shared" si="122"/>
        <v/>
      </c>
      <c r="D1335" s="55" t="str">
        <f t="shared" si="123"/>
        <v/>
      </c>
      <c r="E1335" s="55" t="str">
        <f t="shared" si="124"/>
        <v/>
      </c>
      <c r="F1335" s="55" t="str">
        <f t="shared" si="125"/>
        <v/>
      </c>
      <c r="G1335" s="55" t="str">
        <f t="shared" si="126"/>
        <v/>
      </c>
      <c r="H1335" s="136" t="str">
        <f>IF(AND(M1335&gt;0,M1335&lt;='Summary STATS'!$C$22),1,"")</f>
        <v/>
      </c>
      <c r="J1335" s="26">
        <v>1334</v>
      </c>
      <c r="R1335" s="15"/>
      <c r="S1335" s="15"/>
      <c r="EZ1335" s="134"/>
      <c r="FA1335" s="134"/>
      <c r="FB1335" s="134"/>
      <c r="FC1335" s="134"/>
      <c r="FD1335" s="134"/>
    </row>
    <row r="1336" spans="2:160" x14ac:dyDescent="0.2">
      <c r="B1336" s="55">
        <f t="shared" si="121"/>
        <v>0</v>
      </c>
      <c r="C1336" s="55" t="str">
        <f t="shared" si="122"/>
        <v/>
      </c>
      <c r="D1336" s="55" t="str">
        <f t="shared" si="123"/>
        <v/>
      </c>
      <c r="E1336" s="55" t="str">
        <f t="shared" si="124"/>
        <v/>
      </c>
      <c r="F1336" s="55" t="str">
        <f t="shared" si="125"/>
        <v/>
      </c>
      <c r="G1336" s="55" t="str">
        <f t="shared" si="126"/>
        <v/>
      </c>
      <c r="H1336" s="136" t="str">
        <f>IF(AND(M1336&gt;0,M1336&lt;='Summary STATS'!$C$22),1,"")</f>
        <v/>
      </c>
      <c r="J1336" s="26">
        <v>1335</v>
      </c>
      <c r="R1336" s="15"/>
      <c r="S1336" s="15"/>
      <c r="EZ1336" s="134"/>
      <c r="FA1336" s="134"/>
      <c r="FB1336" s="134"/>
      <c r="FC1336" s="134"/>
      <c r="FD1336" s="134"/>
    </row>
    <row r="1337" spans="2:160" x14ac:dyDescent="0.2">
      <c r="B1337" s="55">
        <f t="shared" si="121"/>
        <v>0</v>
      </c>
      <c r="C1337" s="55" t="str">
        <f t="shared" si="122"/>
        <v/>
      </c>
      <c r="D1337" s="55" t="str">
        <f t="shared" si="123"/>
        <v/>
      </c>
      <c r="E1337" s="55" t="str">
        <f t="shared" si="124"/>
        <v/>
      </c>
      <c r="F1337" s="55" t="str">
        <f t="shared" si="125"/>
        <v/>
      </c>
      <c r="G1337" s="55" t="str">
        <f t="shared" si="126"/>
        <v/>
      </c>
      <c r="H1337" s="136" t="str">
        <f>IF(AND(M1337&gt;0,M1337&lt;='Summary STATS'!$C$22),1,"")</f>
        <v/>
      </c>
      <c r="J1337" s="26">
        <v>1336</v>
      </c>
      <c r="R1337" s="15"/>
      <c r="S1337" s="15"/>
      <c r="EZ1337" s="134"/>
      <c r="FA1337" s="134"/>
      <c r="FB1337" s="134"/>
      <c r="FC1337" s="134"/>
      <c r="FD1337" s="134"/>
    </row>
    <row r="1338" spans="2:160" x14ac:dyDescent="0.2">
      <c r="B1338" s="55">
        <f t="shared" si="121"/>
        <v>0</v>
      </c>
      <c r="C1338" s="55" t="str">
        <f t="shared" si="122"/>
        <v/>
      </c>
      <c r="D1338" s="55" t="str">
        <f t="shared" si="123"/>
        <v/>
      </c>
      <c r="E1338" s="55" t="str">
        <f t="shared" si="124"/>
        <v/>
      </c>
      <c r="F1338" s="55" t="str">
        <f t="shared" si="125"/>
        <v/>
      </c>
      <c r="G1338" s="55" t="str">
        <f t="shared" si="126"/>
        <v/>
      </c>
      <c r="H1338" s="136" t="str">
        <f>IF(AND(M1338&gt;0,M1338&lt;='Summary STATS'!$C$22),1,"")</f>
        <v/>
      </c>
      <c r="J1338" s="26">
        <v>1337</v>
      </c>
      <c r="R1338" s="15"/>
      <c r="S1338" s="15"/>
      <c r="EZ1338" s="134"/>
      <c r="FA1338" s="134"/>
      <c r="FB1338" s="134"/>
      <c r="FC1338" s="134"/>
      <c r="FD1338" s="134"/>
    </row>
    <row r="1339" spans="2:160" x14ac:dyDescent="0.2">
      <c r="B1339" s="55">
        <f t="shared" si="121"/>
        <v>0</v>
      </c>
      <c r="C1339" s="55" t="str">
        <f t="shared" si="122"/>
        <v/>
      </c>
      <c r="D1339" s="55" t="str">
        <f t="shared" si="123"/>
        <v/>
      </c>
      <c r="E1339" s="55" t="str">
        <f t="shared" si="124"/>
        <v/>
      </c>
      <c r="F1339" s="55" t="str">
        <f t="shared" si="125"/>
        <v/>
      </c>
      <c r="G1339" s="55" t="str">
        <f t="shared" si="126"/>
        <v/>
      </c>
      <c r="H1339" s="136" t="str">
        <f>IF(AND(M1339&gt;0,M1339&lt;='Summary STATS'!$C$22),1,"")</f>
        <v/>
      </c>
      <c r="J1339" s="26">
        <v>1338</v>
      </c>
      <c r="R1339" s="15"/>
      <c r="S1339" s="15"/>
      <c r="EZ1339" s="134"/>
      <c r="FA1339" s="134"/>
      <c r="FB1339" s="134"/>
      <c r="FC1339" s="134"/>
      <c r="FD1339" s="134"/>
    </row>
    <row r="1340" spans="2:160" x14ac:dyDescent="0.2">
      <c r="B1340" s="55">
        <f t="shared" si="121"/>
        <v>0</v>
      </c>
      <c r="C1340" s="55" t="str">
        <f t="shared" si="122"/>
        <v/>
      </c>
      <c r="D1340" s="55" t="str">
        <f t="shared" si="123"/>
        <v/>
      </c>
      <c r="E1340" s="55" t="str">
        <f t="shared" si="124"/>
        <v/>
      </c>
      <c r="F1340" s="55" t="str">
        <f t="shared" si="125"/>
        <v/>
      </c>
      <c r="G1340" s="55" t="str">
        <f t="shared" si="126"/>
        <v/>
      </c>
      <c r="H1340" s="136" t="str">
        <f>IF(AND(M1340&gt;0,M1340&lt;='Summary STATS'!$C$22),1,"")</f>
        <v/>
      </c>
      <c r="J1340" s="26">
        <v>1339</v>
      </c>
      <c r="R1340" s="15"/>
      <c r="S1340" s="15"/>
      <c r="EZ1340" s="134"/>
      <c r="FA1340" s="134"/>
      <c r="FB1340" s="134"/>
      <c r="FC1340" s="134"/>
      <c r="FD1340" s="134"/>
    </row>
    <row r="1341" spans="2:160" x14ac:dyDescent="0.2">
      <c r="B1341" s="55">
        <f t="shared" si="121"/>
        <v>0</v>
      </c>
      <c r="C1341" s="55" t="str">
        <f t="shared" si="122"/>
        <v/>
      </c>
      <c r="D1341" s="55" t="str">
        <f t="shared" si="123"/>
        <v/>
      </c>
      <c r="E1341" s="55" t="str">
        <f t="shared" si="124"/>
        <v/>
      </c>
      <c r="F1341" s="55" t="str">
        <f t="shared" si="125"/>
        <v/>
      </c>
      <c r="G1341" s="55" t="str">
        <f t="shared" si="126"/>
        <v/>
      </c>
      <c r="H1341" s="136" t="str">
        <f>IF(AND(M1341&gt;0,M1341&lt;='Summary STATS'!$C$22),1,"")</f>
        <v/>
      </c>
      <c r="J1341" s="26">
        <v>1340</v>
      </c>
      <c r="R1341" s="15"/>
      <c r="S1341" s="15"/>
      <c r="EZ1341" s="134"/>
      <c r="FA1341" s="134"/>
      <c r="FB1341" s="134"/>
      <c r="FC1341" s="134"/>
      <c r="FD1341" s="134"/>
    </row>
    <row r="1342" spans="2:160" x14ac:dyDescent="0.2">
      <c r="B1342" s="55">
        <f t="shared" si="121"/>
        <v>0</v>
      </c>
      <c r="C1342" s="55" t="str">
        <f t="shared" si="122"/>
        <v/>
      </c>
      <c r="D1342" s="55" t="str">
        <f t="shared" si="123"/>
        <v/>
      </c>
      <c r="E1342" s="55" t="str">
        <f t="shared" si="124"/>
        <v/>
      </c>
      <c r="F1342" s="55" t="str">
        <f t="shared" si="125"/>
        <v/>
      </c>
      <c r="G1342" s="55" t="str">
        <f t="shared" si="126"/>
        <v/>
      </c>
      <c r="H1342" s="136" t="str">
        <f>IF(AND(M1342&gt;0,M1342&lt;='Summary STATS'!$C$22),1,"")</f>
        <v/>
      </c>
      <c r="J1342" s="26">
        <v>1341</v>
      </c>
      <c r="R1342" s="15"/>
      <c r="S1342" s="15"/>
      <c r="EZ1342" s="134"/>
      <c r="FA1342" s="134"/>
      <c r="FB1342" s="134"/>
      <c r="FC1342" s="134"/>
      <c r="FD1342" s="134"/>
    </row>
    <row r="1343" spans="2:160" x14ac:dyDescent="0.2">
      <c r="B1343" s="55">
        <f t="shared" si="121"/>
        <v>0</v>
      </c>
      <c r="C1343" s="55" t="str">
        <f t="shared" si="122"/>
        <v/>
      </c>
      <c r="D1343" s="55" t="str">
        <f t="shared" si="123"/>
        <v/>
      </c>
      <c r="E1343" s="55" t="str">
        <f t="shared" si="124"/>
        <v/>
      </c>
      <c r="F1343" s="55" t="str">
        <f t="shared" si="125"/>
        <v/>
      </c>
      <c r="G1343" s="55" t="str">
        <f t="shared" si="126"/>
        <v/>
      </c>
      <c r="H1343" s="136" t="str">
        <f>IF(AND(M1343&gt;0,M1343&lt;='Summary STATS'!$C$22),1,"")</f>
        <v/>
      </c>
      <c r="J1343" s="26">
        <v>1342</v>
      </c>
      <c r="R1343" s="15"/>
      <c r="S1343" s="15"/>
      <c r="EZ1343" s="134"/>
      <c r="FA1343" s="134"/>
      <c r="FB1343" s="134"/>
      <c r="FC1343" s="134"/>
      <c r="FD1343" s="134"/>
    </row>
    <row r="1344" spans="2:160" x14ac:dyDescent="0.2">
      <c r="B1344" s="55">
        <f t="shared" si="121"/>
        <v>0</v>
      </c>
      <c r="C1344" s="55" t="str">
        <f t="shared" si="122"/>
        <v/>
      </c>
      <c r="D1344" s="55" t="str">
        <f t="shared" si="123"/>
        <v/>
      </c>
      <c r="E1344" s="55" t="str">
        <f t="shared" si="124"/>
        <v/>
      </c>
      <c r="F1344" s="55" t="str">
        <f t="shared" si="125"/>
        <v/>
      </c>
      <c r="G1344" s="55" t="str">
        <f t="shared" si="126"/>
        <v/>
      </c>
      <c r="H1344" s="136" t="str">
        <f>IF(AND(M1344&gt;0,M1344&lt;='Summary STATS'!$C$22),1,"")</f>
        <v/>
      </c>
      <c r="J1344" s="26">
        <v>1343</v>
      </c>
      <c r="R1344" s="15"/>
      <c r="S1344" s="15"/>
      <c r="EZ1344" s="134"/>
      <c r="FA1344" s="134"/>
      <c r="FB1344" s="134"/>
      <c r="FC1344" s="134"/>
      <c r="FD1344" s="134"/>
    </row>
    <row r="1345" spans="2:160" x14ac:dyDescent="0.2">
      <c r="B1345" s="55">
        <f t="shared" si="121"/>
        <v>0</v>
      </c>
      <c r="C1345" s="55" t="str">
        <f t="shared" si="122"/>
        <v/>
      </c>
      <c r="D1345" s="55" t="str">
        <f t="shared" si="123"/>
        <v/>
      </c>
      <c r="E1345" s="55" t="str">
        <f t="shared" si="124"/>
        <v/>
      </c>
      <c r="F1345" s="55" t="str">
        <f t="shared" si="125"/>
        <v/>
      </c>
      <c r="G1345" s="55" t="str">
        <f t="shared" si="126"/>
        <v/>
      </c>
      <c r="H1345" s="136" t="str">
        <f>IF(AND(M1345&gt;0,M1345&lt;='Summary STATS'!$C$22),1,"")</f>
        <v/>
      </c>
      <c r="J1345" s="26">
        <v>1344</v>
      </c>
      <c r="R1345" s="15"/>
      <c r="S1345" s="15"/>
      <c r="EZ1345" s="134"/>
      <c r="FA1345" s="134"/>
      <c r="FB1345" s="134"/>
      <c r="FC1345" s="134"/>
      <c r="FD1345" s="134"/>
    </row>
    <row r="1346" spans="2:160" x14ac:dyDescent="0.2">
      <c r="B1346" s="55">
        <f t="shared" ref="B1346:B1409" si="127">COUNT(R1346:EY1346,FE1346:FM1346)</f>
        <v>0</v>
      </c>
      <c r="C1346" s="55" t="str">
        <f t="shared" ref="C1346:C1409" si="128">IF(COUNT(R1346:EY1346,FE1346:FM1346)&gt;0,COUNT(R1346:EY1346,FE1346:FM1346),"")</f>
        <v/>
      </c>
      <c r="D1346" s="55" t="str">
        <f t="shared" ref="D1346:D1409" si="129">IF(COUNT(T1346:BJ1346,BL1346:BT1346,BV1346:CB1346,CD1346:EY1346,FE1346:FM1346)&gt;0,COUNT(T1346:BJ1346,BL1346:BT1346,BV1346:CB1346,CD1346:EY1346,FE1346:FM1346),"")</f>
        <v/>
      </c>
      <c r="E1346" s="55" t="str">
        <f t="shared" ref="E1346:E1409" si="130">IF(H1346=1,COUNT(R1346:EY1346,FE1346:FM1346),"")</f>
        <v/>
      </c>
      <c r="F1346" s="55" t="str">
        <f t="shared" ref="F1346:F1409" si="131">IF(H1346=1,COUNT(T1346:BJ1346,BL1346:BT1346,BV1346:CB1346,CD1346:EY1346,FE1346:FM1346),"")</f>
        <v/>
      </c>
      <c r="G1346" s="55" t="str">
        <f t="shared" si="126"/>
        <v/>
      </c>
      <c r="H1346" s="136" t="str">
        <f>IF(AND(M1346&gt;0,M1346&lt;='Summary STATS'!$C$22),1,"")</f>
        <v/>
      </c>
      <c r="J1346" s="26">
        <v>1345</v>
      </c>
      <c r="R1346" s="15"/>
      <c r="S1346" s="15"/>
      <c r="EZ1346" s="134"/>
      <c r="FA1346" s="134"/>
      <c r="FB1346" s="134"/>
      <c r="FC1346" s="134"/>
      <c r="FD1346" s="134"/>
    </row>
    <row r="1347" spans="2:160" x14ac:dyDescent="0.2">
      <c r="B1347" s="55">
        <f t="shared" si="127"/>
        <v>0</v>
      </c>
      <c r="C1347" s="55" t="str">
        <f t="shared" si="128"/>
        <v/>
      </c>
      <c r="D1347" s="55" t="str">
        <f t="shared" si="129"/>
        <v/>
      </c>
      <c r="E1347" s="55" t="str">
        <f t="shared" si="130"/>
        <v/>
      </c>
      <c r="F1347" s="55" t="str">
        <f t="shared" si="131"/>
        <v/>
      </c>
      <c r="G1347" s="55" t="str">
        <f t="shared" si="126"/>
        <v/>
      </c>
      <c r="H1347" s="136" t="str">
        <f>IF(AND(M1347&gt;0,M1347&lt;='Summary STATS'!$C$22),1,"")</f>
        <v/>
      </c>
      <c r="J1347" s="26">
        <v>1346</v>
      </c>
      <c r="R1347" s="15"/>
      <c r="S1347" s="15"/>
      <c r="EZ1347" s="134"/>
      <c r="FA1347" s="134"/>
      <c r="FB1347" s="134"/>
      <c r="FC1347" s="134"/>
      <c r="FD1347" s="134"/>
    </row>
    <row r="1348" spans="2:160" x14ac:dyDescent="0.2">
      <c r="B1348" s="55">
        <f t="shared" si="127"/>
        <v>0</v>
      </c>
      <c r="C1348" s="55" t="str">
        <f t="shared" si="128"/>
        <v/>
      </c>
      <c r="D1348" s="55" t="str">
        <f t="shared" si="129"/>
        <v/>
      </c>
      <c r="E1348" s="55" t="str">
        <f t="shared" si="130"/>
        <v/>
      </c>
      <c r="F1348" s="55" t="str">
        <f t="shared" si="131"/>
        <v/>
      </c>
      <c r="G1348" s="55" t="str">
        <f t="shared" si="126"/>
        <v/>
      </c>
      <c r="H1348" s="136" t="str">
        <f>IF(AND(M1348&gt;0,M1348&lt;='Summary STATS'!$C$22),1,"")</f>
        <v/>
      </c>
      <c r="J1348" s="26">
        <v>1347</v>
      </c>
      <c r="R1348" s="15"/>
      <c r="S1348" s="15"/>
      <c r="EZ1348" s="134"/>
      <c r="FA1348" s="134"/>
      <c r="FB1348" s="134"/>
      <c r="FC1348" s="134"/>
      <c r="FD1348" s="134"/>
    </row>
    <row r="1349" spans="2:160" x14ac:dyDescent="0.2">
      <c r="B1349" s="55">
        <f t="shared" si="127"/>
        <v>0</v>
      </c>
      <c r="C1349" s="55" t="str">
        <f t="shared" si="128"/>
        <v/>
      </c>
      <c r="D1349" s="55" t="str">
        <f t="shared" si="129"/>
        <v/>
      </c>
      <c r="E1349" s="55" t="str">
        <f t="shared" si="130"/>
        <v/>
      </c>
      <c r="F1349" s="55" t="str">
        <f t="shared" si="131"/>
        <v/>
      </c>
      <c r="G1349" s="55" t="str">
        <f t="shared" si="126"/>
        <v/>
      </c>
      <c r="H1349" s="136" t="str">
        <f>IF(AND(M1349&gt;0,M1349&lt;='Summary STATS'!$C$22),1,"")</f>
        <v/>
      </c>
      <c r="J1349" s="26">
        <v>1348</v>
      </c>
      <c r="R1349" s="15"/>
      <c r="S1349" s="15"/>
      <c r="EZ1349" s="134"/>
      <c r="FA1349" s="134"/>
      <c r="FB1349" s="134"/>
      <c r="FC1349" s="134"/>
      <c r="FD1349" s="134"/>
    </row>
    <row r="1350" spans="2:160" x14ac:dyDescent="0.2">
      <c r="B1350" s="55">
        <f t="shared" si="127"/>
        <v>0</v>
      </c>
      <c r="C1350" s="55" t="str">
        <f t="shared" si="128"/>
        <v/>
      </c>
      <c r="D1350" s="55" t="str">
        <f t="shared" si="129"/>
        <v/>
      </c>
      <c r="E1350" s="55" t="str">
        <f t="shared" si="130"/>
        <v/>
      </c>
      <c r="F1350" s="55" t="str">
        <f t="shared" si="131"/>
        <v/>
      </c>
      <c r="G1350" s="55" t="str">
        <f t="shared" si="126"/>
        <v/>
      </c>
      <c r="H1350" s="136" t="str">
        <f>IF(AND(M1350&gt;0,M1350&lt;='Summary STATS'!$C$22),1,"")</f>
        <v/>
      </c>
      <c r="J1350" s="26">
        <v>1349</v>
      </c>
      <c r="R1350" s="15"/>
      <c r="S1350" s="15"/>
      <c r="EZ1350" s="134"/>
      <c r="FA1350" s="134"/>
      <c r="FB1350" s="134"/>
      <c r="FC1350" s="134"/>
      <c r="FD1350" s="134"/>
    </row>
    <row r="1351" spans="2:160" x14ac:dyDescent="0.2">
      <c r="B1351" s="55">
        <f t="shared" si="127"/>
        <v>0</v>
      </c>
      <c r="C1351" s="55" t="str">
        <f t="shared" si="128"/>
        <v/>
      </c>
      <c r="D1351" s="55" t="str">
        <f t="shared" si="129"/>
        <v/>
      </c>
      <c r="E1351" s="55" t="str">
        <f t="shared" si="130"/>
        <v/>
      </c>
      <c r="F1351" s="55" t="str">
        <f t="shared" si="131"/>
        <v/>
      </c>
      <c r="G1351" s="55" t="str">
        <f t="shared" si="126"/>
        <v/>
      </c>
      <c r="H1351" s="136" t="str">
        <f>IF(AND(M1351&gt;0,M1351&lt;='Summary STATS'!$C$22),1,"")</f>
        <v/>
      </c>
      <c r="J1351" s="26">
        <v>1350</v>
      </c>
      <c r="R1351" s="15"/>
      <c r="S1351" s="15"/>
      <c r="EZ1351" s="134"/>
      <c r="FA1351" s="134"/>
      <c r="FB1351" s="134"/>
      <c r="FC1351" s="134"/>
      <c r="FD1351" s="134"/>
    </row>
    <row r="1352" spans="2:160" x14ac:dyDescent="0.2">
      <c r="B1352" s="55">
        <f t="shared" si="127"/>
        <v>0</v>
      </c>
      <c r="C1352" s="55" t="str">
        <f t="shared" si="128"/>
        <v/>
      </c>
      <c r="D1352" s="55" t="str">
        <f t="shared" si="129"/>
        <v/>
      </c>
      <c r="E1352" s="55" t="str">
        <f t="shared" si="130"/>
        <v/>
      </c>
      <c r="F1352" s="55" t="str">
        <f t="shared" si="131"/>
        <v/>
      </c>
      <c r="G1352" s="55" t="str">
        <f t="shared" si="126"/>
        <v/>
      </c>
      <c r="H1352" s="136" t="str">
        <f>IF(AND(M1352&gt;0,M1352&lt;='Summary STATS'!$C$22),1,"")</f>
        <v/>
      </c>
      <c r="J1352" s="26">
        <v>1351</v>
      </c>
      <c r="R1352" s="15"/>
      <c r="S1352" s="15"/>
      <c r="EZ1352" s="134"/>
      <c r="FA1352" s="134"/>
      <c r="FB1352" s="134"/>
      <c r="FC1352" s="134"/>
      <c r="FD1352" s="134"/>
    </row>
    <row r="1353" spans="2:160" x14ac:dyDescent="0.2">
      <c r="B1353" s="55">
        <f t="shared" si="127"/>
        <v>0</v>
      </c>
      <c r="C1353" s="55" t="str">
        <f t="shared" si="128"/>
        <v/>
      </c>
      <c r="D1353" s="55" t="str">
        <f t="shared" si="129"/>
        <v/>
      </c>
      <c r="E1353" s="55" t="str">
        <f t="shared" si="130"/>
        <v/>
      </c>
      <c r="F1353" s="55" t="str">
        <f t="shared" si="131"/>
        <v/>
      </c>
      <c r="G1353" s="55" t="str">
        <f t="shared" si="126"/>
        <v/>
      </c>
      <c r="H1353" s="136" t="str">
        <f>IF(AND(M1353&gt;0,M1353&lt;='Summary STATS'!$C$22),1,"")</f>
        <v/>
      </c>
      <c r="J1353" s="26">
        <v>1352</v>
      </c>
      <c r="R1353" s="15"/>
      <c r="S1353" s="15"/>
      <c r="EZ1353" s="134"/>
      <c r="FA1353" s="134"/>
      <c r="FB1353" s="134"/>
      <c r="FC1353" s="134"/>
      <c r="FD1353" s="134"/>
    </row>
    <row r="1354" spans="2:160" x14ac:dyDescent="0.2">
      <c r="B1354" s="55">
        <f t="shared" si="127"/>
        <v>0</v>
      </c>
      <c r="C1354" s="55" t="str">
        <f t="shared" si="128"/>
        <v/>
      </c>
      <c r="D1354" s="55" t="str">
        <f t="shared" si="129"/>
        <v/>
      </c>
      <c r="E1354" s="55" t="str">
        <f t="shared" si="130"/>
        <v/>
      </c>
      <c r="F1354" s="55" t="str">
        <f t="shared" si="131"/>
        <v/>
      </c>
      <c r="G1354" s="55" t="str">
        <f t="shared" si="126"/>
        <v/>
      </c>
      <c r="H1354" s="136" t="str">
        <f>IF(AND(M1354&gt;0,M1354&lt;='Summary STATS'!$C$22),1,"")</f>
        <v/>
      </c>
      <c r="J1354" s="26">
        <v>1353</v>
      </c>
      <c r="R1354" s="15"/>
      <c r="S1354" s="15"/>
      <c r="EZ1354" s="134"/>
      <c r="FA1354" s="134"/>
      <c r="FB1354" s="134"/>
      <c r="FC1354" s="134"/>
      <c r="FD1354" s="134"/>
    </row>
    <row r="1355" spans="2:160" x14ac:dyDescent="0.2">
      <c r="B1355" s="55">
        <f t="shared" si="127"/>
        <v>0</v>
      </c>
      <c r="C1355" s="55" t="str">
        <f t="shared" si="128"/>
        <v/>
      </c>
      <c r="D1355" s="55" t="str">
        <f t="shared" si="129"/>
        <v/>
      </c>
      <c r="E1355" s="55" t="str">
        <f t="shared" si="130"/>
        <v/>
      </c>
      <c r="F1355" s="55" t="str">
        <f t="shared" si="131"/>
        <v/>
      </c>
      <c r="G1355" s="55" t="str">
        <f t="shared" si="126"/>
        <v/>
      </c>
      <c r="H1355" s="136" t="str">
        <f>IF(AND(M1355&gt;0,M1355&lt;='Summary STATS'!$C$22),1,"")</f>
        <v/>
      </c>
      <c r="J1355" s="26">
        <v>1354</v>
      </c>
      <c r="R1355" s="15"/>
      <c r="S1355" s="15"/>
      <c r="EZ1355" s="134"/>
      <c r="FA1355" s="134"/>
      <c r="FB1355" s="134"/>
      <c r="FC1355" s="134"/>
      <c r="FD1355" s="134"/>
    </row>
    <row r="1356" spans="2:160" x14ac:dyDescent="0.2">
      <c r="B1356" s="55">
        <f t="shared" si="127"/>
        <v>0</v>
      </c>
      <c r="C1356" s="55" t="str">
        <f t="shared" si="128"/>
        <v/>
      </c>
      <c r="D1356" s="55" t="str">
        <f t="shared" si="129"/>
        <v/>
      </c>
      <c r="E1356" s="55" t="str">
        <f t="shared" si="130"/>
        <v/>
      </c>
      <c r="F1356" s="55" t="str">
        <f t="shared" si="131"/>
        <v/>
      </c>
      <c r="G1356" s="55" t="str">
        <f t="shared" si="126"/>
        <v/>
      </c>
      <c r="H1356" s="136" t="str">
        <f>IF(AND(M1356&gt;0,M1356&lt;='Summary STATS'!$C$22),1,"")</f>
        <v/>
      </c>
      <c r="J1356" s="26">
        <v>1355</v>
      </c>
      <c r="R1356" s="15"/>
      <c r="S1356" s="15"/>
      <c r="EZ1356" s="134"/>
      <c r="FA1356" s="134"/>
      <c r="FB1356" s="134"/>
      <c r="FC1356" s="134"/>
      <c r="FD1356" s="134"/>
    </row>
    <row r="1357" spans="2:160" x14ac:dyDescent="0.2">
      <c r="B1357" s="55">
        <f t="shared" si="127"/>
        <v>0</v>
      </c>
      <c r="C1357" s="55" t="str">
        <f t="shared" si="128"/>
        <v/>
      </c>
      <c r="D1357" s="55" t="str">
        <f t="shared" si="129"/>
        <v/>
      </c>
      <c r="E1357" s="55" t="str">
        <f t="shared" si="130"/>
        <v/>
      </c>
      <c r="F1357" s="55" t="str">
        <f t="shared" si="131"/>
        <v/>
      </c>
      <c r="G1357" s="55" t="str">
        <f t="shared" si="126"/>
        <v/>
      </c>
      <c r="H1357" s="136" t="str">
        <f>IF(AND(M1357&gt;0,M1357&lt;='Summary STATS'!$C$22),1,"")</f>
        <v/>
      </c>
      <c r="J1357" s="26">
        <v>1356</v>
      </c>
      <c r="R1357" s="15"/>
      <c r="S1357" s="15"/>
      <c r="EZ1357" s="134"/>
      <c r="FA1357" s="134"/>
      <c r="FB1357" s="134"/>
      <c r="FC1357" s="134"/>
      <c r="FD1357" s="134"/>
    </row>
    <row r="1358" spans="2:160" x14ac:dyDescent="0.2">
      <c r="B1358" s="55">
        <f t="shared" si="127"/>
        <v>0</v>
      </c>
      <c r="C1358" s="55" t="str">
        <f t="shared" si="128"/>
        <v/>
      </c>
      <c r="D1358" s="55" t="str">
        <f t="shared" si="129"/>
        <v/>
      </c>
      <c r="E1358" s="55" t="str">
        <f t="shared" si="130"/>
        <v/>
      </c>
      <c r="F1358" s="55" t="str">
        <f t="shared" si="131"/>
        <v/>
      </c>
      <c r="G1358" s="55" t="str">
        <f t="shared" si="126"/>
        <v/>
      </c>
      <c r="H1358" s="136" t="str">
        <f>IF(AND(M1358&gt;0,M1358&lt;='Summary STATS'!$C$22),1,"")</f>
        <v/>
      </c>
      <c r="J1358" s="26">
        <v>1357</v>
      </c>
      <c r="R1358" s="15"/>
      <c r="S1358" s="15"/>
      <c r="EZ1358" s="134"/>
      <c r="FA1358" s="134"/>
      <c r="FB1358" s="134"/>
      <c r="FC1358" s="134"/>
      <c r="FD1358" s="134"/>
    </row>
    <row r="1359" spans="2:160" x14ac:dyDescent="0.2">
      <c r="B1359" s="55">
        <f t="shared" si="127"/>
        <v>0</v>
      </c>
      <c r="C1359" s="55" t="str">
        <f t="shared" si="128"/>
        <v/>
      </c>
      <c r="D1359" s="55" t="str">
        <f t="shared" si="129"/>
        <v/>
      </c>
      <c r="E1359" s="55" t="str">
        <f t="shared" si="130"/>
        <v/>
      </c>
      <c r="F1359" s="55" t="str">
        <f t="shared" si="131"/>
        <v/>
      </c>
      <c r="G1359" s="55" t="str">
        <f t="shared" si="126"/>
        <v/>
      </c>
      <c r="H1359" s="136" t="str">
        <f>IF(AND(M1359&gt;0,M1359&lt;='Summary STATS'!$C$22),1,"")</f>
        <v/>
      </c>
      <c r="J1359" s="26">
        <v>1358</v>
      </c>
      <c r="R1359" s="15"/>
      <c r="S1359" s="15"/>
      <c r="EZ1359" s="134"/>
      <c r="FA1359" s="134"/>
      <c r="FB1359" s="134"/>
      <c r="FC1359" s="134"/>
      <c r="FD1359" s="134"/>
    </row>
    <row r="1360" spans="2:160" x14ac:dyDescent="0.2">
      <c r="B1360" s="55">
        <f t="shared" si="127"/>
        <v>0</v>
      </c>
      <c r="C1360" s="55" t="str">
        <f t="shared" si="128"/>
        <v/>
      </c>
      <c r="D1360" s="55" t="str">
        <f t="shared" si="129"/>
        <v/>
      </c>
      <c r="E1360" s="55" t="str">
        <f t="shared" si="130"/>
        <v/>
      </c>
      <c r="F1360" s="55" t="str">
        <f t="shared" si="131"/>
        <v/>
      </c>
      <c r="G1360" s="55" t="str">
        <f t="shared" si="126"/>
        <v/>
      </c>
      <c r="H1360" s="136" t="str">
        <f>IF(AND(M1360&gt;0,M1360&lt;='Summary STATS'!$C$22),1,"")</f>
        <v/>
      </c>
      <c r="J1360" s="26">
        <v>1359</v>
      </c>
      <c r="R1360" s="15"/>
      <c r="S1360" s="15"/>
      <c r="EZ1360" s="134"/>
      <c r="FA1360" s="134"/>
      <c r="FB1360" s="134"/>
      <c r="FC1360" s="134"/>
      <c r="FD1360" s="134"/>
    </row>
    <row r="1361" spans="2:160" x14ac:dyDescent="0.2">
      <c r="B1361" s="55">
        <f t="shared" si="127"/>
        <v>0</v>
      </c>
      <c r="C1361" s="55" t="str">
        <f t="shared" si="128"/>
        <v/>
      </c>
      <c r="D1361" s="55" t="str">
        <f t="shared" si="129"/>
        <v/>
      </c>
      <c r="E1361" s="55" t="str">
        <f t="shared" si="130"/>
        <v/>
      </c>
      <c r="F1361" s="55" t="str">
        <f t="shared" si="131"/>
        <v/>
      </c>
      <c r="G1361" s="55" t="str">
        <f t="shared" si="126"/>
        <v/>
      </c>
      <c r="H1361" s="136" t="str">
        <f>IF(AND(M1361&gt;0,M1361&lt;='Summary STATS'!$C$22),1,"")</f>
        <v/>
      </c>
      <c r="J1361" s="26">
        <v>1360</v>
      </c>
      <c r="R1361" s="15"/>
      <c r="S1361" s="15"/>
      <c r="EZ1361" s="134"/>
      <c r="FA1361" s="134"/>
      <c r="FB1361" s="134"/>
      <c r="FC1361" s="134"/>
      <c r="FD1361" s="134"/>
    </row>
    <row r="1362" spans="2:160" x14ac:dyDescent="0.2">
      <c r="B1362" s="55">
        <f t="shared" si="127"/>
        <v>0</v>
      </c>
      <c r="C1362" s="55" t="str">
        <f t="shared" si="128"/>
        <v/>
      </c>
      <c r="D1362" s="55" t="str">
        <f t="shared" si="129"/>
        <v/>
      </c>
      <c r="E1362" s="55" t="str">
        <f t="shared" si="130"/>
        <v/>
      </c>
      <c r="F1362" s="55" t="str">
        <f t="shared" si="131"/>
        <v/>
      </c>
      <c r="G1362" s="55" t="str">
        <f t="shared" si="126"/>
        <v/>
      </c>
      <c r="H1362" s="136" t="str">
        <f>IF(AND(M1362&gt;0,M1362&lt;='Summary STATS'!$C$22),1,"")</f>
        <v/>
      </c>
      <c r="J1362" s="26">
        <v>1361</v>
      </c>
      <c r="R1362" s="15"/>
      <c r="S1362" s="15"/>
      <c r="EZ1362" s="134"/>
      <c r="FA1362" s="134"/>
      <c r="FB1362" s="134"/>
      <c r="FC1362" s="134"/>
      <c r="FD1362" s="134"/>
    </row>
    <row r="1363" spans="2:160" x14ac:dyDescent="0.2">
      <c r="B1363" s="55">
        <f t="shared" si="127"/>
        <v>0</v>
      </c>
      <c r="C1363" s="55" t="str">
        <f t="shared" si="128"/>
        <v/>
      </c>
      <c r="D1363" s="55" t="str">
        <f t="shared" si="129"/>
        <v/>
      </c>
      <c r="E1363" s="55" t="str">
        <f t="shared" si="130"/>
        <v/>
      </c>
      <c r="F1363" s="55" t="str">
        <f t="shared" si="131"/>
        <v/>
      </c>
      <c r="G1363" s="55" t="str">
        <f t="shared" si="126"/>
        <v/>
      </c>
      <c r="H1363" s="136" t="str">
        <f>IF(AND(M1363&gt;0,M1363&lt;='Summary STATS'!$C$22),1,"")</f>
        <v/>
      </c>
      <c r="J1363" s="26">
        <v>1362</v>
      </c>
      <c r="R1363" s="15"/>
      <c r="S1363" s="15"/>
      <c r="EZ1363" s="134"/>
      <c r="FA1363" s="134"/>
      <c r="FB1363" s="134"/>
      <c r="FC1363" s="134"/>
      <c r="FD1363" s="134"/>
    </row>
    <row r="1364" spans="2:160" x14ac:dyDescent="0.2">
      <c r="B1364" s="55">
        <f t="shared" si="127"/>
        <v>0</v>
      </c>
      <c r="C1364" s="55" t="str">
        <f t="shared" si="128"/>
        <v/>
      </c>
      <c r="D1364" s="55" t="str">
        <f t="shared" si="129"/>
        <v/>
      </c>
      <c r="E1364" s="55" t="str">
        <f t="shared" si="130"/>
        <v/>
      </c>
      <c r="F1364" s="55" t="str">
        <f t="shared" si="131"/>
        <v/>
      </c>
      <c r="G1364" s="55" t="str">
        <f t="shared" si="126"/>
        <v/>
      </c>
      <c r="H1364" s="136" t="str">
        <f>IF(AND(M1364&gt;0,M1364&lt;='Summary STATS'!$C$22),1,"")</f>
        <v/>
      </c>
      <c r="J1364" s="26">
        <v>1363</v>
      </c>
      <c r="R1364" s="15"/>
      <c r="S1364" s="15"/>
      <c r="EZ1364" s="134"/>
      <c r="FA1364" s="134"/>
      <c r="FB1364" s="134"/>
      <c r="FC1364" s="134"/>
      <c r="FD1364" s="134"/>
    </row>
    <row r="1365" spans="2:160" x14ac:dyDescent="0.2">
      <c r="B1365" s="55">
        <f t="shared" si="127"/>
        <v>0</v>
      </c>
      <c r="C1365" s="55" t="str">
        <f t="shared" si="128"/>
        <v/>
      </c>
      <c r="D1365" s="55" t="str">
        <f t="shared" si="129"/>
        <v/>
      </c>
      <c r="E1365" s="55" t="str">
        <f t="shared" si="130"/>
        <v/>
      </c>
      <c r="F1365" s="55" t="str">
        <f t="shared" si="131"/>
        <v/>
      </c>
      <c r="G1365" s="55" t="str">
        <f t="shared" si="126"/>
        <v/>
      </c>
      <c r="H1365" s="136" t="str">
        <f>IF(AND(M1365&gt;0,M1365&lt;='Summary STATS'!$C$22),1,"")</f>
        <v/>
      </c>
      <c r="J1365" s="26">
        <v>1364</v>
      </c>
      <c r="R1365" s="15"/>
      <c r="S1365" s="15"/>
      <c r="EZ1365" s="134"/>
      <c r="FA1365" s="134"/>
      <c r="FB1365" s="134"/>
      <c r="FC1365" s="134"/>
      <c r="FD1365" s="134"/>
    </row>
    <row r="1366" spans="2:160" x14ac:dyDescent="0.2">
      <c r="B1366" s="55">
        <f t="shared" si="127"/>
        <v>0</v>
      </c>
      <c r="C1366" s="55" t="str">
        <f t="shared" si="128"/>
        <v/>
      </c>
      <c r="D1366" s="55" t="str">
        <f t="shared" si="129"/>
        <v/>
      </c>
      <c r="E1366" s="55" t="str">
        <f t="shared" si="130"/>
        <v/>
      </c>
      <c r="F1366" s="55" t="str">
        <f t="shared" si="131"/>
        <v/>
      </c>
      <c r="G1366" s="55" t="str">
        <f t="shared" si="126"/>
        <v/>
      </c>
      <c r="H1366" s="136" t="str">
        <f>IF(AND(M1366&gt;0,M1366&lt;='Summary STATS'!$C$22),1,"")</f>
        <v/>
      </c>
      <c r="J1366" s="26">
        <v>1365</v>
      </c>
      <c r="R1366" s="15"/>
      <c r="S1366" s="15"/>
      <c r="EZ1366" s="134"/>
      <c r="FA1366" s="134"/>
      <c r="FB1366" s="134"/>
      <c r="FC1366" s="134"/>
      <c r="FD1366" s="134"/>
    </row>
    <row r="1367" spans="2:160" x14ac:dyDescent="0.2">
      <c r="B1367" s="55">
        <f t="shared" si="127"/>
        <v>0</v>
      </c>
      <c r="C1367" s="55" t="str">
        <f t="shared" si="128"/>
        <v/>
      </c>
      <c r="D1367" s="55" t="str">
        <f t="shared" si="129"/>
        <v/>
      </c>
      <c r="E1367" s="55" t="str">
        <f t="shared" si="130"/>
        <v/>
      </c>
      <c r="F1367" s="55" t="str">
        <f t="shared" si="131"/>
        <v/>
      </c>
      <c r="G1367" s="55" t="str">
        <f t="shared" si="126"/>
        <v/>
      </c>
      <c r="H1367" s="136" t="str">
        <f>IF(AND(M1367&gt;0,M1367&lt;='Summary STATS'!$C$22),1,"")</f>
        <v/>
      </c>
      <c r="J1367" s="26">
        <v>1366</v>
      </c>
      <c r="R1367" s="15"/>
      <c r="S1367" s="15"/>
      <c r="EZ1367" s="134"/>
      <c r="FA1367" s="134"/>
      <c r="FB1367" s="134"/>
      <c r="FC1367" s="134"/>
      <c r="FD1367" s="134"/>
    </row>
    <row r="1368" spans="2:160" x14ac:dyDescent="0.2">
      <c r="B1368" s="55">
        <f t="shared" si="127"/>
        <v>0</v>
      </c>
      <c r="C1368" s="55" t="str">
        <f t="shared" si="128"/>
        <v/>
      </c>
      <c r="D1368" s="55" t="str">
        <f t="shared" si="129"/>
        <v/>
      </c>
      <c r="E1368" s="55" t="str">
        <f t="shared" si="130"/>
        <v/>
      </c>
      <c r="F1368" s="55" t="str">
        <f t="shared" si="131"/>
        <v/>
      </c>
      <c r="G1368" s="55" t="str">
        <f t="shared" si="126"/>
        <v/>
      </c>
      <c r="H1368" s="136" t="str">
        <f>IF(AND(M1368&gt;0,M1368&lt;='Summary STATS'!$C$22),1,"")</f>
        <v/>
      </c>
      <c r="J1368" s="26">
        <v>1367</v>
      </c>
      <c r="R1368" s="15"/>
      <c r="S1368" s="15"/>
      <c r="EZ1368" s="134"/>
      <c r="FA1368" s="134"/>
      <c r="FB1368" s="134"/>
      <c r="FC1368" s="134"/>
      <c r="FD1368" s="134"/>
    </row>
    <row r="1369" spans="2:160" x14ac:dyDescent="0.2">
      <c r="B1369" s="55">
        <f t="shared" si="127"/>
        <v>0</v>
      </c>
      <c r="C1369" s="55" t="str">
        <f t="shared" si="128"/>
        <v/>
      </c>
      <c r="D1369" s="55" t="str">
        <f t="shared" si="129"/>
        <v/>
      </c>
      <c r="E1369" s="55" t="str">
        <f t="shared" si="130"/>
        <v/>
      </c>
      <c r="F1369" s="55" t="str">
        <f t="shared" si="131"/>
        <v/>
      </c>
      <c r="G1369" s="55" t="str">
        <f t="shared" si="126"/>
        <v/>
      </c>
      <c r="H1369" s="136" t="str">
        <f>IF(AND(M1369&gt;0,M1369&lt;='Summary STATS'!$C$22),1,"")</f>
        <v/>
      </c>
      <c r="J1369" s="26">
        <v>1368</v>
      </c>
      <c r="R1369" s="15"/>
      <c r="S1369" s="15"/>
      <c r="EZ1369" s="134"/>
      <c r="FA1369" s="134"/>
      <c r="FB1369" s="134"/>
      <c r="FC1369" s="134"/>
      <c r="FD1369" s="134"/>
    </row>
    <row r="1370" spans="2:160" x14ac:dyDescent="0.2">
      <c r="B1370" s="55">
        <f t="shared" si="127"/>
        <v>0</v>
      </c>
      <c r="C1370" s="55" t="str">
        <f t="shared" si="128"/>
        <v/>
      </c>
      <c r="D1370" s="55" t="str">
        <f t="shared" si="129"/>
        <v/>
      </c>
      <c r="E1370" s="55" t="str">
        <f t="shared" si="130"/>
        <v/>
      </c>
      <c r="F1370" s="55" t="str">
        <f t="shared" si="131"/>
        <v/>
      </c>
      <c r="G1370" s="55" t="str">
        <f t="shared" ref="G1370:G1433" si="132">IF($B1370&gt;=1,$M1370,"")</f>
        <v/>
      </c>
      <c r="H1370" s="136" t="str">
        <f>IF(AND(M1370&gt;0,M1370&lt;='Summary STATS'!$C$22),1,"")</f>
        <v/>
      </c>
      <c r="J1370" s="26">
        <v>1369</v>
      </c>
      <c r="R1370" s="15"/>
      <c r="S1370" s="15"/>
      <c r="EZ1370" s="134"/>
      <c r="FA1370" s="134"/>
      <c r="FB1370" s="134"/>
      <c r="FC1370" s="134"/>
      <c r="FD1370" s="134"/>
    </row>
    <row r="1371" spans="2:160" x14ac:dyDescent="0.2">
      <c r="B1371" s="55">
        <f t="shared" si="127"/>
        <v>0</v>
      </c>
      <c r="C1371" s="55" t="str">
        <f t="shared" si="128"/>
        <v/>
      </c>
      <c r="D1371" s="55" t="str">
        <f t="shared" si="129"/>
        <v/>
      </c>
      <c r="E1371" s="55" t="str">
        <f t="shared" si="130"/>
        <v/>
      </c>
      <c r="F1371" s="55" t="str">
        <f t="shared" si="131"/>
        <v/>
      </c>
      <c r="G1371" s="55" t="str">
        <f t="shared" si="132"/>
        <v/>
      </c>
      <c r="H1371" s="136" t="str">
        <f>IF(AND(M1371&gt;0,M1371&lt;='Summary STATS'!$C$22),1,"")</f>
        <v/>
      </c>
      <c r="J1371" s="26">
        <v>1370</v>
      </c>
      <c r="R1371" s="15"/>
      <c r="S1371" s="15"/>
      <c r="EZ1371" s="134"/>
      <c r="FA1371" s="134"/>
      <c r="FB1371" s="134"/>
      <c r="FC1371" s="134"/>
      <c r="FD1371" s="134"/>
    </row>
    <row r="1372" spans="2:160" x14ac:dyDescent="0.2">
      <c r="B1372" s="55">
        <f t="shared" si="127"/>
        <v>0</v>
      </c>
      <c r="C1372" s="55" t="str">
        <f t="shared" si="128"/>
        <v/>
      </c>
      <c r="D1372" s="55" t="str">
        <f t="shared" si="129"/>
        <v/>
      </c>
      <c r="E1372" s="55" t="str">
        <f t="shared" si="130"/>
        <v/>
      </c>
      <c r="F1372" s="55" t="str">
        <f t="shared" si="131"/>
        <v/>
      </c>
      <c r="G1372" s="55" t="str">
        <f t="shared" si="132"/>
        <v/>
      </c>
      <c r="H1372" s="136" t="str">
        <f>IF(AND(M1372&gt;0,M1372&lt;='Summary STATS'!$C$22),1,"")</f>
        <v/>
      </c>
      <c r="J1372" s="26">
        <v>1371</v>
      </c>
      <c r="R1372" s="15"/>
      <c r="S1372" s="15"/>
      <c r="EZ1372" s="134"/>
      <c r="FA1372" s="134"/>
      <c r="FB1372" s="134"/>
      <c r="FC1372" s="134"/>
      <c r="FD1372" s="134"/>
    </row>
    <row r="1373" spans="2:160" x14ac:dyDescent="0.2">
      <c r="B1373" s="55">
        <f t="shared" si="127"/>
        <v>0</v>
      </c>
      <c r="C1373" s="55" t="str">
        <f t="shared" si="128"/>
        <v/>
      </c>
      <c r="D1373" s="55" t="str">
        <f t="shared" si="129"/>
        <v/>
      </c>
      <c r="E1373" s="55" t="str">
        <f t="shared" si="130"/>
        <v/>
      </c>
      <c r="F1373" s="55" t="str">
        <f t="shared" si="131"/>
        <v/>
      </c>
      <c r="G1373" s="55" t="str">
        <f t="shared" si="132"/>
        <v/>
      </c>
      <c r="H1373" s="136" t="str">
        <f>IF(AND(M1373&gt;0,M1373&lt;='Summary STATS'!$C$22),1,"")</f>
        <v/>
      </c>
      <c r="J1373" s="26">
        <v>1372</v>
      </c>
      <c r="R1373" s="15"/>
      <c r="S1373" s="15"/>
      <c r="EZ1373" s="134"/>
      <c r="FA1373" s="134"/>
      <c r="FB1373" s="134"/>
      <c r="FC1373" s="134"/>
      <c r="FD1373" s="134"/>
    </row>
    <row r="1374" spans="2:160" x14ac:dyDescent="0.2">
      <c r="B1374" s="55">
        <f t="shared" si="127"/>
        <v>0</v>
      </c>
      <c r="C1374" s="55" t="str">
        <f t="shared" si="128"/>
        <v/>
      </c>
      <c r="D1374" s="55" t="str">
        <f t="shared" si="129"/>
        <v/>
      </c>
      <c r="E1374" s="55" t="str">
        <f t="shared" si="130"/>
        <v/>
      </c>
      <c r="F1374" s="55" t="str">
        <f t="shared" si="131"/>
        <v/>
      </c>
      <c r="G1374" s="55" t="str">
        <f t="shared" si="132"/>
        <v/>
      </c>
      <c r="H1374" s="136" t="str">
        <f>IF(AND(M1374&gt;0,M1374&lt;='Summary STATS'!$C$22),1,"")</f>
        <v/>
      </c>
      <c r="J1374" s="26">
        <v>1373</v>
      </c>
      <c r="R1374" s="15"/>
      <c r="S1374" s="15"/>
      <c r="EZ1374" s="134"/>
      <c r="FA1374" s="134"/>
      <c r="FB1374" s="134"/>
      <c r="FC1374" s="134"/>
      <c r="FD1374" s="134"/>
    </row>
    <row r="1375" spans="2:160" x14ac:dyDescent="0.2">
      <c r="B1375" s="55">
        <f t="shared" si="127"/>
        <v>0</v>
      </c>
      <c r="C1375" s="55" t="str">
        <f t="shared" si="128"/>
        <v/>
      </c>
      <c r="D1375" s="55" t="str">
        <f t="shared" si="129"/>
        <v/>
      </c>
      <c r="E1375" s="55" t="str">
        <f t="shared" si="130"/>
        <v/>
      </c>
      <c r="F1375" s="55" t="str">
        <f t="shared" si="131"/>
        <v/>
      </c>
      <c r="G1375" s="55" t="str">
        <f t="shared" si="132"/>
        <v/>
      </c>
      <c r="H1375" s="136" t="str">
        <f>IF(AND(M1375&gt;0,M1375&lt;='Summary STATS'!$C$22),1,"")</f>
        <v/>
      </c>
      <c r="J1375" s="26">
        <v>1374</v>
      </c>
      <c r="R1375" s="15"/>
      <c r="S1375" s="15"/>
      <c r="EZ1375" s="134"/>
      <c r="FA1375" s="134"/>
      <c r="FB1375" s="134"/>
      <c r="FC1375" s="134"/>
      <c r="FD1375" s="134"/>
    </row>
    <row r="1376" spans="2:160" x14ac:dyDescent="0.2">
      <c r="B1376" s="55">
        <f t="shared" si="127"/>
        <v>0</v>
      </c>
      <c r="C1376" s="55" t="str">
        <f t="shared" si="128"/>
        <v/>
      </c>
      <c r="D1376" s="55" t="str">
        <f t="shared" si="129"/>
        <v/>
      </c>
      <c r="E1376" s="55" t="str">
        <f t="shared" si="130"/>
        <v/>
      </c>
      <c r="F1376" s="55" t="str">
        <f t="shared" si="131"/>
        <v/>
      </c>
      <c r="G1376" s="55" t="str">
        <f t="shared" si="132"/>
        <v/>
      </c>
      <c r="H1376" s="136" t="str">
        <f>IF(AND(M1376&gt;0,M1376&lt;='Summary STATS'!$C$22),1,"")</f>
        <v/>
      </c>
      <c r="J1376" s="26">
        <v>1375</v>
      </c>
      <c r="R1376" s="15"/>
      <c r="S1376" s="15"/>
      <c r="EZ1376" s="134"/>
      <c r="FA1376" s="134"/>
      <c r="FB1376" s="134"/>
      <c r="FC1376" s="134"/>
      <c r="FD1376" s="134"/>
    </row>
    <row r="1377" spans="2:160" x14ac:dyDescent="0.2">
      <c r="B1377" s="55">
        <f t="shared" si="127"/>
        <v>0</v>
      </c>
      <c r="C1377" s="55" t="str">
        <f t="shared" si="128"/>
        <v/>
      </c>
      <c r="D1377" s="55" t="str">
        <f t="shared" si="129"/>
        <v/>
      </c>
      <c r="E1377" s="55" t="str">
        <f t="shared" si="130"/>
        <v/>
      </c>
      <c r="F1377" s="55" t="str">
        <f t="shared" si="131"/>
        <v/>
      </c>
      <c r="G1377" s="55" t="str">
        <f t="shared" si="132"/>
        <v/>
      </c>
      <c r="H1377" s="136" t="str">
        <f>IF(AND(M1377&gt;0,M1377&lt;='Summary STATS'!$C$22),1,"")</f>
        <v/>
      </c>
      <c r="J1377" s="26">
        <v>1376</v>
      </c>
      <c r="R1377" s="15"/>
      <c r="S1377" s="15"/>
      <c r="EZ1377" s="134"/>
      <c r="FA1377" s="134"/>
      <c r="FB1377" s="134"/>
      <c r="FC1377" s="134"/>
      <c r="FD1377" s="134"/>
    </row>
    <row r="1378" spans="2:160" x14ac:dyDescent="0.2">
      <c r="B1378" s="55">
        <f t="shared" si="127"/>
        <v>0</v>
      </c>
      <c r="C1378" s="55" t="str">
        <f t="shared" si="128"/>
        <v/>
      </c>
      <c r="D1378" s="55" t="str">
        <f t="shared" si="129"/>
        <v/>
      </c>
      <c r="E1378" s="55" t="str">
        <f t="shared" si="130"/>
        <v/>
      </c>
      <c r="F1378" s="55" t="str">
        <f t="shared" si="131"/>
        <v/>
      </c>
      <c r="G1378" s="55" t="str">
        <f t="shared" si="132"/>
        <v/>
      </c>
      <c r="H1378" s="136" t="str">
        <f>IF(AND(M1378&gt;0,M1378&lt;='Summary STATS'!$C$22),1,"")</f>
        <v/>
      </c>
      <c r="J1378" s="26">
        <v>1377</v>
      </c>
      <c r="R1378" s="15"/>
      <c r="S1378" s="15"/>
      <c r="EZ1378" s="134"/>
      <c r="FA1378" s="134"/>
      <c r="FB1378" s="134"/>
      <c r="FC1378" s="134"/>
      <c r="FD1378" s="134"/>
    </row>
    <row r="1379" spans="2:160" x14ac:dyDescent="0.2">
      <c r="B1379" s="55">
        <f t="shared" si="127"/>
        <v>0</v>
      </c>
      <c r="C1379" s="55" t="str">
        <f t="shared" si="128"/>
        <v/>
      </c>
      <c r="D1379" s="55" t="str">
        <f t="shared" si="129"/>
        <v/>
      </c>
      <c r="E1379" s="55" t="str">
        <f t="shared" si="130"/>
        <v/>
      </c>
      <c r="F1379" s="55" t="str">
        <f t="shared" si="131"/>
        <v/>
      </c>
      <c r="G1379" s="55" t="str">
        <f t="shared" si="132"/>
        <v/>
      </c>
      <c r="H1379" s="136" t="str">
        <f>IF(AND(M1379&gt;0,M1379&lt;='Summary STATS'!$C$22),1,"")</f>
        <v/>
      </c>
      <c r="J1379" s="26">
        <v>1378</v>
      </c>
      <c r="R1379" s="15"/>
      <c r="S1379" s="15"/>
      <c r="EZ1379" s="134"/>
      <c r="FA1379" s="134"/>
      <c r="FB1379" s="134"/>
      <c r="FC1379" s="134"/>
      <c r="FD1379" s="134"/>
    </row>
    <row r="1380" spans="2:160" x14ac:dyDescent="0.2">
      <c r="B1380" s="55">
        <f t="shared" si="127"/>
        <v>0</v>
      </c>
      <c r="C1380" s="55" t="str">
        <f t="shared" si="128"/>
        <v/>
      </c>
      <c r="D1380" s="55" t="str">
        <f t="shared" si="129"/>
        <v/>
      </c>
      <c r="E1380" s="55" t="str">
        <f t="shared" si="130"/>
        <v/>
      </c>
      <c r="F1380" s="55" t="str">
        <f t="shared" si="131"/>
        <v/>
      </c>
      <c r="G1380" s="55" t="str">
        <f t="shared" si="132"/>
        <v/>
      </c>
      <c r="H1380" s="136" t="str">
        <f>IF(AND(M1380&gt;0,M1380&lt;='Summary STATS'!$C$22),1,"")</f>
        <v/>
      </c>
      <c r="J1380" s="26">
        <v>1379</v>
      </c>
      <c r="R1380" s="15"/>
      <c r="S1380" s="15"/>
      <c r="EZ1380" s="134"/>
      <c r="FA1380" s="134"/>
      <c r="FB1380" s="134"/>
      <c r="FC1380" s="134"/>
      <c r="FD1380" s="134"/>
    </row>
    <row r="1381" spans="2:160" x14ac:dyDescent="0.2">
      <c r="B1381" s="55">
        <f t="shared" si="127"/>
        <v>0</v>
      </c>
      <c r="C1381" s="55" t="str">
        <f t="shared" si="128"/>
        <v/>
      </c>
      <c r="D1381" s="55" t="str">
        <f t="shared" si="129"/>
        <v/>
      </c>
      <c r="E1381" s="55" t="str">
        <f t="shared" si="130"/>
        <v/>
      </c>
      <c r="F1381" s="55" t="str">
        <f t="shared" si="131"/>
        <v/>
      </c>
      <c r="G1381" s="55" t="str">
        <f t="shared" si="132"/>
        <v/>
      </c>
      <c r="H1381" s="136" t="str">
        <f>IF(AND(M1381&gt;0,M1381&lt;='Summary STATS'!$C$22),1,"")</f>
        <v/>
      </c>
      <c r="J1381" s="26">
        <v>1380</v>
      </c>
      <c r="R1381" s="15"/>
      <c r="S1381" s="15"/>
      <c r="EZ1381" s="134"/>
      <c r="FA1381" s="134"/>
      <c r="FB1381" s="134"/>
      <c r="FC1381" s="134"/>
      <c r="FD1381" s="134"/>
    </row>
    <row r="1382" spans="2:160" x14ac:dyDescent="0.2">
      <c r="B1382" s="55">
        <f t="shared" si="127"/>
        <v>0</v>
      </c>
      <c r="C1382" s="55" t="str">
        <f t="shared" si="128"/>
        <v/>
      </c>
      <c r="D1382" s="55" t="str">
        <f t="shared" si="129"/>
        <v/>
      </c>
      <c r="E1382" s="55" t="str">
        <f t="shared" si="130"/>
        <v/>
      </c>
      <c r="F1382" s="55" t="str">
        <f t="shared" si="131"/>
        <v/>
      </c>
      <c r="G1382" s="55" t="str">
        <f t="shared" si="132"/>
        <v/>
      </c>
      <c r="H1382" s="136" t="str">
        <f>IF(AND(M1382&gt;0,M1382&lt;='Summary STATS'!$C$22),1,"")</f>
        <v/>
      </c>
      <c r="J1382" s="26">
        <v>1381</v>
      </c>
      <c r="R1382" s="15"/>
      <c r="S1382" s="15"/>
      <c r="EZ1382" s="134"/>
      <c r="FA1382" s="134"/>
      <c r="FB1382" s="134"/>
      <c r="FC1382" s="134"/>
      <c r="FD1382" s="134"/>
    </row>
    <row r="1383" spans="2:160" x14ac:dyDescent="0.2">
      <c r="B1383" s="55">
        <f t="shared" si="127"/>
        <v>0</v>
      </c>
      <c r="C1383" s="55" t="str">
        <f t="shared" si="128"/>
        <v/>
      </c>
      <c r="D1383" s="55" t="str">
        <f t="shared" si="129"/>
        <v/>
      </c>
      <c r="E1383" s="55" t="str">
        <f t="shared" si="130"/>
        <v/>
      </c>
      <c r="F1383" s="55" t="str">
        <f t="shared" si="131"/>
        <v/>
      </c>
      <c r="G1383" s="55" t="str">
        <f t="shared" si="132"/>
        <v/>
      </c>
      <c r="H1383" s="136" t="str">
        <f>IF(AND(M1383&gt;0,M1383&lt;='Summary STATS'!$C$22),1,"")</f>
        <v/>
      </c>
      <c r="J1383" s="26">
        <v>1382</v>
      </c>
      <c r="R1383" s="15"/>
      <c r="S1383" s="15"/>
      <c r="EZ1383" s="134"/>
      <c r="FA1383" s="134"/>
      <c r="FB1383" s="134"/>
      <c r="FC1383" s="134"/>
      <c r="FD1383" s="134"/>
    </row>
    <row r="1384" spans="2:160" x14ac:dyDescent="0.2">
      <c r="B1384" s="55">
        <f t="shared" si="127"/>
        <v>0</v>
      </c>
      <c r="C1384" s="55" t="str">
        <f t="shared" si="128"/>
        <v/>
      </c>
      <c r="D1384" s="55" t="str">
        <f t="shared" si="129"/>
        <v/>
      </c>
      <c r="E1384" s="55" t="str">
        <f t="shared" si="130"/>
        <v/>
      </c>
      <c r="F1384" s="55" t="str">
        <f t="shared" si="131"/>
        <v/>
      </c>
      <c r="G1384" s="55" t="str">
        <f t="shared" si="132"/>
        <v/>
      </c>
      <c r="H1384" s="136" t="str">
        <f>IF(AND(M1384&gt;0,M1384&lt;='Summary STATS'!$C$22),1,"")</f>
        <v/>
      </c>
      <c r="J1384" s="26">
        <v>1383</v>
      </c>
      <c r="R1384" s="15"/>
      <c r="S1384" s="15"/>
      <c r="EZ1384" s="134"/>
      <c r="FA1384" s="134"/>
      <c r="FB1384" s="134"/>
      <c r="FC1384" s="134"/>
      <c r="FD1384" s="134"/>
    </row>
    <row r="1385" spans="2:160" x14ac:dyDescent="0.2">
      <c r="B1385" s="55">
        <f t="shared" si="127"/>
        <v>0</v>
      </c>
      <c r="C1385" s="55" t="str">
        <f t="shared" si="128"/>
        <v/>
      </c>
      <c r="D1385" s="55" t="str">
        <f t="shared" si="129"/>
        <v/>
      </c>
      <c r="E1385" s="55" t="str">
        <f t="shared" si="130"/>
        <v/>
      </c>
      <c r="F1385" s="55" t="str">
        <f t="shared" si="131"/>
        <v/>
      </c>
      <c r="G1385" s="55" t="str">
        <f t="shared" si="132"/>
        <v/>
      </c>
      <c r="H1385" s="136" t="str">
        <f>IF(AND(M1385&gt;0,M1385&lt;='Summary STATS'!$C$22),1,"")</f>
        <v/>
      </c>
      <c r="J1385" s="26">
        <v>1384</v>
      </c>
      <c r="R1385" s="15"/>
      <c r="S1385" s="15"/>
      <c r="EZ1385" s="134"/>
      <c r="FA1385" s="134"/>
      <c r="FB1385" s="134"/>
      <c r="FC1385" s="134"/>
      <c r="FD1385" s="134"/>
    </row>
    <row r="1386" spans="2:160" x14ac:dyDescent="0.2">
      <c r="B1386" s="55">
        <f t="shared" si="127"/>
        <v>0</v>
      </c>
      <c r="C1386" s="55" t="str">
        <f t="shared" si="128"/>
        <v/>
      </c>
      <c r="D1386" s="55" t="str">
        <f t="shared" si="129"/>
        <v/>
      </c>
      <c r="E1386" s="55" t="str">
        <f t="shared" si="130"/>
        <v/>
      </c>
      <c r="F1386" s="55" t="str">
        <f t="shared" si="131"/>
        <v/>
      </c>
      <c r="G1386" s="55" t="str">
        <f t="shared" si="132"/>
        <v/>
      </c>
      <c r="H1386" s="136" t="str">
        <f>IF(AND(M1386&gt;0,M1386&lt;='Summary STATS'!$C$22),1,"")</f>
        <v/>
      </c>
      <c r="J1386" s="26">
        <v>1385</v>
      </c>
      <c r="R1386" s="15"/>
      <c r="S1386" s="15"/>
      <c r="EZ1386" s="134"/>
      <c r="FA1386" s="134"/>
      <c r="FB1386" s="134"/>
      <c r="FC1386" s="134"/>
      <c r="FD1386" s="134"/>
    </row>
    <row r="1387" spans="2:160" x14ac:dyDescent="0.2">
      <c r="B1387" s="55">
        <f t="shared" si="127"/>
        <v>0</v>
      </c>
      <c r="C1387" s="55" t="str">
        <f t="shared" si="128"/>
        <v/>
      </c>
      <c r="D1387" s="55" t="str">
        <f t="shared" si="129"/>
        <v/>
      </c>
      <c r="E1387" s="55" t="str">
        <f t="shared" si="130"/>
        <v/>
      </c>
      <c r="F1387" s="55" t="str">
        <f t="shared" si="131"/>
        <v/>
      </c>
      <c r="G1387" s="55" t="str">
        <f t="shared" si="132"/>
        <v/>
      </c>
      <c r="H1387" s="136" t="str">
        <f>IF(AND(M1387&gt;0,M1387&lt;='Summary STATS'!$C$22),1,"")</f>
        <v/>
      </c>
      <c r="J1387" s="26">
        <v>1386</v>
      </c>
      <c r="R1387" s="15"/>
      <c r="S1387" s="15"/>
      <c r="EZ1387" s="134"/>
      <c r="FA1387" s="134"/>
      <c r="FB1387" s="134"/>
      <c r="FC1387" s="134"/>
      <c r="FD1387" s="134"/>
    </row>
    <row r="1388" spans="2:160" x14ac:dyDescent="0.2">
      <c r="B1388" s="55">
        <f t="shared" si="127"/>
        <v>0</v>
      </c>
      <c r="C1388" s="55" t="str">
        <f t="shared" si="128"/>
        <v/>
      </c>
      <c r="D1388" s="55" t="str">
        <f t="shared" si="129"/>
        <v/>
      </c>
      <c r="E1388" s="55" t="str">
        <f t="shared" si="130"/>
        <v/>
      </c>
      <c r="F1388" s="55" t="str">
        <f t="shared" si="131"/>
        <v/>
      </c>
      <c r="G1388" s="55" t="str">
        <f t="shared" si="132"/>
        <v/>
      </c>
      <c r="H1388" s="136" t="str">
        <f>IF(AND(M1388&gt;0,M1388&lt;='Summary STATS'!$C$22),1,"")</f>
        <v/>
      </c>
      <c r="J1388" s="26">
        <v>1387</v>
      </c>
      <c r="R1388" s="15"/>
      <c r="S1388" s="15"/>
      <c r="EZ1388" s="134"/>
      <c r="FA1388" s="134"/>
      <c r="FB1388" s="134"/>
      <c r="FC1388" s="134"/>
      <c r="FD1388" s="134"/>
    </row>
    <row r="1389" spans="2:160" x14ac:dyDescent="0.2">
      <c r="B1389" s="55">
        <f t="shared" si="127"/>
        <v>0</v>
      </c>
      <c r="C1389" s="55" t="str">
        <f t="shared" si="128"/>
        <v/>
      </c>
      <c r="D1389" s="55" t="str">
        <f t="shared" si="129"/>
        <v/>
      </c>
      <c r="E1389" s="55" t="str">
        <f t="shared" si="130"/>
        <v/>
      </c>
      <c r="F1389" s="55" t="str">
        <f t="shared" si="131"/>
        <v/>
      </c>
      <c r="G1389" s="55" t="str">
        <f t="shared" si="132"/>
        <v/>
      </c>
      <c r="H1389" s="136" t="str">
        <f>IF(AND(M1389&gt;0,M1389&lt;='Summary STATS'!$C$22),1,"")</f>
        <v/>
      </c>
      <c r="J1389" s="26">
        <v>1388</v>
      </c>
      <c r="R1389" s="15"/>
      <c r="S1389" s="15"/>
      <c r="EZ1389" s="134"/>
      <c r="FA1389" s="134"/>
      <c r="FB1389" s="134"/>
      <c r="FC1389" s="134"/>
      <c r="FD1389" s="134"/>
    </row>
    <row r="1390" spans="2:160" x14ac:dyDescent="0.2">
      <c r="B1390" s="55">
        <f t="shared" si="127"/>
        <v>0</v>
      </c>
      <c r="C1390" s="55" t="str">
        <f t="shared" si="128"/>
        <v/>
      </c>
      <c r="D1390" s="55" t="str">
        <f t="shared" si="129"/>
        <v/>
      </c>
      <c r="E1390" s="55" t="str">
        <f t="shared" si="130"/>
        <v/>
      </c>
      <c r="F1390" s="55" t="str">
        <f t="shared" si="131"/>
        <v/>
      </c>
      <c r="G1390" s="55" t="str">
        <f t="shared" si="132"/>
        <v/>
      </c>
      <c r="H1390" s="136" t="str">
        <f>IF(AND(M1390&gt;0,M1390&lt;='Summary STATS'!$C$22),1,"")</f>
        <v/>
      </c>
      <c r="J1390" s="26">
        <v>1389</v>
      </c>
      <c r="R1390" s="15"/>
      <c r="S1390" s="15"/>
      <c r="EZ1390" s="134"/>
      <c r="FA1390" s="134"/>
      <c r="FB1390" s="134"/>
      <c r="FC1390" s="134"/>
      <c r="FD1390" s="134"/>
    </row>
    <row r="1391" spans="2:160" x14ac:dyDescent="0.2">
      <c r="B1391" s="55">
        <f t="shared" si="127"/>
        <v>0</v>
      </c>
      <c r="C1391" s="55" t="str">
        <f t="shared" si="128"/>
        <v/>
      </c>
      <c r="D1391" s="55" t="str">
        <f t="shared" si="129"/>
        <v/>
      </c>
      <c r="E1391" s="55" t="str">
        <f t="shared" si="130"/>
        <v/>
      </c>
      <c r="F1391" s="55" t="str">
        <f t="shared" si="131"/>
        <v/>
      </c>
      <c r="G1391" s="55" t="str">
        <f t="shared" si="132"/>
        <v/>
      </c>
      <c r="H1391" s="136" t="str">
        <f>IF(AND(M1391&gt;0,M1391&lt;='Summary STATS'!$C$22),1,"")</f>
        <v/>
      </c>
      <c r="J1391" s="26">
        <v>1390</v>
      </c>
      <c r="R1391" s="15"/>
      <c r="S1391" s="15"/>
      <c r="EZ1391" s="134"/>
      <c r="FA1391" s="134"/>
      <c r="FB1391" s="134"/>
      <c r="FC1391" s="134"/>
      <c r="FD1391" s="134"/>
    </row>
    <row r="1392" spans="2:160" x14ac:dyDescent="0.2">
      <c r="B1392" s="55">
        <f t="shared" si="127"/>
        <v>0</v>
      </c>
      <c r="C1392" s="55" t="str">
        <f t="shared" si="128"/>
        <v/>
      </c>
      <c r="D1392" s="55" t="str">
        <f t="shared" si="129"/>
        <v/>
      </c>
      <c r="E1392" s="55" t="str">
        <f t="shared" si="130"/>
        <v/>
      </c>
      <c r="F1392" s="55" t="str">
        <f t="shared" si="131"/>
        <v/>
      </c>
      <c r="G1392" s="55" t="str">
        <f t="shared" si="132"/>
        <v/>
      </c>
      <c r="H1392" s="136" t="str">
        <f>IF(AND(M1392&gt;0,M1392&lt;='Summary STATS'!$C$22),1,"")</f>
        <v/>
      </c>
      <c r="J1392" s="26">
        <v>1391</v>
      </c>
      <c r="R1392" s="15"/>
      <c r="S1392" s="15"/>
      <c r="EZ1392" s="134"/>
      <c r="FA1392" s="134"/>
      <c r="FB1392" s="134"/>
      <c r="FC1392" s="134"/>
      <c r="FD1392" s="134"/>
    </row>
    <row r="1393" spans="2:160" x14ac:dyDescent="0.2">
      <c r="B1393" s="55">
        <f t="shared" si="127"/>
        <v>0</v>
      </c>
      <c r="C1393" s="55" t="str">
        <f t="shared" si="128"/>
        <v/>
      </c>
      <c r="D1393" s="55" t="str">
        <f t="shared" si="129"/>
        <v/>
      </c>
      <c r="E1393" s="55" t="str">
        <f t="shared" si="130"/>
        <v/>
      </c>
      <c r="F1393" s="55" t="str">
        <f t="shared" si="131"/>
        <v/>
      </c>
      <c r="G1393" s="55" t="str">
        <f t="shared" si="132"/>
        <v/>
      </c>
      <c r="H1393" s="136" t="str">
        <f>IF(AND(M1393&gt;0,M1393&lt;='Summary STATS'!$C$22),1,"")</f>
        <v/>
      </c>
      <c r="J1393" s="26">
        <v>1392</v>
      </c>
      <c r="R1393" s="15"/>
      <c r="S1393" s="15"/>
      <c r="EZ1393" s="134"/>
      <c r="FA1393" s="134"/>
      <c r="FB1393" s="134"/>
      <c r="FC1393" s="134"/>
      <c r="FD1393" s="134"/>
    </row>
    <row r="1394" spans="2:160" x14ac:dyDescent="0.2">
      <c r="B1394" s="55">
        <f t="shared" si="127"/>
        <v>0</v>
      </c>
      <c r="C1394" s="55" t="str">
        <f t="shared" si="128"/>
        <v/>
      </c>
      <c r="D1394" s="55" t="str">
        <f t="shared" si="129"/>
        <v/>
      </c>
      <c r="E1394" s="55" t="str">
        <f t="shared" si="130"/>
        <v/>
      </c>
      <c r="F1394" s="55" t="str">
        <f t="shared" si="131"/>
        <v/>
      </c>
      <c r="G1394" s="55" t="str">
        <f t="shared" si="132"/>
        <v/>
      </c>
      <c r="H1394" s="136" t="str">
        <f>IF(AND(M1394&gt;0,M1394&lt;='Summary STATS'!$C$22),1,"")</f>
        <v/>
      </c>
      <c r="J1394" s="26">
        <v>1393</v>
      </c>
      <c r="R1394" s="15"/>
      <c r="S1394" s="15"/>
      <c r="EZ1394" s="134"/>
      <c r="FA1394" s="134"/>
      <c r="FB1394" s="134"/>
      <c r="FC1394" s="134"/>
      <c r="FD1394" s="134"/>
    </row>
    <row r="1395" spans="2:160" x14ac:dyDescent="0.2">
      <c r="B1395" s="55">
        <f t="shared" si="127"/>
        <v>0</v>
      </c>
      <c r="C1395" s="55" t="str">
        <f t="shared" si="128"/>
        <v/>
      </c>
      <c r="D1395" s="55" t="str">
        <f t="shared" si="129"/>
        <v/>
      </c>
      <c r="E1395" s="55" t="str">
        <f t="shared" si="130"/>
        <v/>
      </c>
      <c r="F1395" s="55" t="str">
        <f t="shared" si="131"/>
        <v/>
      </c>
      <c r="G1395" s="55" t="str">
        <f t="shared" si="132"/>
        <v/>
      </c>
      <c r="H1395" s="136" t="str">
        <f>IF(AND(M1395&gt;0,M1395&lt;='Summary STATS'!$C$22),1,"")</f>
        <v/>
      </c>
      <c r="J1395" s="26">
        <v>1394</v>
      </c>
      <c r="R1395" s="15"/>
      <c r="S1395" s="15"/>
      <c r="EZ1395" s="134"/>
      <c r="FA1395" s="134"/>
      <c r="FB1395" s="134"/>
      <c r="FC1395" s="134"/>
      <c r="FD1395" s="134"/>
    </row>
    <row r="1396" spans="2:160" x14ac:dyDescent="0.2">
      <c r="B1396" s="55">
        <f t="shared" si="127"/>
        <v>0</v>
      </c>
      <c r="C1396" s="55" t="str">
        <f t="shared" si="128"/>
        <v/>
      </c>
      <c r="D1396" s="55" t="str">
        <f t="shared" si="129"/>
        <v/>
      </c>
      <c r="E1396" s="55" t="str">
        <f t="shared" si="130"/>
        <v/>
      </c>
      <c r="F1396" s="55" t="str">
        <f t="shared" si="131"/>
        <v/>
      </c>
      <c r="G1396" s="55" t="str">
        <f t="shared" si="132"/>
        <v/>
      </c>
      <c r="H1396" s="136" t="str">
        <f>IF(AND(M1396&gt;0,M1396&lt;='Summary STATS'!$C$22),1,"")</f>
        <v/>
      </c>
      <c r="J1396" s="26">
        <v>1395</v>
      </c>
      <c r="R1396" s="15"/>
      <c r="S1396" s="15"/>
      <c r="EZ1396" s="134"/>
      <c r="FA1396" s="134"/>
      <c r="FB1396" s="134"/>
      <c r="FC1396" s="134"/>
      <c r="FD1396" s="134"/>
    </row>
    <row r="1397" spans="2:160" x14ac:dyDescent="0.2">
      <c r="B1397" s="55">
        <f t="shared" si="127"/>
        <v>0</v>
      </c>
      <c r="C1397" s="55" t="str">
        <f t="shared" si="128"/>
        <v/>
      </c>
      <c r="D1397" s="55" t="str">
        <f t="shared" si="129"/>
        <v/>
      </c>
      <c r="E1397" s="55" t="str">
        <f t="shared" si="130"/>
        <v/>
      </c>
      <c r="F1397" s="55" t="str">
        <f t="shared" si="131"/>
        <v/>
      </c>
      <c r="G1397" s="55" t="str">
        <f t="shared" si="132"/>
        <v/>
      </c>
      <c r="H1397" s="136" t="str">
        <f>IF(AND(M1397&gt;0,M1397&lt;='Summary STATS'!$C$22),1,"")</f>
        <v/>
      </c>
      <c r="J1397" s="26">
        <v>1396</v>
      </c>
      <c r="R1397" s="15"/>
      <c r="S1397" s="15"/>
      <c r="EZ1397" s="134"/>
      <c r="FA1397" s="134"/>
      <c r="FB1397" s="134"/>
      <c r="FC1397" s="134"/>
      <c r="FD1397" s="134"/>
    </row>
    <row r="1398" spans="2:160" x14ac:dyDescent="0.2">
      <c r="B1398" s="55">
        <f t="shared" si="127"/>
        <v>0</v>
      </c>
      <c r="C1398" s="55" t="str">
        <f t="shared" si="128"/>
        <v/>
      </c>
      <c r="D1398" s="55" t="str">
        <f t="shared" si="129"/>
        <v/>
      </c>
      <c r="E1398" s="55" t="str">
        <f t="shared" si="130"/>
        <v/>
      </c>
      <c r="F1398" s="55" t="str">
        <f t="shared" si="131"/>
        <v/>
      </c>
      <c r="G1398" s="55" t="str">
        <f t="shared" si="132"/>
        <v/>
      </c>
      <c r="H1398" s="136" t="str">
        <f>IF(AND(M1398&gt;0,M1398&lt;='Summary STATS'!$C$22),1,"")</f>
        <v/>
      </c>
      <c r="J1398" s="26">
        <v>1397</v>
      </c>
      <c r="R1398" s="15"/>
      <c r="S1398" s="15"/>
      <c r="EZ1398" s="134"/>
      <c r="FA1398" s="134"/>
      <c r="FB1398" s="134"/>
      <c r="FC1398" s="134"/>
      <c r="FD1398" s="134"/>
    </row>
    <row r="1399" spans="2:160" x14ac:dyDescent="0.2">
      <c r="B1399" s="55">
        <f t="shared" si="127"/>
        <v>0</v>
      </c>
      <c r="C1399" s="55" t="str">
        <f t="shared" si="128"/>
        <v/>
      </c>
      <c r="D1399" s="55" t="str">
        <f t="shared" si="129"/>
        <v/>
      </c>
      <c r="E1399" s="55" t="str">
        <f t="shared" si="130"/>
        <v/>
      </c>
      <c r="F1399" s="55" t="str">
        <f t="shared" si="131"/>
        <v/>
      </c>
      <c r="G1399" s="55" t="str">
        <f t="shared" si="132"/>
        <v/>
      </c>
      <c r="H1399" s="136" t="str">
        <f>IF(AND(M1399&gt;0,M1399&lt;='Summary STATS'!$C$22),1,"")</f>
        <v/>
      </c>
      <c r="J1399" s="26">
        <v>1398</v>
      </c>
      <c r="R1399" s="15"/>
      <c r="S1399" s="15"/>
      <c r="EZ1399" s="134"/>
      <c r="FA1399" s="134"/>
      <c r="FB1399" s="134"/>
      <c r="FC1399" s="134"/>
      <c r="FD1399" s="134"/>
    </row>
    <row r="1400" spans="2:160" x14ac:dyDescent="0.2">
      <c r="B1400" s="55">
        <f t="shared" si="127"/>
        <v>0</v>
      </c>
      <c r="C1400" s="55" t="str">
        <f t="shared" si="128"/>
        <v/>
      </c>
      <c r="D1400" s="55" t="str">
        <f t="shared" si="129"/>
        <v/>
      </c>
      <c r="E1400" s="55" t="str">
        <f t="shared" si="130"/>
        <v/>
      </c>
      <c r="F1400" s="55" t="str">
        <f t="shared" si="131"/>
        <v/>
      </c>
      <c r="G1400" s="55" t="str">
        <f t="shared" si="132"/>
        <v/>
      </c>
      <c r="H1400" s="136" t="str">
        <f>IF(AND(M1400&gt;0,M1400&lt;='Summary STATS'!$C$22),1,"")</f>
        <v/>
      </c>
      <c r="J1400" s="26">
        <v>1399</v>
      </c>
      <c r="R1400" s="15"/>
      <c r="S1400" s="15"/>
      <c r="EZ1400" s="134"/>
      <c r="FA1400" s="134"/>
      <c r="FB1400" s="134"/>
      <c r="FC1400" s="134"/>
      <c r="FD1400" s="134"/>
    </row>
    <row r="1401" spans="2:160" x14ac:dyDescent="0.2">
      <c r="B1401" s="55">
        <f t="shared" si="127"/>
        <v>0</v>
      </c>
      <c r="C1401" s="55" t="str">
        <f t="shared" si="128"/>
        <v/>
      </c>
      <c r="D1401" s="55" t="str">
        <f t="shared" si="129"/>
        <v/>
      </c>
      <c r="E1401" s="55" t="str">
        <f t="shared" si="130"/>
        <v/>
      </c>
      <c r="F1401" s="55" t="str">
        <f t="shared" si="131"/>
        <v/>
      </c>
      <c r="G1401" s="55" t="str">
        <f t="shared" si="132"/>
        <v/>
      </c>
      <c r="H1401" s="136" t="str">
        <f>IF(AND(M1401&gt;0,M1401&lt;='Summary STATS'!$C$22),1,"")</f>
        <v/>
      </c>
      <c r="J1401" s="26">
        <v>1400</v>
      </c>
      <c r="R1401" s="15"/>
      <c r="S1401" s="15"/>
      <c r="EZ1401" s="134"/>
      <c r="FA1401" s="134"/>
      <c r="FB1401" s="134"/>
      <c r="FC1401" s="134"/>
      <c r="FD1401" s="134"/>
    </row>
    <row r="1402" spans="2:160" x14ac:dyDescent="0.2">
      <c r="B1402" s="55">
        <f t="shared" si="127"/>
        <v>0</v>
      </c>
      <c r="C1402" s="55" t="str">
        <f t="shared" si="128"/>
        <v/>
      </c>
      <c r="D1402" s="55" t="str">
        <f t="shared" si="129"/>
        <v/>
      </c>
      <c r="E1402" s="55" t="str">
        <f t="shared" si="130"/>
        <v/>
      </c>
      <c r="F1402" s="55" t="str">
        <f t="shared" si="131"/>
        <v/>
      </c>
      <c r="G1402" s="55" t="str">
        <f t="shared" si="132"/>
        <v/>
      </c>
      <c r="H1402" s="136" t="str">
        <f>IF(AND(M1402&gt;0,M1402&lt;='Summary STATS'!$C$22),1,"")</f>
        <v/>
      </c>
      <c r="J1402" s="26">
        <v>1401</v>
      </c>
      <c r="R1402" s="15"/>
      <c r="S1402" s="15"/>
      <c r="EZ1402" s="134"/>
      <c r="FA1402" s="134"/>
      <c r="FB1402" s="134"/>
      <c r="FC1402" s="134"/>
      <c r="FD1402" s="134"/>
    </row>
    <row r="1403" spans="2:160" x14ac:dyDescent="0.2">
      <c r="B1403" s="55">
        <f t="shared" si="127"/>
        <v>0</v>
      </c>
      <c r="C1403" s="55" t="str">
        <f t="shared" si="128"/>
        <v/>
      </c>
      <c r="D1403" s="55" t="str">
        <f t="shared" si="129"/>
        <v/>
      </c>
      <c r="E1403" s="55" t="str">
        <f t="shared" si="130"/>
        <v/>
      </c>
      <c r="F1403" s="55" t="str">
        <f t="shared" si="131"/>
        <v/>
      </c>
      <c r="G1403" s="55" t="str">
        <f t="shared" si="132"/>
        <v/>
      </c>
      <c r="H1403" s="136" t="str">
        <f>IF(AND(M1403&gt;0,M1403&lt;='Summary STATS'!$C$22),1,"")</f>
        <v/>
      </c>
      <c r="J1403" s="26">
        <v>1402</v>
      </c>
      <c r="R1403" s="15"/>
      <c r="S1403" s="15"/>
      <c r="EZ1403" s="134"/>
      <c r="FA1403" s="134"/>
      <c r="FB1403" s="134"/>
      <c r="FC1403" s="134"/>
      <c r="FD1403" s="134"/>
    </row>
    <row r="1404" spans="2:160" x14ac:dyDescent="0.2">
      <c r="B1404" s="55">
        <f t="shared" si="127"/>
        <v>0</v>
      </c>
      <c r="C1404" s="55" t="str">
        <f t="shared" si="128"/>
        <v/>
      </c>
      <c r="D1404" s="55" t="str">
        <f t="shared" si="129"/>
        <v/>
      </c>
      <c r="E1404" s="55" t="str">
        <f t="shared" si="130"/>
        <v/>
      </c>
      <c r="F1404" s="55" t="str">
        <f t="shared" si="131"/>
        <v/>
      </c>
      <c r="G1404" s="55" t="str">
        <f t="shared" si="132"/>
        <v/>
      </c>
      <c r="H1404" s="136" t="str">
        <f>IF(AND(M1404&gt;0,M1404&lt;='Summary STATS'!$C$22),1,"")</f>
        <v/>
      </c>
      <c r="J1404" s="26">
        <v>1403</v>
      </c>
      <c r="R1404" s="15"/>
      <c r="S1404" s="15"/>
      <c r="EZ1404" s="134"/>
      <c r="FA1404" s="134"/>
      <c r="FB1404" s="134"/>
      <c r="FC1404" s="134"/>
      <c r="FD1404" s="134"/>
    </row>
    <row r="1405" spans="2:160" x14ac:dyDescent="0.2">
      <c r="B1405" s="55">
        <f t="shared" si="127"/>
        <v>0</v>
      </c>
      <c r="C1405" s="55" t="str">
        <f t="shared" si="128"/>
        <v/>
      </c>
      <c r="D1405" s="55" t="str">
        <f t="shared" si="129"/>
        <v/>
      </c>
      <c r="E1405" s="55" t="str">
        <f t="shared" si="130"/>
        <v/>
      </c>
      <c r="F1405" s="55" t="str">
        <f t="shared" si="131"/>
        <v/>
      </c>
      <c r="G1405" s="55" t="str">
        <f t="shared" si="132"/>
        <v/>
      </c>
      <c r="H1405" s="136" t="str">
        <f>IF(AND(M1405&gt;0,M1405&lt;='Summary STATS'!$C$22),1,"")</f>
        <v/>
      </c>
      <c r="J1405" s="26">
        <v>1404</v>
      </c>
      <c r="R1405" s="15"/>
      <c r="S1405" s="15"/>
      <c r="EZ1405" s="134"/>
      <c r="FA1405" s="134"/>
      <c r="FB1405" s="134"/>
      <c r="FC1405" s="134"/>
      <c r="FD1405" s="134"/>
    </row>
    <row r="1406" spans="2:160" x14ac:dyDescent="0.2">
      <c r="B1406" s="55">
        <f t="shared" si="127"/>
        <v>0</v>
      </c>
      <c r="C1406" s="55" t="str">
        <f t="shared" si="128"/>
        <v/>
      </c>
      <c r="D1406" s="55" t="str">
        <f t="shared" si="129"/>
        <v/>
      </c>
      <c r="E1406" s="55" t="str">
        <f t="shared" si="130"/>
        <v/>
      </c>
      <c r="F1406" s="55" t="str">
        <f t="shared" si="131"/>
        <v/>
      </c>
      <c r="G1406" s="55" t="str">
        <f t="shared" si="132"/>
        <v/>
      </c>
      <c r="H1406" s="136" t="str">
        <f>IF(AND(M1406&gt;0,M1406&lt;='Summary STATS'!$C$22),1,"")</f>
        <v/>
      </c>
      <c r="J1406" s="26">
        <v>1405</v>
      </c>
      <c r="R1406" s="15"/>
      <c r="S1406" s="15"/>
      <c r="EZ1406" s="134"/>
      <c r="FA1406" s="134"/>
      <c r="FB1406" s="134"/>
      <c r="FC1406" s="134"/>
      <c r="FD1406" s="134"/>
    </row>
    <row r="1407" spans="2:160" x14ac:dyDescent="0.2">
      <c r="B1407" s="55">
        <f t="shared" si="127"/>
        <v>0</v>
      </c>
      <c r="C1407" s="55" t="str">
        <f t="shared" si="128"/>
        <v/>
      </c>
      <c r="D1407" s="55" t="str">
        <f t="shared" si="129"/>
        <v/>
      </c>
      <c r="E1407" s="55" t="str">
        <f t="shared" si="130"/>
        <v/>
      </c>
      <c r="F1407" s="55" t="str">
        <f t="shared" si="131"/>
        <v/>
      </c>
      <c r="G1407" s="55" t="str">
        <f t="shared" si="132"/>
        <v/>
      </c>
      <c r="H1407" s="136" t="str">
        <f>IF(AND(M1407&gt;0,M1407&lt;='Summary STATS'!$C$22),1,"")</f>
        <v/>
      </c>
      <c r="J1407" s="26">
        <v>1406</v>
      </c>
      <c r="R1407" s="15"/>
      <c r="S1407" s="15"/>
      <c r="EZ1407" s="134"/>
      <c r="FA1407" s="134"/>
      <c r="FB1407" s="134"/>
      <c r="FC1407" s="134"/>
      <c r="FD1407" s="134"/>
    </row>
    <row r="1408" spans="2:160" x14ac:dyDescent="0.2">
      <c r="B1408" s="55">
        <f t="shared" si="127"/>
        <v>0</v>
      </c>
      <c r="C1408" s="55" t="str">
        <f t="shared" si="128"/>
        <v/>
      </c>
      <c r="D1408" s="55" t="str">
        <f t="shared" si="129"/>
        <v/>
      </c>
      <c r="E1408" s="55" t="str">
        <f t="shared" si="130"/>
        <v/>
      </c>
      <c r="F1408" s="55" t="str">
        <f t="shared" si="131"/>
        <v/>
      </c>
      <c r="G1408" s="55" t="str">
        <f t="shared" si="132"/>
        <v/>
      </c>
      <c r="H1408" s="136" t="str">
        <f>IF(AND(M1408&gt;0,M1408&lt;='Summary STATS'!$C$22),1,"")</f>
        <v/>
      </c>
      <c r="J1408" s="26">
        <v>1407</v>
      </c>
      <c r="R1408" s="15"/>
      <c r="S1408" s="15"/>
      <c r="EZ1408" s="134"/>
      <c r="FA1408" s="134"/>
      <c r="FB1408" s="134"/>
      <c r="FC1408" s="134"/>
      <c r="FD1408" s="134"/>
    </row>
    <row r="1409" spans="2:160" x14ac:dyDescent="0.2">
      <c r="B1409" s="55">
        <f t="shared" si="127"/>
        <v>0</v>
      </c>
      <c r="C1409" s="55" t="str">
        <f t="shared" si="128"/>
        <v/>
      </c>
      <c r="D1409" s="55" t="str">
        <f t="shared" si="129"/>
        <v/>
      </c>
      <c r="E1409" s="55" t="str">
        <f t="shared" si="130"/>
        <v/>
      </c>
      <c r="F1409" s="55" t="str">
        <f t="shared" si="131"/>
        <v/>
      </c>
      <c r="G1409" s="55" t="str">
        <f t="shared" si="132"/>
        <v/>
      </c>
      <c r="H1409" s="136" t="str">
        <f>IF(AND(M1409&gt;0,M1409&lt;='Summary STATS'!$C$22),1,"")</f>
        <v/>
      </c>
      <c r="J1409" s="26">
        <v>1408</v>
      </c>
      <c r="R1409" s="15"/>
      <c r="S1409" s="15"/>
      <c r="EZ1409" s="134"/>
      <c r="FA1409" s="134"/>
      <c r="FB1409" s="134"/>
      <c r="FC1409" s="134"/>
      <c r="FD1409" s="134"/>
    </row>
    <row r="1410" spans="2:160" x14ac:dyDescent="0.2">
      <c r="B1410" s="55">
        <f t="shared" ref="B1410:B1473" si="133">COUNT(R1410:EY1410,FE1410:FM1410)</f>
        <v>0</v>
      </c>
      <c r="C1410" s="55" t="str">
        <f t="shared" ref="C1410:C1473" si="134">IF(COUNT(R1410:EY1410,FE1410:FM1410)&gt;0,COUNT(R1410:EY1410,FE1410:FM1410),"")</f>
        <v/>
      </c>
      <c r="D1410" s="55" t="str">
        <f t="shared" ref="D1410:D1473" si="135">IF(COUNT(T1410:BJ1410,BL1410:BT1410,BV1410:CB1410,CD1410:EY1410,FE1410:FM1410)&gt;0,COUNT(T1410:BJ1410,BL1410:BT1410,BV1410:CB1410,CD1410:EY1410,FE1410:FM1410),"")</f>
        <v/>
      </c>
      <c r="E1410" s="55" t="str">
        <f t="shared" ref="E1410:E1473" si="136">IF(H1410=1,COUNT(R1410:EY1410,FE1410:FM1410),"")</f>
        <v/>
      </c>
      <c r="F1410" s="55" t="str">
        <f t="shared" ref="F1410:F1473" si="137">IF(H1410=1,COUNT(T1410:BJ1410,BL1410:BT1410,BV1410:CB1410,CD1410:EY1410,FE1410:FM1410),"")</f>
        <v/>
      </c>
      <c r="G1410" s="55" t="str">
        <f t="shared" si="132"/>
        <v/>
      </c>
      <c r="H1410" s="136" t="str">
        <f>IF(AND(M1410&gt;0,M1410&lt;='Summary STATS'!$C$22),1,"")</f>
        <v/>
      </c>
      <c r="J1410" s="26">
        <v>1409</v>
      </c>
      <c r="R1410" s="15"/>
      <c r="S1410" s="15"/>
      <c r="EZ1410" s="134"/>
      <c r="FA1410" s="134"/>
      <c r="FB1410" s="134"/>
      <c r="FC1410" s="134"/>
      <c r="FD1410" s="134"/>
    </row>
    <row r="1411" spans="2:160" x14ac:dyDescent="0.2">
      <c r="B1411" s="55">
        <f t="shared" si="133"/>
        <v>0</v>
      </c>
      <c r="C1411" s="55" t="str">
        <f t="shared" si="134"/>
        <v/>
      </c>
      <c r="D1411" s="55" t="str">
        <f t="shared" si="135"/>
        <v/>
      </c>
      <c r="E1411" s="55" t="str">
        <f t="shared" si="136"/>
        <v/>
      </c>
      <c r="F1411" s="55" t="str">
        <f t="shared" si="137"/>
        <v/>
      </c>
      <c r="G1411" s="55" t="str">
        <f t="shared" si="132"/>
        <v/>
      </c>
      <c r="H1411" s="136" t="str">
        <f>IF(AND(M1411&gt;0,M1411&lt;='Summary STATS'!$C$22),1,"")</f>
        <v/>
      </c>
      <c r="J1411" s="26">
        <v>1410</v>
      </c>
      <c r="R1411" s="15"/>
      <c r="S1411" s="15"/>
      <c r="EZ1411" s="134"/>
      <c r="FA1411" s="134"/>
      <c r="FB1411" s="134"/>
      <c r="FC1411" s="134"/>
      <c r="FD1411" s="134"/>
    </row>
    <row r="1412" spans="2:160" x14ac:dyDescent="0.2">
      <c r="B1412" s="55">
        <f t="shared" si="133"/>
        <v>0</v>
      </c>
      <c r="C1412" s="55" t="str">
        <f t="shared" si="134"/>
        <v/>
      </c>
      <c r="D1412" s="55" t="str">
        <f t="shared" si="135"/>
        <v/>
      </c>
      <c r="E1412" s="55" t="str">
        <f t="shared" si="136"/>
        <v/>
      </c>
      <c r="F1412" s="55" t="str">
        <f t="shared" si="137"/>
        <v/>
      </c>
      <c r="G1412" s="55" t="str">
        <f t="shared" si="132"/>
        <v/>
      </c>
      <c r="H1412" s="136" t="str">
        <f>IF(AND(M1412&gt;0,M1412&lt;='Summary STATS'!$C$22),1,"")</f>
        <v/>
      </c>
      <c r="J1412" s="26">
        <v>1411</v>
      </c>
      <c r="R1412" s="15"/>
      <c r="S1412" s="15"/>
      <c r="EZ1412" s="134"/>
      <c r="FA1412" s="134"/>
      <c r="FB1412" s="134"/>
      <c r="FC1412" s="134"/>
      <c r="FD1412" s="134"/>
    </row>
    <row r="1413" spans="2:160" x14ac:dyDescent="0.2">
      <c r="B1413" s="55">
        <f t="shared" si="133"/>
        <v>0</v>
      </c>
      <c r="C1413" s="55" t="str">
        <f t="shared" si="134"/>
        <v/>
      </c>
      <c r="D1413" s="55" t="str">
        <f t="shared" si="135"/>
        <v/>
      </c>
      <c r="E1413" s="55" t="str">
        <f t="shared" si="136"/>
        <v/>
      </c>
      <c r="F1413" s="55" t="str">
        <f t="shared" si="137"/>
        <v/>
      </c>
      <c r="G1413" s="55" t="str">
        <f t="shared" si="132"/>
        <v/>
      </c>
      <c r="H1413" s="136" t="str">
        <f>IF(AND(M1413&gt;0,M1413&lt;='Summary STATS'!$C$22),1,"")</f>
        <v/>
      </c>
      <c r="J1413" s="26">
        <v>1412</v>
      </c>
      <c r="R1413" s="15"/>
      <c r="S1413" s="15"/>
      <c r="EZ1413" s="134"/>
      <c r="FA1413" s="134"/>
      <c r="FB1413" s="134"/>
      <c r="FC1413" s="134"/>
      <c r="FD1413" s="134"/>
    </row>
    <row r="1414" spans="2:160" x14ac:dyDescent="0.2">
      <c r="B1414" s="55">
        <f t="shared" si="133"/>
        <v>0</v>
      </c>
      <c r="C1414" s="55" t="str">
        <f t="shared" si="134"/>
        <v/>
      </c>
      <c r="D1414" s="55" t="str">
        <f t="shared" si="135"/>
        <v/>
      </c>
      <c r="E1414" s="55" t="str">
        <f t="shared" si="136"/>
        <v/>
      </c>
      <c r="F1414" s="55" t="str">
        <f t="shared" si="137"/>
        <v/>
      </c>
      <c r="G1414" s="55" t="str">
        <f t="shared" si="132"/>
        <v/>
      </c>
      <c r="H1414" s="136" t="str">
        <f>IF(AND(M1414&gt;0,M1414&lt;='Summary STATS'!$C$22),1,"")</f>
        <v/>
      </c>
      <c r="J1414" s="26">
        <v>1413</v>
      </c>
      <c r="R1414" s="15"/>
      <c r="S1414" s="15"/>
      <c r="EZ1414" s="134"/>
      <c r="FA1414" s="134"/>
      <c r="FB1414" s="134"/>
      <c r="FC1414" s="134"/>
      <c r="FD1414" s="134"/>
    </row>
    <row r="1415" spans="2:160" x14ac:dyDescent="0.2">
      <c r="B1415" s="55">
        <f t="shared" si="133"/>
        <v>0</v>
      </c>
      <c r="C1415" s="55" t="str">
        <f t="shared" si="134"/>
        <v/>
      </c>
      <c r="D1415" s="55" t="str">
        <f t="shared" si="135"/>
        <v/>
      </c>
      <c r="E1415" s="55" t="str">
        <f t="shared" si="136"/>
        <v/>
      </c>
      <c r="F1415" s="55" t="str">
        <f t="shared" si="137"/>
        <v/>
      </c>
      <c r="G1415" s="55" t="str">
        <f t="shared" si="132"/>
        <v/>
      </c>
      <c r="H1415" s="136" t="str">
        <f>IF(AND(M1415&gt;0,M1415&lt;='Summary STATS'!$C$22),1,"")</f>
        <v/>
      </c>
      <c r="J1415" s="26">
        <v>1414</v>
      </c>
      <c r="R1415" s="15"/>
      <c r="S1415" s="15"/>
      <c r="EZ1415" s="134"/>
      <c r="FA1415" s="134"/>
      <c r="FB1415" s="134"/>
      <c r="FC1415" s="134"/>
      <c r="FD1415" s="134"/>
    </row>
    <row r="1416" spans="2:160" x14ac:dyDescent="0.2">
      <c r="B1416" s="55">
        <f t="shared" si="133"/>
        <v>0</v>
      </c>
      <c r="C1416" s="55" t="str">
        <f t="shared" si="134"/>
        <v/>
      </c>
      <c r="D1416" s="55" t="str">
        <f t="shared" si="135"/>
        <v/>
      </c>
      <c r="E1416" s="55" t="str">
        <f t="shared" si="136"/>
        <v/>
      </c>
      <c r="F1416" s="55" t="str">
        <f t="shared" si="137"/>
        <v/>
      </c>
      <c r="G1416" s="55" t="str">
        <f t="shared" si="132"/>
        <v/>
      </c>
      <c r="H1416" s="136" t="str">
        <f>IF(AND(M1416&gt;0,M1416&lt;='Summary STATS'!$C$22),1,"")</f>
        <v/>
      </c>
      <c r="J1416" s="26">
        <v>1415</v>
      </c>
      <c r="R1416" s="15"/>
      <c r="S1416" s="15"/>
      <c r="EZ1416" s="134"/>
      <c r="FA1416" s="134"/>
      <c r="FB1416" s="134"/>
      <c r="FC1416" s="134"/>
      <c r="FD1416" s="134"/>
    </row>
    <row r="1417" spans="2:160" x14ac:dyDescent="0.2">
      <c r="B1417" s="55">
        <f t="shared" si="133"/>
        <v>0</v>
      </c>
      <c r="C1417" s="55" t="str">
        <f t="shared" si="134"/>
        <v/>
      </c>
      <c r="D1417" s="55" t="str">
        <f t="shared" si="135"/>
        <v/>
      </c>
      <c r="E1417" s="55" t="str">
        <f t="shared" si="136"/>
        <v/>
      </c>
      <c r="F1417" s="55" t="str">
        <f t="shared" si="137"/>
        <v/>
      </c>
      <c r="G1417" s="55" t="str">
        <f t="shared" si="132"/>
        <v/>
      </c>
      <c r="H1417" s="136" t="str">
        <f>IF(AND(M1417&gt;0,M1417&lt;='Summary STATS'!$C$22),1,"")</f>
        <v/>
      </c>
      <c r="J1417" s="26">
        <v>1416</v>
      </c>
      <c r="R1417" s="15"/>
      <c r="S1417" s="15"/>
      <c r="EZ1417" s="134"/>
      <c r="FA1417" s="134"/>
      <c r="FB1417" s="134"/>
      <c r="FC1417" s="134"/>
      <c r="FD1417" s="134"/>
    </row>
    <row r="1418" spans="2:160" x14ac:dyDescent="0.2">
      <c r="B1418" s="55">
        <f t="shared" si="133"/>
        <v>0</v>
      </c>
      <c r="C1418" s="55" t="str">
        <f t="shared" si="134"/>
        <v/>
      </c>
      <c r="D1418" s="55" t="str">
        <f t="shared" si="135"/>
        <v/>
      </c>
      <c r="E1418" s="55" t="str">
        <f t="shared" si="136"/>
        <v/>
      </c>
      <c r="F1418" s="55" t="str">
        <f t="shared" si="137"/>
        <v/>
      </c>
      <c r="G1418" s="55" t="str">
        <f t="shared" si="132"/>
        <v/>
      </c>
      <c r="H1418" s="136" t="str">
        <f>IF(AND(M1418&gt;0,M1418&lt;='Summary STATS'!$C$22),1,"")</f>
        <v/>
      </c>
      <c r="J1418" s="26">
        <v>1417</v>
      </c>
      <c r="R1418" s="15"/>
      <c r="S1418" s="15"/>
      <c r="EZ1418" s="134"/>
      <c r="FA1418" s="134"/>
      <c r="FB1418" s="134"/>
      <c r="FC1418" s="134"/>
      <c r="FD1418" s="134"/>
    </row>
    <row r="1419" spans="2:160" x14ac:dyDescent="0.2">
      <c r="B1419" s="55">
        <f t="shared" si="133"/>
        <v>0</v>
      </c>
      <c r="C1419" s="55" t="str">
        <f t="shared" si="134"/>
        <v/>
      </c>
      <c r="D1419" s="55" t="str">
        <f t="shared" si="135"/>
        <v/>
      </c>
      <c r="E1419" s="55" t="str">
        <f t="shared" si="136"/>
        <v/>
      </c>
      <c r="F1419" s="55" t="str">
        <f t="shared" si="137"/>
        <v/>
      </c>
      <c r="G1419" s="55" t="str">
        <f t="shared" si="132"/>
        <v/>
      </c>
      <c r="H1419" s="136" t="str">
        <f>IF(AND(M1419&gt;0,M1419&lt;='Summary STATS'!$C$22),1,"")</f>
        <v/>
      </c>
      <c r="J1419" s="26">
        <v>1418</v>
      </c>
      <c r="R1419" s="15"/>
      <c r="S1419" s="15"/>
      <c r="EZ1419" s="134"/>
      <c r="FA1419" s="134"/>
      <c r="FB1419" s="134"/>
      <c r="FC1419" s="134"/>
      <c r="FD1419" s="134"/>
    </row>
    <row r="1420" spans="2:160" x14ac:dyDescent="0.2">
      <c r="B1420" s="55">
        <f t="shared" si="133"/>
        <v>0</v>
      </c>
      <c r="C1420" s="55" t="str">
        <f t="shared" si="134"/>
        <v/>
      </c>
      <c r="D1420" s="55" t="str">
        <f t="shared" si="135"/>
        <v/>
      </c>
      <c r="E1420" s="55" t="str">
        <f t="shared" si="136"/>
        <v/>
      </c>
      <c r="F1420" s="55" t="str">
        <f t="shared" si="137"/>
        <v/>
      </c>
      <c r="G1420" s="55" t="str">
        <f t="shared" si="132"/>
        <v/>
      </c>
      <c r="H1420" s="136" t="str">
        <f>IF(AND(M1420&gt;0,M1420&lt;='Summary STATS'!$C$22),1,"")</f>
        <v/>
      </c>
      <c r="J1420" s="26">
        <v>1419</v>
      </c>
      <c r="R1420" s="15"/>
      <c r="S1420" s="15"/>
      <c r="EZ1420" s="134"/>
      <c r="FA1420" s="134"/>
      <c r="FB1420" s="134"/>
      <c r="FC1420" s="134"/>
      <c r="FD1420" s="134"/>
    </row>
    <row r="1421" spans="2:160" x14ac:dyDescent="0.2">
      <c r="B1421" s="55">
        <f t="shared" si="133"/>
        <v>0</v>
      </c>
      <c r="C1421" s="55" t="str">
        <f t="shared" si="134"/>
        <v/>
      </c>
      <c r="D1421" s="55" t="str">
        <f t="shared" si="135"/>
        <v/>
      </c>
      <c r="E1421" s="55" t="str">
        <f t="shared" si="136"/>
        <v/>
      </c>
      <c r="F1421" s="55" t="str">
        <f t="shared" si="137"/>
        <v/>
      </c>
      <c r="G1421" s="55" t="str">
        <f t="shared" si="132"/>
        <v/>
      </c>
      <c r="H1421" s="136" t="str">
        <f>IF(AND(M1421&gt;0,M1421&lt;='Summary STATS'!$C$22),1,"")</f>
        <v/>
      </c>
      <c r="J1421" s="26">
        <v>1420</v>
      </c>
      <c r="R1421" s="15"/>
      <c r="S1421" s="15"/>
      <c r="EZ1421" s="134"/>
      <c r="FA1421" s="134"/>
      <c r="FB1421" s="134"/>
      <c r="FC1421" s="134"/>
      <c r="FD1421" s="134"/>
    </row>
    <row r="1422" spans="2:160" x14ac:dyDescent="0.2">
      <c r="B1422" s="55">
        <f t="shared" si="133"/>
        <v>0</v>
      </c>
      <c r="C1422" s="55" t="str">
        <f t="shared" si="134"/>
        <v/>
      </c>
      <c r="D1422" s="55" t="str">
        <f t="shared" si="135"/>
        <v/>
      </c>
      <c r="E1422" s="55" t="str">
        <f t="shared" si="136"/>
        <v/>
      </c>
      <c r="F1422" s="55" t="str">
        <f t="shared" si="137"/>
        <v/>
      </c>
      <c r="G1422" s="55" t="str">
        <f t="shared" si="132"/>
        <v/>
      </c>
      <c r="H1422" s="136" t="str">
        <f>IF(AND(M1422&gt;0,M1422&lt;='Summary STATS'!$C$22),1,"")</f>
        <v/>
      </c>
      <c r="J1422" s="26">
        <v>1421</v>
      </c>
      <c r="R1422" s="15"/>
      <c r="S1422" s="15"/>
      <c r="EZ1422" s="134"/>
      <c r="FA1422" s="134"/>
      <c r="FB1422" s="134"/>
      <c r="FC1422" s="134"/>
      <c r="FD1422" s="134"/>
    </row>
    <row r="1423" spans="2:160" x14ac:dyDescent="0.2">
      <c r="B1423" s="55">
        <f t="shared" si="133"/>
        <v>0</v>
      </c>
      <c r="C1423" s="55" t="str">
        <f t="shared" si="134"/>
        <v/>
      </c>
      <c r="D1423" s="55" t="str">
        <f t="shared" si="135"/>
        <v/>
      </c>
      <c r="E1423" s="55" t="str">
        <f t="shared" si="136"/>
        <v/>
      </c>
      <c r="F1423" s="55" t="str">
        <f t="shared" si="137"/>
        <v/>
      </c>
      <c r="G1423" s="55" t="str">
        <f t="shared" si="132"/>
        <v/>
      </c>
      <c r="H1423" s="136" t="str">
        <f>IF(AND(M1423&gt;0,M1423&lt;='Summary STATS'!$C$22),1,"")</f>
        <v/>
      </c>
      <c r="J1423" s="26">
        <v>1422</v>
      </c>
      <c r="R1423" s="15"/>
      <c r="S1423" s="15"/>
      <c r="EZ1423" s="134"/>
      <c r="FA1423" s="134"/>
      <c r="FB1423" s="134"/>
      <c r="FC1423" s="134"/>
      <c r="FD1423" s="134"/>
    </row>
    <row r="1424" spans="2:160" x14ac:dyDescent="0.2">
      <c r="B1424" s="55">
        <f t="shared" si="133"/>
        <v>0</v>
      </c>
      <c r="C1424" s="55" t="str">
        <f t="shared" si="134"/>
        <v/>
      </c>
      <c r="D1424" s="55" t="str">
        <f t="shared" si="135"/>
        <v/>
      </c>
      <c r="E1424" s="55" t="str">
        <f t="shared" si="136"/>
        <v/>
      </c>
      <c r="F1424" s="55" t="str">
        <f t="shared" si="137"/>
        <v/>
      </c>
      <c r="G1424" s="55" t="str">
        <f t="shared" si="132"/>
        <v/>
      </c>
      <c r="H1424" s="136" t="str">
        <f>IF(AND(M1424&gt;0,M1424&lt;='Summary STATS'!$C$22),1,"")</f>
        <v/>
      </c>
      <c r="J1424" s="26">
        <v>1423</v>
      </c>
      <c r="R1424" s="15"/>
      <c r="S1424" s="15"/>
      <c r="EZ1424" s="134"/>
      <c r="FA1424" s="134"/>
      <c r="FB1424" s="134"/>
      <c r="FC1424" s="134"/>
      <c r="FD1424" s="134"/>
    </row>
    <row r="1425" spans="2:160" x14ac:dyDescent="0.2">
      <c r="B1425" s="55">
        <f t="shared" si="133"/>
        <v>0</v>
      </c>
      <c r="C1425" s="55" t="str">
        <f t="shared" si="134"/>
        <v/>
      </c>
      <c r="D1425" s="55" t="str">
        <f t="shared" si="135"/>
        <v/>
      </c>
      <c r="E1425" s="55" t="str">
        <f t="shared" si="136"/>
        <v/>
      </c>
      <c r="F1425" s="55" t="str">
        <f t="shared" si="137"/>
        <v/>
      </c>
      <c r="G1425" s="55" t="str">
        <f t="shared" si="132"/>
        <v/>
      </c>
      <c r="H1425" s="136" t="str">
        <f>IF(AND(M1425&gt;0,M1425&lt;='Summary STATS'!$C$22),1,"")</f>
        <v/>
      </c>
      <c r="J1425" s="26">
        <v>1424</v>
      </c>
      <c r="R1425" s="15"/>
      <c r="S1425" s="15"/>
      <c r="EZ1425" s="134"/>
      <c r="FA1425" s="134"/>
      <c r="FB1425" s="134"/>
      <c r="FC1425" s="134"/>
      <c r="FD1425" s="134"/>
    </row>
    <row r="1426" spans="2:160" x14ac:dyDescent="0.2">
      <c r="B1426" s="55">
        <f t="shared" si="133"/>
        <v>0</v>
      </c>
      <c r="C1426" s="55" t="str">
        <f t="shared" si="134"/>
        <v/>
      </c>
      <c r="D1426" s="55" t="str">
        <f t="shared" si="135"/>
        <v/>
      </c>
      <c r="E1426" s="55" t="str">
        <f t="shared" si="136"/>
        <v/>
      </c>
      <c r="F1426" s="55" t="str">
        <f t="shared" si="137"/>
        <v/>
      </c>
      <c r="G1426" s="55" t="str">
        <f t="shared" si="132"/>
        <v/>
      </c>
      <c r="H1426" s="136" t="str">
        <f>IF(AND(M1426&gt;0,M1426&lt;='Summary STATS'!$C$22),1,"")</f>
        <v/>
      </c>
      <c r="J1426" s="26">
        <v>1425</v>
      </c>
      <c r="R1426" s="15"/>
      <c r="S1426" s="15"/>
      <c r="EZ1426" s="134"/>
      <c r="FA1426" s="134"/>
      <c r="FB1426" s="134"/>
      <c r="FC1426" s="134"/>
      <c r="FD1426" s="134"/>
    </row>
    <row r="1427" spans="2:160" x14ac:dyDescent="0.2">
      <c r="B1427" s="55">
        <f t="shared" si="133"/>
        <v>0</v>
      </c>
      <c r="C1427" s="55" t="str">
        <f t="shared" si="134"/>
        <v/>
      </c>
      <c r="D1427" s="55" t="str">
        <f t="shared" si="135"/>
        <v/>
      </c>
      <c r="E1427" s="55" t="str">
        <f t="shared" si="136"/>
        <v/>
      </c>
      <c r="F1427" s="55" t="str">
        <f t="shared" si="137"/>
        <v/>
      </c>
      <c r="G1427" s="55" t="str">
        <f t="shared" si="132"/>
        <v/>
      </c>
      <c r="H1427" s="136" t="str">
        <f>IF(AND(M1427&gt;0,M1427&lt;='Summary STATS'!$C$22),1,"")</f>
        <v/>
      </c>
      <c r="J1427" s="26">
        <v>1426</v>
      </c>
      <c r="R1427" s="15"/>
      <c r="S1427" s="15"/>
      <c r="EZ1427" s="134"/>
      <c r="FA1427" s="134"/>
      <c r="FB1427" s="134"/>
      <c r="FC1427" s="134"/>
      <c r="FD1427" s="134"/>
    </row>
    <row r="1428" spans="2:160" x14ac:dyDescent="0.2">
      <c r="B1428" s="55">
        <f t="shared" si="133"/>
        <v>0</v>
      </c>
      <c r="C1428" s="55" t="str">
        <f t="shared" si="134"/>
        <v/>
      </c>
      <c r="D1428" s="55" t="str">
        <f t="shared" si="135"/>
        <v/>
      </c>
      <c r="E1428" s="55" t="str">
        <f t="shared" si="136"/>
        <v/>
      </c>
      <c r="F1428" s="55" t="str">
        <f t="shared" si="137"/>
        <v/>
      </c>
      <c r="G1428" s="55" t="str">
        <f t="shared" si="132"/>
        <v/>
      </c>
      <c r="H1428" s="136" t="str">
        <f>IF(AND(M1428&gt;0,M1428&lt;='Summary STATS'!$C$22),1,"")</f>
        <v/>
      </c>
      <c r="J1428" s="26">
        <v>1427</v>
      </c>
      <c r="R1428" s="15"/>
      <c r="S1428" s="15"/>
      <c r="EZ1428" s="134"/>
      <c r="FA1428" s="134"/>
      <c r="FB1428" s="134"/>
      <c r="FC1428" s="134"/>
      <c r="FD1428" s="134"/>
    </row>
    <row r="1429" spans="2:160" x14ac:dyDescent="0.2">
      <c r="B1429" s="55">
        <f t="shared" si="133"/>
        <v>0</v>
      </c>
      <c r="C1429" s="55" t="str">
        <f t="shared" si="134"/>
        <v/>
      </c>
      <c r="D1429" s="55" t="str">
        <f t="shared" si="135"/>
        <v/>
      </c>
      <c r="E1429" s="55" t="str">
        <f t="shared" si="136"/>
        <v/>
      </c>
      <c r="F1429" s="55" t="str">
        <f t="shared" si="137"/>
        <v/>
      </c>
      <c r="G1429" s="55" t="str">
        <f t="shared" si="132"/>
        <v/>
      </c>
      <c r="H1429" s="136" t="str">
        <f>IF(AND(M1429&gt;0,M1429&lt;='Summary STATS'!$C$22),1,"")</f>
        <v/>
      </c>
      <c r="J1429" s="26">
        <v>1428</v>
      </c>
      <c r="R1429" s="15"/>
      <c r="S1429" s="15"/>
      <c r="EZ1429" s="134"/>
      <c r="FA1429" s="134"/>
      <c r="FB1429" s="134"/>
      <c r="FC1429" s="134"/>
      <c r="FD1429" s="134"/>
    </row>
    <row r="1430" spans="2:160" x14ac:dyDescent="0.2">
      <c r="B1430" s="55">
        <f t="shared" si="133"/>
        <v>0</v>
      </c>
      <c r="C1430" s="55" t="str">
        <f t="shared" si="134"/>
        <v/>
      </c>
      <c r="D1430" s="55" t="str">
        <f t="shared" si="135"/>
        <v/>
      </c>
      <c r="E1430" s="55" t="str">
        <f t="shared" si="136"/>
        <v/>
      </c>
      <c r="F1430" s="55" t="str">
        <f t="shared" si="137"/>
        <v/>
      </c>
      <c r="G1430" s="55" t="str">
        <f t="shared" si="132"/>
        <v/>
      </c>
      <c r="H1430" s="136" t="str">
        <f>IF(AND(M1430&gt;0,M1430&lt;='Summary STATS'!$C$22),1,"")</f>
        <v/>
      </c>
      <c r="J1430" s="26">
        <v>1429</v>
      </c>
      <c r="R1430" s="15"/>
      <c r="S1430" s="15"/>
      <c r="EZ1430" s="134"/>
      <c r="FA1430" s="134"/>
      <c r="FB1430" s="134"/>
      <c r="FC1430" s="134"/>
      <c r="FD1430" s="134"/>
    </row>
    <row r="1431" spans="2:160" x14ac:dyDescent="0.2">
      <c r="B1431" s="55">
        <f t="shared" si="133"/>
        <v>0</v>
      </c>
      <c r="C1431" s="55" t="str">
        <f t="shared" si="134"/>
        <v/>
      </c>
      <c r="D1431" s="55" t="str">
        <f t="shared" si="135"/>
        <v/>
      </c>
      <c r="E1431" s="55" t="str">
        <f t="shared" si="136"/>
        <v/>
      </c>
      <c r="F1431" s="55" t="str">
        <f t="shared" si="137"/>
        <v/>
      </c>
      <c r="G1431" s="55" t="str">
        <f t="shared" si="132"/>
        <v/>
      </c>
      <c r="H1431" s="136" t="str">
        <f>IF(AND(M1431&gt;0,M1431&lt;='Summary STATS'!$C$22),1,"")</f>
        <v/>
      </c>
      <c r="J1431" s="26">
        <v>1430</v>
      </c>
      <c r="R1431" s="15"/>
      <c r="S1431" s="15"/>
      <c r="EZ1431" s="134"/>
      <c r="FA1431" s="134"/>
      <c r="FB1431" s="134"/>
      <c r="FC1431" s="134"/>
      <c r="FD1431" s="134"/>
    </row>
    <row r="1432" spans="2:160" x14ac:dyDescent="0.2">
      <c r="B1432" s="55">
        <f t="shared" si="133"/>
        <v>0</v>
      </c>
      <c r="C1432" s="55" t="str">
        <f t="shared" si="134"/>
        <v/>
      </c>
      <c r="D1432" s="55" t="str">
        <f t="shared" si="135"/>
        <v/>
      </c>
      <c r="E1432" s="55" t="str">
        <f t="shared" si="136"/>
        <v/>
      </c>
      <c r="F1432" s="55" t="str">
        <f t="shared" si="137"/>
        <v/>
      </c>
      <c r="G1432" s="55" t="str">
        <f t="shared" si="132"/>
        <v/>
      </c>
      <c r="H1432" s="136" t="str">
        <f>IF(AND(M1432&gt;0,M1432&lt;='Summary STATS'!$C$22),1,"")</f>
        <v/>
      </c>
      <c r="J1432" s="26">
        <v>1431</v>
      </c>
      <c r="R1432" s="15"/>
      <c r="S1432" s="15"/>
      <c r="EZ1432" s="134"/>
      <c r="FA1432" s="134"/>
      <c r="FB1432" s="134"/>
      <c r="FC1432" s="134"/>
      <c r="FD1432" s="134"/>
    </row>
    <row r="1433" spans="2:160" x14ac:dyDescent="0.2">
      <c r="B1433" s="55">
        <f t="shared" si="133"/>
        <v>0</v>
      </c>
      <c r="C1433" s="55" t="str">
        <f t="shared" si="134"/>
        <v/>
      </c>
      <c r="D1433" s="55" t="str">
        <f t="shared" si="135"/>
        <v/>
      </c>
      <c r="E1433" s="55" t="str">
        <f t="shared" si="136"/>
        <v/>
      </c>
      <c r="F1433" s="55" t="str">
        <f t="shared" si="137"/>
        <v/>
      </c>
      <c r="G1433" s="55" t="str">
        <f t="shared" si="132"/>
        <v/>
      </c>
      <c r="H1433" s="136" t="str">
        <f>IF(AND(M1433&gt;0,M1433&lt;='Summary STATS'!$C$22),1,"")</f>
        <v/>
      </c>
      <c r="J1433" s="26">
        <v>1432</v>
      </c>
      <c r="R1433" s="15"/>
      <c r="S1433" s="15"/>
      <c r="EZ1433" s="134"/>
      <c r="FA1433" s="134"/>
      <c r="FB1433" s="134"/>
      <c r="FC1433" s="134"/>
      <c r="FD1433" s="134"/>
    </row>
    <row r="1434" spans="2:160" x14ac:dyDescent="0.2">
      <c r="B1434" s="55">
        <f t="shared" si="133"/>
        <v>0</v>
      </c>
      <c r="C1434" s="55" t="str">
        <f t="shared" si="134"/>
        <v/>
      </c>
      <c r="D1434" s="55" t="str">
        <f t="shared" si="135"/>
        <v/>
      </c>
      <c r="E1434" s="55" t="str">
        <f t="shared" si="136"/>
        <v/>
      </c>
      <c r="F1434" s="55" t="str">
        <f t="shared" si="137"/>
        <v/>
      </c>
      <c r="G1434" s="55" t="str">
        <f t="shared" ref="G1434:G1497" si="138">IF($B1434&gt;=1,$M1434,"")</f>
        <v/>
      </c>
      <c r="H1434" s="136" t="str">
        <f>IF(AND(M1434&gt;0,M1434&lt;='Summary STATS'!$C$22),1,"")</f>
        <v/>
      </c>
      <c r="J1434" s="26">
        <v>1433</v>
      </c>
      <c r="R1434" s="15"/>
      <c r="S1434" s="15"/>
      <c r="EZ1434" s="134"/>
      <c r="FA1434" s="134"/>
      <c r="FB1434" s="134"/>
      <c r="FC1434" s="134"/>
      <c r="FD1434" s="134"/>
    </row>
    <row r="1435" spans="2:160" x14ac:dyDescent="0.2">
      <c r="B1435" s="55">
        <f t="shared" si="133"/>
        <v>0</v>
      </c>
      <c r="C1435" s="55" t="str">
        <f t="shared" si="134"/>
        <v/>
      </c>
      <c r="D1435" s="55" t="str">
        <f t="shared" si="135"/>
        <v/>
      </c>
      <c r="E1435" s="55" t="str">
        <f t="shared" si="136"/>
        <v/>
      </c>
      <c r="F1435" s="55" t="str">
        <f t="shared" si="137"/>
        <v/>
      </c>
      <c r="G1435" s="55" t="str">
        <f t="shared" si="138"/>
        <v/>
      </c>
      <c r="H1435" s="136" t="str">
        <f>IF(AND(M1435&gt;0,M1435&lt;='Summary STATS'!$C$22),1,"")</f>
        <v/>
      </c>
      <c r="J1435" s="26">
        <v>1434</v>
      </c>
      <c r="R1435" s="15"/>
      <c r="S1435" s="15"/>
      <c r="EZ1435" s="134"/>
      <c r="FA1435" s="134"/>
      <c r="FB1435" s="134"/>
      <c r="FC1435" s="134"/>
      <c r="FD1435" s="134"/>
    </row>
    <row r="1436" spans="2:160" x14ac:dyDescent="0.2">
      <c r="B1436" s="55">
        <f t="shared" si="133"/>
        <v>0</v>
      </c>
      <c r="C1436" s="55" t="str">
        <f t="shared" si="134"/>
        <v/>
      </c>
      <c r="D1436" s="55" t="str">
        <f t="shared" si="135"/>
        <v/>
      </c>
      <c r="E1436" s="55" t="str">
        <f t="shared" si="136"/>
        <v/>
      </c>
      <c r="F1436" s="55" t="str">
        <f t="shared" si="137"/>
        <v/>
      </c>
      <c r="G1436" s="55" t="str">
        <f t="shared" si="138"/>
        <v/>
      </c>
      <c r="H1436" s="136" t="str">
        <f>IF(AND(M1436&gt;0,M1436&lt;='Summary STATS'!$C$22),1,"")</f>
        <v/>
      </c>
      <c r="J1436" s="26">
        <v>1435</v>
      </c>
      <c r="R1436" s="15"/>
      <c r="S1436" s="15"/>
      <c r="EZ1436" s="134"/>
      <c r="FA1436" s="134"/>
      <c r="FB1436" s="134"/>
      <c r="FC1436" s="134"/>
      <c r="FD1436" s="134"/>
    </row>
    <row r="1437" spans="2:160" x14ac:dyDescent="0.2">
      <c r="B1437" s="55">
        <f t="shared" si="133"/>
        <v>0</v>
      </c>
      <c r="C1437" s="55" t="str">
        <f t="shared" si="134"/>
        <v/>
      </c>
      <c r="D1437" s="55" t="str">
        <f t="shared" si="135"/>
        <v/>
      </c>
      <c r="E1437" s="55" t="str">
        <f t="shared" si="136"/>
        <v/>
      </c>
      <c r="F1437" s="55" t="str">
        <f t="shared" si="137"/>
        <v/>
      </c>
      <c r="G1437" s="55" t="str">
        <f t="shared" si="138"/>
        <v/>
      </c>
      <c r="H1437" s="136" t="str">
        <f>IF(AND(M1437&gt;0,M1437&lt;='Summary STATS'!$C$22),1,"")</f>
        <v/>
      </c>
      <c r="J1437" s="26">
        <v>1436</v>
      </c>
      <c r="R1437" s="15"/>
      <c r="S1437" s="15"/>
      <c r="EZ1437" s="134"/>
      <c r="FA1437" s="134"/>
      <c r="FB1437" s="134"/>
      <c r="FC1437" s="134"/>
      <c r="FD1437" s="134"/>
    </row>
    <row r="1438" spans="2:160" x14ac:dyDescent="0.2">
      <c r="B1438" s="55">
        <f t="shared" si="133"/>
        <v>0</v>
      </c>
      <c r="C1438" s="55" t="str">
        <f t="shared" si="134"/>
        <v/>
      </c>
      <c r="D1438" s="55" t="str">
        <f t="shared" si="135"/>
        <v/>
      </c>
      <c r="E1438" s="55" t="str">
        <f t="shared" si="136"/>
        <v/>
      </c>
      <c r="F1438" s="55" t="str">
        <f t="shared" si="137"/>
        <v/>
      </c>
      <c r="G1438" s="55" t="str">
        <f t="shared" si="138"/>
        <v/>
      </c>
      <c r="H1438" s="136" t="str">
        <f>IF(AND(M1438&gt;0,M1438&lt;='Summary STATS'!$C$22),1,"")</f>
        <v/>
      </c>
      <c r="J1438" s="26">
        <v>1437</v>
      </c>
      <c r="R1438" s="15"/>
      <c r="S1438" s="15"/>
      <c r="EZ1438" s="134"/>
      <c r="FA1438" s="134"/>
      <c r="FB1438" s="134"/>
      <c r="FC1438" s="134"/>
      <c r="FD1438" s="134"/>
    </row>
    <row r="1439" spans="2:160" x14ac:dyDescent="0.2">
      <c r="B1439" s="55">
        <f t="shared" si="133"/>
        <v>0</v>
      </c>
      <c r="C1439" s="55" t="str">
        <f t="shared" si="134"/>
        <v/>
      </c>
      <c r="D1439" s="55" t="str">
        <f t="shared" si="135"/>
        <v/>
      </c>
      <c r="E1439" s="55" t="str">
        <f t="shared" si="136"/>
        <v/>
      </c>
      <c r="F1439" s="55" t="str">
        <f t="shared" si="137"/>
        <v/>
      </c>
      <c r="G1439" s="55" t="str">
        <f t="shared" si="138"/>
        <v/>
      </c>
      <c r="H1439" s="136" t="str">
        <f>IF(AND(M1439&gt;0,M1439&lt;='Summary STATS'!$C$22),1,"")</f>
        <v/>
      </c>
      <c r="J1439" s="26">
        <v>1438</v>
      </c>
      <c r="R1439" s="15"/>
      <c r="S1439" s="15"/>
      <c r="EZ1439" s="134"/>
      <c r="FA1439" s="134"/>
      <c r="FB1439" s="134"/>
      <c r="FC1439" s="134"/>
      <c r="FD1439" s="134"/>
    </row>
    <row r="1440" spans="2:160" x14ac:dyDescent="0.2">
      <c r="B1440" s="55">
        <f t="shared" si="133"/>
        <v>0</v>
      </c>
      <c r="C1440" s="55" t="str">
        <f t="shared" si="134"/>
        <v/>
      </c>
      <c r="D1440" s="55" t="str">
        <f t="shared" si="135"/>
        <v/>
      </c>
      <c r="E1440" s="55" t="str">
        <f t="shared" si="136"/>
        <v/>
      </c>
      <c r="F1440" s="55" t="str">
        <f t="shared" si="137"/>
        <v/>
      </c>
      <c r="G1440" s="55" t="str">
        <f t="shared" si="138"/>
        <v/>
      </c>
      <c r="H1440" s="136" t="str">
        <f>IF(AND(M1440&gt;0,M1440&lt;='Summary STATS'!$C$22),1,"")</f>
        <v/>
      </c>
      <c r="J1440" s="26">
        <v>1439</v>
      </c>
      <c r="R1440" s="15"/>
      <c r="S1440" s="15"/>
      <c r="EZ1440" s="134"/>
      <c r="FA1440" s="134"/>
      <c r="FB1440" s="134"/>
      <c r="FC1440" s="134"/>
      <c r="FD1440" s="134"/>
    </row>
    <row r="1441" spans="2:160" x14ac:dyDescent="0.2">
      <c r="B1441" s="55">
        <f t="shared" si="133"/>
        <v>0</v>
      </c>
      <c r="C1441" s="55" t="str">
        <f t="shared" si="134"/>
        <v/>
      </c>
      <c r="D1441" s="55" t="str">
        <f t="shared" si="135"/>
        <v/>
      </c>
      <c r="E1441" s="55" t="str">
        <f t="shared" si="136"/>
        <v/>
      </c>
      <c r="F1441" s="55" t="str">
        <f t="shared" si="137"/>
        <v/>
      </c>
      <c r="G1441" s="55" t="str">
        <f t="shared" si="138"/>
        <v/>
      </c>
      <c r="H1441" s="136" t="str">
        <f>IF(AND(M1441&gt;0,M1441&lt;='Summary STATS'!$C$22),1,"")</f>
        <v/>
      </c>
      <c r="J1441" s="26">
        <v>1440</v>
      </c>
      <c r="R1441" s="15"/>
      <c r="S1441" s="15"/>
      <c r="EZ1441" s="134"/>
      <c r="FA1441" s="134"/>
      <c r="FB1441" s="134"/>
      <c r="FC1441" s="134"/>
      <c r="FD1441" s="134"/>
    </row>
    <row r="1442" spans="2:160" x14ac:dyDescent="0.2">
      <c r="B1442" s="55">
        <f t="shared" si="133"/>
        <v>0</v>
      </c>
      <c r="C1442" s="55" t="str">
        <f t="shared" si="134"/>
        <v/>
      </c>
      <c r="D1442" s="55" t="str">
        <f t="shared" si="135"/>
        <v/>
      </c>
      <c r="E1442" s="55" t="str">
        <f t="shared" si="136"/>
        <v/>
      </c>
      <c r="F1442" s="55" t="str">
        <f t="shared" si="137"/>
        <v/>
      </c>
      <c r="G1442" s="55" t="str">
        <f t="shared" si="138"/>
        <v/>
      </c>
      <c r="H1442" s="136" t="str">
        <f>IF(AND(M1442&gt;0,M1442&lt;='Summary STATS'!$C$22),1,"")</f>
        <v/>
      </c>
      <c r="J1442" s="26">
        <v>1441</v>
      </c>
      <c r="R1442" s="15"/>
      <c r="S1442" s="15"/>
      <c r="EZ1442" s="134"/>
      <c r="FA1442" s="134"/>
      <c r="FB1442" s="134"/>
      <c r="FC1442" s="134"/>
      <c r="FD1442" s="134"/>
    </row>
    <row r="1443" spans="2:160" x14ac:dyDescent="0.2">
      <c r="B1443" s="55">
        <f t="shared" si="133"/>
        <v>0</v>
      </c>
      <c r="C1443" s="55" t="str">
        <f t="shared" si="134"/>
        <v/>
      </c>
      <c r="D1443" s="55" t="str">
        <f t="shared" si="135"/>
        <v/>
      </c>
      <c r="E1443" s="55" t="str">
        <f t="shared" si="136"/>
        <v/>
      </c>
      <c r="F1443" s="55" t="str">
        <f t="shared" si="137"/>
        <v/>
      </c>
      <c r="G1443" s="55" t="str">
        <f t="shared" si="138"/>
        <v/>
      </c>
      <c r="H1443" s="136" t="str">
        <f>IF(AND(M1443&gt;0,M1443&lt;='Summary STATS'!$C$22),1,"")</f>
        <v/>
      </c>
      <c r="J1443" s="26">
        <v>1442</v>
      </c>
      <c r="R1443" s="15"/>
      <c r="S1443" s="15"/>
      <c r="EZ1443" s="134"/>
      <c r="FA1443" s="134"/>
      <c r="FB1443" s="134"/>
      <c r="FC1443" s="134"/>
      <c r="FD1443" s="134"/>
    </row>
    <row r="1444" spans="2:160" x14ac:dyDescent="0.2">
      <c r="B1444" s="55">
        <f t="shared" si="133"/>
        <v>0</v>
      </c>
      <c r="C1444" s="55" t="str">
        <f t="shared" si="134"/>
        <v/>
      </c>
      <c r="D1444" s="55" t="str">
        <f t="shared" si="135"/>
        <v/>
      </c>
      <c r="E1444" s="55" t="str">
        <f t="shared" si="136"/>
        <v/>
      </c>
      <c r="F1444" s="55" t="str">
        <f t="shared" si="137"/>
        <v/>
      </c>
      <c r="G1444" s="55" t="str">
        <f t="shared" si="138"/>
        <v/>
      </c>
      <c r="H1444" s="136" t="str">
        <f>IF(AND(M1444&gt;0,M1444&lt;='Summary STATS'!$C$22),1,"")</f>
        <v/>
      </c>
      <c r="J1444" s="26">
        <v>1443</v>
      </c>
      <c r="R1444" s="15"/>
      <c r="S1444" s="15"/>
      <c r="EZ1444" s="134"/>
      <c r="FA1444" s="134"/>
      <c r="FB1444" s="134"/>
      <c r="FC1444" s="134"/>
      <c r="FD1444" s="134"/>
    </row>
    <row r="1445" spans="2:160" x14ac:dyDescent="0.2">
      <c r="B1445" s="55">
        <f t="shared" si="133"/>
        <v>0</v>
      </c>
      <c r="C1445" s="55" t="str">
        <f t="shared" si="134"/>
        <v/>
      </c>
      <c r="D1445" s="55" t="str">
        <f t="shared" si="135"/>
        <v/>
      </c>
      <c r="E1445" s="55" t="str">
        <f t="shared" si="136"/>
        <v/>
      </c>
      <c r="F1445" s="55" t="str">
        <f t="shared" si="137"/>
        <v/>
      </c>
      <c r="G1445" s="55" t="str">
        <f t="shared" si="138"/>
        <v/>
      </c>
      <c r="H1445" s="136" t="str">
        <f>IF(AND(M1445&gt;0,M1445&lt;='Summary STATS'!$C$22),1,"")</f>
        <v/>
      </c>
      <c r="J1445" s="26">
        <v>1444</v>
      </c>
      <c r="R1445" s="15"/>
      <c r="S1445" s="15"/>
      <c r="EZ1445" s="134"/>
      <c r="FA1445" s="134"/>
      <c r="FB1445" s="134"/>
      <c r="FC1445" s="134"/>
      <c r="FD1445" s="134"/>
    </row>
    <row r="1446" spans="2:160" x14ac:dyDescent="0.2">
      <c r="B1446" s="55">
        <f t="shared" si="133"/>
        <v>0</v>
      </c>
      <c r="C1446" s="55" t="str">
        <f t="shared" si="134"/>
        <v/>
      </c>
      <c r="D1446" s="55" t="str">
        <f t="shared" si="135"/>
        <v/>
      </c>
      <c r="E1446" s="55" t="str">
        <f t="shared" si="136"/>
        <v/>
      </c>
      <c r="F1446" s="55" t="str">
        <f t="shared" si="137"/>
        <v/>
      </c>
      <c r="G1446" s="55" t="str">
        <f t="shared" si="138"/>
        <v/>
      </c>
      <c r="H1446" s="136" t="str">
        <f>IF(AND(M1446&gt;0,M1446&lt;='Summary STATS'!$C$22),1,"")</f>
        <v/>
      </c>
      <c r="J1446" s="26">
        <v>1445</v>
      </c>
      <c r="R1446" s="15"/>
      <c r="S1446" s="15"/>
      <c r="EZ1446" s="134"/>
      <c r="FA1446" s="134"/>
      <c r="FB1446" s="134"/>
      <c r="FC1446" s="134"/>
      <c r="FD1446" s="134"/>
    </row>
    <row r="1447" spans="2:160" x14ac:dyDescent="0.2">
      <c r="B1447" s="55">
        <f t="shared" si="133"/>
        <v>0</v>
      </c>
      <c r="C1447" s="55" t="str">
        <f t="shared" si="134"/>
        <v/>
      </c>
      <c r="D1447" s="55" t="str">
        <f t="shared" si="135"/>
        <v/>
      </c>
      <c r="E1447" s="55" t="str">
        <f t="shared" si="136"/>
        <v/>
      </c>
      <c r="F1447" s="55" t="str">
        <f t="shared" si="137"/>
        <v/>
      </c>
      <c r="G1447" s="55" t="str">
        <f t="shared" si="138"/>
        <v/>
      </c>
      <c r="H1447" s="136" t="str">
        <f>IF(AND(M1447&gt;0,M1447&lt;='Summary STATS'!$C$22),1,"")</f>
        <v/>
      </c>
      <c r="J1447" s="26">
        <v>1446</v>
      </c>
      <c r="R1447" s="15"/>
      <c r="S1447" s="15"/>
      <c r="EZ1447" s="134"/>
      <c r="FA1447" s="134"/>
      <c r="FB1447" s="134"/>
      <c r="FC1447" s="134"/>
      <c r="FD1447" s="134"/>
    </row>
    <row r="1448" spans="2:160" x14ac:dyDescent="0.2">
      <c r="B1448" s="55">
        <f t="shared" si="133"/>
        <v>0</v>
      </c>
      <c r="C1448" s="55" t="str">
        <f t="shared" si="134"/>
        <v/>
      </c>
      <c r="D1448" s="55" t="str">
        <f t="shared" si="135"/>
        <v/>
      </c>
      <c r="E1448" s="55" t="str">
        <f t="shared" si="136"/>
        <v/>
      </c>
      <c r="F1448" s="55" t="str">
        <f t="shared" si="137"/>
        <v/>
      </c>
      <c r="G1448" s="55" t="str">
        <f t="shared" si="138"/>
        <v/>
      </c>
      <c r="H1448" s="136" t="str">
        <f>IF(AND(M1448&gt;0,M1448&lt;='Summary STATS'!$C$22),1,"")</f>
        <v/>
      </c>
      <c r="J1448" s="26">
        <v>1447</v>
      </c>
      <c r="R1448" s="15"/>
      <c r="S1448" s="15"/>
      <c r="EZ1448" s="134"/>
      <c r="FA1448" s="134"/>
      <c r="FB1448" s="134"/>
      <c r="FC1448" s="134"/>
      <c r="FD1448" s="134"/>
    </row>
    <row r="1449" spans="2:160" x14ac:dyDescent="0.2">
      <c r="B1449" s="55">
        <f t="shared" si="133"/>
        <v>0</v>
      </c>
      <c r="C1449" s="55" t="str">
        <f t="shared" si="134"/>
        <v/>
      </c>
      <c r="D1449" s="55" t="str">
        <f t="shared" si="135"/>
        <v/>
      </c>
      <c r="E1449" s="55" t="str">
        <f t="shared" si="136"/>
        <v/>
      </c>
      <c r="F1449" s="55" t="str">
        <f t="shared" si="137"/>
        <v/>
      </c>
      <c r="G1449" s="55" t="str">
        <f t="shared" si="138"/>
        <v/>
      </c>
      <c r="H1449" s="136" t="str">
        <f>IF(AND(M1449&gt;0,M1449&lt;='Summary STATS'!$C$22),1,"")</f>
        <v/>
      </c>
      <c r="J1449" s="26">
        <v>1448</v>
      </c>
      <c r="R1449" s="15"/>
      <c r="S1449" s="15"/>
      <c r="EZ1449" s="134"/>
      <c r="FA1449" s="134"/>
      <c r="FB1449" s="134"/>
      <c r="FC1449" s="134"/>
      <c r="FD1449" s="134"/>
    </row>
    <row r="1450" spans="2:160" x14ac:dyDescent="0.2">
      <c r="B1450" s="55">
        <f t="shared" si="133"/>
        <v>0</v>
      </c>
      <c r="C1450" s="55" t="str">
        <f t="shared" si="134"/>
        <v/>
      </c>
      <c r="D1450" s="55" t="str">
        <f t="shared" si="135"/>
        <v/>
      </c>
      <c r="E1450" s="55" t="str">
        <f t="shared" si="136"/>
        <v/>
      </c>
      <c r="F1450" s="55" t="str">
        <f t="shared" si="137"/>
        <v/>
      </c>
      <c r="G1450" s="55" t="str">
        <f t="shared" si="138"/>
        <v/>
      </c>
      <c r="H1450" s="136" t="str">
        <f>IF(AND(M1450&gt;0,M1450&lt;='Summary STATS'!$C$22),1,"")</f>
        <v/>
      </c>
      <c r="J1450" s="26">
        <v>1449</v>
      </c>
      <c r="R1450" s="15"/>
      <c r="S1450" s="15"/>
      <c r="EZ1450" s="134"/>
      <c r="FA1450" s="134"/>
      <c r="FB1450" s="134"/>
      <c r="FC1450" s="134"/>
      <c r="FD1450" s="134"/>
    </row>
    <row r="1451" spans="2:160" x14ac:dyDescent="0.2">
      <c r="B1451" s="55">
        <f t="shared" si="133"/>
        <v>0</v>
      </c>
      <c r="C1451" s="55" t="str">
        <f t="shared" si="134"/>
        <v/>
      </c>
      <c r="D1451" s="55" t="str">
        <f t="shared" si="135"/>
        <v/>
      </c>
      <c r="E1451" s="55" t="str">
        <f t="shared" si="136"/>
        <v/>
      </c>
      <c r="F1451" s="55" t="str">
        <f t="shared" si="137"/>
        <v/>
      </c>
      <c r="G1451" s="55" t="str">
        <f t="shared" si="138"/>
        <v/>
      </c>
      <c r="H1451" s="136" t="str">
        <f>IF(AND(M1451&gt;0,M1451&lt;='Summary STATS'!$C$22),1,"")</f>
        <v/>
      </c>
      <c r="J1451" s="26">
        <v>1450</v>
      </c>
      <c r="R1451" s="15"/>
      <c r="S1451" s="15"/>
      <c r="EZ1451" s="134"/>
      <c r="FA1451" s="134"/>
      <c r="FB1451" s="134"/>
      <c r="FC1451" s="134"/>
      <c r="FD1451" s="134"/>
    </row>
    <row r="1452" spans="2:160" x14ac:dyDescent="0.2">
      <c r="B1452" s="55">
        <f t="shared" si="133"/>
        <v>0</v>
      </c>
      <c r="C1452" s="55" t="str">
        <f t="shared" si="134"/>
        <v/>
      </c>
      <c r="D1452" s="55" t="str">
        <f t="shared" si="135"/>
        <v/>
      </c>
      <c r="E1452" s="55" t="str">
        <f t="shared" si="136"/>
        <v/>
      </c>
      <c r="F1452" s="55" t="str">
        <f t="shared" si="137"/>
        <v/>
      </c>
      <c r="G1452" s="55" t="str">
        <f t="shared" si="138"/>
        <v/>
      </c>
      <c r="H1452" s="136" t="str">
        <f>IF(AND(M1452&gt;0,M1452&lt;='Summary STATS'!$C$22),1,"")</f>
        <v/>
      </c>
      <c r="J1452" s="26">
        <v>1451</v>
      </c>
      <c r="R1452" s="15"/>
      <c r="S1452" s="15"/>
      <c r="EZ1452" s="134"/>
      <c r="FA1452" s="134"/>
      <c r="FB1452" s="134"/>
      <c r="FC1452" s="134"/>
      <c r="FD1452" s="134"/>
    </row>
    <row r="1453" spans="2:160" x14ac:dyDescent="0.2">
      <c r="B1453" s="55">
        <f t="shared" si="133"/>
        <v>0</v>
      </c>
      <c r="C1453" s="55" t="str">
        <f t="shared" si="134"/>
        <v/>
      </c>
      <c r="D1453" s="55" t="str">
        <f t="shared" si="135"/>
        <v/>
      </c>
      <c r="E1453" s="55" t="str">
        <f t="shared" si="136"/>
        <v/>
      </c>
      <c r="F1453" s="55" t="str">
        <f t="shared" si="137"/>
        <v/>
      </c>
      <c r="G1453" s="55" t="str">
        <f t="shared" si="138"/>
        <v/>
      </c>
      <c r="H1453" s="136" t="str">
        <f>IF(AND(M1453&gt;0,M1453&lt;='Summary STATS'!$C$22),1,"")</f>
        <v/>
      </c>
      <c r="J1453" s="26">
        <v>1452</v>
      </c>
      <c r="R1453" s="15"/>
      <c r="S1453" s="15"/>
      <c r="EZ1453" s="134"/>
      <c r="FA1453" s="134"/>
      <c r="FB1453" s="134"/>
      <c r="FC1453" s="134"/>
      <c r="FD1453" s="134"/>
    </row>
    <row r="1454" spans="2:160" x14ac:dyDescent="0.2">
      <c r="B1454" s="55">
        <f t="shared" si="133"/>
        <v>0</v>
      </c>
      <c r="C1454" s="55" t="str">
        <f t="shared" si="134"/>
        <v/>
      </c>
      <c r="D1454" s="55" t="str">
        <f t="shared" si="135"/>
        <v/>
      </c>
      <c r="E1454" s="55" t="str">
        <f t="shared" si="136"/>
        <v/>
      </c>
      <c r="F1454" s="55" t="str">
        <f t="shared" si="137"/>
        <v/>
      </c>
      <c r="G1454" s="55" t="str">
        <f t="shared" si="138"/>
        <v/>
      </c>
      <c r="H1454" s="136" t="str">
        <f>IF(AND(M1454&gt;0,M1454&lt;='Summary STATS'!$C$22),1,"")</f>
        <v/>
      </c>
      <c r="J1454" s="26">
        <v>1453</v>
      </c>
      <c r="R1454" s="15"/>
      <c r="S1454" s="15"/>
      <c r="EZ1454" s="134"/>
      <c r="FA1454" s="134"/>
      <c r="FB1454" s="134"/>
      <c r="FC1454" s="134"/>
      <c r="FD1454" s="134"/>
    </row>
    <row r="1455" spans="2:160" x14ac:dyDescent="0.2">
      <c r="B1455" s="55">
        <f t="shared" si="133"/>
        <v>0</v>
      </c>
      <c r="C1455" s="55" t="str">
        <f t="shared" si="134"/>
        <v/>
      </c>
      <c r="D1455" s="55" t="str">
        <f t="shared" si="135"/>
        <v/>
      </c>
      <c r="E1455" s="55" t="str">
        <f t="shared" si="136"/>
        <v/>
      </c>
      <c r="F1455" s="55" t="str">
        <f t="shared" si="137"/>
        <v/>
      </c>
      <c r="G1455" s="55" t="str">
        <f t="shared" si="138"/>
        <v/>
      </c>
      <c r="H1455" s="136" t="str">
        <f>IF(AND(M1455&gt;0,M1455&lt;='Summary STATS'!$C$22),1,"")</f>
        <v/>
      </c>
      <c r="J1455" s="26">
        <v>1454</v>
      </c>
      <c r="R1455" s="15"/>
      <c r="S1455" s="15"/>
      <c r="EZ1455" s="134"/>
      <c r="FA1455" s="134"/>
      <c r="FB1455" s="134"/>
      <c r="FC1455" s="134"/>
      <c r="FD1455" s="134"/>
    </row>
    <row r="1456" spans="2:160" x14ac:dyDescent="0.2">
      <c r="B1456" s="55">
        <f t="shared" si="133"/>
        <v>0</v>
      </c>
      <c r="C1456" s="55" t="str">
        <f t="shared" si="134"/>
        <v/>
      </c>
      <c r="D1456" s="55" t="str">
        <f t="shared" si="135"/>
        <v/>
      </c>
      <c r="E1456" s="55" t="str">
        <f t="shared" si="136"/>
        <v/>
      </c>
      <c r="F1456" s="55" t="str">
        <f t="shared" si="137"/>
        <v/>
      </c>
      <c r="G1456" s="55" t="str">
        <f t="shared" si="138"/>
        <v/>
      </c>
      <c r="H1456" s="136" t="str">
        <f>IF(AND(M1456&gt;0,M1456&lt;='Summary STATS'!$C$22),1,"")</f>
        <v/>
      </c>
      <c r="J1456" s="26">
        <v>1455</v>
      </c>
      <c r="R1456" s="15"/>
      <c r="S1456" s="15"/>
      <c r="EZ1456" s="134"/>
      <c r="FA1456" s="134"/>
      <c r="FB1456" s="134"/>
      <c r="FC1456" s="134"/>
      <c r="FD1456" s="134"/>
    </row>
    <row r="1457" spans="2:160" x14ac:dyDescent="0.2">
      <c r="B1457" s="55">
        <f t="shared" si="133"/>
        <v>0</v>
      </c>
      <c r="C1457" s="55" t="str">
        <f t="shared" si="134"/>
        <v/>
      </c>
      <c r="D1457" s="55" t="str">
        <f t="shared" si="135"/>
        <v/>
      </c>
      <c r="E1457" s="55" t="str">
        <f t="shared" si="136"/>
        <v/>
      </c>
      <c r="F1457" s="55" t="str">
        <f t="shared" si="137"/>
        <v/>
      </c>
      <c r="G1457" s="55" t="str">
        <f t="shared" si="138"/>
        <v/>
      </c>
      <c r="H1457" s="136" t="str">
        <f>IF(AND(M1457&gt;0,M1457&lt;='Summary STATS'!$C$22),1,"")</f>
        <v/>
      </c>
      <c r="J1457" s="26">
        <v>1456</v>
      </c>
      <c r="R1457" s="15"/>
      <c r="S1457" s="15"/>
      <c r="EZ1457" s="134"/>
      <c r="FA1457" s="134"/>
      <c r="FB1457" s="134"/>
      <c r="FC1457" s="134"/>
      <c r="FD1457" s="134"/>
    </row>
    <row r="1458" spans="2:160" x14ac:dyDescent="0.2">
      <c r="B1458" s="55">
        <f t="shared" si="133"/>
        <v>0</v>
      </c>
      <c r="C1458" s="55" t="str">
        <f t="shared" si="134"/>
        <v/>
      </c>
      <c r="D1458" s="55" t="str">
        <f t="shared" si="135"/>
        <v/>
      </c>
      <c r="E1458" s="55" t="str">
        <f t="shared" si="136"/>
        <v/>
      </c>
      <c r="F1458" s="55" t="str">
        <f t="shared" si="137"/>
        <v/>
      </c>
      <c r="G1458" s="55" t="str">
        <f t="shared" si="138"/>
        <v/>
      </c>
      <c r="H1458" s="136" t="str">
        <f>IF(AND(M1458&gt;0,M1458&lt;='Summary STATS'!$C$22),1,"")</f>
        <v/>
      </c>
      <c r="J1458" s="26">
        <v>1457</v>
      </c>
      <c r="R1458" s="15"/>
      <c r="S1458" s="15"/>
      <c r="EZ1458" s="134"/>
      <c r="FA1458" s="134"/>
      <c r="FB1458" s="134"/>
      <c r="FC1458" s="134"/>
      <c r="FD1458" s="134"/>
    </row>
    <row r="1459" spans="2:160" x14ac:dyDescent="0.2">
      <c r="B1459" s="55">
        <f t="shared" si="133"/>
        <v>0</v>
      </c>
      <c r="C1459" s="55" t="str">
        <f t="shared" si="134"/>
        <v/>
      </c>
      <c r="D1459" s="55" t="str">
        <f t="shared" si="135"/>
        <v/>
      </c>
      <c r="E1459" s="55" t="str">
        <f t="shared" si="136"/>
        <v/>
      </c>
      <c r="F1459" s="55" t="str">
        <f t="shared" si="137"/>
        <v/>
      </c>
      <c r="G1459" s="55" t="str">
        <f t="shared" si="138"/>
        <v/>
      </c>
      <c r="H1459" s="136" t="str">
        <f>IF(AND(M1459&gt;0,M1459&lt;='Summary STATS'!$C$22),1,"")</f>
        <v/>
      </c>
      <c r="J1459" s="26">
        <v>1458</v>
      </c>
      <c r="R1459" s="15"/>
      <c r="S1459" s="15"/>
      <c r="EZ1459" s="134"/>
      <c r="FA1459" s="134"/>
      <c r="FB1459" s="134"/>
      <c r="FC1459" s="134"/>
      <c r="FD1459" s="134"/>
    </row>
    <row r="1460" spans="2:160" x14ac:dyDescent="0.2">
      <c r="B1460" s="55">
        <f t="shared" si="133"/>
        <v>0</v>
      </c>
      <c r="C1460" s="55" t="str">
        <f t="shared" si="134"/>
        <v/>
      </c>
      <c r="D1460" s="55" t="str">
        <f t="shared" si="135"/>
        <v/>
      </c>
      <c r="E1460" s="55" t="str">
        <f t="shared" si="136"/>
        <v/>
      </c>
      <c r="F1460" s="55" t="str">
        <f t="shared" si="137"/>
        <v/>
      </c>
      <c r="G1460" s="55" t="str">
        <f t="shared" si="138"/>
        <v/>
      </c>
      <c r="H1460" s="136" t="str">
        <f>IF(AND(M1460&gt;0,M1460&lt;='Summary STATS'!$C$22),1,"")</f>
        <v/>
      </c>
      <c r="J1460" s="26">
        <v>1459</v>
      </c>
      <c r="R1460" s="15"/>
      <c r="S1460" s="15"/>
      <c r="EZ1460" s="134"/>
      <c r="FA1460" s="134"/>
      <c r="FB1460" s="134"/>
      <c r="FC1460" s="134"/>
      <c r="FD1460" s="134"/>
    </row>
    <row r="1461" spans="2:160" x14ac:dyDescent="0.2">
      <c r="B1461" s="55">
        <f t="shared" si="133"/>
        <v>0</v>
      </c>
      <c r="C1461" s="55" t="str">
        <f t="shared" si="134"/>
        <v/>
      </c>
      <c r="D1461" s="55" t="str">
        <f t="shared" si="135"/>
        <v/>
      </c>
      <c r="E1461" s="55" t="str">
        <f t="shared" si="136"/>
        <v/>
      </c>
      <c r="F1461" s="55" t="str">
        <f t="shared" si="137"/>
        <v/>
      </c>
      <c r="G1461" s="55" t="str">
        <f t="shared" si="138"/>
        <v/>
      </c>
      <c r="H1461" s="136" t="str">
        <f>IF(AND(M1461&gt;0,M1461&lt;='Summary STATS'!$C$22),1,"")</f>
        <v/>
      </c>
      <c r="J1461" s="26">
        <v>1460</v>
      </c>
      <c r="R1461" s="15"/>
      <c r="S1461" s="15"/>
      <c r="EZ1461" s="134"/>
      <c r="FA1461" s="134"/>
      <c r="FB1461" s="134"/>
      <c r="FC1461" s="134"/>
      <c r="FD1461" s="134"/>
    </row>
    <row r="1462" spans="2:160" x14ac:dyDescent="0.2">
      <c r="B1462" s="55">
        <f t="shared" si="133"/>
        <v>0</v>
      </c>
      <c r="C1462" s="55" t="str">
        <f t="shared" si="134"/>
        <v/>
      </c>
      <c r="D1462" s="55" t="str">
        <f t="shared" si="135"/>
        <v/>
      </c>
      <c r="E1462" s="55" t="str">
        <f t="shared" si="136"/>
        <v/>
      </c>
      <c r="F1462" s="55" t="str">
        <f t="shared" si="137"/>
        <v/>
      </c>
      <c r="G1462" s="55" t="str">
        <f t="shared" si="138"/>
        <v/>
      </c>
      <c r="H1462" s="136" t="str">
        <f>IF(AND(M1462&gt;0,M1462&lt;='Summary STATS'!$C$22),1,"")</f>
        <v/>
      </c>
      <c r="J1462" s="26">
        <v>1461</v>
      </c>
      <c r="R1462" s="15"/>
      <c r="S1462" s="15"/>
      <c r="EZ1462" s="134"/>
      <c r="FA1462" s="134"/>
      <c r="FB1462" s="134"/>
      <c r="FC1462" s="134"/>
      <c r="FD1462" s="134"/>
    </row>
    <row r="1463" spans="2:160" x14ac:dyDescent="0.2">
      <c r="B1463" s="55">
        <f t="shared" si="133"/>
        <v>0</v>
      </c>
      <c r="C1463" s="55" t="str">
        <f t="shared" si="134"/>
        <v/>
      </c>
      <c r="D1463" s="55" t="str">
        <f t="shared" si="135"/>
        <v/>
      </c>
      <c r="E1463" s="55" t="str">
        <f t="shared" si="136"/>
        <v/>
      </c>
      <c r="F1463" s="55" t="str">
        <f t="shared" si="137"/>
        <v/>
      </c>
      <c r="G1463" s="55" t="str">
        <f t="shared" si="138"/>
        <v/>
      </c>
      <c r="H1463" s="136" t="str">
        <f>IF(AND(M1463&gt;0,M1463&lt;='Summary STATS'!$C$22),1,"")</f>
        <v/>
      </c>
      <c r="J1463" s="26">
        <v>1462</v>
      </c>
      <c r="R1463" s="15"/>
      <c r="S1463" s="15"/>
      <c r="EZ1463" s="134"/>
      <c r="FA1463" s="134"/>
      <c r="FB1463" s="134"/>
      <c r="FC1463" s="134"/>
      <c r="FD1463" s="134"/>
    </row>
    <row r="1464" spans="2:160" x14ac:dyDescent="0.2">
      <c r="B1464" s="55">
        <f t="shared" si="133"/>
        <v>0</v>
      </c>
      <c r="C1464" s="55" t="str">
        <f t="shared" si="134"/>
        <v/>
      </c>
      <c r="D1464" s="55" t="str">
        <f t="shared" si="135"/>
        <v/>
      </c>
      <c r="E1464" s="55" t="str">
        <f t="shared" si="136"/>
        <v/>
      </c>
      <c r="F1464" s="55" t="str">
        <f t="shared" si="137"/>
        <v/>
      </c>
      <c r="G1464" s="55" t="str">
        <f t="shared" si="138"/>
        <v/>
      </c>
      <c r="H1464" s="136" t="str">
        <f>IF(AND(M1464&gt;0,M1464&lt;='Summary STATS'!$C$22),1,"")</f>
        <v/>
      </c>
      <c r="J1464" s="26">
        <v>1463</v>
      </c>
      <c r="R1464" s="15"/>
      <c r="S1464" s="15"/>
      <c r="EZ1464" s="134"/>
      <c r="FA1464" s="134"/>
      <c r="FB1464" s="134"/>
      <c r="FC1464" s="134"/>
      <c r="FD1464" s="134"/>
    </row>
    <row r="1465" spans="2:160" x14ac:dyDescent="0.2">
      <c r="B1465" s="55">
        <f t="shared" si="133"/>
        <v>0</v>
      </c>
      <c r="C1465" s="55" t="str">
        <f t="shared" si="134"/>
        <v/>
      </c>
      <c r="D1465" s="55" t="str">
        <f t="shared" si="135"/>
        <v/>
      </c>
      <c r="E1465" s="55" t="str">
        <f t="shared" si="136"/>
        <v/>
      </c>
      <c r="F1465" s="55" t="str">
        <f t="shared" si="137"/>
        <v/>
      </c>
      <c r="G1465" s="55" t="str">
        <f t="shared" si="138"/>
        <v/>
      </c>
      <c r="H1465" s="136" t="str">
        <f>IF(AND(M1465&gt;0,M1465&lt;='Summary STATS'!$C$22),1,"")</f>
        <v/>
      </c>
      <c r="J1465" s="26">
        <v>1464</v>
      </c>
      <c r="R1465" s="15"/>
      <c r="S1465" s="15"/>
      <c r="EZ1465" s="134"/>
      <c r="FA1465" s="134"/>
      <c r="FB1465" s="134"/>
      <c r="FC1465" s="134"/>
      <c r="FD1465" s="134"/>
    </row>
    <row r="1466" spans="2:160" x14ac:dyDescent="0.2">
      <c r="B1466" s="55">
        <f t="shared" si="133"/>
        <v>0</v>
      </c>
      <c r="C1466" s="55" t="str">
        <f t="shared" si="134"/>
        <v/>
      </c>
      <c r="D1466" s="55" t="str">
        <f t="shared" si="135"/>
        <v/>
      </c>
      <c r="E1466" s="55" t="str">
        <f t="shared" si="136"/>
        <v/>
      </c>
      <c r="F1466" s="55" t="str">
        <f t="shared" si="137"/>
        <v/>
      </c>
      <c r="G1466" s="55" t="str">
        <f t="shared" si="138"/>
        <v/>
      </c>
      <c r="H1466" s="136" t="str">
        <f>IF(AND(M1466&gt;0,M1466&lt;='Summary STATS'!$C$22),1,"")</f>
        <v/>
      </c>
      <c r="J1466" s="26">
        <v>1465</v>
      </c>
      <c r="R1466" s="15"/>
      <c r="S1466" s="15"/>
      <c r="EZ1466" s="134"/>
      <c r="FA1466" s="134"/>
      <c r="FB1466" s="134"/>
      <c r="FC1466" s="134"/>
      <c r="FD1466" s="134"/>
    </row>
    <row r="1467" spans="2:160" x14ac:dyDescent="0.2">
      <c r="B1467" s="55">
        <f t="shared" si="133"/>
        <v>0</v>
      </c>
      <c r="C1467" s="55" t="str">
        <f t="shared" si="134"/>
        <v/>
      </c>
      <c r="D1467" s="55" t="str">
        <f t="shared" si="135"/>
        <v/>
      </c>
      <c r="E1467" s="55" t="str">
        <f t="shared" si="136"/>
        <v/>
      </c>
      <c r="F1467" s="55" t="str">
        <f t="shared" si="137"/>
        <v/>
      </c>
      <c r="G1467" s="55" t="str">
        <f t="shared" si="138"/>
        <v/>
      </c>
      <c r="H1467" s="136" t="str">
        <f>IF(AND(M1467&gt;0,M1467&lt;='Summary STATS'!$C$22),1,"")</f>
        <v/>
      </c>
      <c r="J1467" s="26">
        <v>1466</v>
      </c>
      <c r="R1467" s="15"/>
      <c r="S1467" s="15"/>
      <c r="EZ1467" s="134"/>
      <c r="FA1467" s="134"/>
      <c r="FB1467" s="134"/>
      <c r="FC1467" s="134"/>
      <c r="FD1467" s="134"/>
    </row>
    <row r="1468" spans="2:160" x14ac:dyDescent="0.2">
      <c r="B1468" s="55">
        <f t="shared" si="133"/>
        <v>0</v>
      </c>
      <c r="C1468" s="55" t="str">
        <f t="shared" si="134"/>
        <v/>
      </c>
      <c r="D1468" s="55" t="str">
        <f t="shared" si="135"/>
        <v/>
      </c>
      <c r="E1468" s="55" t="str">
        <f t="shared" si="136"/>
        <v/>
      </c>
      <c r="F1468" s="55" t="str">
        <f t="shared" si="137"/>
        <v/>
      </c>
      <c r="G1468" s="55" t="str">
        <f t="shared" si="138"/>
        <v/>
      </c>
      <c r="H1468" s="136" t="str">
        <f>IF(AND(M1468&gt;0,M1468&lt;='Summary STATS'!$C$22),1,"")</f>
        <v/>
      </c>
      <c r="J1468" s="26">
        <v>1467</v>
      </c>
      <c r="R1468" s="15"/>
      <c r="S1468" s="15"/>
      <c r="EZ1468" s="134"/>
      <c r="FA1468" s="134"/>
      <c r="FB1468" s="134"/>
      <c r="FC1468" s="134"/>
      <c r="FD1468" s="134"/>
    </row>
    <row r="1469" spans="2:160" x14ac:dyDescent="0.2">
      <c r="B1469" s="55">
        <f t="shared" si="133"/>
        <v>0</v>
      </c>
      <c r="C1469" s="55" t="str">
        <f t="shared" si="134"/>
        <v/>
      </c>
      <c r="D1469" s="55" t="str">
        <f t="shared" si="135"/>
        <v/>
      </c>
      <c r="E1469" s="55" t="str">
        <f t="shared" si="136"/>
        <v/>
      </c>
      <c r="F1469" s="55" t="str">
        <f t="shared" si="137"/>
        <v/>
      </c>
      <c r="G1469" s="55" t="str">
        <f t="shared" si="138"/>
        <v/>
      </c>
      <c r="H1469" s="136" t="str">
        <f>IF(AND(M1469&gt;0,M1469&lt;='Summary STATS'!$C$22),1,"")</f>
        <v/>
      </c>
      <c r="J1469" s="26">
        <v>1468</v>
      </c>
      <c r="R1469" s="15"/>
      <c r="S1469" s="15"/>
      <c r="EZ1469" s="134"/>
      <c r="FA1469" s="134"/>
      <c r="FB1469" s="134"/>
      <c r="FC1469" s="134"/>
      <c r="FD1469" s="134"/>
    </row>
    <row r="1470" spans="2:160" x14ac:dyDescent="0.2">
      <c r="B1470" s="55">
        <f t="shared" si="133"/>
        <v>0</v>
      </c>
      <c r="C1470" s="55" t="str">
        <f t="shared" si="134"/>
        <v/>
      </c>
      <c r="D1470" s="55" t="str">
        <f t="shared" si="135"/>
        <v/>
      </c>
      <c r="E1470" s="55" t="str">
        <f t="shared" si="136"/>
        <v/>
      </c>
      <c r="F1470" s="55" t="str">
        <f t="shared" si="137"/>
        <v/>
      </c>
      <c r="G1470" s="55" t="str">
        <f t="shared" si="138"/>
        <v/>
      </c>
      <c r="H1470" s="136" t="str">
        <f>IF(AND(M1470&gt;0,M1470&lt;='Summary STATS'!$C$22),1,"")</f>
        <v/>
      </c>
      <c r="J1470" s="26">
        <v>1469</v>
      </c>
      <c r="R1470" s="15"/>
      <c r="S1470" s="15"/>
      <c r="EZ1470" s="134"/>
      <c r="FA1470" s="134"/>
      <c r="FB1470" s="134"/>
      <c r="FC1470" s="134"/>
      <c r="FD1470" s="134"/>
    </row>
    <row r="1471" spans="2:160" x14ac:dyDescent="0.2">
      <c r="B1471" s="55">
        <f t="shared" si="133"/>
        <v>0</v>
      </c>
      <c r="C1471" s="55" t="str">
        <f t="shared" si="134"/>
        <v/>
      </c>
      <c r="D1471" s="55" t="str">
        <f t="shared" si="135"/>
        <v/>
      </c>
      <c r="E1471" s="55" t="str">
        <f t="shared" si="136"/>
        <v/>
      </c>
      <c r="F1471" s="55" t="str">
        <f t="shared" si="137"/>
        <v/>
      </c>
      <c r="G1471" s="55" t="str">
        <f t="shared" si="138"/>
        <v/>
      </c>
      <c r="H1471" s="136" t="str">
        <f>IF(AND(M1471&gt;0,M1471&lt;='Summary STATS'!$C$22),1,"")</f>
        <v/>
      </c>
      <c r="J1471" s="26">
        <v>1470</v>
      </c>
      <c r="R1471" s="15"/>
      <c r="S1471" s="15"/>
      <c r="EZ1471" s="134"/>
      <c r="FA1471" s="134"/>
      <c r="FB1471" s="134"/>
      <c r="FC1471" s="134"/>
      <c r="FD1471" s="134"/>
    </row>
    <row r="1472" spans="2:160" x14ac:dyDescent="0.2">
      <c r="B1472" s="55">
        <f t="shared" si="133"/>
        <v>0</v>
      </c>
      <c r="C1472" s="55" t="str">
        <f t="shared" si="134"/>
        <v/>
      </c>
      <c r="D1472" s="55" t="str">
        <f t="shared" si="135"/>
        <v/>
      </c>
      <c r="E1472" s="55" t="str">
        <f t="shared" si="136"/>
        <v/>
      </c>
      <c r="F1472" s="55" t="str">
        <f t="shared" si="137"/>
        <v/>
      </c>
      <c r="G1472" s="55" t="str">
        <f t="shared" si="138"/>
        <v/>
      </c>
      <c r="H1472" s="136" t="str">
        <f>IF(AND(M1472&gt;0,M1472&lt;='Summary STATS'!$C$22),1,"")</f>
        <v/>
      </c>
      <c r="J1472" s="26">
        <v>1471</v>
      </c>
      <c r="R1472" s="15"/>
      <c r="S1472" s="15"/>
      <c r="EZ1472" s="134"/>
      <c r="FA1472" s="134"/>
      <c r="FB1472" s="134"/>
      <c r="FC1472" s="134"/>
      <c r="FD1472" s="134"/>
    </row>
    <row r="1473" spans="2:160" x14ac:dyDescent="0.2">
      <c r="B1473" s="55">
        <f t="shared" si="133"/>
        <v>0</v>
      </c>
      <c r="C1473" s="55" t="str">
        <f t="shared" si="134"/>
        <v/>
      </c>
      <c r="D1473" s="55" t="str">
        <f t="shared" si="135"/>
        <v/>
      </c>
      <c r="E1473" s="55" t="str">
        <f t="shared" si="136"/>
        <v/>
      </c>
      <c r="F1473" s="55" t="str">
        <f t="shared" si="137"/>
        <v/>
      </c>
      <c r="G1473" s="55" t="str">
        <f t="shared" si="138"/>
        <v/>
      </c>
      <c r="H1473" s="136" t="str">
        <f>IF(AND(M1473&gt;0,M1473&lt;='Summary STATS'!$C$22),1,"")</f>
        <v/>
      </c>
      <c r="J1473" s="26">
        <v>1472</v>
      </c>
      <c r="R1473" s="15"/>
      <c r="S1473" s="15"/>
      <c r="EZ1473" s="134"/>
      <c r="FA1473" s="134"/>
      <c r="FB1473" s="134"/>
      <c r="FC1473" s="134"/>
      <c r="FD1473" s="134"/>
    </row>
    <row r="1474" spans="2:160" x14ac:dyDescent="0.2">
      <c r="B1474" s="55">
        <f t="shared" ref="B1474:B1537" si="139">COUNT(R1474:EY1474,FE1474:FM1474)</f>
        <v>0</v>
      </c>
      <c r="C1474" s="55" t="str">
        <f t="shared" ref="C1474:C1537" si="140">IF(COUNT(R1474:EY1474,FE1474:FM1474)&gt;0,COUNT(R1474:EY1474,FE1474:FM1474),"")</f>
        <v/>
      </c>
      <c r="D1474" s="55" t="str">
        <f t="shared" ref="D1474:D1537" si="141">IF(COUNT(T1474:BJ1474,BL1474:BT1474,BV1474:CB1474,CD1474:EY1474,FE1474:FM1474)&gt;0,COUNT(T1474:BJ1474,BL1474:BT1474,BV1474:CB1474,CD1474:EY1474,FE1474:FM1474),"")</f>
        <v/>
      </c>
      <c r="E1474" s="55" t="str">
        <f t="shared" ref="E1474:E1537" si="142">IF(H1474=1,COUNT(R1474:EY1474,FE1474:FM1474),"")</f>
        <v/>
      </c>
      <c r="F1474" s="55" t="str">
        <f t="shared" ref="F1474:F1537" si="143">IF(H1474=1,COUNT(T1474:BJ1474,BL1474:BT1474,BV1474:CB1474,CD1474:EY1474,FE1474:FM1474),"")</f>
        <v/>
      </c>
      <c r="G1474" s="55" t="str">
        <f t="shared" si="138"/>
        <v/>
      </c>
      <c r="H1474" s="136" t="str">
        <f>IF(AND(M1474&gt;0,M1474&lt;='Summary STATS'!$C$22),1,"")</f>
        <v/>
      </c>
      <c r="J1474" s="26">
        <v>1473</v>
      </c>
      <c r="R1474" s="15"/>
      <c r="S1474" s="15"/>
      <c r="EZ1474" s="134"/>
      <c r="FA1474" s="134"/>
      <c r="FB1474" s="134"/>
      <c r="FC1474" s="134"/>
      <c r="FD1474" s="134"/>
    </row>
    <row r="1475" spans="2:160" x14ac:dyDescent="0.2">
      <c r="B1475" s="55">
        <f t="shared" si="139"/>
        <v>0</v>
      </c>
      <c r="C1475" s="55" t="str">
        <f t="shared" si="140"/>
        <v/>
      </c>
      <c r="D1475" s="55" t="str">
        <f t="shared" si="141"/>
        <v/>
      </c>
      <c r="E1475" s="55" t="str">
        <f t="shared" si="142"/>
        <v/>
      </c>
      <c r="F1475" s="55" t="str">
        <f t="shared" si="143"/>
        <v/>
      </c>
      <c r="G1475" s="55" t="str">
        <f t="shared" si="138"/>
        <v/>
      </c>
      <c r="H1475" s="136" t="str">
        <f>IF(AND(M1475&gt;0,M1475&lt;='Summary STATS'!$C$22),1,"")</f>
        <v/>
      </c>
      <c r="J1475" s="26">
        <v>1474</v>
      </c>
      <c r="R1475" s="15"/>
      <c r="S1475" s="15"/>
      <c r="EZ1475" s="134"/>
      <c r="FA1475" s="134"/>
      <c r="FB1475" s="134"/>
      <c r="FC1475" s="134"/>
      <c r="FD1475" s="134"/>
    </row>
    <row r="1476" spans="2:160" x14ac:dyDescent="0.2">
      <c r="B1476" s="55">
        <f t="shared" si="139"/>
        <v>0</v>
      </c>
      <c r="C1476" s="55" t="str">
        <f t="shared" si="140"/>
        <v/>
      </c>
      <c r="D1476" s="55" t="str">
        <f t="shared" si="141"/>
        <v/>
      </c>
      <c r="E1476" s="55" t="str">
        <f t="shared" si="142"/>
        <v/>
      </c>
      <c r="F1476" s="55" t="str">
        <f t="shared" si="143"/>
        <v/>
      </c>
      <c r="G1476" s="55" t="str">
        <f t="shared" si="138"/>
        <v/>
      </c>
      <c r="H1476" s="136" t="str">
        <f>IF(AND(M1476&gt;0,M1476&lt;='Summary STATS'!$C$22),1,"")</f>
        <v/>
      </c>
      <c r="J1476" s="26">
        <v>1475</v>
      </c>
      <c r="R1476" s="15"/>
      <c r="S1476" s="15"/>
      <c r="EZ1476" s="134"/>
      <c r="FA1476" s="134"/>
      <c r="FB1476" s="134"/>
      <c r="FC1476" s="134"/>
      <c r="FD1476" s="134"/>
    </row>
    <row r="1477" spans="2:160" x14ac:dyDescent="0.2">
      <c r="B1477" s="55">
        <f t="shared" si="139"/>
        <v>0</v>
      </c>
      <c r="C1477" s="55" t="str">
        <f t="shared" si="140"/>
        <v/>
      </c>
      <c r="D1477" s="55" t="str">
        <f t="shared" si="141"/>
        <v/>
      </c>
      <c r="E1477" s="55" t="str">
        <f t="shared" si="142"/>
        <v/>
      </c>
      <c r="F1477" s="55" t="str">
        <f t="shared" si="143"/>
        <v/>
      </c>
      <c r="G1477" s="55" t="str">
        <f t="shared" si="138"/>
        <v/>
      </c>
      <c r="H1477" s="136" t="str">
        <f>IF(AND(M1477&gt;0,M1477&lt;='Summary STATS'!$C$22),1,"")</f>
        <v/>
      </c>
      <c r="J1477" s="26">
        <v>1476</v>
      </c>
      <c r="R1477" s="15"/>
      <c r="S1477" s="15"/>
      <c r="EZ1477" s="134"/>
      <c r="FA1477" s="134"/>
      <c r="FB1477" s="134"/>
      <c r="FC1477" s="134"/>
      <c r="FD1477" s="134"/>
    </row>
    <row r="1478" spans="2:160" x14ac:dyDescent="0.2">
      <c r="B1478" s="55">
        <f t="shared" si="139"/>
        <v>0</v>
      </c>
      <c r="C1478" s="55" t="str">
        <f t="shared" si="140"/>
        <v/>
      </c>
      <c r="D1478" s="55" t="str">
        <f t="shared" si="141"/>
        <v/>
      </c>
      <c r="E1478" s="55" t="str">
        <f t="shared" si="142"/>
        <v/>
      </c>
      <c r="F1478" s="55" t="str">
        <f t="shared" si="143"/>
        <v/>
      </c>
      <c r="G1478" s="55" t="str">
        <f t="shared" si="138"/>
        <v/>
      </c>
      <c r="H1478" s="136" t="str">
        <f>IF(AND(M1478&gt;0,M1478&lt;='Summary STATS'!$C$22),1,"")</f>
        <v/>
      </c>
      <c r="J1478" s="26">
        <v>1477</v>
      </c>
      <c r="R1478" s="15"/>
      <c r="S1478" s="15"/>
      <c r="EZ1478" s="134"/>
      <c r="FA1478" s="134"/>
      <c r="FB1478" s="134"/>
      <c r="FC1478" s="134"/>
      <c r="FD1478" s="134"/>
    </row>
    <row r="1479" spans="2:160" x14ac:dyDescent="0.2">
      <c r="B1479" s="55">
        <f t="shared" si="139"/>
        <v>0</v>
      </c>
      <c r="C1479" s="55" t="str">
        <f t="shared" si="140"/>
        <v/>
      </c>
      <c r="D1479" s="55" t="str">
        <f t="shared" si="141"/>
        <v/>
      </c>
      <c r="E1479" s="55" t="str">
        <f t="shared" si="142"/>
        <v/>
      </c>
      <c r="F1479" s="55" t="str">
        <f t="shared" si="143"/>
        <v/>
      </c>
      <c r="G1479" s="55" t="str">
        <f t="shared" si="138"/>
        <v/>
      </c>
      <c r="H1479" s="136" t="str">
        <f>IF(AND(M1479&gt;0,M1479&lt;='Summary STATS'!$C$22),1,"")</f>
        <v/>
      </c>
      <c r="J1479" s="26">
        <v>1478</v>
      </c>
      <c r="R1479" s="15"/>
      <c r="S1479" s="15"/>
      <c r="EZ1479" s="134"/>
      <c r="FA1479" s="134"/>
      <c r="FB1479" s="134"/>
      <c r="FC1479" s="134"/>
      <c r="FD1479" s="134"/>
    </row>
    <row r="1480" spans="2:160" x14ac:dyDescent="0.2">
      <c r="B1480" s="55">
        <f t="shared" si="139"/>
        <v>0</v>
      </c>
      <c r="C1480" s="55" t="str">
        <f t="shared" si="140"/>
        <v/>
      </c>
      <c r="D1480" s="55" t="str">
        <f t="shared" si="141"/>
        <v/>
      </c>
      <c r="E1480" s="55" t="str">
        <f t="shared" si="142"/>
        <v/>
      </c>
      <c r="F1480" s="55" t="str">
        <f t="shared" si="143"/>
        <v/>
      </c>
      <c r="G1480" s="55" t="str">
        <f t="shared" si="138"/>
        <v/>
      </c>
      <c r="H1480" s="136" t="str">
        <f>IF(AND(M1480&gt;0,M1480&lt;='Summary STATS'!$C$22),1,"")</f>
        <v/>
      </c>
      <c r="J1480" s="26">
        <v>1479</v>
      </c>
      <c r="R1480" s="15"/>
      <c r="S1480" s="15"/>
      <c r="EZ1480" s="134"/>
      <c r="FA1480" s="134"/>
      <c r="FB1480" s="134"/>
      <c r="FC1480" s="134"/>
      <c r="FD1480" s="134"/>
    </row>
    <row r="1481" spans="2:160" x14ac:dyDescent="0.2">
      <c r="B1481" s="55">
        <f t="shared" si="139"/>
        <v>0</v>
      </c>
      <c r="C1481" s="55" t="str">
        <f t="shared" si="140"/>
        <v/>
      </c>
      <c r="D1481" s="55" t="str">
        <f t="shared" si="141"/>
        <v/>
      </c>
      <c r="E1481" s="55" t="str">
        <f t="shared" si="142"/>
        <v/>
      </c>
      <c r="F1481" s="55" t="str">
        <f t="shared" si="143"/>
        <v/>
      </c>
      <c r="G1481" s="55" t="str">
        <f t="shared" si="138"/>
        <v/>
      </c>
      <c r="H1481" s="136" t="str">
        <f>IF(AND(M1481&gt;0,M1481&lt;='Summary STATS'!$C$22),1,"")</f>
        <v/>
      </c>
      <c r="J1481" s="26">
        <v>1480</v>
      </c>
      <c r="R1481" s="15"/>
      <c r="S1481" s="15"/>
      <c r="EZ1481" s="134"/>
      <c r="FA1481" s="134"/>
      <c r="FB1481" s="134"/>
      <c r="FC1481" s="134"/>
      <c r="FD1481" s="134"/>
    </row>
    <row r="1482" spans="2:160" x14ac:dyDescent="0.2">
      <c r="B1482" s="55">
        <f t="shared" si="139"/>
        <v>0</v>
      </c>
      <c r="C1482" s="55" t="str">
        <f t="shared" si="140"/>
        <v/>
      </c>
      <c r="D1482" s="55" t="str">
        <f t="shared" si="141"/>
        <v/>
      </c>
      <c r="E1482" s="55" t="str">
        <f t="shared" si="142"/>
        <v/>
      </c>
      <c r="F1482" s="55" t="str">
        <f t="shared" si="143"/>
        <v/>
      </c>
      <c r="G1482" s="55" t="str">
        <f t="shared" si="138"/>
        <v/>
      </c>
      <c r="H1482" s="136" t="str">
        <f>IF(AND(M1482&gt;0,M1482&lt;='Summary STATS'!$C$22),1,"")</f>
        <v/>
      </c>
      <c r="J1482" s="26">
        <v>1481</v>
      </c>
      <c r="R1482" s="15"/>
      <c r="S1482" s="15"/>
      <c r="EZ1482" s="134"/>
      <c r="FA1482" s="134"/>
      <c r="FB1482" s="134"/>
      <c r="FC1482" s="134"/>
      <c r="FD1482" s="134"/>
    </row>
    <row r="1483" spans="2:160" x14ac:dyDescent="0.2">
      <c r="B1483" s="55">
        <f t="shared" si="139"/>
        <v>0</v>
      </c>
      <c r="C1483" s="55" t="str">
        <f t="shared" si="140"/>
        <v/>
      </c>
      <c r="D1483" s="55" t="str">
        <f t="shared" si="141"/>
        <v/>
      </c>
      <c r="E1483" s="55" t="str">
        <f t="shared" si="142"/>
        <v/>
      </c>
      <c r="F1483" s="55" t="str">
        <f t="shared" si="143"/>
        <v/>
      </c>
      <c r="G1483" s="55" t="str">
        <f t="shared" si="138"/>
        <v/>
      </c>
      <c r="H1483" s="136" t="str">
        <f>IF(AND(M1483&gt;0,M1483&lt;='Summary STATS'!$C$22),1,"")</f>
        <v/>
      </c>
      <c r="J1483" s="26">
        <v>1482</v>
      </c>
      <c r="R1483" s="15"/>
      <c r="S1483" s="15"/>
      <c r="EZ1483" s="134"/>
      <c r="FA1483" s="134"/>
      <c r="FB1483" s="134"/>
      <c r="FC1483" s="134"/>
      <c r="FD1483" s="134"/>
    </row>
    <row r="1484" spans="2:160" x14ac:dyDescent="0.2">
      <c r="B1484" s="55">
        <f t="shared" si="139"/>
        <v>0</v>
      </c>
      <c r="C1484" s="55" t="str">
        <f t="shared" si="140"/>
        <v/>
      </c>
      <c r="D1484" s="55" t="str">
        <f t="shared" si="141"/>
        <v/>
      </c>
      <c r="E1484" s="55" t="str">
        <f t="shared" si="142"/>
        <v/>
      </c>
      <c r="F1484" s="55" t="str">
        <f t="shared" si="143"/>
        <v/>
      </c>
      <c r="G1484" s="55" t="str">
        <f t="shared" si="138"/>
        <v/>
      </c>
      <c r="H1484" s="136" t="str">
        <f>IF(AND(M1484&gt;0,M1484&lt;='Summary STATS'!$C$22),1,"")</f>
        <v/>
      </c>
      <c r="J1484" s="26">
        <v>1483</v>
      </c>
      <c r="R1484" s="15"/>
      <c r="S1484" s="15"/>
      <c r="EZ1484" s="134"/>
      <c r="FA1484" s="134"/>
      <c r="FB1484" s="134"/>
      <c r="FC1484" s="134"/>
      <c r="FD1484" s="134"/>
    </row>
    <row r="1485" spans="2:160" x14ac:dyDescent="0.2">
      <c r="B1485" s="55">
        <f t="shared" si="139"/>
        <v>0</v>
      </c>
      <c r="C1485" s="55" t="str">
        <f t="shared" si="140"/>
        <v/>
      </c>
      <c r="D1485" s="55" t="str">
        <f t="shared" si="141"/>
        <v/>
      </c>
      <c r="E1485" s="55" t="str">
        <f t="shared" si="142"/>
        <v/>
      </c>
      <c r="F1485" s="55" t="str">
        <f t="shared" si="143"/>
        <v/>
      </c>
      <c r="G1485" s="55" t="str">
        <f t="shared" si="138"/>
        <v/>
      </c>
      <c r="H1485" s="136" t="str">
        <f>IF(AND(M1485&gt;0,M1485&lt;='Summary STATS'!$C$22),1,"")</f>
        <v/>
      </c>
      <c r="J1485" s="26">
        <v>1484</v>
      </c>
      <c r="R1485" s="15"/>
      <c r="S1485" s="15"/>
      <c r="EZ1485" s="134"/>
      <c r="FA1485" s="134"/>
      <c r="FB1485" s="134"/>
      <c r="FC1485" s="134"/>
      <c r="FD1485" s="134"/>
    </row>
    <row r="1486" spans="2:160" x14ac:dyDescent="0.2">
      <c r="B1486" s="55">
        <f t="shared" si="139"/>
        <v>0</v>
      </c>
      <c r="C1486" s="55" t="str">
        <f t="shared" si="140"/>
        <v/>
      </c>
      <c r="D1486" s="55" t="str">
        <f t="shared" si="141"/>
        <v/>
      </c>
      <c r="E1486" s="55" t="str">
        <f t="shared" si="142"/>
        <v/>
      </c>
      <c r="F1486" s="55" t="str">
        <f t="shared" si="143"/>
        <v/>
      </c>
      <c r="G1486" s="55" t="str">
        <f t="shared" si="138"/>
        <v/>
      </c>
      <c r="H1486" s="136" t="str">
        <f>IF(AND(M1486&gt;0,M1486&lt;='Summary STATS'!$C$22),1,"")</f>
        <v/>
      </c>
      <c r="J1486" s="26">
        <v>1485</v>
      </c>
      <c r="R1486" s="15"/>
      <c r="S1486" s="15"/>
      <c r="EZ1486" s="134"/>
      <c r="FA1486" s="134"/>
      <c r="FB1486" s="134"/>
      <c r="FC1486" s="134"/>
      <c r="FD1486" s="134"/>
    </row>
    <row r="1487" spans="2:160" x14ac:dyDescent="0.2">
      <c r="B1487" s="55">
        <f t="shared" si="139"/>
        <v>0</v>
      </c>
      <c r="C1487" s="55" t="str">
        <f t="shared" si="140"/>
        <v/>
      </c>
      <c r="D1487" s="55" t="str">
        <f t="shared" si="141"/>
        <v/>
      </c>
      <c r="E1487" s="55" t="str">
        <f t="shared" si="142"/>
        <v/>
      </c>
      <c r="F1487" s="55" t="str">
        <f t="shared" si="143"/>
        <v/>
      </c>
      <c r="G1487" s="55" t="str">
        <f t="shared" si="138"/>
        <v/>
      </c>
      <c r="H1487" s="136" t="str">
        <f>IF(AND(M1487&gt;0,M1487&lt;='Summary STATS'!$C$22),1,"")</f>
        <v/>
      </c>
      <c r="J1487" s="26">
        <v>1486</v>
      </c>
      <c r="R1487" s="15"/>
      <c r="S1487" s="15"/>
      <c r="EZ1487" s="134"/>
      <c r="FA1487" s="134"/>
      <c r="FB1487" s="134"/>
      <c r="FC1487" s="134"/>
      <c r="FD1487" s="134"/>
    </row>
    <row r="1488" spans="2:160" x14ac:dyDescent="0.2">
      <c r="B1488" s="55">
        <f t="shared" si="139"/>
        <v>0</v>
      </c>
      <c r="C1488" s="55" t="str">
        <f t="shared" si="140"/>
        <v/>
      </c>
      <c r="D1488" s="55" t="str">
        <f t="shared" si="141"/>
        <v/>
      </c>
      <c r="E1488" s="55" t="str">
        <f t="shared" si="142"/>
        <v/>
      </c>
      <c r="F1488" s="55" t="str">
        <f t="shared" si="143"/>
        <v/>
      </c>
      <c r="G1488" s="55" t="str">
        <f t="shared" si="138"/>
        <v/>
      </c>
      <c r="H1488" s="136" t="str">
        <f>IF(AND(M1488&gt;0,M1488&lt;='Summary STATS'!$C$22),1,"")</f>
        <v/>
      </c>
      <c r="J1488" s="26">
        <v>1487</v>
      </c>
      <c r="R1488" s="15"/>
      <c r="S1488" s="15"/>
      <c r="EZ1488" s="134"/>
      <c r="FA1488" s="134"/>
      <c r="FB1488" s="134"/>
      <c r="FC1488" s="134"/>
      <c r="FD1488" s="134"/>
    </row>
    <row r="1489" spans="2:160" x14ac:dyDescent="0.2">
      <c r="B1489" s="55">
        <f t="shared" si="139"/>
        <v>0</v>
      </c>
      <c r="C1489" s="55" t="str">
        <f t="shared" si="140"/>
        <v/>
      </c>
      <c r="D1489" s="55" t="str">
        <f t="shared" si="141"/>
        <v/>
      </c>
      <c r="E1489" s="55" t="str">
        <f t="shared" si="142"/>
        <v/>
      </c>
      <c r="F1489" s="55" t="str">
        <f t="shared" si="143"/>
        <v/>
      </c>
      <c r="G1489" s="55" t="str">
        <f t="shared" si="138"/>
        <v/>
      </c>
      <c r="H1489" s="136" t="str">
        <f>IF(AND(M1489&gt;0,M1489&lt;='Summary STATS'!$C$22),1,"")</f>
        <v/>
      </c>
      <c r="J1489" s="26">
        <v>1488</v>
      </c>
      <c r="R1489" s="15"/>
      <c r="S1489" s="15"/>
      <c r="EZ1489" s="134"/>
      <c r="FA1489" s="134"/>
      <c r="FB1489" s="134"/>
      <c r="FC1489" s="134"/>
      <c r="FD1489" s="134"/>
    </row>
    <row r="1490" spans="2:160" x14ac:dyDescent="0.2">
      <c r="B1490" s="55">
        <f t="shared" si="139"/>
        <v>0</v>
      </c>
      <c r="C1490" s="55" t="str">
        <f t="shared" si="140"/>
        <v/>
      </c>
      <c r="D1490" s="55" t="str">
        <f t="shared" si="141"/>
        <v/>
      </c>
      <c r="E1490" s="55" t="str">
        <f t="shared" si="142"/>
        <v/>
      </c>
      <c r="F1490" s="55" t="str">
        <f t="shared" si="143"/>
        <v/>
      </c>
      <c r="G1490" s="55" t="str">
        <f t="shared" si="138"/>
        <v/>
      </c>
      <c r="H1490" s="136" t="str">
        <f>IF(AND(M1490&gt;0,M1490&lt;='Summary STATS'!$C$22),1,"")</f>
        <v/>
      </c>
      <c r="J1490" s="26">
        <v>1489</v>
      </c>
      <c r="R1490" s="15"/>
      <c r="S1490" s="15"/>
      <c r="EZ1490" s="134"/>
      <c r="FA1490" s="134"/>
      <c r="FB1490" s="134"/>
      <c r="FC1490" s="134"/>
      <c r="FD1490" s="134"/>
    </row>
    <row r="1491" spans="2:160" x14ac:dyDescent="0.2">
      <c r="B1491" s="55">
        <f t="shared" si="139"/>
        <v>0</v>
      </c>
      <c r="C1491" s="55" t="str">
        <f t="shared" si="140"/>
        <v/>
      </c>
      <c r="D1491" s="55" t="str">
        <f t="shared" si="141"/>
        <v/>
      </c>
      <c r="E1491" s="55" t="str">
        <f t="shared" si="142"/>
        <v/>
      </c>
      <c r="F1491" s="55" t="str">
        <f t="shared" si="143"/>
        <v/>
      </c>
      <c r="G1491" s="55" t="str">
        <f t="shared" si="138"/>
        <v/>
      </c>
      <c r="H1491" s="136" t="str">
        <f>IF(AND(M1491&gt;0,M1491&lt;='Summary STATS'!$C$22),1,"")</f>
        <v/>
      </c>
      <c r="J1491" s="26">
        <v>1490</v>
      </c>
      <c r="R1491" s="15"/>
      <c r="S1491" s="15"/>
      <c r="EZ1491" s="134"/>
      <c r="FA1491" s="134"/>
      <c r="FB1491" s="134"/>
      <c r="FC1491" s="134"/>
      <c r="FD1491" s="134"/>
    </row>
    <row r="1492" spans="2:160" x14ac:dyDescent="0.2">
      <c r="B1492" s="55">
        <f t="shared" si="139"/>
        <v>0</v>
      </c>
      <c r="C1492" s="55" t="str">
        <f t="shared" si="140"/>
        <v/>
      </c>
      <c r="D1492" s="55" t="str">
        <f t="shared" si="141"/>
        <v/>
      </c>
      <c r="E1492" s="55" t="str">
        <f t="shared" si="142"/>
        <v/>
      </c>
      <c r="F1492" s="55" t="str">
        <f t="shared" si="143"/>
        <v/>
      </c>
      <c r="G1492" s="55" t="str">
        <f t="shared" si="138"/>
        <v/>
      </c>
      <c r="H1492" s="136" t="str">
        <f>IF(AND(M1492&gt;0,M1492&lt;='Summary STATS'!$C$22),1,"")</f>
        <v/>
      </c>
      <c r="J1492" s="26">
        <v>1491</v>
      </c>
      <c r="R1492" s="15"/>
      <c r="S1492" s="15"/>
      <c r="EZ1492" s="134"/>
      <c r="FA1492" s="134"/>
      <c r="FB1492" s="134"/>
      <c r="FC1492" s="134"/>
      <c r="FD1492" s="134"/>
    </row>
    <row r="1493" spans="2:160" x14ac:dyDescent="0.2">
      <c r="B1493" s="55">
        <f t="shared" si="139"/>
        <v>0</v>
      </c>
      <c r="C1493" s="55" t="str">
        <f t="shared" si="140"/>
        <v/>
      </c>
      <c r="D1493" s="55" t="str">
        <f t="shared" si="141"/>
        <v/>
      </c>
      <c r="E1493" s="55" t="str">
        <f t="shared" si="142"/>
        <v/>
      </c>
      <c r="F1493" s="55" t="str">
        <f t="shared" si="143"/>
        <v/>
      </c>
      <c r="G1493" s="55" t="str">
        <f t="shared" si="138"/>
        <v/>
      </c>
      <c r="H1493" s="136" t="str">
        <f>IF(AND(M1493&gt;0,M1493&lt;='Summary STATS'!$C$22),1,"")</f>
        <v/>
      </c>
      <c r="J1493" s="26">
        <v>1492</v>
      </c>
      <c r="R1493" s="15"/>
      <c r="S1493" s="15"/>
      <c r="EZ1493" s="134"/>
      <c r="FA1493" s="134"/>
      <c r="FB1493" s="134"/>
      <c r="FC1493" s="134"/>
      <c r="FD1493" s="134"/>
    </row>
    <row r="1494" spans="2:160" x14ac:dyDescent="0.2">
      <c r="B1494" s="55">
        <f t="shared" si="139"/>
        <v>0</v>
      </c>
      <c r="C1494" s="55" t="str">
        <f t="shared" si="140"/>
        <v/>
      </c>
      <c r="D1494" s="55" t="str">
        <f t="shared" si="141"/>
        <v/>
      </c>
      <c r="E1494" s="55" t="str">
        <f t="shared" si="142"/>
        <v/>
      </c>
      <c r="F1494" s="55" t="str">
        <f t="shared" si="143"/>
        <v/>
      </c>
      <c r="G1494" s="55" t="str">
        <f t="shared" si="138"/>
        <v/>
      </c>
      <c r="H1494" s="136" t="str">
        <f>IF(AND(M1494&gt;0,M1494&lt;='Summary STATS'!$C$22),1,"")</f>
        <v/>
      </c>
      <c r="J1494" s="26">
        <v>1493</v>
      </c>
      <c r="R1494" s="15"/>
      <c r="S1494" s="15"/>
      <c r="EZ1494" s="134"/>
      <c r="FA1494" s="134"/>
      <c r="FB1494" s="134"/>
      <c r="FC1494" s="134"/>
      <c r="FD1494" s="134"/>
    </row>
    <row r="1495" spans="2:160" x14ac:dyDescent="0.2">
      <c r="B1495" s="55">
        <f t="shared" si="139"/>
        <v>0</v>
      </c>
      <c r="C1495" s="55" t="str">
        <f t="shared" si="140"/>
        <v/>
      </c>
      <c r="D1495" s="55" t="str">
        <f t="shared" si="141"/>
        <v/>
      </c>
      <c r="E1495" s="55" t="str">
        <f t="shared" si="142"/>
        <v/>
      </c>
      <c r="F1495" s="55" t="str">
        <f t="shared" si="143"/>
        <v/>
      </c>
      <c r="G1495" s="55" t="str">
        <f t="shared" si="138"/>
        <v/>
      </c>
      <c r="H1495" s="136" t="str">
        <f>IF(AND(M1495&gt;0,M1495&lt;='Summary STATS'!$C$22),1,"")</f>
        <v/>
      </c>
      <c r="J1495" s="26">
        <v>1494</v>
      </c>
      <c r="R1495" s="15"/>
      <c r="S1495" s="15"/>
      <c r="EZ1495" s="134"/>
      <c r="FA1495" s="134"/>
      <c r="FB1495" s="134"/>
      <c r="FC1495" s="134"/>
      <c r="FD1495" s="134"/>
    </row>
    <row r="1496" spans="2:160" x14ac:dyDescent="0.2">
      <c r="B1496" s="55">
        <f t="shared" si="139"/>
        <v>0</v>
      </c>
      <c r="C1496" s="55" t="str">
        <f t="shared" si="140"/>
        <v/>
      </c>
      <c r="D1496" s="55" t="str">
        <f t="shared" si="141"/>
        <v/>
      </c>
      <c r="E1496" s="55" t="str">
        <f t="shared" si="142"/>
        <v/>
      </c>
      <c r="F1496" s="55" t="str">
        <f t="shared" si="143"/>
        <v/>
      </c>
      <c r="G1496" s="55" t="str">
        <f t="shared" si="138"/>
        <v/>
      </c>
      <c r="H1496" s="136" t="str">
        <f>IF(AND(M1496&gt;0,M1496&lt;='Summary STATS'!$C$22),1,"")</f>
        <v/>
      </c>
      <c r="J1496" s="26">
        <v>1495</v>
      </c>
      <c r="R1496" s="15"/>
      <c r="S1496" s="15"/>
      <c r="EZ1496" s="134"/>
      <c r="FA1496" s="134"/>
      <c r="FB1496" s="134"/>
      <c r="FC1496" s="134"/>
      <c r="FD1496" s="134"/>
    </row>
    <row r="1497" spans="2:160" x14ac:dyDescent="0.2">
      <c r="B1497" s="55">
        <f t="shared" si="139"/>
        <v>0</v>
      </c>
      <c r="C1497" s="55" t="str">
        <f t="shared" si="140"/>
        <v/>
      </c>
      <c r="D1497" s="55" t="str">
        <f t="shared" si="141"/>
        <v/>
      </c>
      <c r="E1497" s="55" t="str">
        <f t="shared" si="142"/>
        <v/>
      </c>
      <c r="F1497" s="55" t="str">
        <f t="shared" si="143"/>
        <v/>
      </c>
      <c r="G1497" s="55" t="str">
        <f t="shared" si="138"/>
        <v/>
      </c>
      <c r="H1497" s="136" t="str">
        <f>IF(AND(M1497&gt;0,M1497&lt;='Summary STATS'!$C$22),1,"")</f>
        <v/>
      </c>
      <c r="J1497" s="26">
        <v>1496</v>
      </c>
      <c r="R1497" s="15"/>
      <c r="S1497" s="15"/>
      <c r="EZ1497" s="134"/>
      <c r="FA1497" s="134"/>
      <c r="FB1497" s="134"/>
      <c r="FC1497" s="134"/>
      <c r="FD1497" s="134"/>
    </row>
    <row r="1498" spans="2:160" x14ac:dyDescent="0.2">
      <c r="B1498" s="55">
        <f t="shared" si="139"/>
        <v>0</v>
      </c>
      <c r="C1498" s="55" t="str">
        <f t="shared" si="140"/>
        <v/>
      </c>
      <c r="D1498" s="55" t="str">
        <f t="shared" si="141"/>
        <v/>
      </c>
      <c r="E1498" s="55" t="str">
        <f t="shared" si="142"/>
        <v/>
      </c>
      <c r="F1498" s="55" t="str">
        <f t="shared" si="143"/>
        <v/>
      </c>
      <c r="G1498" s="55" t="str">
        <f t="shared" ref="G1498:G1561" si="144">IF($B1498&gt;=1,$M1498,"")</f>
        <v/>
      </c>
      <c r="H1498" s="136" t="str">
        <f>IF(AND(M1498&gt;0,M1498&lt;='Summary STATS'!$C$22),1,"")</f>
        <v/>
      </c>
      <c r="J1498" s="26">
        <v>1497</v>
      </c>
      <c r="R1498" s="15"/>
      <c r="S1498" s="15"/>
      <c r="EZ1498" s="134"/>
      <c r="FA1498" s="134"/>
      <c r="FB1498" s="134"/>
      <c r="FC1498" s="134"/>
      <c r="FD1498" s="134"/>
    </row>
    <row r="1499" spans="2:160" x14ac:dyDescent="0.2">
      <c r="B1499" s="55">
        <f t="shared" si="139"/>
        <v>0</v>
      </c>
      <c r="C1499" s="55" t="str">
        <f t="shared" si="140"/>
        <v/>
      </c>
      <c r="D1499" s="55" t="str">
        <f t="shared" si="141"/>
        <v/>
      </c>
      <c r="E1499" s="55" t="str">
        <f t="shared" si="142"/>
        <v/>
      </c>
      <c r="F1499" s="55" t="str">
        <f t="shared" si="143"/>
        <v/>
      </c>
      <c r="G1499" s="55" t="str">
        <f t="shared" si="144"/>
        <v/>
      </c>
      <c r="H1499" s="136" t="str">
        <f>IF(AND(M1499&gt;0,M1499&lt;='Summary STATS'!$C$22),1,"")</f>
        <v/>
      </c>
      <c r="J1499" s="26">
        <v>1498</v>
      </c>
      <c r="R1499" s="15"/>
      <c r="S1499" s="15"/>
      <c r="EZ1499" s="134"/>
      <c r="FA1499" s="134"/>
      <c r="FB1499" s="134"/>
      <c r="FC1499" s="134"/>
      <c r="FD1499" s="134"/>
    </row>
    <row r="1500" spans="2:160" x14ac:dyDescent="0.2">
      <c r="B1500" s="55">
        <f t="shared" si="139"/>
        <v>0</v>
      </c>
      <c r="C1500" s="55" t="str">
        <f t="shared" si="140"/>
        <v/>
      </c>
      <c r="D1500" s="55" t="str">
        <f t="shared" si="141"/>
        <v/>
      </c>
      <c r="E1500" s="55" t="str">
        <f t="shared" si="142"/>
        <v/>
      </c>
      <c r="F1500" s="55" t="str">
        <f t="shared" si="143"/>
        <v/>
      </c>
      <c r="G1500" s="55" t="str">
        <f t="shared" si="144"/>
        <v/>
      </c>
      <c r="H1500" s="136" t="str">
        <f>IF(AND(M1500&gt;0,M1500&lt;='Summary STATS'!$C$22),1,"")</f>
        <v/>
      </c>
      <c r="J1500" s="26">
        <v>1499</v>
      </c>
      <c r="R1500" s="15"/>
      <c r="S1500" s="15"/>
      <c r="EZ1500" s="134"/>
      <c r="FA1500" s="134"/>
      <c r="FB1500" s="134"/>
      <c r="FC1500" s="134"/>
      <c r="FD1500" s="134"/>
    </row>
    <row r="1501" spans="2:160" x14ac:dyDescent="0.2">
      <c r="B1501" s="55">
        <f t="shared" si="139"/>
        <v>0</v>
      </c>
      <c r="C1501" s="55" t="str">
        <f t="shared" si="140"/>
        <v/>
      </c>
      <c r="D1501" s="55" t="str">
        <f t="shared" si="141"/>
        <v/>
      </c>
      <c r="E1501" s="55" t="str">
        <f t="shared" si="142"/>
        <v/>
      </c>
      <c r="F1501" s="55" t="str">
        <f t="shared" si="143"/>
        <v/>
      </c>
      <c r="G1501" s="55" t="str">
        <f t="shared" si="144"/>
        <v/>
      </c>
      <c r="H1501" s="136" t="str">
        <f>IF(AND(M1501&gt;0,M1501&lt;='Summary STATS'!$C$22),1,"")</f>
        <v/>
      </c>
      <c r="J1501" s="26">
        <v>1500</v>
      </c>
      <c r="R1501" s="15"/>
      <c r="S1501" s="15"/>
      <c r="EZ1501" s="134"/>
      <c r="FA1501" s="134"/>
      <c r="FB1501" s="134"/>
      <c r="FC1501" s="134"/>
      <c r="FD1501" s="134"/>
    </row>
    <row r="1502" spans="2:160" x14ac:dyDescent="0.2">
      <c r="B1502" s="55">
        <f t="shared" si="139"/>
        <v>0</v>
      </c>
      <c r="C1502" s="55" t="str">
        <f t="shared" si="140"/>
        <v/>
      </c>
      <c r="D1502" s="55" t="str">
        <f t="shared" si="141"/>
        <v/>
      </c>
      <c r="E1502" s="55" t="str">
        <f t="shared" si="142"/>
        <v/>
      </c>
      <c r="F1502" s="55" t="str">
        <f t="shared" si="143"/>
        <v/>
      </c>
      <c r="G1502" s="55" t="str">
        <f t="shared" si="144"/>
        <v/>
      </c>
      <c r="H1502" s="136" t="str">
        <f>IF(AND(M1502&gt;0,M1502&lt;='Summary STATS'!$C$22),1,"")</f>
        <v/>
      </c>
      <c r="J1502" s="26">
        <v>1501</v>
      </c>
      <c r="R1502" s="15"/>
      <c r="S1502" s="15"/>
      <c r="EZ1502" s="134"/>
      <c r="FA1502" s="134"/>
      <c r="FB1502" s="134"/>
      <c r="FC1502" s="134"/>
      <c r="FD1502" s="134"/>
    </row>
    <row r="1503" spans="2:160" x14ac:dyDescent="0.2">
      <c r="B1503" s="55">
        <f t="shared" si="139"/>
        <v>0</v>
      </c>
      <c r="C1503" s="55" t="str">
        <f t="shared" si="140"/>
        <v/>
      </c>
      <c r="D1503" s="55" t="str">
        <f t="shared" si="141"/>
        <v/>
      </c>
      <c r="E1503" s="55" t="str">
        <f t="shared" si="142"/>
        <v/>
      </c>
      <c r="F1503" s="55" t="str">
        <f t="shared" si="143"/>
        <v/>
      </c>
      <c r="G1503" s="55" t="str">
        <f t="shared" si="144"/>
        <v/>
      </c>
      <c r="H1503" s="136" t="str">
        <f>IF(AND(M1503&gt;0,M1503&lt;='Summary STATS'!$C$22),1,"")</f>
        <v/>
      </c>
      <c r="J1503" s="26">
        <v>1502</v>
      </c>
      <c r="R1503" s="15"/>
      <c r="S1503" s="15"/>
      <c r="EZ1503" s="134"/>
      <c r="FA1503" s="134"/>
      <c r="FB1503" s="134"/>
      <c r="FC1503" s="134"/>
      <c r="FD1503" s="134"/>
    </row>
    <row r="1504" spans="2:160" x14ac:dyDescent="0.2">
      <c r="B1504" s="55">
        <f t="shared" si="139"/>
        <v>0</v>
      </c>
      <c r="C1504" s="55" t="str">
        <f t="shared" si="140"/>
        <v/>
      </c>
      <c r="D1504" s="55" t="str">
        <f t="shared" si="141"/>
        <v/>
      </c>
      <c r="E1504" s="55" t="str">
        <f t="shared" si="142"/>
        <v/>
      </c>
      <c r="F1504" s="55" t="str">
        <f t="shared" si="143"/>
        <v/>
      </c>
      <c r="G1504" s="55" t="str">
        <f t="shared" si="144"/>
        <v/>
      </c>
      <c r="H1504" s="136" t="str">
        <f>IF(AND(M1504&gt;0,M1504&lt;='Summary STATS'!$C$22),1,"")</f>
        <v/>
      </c>
      <c r="J1504" s="26">
        <v>1503</v>
      </c>
      <c r="R1504" s="15"/>
      <c r="S1504" s="15"/>
      <c r="EZ1504" s="134"/>
      <c r="FA1504" s="134"/>
      <c r="FB1504" s="134"/>
      <c r="FC1504" s="134"/>
      <c r="FD1504" s="134"/>
    </row>
    <row r="1505" spans="2:160" x14ac:dyDescent="0.2">
      <c r="B1505" s="55">
        <f t="shared" si="139"/>
        <v>0</v>
      </c>
      <c r="C1505" s="55" t="str">
        <f t="shared" si="140"/>
        <v/>
      </c>
      <c r="D1505" s="55" t="str">
        <f t="shared" si="141"/>
        <v/>
      </c>
      <c r="E1505" s="55" t="str">
        <f t="shared" si="142"/>
        <v/>
      </c>
      <c r="F1505" s="55" t="str">
        <f t="shared" si="143"/>
        <v/>
      </c>
      <c r="G1505" s="55" t="str">
        <f t="shared" si="144"/>
        <v/>
      </c>
      <c r="H1505" s="136" t="str">
        <f>IF(AND(M1505&gt;0,M1505&lt;='Summary STATS'!$C$22),1,"")</f>
        <v/>
      </c>
      <c r="J1505" s="26">
        <v>1504</v>
      </c>
      <c r="R1505" s="15"/>
      <c r="S1505" s="15"/>
      <c r="EZ1505" s="134"/>
      <c r="FA1505" s="134"/>
      <c r="FB1505" s="134"/>
      <c r="FC1505" s="134"/>
      <c r="FD1505" s="134"/>
    </row>
    <row r="1506" spans="2:160" x14ac:dyDescent="0.2">
      <c r="B1506" s="55">
        <f t="shared" si="139"/>
        <v>0</v>
      </c>
      <c r="C1506" s="55" t="str">
        <f t="shared" si="140"/>
        <v/>
      </c>
      <c r="D1506" s="55" t="str">
        <f t="shared" si="141"/>
        <v/>
      </c>
      <c r="E1506" s="55" t="str">
        <f t="shared" si="142"/>
        <v/>
      </c>
      <c r="F1506" s="55" t="str">
        <f t="shared" si="143"/>
        <v/>
      </c>
      <c r="G1506" s="55" t="str">
        <f t="shared" si="144"/>
        <v/>
      </c>
      <c r="H1506" s="136" t="str">
        <f>IF(AND(M1506&gt;0,M1506&lt;='Summary STATS'!$C$22),1,"")</f>
        <v/>
      </c>
      <c r="J1506" s="26">
        <v>1505</v>
      </c>
      <c r="R1506" s="15"/>
      <c r="S1506" s="15"/>
      <c r="EZ1506" s="134"/>
      <c r="FA1506" s="134"/>
      <c r="FB1506" s="134"/>
      <c r="FC1506" s="134"/>
      <c r="FD1506" s="134"/>
    </row>
    <row r="1507" spans="2:160" x14ac:dyDescent="0.2">
      <c r="B1507" s="55">
        <f t="shared" si="139"/>
        <v>0</v>
      </c>
      <c r="C1507" s="55" t="str">
        <f t="shared" si="140"/>
        <v/>
      </c>
      <c r="D1507" s="55" t="str">
        <f t="shared" si="141"/>
        <v/>
      </c>
      <c r="E1507" s="55" t="str">
        <f t="shared" si="142"/>
        <v/>
      </c>
      <c r="F1507" s="55" t="str">
        <f t="shared" si="143"/>
        <v/>
      </c>
      <c r="G1507" s="55" t="str">
        <f t="shared" si="144"/>
        <v/>
      </c>
      <c r="H1507" s="136" t="str">
        <f>IF(AND(M1507&gt;0,M1507&lt;='Summary STATS'!$C$22),1,"")</f>
        <v/>
      </c>
      <c r="J1507" s="26">
        <v>1506</v>
      </c>
      <c r="R1507" s="15"/>
      <c r="S1507" s="15"/>
      <c r="EZ1507" s="134"/>
      <c r="FA1507" s="134"/>
      <c r="FB1507" s="134"/>
      <c r="FC1507" s="134"/>
      <c r="FD1507" s="134"/>
    </row>
    <row r="1508" spans="2:160" x14ac:dyDescent="0.2">
      <c r="B1508" s="55">
        <f t="shared" si="139"/>
        <v>0</v>
      </c>
      <c r="C1508" s="55" t="str">
        <f t="shared" si="140"/>
        <v/>
      </c>
      <c r="D1508" s="55" t="str">
        <f t="shared" si="141"/>
        <v/>
      </c>
      <c r="E1508" s="55" t="str">
        <f t="shared" si="142"/>
        <v/>
      </c>
      <c r="F1508" s="55" t="str">
        <f t="shared" si="143"/>
        <v/>
      </c>
      <c r="G1508" s="55" t="str">
        <f t="shared" si="144"/>
        <v/>
      </c>
      <c r="H1508" s="136" t="str">
        <f>IF(AND(M1508&gt;0,M1508&lt;='Summary STATS'!$C$22),1,"")</f>
        <v/>
      </c>
      <c r="J1508" s="26">
        <v>1507</v>
      </c>
      <c r="R1508" s="15"/>
      <c r="S1508" s="15"/>
      <c r="EZ1508" s="134"/>
      <c r="FA1508" s="134"/>
      <c r="FB1508" s="134"/>
      <c r="FC1508" s="134"/>
      <c r="FD1508" s="134"/>
    </row>
    <row r="1509" spans="2:160" x14ac:dyDescent="0.2">
      <c r="B1509" s="55">
        <f t="shared" si="139"/>
        <v>0</v>
      </c>
      <c r="C1509" s="55" t="str">
        <f t="shared" si="140"/>
        <v/>
      </c>
      <c r="D1509" s="55" t="str">
        <f t="shared" si="141"/>
        <v/>
      </c>
      <c r="E1509" s="55" t="str">
        <f t="shared" si="142"/>
        <v/>
      </c>
      <c r="F1509" s="55" t="str">
        <f t="shared" si="143"/>
        <v/>
      </c>
      <c r="G1509" s="55" t="str">
        <f t="shared" si="144"/>
        <v/>
      </c>
      <c r="H1509" s="136" t="str">
        <f>IF(AND(M1509&gt;0,M1509&lt;='Summary STATS'!$C$22),1,"")</f>
        <v/>
      </c>
      <c r="J1509" s="26">
        <v>1508</v>
      </c>
      <c r="R1509" s="15"/>
      <c r="S1509" s="15"/>
      <c r="EZ1509" s="134"/>
      <c r="FA1509" s="134"/>
      <c r="FB1509" s="134"/>
      <c r="FC1509" s="134"/>
      <c r="FD1509" s="134"/>
    </row>
    <row r="1510" spans="2:160" x14ac:dyDescent="0.2">
      <c r="B1510" s="55">
        <f t="shared" si="139"/>
        <v>0</v>
      </c>
      <c r="C1510" s="55" t="str">
        <f t="shared" si="140"/>
        <v/>
      </c>
      <c r="D1510" s="55" t="str">
        <f t="shared" si="141"/>
        <v/>
      </c>
      <c r="E1510" s="55" t="str">
        <f t="shared" si="142"/>
        <v/>
      </c>
      <c r="F1510" s="55" t="str">
        <f t="shared" si="143"/>
        <v/>
      </c>
      <c r="G1510" s="55" t="str">
        <f t="shared" si="144"/>
        <v/>
      </c>
      <c r="H1510" s="136" t="str">
        <f>IF(AND(M1510&gt;0,M1510&lt;='Summary STATS'!$C$22),1,"")</f>
        <v/>
      </c>
      <c r="J1510" s="26">
        <v>1509</v>
      </c>
      <c r="R1510" s="15"/>
      <c r="S1510" s="15"/>
      <c r="EZ1510" s="134"/>
      <c r="FA1510" s="134"/>
      <c r="FB1510" s="134"/>
      <c r="FC1510" s="134"/>
      <c r="FD1510" s="134"/>
    </row>
    <row r="1511" spans="2:160" x14ac:dyDescent="0.2">
      <c r="B1511" s="55">
        <f t="shared" si="139"/>
        <v>0</v>
      </c>
      <c r="C1511" s="55" t="str">
        <f t="shared" si="140"/>
        <v/>
      </c>
      <c r="D1511" s="55" t="str">
        <f t="shared" si="141"/>
        <v/>
      </c>
      <c r="E1511" s="55" t="str">
        <f t="shared" si="142"/>
        <v/>
      </c>
      <c r="F1511" s="55" t="str">
        <f t="shared" si="143"/>
        <v/>
      </c>
      <c r="G1511" s="55" t="str">
        <f t="shared" si="144"/>
        <v/>
      </c>
      <c r="H1511" s="136" t="str">
        <f>IF(AND(M1511&gt;0,M1511&lt;='Summary STATS'!$C$22),1,"")</f>
        <v/>
      </c>
      <c r="J1511" s="26">
        <v>1510</v>
      </c>
      <c r="R1511" s="15"/>
      <c r="S1511" s="15"/>
      <c r="EZ1511" s="134"/>
      <c r="FA1511" s="134"/>
      <c r="FB1511" s="134"/>
      <c r="FC1511" s="134"/>
      <c r="FD1511" s="134"/>
    </row>
    <row r="1512" spans="2:160" x14ac:dyDescent="0.2">
      <c r="B1512" s="55">
        <f t="shared" si="139"/>
        <v>0</v>
      </c>
      <c r="C1512" s="55" t="str">
        <f t="shared" si="140"/>
        <v/>
      </c>
      <c r="D1512" s="55" t="str">
        <f t="shared" si="141"/>
        <v/>
      </c>
      <c r="E1512" s="55" t="str">
        <f t="shared" si="142"/>
        <v/>
      </c>
      <c r="F1512" s="55" t="str">
        <f t="shared" si="143"/>
        <v/>
      </c>
      <c r="G1512" s="55" t="str">
        <f t="shared" si="144"/>
        <v/>
      </c>
      <c r="H1512" s="136" t="str">
        <f>IF(AND(M1512&gt;0,M1512&lt;='Summary STATS'!$C$22),1,"")</f>
        <v/>
      </c>
      <c r="J1512" s="26">
        <v>1511</v>
      </c>
      <c r="R1512" s="15"/>
      <c r="S1512" s="15"/>
      <c r="EZ1512" s="134"/>
      <c r="FA1512" s="134"/>
      <c r="FB1512" s="134"/>
      <c r="FC1512" s="134"/>
      <c r="FD1512" s="134"/>
    </row>
    <row r="1513" spans="2:160" x14ac:dyDescent="0.2">
      <c r="B1513" s="55">
        <f t="shared" si="139"/>
        <v>0</v>
      </c>
      <c r="C1513" s="55" t="str">
        <f t="shared" si="140"/>
        <v/>
      </c>
      <c r="D1513" s="55" t="str">
        <f t="shared" si="141"/>
        <v/>
      </c>
      <c r="E1513" s="55" t="str">
        <f t="shared" si="142"/>
        <v/>
      </c>
      <c r="F1513" s="55" t="str">
        <f t="shared" si="143"/>
        <v/>
      </c>
      <c r="G1513" s="55" t="str">
        <f t="shared" si="144"/>
        <v/>
      </c>
      <c r="H1513" s="136" t="str">
        <f>IF(AND(M1513&gt;0,M1513&lt;='Summary STATS'!$C$22),1,"")</f>
        <v/>
      </c>
      <c r="J1513" s="26">
        <v>1512</v>
      </c>
      <c r="R1513" s="15"/>
      <c r="S1513" s="15"/>
      <c r="EZ1513" s="134"/>
      <c r="FA1513" s="134"/>
      <c r="FB1513" s="134"/>
      <c r="FC1513" s="134"/>
      <c r="FD1513" s="134"/>
    </row>
    <row r="1514" spans="2:160" x14ac:dyDescent="0.2">
      <c r="B1514" s="55">
        <f t="shared" si="139"/>
        <v>0</v>
      </c>
      <c r="C1514" s="55" t="str">
        <f t="shared" si="140"/>
        <v/>
      </c>
      <c r="D1514" s="55" t="str">
        <f t="shared" si="141"/>
        <v/>
      </c>
      <c r="E1514" s="55" t="str">
        <f t="shared" si="142"/>
        <v/>
      </c>
      <c r="F1514" s="55" t="str">
        <f t="shared" si="143"/>
        <v/>
      </c>
      <c r="G1514" s="55" t="str">
        <f t="shared" si="144"/>
        <v/>
      </c>
      <c r="H1514" s="136" t="str">
        <f>IF(AND(M1514&gt;0,M1514&lt;='Summary STATS'!$C$22),1,"")</f>
        <v/>
      </c>
      <c r="J1514" s="26">
        <v>1513</v>
      </c>
      <c r="R1514" s="15"/>
      <c r="S1514" s="15"/>
      <c r="EZ1514" s="134"/>
      <c r="FA1514" s="134"/>
      <c r="FB1514" s="134"/>
      <c r="FC1514" s="134"/>
      <c r="FD1514" s="134"/>
    </row>
    <row r="1515" spans="2:160" x14ac:dyDescent="0.2">
      <c r="B1515" s="55">
        <f t="shared" si="139"/>
        <v>0</v>
      </c>
      <c r="C1515" s="55" t="str">
        <f t="shared" si="140"/>
        <v/>
      </c>
      <c r="D1515" s="55" t="str">
        <f t="shared" si="141"/>
        <v/>
      </c>
      <c r="E1515" s="55" t="str">
        <f t="shared" si="142"/>
        <v/>
      </c>
      <c r="F1515" s="55" t="str">
        <f t="shared" si="143"/>
        <v/>
      </c>
      <c r="G1515" s="55" t="str">
        <f t="shared" si="144"/>
        <v/>
      </c>
      <c r="H1515" s="136" t="str">
        <f>IF(AND(M1515&gt;0,M1515&lt;='Summary STATS'!$C$22),1,"")</f>
        <v/>
      </c>
      <c r="J1515" s="26">
        <v>1514</v>
      </c>
      <c r="R1515" s="15"/>
      <c r="S1515" s="15"/>
      <c r="EZ1515" s="134"/>
      <c r="FA1515" s="134"/>
      <c r="FB1515" s="134"/>
      <c r="FC1515" s="134"/>
      <c r="FD1515" s="134"/>
    </row>
    <row r="1516" spans="2:160" x14ac:dyDescent="0.2">
      <c r="B1516" s="55">
        <f t="shared" si="139"/>
        <v>0</v>
      </c>
      <c r="C1516" s="55" t="str">
        <f t="shared" si="140"/>
        <v/>
      </c>
      <c r="D1516" s="55" t="str">
        <f t="shared" si="141"/>
        <v/>
      </c>
      <c r="E1516" s="55" t="str">
        <f t="shared" si="142"/>
        <v/>
      </c>
      <c r="F1516" s="55" t="str">
        <f t="shared" si="143"/>
        <v/>
      </c>
      <c r="G1516" s="55" t="str">
        <f t="shared" si="144"/>
        <v/>
      </c>
      <c r="H1516" s="136" t="str">
        <f>IF(AND(M1516&gt;0,M1516&lt;='Summary STATS'!$C$22),1,"")</f>
        <v/>
      </c>
      <c r="J1516" s="26">
        <v>1515</v>
      </c>
      <c r="R1516" s="15"/>
      <c r="S1516" s="15"/>
      <c r="EZ1516" s="134"/>
      <c r="FA1516" s="134"/>
      <c r="FB1516" s="134"/>
      <c r="FC1516" s="134"/>
      <c r="FD1516" s="134"/>
    </row>
    <row r="1517" spans="2:160" x14ac:dyDescent="0.2">
      <c r="B1517" s="55">
        <f t="shared" si="139"/>
        <v>0</v>
      </c>
      <c r="C1517" s="55" t="str">
        <f t="shared" si="140"/>
        <v/>
      </c>
      <c r="D1517" s="55" t="str">
        <f t="shared" si="141"/>
        <v/>
      </c>
      <c r="E1517" s="55" t="str">
        <f t="shared" si="142"/>
        <v/>
      </c>
      <c r="F1517" s="55" t="str">
        <f t="shared" si="143"/>
        <v/>
      </c>
      <c r="G1517" s="55" t="str">
        <f t="shared" si="144"/>
        <v/>
      </c>
      <c r="H1517" s="136" t="str">
        <f>IF(AND(M1517&gt;0,M1517&lt;='Summary STATS'!$C$22),1,"")</f>
        <v/>
      </c>
      <c r="J1517" s="26">
        <v>1516</v>
      </c>
      <c r="R1517" s="15"/>
      <c r="S1517" s="15"/>
      <c r="EZ1517" s="134"/>
      <c r="FA1517" s="134"/>
      <c r="FB1517" s="134"/>
      <c r="FC1517" s="134"/>
      <c r="FD1517" s="134"/>
    </row>
    <row r="1518" spans="2:160" x14ac:dyDescent="0.2">
      <c r="B1518" s="55">
        <f t="shared" si="139"/>
        <v>0</v>
      </c>
      <c r="C1518" s="55" t="str">
        <f t="shared" si="140"/>
        <v/>
      </c>
      <c r="D1518" s="55" t="str">
        <f t="shared" si="141"/>
        <v/>
      </c>
      <c r="E1518" s="55" t="str">
        <f t="shared" si="142"/>
        <v/>
      </c>
      <c r="F1518" s="55" t="str">
        <f t="shared" si="143"/>
        <v/>
      </c>
      <c r="G1518" s="55" t="str">
        <f t="shared" si="144"/>
        <v/>
      </c>
      <c r="H1518" s="136" t="str">
        <f>IF(AND(M1518&gt;0,M1518&lt;='Summary STATS'!$C$22),1,"")</f>
        <v/>
      </c>
      <c r="J1518" s="26">
        <v>1517</v>
      </c>
      <c r="R1518" s="15"/>
      <c r="S1518" s="15"/>
      <c r="EZ1518" s="134"/>
      <c r="FA1518" s="134"/>
      <c r="FB1518" s="134"/>
      <c r="FC1518" s="134"/>
      <c r="FD1518" s="134"/>
    </row>
    <row r="1519" spans="2:160" x14ac:dyDescent="0.2">
      <c r="B1519" s="55">
        <f t="shared" si="139"/>
        <v>0</v>
      </c>
      <c r="C1519" s="55" t="str">
        <f t="shared" si="140"/>
        <v/>
      </c>
      <c r="D1519" s="55" t="str">
        <f t="shared" si="141"/>
        <v/>
      </c>
      <c r="E1519" s="55" t="str">
        <f t="shared" si="142"/>
        <v/>
      </c>
      <c r="F1519" s="55" t="str">
        <f t="shared" si="143"/>
        <v/>
      </c>
      <c r="G1519" s="55" t="str">
        <f t="shared" si="144"/>
        <v/>
      </c>
      <c r="H1519" s="136" t="str">
        <f>IF(AND(M1519&gt;0,M1519&lt;='Summary STATS'!$C$22),1,"")</f>
        <v/>
      </c>
      <c r="J1519" s="26">
        <v>1518</v>
      </c>
      <c r="R1519" s="15"/>
      <c r="S1519" s="15"/>
      <c r="EZ1519" s="134"/>
      <c r="FA1519" s="134"/>
      <c r="FB1519" s="134"/>
      <c r="FC1519" s="134"/>
      <c r="FD1519" s="134"/>
    </row>
    <row r="1520" spans="2:160" x14ac:dyDescent="0.2">
      <c r="B1520" s="55">
        <f t="shared" si="139"/>
        <v>0</v>
      </c>
      <c r="C1520" s="55" t="str">
        <f t="shared" si="140"/>
        <v/>
      </c>
      <c r="D1520" s="55" t="str">
        <f t="shared" si="141"/>
        <v/>
      </c>
      <c r="E1520" s="55" t="str">
        <f t="shared" si="142"/>
        <v/>
      </c>
      <c r="F1520" s="55" t="str">
        <f t="shared" si="143"/>
        <v/>
      </c>
      <c r="G1520" s="55" t="str">
        <f t="shared" si="144"/>
        <v/>
      </c>
      <c r="H1520" s="136" t="str">
        <f>IF(AND(M1520&gt;0,M1520&lt;='Summary STATS'!$C$22),1,"")</f>
        <v/>
      </c>
      <c r="J1520" s="26">
        <v>1519</v>
      </c>
      <c r="R1520" s="15"/>
      <c r="S1520" s="15"/>
      <c r="EZ1520" s="134"/>
      <c r="FA1520" s="134"/>
      <c r="FB1520" s="134"/>
      <c r="FC1520" s="134"/>
      <c r="FD1520" s="134"/>
    </row>
    <row r="1521" spans="2:160" x14ac:dyDescent="0.2">
      <c r="B1521" s="55">
        <f t="shared" si="139"/>
        <v>0</v>
      </c>
      <c r="C1521" s="55" t="str">
        <f t="shared" si="140"/>
        <v/>
      </c>
      <c r="D1521" s="55" t="str">
        <f t="shared" si="141"/>
        <v/>
      </c>
      <c r="E1521" s="55" t="str">
        <f t="shared" si="142"/>
        <v/>
      </c>
      <c r="F1521" s="55" t="str">
        <f t="shared" si="143"/>
        <v/>
      </c>
      <c r="G1521" s="55" t="str">
        <f t="shared" si="144"/>
        <v/>
      </c>
      <c r="H1521" s="136" t="str">
        <f>IF(AND(M1521&gt;0,M1521&lt;='Summary STATS'!$C$22),1,"")</f>
        <v/>
      </c>
      <c r="J1521" s="26">
        <v>1520</v>
      </c>
      <c r="R1521" s="15"/>
      <c r="S1521" s="15"/>
      <c r="EZ1521" s="134"/>
      <c r="FA1521" s="134"/>
      <c r="FB1521" s="134"/>
      <c r="FC1521" s="134"/>
      <c r="FD1521" s="134"/>
    </row>
    <row r="1522" spans="2:160" x14ac:dyDescent="0.2">
      <c r="B1522" s="55">
        <f t="shared" si="139"/>
        <v>0</v>
      </c>
      <c r="C1522" s="55" t="str">
        <f t="shared" si="140"/>
        <v/>
      </c>
      <c r="D1522" s="55" t="str">
        <f t="shared" si="141"/>
        <v/>
      </c>
      <c r="E1522" s="55" t="str">
        <f t="shared" si="142"/>
        <v/>
      </c>
      <c r="F1522" s="55" t="str">
        <f t="shared" si="143"/>
        <v/>
      </c>
      <c r="G1522" s="55" t="str">
        <f t="shared" si="144"/>
        <v/>
      </c>
      <c r="H1522" s="136" t="str">
        <f>IF(AND(M1522&gt;0,M1522&lt;='Summary STATS'!$C$22),1,"")</f>
        <v/>
      </c>
      <c r="J1522" s="26">
        <v>1521</v>
      </c>
      <c r="R1522" s="15"/>
      <c r="S1522" s="15"/>
      <c r="EZ1522" s="134"/>
      <c r="FA1522" s="134"/>
      <c r="FB1522" s="134"/>
      <c r="FC1522" s="134"/>
      <c r="FD1522" s="134"/>
    </row>
    <row r="1523" spans="2:160" x14ac:dyDescent="0.2">
      <c r="B1523" s="55">
        <f t="shared" si="139"/>
        <v>0</v>
      </c>
      <c r="C1523" s="55" t="str">
        <f t="shared" si="140"/>
        <v/>
      </c>
      <c r="D1523" s="55" t="str">
        <f t="shared" si="141"/>
        <v/>
      </c>
      <c r="E1523" s="55" t="str">
        <f t="shared" si="142"/>
        <v/>
      </c>
      <c r="F1523" s="55" t="str">
        <f t="shared" si="143"/>
        <v/>
      </c>
      <c r="G1523" s="55" t="str">
        <f t="shared" si="144"/>
        <v/>
      </c>
      <c r="H1523" s="136" t="str">
        <f>IF(AND(M1523&gt;0,M1523&lt;='Summary STATS'!$C$22),1,"")</f>
        <v/>
      </c>
      <c r="J1523" s="26">
        <v>1522</v>
      </c>
      <c r="R1523" s="15"/>
      <c r="S1523" s="15"/>
      <c r="EZ1523" s="134"/>
      <c r="FA1523" s="134"/>
      <c r="FB1523" s="134"/>
      <c r="FC1523" s="134"/>
      <c r="FD1523" s="134"/>
    </row>
    <row r="1524" spans="2:160" x14ac:dyDescent="0.2">
      <c r="B1524" s="55">
        <f t="shared" si="139"/>
        <v>0</v>
      </c>
      <c r="C1524" s="55" t="str">
        <f t="shared" si="140"/>
        <v/>
      </c>
      <c r="D1524" s="55" t="str">
        <f t="shared" si="141"/>
        <v/>
      </c>
      <c r="E1524" s="55" t="str">
        <f t="shared" si="142"/>
        <v/>
      </c>
      <c r="F1524" s="55" t="str">
        <f t="shared" si="143"/>
        <v/>
      </c>
      <c r="G1524" s="55" t="str">
        <f t="shared" si="144"/>
        <v/>
      </c>
      <c r="H1524" s="136" t="str">
        <f>IF(AND(M1524&gt;0,M1524&lt;='Summary STATS'!$C$22),1,"")</f>
        <v/>
      </c>
      <c r="J1524" s="26">
        <v>1523</v>
      </c>
      <c r="R1524" s="15"/>
      <c r="S1524" s="15"/>
      <c r="EZ1524" s="134"/>
      <c r="FA1524" s="134"/>
      <c r="FB1524" s="134"/>
      <c r="FC1524" s="134"/>
      <c r="FD1524" s="134"/>
    </row>
    <row r="1525" spans="2:160" x14ac:dyDescent="0.2">
      <c r="B1525" s="55">
        <f t="shared" si="139"/>
        <v>0</v>
      </c>
      <c r="C1525" s="55" t="str">
        <f t="shared" si="140"/>
        <v/>
      </c>
      <c r="D1525" s="55" t="str">
        <f t="shared" si="141"/>
        <v/>
      </c>
      <c r="E1525" s="55" t="str">
        <f t="shared" si="142"/>
        <v/>
      </c>
      <c r="F1525" s="55" t="str">
        <f t="shared" si="143"/>
        <v/>
      </c>
      <c r="G1525" s="55" t="str">
        <f t="shared" si="144"/>
        <v/>
      </c>
      <c r="H1525" s="136" t="str">
        <f>IF(AND(M1525&gt;0,M1525&lt;='Summary STATS'!$C$22),1,"")</f>
        <v/>
      </c>
      <c r="J1525" s="26">
        <v>1524</v>
      </c>
      <c r="R1525" s="15"/>
      <c r="S1525" s="15"/>
      <c r="EZ1525" s="134"/>
      <c r="FA1525" s="134"/>
      <c r="FB1525" s="134"/>
      <c r="FC1525" s="134"/>
      <c r="FD1525" s="134"/>
    </row>
    <row r="1526" spans="2:160" x14ac:dyDescent="0.2">
      <c r="B1526" s="55">
        <f t="shared" si="139"/>
        <v>0</v>
      </c>
      <c r="C1526" s="55" t="str">
        <f t="shared" si="140"/>
        <v/>
      </c>
      <c r="D1526" s="55" t="str">
        <f t="shared" si="141"/>
        <v/>
      </c>
      <c r="E1526" s="55" t="str">
        <f t="shared" si="142"/>
        <v/>
      </c>
      <c r="F1526" s="55" t="str">
        <f t="shared" si="143"/>
        <v/>
      </c>
      <c r="G1526" s="55" t="str">
        <f t="shared" si="144"/>
        <v/>
      </c>
      <c r="H1526" s="136" t="str">
        <f>IF(AND(M1526&gt;0,M1526&lt;='Summary STATS'!$C$22),1,"")</f>
        <v/>
      </c>
      <c r="J1526" s="26">
        <v>1525</v>
      </c>
      <c r="R1526" s="15"/>
      <c r="S1526" s="15"/>
      <c r="EZ1526" s="134"/>
      <c r="FA1526" s="134"/>
      <c r="FB1526" s="134"/>
      <c r="FC1526" s="134"/>
      <c r="FD1526" s="134"/>
    </row>
    <row r="1527" spans="2:160" x14ac:dyDescent="0.2">
      <c r="B1527" s="55">
        <f t="shared" si="139"/>
        <v>0</v>
      </c>
      <c r="C1527" s="55" t="str">
        <f t="shared" si="140"/>
        <v/>
      </c>
      <c r="D1527" s="55" t="str">
        <f t="shared" si="141"/>
        <v/>
      </c>
      <c r="E1527" s="55" t="str">
        <f t="shared" si="142"/>
        <v/>
      </c>
      <c r="F1527" s="55" t="str">
        <f t="shared" si="143"/>
        <v/>
      </c>
      <c r="G1527" s="55" t="str">
        <f t="shared" si="144"/>
        <v/>
      </c>
      <c r="H1527" s="136" t="str">
        <f>IF(AND(M1527&gt;0,M1527&lt;='Summary STATS'!$C$22),1,"")</f>
        <v/>
      </c>
      <c r="J1527" s="26">
        <v>1526</v>
      </c>
      <c r="R1527" s="15"/>
      <c r="S1527" s="15"/>
      <c r="EZ1527" s="134"/>
      <c r="FA1527" s="134"/>
      <c r="FB1527" s="134"/>
      <c r="FC1527" s="134"/>
      <c r="FD1527" s="134"/>
    </row>
    <row r="1528" spans="2:160" x14ac:dyDescent="0.2">
      <c r="B1528" s="55">
        <f t="shared" si="139"/>
        <v>0</v>
      </c>
      <c r="C1528" s="55" t="str">
        <f t="shared" si="140"/>
        <v/>
      </c>
      <c r="D1528" s="55" t="str">
        <f t="shared" si="141"/>
        <v/>
      </c>
      <c r="E1528" s="55" t="str">
        <f t="shared" si="142"/>
        <v/>
      </c>
      <c r="F1528" s="55" t="str">
        <f t="shared" si="143"/>
        <v/>
      </c>
      <c r="G1528" s="55" t="str">
        <f t="shared" si="144"/>
        <v/>
      </c>
      <c r="H1528" s="136" t="str">
        <f>IF(AND(M1528&gt;0,M1528&lt;='Summary STATS'!$C$22),1,"")</f>
        <v/>
      </c>
      <c r="J1528" s="26">
        <v>1527</v>
      </c>
      <c r="R1528" s="15"/>
      <c r="S1528" s="15"/>
      <c r="EZ1528" s="134"/>
      <c r="FA1528" s="134"/>
      <c r="FB1528" s="134"/>
      <c r="FC1528" s="134"/>
      <c r="FD1528" s="134"/>
    </row>
    <row r="1529" spans="2:160" x14ac:dyDescent="0.2">
      <c r="B1529" s="55">
        <f t="shared" si="139"/>
        <v>0</v>
      </c>
      <c r="C1529" s="55" t="str">
        <f t="shared" si="140"/>
        <v/>
      </c>
      <c r="D1529" s="55" t="str">
        <f t="shared" si="141"/>
        <v/>
      </c>
      <c r="E1529" s="55" t="str">
        <f t="shared" si="142"/>
        <v/>
      </c>
      <c r="F1529" s="55" t="str">
        <f t="shared" si="143"/>
        <v/>
      </c>
      <c r="G1529" s="55" t="str">
        <f t="shared" si="144"/>
        <v/>
      </c>
      <c r="H1529" s="136" t="str">
        <f>IF(AND(M1529&gt;0,M1529&lt;='Summary STATS'!$C$22),1,"")</f>
        <v/>
      </c>
      <c r="J1529" s="26">
        <v>1528</v>
      </c>
      <c r="R1529" s="15"/>
      <c r="S1529" s="15"/>
      <c r="EZ1529" s="134"/>
      <c r="FA1529" s="134"/>
      <c r="FB1529" s="134"/>
      <c r="FC1529" s="134"/>
      <c r="FD1529" s="134"/>
    </row>
    <row r="1530" spans="2:160" x14ac:dyDescent="0.2">
      <c r="B1530" s="55">
        <f t="shared" si="139"/>
        <v>0</v>
      </c>
      <c r="C1530" s="55" t="str">
        <f t="shared" si="140"/>
        <v/>
      </c>
      <c r="D1530" s="55" t="str">
        <f t="shared" si="141"/>
        <v/>
      </c>
      <c r="E1530" s="55" t="str">
        <f t="shared" si="142"/>
        <v/>
      </c>
      <c r="F1530" s="55" t="str">
        <f t="shared" si="143"/>
        <v/>
      </c>
      <c r="G1530" s="55" t="str">
        <f t="shared" si="144"/>
        <v/>
      </c>
      <c r="H1530" s="136" t="str">
        <f>IF(AND(M1530&gt;0,M1530&lt;='Summary STATS'!$C$22),1,"")</f>
        <v/>
      </c>
      <c r="J1530" s="26">
        <v>1529</v>
      </c>
      <c r="R1530" s="15"/>
      <c r="S1530" s="15"/>
      <c r="EZ1530" s="134"/>
      <c r="FA1530" s="134"/>
      <c r="FB1530" s="134"/>
      <c r="FC1530" s="134"/>
      <c r="FD1530" s="134"/>
    </row>
    <row r="1531" spans="2:160" x14ac:dyDescent="0.2">
      <c r="B1531" s="55">
        <f t="shared" si="139"/>
        <v>0</v>
      </c>
      <c r="C1531" s="55" t="str">
        <f t="shared" si="140"/>
        <v/>
      </c>
      <c r="D1531" s="55" t="str">
        <f t="shared" si="141"/>
        <v/>
      </c>
      <c r="E1531" s="55" t="str">
        <f t="shared" si="142"/>
        <v/>
      </c>
      <c r="F1531" s="55" t="str">
        <f t="shared" si="143"/>
        <v/>
      </c>
      <c r="G1531" s="55" t="str">
        <f t="shared" si="144"/>
        <v/>
      </c>
      <c r="H1531" s="136" t="str">
        <f>IF(AND(M1531&gt;0,M1531&lt;='Summary STATS'!$C$22),1,"")</f>
        <v/>
      </c>
      <c r="J1531" s="26">
        <v>1530</v>
      </c>
      <c r="R1531" s="15"/>
      <c r="S1531" s="15"/>
      <c r="EZ1531" s="134"/>
      <c r="FA1531" s="134"/>
      <c r="FB1531" s="134"/>
      <c r="FC1531" s="134"/>
      <c r="FD1531" s="134"/>
    </row>
    <row r="1532" spans="2:160" x14ac:dyDescent="0.2">
      <c r="B1532" s="55">
        <f t="shared" si="139"/>
        <v>0</v>
      </c>
      <c r="C1532" s="55" t="str">
        <f t="shared" si="140"/>
        <v/>
      </c>
      <c r="D1532" s="55" t="str">
        <f t="shared" si="141"/>
        <v/>
      </c>
      <c r="E1532" s="55" t="str">
        <f t="shared" si="142"/>
        <v/>
      </c>
      <c r="F1532" s="55" t="str">
        <f t="shared" si="143"/>
        <v/>
      </c>
      <c r="G1532" s="55" t="str">
        <f t="shared" si="144"/>
        <v/>
      </c>
      <c r="H1532" s="136" t="str">
        <f>IF(AND(M1532&gt;0,M1532&lt;='Summary STATS'!$C$22),1,"")</f>
        <v/>
      </c>
      <c r="J1532" s="26">
        <v>1531</v>
      </c>
      <c r="R1532" s="15"/>
      <c r="S1532" s="15"/>
      <c r="EZ1532" s="134"/>
      <c r="FA1532" s="134"/>
      <c r="FB1532" s="134"/>
      <c r="FC1532" s="134"/>
      <c r="FD1532" s="134"/>
    </row>
    <row r="1533" spans="2:160" x14ac:dyDescent="0.2">
      <c r="B1533" s="55">
        <f t="shared" si="139"/>
        <v>0</v>
      </c>
      <c r="C1533" s="55" t="str">
        <f t="shared" si="140"/>
        <v/>
      </c>
      <c r="D1533" s="55" t="str">
        <f t="shared" si="141"/>
        <v/>
      </c>
      <c r="E1533" s="55" t="str">
        <f t="shared" si="142"/>
        <v/>
      </c>
      <c r="F1533" s="55" t="str">
        <f t="shared" si="143"/>
        <v/>
      </c>
      <c r="G1533" s="55" t="str">
        <f t="shared" si="144"/>
        <v/>
      </c>
      <c r="H1533" s="136" t="str">
        <f>IF(AND(M1533&gt;0,M1533&lt;='Summary STATS'!$C$22),1,"")</f>
        <v/>
      </c>
      <c r="J1533" s="26">
        <v>1532</v>
      </c>
      <c r="R1533" s="15"/>
      <c r="S1533" s="15"/>
      <c r="EZ1533" s="134"/>
      <c r="FA1533" s="134"/>
      <c r="FB1533" s="134"/>
      <c r="FC1533" s="134"/>
      <c r="FD1533" s="134"/>
    </row>
    <row r="1534" spans="2:160" x14ac:dyDescent="0.2">
      <c r="B1534" s="55">
        <f t="shared" si="139"/>
        <v>0</v>
      </c>
      <c r="C1534" s="55" t="str">
        <f t="shared" si="140"/>
        <v/>
      </c>
      <c r="D1534" s="55" t="str">
        <f t="shared" si="141"/>
        <v/>
      </c>
      <c r="E1534" s="55" t="str">
        <f t="shared" si="142"/>
        <v/>
      </c>
      <c r="F1534" s="55" t="str">
        <f t="shared" si="143"/>
        <v/>
      </c>
      <c r="G1534" s="55" t="str">
        <f t="shared" si="144"/>
        <v/>
      </c>
      <c r="H1534" s="136" t="str">
        <f>IF(AND(M1534&gt;0,M1534&lt;='Summary STATS'!$C$22),1,"")</f>
        <v/>
      </c>
      <c r="J1534" s="26">
        <v>1533</v>
      </c>
      <c r="R1534" s="15"/>
      <c r="S1534" s="15"/>
      <c r="EZ1534" s="134"/>
      <c r="FA1534" s="134"/>
      <c r="FB1534" s="134"/>
      <c r="FC1534" s="134"/>
      <c r="FD1534" s="134"/>
    </row>
    <row r="1535" spans="2:160" x14ac:dyDescent="0.2">
      <c r="B1535" s="55">
        <f t="shared" si="139"/>
        <v>0</v>
      </c>
      <c r="C1535" s="55" t="str">
        <f t="shared" si="140"/>
        <v/>
      </c>
      <c r="D1535" s="55" t="str">
        <f t="shared" si="141"/>
        <v/>
      </c>
      <c r="E1535" s="55" t="str">
        <f t="shared" si="142"/>
        <v/>
      </c>
      <c r="F1535" s="55" t="str">
        <f t="shared" si="143"/>
        <v/>
      </c>
      <c r="G1535" s="55" t="str">
        <f t="shared" si="144"/>
        <v/>
      </c>
      <c r="H1535" s="136" t="str">
        <f>IF(AND(M1535&gt;0,M1535&lt;='Summary STATS'!$C$22),1,"")</f>
        <v/>
      </c>
      <c r="J1535" s="26">
        <v>1534</v>
      </c>
      <c r="R1535" s="15"/>
      <c r="S1535" s="15"/>
      <c r="EZ1535" s="134"/>
      <c r="FA1535" s="134"/>
      <c r="FB1535" s="134"/>
      <c r="FC1535" s="134"/>
      <c r="FD1535" s="134"/>
    </row>
    <row r="1536" spans="2:160" x14ac:dyDescent="0.2">
      <c r="B1536" s="55">
        <f t="shared" si="139"/>
        <v>0</v>
      </c>
      <c r="C1536" s="55" t="str">
        <f t="shared" si="140"/>
        <v/>
      </c>
      <c r="D1536" s="55" t="str">
        <f t="shared" si="141"/>
        <v/>
      </c>
      <c r="E1536" s="55" t="str">
        <f t="shared" si="142"/>
        <v/>
      </c>
      <c r="F1536" s="55" t="str">
        <f t="shared" si="143"/>
        <v/>
      </c>
      <c r="G1536" s="55" t="str">
        <f t="shared" si="144"/>
        <v/>
      </c>
      <c r="H1536" s="136" t="str">
        <f>IF(AND(M1536&gt;0,M1536&lt;='Summary STATS'!$C$22),1,"")</f>
        <v/>
      </c>
      <c r="J1536" s="26">
        <v>1535</v>
      </c>
      <c r="R1536" s="15"/>
      <c r="S1536" s="15"/>
      <c r="EZ1536" s="134"/>
      <c r="FA1536" s="134"/>
      <c r="FB1536" s="134"/>
      <c r="FC1536" s="134"/>
      <c r="FD1536" s="134"/>
    </row>
    <row r="1537" spans="2:160" x14ac:dyDescent="0.2">
      <c r="B1537" s="55">
        <f t="shared" si="139"/>
        <v>0</v>
      </c>
      <c r="C1537" s="55" t="str">
        <f t="shared" si="140"/>
        <v/>
      </c>
      <c r="D1537" s="55" t="str">
        <f t="shared" si="141"/>
        <v/>
      </c>
      <c r="E1537" s="55" t="str">
        <f t="shared" si="142"/>
        <v/>
      </c>
      <c r="F1537" s="55" t="str">
        <f t="shared" si="143"/>
        <v/>
      </c>
      <c r="G1537" s="55" t="str">
        <f t="shared" si="144"/>
        <v/>
      </c>
      <c r="H1537" s="136" t="str">
        <f>IF(AND(M1537&gt;0,M1537&lt;='Summary STATS'!$C$22),1,"")</f>
        <v/>
      </c>
      <c r="J1537" s="26">
        <v>1536</v>
      </c>
      <c r="R1537" s="15"/>
      <c r="S1537" s="15"/>
      <c r="EZ1537" s="134"/>
      <c r="FA1537" s="134"/>
      <c r="FB1537" s="134"/>
      <c r="FC1537" s="134"/>
      <c r="FD1537" s="134"/>
    </row>
    <row r="1538" spans="2:160" x14ac:dyDescent="0.2">
      <c r="B1538" s="55">
        <f t="shared" ref="B1538:B1601" si="145">COUNT(R1538:EY1538,FE1538:FM1538)</f>
        <v>0</v>
      </c>
      <c r="C1538" s="55" t="str">
        <f t="shared" ref="C1538:C1601" si="146">IF(COUNT(R1538:EY1538,FE1538:FM1538)&gt;0,COUNT(R1538:EY1538,FE1538:FM1538),"")</f>
        <v/>
      </c>
      <c r="D1538" s="55" t="str">
        <f t="shared" ref="D1538:D1601" si="147">IF(COUNT(T1538:BJ1538,BL1538:BT1538,BV1538:CB1538,CD1538:EY1538,FE1538:FM1538)&gt;0,COUNT(T1538:BJ1538,BL1538:BT1538,BV1538:CB1538,CD1538:EY1538,FE1538:FM1538),"")</f>
        <v/>
      </c>
      <c r="E1538" s="55" t="str">
        <f t="shared" ref="E1538:E1601" si="148">IF(H1538=1,COUNT(R1538:EY1538,FE1538:FM1538),"")</f>
        <v/>
      </c>
      <c r="F1538" s="55" t="str">
        <f t="shared" ref="F1538:F1601" si="149">IF(H1538=1,COUNT(T1538:BJ1538,BL1538:BT1538,BV1538:CB1538,CD1538:EY1538,FE1538:FM1538),"")</f>
        <v/>
      </c>
      <c r="G1538" s="55" t="str">
        <f t="shared" si="144"/>
        <v/>
      </c>
      <c r="H1538" s="136" t="str">
        <f>IF(AND(M1538&gt;0,M1538&lt;='Summary STATS'!$C$22),1,"")</f>
        <v/>
      </c>
      <c r="J1538" s="26">
        <v>1537</v>
      </c>
      <c r="R1538" s="15"/>
      <c r="S1538" s="15"/>
      <c r="EZ1538" s="134"/>
      <c r="FA1538" s="134"/>
      <c r="FB1538" s="134"/>
      <c r="FC1538" s="134"/>
      <c r="FD1538" s="134"/>
    </row>
    <row r="1539" spans="2:160" x14ac:dyDescent="0.2">
      <c r="B1539" s="55">
        <f t="shared" si="145"/>
        <v>0</v>
      </c>
      <c r="C1539" s="55" t="str">
        <f t="shared" si="146"/>
        <v/>
      </c>
      <c r="D1539" s="55" t="str">
        <f t="shared" si="147"/>
        <v/>
      </c>
      <c r="E1539" s="55" t="str">
        <f t="shared" si="148"/>
        <v/>
      </c>
      <c r="F1539" s="55" t="str">
        <f t="shared" si="149"/>
        <v/>
      </c>
      <c r="G1539" s="55" t="str">
        <f t="shared" si="144"/>
        <v/>
      </c>
      <c r="H1539" s="136" t="str">
        <f>IF(AND(M1539&gt;0,M1539&lt;='Summary STATS'!$C$22),1,"")</f>
        <v/>
      </c>
      <c r="J1539" s="26">
        <v>1538</v>
      </c>
      <c r="R1539" s="15"/>
      <c r="S1539" s="15"/>
      <c r="EZ1539" s="134"/>
      <c r="FA1539" s="134"/>
      <c r="FB1539" s="134"/>
      <c r="FC1539" s="134"/>
      <c r="FD1539" s="134"/>
    </row>
    <row r="1540" spans="2:160" x14ac:dyDescent="0.2">
      <c r="B1540" s="55">
        <f t="shared" si="145"/>
        <v>0</v>
      </c>
      <c r="C1540" s="55" t="str">
        <f t="shared" si="146"/>
        <v/>
      </c>
      <c r="D1540" s="55" t="str">
        <f t="shared" si="147"/>
        <v/>
      </c>
      <c r="E1540" s="55" t="str">
        <f t="shared" si="148"/>
        <v/>
      </c>
      <c r="F1540" s="55" t="str">
        <f t="shared" si="149"/>
        <v/>
      </c>
      <c r="G1540" s="55" t="str">
        <f t="shared" si="144"/>
        <v/>
      </c>
      <c r="H1540" s="136" t="str">
        <f>IF(AND(M1540&gt;0,M1540&lt;='Summary STATS'!$C$22),1,"")</f>
        <v/>
      </c>
      <c r="J1540" s="26">
        <v>1539</v>
      </c>
      <c r="R1540" s="15"/>
      <c r="S1540" s="15"/>
      <c r="EZ1540" s="134"/>
      <c r="FA1540" s="134"/>
      <c r="FB1540" s="134"/>
      <c r="FC1540" s="134"/>
      <c r="FD1540" s="134"/>
    </row>
    <row r="1541" spans="2:160" x14ac:dyDescent="0.2">
      <c r="B1541" s="55">
        <f t="shared" si="145"/>
        <v>0</v>
      </c>
      <c r="C1541" s="55" t="str">
        <f t="shared" si="146"/>
        <v/>
      </c>
      <c r="D1541" s="55" t="str">
        <f t="shared" si="147"/>
        <v/>
      </c>
      <c r="E1541" s="55" t="str">
        <f t="shared" si="148"/>
        <v/>
      </c>
      <c r="F1541" s="55" t="str">
        <f t="shared" si="149"/>
        <v/>
      </c>
      <c r="G1541" s="55" t="str">
        <f t="shared" si="144"/>
        <v/>
      </c>
      <c r="H1541" s="136" t="str">
        <f>IF(AND(M1541&gt;0,M1541&lt;='Summary STATS'!$C$22),1,"")</f>
        <v/>
      </c>
      <c r="J1541" s="26">
        <v>1540</v>
      </c>
      <c r="R1541" s="15"/>
      <c r="S1541" s="15"/>
      <c r="EZ1541" s="134"/>
      <c r="FA1541" s="134"/>
      <c r="FB1541" s="134"/>
      <c r="FC1541" s="134"/>
      <c r="FD1541" s="134"/>
    </row>
    <row r="1542" spans="2:160" x14ac:dyDescent="0.2">
      <c r="B1542" s="55">
        <f t="shared" si="145"/>
        <v>0</v>
      </c>
      <c r="C1542" s="55" t="str">
        <f t="shared" si="146"/>
        <v/>
      </c>
      <c r="D1542" s="55" t="str">
        <f t="shared" si="147"/>
        <v/>
      </c>
      <c r="E1542" s="55" t="str">
        <f t="shared" si="148"/>
        <v/>
      </c>
      <c r="F1542" s="55" t="str">
        <f t="shared" si="149"/>
        <v/>
      </c>
      <c r="G1542" s="55" t="str">
        <f t="shared" si="144"/>
        <v/>
      </c>
      <c r="H1542" s="136" t="str">
        <f>IF(AND(M1542&gt;0,M1542&lt;='Summary STATS'!$C$22),1,"")</f>
        <v/>
      </c>
      <c r="J1542" s="26">
        <v>1541</v>
      </c>
      <c r="R1542" s="15"/>
      <c r="S1542" s="15"/>
      <c r="EZ1542" s="134"/>
      <c r="FA1542" s="134"/>
      <c r="FB1542" s="134"/>
      <c r="FC1542" s="134"/>
      <c r="FD1542" s="134"/>
    </row>
    <row r="1543" spans="2:160" x14ac:dyDescent="0.2">
      <c r="B1543" s="55">
        <f t="shared" si="145"/>
        <v>0</v>
      </c>
      <c r="C1543" s="55" t="str">
        <f t="shared" si="146"/>
        <v/>
      </c>
      <c r="D1543" s="55" t="str">
        <f t="shared" si="147"/>
        <v/>
      </c>
      <c r="E1543" s="55" t="str">
        <f t="shared" si="148"/>
        <v/>
      </c>
      <c r="F1543" s="55" t="str">
        <f t="shared" si="149"/>
        <v/>
      </c>
      <c r="G1543" s="55" t="str">
        <f t="shared" si="144"/>
        <v/>
      </c>
      <c r="H1543" s="136" t="str">
        <f>IF(AND(M1543&gt;0,M1543&lt;='Summary STATS'!$C$22),1,"")</f>
        <v/>
      </c>
      <c r="J1543" s="26">
        <v>1542</v>
      </c>
      <c r="R1543" s="15"/>
      <c r="S1543" s="15"/>
      <c r="EZ1543" s="134"/>
      <c r="FA1543" s="134"/>
      <c r="FB1543" s="134"/>
      <c r="FC1543" s="134"/>
      <c r="FD1543" s="134"/>
    </row>
    <row r="1544" spans="2:160" x14ac:dyDescent="0.2">
      <c r="B1544" s="55">
        <f t="shared" si="145"/>
        <v>0</v>
      </c>
      <c r="C1544" s="55" t="str">
        <f t="shared" si="146"/>
        <v/>
      </c>
      <c r="D1544" s="55" t="str">
        <f t="shared" si="147"/>
        <v/>
      </c>
      <c r="E1544" s="55" t="str">
        <f t="shared" si="148"/>
        <v/>
      </c>
      <c r="F1544" s="55" t="str">
        <f t="shared" si="149"/>
        <v/>
      </c>
      <c r="G1544" s="55" t="str">
        <f t="shared" si="144"/>
        <v/>
      </c>
      <c r="H1544" s="136" t="str">
        <f>IF(AND(M1544&gt;0,M1544&lt;='Summary STATS'!$C$22),1,"")</f>
        <v/>
      </c>
      <c r="J1544" s="26">
        <v>1543</v>
      </c>
      <c r="R1544" s="15"/>
      <c r="S1544" s="15"/>
      <c r="EZ1544" s="134"/>
      <c r="FA1544" s="134"/>
      <c r="FB1544" s="134"/>
      <c r="FC1544" s="134"/>
      <c r="FD1544" s="134"/>
    </row>
    <row r="1545" spans="2:160" x14ac:dyDescent="0.2">
      <c r="B1545" s="55">
        <f t="shared" si="145"/>
        <v>0</v>
      </c>
      <c r="C1545" s="55" t="str">
        <f t="shared" si="146"/>
        <v/>
      </c>
      <c r="D1545" s="55" t="str">
        <f t="shared" si="147"/>
        <v/>
      </c>
      <c r="E1545" s="55" t="str">
        <f t="shared" si="148"/>
        <v/>
      </c>
      <c r="F1545" s="55" t="str">
        <f t="shared" si="149"/>
        <v/>
      </c>
      <c r="G1545" s="55" t="str">
        <f t="shared" si="144"/>
        <v/>
      </c>
      <c r="H1545" s="136" t="str">
        <f>IF(AND(M1545&gt;0,M1545&lt;='Summary STATS'!$C$22),1,"")</f>
        <v/>
      </c>
      <c r="J1545" s="26">
        <v>1544</v>
      </c>
      <c r="R1545" s="15"/>
      <c r="S1545" s="15"/>
      <c r="EZ1545" s="134"/>
      <c r="FA1545" s="134"/>
      <c r="FB1545" s="134"/>
      <c r="FC1545" s="134"/>
      <c r="FD1545" s="134"/>
    </row>
    <row r="1546" spans="2:160" x14ac:dyDescent="0.2">
      <c r="B1546" s="55">
        <f t="shared" si="145"/>
        <v>0</v>
      </c>
      <c r="C1546" s="55" t="str">
        <f t="shared" si="146"/>
        <v/>
      </c>
      <c r="D1546" s="55" t="str">
        <f t="shared" si="147"/>
        <v/>
      </c>
      <c r="E1546" s="55" t="str">
        <f t="shared" si="148"/>
        <v/>
      </c>
      <c r="F1546" s="55" t="str">
        <f t="shared" si="149"/>
        <v/>
      </c>
      <c r="G1546" s="55" t="str">
        <f t="shared" si="144"/>
        <v/>
      </c>
      <c r="H1546" s="136" t="str">
        <f>IF(AND(M1546&gt;0,M1546&lt;='Summary STATS'!$C$22),1,"")</f>
        <v/>
      </c>
      <c r="J1546" s="26">
        <v>1545</v>
      </c>
      <c r="R1546" s="15"/>
      <c r="S1546" s="15"/>
      <c r="EZ1546" s="134"/>
      <c r="FA1546" s="134"/>
      <c r="FB1546" s="134"/>
      <c r="FC1546" s="134"/>
      <c r="FD1546" s="134"/>
    </row>
    <row r="1547" spans="2:160" x14ac:dyDescent="0.2">
      <c r="B1547" s="55">
        <f t="shared" si="145"/>
        <v>0</v>
      </c>
      <c r="C1547" s="55" t="str">
        <f t="shared" si="146"/>
        <v/>
      </c>
      <c r="D1547" s="55" t="str">
        <f t="shared" si="147"/>
        <v/>
      </c>
      <c r="E1547" s="55" t="str">
        <f t="shared" si="148"/>
        <v/>
      </c>
      <c r="F1547" s="55" t="str">
        <f t="shared" si="149"/>
        <v/>
      </c>
      <c r="G1547" s="55" t="str">
        <f t="shared" si="144"/>
        <v/>
      </c>
      <c r="H1547" s="136" t="str">
        <f>IF(AND(M1547&gt;0,M1547&lt;='Summary STATS'!$C$22),1,"")</f>
        <v/>
      </c>
      <c r="J1547" s="26">
        <v>1546</v>
      </c>
      <c r="R1547" s="15"/>
      <c r="S1547" s="15"/>
      <c r="EZ1547" s="134"/>
      <c r="FA1547" s="134"/>
      <c r="FB1547" s="134"/>
      <c r="FC1547" s="134"/>
      <c r="FD1547" s="134"/>
    </row>
    <row r="1548" spans="2:160" x14ac:dyDescent="0.2">
      <c r="B1548" s="55">
        <f t="shared" si="145"/>
        <v>0</v>
      </c>
      <c r="C1548" s="55" t="str">
        <f t="shared" si="146"/>
        <v/>
      </c>
      <c r="D1548" s="55" t="str">
        <f t="shared" si="147"/>
        <v/>
      </c>
      <c r="E1548" s="55" t="str">
        <f t="shared" si="148"/>
        <v/>
      </c>
      <c r="F1548" s="55" t="str">
        <f t="shared" si="149"/>
        <v/>
      </c>
      <c r="G1548" s="55" t="str">
        <f t="shared" si="144"/>
        <v/>
      </c>
      <c r="H1548" s="136" t="str">
        <f>IF(AND(M1548&gt;0,M1548&lt;='Summary STATS'!$C$22),1,"")</f>
        <v/>
      </c>
      <c r="J1548" s="26">
        <v>1547</v>
      </c>
      <c r="R1548" s="15"/>
      <c r="S1548" s="15"/>
      <c r="EZ1548" s="134"/>
      <c r="FA1548" s="134"/>
      <c r="FB1548" s="134"/>
      <c r="FC1548" s="134"/>
      <c r="FD1548" s="134"/>
    </row>
    <row r="1549" spans="2:160" x14ac:dyDescent="0.2">
      <c r="B1549" s="55">
        <f t="shared" si="145"/>
        <v>0</v>
      </c>
      <c r="C1549" s="55" t="str">
        <f t="shared" si="146"/>
        <v/>
      </c>
      <c r="D1549" s="55" t="str">
        <f t="shared" si="147"/>
        <v/>
      </c>
      <c r="E1549" s="55" t="str">
        <f t="shared" si="148"/>
        <v/>
      </c>
      <c r="F1549" s="55" t="str">
        <f t="shared" si="149"/>
        <v/>
      </c>
      <c r="G1549" s="55" t="str">
        <f t="shared" si="144"/>
        <v/>
      </c>
      <c r="H1549" s="136" t="str">
        <f>IF(AND(M1549&gt;0,M1549&lt;='Summary STATS'!$C$22),1,"")</f>
        <v/>
      </c>
      <c r="J1549" s="26">
        <v>1548</v>
      </c>
      <c r="R1549" s="15"/>
      <c r="S1549" s="15"/>
      <c r="EZ1549" s="134"/>
      <c r="FA1549" s="134"/>
      <c r="FB1549" s="134"/>
      <c r="FC1549" s="134"/>
      <c r="FD1549" s="134"/>
    </row>
    <row r="1550" spans="2:160" x14ac:dyDescent="0.2">
      <c r="B1550" s="55">
        <f t="shared" si="145"/>
        <v>0</v>
      </c>
      <c r="C1550" s="55" t="str">
        <f t="shared" si="146"/>
        <v/>
      </c>
      <c r="D1550" s="55" t="str">
        <f t="shared" si="147"/>
        <v/>
      </c>
      <c r="E1550" s="55" t="str">
        <f t="shared" si="148"/>
        <v/>
      </c>
      <c r="F1550" s="55" t="str">
        <f t="shared" si="149"/>
        <v/>
      </c>
      <c r="G1550" s="55" t="str">
        <f t="shared" si="144"/>
        <v/>
      </c>
      <c r="H1550" s="136" t="str">
        <f>IF(AND(M1550&gt;0,M1550&lt;='Summary STATS'!$C$22),1,"")</f>
        <v/>
      </c>
      <c r="J1550" s="26">
        <v>1549</v>
      </c>
      <c r="R1550" s="15"/>
      <c r="S1550" s="15"/>
      <c r="EZ1550" s="134"/>
      <c r="FA1550" s="134"/>
      <c r="FB1550" s="134"/>
      <c r="FC1550" s="134"/>
      <c r="FD1550" s="134"/>
    </row>
    <row r="1551" spans="2:160" x14ac:dyDescent="0.2">
      <c r="B1551" s="55">
        <f t="shared" si="145"/>
        <v>0</v>
      </c>
      <c r="C1551" s="55" t="str">
        <f t="shared" si="146"/>
        <v/>
      </c>
      <c r="D1551" s="55" t="str">
        <f t="shared" si="147"/>
        <v/>
      </c>
      <c r="E1551" s="55" t="str">
        <f t="shared" si="148"/>
        <v/>
      </c>
      <c r="F1551" s="55" t="str">
        <f t="shared" si="149"/>
        <v/>
      </c>
      <c r="G1551" s="55" t="str">
        <f t="shared" si="144"/>
        <v/>
      </c>
      <c r="H1551" s="136" t="str">
        <f>IF(AND(M1551&gt;0,M1551&lt;='Summary STATS'!$C$22),1,"")</f>
        <v/>
      </c>
      <c r="J1551" s="26">
        <v>1550</v>
      </c>
      <c r="R1551" s="15"/>
      <c r="S1551" s="15"/>
      <c r="EZ1551" s="134"/>
      <c r="FA1551" s="134"/>
      <c r="FB1551" s="134"/>
      <c r="FC1551" s="134"/>
      <c r="FD1551" s="134"/>
    </row>
    <row r="1552" spans="2:160" x14ac:dyDescent="0.2">
      <c r="B1552" s="55">
        <f t="shared" si="145"/>
        <v>0</v>
      </c>
      <c r="C1552" s="55" t="str">
        <f t="shared" si="146"/>
        <v/>
      </c>
      <c r="D1552" s="55" t="str">
        <f t="shared" si="147"/>
        <v/>
      </c>
      <c r="E1552" s="55" t="str">
        <f t="shared" si="148"/>
        <v/>
      </c>
      <c r="F1552" s="55" t="str">
        <f t="shared" si="149"/>
        <v/>
      </c>
      <c r="G1552" s="55" t="str">
        <f t="shared" si="144"/>
        <v/>
      </c>
      <c r="H1552" s="136" t="str">
        <f>IF(AND(M1552&gt;0,M1552&lt;='Summary STATS'!$C$22),1,"")</f>
        <v/>
      </c>
      <c r="J1552" s="26">
        <v>1551</v>
      </c>
      <c r="R1552" s="15"/>
      <c r="S1552" s="15"/>
      <c r="EZ1552" s="134"/>
      <c r="FA1552" s="134"/>
      <c r="FB1552" s="134"/>
      <c r="FC1552" s="134"/>
      <c r="FD1552" s="134"/>
    </row>
    <row r="1553" spans="2:160" x14ac:dyDescent="0.2">
      <c r="B1553" s="55">
        <f t="shared" si="145"/>
        <v>0</v>
      </c>
      <c r="C1553" s="55" t="str">
        <f t="shared" si="146"/>
        <v/>
      </c>
      <c r="D1553" s="55" t="str">
        <f t="shared" si="147"/>
        <v/>
      </c>
      <c r="E1553" s="55" t="str">
        <f t="shared" si="148"/>
        <v/>
      </c>
      <c r="F1553" s="55" t="str">
        <f t="shared" si="149"/>
        <v/>
      </c>
      <c r="G1553" s="55" t="str">
        <f t="shared" si="144"/>
        <v/>
      </c>
      <c r="H1553" s="136" t="str">
        <f>IF(AND(M1553&gt;0,M1553&lt;='Summary STATS'!$C$22),1,"")</f>
        <v/>
      </c>
      <c r="J1553" s="26">
        <v>1552</v>
      </c>
      <c r="R1553" s="15"/>
      <c r="S1553" s="15"/>
      <c r="EZ1553" s="134"/>
      <c r="FA1553" s="134"/>
      <c r="FB1553" s="134"/>
      <c r="FC1553" s="134"/>
      <c r="FD1553" s="134"/>
    </row>
    <row r="1554" spans="2:160" x14ac:dyDescent="0.2">
      <c r="B1554" s="55">
        <f t="shared" si="145"/>
        <v>0</v>
      </c>
      <c r="C1554" s="55" t="str">
        <f t="shared" si="146"/>
        <v/>
      </c>
      <c r="D1554" s="55" t="str">
        <f t="shared" si="147"/>
        <v/>
      </c>
      <c r="E1554" s="55" t="str">
        <f t="shared" si="148"/>
        <v/>
      </c>
      <c r="F1554" s="55" t="str">
        <f t="shared" si="149"/>
        <v/>
      </c>
      <c r="G1554" s="55" t="str">
        <f t="shared" si="144"/>
        <v/>
      </c>
      <c r="H1554" s="136" t="str">
        <f>IF(AND(M1554&gt;0,M1554&lt;='Summary STATS'!$C$22),1,"")</f>
        <v/>
      </c>
      <c r="J1554" s="26">
        <v>1553</v>
      </c>
      <c r="R1554" s="15"/>
      <c r="S1554" s="15"/>
      <c r="EZ1554" s="134"/>
      <c r="FA1554" s="134"/>
      <c r="FB1554" s="134"/>
      <c r="FC1554" s="134"/>
      <c r="FD1554" s="134"/>
    </row>
    <row r="1555" spans="2:160" x14ac:dyDescent="0.2">
      <c r="B1555" s="55">
        <f t="shared" si="145"/>
        <v>0</v>
      </c>
      <c r="C1555" s="55" t="str">
        <f t="shared" si="146"/>
        <v/>
      </c>
      <c r="D1555" s="55" t="str">
        <f t="shared" si="147"/>
        <v/>
      </c>
      <c r="E1555" s="55" t="str">
        <f t="shared" si="148"/>
        <v/>
      </c>
      <c r="F1555" s="55" t="str">
        <f t="shared" si="149"/>
        <v/>
      </c>
      <c r="G1555" s="55" t="str">
        <f t="shared" si="144"/>
        <v/>
      </c>
      <c r="H1555" s="136" t="str">
        <f>IF(AND(M1555&gt;0,M1555&lt;='Summary STATS'!$C$22),1,"")</f>
        <v/>
      </c>
      <c r="J1555" s="26">
        <v>1554</v>
      </c>
      <c r="R1555" s="15"/>
      <c r="S1555" s="15"/>
      <c r="EZ1555" s="134"/>
      <c r="FA1555" s="134"/>
      <c r="FB1555" s="134"/>
      <c r="FC1555" s="134"/>
      <c r="FD1555" s="134"/>
    </row>
    <row r="1556" spans="2:160" x14ac:dyDescent="0.2">
      <c r="B1556" s="55">
        <f t="shared" si="145"/>
        <v>0</v>
      </c>
      <c r="C1556" s="55" t="str">
        <f t="shared" si="146"/>
        <v/>
      </c>
      <c r="D1556" s="55" t="str">
        <f t="shared" si="147"/>
        <v/>
      </c>
      <c r="E1556" s="55" t="str">
        <f t="shared" si="148"/>
        <v/>
      </c>
      <c r="F1556" s="55" t="str">
        <f t="shared" si="149"/>
        <v/>
      </c>
      <c r="G1556" s="55" t="str">
        <f t="shared" si="144"/>
        <v/>
      </c>
      <c r="H1556" s="136" t="str">
        <f>IF(AND(M1556&gt;0,M1556&lt;='Summary STATS'!$C$22),1,"")</f>
        <v/>
      </c>
      <c r="J1556" s="26">
        <v>1555</v>
      </c>
      <c r="R1556" s="15"/>
      <c r="S1556" s="15"/>
      <c r="EZ1556" s="134"/>
      <c r="FA1556" s="134"/>
      <c r="FB1556" s="134"/>
      <c r="FC1556" s="134"/>
      <c r="FD1556" s="134"/>
    </row>
    <row r="1557" spans="2:160" x14ac:dyDescent="0.2">
      <c r="B1557" s="55">
        <f t="shared" si="145"/>
        <v>0</v>
      </c>
      <c r="C1557" s="55" t="str">
        <f t="shared" si="146"/>
        <v/>
      </c>
      <c r="D1557" s="55" t="str">
        <f t="shared" si="147"/>
        <v/>
      </c>
      <c r="E1557" s="55" t="str">
        <f t="shared" si="148"/>
        <v/>
      </c>
      <c r="F1557" s="55" t="str">
        <f t="shared" si="149"/>
        <v/>
      </c>
      <c r="G1557" s="55" t="str">
        <f t="shared" si="144"/>
        <v/>
      </c>
      <c r="H1557" s="136" t="str">
        <f>IF(AND(M1557&gt;0,M1557&lt;='Summary STATS'!$C$22),1,"")</f>
        <v/>
      </c>
      <c r="J1557" s="26">
        <v>1556</v>
      </c>
      <c r="R1557" s="15"/>
      <c r="S1557" s="15"/>
      <c r="EZ1557" s="134"/>
      <c r="FA1557" s="134"/>
      <c r="FB1557" s="134"/>
      <c r="FC1557" s="134"/>
      <c r="FD1557" s="134"/>
    </row>
    <row r="1558" spans="2:160" x14ac:dyDescent="0.2">
      <c r="B1558" s="55">
        <f t="shared" si="145"/>
        <v>0</v>
      </c>
      <c r="C1558" s="55" t="str">
        <f t="shared" si="146"/>
        <v/>
      </c>
      <c r="D1558" s="55" t="str">
        <f t="shared" si="147"/>
        <v/>
      </c>
      <c r="E1558" s="55" t="str">
        <f t="shared" si="148"/>
        <v/>
      </c>
      <c r="F1558" s="55" t="str">
        <f t="shared" si="149"/>
        <v/>
      </c>
      <c r="G1558" s="55" t="str">
        <f t="shared" si="144"/>
        <v/>
      </c>
      <c r="H1558" s="136" t="str">
        <f>IF(AND(M1558&gt;0,M1558&lt;='Summary STATS'!$C$22),1,"")</f>
        <v/>
      </c>
      <c r="J1558" s="26">
        <v>1557</v>
      </c>
      <c r="R1558" s="15"/>
      <c r="S1558" s="15"/>
      <c r="EZ1558" s="134"/>
      <c r="FA1558" s="134"/>
      <c r="FB1558" s="134"/>
      <c r="FC1558" s="134"/>
      <c r="FD1558" s="134"/>
    </row>
    <row r="1559" spans="2:160" x14ac:dyDescent="0.2">
      <c r="B1559" s="55">
        <f t="shared" si="145"/>
        <v>0</v>
      </c>
      <c r="C1559" s="55" t="str">
        <f t="shared" si="146"/>
        <v/>
      </c>
      <c r="D1559" s="55" t="str">
        <f t="shared" si="147"/>
        <v/>
      </c>
      <c r="E1559" s="55" t="str">
        <f t="shared" si="148"/>
        <v/>
      </c>
      <c r="F1559" s="55" t="str">
        <f t="shared" si="149"/>
        <v/>
      </c>
      <c r="G1559" s="55" t="str">
        <f t="shared" si="144"/>
        <v/>
      </c>
      <c r="H1559" s="136" t="str">
        <f>IF(AND(M1559&gt;0,M1559&lt;='Summary STATS'!$C$22),1,"")</f>
        <v/>
      </c>
      <c r="J1559" s="26">
        <v>1558</v>
      </c>
      <c r="R1559" s="15"/>
      <c r="S1559" s="15"/>
      <c r="EZ1559" s="134"/>
      <c r="FA1559" s="134"/>
      <c r="FB1559" s="134"/>
      <c r="FC1559" s="134"/>
      <c r="FD1559" s="134"/>
    </row>
    <row r="1560" spans="2:160" x14ac:dyDescent="0.2">
      <c r="B1560" s="55">
        <f t="shared" si="145"/>
        <v>0</v>
      </c>
      <c r="C1560" s="55" t="str">
        <f t="shared" si="146"/>
        <v/>
      </c>
      <c r="D1560" s="55" t="str">
        <f t="shared" si="147"/>
        <v/>
      </c>
      <c r="E1560" s="55" t="str">
        <f t="shared" si="148"/>
        <v/>
      </c>
      <c r="F1560" s="55" t="str">
        <f t="shared" si="149"/>
        <v/>
      </c>
      <c r="G1560" s="55" t="str">
        <f t="shared" si="144"/>
        <v/>
      </c>
      <c r="H1560" s="136" t="str">
        <f>IF(AND(M1560&gt;0,M1560&lt;='Summary STATS'!$C$22),1,"")</f>
        <v/>
      </c>
      <c r="J1560" s="26">
        <v>1559</v>
      </c>
      <c r="R1560" s="15"/>
      <c r="S1560" s="15"/>
      <c r="EZ1560" s="134"/>
      <c r="FA1560" s="134"/>
      <c r="FB1560" s="134"/>
      <c r="FC1560" s="134"/>
      <c r="FD1560" s="134"/>
    </row>
    <row r="1561" spans="2:160" x14ac:dyDescent="0.2">
      <c r="B1561" s="55">
        <f t="shared" si="145"/>
        <v>0</v>
      </c>
      <c r="C1561" s="55" t="str">
        <f t="shared" si="146"/>
        <v/>
      </c>
      <c r="D1561" s="55" t="str">
        <f t="shared" si="147"/>
        <v/>
      </c>
      <c r="E1561" s="55" t="str">
        <f t="shared" si="148"/>
        <v/>
      </c>
      <c r="F1561" s="55" t="str">
        <f t="shared" si="149"/>
        <v/>
      </c>
      <c r="G1561" s="55" t="str">
        <f t="shared" si="144"/>
        <v/>
      </c>
      <c r="H1561" s="136" t="str">
        <f>IF(AND(M1561&gt;0,M1561&lt;='Summary STATS'!$C$22),1,"")</f>
        <v/>
      </c>
      <c r="J1561" s="26">
        <v>1560</v>
      </c>
      <c r="R1561" s="15"/>
      <c r="S1561" s="15"/>
      <c r="EZ1561" s="134"/>
      <c r="FA1561" s="134"/>
      <c r="FB1561" s="134"/>
      <c r="FC1561" s="134"/>
      <c r="FD1561" s="134"/>
    </row>
    <row r="1562" spans="2:160" x14ac:dyDescent="0.2">
      <c r="B1562" s="55">
        <f t="shared" si="145"/>
        <v>0</v>
      </c>
      <c r="C1562" s="55" t="str">
        <f t="shared" si="146"/>
        <v/>
      </c>
      <c r="D1562" s="55" t="str">
        <f t="shared" si="147"/>
        <v/>
      </c>
      <c r="E1562" s="55" t="str">
        <f t="shared" si="148"/>
        <v/>
      </c>
      <c r="F1562" s="55" t="str">
        <f t="shared" si="149"/>
        <v/>
      </c>
      <c r="G1562" s="55" t="str">
        <f t="shared" ref="G1562:G1625" si="150">IF($B1562&gt;=1,$M1562,"")</f>
        <v/>
      </c>
      <c r="H1562" s="136" t="str">
        <f>IF(AND(M1562&gt;0,M1562&lt;='Summary STATS'!$C$22),1,"")</f>
        <v/>
      </c>
      <c r="J1562" s="26">
        <v>1561</v>
      </c>
      <c r="R1562" s="15"/>
      <c r="S1562" s="15"/>
      <c r="EZ1562" s="134"/>
      <c r="FA1562" s="134"/>
      <c r="FB1562" s="134"/>
      <c r="FC1562" s="134"/>
      <c r="FD1562" s="134"/>
    </row>
    <row r="1563" spans="2:160" x14ac:dyDescent="0.2">
      <c r="B1563" s="55">
        <f t="shared" si="145"/>
        <v>0</v>
      </c>
      <c r="C1563" s="55" t="str">
        <f t="shared" si="146"/>
        <v/>
      </c>
      <c r="D1563" s="55" t="str">
        <f t="shared" si="147"/>
        <v/>
      </c>
      <c r="E1563" s="55" t="str">
        <f t="shared" si="148"/>
        <v/>
      </c>
      <c r="F1563" s="55" t="str">
        <f t="shared" si="149"/>
        <v/>
      </c>
      <c r="G1563" s="55" t="str">
        <f t="shared" si="150"/>
        <v/>
      </c>
      <c r="H1563" s="136" t="str">
        <f>IF(AND(M1563&gt;0,M1563&lt;='Summary STATS'!$C$22),1,"")</f>
        <v/>
      </c>
      <c r="J1563" s="26">
        <v>1562</v>
      </c>
      <c r="R1563" s="15"/>
      <c r="S1563" s="15"/>
      <c r="EZ1563" s="134"/>
      <c r="FA1563" s="134"/>
      <c r="FB1563" s="134"/>
      <c r="FC1563" s="134"/>
      <c r="FD1563" s="134"/>
    </row>
    <row r="1564" spans="2:160" x14ac:dyDescent="0.2">
      <c r="B1564" s="55">
        <f t="shared" si="145"/>
        <v>0</v>
      </c>
      <c r="C1564" s="55" t="str">
        <f t="shared" si="146"/>
        <v/>
      </c>
      <c r="D1564" s="55" t="str">
        <f t="shared" si="147"/>
        <v/>
      </c>
      <c r="E1564" s="55" t="str">
        <f t="shared" si="148"/>
        <v/>
      </c>
      <c r="F1564" s="55" t="str">
        <f t="shared" si="149"/>
        <v/>
      </c>
      <c r="G1564" s="55" t="str">
        <f t="shared" si="150"/>
        <v/>
      </c>
      <c r="H1564" s="136" t="str">
        <f>IF(AND(M1564&gt;0,M1564&lt;='Summary STATS'!$C$22),1,"")</f>
        <v/>
      </c>
      <c r="J1564" s="26">
        <v>1563</v>
      </c>
      <c r="R1564" s="15"/>
      <c r="S1564" s="15"/>
      <c r="EZ1564" s="134"/>
      <c r="FA1564" s="134"/>
      <c r="FB1564" s="134"/>
      <c r="FC1564" s="134"/>
      <c r="FD1564" s="134"/>
    </row>
    <row r="1565" spans="2:160" x14ac:dyDescent="0.2">
      <c r="B1565" s="55">
        <f t="shared" si="145"/>
        <v>0</v>
      </c>
      <c r="C1565" s="55" t="str">
        <f t="shared" si="146"/>
        <v/>
      </c>
      <c r="D1565" s="55" t="str">
        <f t="shared" si="147"/>
        <v/>
      </c>
      <c r="E1565" s="55" t="str">
        <f t="shared" si="148"/>
        <v/>
      </c>
      <c r="F1565" s="55" t="str">
        <f t="shared" si="149"/>
        <v/>
      </c>
      <c r="G1565" s="55" t="str">
        <f t="shared" si="150"/>
        <v/>
      </c>
      <c r="H1565" s="136" t="str">
        <f>IF(AND(M1565&gt;0,M1565&lt;='Summary STATS'!$C$22),1,"")</f>
        <v/>
      </c>
      <c r="J1565" s="26">
        <v>1564</v>
      </c>
      <c r="R1565" s="15"/>
      <c r="S1565" s="15"/>
      <c r="EZ1565" s="134"/>
      <c r="FA1565" s="134"/>
      <c r="FB1565" s="134"/>
      <c r="FC1565" s="134"/>
      <c r="FD1565" s="134"/>
    </row>
    <row r="1566" spans="2:160" x14ac:dyDescent="0.2">
      <c r="B1566" s="55">
        <f t="shared" si="145"/>
        <v>0</v>
      </c>
      <c r="C1566" s="55" t="str">
        <f t="shared" si="146"/>
        <v/>
      </c>
      <c r="D1566" s="55" t="str">
        <f t="shared" si="147"/>
        <v/>
      </c>
      <c r="E1566" s="55" t="str">
        <f t="shared" si="148"/>
        <v/>
      </c>
      <c r="F1566" s="55" t="str">
        <f t="shared" si="149"/>
        <v/>
      </c>
      <c r="G1566" s="55" t="str">
        <f t="shared" si="150"/>
        <v/>
      </c>
      <c r="H1566" s="136" t="str">
        <f>IF(AND(M1566&gt;0,M1566&lt;='Summary STATS'!$C$22),1,"")</f>
        <v/>
      </c>
      <c r="J1566" s="26">
        <v>1565</v>
      </c>
      <c r="R1566" s="15"/>
      <c r="S1566" s="15"/>
      <c r="EZ1566" s="134"/>
      <c r="FA1566" s="134"/>
      <c r="FB1566" s="134"/>
      <c r="FC1566" s="134"/>
      <c r="FD1566" s="134"/>
    </row>
    <row r="1567" spans="2:160" x14ac:dyDescent="0.2">
      <c r="B1567" s="55">
        <f t="shared" si="145"/>
        <v>0</v>
      </c>
      <c r="C1567" s="55" t="str">
        <f t="shared" si="146"/>
        <v/>
      </c>
      <c r="D1567" s="55" t="str">
        <f t="shared" si="147"/>
        <v/>
      </c>
      <c r="E1567" s="55" t="str">
        <f t="shared" si="148"/>
        <v/>
      </c>
      <c r="F1567" s="55" t="str">
        <f t="shared" si="149"/>
        <v/>
      </c>
      <c r="G1567" s="55" t="str">
        <f t="shared" si="150"/>
        <v/>
      </c>
      <c r="H1567" s="136" t="str">
        <f>IF(AND(M1567&gt;0,M1567&lt;='Summary STATS'!$C$22),1,"")</f>
        <v/>
      </c>
      <c r="J1567" s="26">
        <v>1566</v>
      </c>
      <c r="R1567" s="15"/>
      <c r="S1567" s="15"/>
      <c r="EZ1567" s="134"/>
      <c r="FA1567" s="134"/>
      <c r="FB1567" s="134"/>
      <c r="FC1567" s="134"/>
      <c r="FD1567" s="134"/>
    </row>
    <row r="1568" spans="2:160" x14ac:dyDescent="0.2">
      <c r="B1568" s="55">
        <f t="shared" si="145"/>
        <v>0</v>
      </c>
      <c r="C1568" s="55" t="str">
        <f t="shared" si="146"/>
        <v/>
      </c>
      <c r="D1568" s="55" t="str">
        <f t="shared" si="147"/>
        <v/>
      </c>
      <c r="E1568" s="55" t="str">
        <f t="shared" si="148"/>
        <v/>
      </c>
      <c r="F1568" s="55" t="str">
        <f t="shared" si="149"/>
        <v/>
      </c>
      <c r="G1568" s="55" t="str">
        <f t="shared" si="150"/>
        <v/>
      </c>
      <c r="H1568" s="136" t="str">
        <f>IF(AND(M1568&gt;0,M1568&lt;='Summary STATS'!$C$22),1,"")</f>
        <v/>
      </c>
      <c r="J1568" s="26">
        <v>1567</v>
      </c>
      <c r="R1568" s="15"/>
      <c r="S1568" s="15"/>
      <c r="EZ1568" s="134"/>
      <c r="FA1568" s="134"/>
      <c r="FB1568" s="134"/>
      <c r="FC1568" s="134"/>
      <c r="FD1568" s="134"/>
    </row>
    <row r="1569" spans="2:160" x14ac:dyDescent="0.2">
      <c r="B1569" s="55">
        <f t="shared" si="145"/>
        <v>0</v>
      </c>
      <c r="C1569" s="55" t="str">
        <f t="shared" si="146"/>
        <v/>
      </c>
      <c r="D1569" s="55" t="str">
        <f t="shared" si="147"/>
        <v/>
      </c>
      <c r="E1569" s="55" t="str">
        <f t="shared" si="148"/>
        <v/>
      </c>
      <c r="F1569" s="55" t="str">
        <f t="shared" si="149"/>
        <v/>
      </c>
      <c r="G1569" s="55" t="str">
        <f t="shared" si="150"/>
        <v/>
      </c>
      <c r="H1569" s="136" t="str">
        <f>IF(AND(M1569&gt;0,M1569&lt;='Summary STATS'!$C$22),1,"")</f>
        <v/>
      </c>
      <c r="J1569" s="26">
        <v>1568</v>
      </c>
      <c r="R1569" s="15"/>
      <c r="S1569" s="15"/>
      <c r="EZ1569" s="134"/>
      <c r="FA1569" s="134"/>
      <c r="FB1569" s="134"/>
      <c r="FC1569" s="134"/>
      <c r="FD1569" s="134"/>
    </row>
    <row r="1570" spans="2:160" x14ac:dyDescent="0.2">
      <c r="B1570" s="55">
        <f t="shared" si="145"/>
        <v>0</v>
      </c>
      <c r="C1570" s="55" t="str">
        <f t="shared" si="146"/>
        <v/>
      </c>
      <c r="D1570" s="55" t="str">
        <f t="shared" si="147"/>
        <v/>
      </c>
      <c r="E1570" s="55" t="str">
        <f t="shared" si="148"/>
        <v/>
      </c>
      <c r="F1570" s="55" t="str">
        <f t="shared" si="149"/>
        <v/>
      </c>
      <c r="G1570" s="55" t="str">
        <f t="shared" si="150"/>
        <v/>
      </c>
      <c r="H1570" s="136" t="str">
        <f>IF(AND(M1570&gt;0,M1570&lt;='Summary STATS'!$C$22),1,"")</f>
        <v/>
      </c>
      <c r="J1570" s="26">
        <v>1569</v>
      </c>
      <c r="R1570" s="15"/>
      <c r="S1570" s="15"/>
      <c r="EZ1570" s="134"/>
      <c r="FA1570" s="134"/>
      <c r="FB1570" s="134"/>
      <c r="FC1570" s="134"/>
      <c r="FD1570" s="134"/>
    </row>
    <row r="1571" spans="2:160" x14ac:dyDescent="0.2">
      <c r="B1571" s="55">
        <f t="shared" si="145"/>
        <v>0</v>
      </c>
      <c r="C1571" s="55" t="str">
        <f t="shared" si="146"/>
        <v/>
      </c>
      <c r="D1571" s="55" t="str">
        <f t="shared" si="147"/>
        <v/>
      </c>
      <c r="E1571" s="55" t="str">
        <f t="shared" si="148"/>
        <v/>
      </c>
      <c r="F1571" s="55" t="str">
        <f t="shared" si="149"/>
        <v/>
      </c>
      <c r="G1571" s="55" t="str">
        <f t="shared" si="150"/>
        <v/>
      </c>
      <c r="H1571" s="136" t="str">
        <f>IF(AND(M1571&gt;0,M1571&lt;='Summary STATS'!$C$22),1,"")</f>
        <v/>
      </c>
      <c r="J1571" s="26">
        <v>1570</v>
      </c>
      <c r="R1571" s="15"/>
      <c r="S1571" s="15"/>
      <c r="EZ1571" s="134"/>
      <c r="FA1571" s="134"/>
      <c r="FB1571" s="134"/>
      <c r="FC1571" s="134"/>
      <c r="FD1571" s="134"/>
    </row>
    <row r="1572" spans="2:160" x14ac:dyDescent="0.2">
      <c r="B1572" s="55">
        <f t="shared" si="145"/>
        <v>0</v>
      </c>
      <c r="C1572" s="55" t="str">
        <f t="shared" si="146"/>
        <v/>
      </c>
      <c r="D1572" s="55" t="str">
        <f t="shared" si="147"/>
        <v/>
      </c>
      <c r="E1572" s="55" t="str">
        <f t="shared" si="148"/>
        <v/>
      </c>
      <c r="F1572" s="55" t="str">
        <f t="shared" si="149"/>
        <v/>
      </c>
      <c r="G1572" s="55" t="str">
        <f t="shared" si="150"/>
        <v/>
      </c>
      <c r="H1572" s="136" t="str">
        <f>IF(AND(M1572&gt;0,M1572&lt;='Summary STATS'!$C$22),1,"")</f>
        <v/>
      </c>
      <c r="J1572" s="26">
        <v>1571</v>
      </c>
      <c r="R1572" s="15"/>
      <c r="S1572" s="15"/>
      <c r="EZ1572" s="134"/>
      <c r="FA1572" s="134"/>
      <c r="FB1572" s="134"/>
      <c r="FC1572" s="134"/>
      <c r="FD1572" s="134"/>
    </row>
    <row r="1573" spans="2:160" x14ac:dyDescent="0.2">
      <c r="B1573" s="55">
        <f t="shared" si="145"/>
        <v>0</v>
      </c>
      <c r="C1573" s="55" t="str">
        <f t="shared" si="146"/>
        <v/>
      </c>
      <c r="D1573" s="55" t="str">
        <f t="shared" si="147"/>
        <v/>
      </c>
      <c r="E1573" s="55" t="str">
        <f t="shared" si="148"/>
        <v/>
      </c>
      <c r="F1573" s="55" t="str">
        <f t="shared" si="149"/>
        <v/>
      </c>
      <c r="G1573" s="55" t="str">
        <f t="shared" si="150"/>
        <v/>
      </c>
      <c r="H1573" s="136" t="str">
        <f>IF(AND(M1573&gt;0,M1573&lt;='Summary STATS'!$C$22),1,"")</f>
        <v/>
      </c>
      <c r="J1573" s="26">
        <v>1572</v>
      </c>
      <c r="R1573" s="15"/>
      <c r="S1573" s="15"/>
      <c r="EZ1573" s="134"/>
      <c r="FA1573" s="134"/>
      <c r="FB1573" s="134"/>
      <c r="FC1573" s="134"/>
      <c r="FD1573" s="134"/>
    </row>
    <row r="1574" spans="2:160" x14ac:dyDescent="0.2">
      <c r="B1574" s="55">
        <f t="shared" si="145"/>
        <v>0</v>
      </c>
      <c r="C1574" s="55" t="str">
        <f t="shared" si="146"/>
        <v/>
      </c>
      <c r="D1574" s="55" t="str">
        <f t="shared" si="147"/>
        <v/>
      </c>
      <c r="E1574" s="55" t="str">
        <f t="shared" si="148"/>
        <v/>
      </c>
      <c r="F1574" s="55" t="str">
        <f t="shared" si="149"/>
        <v/>
      </c>
      <c r="G1574" s="55" t="str">
        <f t="shared" si="150"/>
        <v/>
      </c>
      <c r="H1574" s="136" t="str">
        <f>IF(AND(M1574&gt;0,M1574&lt;='Summary STATS'!$C$22),1,"")</f>
        <v/>
      </c>
      <c r="J1574" s="26">
        <v>1573</v>
      </c>
      <c r="R1574" s="15"/>
      <c r="S1574" s="15"/>
      <c r="EZ1574" s="134"/>
      <c r="FA1574" s="134"/>
      <c r="FB1574" s="134"/>
      <c r="FC1574" s="134"/>
      <c r="FD1574" s="134"/>
    </row>
    <row r="1575" spans="2:160" x14ac:dyDescent="0.2">
      <c r="B1575" s="55">
        <f t="shared" si="145"/>
        <v>0</v>
      </c>
      <c r="C1575" s="55" t="str">
        <f t="shared" si="146"/>
        <v/>
      </c>
      <c r="D1575" s="55" t="str">
        <f t="shared" si="147"/>
        <v/>
      </c>
      <c r="E1575" s="55" t="str">
        <f t="shared" si="148"/>
        <v/>
      </c>
      <c r="F1575" s="55" t="str">
        <f t="shared" si="149"/>
        <v/>
      </c>
      <c r="G1575" s="55" t="str">
        <f t="shared" si="150"/>
        <v/>
      </c>
      <c r="H1575" s="136" t="str">
        <f>IF(AND(M1575&gt;0,M1575&lt;='Summary STATS'!$C$22),1,"")</f>
        <v/>
      </c>
      <c r="J1575" s="26">
        <v>1574</v>
      </c>
      <c r="R1575" s="15"/>
      <c r="S1575" s="15"/>
      <c r="EZ1575" s="134"/>
      <c r="FA1575" s="134"/>
      <c r="FB1575" s="134"/>
      <c r="FC1575" s="134"/>
      <c r="FD1575" s="134"/>
    </row>
    <row r="1576" spans="2:160" x14ac:dyDescent="0.2">
      <c r="B1576" s="55">
        <f t="shared" si="145"/>
        <v>0</v>
      </c>
      <c r="C1576" s="55" t="str">
        <f t="shared" si="146"/>
        <v/>
      </c>
      <c r="D1576" s="55" t="str">
        <f t="shared" si="147"/>
        <v/>
      </c>
      <c r="E1576" s="55" t="str">
        <f t="shared" si="148"/>
        <v/>
      </c>
      <c r="F1576" s="55" t="str">
        <f t="shared" si="149"/>
        <v/>
      </c>
      <c r="G1576" s="55" t="str">
        <f t="shared" si="150"/>
        <v/>
      </c>
      <c r="H1576" s="136" t="str">
        <f>IF(AND(M1576&gt;0,M1576&lt;='Summary STATS'!$C$22),1,"")</f>
        <v/>
      </c>
      <c r="J1576" s="26">
        <v>1575</v>
      </c>
      <c r="R1576" s="15"/>
      <c r="S1576" s="15"/>
      <c r="EZ1576" s="134"/>
      <c r="FA1576" s="134"/>
      <c r="FB1576" s="134"/>
      <c r="FC1576" s="134"/>
      <c r="FD1576" s="134"/>
    </row>
    <row r="1577" spans="2:160" x14ac:dyDescent="0.2">
      <c r="B1577" s="55">
        <f t="shared" si="145"/>
        <v>0</v>
      </c>
      <c r="C1577" s="55" t="str">
        <f t="shared" si="146"/>
        <v/>
      </c>
      <c r="D1577" s="55" t="str">
        <f t="shared" si="147"/>
        <v/>
      </c>
      <c r="E1577" s="55" t="str">
        <f t="shared" si="148"/>
        <v/>
      </c>
      <c r="F1577" s="55" t="str">
        <f t="shared" si="149"/>
        <v/>
      </c>
      <c r="G1577" s="55" t="str">
        <f t="shared" si="150"/>
        <v/>
      </c>
      <c r="H1577" s="136" t="str">
        <f>IF(AND(M1577&gt;0,M1577&lt;='Summary STATS'!$C$22),1,"")</f>
        <v/>
      </c>
      <c r="J1577" s="26">
        <v>1576</v>
      </c>
      <c r="R1577" s="15"/>
      <c r="S1577" s="15"/>
      <c r="EZ1577" s="134"/>
      <c r="FA1577" s="134"/>
      <c r="FB1577" s="134"/>
      <c r="FC1577" s="134"/>
      <c r="FD1577" s="134"/>
    </row>
    <row r="1578" spans="2:160" x14ac:dyDescent="0.2">
      <c r="B1578" s="55">
        <f t="shared" si="145"/>
        <v>0</v>
      </c>
      <c r="C1578" s="55" t="str">
        <f t="shared" si="146"/>
        <v/>
      </c>
      <c r="D1578" s="55" t="str">
        <f t="shared" si="147"/>
        <v/>
      </c>
      <c r="E1578" s="55" t="str">
        <f t="shared" si="148"/>
        <v/>
      </c>
      <c r="F1578" s="55" t="str">
        <f t="shared" si="149"/>
        <v/>
      </c>
      <c r="G1578" s="55" t="str">
        <f t="shared" si="150"/>
        <v/>
      </c>
      <c r="H1578" s="136" t="str">
        <f>IF(AND(M1578&gt;0,M1578&lt;='Summary STATS'!$C$22),1,"")</f>
        <v/>
      </c>
      <c r="J1578" s="26">
        <v>1577</v>
      </c>
      <c r="R1578" s="15"/>
      <c r="S1578" s="15"/>
      <c r="EZ1578" s="134"/>
      <c r="FA1578" s="134"/>
      <c r="FB1578" s="134"/>
      <c r="FC1578" s="134"/>
      <c r="FD1578" s="134"/>
    </row>
    <row r="1579" spans="2:160" x14ac:dyDescent="0.2">
      <c r="B1579" s="55">
        <f t="shared" si="145"/>
        <v>0</v>
      </c>
      <c r="C1579" s="55" t="str">
        <f t="shared" si="146"/>
        <v/>
      </c>
      <c r="D1579" s="55" t="str">
        <f t="shared" si="147"/>
        <v/>
      </c>
      <c r="E1579" s="55" t="str">
        <f t="shared" si="148"/>
        <v/>
      </c>
      <c r="F1579" s="55" t="str">
        <f t="shared" si="149"/>
        <v/>
      </c>
      <c r="G1579" s="55" t="str">
        <f t="shared" si="150"/>
        <v/>
      </c>
      <c r="H1579" s="136" t="str">
        <f>IF(AND(M1579&gt;0,M1579&lt;='Summary STATS'!$C$22),1,"")</f>
        <v/>
      </c>
      <c r="J1579" s="26">
        <v>1578</v>
      </c>
      <c r="R1579" s="15"/>
      <c r="S1579" s="15"/>
      <c r="EZ1579" s="134"/>
      <c r="FA1579" s="134"/>
      <c r="FB1579" s="134"/>
      <c r="FC1579" s="134"/>
      <c r="FD1579" s="134"/>
    </row>
    <row r="1580" spans="2:160" x14ac:dyDescent="0.2">
      <c r="B1580" s="55">
        <f t="shared" si="145"/>
        <v>0</v>
      </c>
      <c r="C1580" s="55" t="str">
        <f t="shared" si="146"/>
        <v/>
      </c>
      <c r="D1580" s="55" t="str">
        <f t="shared" si="147"/>
        <v/>
      </c>
      <c r="E1580" s="55" t="str">
        <f t="shared" si="148"/>
        <v/>
      </c>
      <c r="F1580" s="55" t="str">
        <f t="shared" si="149"/>
        <v/>
      </c>
      <c r="G1580" s="55" t="str">
        <f t="shared" si="150"/>
        <v/>
      </c>
      <c r="H1580" s="136" t="str">
        <f>IF(AND(M1580&gt;0,M1580&lt;='Summary STATS'!$C$22),1,"")</f>
        <v/>
      </c>
      <c r="J1580" s="26">
        <v>1579</v>
      </c>
      <c r="R1580" s="15"/>
      <c r="S1580" s="15"/>
      <c r="EZ1580" s="134"/>
      <c r="FA1580" s="134"/>
      <c r="FB1580" s="134"/>
      <c r="FC1580" s="134"/>
      <c r="FD1580" s="134"/>
    </row>
    <row r="1581" spans="2:160" x14ac:dyDescent="0.2">
      <c r="B1581" s="55">
        <f t="shared" si="145"/>
        <v>0</v>
      </c>
      <c r="C1581" s="55" t="str">
        <f t="shared" si="146"/>
        <v/>
      </c>
      <c r="D1581" s="55" t="str">
        <f t="shared" si="147"/>
        <v/>
      </c>
      <c r="E1581" s="55" t="str">
        <f t="shared" si="148"/>
        <v/>
      </c>
      <c r="F1581" s="55" t="str">
        <f t="shared" si="149"/>
        <v/>
      </c>
      <c r="G1581" s="55" t="str">
        <f t="shared" si="150"/>
        <v/>
      </c>
      <c r="H1581" s="136" t="str">
        <f>IF(AND(M1581&gt;0,M1581&lt;='Summary STATS'!$C$22),1,"")</f>
        <v/>
      </c>
      <c r="J1581" s="26">
        <v>1580</v>
      </c>
      <c r="R1581" s="15"/>
      <c r="S1581" s="15"/>
      <c r="EZ1581" s="134"/>
      <c r="FA1581" s="134"/>
      <c r="FB1581" s="134"/>
      <c r="FC1581" s="134"/>
      <c r="FD1581" s="134"/>
    </row>
    <row r="1582" spans="2:160" x14ac:dyDescent="0.2">
      <c r="B1582" s="55">
        <f t="shared" si="145"/>
        <v>0</v>
      </c>
      <c r="C1582" s="55" t="str">
        <f t="shared" si="146"/>
        <v/>
      </c>
      <c r="D1582" s="55" t="str">
        <f t="shared" si="147"/>
        <v/>
      </c>
      <c r="E1582" s="55" t="str">
        <f t="shared" si="148"/>
        <v/>
      </c>
      <c r="F1582" s="55" t="str">
        <f t="shared" si="149"/>
        <v/>
      </c>
      <c r="G1582" s="55" t="str">
        <f t="shared" si="150"/>
        <v/>
      </c>
      <c r="H1582" s="136" t="str">
        <f>IF(AND(M1582&gt;0,M1582&lt;='Summary STATS'!$C$22),1,"")</f>
        <v/>
      </c>
      <c r="J1582" s="26">
        <v>1581</v>
      </c>
      <c r="R1582" s="15"/>
      <c r="S1582" s="15"/>
      <c r="EZ1582" s="134"/>
      <c r="FA1582" s="134"/>
      <c r="FB1582" s="134"/>
      <c r="FC1582" s="134"/>
      <c r="FD1582" s="134"/>
    </row>
    <row r="1583" spans="2:160" x14ac:dyDescent="0.2">
      <c r="B1583" s="55">
        <f t="shared" si="145"/>
        <v>0</v>
      </c>
      <c r="C1583" s="55" t="str">
        <f t="shared" si="146"/>
        <v/>
      </c>
      <c r="D1583" s="55" t="str">
        <f t="shared" si="147"/>
        <v/>
      </c>
      <c r="E1583" s="55" t="str">
        <f t="shared" si="148"/>
        <v/>
      </c>
      <c r="F1583" s="55" t="str">
        <f t="shared" si="149"/>
        <v/>
      </c>
      <c r="G1583" s="55" t="str">
        <f t="shared" si="150"/>
        <v/>
      </c>
      <c r="H1583" s="136" t="str">
        <f>IF(AND(M1583&gt;0,M1583&lt;='Summary STATS'!$C$22),1,"")</f>
        <v/>
      </c>
      <c r="J1583" s="26">
        <v>1582</v>
      </c>
      <c r="R1583" s="15"/>
      <c r="S1583" s="15"/>
      <c r="EZ1583" s="134"/>
      <c r="FA1583" s="134"/>
      <c r="FB1583" s="134"/>
      <c r="FC1583" s="134"/>
      <c r="FD1583" s="134"/>
    </row>
    <row r="1584" spans="2:160" x14ac:dyDescent="0.2">
      <c r="B1584" s="55">
        <f t="shared" si="145"/>
        <v>0</v>
      </c>
      <c r="C1584" s="55" t="str">
        <f t="shared" si="146"/>
        <v/>
      </c>
      <c r="D1584" s="55" t="str">
        <f t="shared" si="147"/>
        <v/>
      </c>
      <c r="E1584" s="55" t="str">
        <f t="shared" si="148"/>
        <v/>
      </c>
      <c r="F1584" s="55" t="str">
        <f t="shared" si="149"/>
        <v/>
      </c>
      <c r="G1584" s="55" t="str">
        <f t="shared" si="150"/>
        <v/>
      </c>
      <c r="H1584" s="136" t="str">
        <f>IF(AND(M1584&gt;0,M1584&lt;='Summary STATS'!$C$22),1,"")</f>
        <v/>
      </c>
      <c r="J1584" s="26">
        <v>1583</v>
      </c>
      <c r="R1584" s="15"/>
      <c r="S1584" s="15"/>
      <c r="EZ1584" s="134"/>
      <c r="FA1584" s="134"/>
      <c r="FB1584" s="134"/>
      <c r="FC1584" s="134"/>
      <c r="FD1584" s="134"/>
    </row>
    <row r="1585" spans="2:160" x14ac:dyDescent="0.2">
      <c r="B1585" s="55">
        <f t="shared" si="145"/>
        <v>0</v>
      </c>
      <c r="C1585" s="55" t="str">
        <f t="shared" si="146"/>
        <v/>
      </c>
      <c r="D1585" s="55" t="str">
        <f t="shared" si="147"/>
        <v/>
      </c>
      <c r="E1585" s="55" t="str">
        <f t="shared" si="148"/>
        <v/>
      </c>
      <c r="F1585" s="55" t="str">
        <f t="shared" si="149"/>
        <v/>
      </c>
      <c r="G1585" s="55" t="str">
        <f t="shared" si="150"/>
        <v/>
      </c>
      <c r="H1585" s="136" t="str">
        <f>IF(AND(M1585&gt;0,M1585&lt;='Summary STATS'!$C$22),1,"")</f>
        <v/>
      </c>
      <c r="J1585" s="26">
        <v>1584</v>
      </c>
      <c r="R1585" s="15"/>
      <c r="S1585" s="15"/>
      <c r="EZ1585" s="134"/>
      <c r="FA1585" s="134"/>
      <c r="FB1585" s="134"/>
      <c r="FC1585" s="134"/>
      <c r="FD1585" s="134"/>
    </row>
    <row r="1586" spans="2:160" x14ac:dyDescent="0.2">
      <c r="B1586" s="55">
        <f t="shared" si="145"/>
        <v>0</v>
      </c>
      <c r="C1586" s="55" t="str">
        <f t="shared" si="146"/>
        <v/>
      </c>
      <c r="D1586" s="55" t="str">
        <f t="shared" si="147"/>
        <v/>
      </c>
      <c r="E1586" s="55" t="str">
        <f t="shared" si="148"/>
        <v/>
      </c>
      <c r="F1586" s="55" t="str">
        <f t="shared" si="149"/>
        <v/>
      </c>
      <c r="G1586" s="55" t="str">
        <f t="shared" si="150"/>
        <v/>
      </c>
      <c r="H1586" s="136" t="str">
        <f>IF(AND(M1586&gt;0,M1586&lt;='Summary STATS'!$C$22),1,"")</f>
        <v/>
      </c>
      <c r="J1586" s="26">
        <v>1585</v>
      </c>
      <c r="R1586" s="15"/>
      <c r="S1586" s="15"/>
      <c r="EZ1586" s="134"/>
      <c r="FA1586" s="134"/>
      <c r="FB1586" s="134"/>
      <c r="FC1586" s="134"/>
      <c r="FD1586" s="134"/>
    </row>
    <row r="1587" spans="2:160" x14ac:dyDescent="0.2">
      <c r="B1587" s="55">
        <f t="shared" si="145"/>
        <v>0</v>
      </c>
      <c r="C1587" s="55" t="str">
        <f t="shared" si="146"/>
        <v/>
      </c>
      <c r="D1587" s="55" t="str">
        <f t="shared" si="147"/>
        <v/>
      </c>
      <c r="E1587" s="55" t="str">
        <f t="shared" si="148"/>
        <v/>
      </c>
      <c r="F1587" s="55" t="str">
        <f t="shared" si="149"/>
        <v/>
      </c>
      <c r="G1587" s="55" t="str">
        <f t="shared" si="150"/>
        <v/>
      </c>
      <c r="H1587" s="136" t="str">
        <f>IF(AND(M1587&gt;0,M1587&lt;='Summary STATS'!$C$22),1,"")</f>
        <v/>
      </c>
      <c r="J1587" s="26">
        <v>1586</v>
      </c>
      <c r="R1587" s="15"/>
      <c r="S1587" s="15"/>
      <c r="EZ1587" s="134"/>
      <c r="FA1587" s="134"/>
      <c r="FB1587" s="134"/>
      <c r="FC1587" s="134"/>
      <c r="FD1587" s="134"/>
    </row>
    <row r="1588" spans="2:160" x14ac:dyDescent="0.2">
      <c r="B1588" s="55">
        <f t="shared" si="145"/>
        <v>0</v>
      </c>
      <c r="C1588" s="55" t="str">
        <f t="shared" si="146"/>
        <v/>
      </c>
      <c r="D1588" s="55" t="str">
        <f t="shared" si="147"/>
        <v/>
      </c>
      <c r="E1588" s="55" t="str">
        <f t="shared" si="148"/>
        <v/>
      </c>
      <c r="F1588" s="55" t="str">
        <f t="shared" si="149"/>
        <v/>
      </c>
      <c r="G1588" s="55" t="str">
        <f t="shared" si="150"/>
        <v/>
      </c>
      <c r="H1588" s="136" t="str">
        <f>IF(AND(M1588&gt;0,M1588&lt;='Summary STATS'!$C$22),1,"")</f>
        <v/>
      </c>
      <c r="J1588" s="26">
        <v>1587</v>
      </c>
      <c r="R1588" s="15"/>
      <c r="S1588" s="15"/>
      <c r="EZ1588" s="134"/>
      <c r="FA1588" s="134"/>
      <c r="FB1588" s="134"/>
      <c r="FC1588" s="134"/>
      <c r="FD1588" s="134"/>
    </row>
    <row r="1589" spans="2:160" x14ac:dyDescent="0.2">
      <c r="B1589" s="55">
        <f t="shared" si="145"/>
        <v>0</v>
      </c>
      <c r="C1589" s="55" t="str">
        <f t="shared" si="146"/>
        <v/>
      </c>
      <c r="D1589" s="55" t="str">
        <f t="shared" si="147"/>
        <v/>
      </c>
      <c r="E1589" s="55" t="str">
        <f t="shared" si="148"/>
        <v/>
      </c>
      <c r="F1589" s="55" t="str">
        <f t="shared" si="149"/>
        <v/>
      </c>
      <c r="G1589" s="55" t="str">
        <f t="shared" si="150"/>
        <v/>
      </c>
      <c r="H1589" s="136" t="str">
        <f>IF(AND(M1589&gt;0,M1589&lt;='Summary STATS'!$C$22),1,"")</f>
        <v/>
      </c>
      <c r="J1589" s="26">
        <v>1588</v>
      </c>
      <c r="R1589" s="15"/>
      <c r="S1589" s="15"/>
      <c r="EZ1589" s="134"/>
      <c r="FA1589" s="134"/>
      <c r="FB1589" s="134"/>
      <c r="FC1589" s="134"/>
      <c r="FD1589" s="134"/>
    </row>
    <row r="1590" spans="2:160" x14ac:dyDescent="0.2">
      <c r="B1590" s="55">
        <f t="shared" si="145"/>
        <v>0</v>
      </c>
      <c r="C1590" s="55" t="str">
        <f t="shared" si="146"/>
        <v/>
      </c>
      <c r="D1590" s="55" t="str">
        <f t="shared" si="147"/>
        <v/>
      </c>
      <c r="E1590" s="55" t="str">
        <f t="shared" si="148"/>
        <v/>
      </c>
      <c r="F1590" s="55" t="str">
        <f t="shared" si="149"/>
        <v/>
      </c>
      <c r="G1590" s="55" t="str">
        <f t="shared" si="150"/>
        <v/>
      </c>
      <c r="H1590" s="136" t="str">
        <f>IF(AND(M1590&gt;0,M1590&lt;='Summary STATS'!$C$22),1,"")</f>
        <v/>
      </c>
      <c r="J1590" s="26">
        <v>1589</v>
      </c>
      <c r="R1590" s="15"/>
      <c r="S1590" s="15"/>
      <c r="EZ1590" s="134"/>
      <c r="FA1590" s="134"/>
      <c r="FB1590" s="134"/>
      <c r="FC1590" s="134"/>
      <c r="FD1590" s="134"/>
    </row>
    <row r="1591" spans="2:160" x14ac:dyDescent="0.2">
      <c r="B1591" s="55">
        <f t="shared" si="145"/>
        <v>0</v>
      </c>
      <c r="C1591" s="55" t="str">
        <f t="shared" si="146"/>
        <v/>
      </c>
      <c r="D1591" s="55" t="str">
        <f t="shared" si="147"/>
        <v/>
      </c>
      <c r="E1591" s="55" t="str">
        <f t="shared" si="148"/>
        <v/>
      </c>
      <c r="F1591" s="55" t="str">
        <f t="shared" si="149"/>
        <v/>
      </c>
      <c r="G1591" s="55" t="str">
        <f t="shared" si="150"/>
        <v/>
      </c>
      <c r="H1591" s="136" t="str">
        <f>IF(AND(M1591&gt;0,M1591&lt;='Summary STATS'!$C$22),1,"")</f>
        <v/>
      </c>
      <c r="J1591" s="26">
        <v>1590</v>
      </c>
      <c r="R1591" s="15"/>
      <c r="S1591" s="15"/>
      <c r="EZ1591" s="134"/>
      <c r="FA1591" s="134"/>
      <c r="FB1591" s="134"/>
      <c r="FC1591" s="134"/>
      <c r="FD1591" s="134"/>
    </row>
    <row r="1592" spans="2:160" x14ac:dyDescent="0.2">
      <c r="B1592" s="55">
        <f t="shared" si="145"/>
        <v>0</v>
      </c>
      <c r="C1592" s="55" t="str">
        <f t="shared" si="146"/>
        <v/>
      </c>
      <c r="D1592" s="55" t="str">
        <f t="shared" si="147"/>
        <v/>
      </c>
      <c r="E1592" s="55" t="str">
        <f t="shared" si="148"/>
        <v/>
      </c>
      <c r="F1592" s="55" t="str">
        <f t="shared" si="149"/>
        <v/>
      </c>
      <c r="G1592" s="55" t="str">
        <f t="shared" si="150"/>
        <v/>
      </c>
      <c r="H1592" s="136" t="str">
        <f>IF(AND(M1592&gt;0,M1592&lt;='Summary STATS'!$C$22),1,"")</f>
        <v/>
      </c>
      <c r="J1592" s="26">
        <v>1591</v>
      </c>
      <c r="R1592" s="15"/>
      <c r="S1592" s="15"/>
      <c r="EZ1592" s="134"/>
      <c r="FA1592" s="134"/>
      <c r="FB1592" s="134"/>
      <c r="FC1592" s="134"/>
      <c r="FD1592" s="134"/>
    </row>
    <row r="1593" spans="2:160" x14ac:dyDescent="0.2">
      <c r="B1593" s="55">
        <f t="shared" si="145"/>
        <v>0</v>
      </c>
      <c r="C1593" s="55" t="str">
        <f t="shared" si="146"/>
        <v/>
      </c>
      <c r="D1593" s="55" t="str">
        <f t="shared" si="147"/>
        <v/>
      </c>
      <c r="E1593" s="55" t="str">
        <f t="shared" si="148"/>
        <v/>
      </c>
      <c r="F1593" s="55" t="str">
        <f t="shared" si="149"/>
        <v/>
      </c>
      <c r="G1593" s="55" t="str">
        <f t="shared" si="150"/>
        <v/>
      </c>
      <c r="H1593" s="136" t="str">
        <f>IF(AND(M1593&gt;0,M1593&lt;='Summary STATS'!$C$22),1,"")</f>
        <v/>
      </c>
      <c r="J1593" s="26">
        <v>1592</v>
      </c>
      <c r="R1593" s="15"/>
      <c r="S1593" s="15"/>
      <c r="EZ1593" s="134"/>
      <c r="FA1593" s="134"/>
      <c r="FB1593" s="134"/>
      <c r="FC1593" s="134"/>
      <c r="FD1593" s="134"/>
    </row>
    <row r="1594" spans="2:160" x14ac:dyDescent="0.2">
      <c r="B1594" s="55">
        <f t="shared" si="145"/>
        <v>0</v>
      </c>
      <c r="C1594" s="55" t="str">
        <f t="shared" si="146"/>
        <v/>
      </c>
      <c r="D1594" s="55" t="str">
        <f t="shared" si="147"/>
        <v/>
      </c>
      <c r="E1594" s="55" t="str">
        <f t="shared" si="148"/>
        <v/>
      </c>
      <c r="F1594" s="55" t="str">
        <f t="shared" si="149"/>
        <v/>
      </c>
      <c r="G1594" s="55" t="str">
        <f t="shared" si="150"/>
        <v/>
      </c>
      <c r="H1594" s="136" t="str">
        <f>IF(AND(M1594&gt;0,M1594&lt;='Summary STATS'!$C$22),1,"")</f>
        <v/>
      </c>
      <c r="J1594" s="26">
        <v>1593</v>
      </c>
      <c r="R1594" s="15"/>
      <c r="S1594" s="15"/>
      <c r="EZ1594" s="134"/>
      <c r="FA1594" s="134"/>
      <c r="FB1594" s="134"/>
      <c r="FC1594" s="134"/>
      <c r="FD1594" s="134"/>
    </row>
    <row r="1595" spans="2:160" x14ac:dyDescent="0.2">
      <c r="B1595" s="55">
        <f t="shared" si="145"/>
        <v>0</v>
      </c>
      <c r="C1595" s="55" t="str">
        <f t="shared" si="146"/>
        <v/>
      </c>
      <c r="D1595" s="55" t="str">
        <f t="shared" si="147"/>
        <v/>
      </c>
      <c r="E1595" s="55" t="str">
        <f t="shared" si="148"/>
        <v/>
      </c>
      <c r="F1595" s="55" t="str">
        <f t="shared" si="149"/>
        <v/>
      </c>
      <c r="G1595" s="55" t="str">
        <f t="shared" si="150"/>
        <v/>
      </c>
      <c r="H1595" s="136" t="str">
        <f>IF(AND(M1595&gt;0,M1595&lt;='Summary STATS'!$C$22),1,"")</f>
        <v/>
      </c>
      <c r="J1595" s="26">
        <v>1594</v>
      </c>
      <c r="R1595" s="15"/>
      <c r="S1595" s="15"/>
      <c r="EZ1595" s="134"/>
      <c r="FA1595" s="134"/>
      <c r="FB1595" s="134"/>
      <c r="FC1595" s="134"/>
      <c r="FD1595" s="134"/>
    </row>
    <row r="1596" spans="2:160" x14ac:dyDescent="0.2">
      <c r="B1596" s="55">
        <f t="shared" si="145"/>
        <v>0</v>
      </c>
      <c r="C1596" s="55" t="str">
        <f t="shared" si="146"/>
        <v/>
      </c>
      <c r="D1596" s="55" t="str">
        <f t="shared" si="147"/>
        <v/>
      </c>
      <c r="E1596" s="55" t="str">
        <f t="shared" si="148"/>
        <v/>
      </c>
      <c r="F1596" s="55" t="str">
        <f t="shared" si="149"/>
        <v/>
      </c>
      <c r="G1596" s="55" t="str">
        <f t="shared" si="150"/>
        <v/>
      </c>
      <c r="H1596" s="136" t="str">
        <f>IF(AND(M1596&gt;0,M1596&lt;='Summary STATS'!$C$22),1,"")</f>
        <v/>
      </c>
      <c r="J1596" s="26">
        <v>1595</v>
      </c>
      <c r="R1596" s="15"/>
      <c r="S1596" s="15"/>
      <c r="EZ1596" s="134"/>
      <c r="FA1596" s="134"/>
      <c r="FB1596" s="134"/>
      <c r="FC1596" s="134"/>
      <c r="FD1596" s="134"/>
    </row>
    <row r="1597" spans="2:160" x14ac:dyDescent="0.2">
      <c r="B1597" s="55">
        <f t="shared" si="145"/>
        <v>0</v>
      </c>
      <c r="C1597" s="55" t="str">
        <f t="shared" si="146"/>
        <v/>
      </c>
      <c r="D1597" s="55" t="str">
        <f t="shared" si="147"/>
        <v/>
      </c>
      <c r="E1597" s="55" t="str">
        <f t="shared" si="148"/>
        <v/>
      </c>
      <c r="F1597" s="55" t="str">
        <f t="shared" si="149"/>
        <v/>
      </c>
      <c r="G1597" s="55" t="str">
        <f t="shared" si="150"/>
        <v/>
      </c>
      <c r="H1597" s="136" t="str">
        <f>IF(AND(M1597&gt;0,M1597&lt;='Summary STATS'!$C$22),1,"")</f>
        <v/>
      </c>
      <c r="J1597" s="26">
        <v>1596</v>
      </c>
      <c r="R1597" s="15"/>
      <c r="S1597" s="15"/>
      <c r="EZ1597" s="134"/>
      <c r="FA1597" s="134"/>
      <c r="FB1597" s="134"/>
      <c r="FC1597" s="134"/>
      <c r="FD1597" s="134"/>
    </row>
    <row r="1598" spans="2:160" x14ac:dyDescent="0.2">
      <c r="B1598" s="55">
        <f t="shared" si="145"/>
        <v>0</v>
      </c>
      <c r="C1598" s="55" t="str">
        <f t="shared" si="146"/>
        <v/>
      </c>
      <c r="D1598" s="55" t="str">
        <f t="shared" si="147"/>
        <v/>
      </c>
      <c r="E1598" s="55" t="str">
        <f t="shared" si="148"/>
        <v/>
      </c>
      <c r="F1598" s="55" t="str">
        <f t="shared" si="149"/>
        <v/>
      </c>
      <c r="G1598" s="55" t="str">
        <f t="shared" si="150"/>
        <v/>
      </c>
      <c r="H1598" s="136" t="str">
        <f>IF(AND(M1598&gt;0,M1598&lt;='Summary STATS'!$C$22),1,"")</f>
        <v/>
      </c>
      <c r="J1598" s="26">
        <v>1597</v>
      </c>
      <c r="R1598" s="15"/>
      <c r="S1598" s="15"/>
      <c r="EZ1598" s="134"/>
      <c r="FA1598" s="134"/>
      <c r="FB1598" s="134"/>
      <c r="FC1598" s="134"/>
      <c r="FD1598" s="134"/>
    </row>
    <row r="1599" spans="2:160" x14ac:dyDescent="0.2">
      <c r="B1599" s="55">
        <f t="shared" si="145"/>
        <v>0</v>
      </c>
      <c r="C1599" s="55" t="str">
        <f t="shared" si="146"/>
        <v/>
      </c>
      <c r="D1599" s="55" t="str">
        <f t="shared" si="147"/>
        <v/>
      </c>
      <c r="E1599" s="55" t="str">
        <f t="shared" si="148"/>
        <v/>
      </c>
      <c r="F1599" s="55" t="str">
        <f t="shared" si="149"/>
        <v/>
      </c>
      <c r="G1599" s="55" t="str">
        <f t="shared" si="150"/>
        <v/>
      </c>
      <c r="H1599" s="136" t="str">
        <f>IF(AND(M1599&gt;0,M1599&lt;='Summary STATS'!$C$22),1,"")</f>
        <v/>
      </c>
      <c r="J1599" s="26">
        <v>1598</v>
      </c>
      <c r="R1599" s="15"/>
      <c r="S1599" s="15"/>
      <c r="EZ1599" s="134"/>
      <c r="FA1599" s="134"/>
      <c r="FB1599" s="134"/>
      <c r="FC1599" s="134"/>
      <c r="FD1599" s="134"/>
    </row>
    <row r="1600" spans="2:160" x14ac:dyDescent="0.2">
      <c r="B1600" s="55">
        <f t="shared" si="145"/>
        <v>0</v>
      </c>
      <c r="C1600" s="55" t="str">
        <f t="shared" si="146"/>
        <v/>
      </c>
      <c r="D1600" s="55" t="str">
        <f t="shared" si="147"/>
        <v/>
      </c>
      <c r="E1600" s="55" t="str">
        <f t="shared" si="148"/>
        <v/>
      </c>
      <c r="F1600" s="55" t="str">
        <f t="shared" si="149"/>
        <v/>
      </c>
      <c r="G1600" s="55" t="str">
        <f t="shared" si="150"/>
        <v/>
      </c>
      <c r="H1600" s="136" t="str">
        <f>IF(AND(M1600&gt;0,M1600&lt;='Summary STATS'!$C$22),1,"")</f>
        <v/>
      </c>
      <c r="J1600" s="26">
        <v>1599</v>
      </c>
      <c r="R1600" s="15"/>
      <c r="S1600" s="15"/>
      <c r="EZ1600" s="134"/>
      <c r="FA1600" s="134"/>
      <c r="FB1600" s="134"/>
      <c r="FC1600" s="134"/>
      <c r="FD1600" s="134"/>
    </row>
    <row r="1601" spans="2:160" x14ac:dyDescent="0.2">
      <c r="B1601" s="55">
        <f t="shared" si="145"/>
        <v>0</v>
      </c>
      <c r="C1601" s="55" t="str">
        <f t="shared" si="146"/>
        <v/>
      </c>
      <c r="D1601" s="55" t="str">
        <f t="shared" si="147"/>
        <v/>
      </c>
      <c r="E1601" s="55" t="str">
        <f t="shared" si="148"/>
        <v/>
      </c>
      <c r="F1601" s="55" t="str">
        <f t="shared" si="149"/>
        <v/>
      </c>
      <c r="G1601" s="55" t="str">
        <f t="shared" si="150"/>
        <v/>
      </c>
      <c r="H1601" s="136" t="str">
        <f>IF(AND(M1601&gt;0,M1601&lt;='Summary STATS'!$C$22),1,"")</f>
        <v/>
      </c>
      <c r="J1601" s="26">
        <v>1600</v>
      </c>
      <c r="R1601" s="15"/>
      <c r="S1601" s="15"/>
      <c r="EZ1601" s="134"/>
      <c r="FA1601" s="134"/>
      <c r="FB1601" s="134"/>
      <c r="FC1601" s="134"/>
      <c r="FD1601" s="134"/>
    </row>
    <row r="1602" spans="2:160" x14ac:dyDescent="0.2">
      <c r="B1602" s="55">
        <f t="shared" ref="B1602:B1665" si="151">COUNT(R1602:EY1602,FE1602:FM1602)</f>
        <v>0</v>
      </c>
      <c r="C1602" s="55" t="str">
        <f t="shared" ref="C1602:C1665" si="152">IF(COUNT(R1602:EY1602,FE1602:FM1602)&gt;0,COUNT(R1602:EY1602,FE1602:FM1602),"")</f>
        <v/>
      </c>
      <c r="D1602" s="55" t="str">
        <f t="shared" ref="D1602:D1665" si="153">IF(COUNT(T1602:BJ1602,BL1602:BT1602,BV1602:CB1602,CD1602:EY1602,FE1602:FM1602)&gt;0,COUNT(T1602:BJ1602,BL1602:BT1602,BV1602:CB1602,CD1602:EY1602,FE1602:FM1602),"")</f>
        <v/>
      </c>
      <c r="E1602" s="55" t="str">
        <f t="shared" ref="E1602:E1665" si="154">IF(H1602=1,COUNT(R1602:EY1602,FE1602:FM1602),"")</f>
        <v/>
      </c>
      <c r="F1602" s="55" t="str">
        <f t="shared" ref="F1602:F1665" si="155">IF(H1602=1,COUNT(T1602:BJ1602,BL1602:BT1602,BV1602:CB1602,CD1602:EY1602,FE1602:FM1602),"")</f>
        <v/>
      </c>
      <c r="G1602" s="55" t="str">
        <f t="shared" si="150"/>
        <v/>
      </c>
      <c r="H1602" s="136" t="str">
        <f>IF(AND(M1602&gt;0,M1602&lt;='Summary STATS'!$C$22),1,"")</f>
        <v/>
      </c>
      <c r="J1602" s="26">
        <v>1601</v>
      </c>
      <c r="R1602" s="15"/>
      <c r="S1602" s="15"/>
      <c r="EZ1602" s="134"/>
      <c r="FA1602" s="134"/>
      <c r="FB1602" s="134"/>
      <c r="FC1602" s="134"/>
      <c r="FD1602" s="134"/>
    </row>
    <row r="1603" spans="2:160" x14ac:dyDescent="0.2">
      <c r="B1603" s="55">
        <f t="shared" si="151"/>
        <v>0</v>
      </c>
      <c r="C1603" s="55" t="str">
        <f t="shared" si="152"/>
        <v/>
      </c>
      <c r="D1603" s="55" t="str">
        <f t="shared" si="153"/>
        <v/>
      </c>
      <c r="E1603" s="55" t="str">
        <f t="shared" si="154"/>
        <v/>
      </c>
      <c r="F1603" s="55" t="str">
        <f t="shared" si="155"/>
        <v/>
      </c>
      <c r="G1603" s="55" t="str">
        <f t="shared" si="150"/>
        <v/>
      </c>
      <c r="H1603" s="136" t="str">
        <f>IF(AND(M1603&gt;0,M1603&lt;='Summary STATS'!$C$22),1,"")</f>
        <v/>
      </c>
      <c r="J1603" s="26">
        <v>1602</v>
      </c>
      <c r="R1603" s="15"/>
      <c r="S1603" s="15"/>
      <c r="EZ1603" s="134"/>
      <c r="FA1603" s="134"/>
      <c r="FB1603" s="134"/>
      <c r="FC1603" s="134"/>
      <c r="FD1603" s="134"/>
    </row>
    <row r="1604" spans="2:160" x14ac:dyDescent="0.2">
      <c r="B1604" s="55">
        <f t="shared" si="151"/>
        <v>0</v>
      </c>
      <c r="C1604" s="55" t="str">
        <f t="shared" si="152"/>
        <v/>
      </c>
      <c r="D1604" s="55" t="str">
        <f t="shared" si="153"/>
        <v/>
      </c>
      <c r="E1604" s="55" t="str">
        <f t="shared" si="154"/>
        <v/>
      </c>
      <c r="F1604" s="55" t="str">
        <f t="shared" si="155"/>
        <v/>
      </c>
      <c r="G1604" s="55" t="str">
        <f t="shared" si="150"/>
        <v/>
      </c>
      <c r="H1604" s="136" t="str">
        <f>IF(AND(M1604&gt;0,M1604&lt;='Summary STATS'!$C$22),1,"")</f>
        <v/>
      </c>
      <c r="J1604" s="26">
        <v>1603</v>
      </c>
      <c r="R1604" s="15"/>
      <c r="S1604" s="15"/>
      <c r="EZ1604" s="134"/>
      <c r="FA1604" s="134"/>
      <c r="FB1604" s="134"/>
      <c r="FC1604" s="134"/>
      <c r="FD1604" s="134"/>
    </row>
    <row r="1605" spans="2:160" x14ac:dyDescent="0.2">
      <c r="B1605" s="55">
        <f t="shared" si="151"/>
        <v>0</v>
      </c>
      <c r="C1605" s="55" t="str">
        <f t="shared" si="152"/>
        <v/>
      </c>
      <c r="D1605" s="55" t="str">
        <f t="shared" si="153"/>
        <v/>
      </c>
      <c r="E1605" s="55" t="str">
        <f t="shared" si="154"/>
        <v/>
      </c>
      <c r="F1605" s="55" t="str">
        <f t="shared" si="155"/>
        <v/>
      </c>
      <c r="G1605" s="55" t="str">
        <f t="shared" si="150"/>
        <v/>
      </c>
      <c r="H1605" s="136" t="str">
        <f>IF(AND(M1605&gt;0,M1605&lt;='Summary STATS'!$C$22),1,"")</f>
        <v/>
      </c>
      <c r="J1605" s="26">
        <v>1604</v>
      </c>
      <c r="R1605" s="15"/>
      <c r="S1605" s="15"/>
      <c r="EZ1605" s="134"/>
      <c r="FA1605" s="134"/>
      <c r="FB1605" s="134"/>
      <c r="FC1605" s="134"/>
      <c r="FD1605" s="134"/>
    </row>
    <row r="1606" spans="2:160" x14ac:dyDescent="0.2">
      <c r="B1606" s="55">
        <f t="shared" si="151"/>
        <v>0</v>
      </c>
      <c r="C1606" s="55" t="str">
        <f t="shared" si="152"/>
        <v/>
      </c>
      <c r="D1606" s="55" t="str">
        <f t="shared" si="153"/>
        <v/>
      </c>
      <c r="E1606" s="55" t="str">
        <f t="shared" si="154"/>
        <v/>
      </c>
      <c r="F1606" s="55" t="str">
        <f t="shared" si="155"/>
        <v/>
      </c>
      <c r="G1606" s="55" t="str">
        <f t="shared" si="150"/>
        <v/>
      </c>
      <c r="H1606" s="136" t="str">
        <f>IF(AND(M1606&gt;0,M1606&lt;='Summary STATS'!$C$22),1,"")</f>
        <v/>
      </c>
      <c r="J1606" s="26">
        <v>1605</v>
      </c>
      <c r="R1606" s="15"/>
      <c r="S1606" s="15"/>
      <c r="EZ1606" s="134"/>
      <c r="FA1606" s="134"/>
      <c r="FB1606" s="134"/>
      <c r="FC1606" s="134"/>
      <c r="FD1606" s="134"/>
    </row>
    <row r="1607" spans="2:160" x14ac:dyDescent="0.2">
      <c r="B1607" s="55">
        <f t="shared" si="151"/>
        <v>0</v>
      </c>
      <c r="C1607" s="55" t="str">
        <f t="shared" si="152"/>
        <v/>
      </c>
      <c r="D1607" s="55" t="str">
        <f t="shared" si="153"/>
        <v/>
      </c>
      <c r="E1607" s="55" t="str">
        <f t="shared" si="154"/>
        <v/>
      </c>
      <c r="F1607" s="55" t="str">
        <f t="shared" si="155"/>
        <v/>
      </c>
      <c r="G1607" s="55" t="str">
        <f t="shared" si="150"/>
        <v/>
      </c>
      <c r="H1607" s="136" t="str">
        <f>IF(AND(M1607&gt;0,M1607&lt;='Summary STATS'!$C$22),1,"")</f>
        <v/>
      </c>
      <c r="J1607" s="26">
        <v>1606</v>
      </c>
      <c r="R1607" s="15"/>
      <c r="S1607" s="15"/>
      <c r="EZ1607" s="134"/>
      <c r="FA1607" s="134"/>
      <c r="FB1607" s="134"/>
      <c r="FC1607" s="134"/>
      <c r="FD1607" s="134"/>
    </row>
    <row r="1608" spans="2:160" x14ac:dyDescent="0.2">
      <c r="B1608" s="55">
        <f t="shared" si="151"/>
        <v>0</v>
      </c>
      <c r="C1608" s="55" t="str">
        <f t="shared" si="152"/>
        <v/>
      </c>
      <c r="D1608" s="55" t="str">
        <f t="shared" si="153"/>
        <v/>
      </c>
      <c r="E1608" s="55" t="str">
        <f t="shared" si="154"/>
        <v/>
      </c>
      <c r="F1608" s="55" t="str">
        <f t="shared" si="155"/>
        <v/>
      </c>
      <c r="G1608" s="55" t="str">
        <f t="shared" si="150"/>
        <v/>
      </c>
      <c r="H1608" s="136" t="str">
        <f>IF(AND(M1608&gt;0,M1608&lt;='Summary STATS'!$C$22),1,"")</f>
        <v/>
      </c>
      <c r="J1608" s="26">
        <v>1607</v>
      </c>
      <c r="R1608" s="15"/>
      <c r="S1608" s="15"/>
      <c r="EZ1608" s="134"/>
      <c r="FA1608" s="134"/>
      <c r="FB1608" s="134"/>
      <c r="FC1608" s="134"/>
      <c r="FD1608" s="134"/>
    </row>
    <row r="1609" spans="2:160" x14ac:dyDescent="0.2">
      <c r="B1609" s="55">
        <f t="shared" si="151"/>
        <v>0</v>
      </c>
      <c r="C1609" s="55" t="str">
        <f t="shared" si="152"/>
        <v/>
      </c>
      <c r="D1609" s="55" t="str">
        <f t="shared" si="153"/>
        <v/>
      </c>
      <c r="E1609" s="55" t="str">
        <f t="shared" si="154"/>
        <v/>
      </c>
      <c r="F1609" s="55" t="str">
        <f t="shared" si="155"/>
        <v/>
      </c>
      <c r="G1609" s="55" t="str">
        <f t="shared" si="150"/>
        <v/>
      </c>
      <c r="H1609" s="136" t="str">
        <f>IF(AND(M1609&gt;0,M1609&lt;='Summary STATS'!$C$22),1,"")</f>
        <v/>
      </c>
      <c r="J1609" s="26">
        <v>1608</v>
      </c>
      <c r="R1609" s="15"/>
      <c r="S1609" s="15"/>
      <c r="EZ1609" s="134"/>
      <c r="FA1609" s="134"/>
      <c r="FB1609" s="134"/>
      <c r="FC1609" s="134"/>
      <c r="FD1609" s="134"/>
    </row>
    <row r="1610" spans="2:160" x14ac:dyDescent="0.2">
      <c r="B1610" s="55">
        <f t="shared" si="151"/>
        <v>0</v>
      </c>
      <c r="C1610" s="55" t="str">
        <f t="shared" si="152"/>
        <v/>
      </c>
      <c r="D1610" s="55" t="str">
        <f t="shared" si="153"/>
        <v/>
      </c>
      <c r="E1610" s="55" t="str">
        <f t="shared" si="154"/>
        <v/>
      </c>
      <c r="F1610" s="55" t="str">
        <f t="shared" si="155"/>
        <v/>
      </c>
      <c r="G1610" s="55" t="str">
        <f t="shared" si="150"/>
        <v/>
      </c>
      <c r="H1610" s="136" t="str">
        <f>IF(AND(M1610&gt;0,M1610&lt;='Summary STATS'!$C$22),1,"")</f>
        <v/>
      </c>
      <c r="J1610" s="26">
        <v>1609</v>
      </c>
      <c r="R1610" s="15"/>
      <c r="S1610" s="15"/>
      <c r="EZ1610" s="134"/>
      <c r="FA1610" s="134"/>
      <c r="FB1610" s="134"/>
      <c r="FC1610" s="134"/>
      <c r="FD1610" s="134"/>
    </row>
    <row r="1611" spans="2:160" x14ac:dyDescent="0.2">
      <c r="B1611" s="55">
        <f t="shared" si="151"/>
        <v>0</v>
      </c>
      <c r="C1611" s="55" t="str">
        <f t="shared" si="152"/>
        <v/>
      </c>
      <c r="D1611" s="55" t="str">
        <f t="shared" si="153"/>
        <v/>
      </c>
      <c r="E1611" s="55" t="str">
        <f t="shared" si="154"/>
        <v/>
      </c>
      <c r="F1611" s="55" t="str">
        <f t="shared" si="155"/>
        <v/>
      </c>
      <c r="G1611" s="55" t="str">
        <f t="shared" si="150"/>
        <v/>
      </c>
      <c r="H1611" s="136" t="str">
        <f>IF(AND(M1611&gt;0,M1611&lt;='Summary STATS'!$C$22),1,"")</f>
        <v/>
      </c>
      <c r="J1611" s="26">
        <v>1610</v>
      </c>
      <c r="R1611" s="15"/>
      <c r="S1611" s="15"/>
      <c r="EZ1611" s="134"/>
      <c r="FA1611" s="134"/>
      <c r="FB1611" s="134"/>
      <c r="FC1611" s="134"/>
      <c r="FD1611" s="134"/>
    </row>
    <row r="1612" spans="2:160" x14ac:dyDescent="0.2">
      <c r="B1612" s="55">
        <f t="shared" si="151"/>
        <v>0</v>
      </c>
      <c r="C1612" s="55" t="str">
        <f t="shared" si="152"/>
        <v/>
      </c>
      <c r="D1612" s="55" t="str">
        <f t="shared" si="153"/>
        <v/>
      </c>
      <c r="E1612" s="55" t="str">
        <f t="shared" si="154"/>
        <v/>
      </c>
      <c r="F1612" s="55" t="str">
        <f t="shared" si="155"/>
        <v/>
      </c>
      <c r="G1612" s="55" t="str">
        <f t="shared" si="150"/>
        <v/>
      </c>
      <c r="H1612" s="136" t="str">
        <f>IF(AND(M1612&gt;0,M1612&lt;='Summary STATS'!$C$22),1,"")</f>
        <v/>
      </c>
      <c r="J1612" s="26">
        <v>1611</v>
      </c>
      <c r="R1612" s="15"/>
      <c r="S1612" s="15"/>
      <c r="EZ1612" s="134"/>
      <c r="FA1612" s="134"/>
      <c r="FB1612" s="134"/>
      <c r="FC1612" s="134"/>
      <c r="FD1612" s="134"/>
    </row>
    <row r="1613" spans="2:160" x14ac:dyDescent="0.2">
      <c r="B1613" s="55">
        <f t="shared" si="151"/>
        <v>0</v>
      </c>
      <c r="C1613" s="55" t="str">
        <f t="shared" si="152"/>
        <v/>
      </c>
      <c r="D1613" s="55" t="str">
        <f t="shared" si="153"/>
        <v/>
      </c>
      <c r="E1613" s="55" t="str">
        <f t="shared" si="154"/>
        <v/>
      </c>
      <c r="F1613" s="55" t="str">
        <f t="shared" si="155"/>
        <v/>
      </c>
      <c r="G1613" s="55" t="str">
        <f t="shared" si="150"/>
        <v/>
      </c>
      <c r="H1613" s="136" t="str">
        <f>IF(AND(M1613&gt;0,M1613&lt;='Summary STATS'!$C$22),1,"")</f>
        <v/>
      </c>
      <c r="J1613" s="26">
        <v>1612</v>
      </c>
      <c r="R1613" s="15"/>
      <c r="S1613" s="15"/>
      <c r="EZ1613" s="134"/>
      <c r="FA1613" s="134"/>
      <c r="FB1613" s="134"/>
      <c r="FC1613" s="134"/>
      <c r="FD1613" s="134"/>
    </row>
    <row r="1614" spans="2:160" x14ac:dyDescent="0.2">
      <c r="B1614" s="55">
        <f t="shared" si="151"/>
        <v>0</v>
      </c>
      <c r="C1614" s="55" t="str">
        <f t="shared" si="152"/>
        <v/>
      </c>
      <c r="D1614" s="55" t="str">
        <f t="shared" si="153"/>
        <v/>
      </c>
      <c r="E1614" s="55" t="str">
        <f t="shared" si="154"/>
        <v/>
      </c>
      <c r="F1614" s="55" t="str">
        <f t="shared" si="155"/>
        <v/>
      </c>
      <c r="G1614" s="55" t="str">
        <f t="shared" si="150"/>
        <v/>
      </c>
      <c r="H1614" s="136" t="str">
        <f>IF(AND(M1614&gt;0,M1614&lt;='Summary STATS'!$C$22),1,"")</f>
        <v/>
      </c>
      <c r="J1614" s="26">
        <v>1613</v>
      </c>
      <c r="R1614" s="15"/>
      <c r="S1614" s="15"/>
      <c r="EZ1614" s="134"/>
      <c r="FA1614" s="134"/>
      <c r="FB1614" s="134"/>
      <c r="FC1614" s="134"/>
      <c r="FD1614" s="134"/>
    </row>
    <row r="1615" spans="2:160" x14ac:dyDescent="0.2">
      <c r="B1615" s="55">
        <f t="shared" si="151"/>
        <v>0</v>
      </c>
      <c r="C1615" s="55" t="str">
        <f t="shared" si="152"/>
        <v/>
      </c>
      <c r="D1615" s="55" t="str">
        <f t="shared" si="153"/>
        <v/>
      </c>
      <c r="E1615" s="55" t="str">
        <f t="shared" si="154"/>
        <v/>
      </c>
      <c r="F1615" s="55" t="str">
        <f t="shared" si="155"/>
        <v/>
      </c>
      <c r="G1615" s="55" t="str">
        <f t="shared" si="150"/>
        <v/>
      </c>
      <c r="H1615" s="136" t="str">
        <f>IF(AND(M1615&gt;0,M1615&lt;='Summary STATS'!$C$22),1,"")</f>
        <v/>
      </c>
      <c r="J1615" s="26">
        <v>1614</v>
      </c>
      <c r="R1615" s="15"/>
      <c r="S1615" s="15"/>
      <c r="EZ1615" s="134"/>
      <c r="FA1615" s="134"/>
      <c r="FB1615" s="134"/>
      <c r="FC1615" s="134"/>
      <c r="FD1615" s="134"/>
    </row>
    <row r="1616" spans="2:160" x14ac:dyDescent="0.2">
      <c r="B1616" s="55">
        <f t="shared" si="151"/>
        <v>0</v>
      </c>
      <c r="C1616" s="55" t="str">
        <f t="shared" si="152"/>
        <v/>
      </c>
      <c r="D1616" s="55" t="str">
        <f t="shared" si="153"/>
        <v/>
      </c>
      <c r="E1616" s="55" t="str">
        <f t="shared" si="154"/>
        <v/>
      </c>
      <c r="F1616" s="55" t="str">
        <f t="shared" si="155"/>
        <v/>
      </c>
      <c r="G1616" s="55" t="str">
        <f t="shared" si="150"/>
        <v/>
      </c>
      <c r="H1616" s="136" t="str">
        <f>IF(AND(M1616&gt;0,M1616&lt;='Summary STATS'!$C$22),1,"")</f>
        <v/>
      </c>
      <c r="J1616" s="26">
        <v>1615</v>
      </c>
      <c r="R1616" s="15"/>
      <c r="S1616" s="15"/>
      <c r="EZ1616" s="134"/>
      <c r="FA1616" s="134"/>
      <c r="FB1616" s="134"/>
      <c r="FC1616" s="134"/>
      <c r="FD1616" s="134"/>
    </row>
    <row r="1617" spans="2:160" x14ac:dyDescent="0.2">
      <c r="B1617" s="55">
        <f t="shared" si="151"/>
        <v>0</v>
      </c>
      <c r="C1617" s="55" t="str">
        <f t="shared" si="152"/>
        <v/>
      </c>
      <c r="D1617" s="55" t="str">
        <f t="shared" si="153"/>
        <v/>
      </c>
      <c r="E1617" s="55" t="str">
        <f t="shared" si="154"/>
        <v/>
      </c>
      <c r="F1617" s="55" t="str">
        <f t="shared" si="155"/>
        <v/>
      </c>
      <c r="G1617" s="55" t="str">
        <f t="shared" si="150"/>
        <v/>
      </c>
      <c r="H1617" s="136" t="str">
        <f>IF(AND(M1617&gt;0,M1617&lt;='Summary STATS'!$C$22),1,"")</f>
        <v/>
      </c>
      <c r="J1617" s="26">
        <v>1616</v>
      </c>
      <c r="R1617" s="15"/>
      <c r="S1617" s="15"/>
      <c r="EZ1617" s="134"/>
      <c r="FA1617" s="134"/>
      <c r="FB1617" s="134"/>
      <c r="FC1617" s="134"/>
      <c r="FD1617" s="134"/>
    </row>
    <row r="1618" spans="2:160" x14ac:dyDescent="0.2">
      <c r="B1618" s="55">
        <f t="shared" si="151"/>
        <v>0</v>
      </c>
      <c r="C1618" s="55" t="str">
        <f t="shared" si="152"/>
        <v/>
      </c>
      <c r="D1618" s="55" t="str">
        <f t="shared" si="153"/>
        <v/>
      </c>
      <c r="E1618" s="55" t="str">
        <f t="shared" si="154"/>
        <v/>
      </c>
      <c r="F1618" s="55" t="str">
        <f t="shared" si="155"/>
        <v/>
      </c>
      <c r="G1618" s="55" t="str">
        <f t="shared" si="150"/>
        <v/>
      </c>
      <c r="H1618" s="136" t="str">
        <f>IF(AND(M1618&gt;0,M1618&lt;='Summary STATS'!$C$22),1,"")</f>
        <v/>
      </c>
      <c r="J1618" s="26">
        <v>1617</v>
      </c>
      <c r="R1618" s="15"/>
      <c r="S1618" s="15"/>
      <c r="EZ1618" s="134"/>
      <c r="FA1618" s="134"/>
      <c r="FB1618" s="134"/>
      <c r="FC1618" s="134"/>
      <c r="FD1618" s="134"/>
    </row>
    <row r="1619" spans="2:160" x14ac:dyDescent="0.2">
      <c r="B1619" s="55">
        <f t="shared" si="151"/>
        <v>0</v>
      </c>
      <c r="C1619" s="55" t="str">
        <f t="shared" si="152"/>
        <v/>
      </c>
      <c r="D1619" s="55" t="str">
        <f t="shared" si="153"/>
        <v/>
      </c>
      <c r="E1619" s="55" t="str">
        <f t="shared" si="154"/>
        <v/>
      </c>
      <c r="F1619" s="55" t="str">
        <f t="shared" si="155"/>
        <v/>
      </c>
      <c r="G1619" s="55" t="str">
        <f t="shared" si="150"/>
        <v/>
      </c>
      <c r="H1619" s="136" t="str">
        <f>IF(AND(M1619&gt;0,M1619&lt;='Summary STATS'!$C$22),1,"")</f>
        <v/>
      </c>
      <c r="J1619" s="26">
        <v>1618</v>
      </c>
      <c r="R1619" s="15"/>
      <c r="S1619" s="15"/>
      <c r="EZ1619" s="134"/>
      <c r="FA1619" s="134"/>
      <c r="FB1619" s="134"/>
      <c r="FC1619" s="134"/>
      <c r="FD1619" s="134"/>
    </row>
    <row r="1620" spans="2:160" x14ac:dyDescent="0.2">
      <c r="B1620" s="55">
        <f t="shared" si="151"/>
        <v>0</v>
      </c>
      <c r="C1620" s="55" t="str">
        <f t="shared" si="152"/>
        <v/>
      </c>
      <c r="D1620" s="55" t="str">
        <f t="shared" si="153"/>
        <v/>
      </c>
      <c r="E1620" s="55" t="str">
        <f t="shared" si="154"/>
        <v/>
      </c>
      <c r="F1620" s="55" t="str">
        <f t="shared" si="155"/>
        <v/>
      </c>
      <c r="G1620" s="55" t="str">
        <f t="shared" si="150"/>
        <v/>
      </c>
      <c r="H1620" s="136" t="str">
        <f>IF(AND(M1620&gt;0,M1620&lt;='Summary STATS'!$C$22),1,"")</f>
        <v/>
      </c>
      <c r="J1620" s="26">
        <v>1619</v>
      </c>
      <c r="R1620" s="15"/>
      <c r="S1620" s="15"/>
      <c r="EZ1620" s="134"/>
      <c r="FA1620" s="134"/>
      <c r="FB1620" s="134"/>
      <c r="FC1620" s="134"/>
      <c r="FD1620" s="134"/>
    </row>
    <row r="1621" spans="2:160" x14ac:dyDescent="0.2">
      <c r="B1621" s="55">
        <f t="shared" si="151"/>
        <v>0</v>
      </c>
      <c r="C1621" s="55" t="str">
        <f t="shared" si="152"/>
        <v/>
      </c>
      <c r="D1621" s="55" t="str">
        <f t="shared" si="153"/>
        <v/>
      </c>
      <c r="E1621" s="55" t="str">
        <f t="shared" si="154"/>
        <v/>
      </c>
      <c r="F1621" s="55" t="str">
        <f t="shared" si="155"/>
        <v/>
      </c>
      <c r="G1621" s="55" t="str">
        <f t="shared" si="150"/>
        <v/>
      </c>
      <c r="H1621" s="136" t="str">
        <f>IF(AND(M1621&gt;0,M1621&lt;='Summary STATS'!$C$22),1,"")</f>
        <v/>
      </c>
      <c r="J1621" s="26">
        <v>1620</v>
      </c>
      <c r="R1621" s="15"/>
      <c r="S1621" s="15"/>
      <c r="EZ1621" s="134"/>
      <c r="FA1621" s="134"/>
      <c r="FB1621" s="134"/>
      <c r="FC1621" s="134"/>
      <c r="FD1621" s="134"/>
    </row>
    <row r="1622" spans="2:160" x14ac:dyDescent="0.2">
      <c r="B1622" s="55">
        <f t="shared" si="151"/>
        <v>0</v>
      </c>
      <c r="C1622" s="55" t="str">
        <f t="shared" si="152"/>
        <v/>
      </c>
      <c r="D1622" s="55" t="str">
        <f t="shared" si="153"/>
        <v/>
      </c>
      <c r="E1622" s="55" t="str">
        <f t="shared" si="154"/>
        <v/>
      </c>
      <c r="F1622" s="55" t="str">
        <f t="shared" si="155"/>
        <v/>
      </c>
      <c r="G1622" s="55" t="str">
        <f t="shared" si="150"/>
        <v/>
      </c>
      <c r="H1622" s="136" t="str">
        <f>IF(AND(M1622&gt;0,M1622&lt;='Summary STATS'!$C$22),1,"")</f>
        <v/>
      </c>
      <c r="J1622" s="26">
        <v>1621</v>
      </c>
      <c r="R1622" s="15"/>
      <c r="S1622" s="15"/>
      <c r="EZ1622" s="134"/>
      <c r="FA1622" s="134"/>
      <c r="FB1622" s="134"/>
      <c r="FC1622" s="134"/>
      <c r="FD1622" s="134"/>
    </row>
    <row r="1623" spans="2:160" x14ac:dyDescent="0.2">
      <c r="B1623" s="55">
        <f t="shared" si="151"/>
        <v>0</v>
      </c>
      <c r="C1623" s="55" t="str">
        <f t="shared" si="152"/>
        <v/>
      </c>
      <c r="D1623" s="55" t="str">
        <f t="shared" si="153"/>
        <v/>
      </c>
      <c r="E1623" s="55" t="str">
        <f t="shared" si="154"/>
        <v/>
      </c>
      <c r="F1623" s="55" t="str">
        <f t="shared" si="155"/>
        <v/>
      </c>
      <c r="G1623" s="55" t="str">
        <f t="shared" si="150"/>
        <v/>
      </c>
      <c r="H1623" s="136" t="str">
        <f>IF(AND(M1623&gt;0,M1623&lt;='Summary STATS'!$C$22),1,"")</f>
        <v/>
      </c>
      <c r="J1623" s="26">
        <v>1622</v>
      </c>
      <c r="R1623" s="15"/>
      <c r="S1623" s="15"/>
      <c r="EZ1623" s="134"/>
      <c r="FA1623" s="134"/>
      <c r="FB1623" s="134"/>
      <c r="FC1623" s="134"/>
      <c r="FD1623" s="134"/>
    </row>
    <row r="1624" spans="2:160" x14ac:dyDescent="0.2">
      <c r="B1624" s="55">
        <f t="shared" si="151"/>
        <v>0</v>
      </c>
      <c r="C1624" s="55" t="str">
        <f t="shared" si="152"/>
        <v/>
      </c>
      <c r="D1624" s="55" t="str">
        <f t="shared" si="153"/>
        <v/>
      </c>
      <c r="E1624" s="55" t="str">
        <f t="shared" si="154"/>
        <v/>
      </c>
      <c r="F1624" s="55" t="str">
        <f t="shared" si="155"/>
        <v/>
      </c>
      <c r="G1624" s="55" t="str">
        <f t="shared" si="150"/>
        <v/>
      </c>
      <c r="H1624" s="136" t="str">
        <f>IF(AND(M1624&gt;0,M1624&lt;='Summary STATS'!$C$22),1,"")</f>
        <v/>
      </c>
      <c r="J1624" s="26">
        <v>1623</v>
      </c>
      <c r="R1624" s="15"/>
      <c r="S1624" s="15"/>
      <c r="EZ1624" s="134"/>
      <c r="FA1624" s="134"/>
      <c r="FB1624" s="134"/>
      <c r="FC1624" s="134"/>
      <c r="FD1624" s="134"/>
    </row>
    <row r="1625" spans="2:160" x14ac:dyDescent="0.2">
      <c r="B1625" s="55">
        <f t="shared" si="151"/>
        <v>0</v>
      </c>
      <c r="C1625" s="55" t="str">
        <f t="shared" si="152"/>
        <v/>
      </c>
      <c r="D1625" s="55" t="str">
        <f t="shared" si="153"/>
        <v/>
      </c>
      <c r="E1625" s="55" t="str">
        <f t="shared" si="154"/>
        <v/>
      </c>
      <c r="F1625" s="55" t="str">
        <f t="shared" si="155"/>
        <v/>
      </c>
      <c r="G1625" s="55" t="str">
        <f t="shared" si="150"/>
        <v/>
      </c>
      <c r="H1625" s="136" t="str">
        <f>IF(AND(M1625&gt;0,M1625&lt;='Summary STATS'!$C$22),1,"")</f>
        <v/>
      </c>
      <c r="J1625" s="26">
        <v>1624</v>
      </c>
      <c r="R1625" s="15"/>
      <c r="S1625" s="15"/>
      <c r="EZ1625" s="134"/>
      <c r="FA1625" s="134"/>
      <c r="FB1625" s="134"/>
      <c r="FC1625" s="134"/>
      <c r="FD1625" s="134"/>
    </row>
    <row r="1626" spans="2:160" x14ac:dyDescent="0.2">
      <c r="B1626" s="55">
        <f t="shared" si="151"/>
        <v>0</v>
      </c>
      <c r="C1626" s="55" t="str">
        <f t="shared" si="152"/>
        <v/>
      </c>
      <c r="D1626" s="55" t="str">
        <f t="shared" si="153"/>
        <v/>
      </c>
      <c r="E1626" s="55" t="str">
        <f t="shared" si="154"/>
        <v/>
      </c>
      <c r="F1626" s="55" t="str">
        <f t="shared" si="155"/>
        <v/>
      </c>
      <c r="G1626" s="55" t="str">
        <f t="shared" ref="G1626:G1689" si="156">IF($B1626&gt;=1,$M1626,"")</f>
        <v/>
      </c>
      <c r="H1626" s="136" t="str">
        <f>IF(AND(M1626&gt;0,M1626&lt;='Summary STATS'!$C$22),1,"")</f>
        <v/>
      </c>
      <c r="J1626" s="26">
        <v>1625</v>
      </c>
      <c r="R1626" s="15"/>
      <c r="S1626" s="15"/>
      <c r="EZ1626" s="134"/>
      <c r="FA1626" s="134"/>
      <c r="FB1626" s="134"/>
      <c r="FC1626" s="134"/>
      <c r="FD1626" s="134"/>
    </row>
    <row r="1627" spans="2:160" x14ac:dyDescent="0.2">
      <c r="B1627" s="55">
        <f t="shared" si="151"/>
        <v>0</v>
      </c>
      <c r="C1627" s="55" t="str">
        <f t="shared" si="152"/>
        <v/>
      </c>
      <c r="D1627" s="55" t="str">
        <f t="shared" si="153"/>
        <v/>
      </c>
      <c r="E1627" s="55" t="str">
        <f t="shared" si="154"/>
        <v/>
      </c>
      <c r="F1627" s="55" t="str">
        <f t="shared" si="155"/>
        <v/>
      </c>
      <c r="G1627" s="55" t="str">
        <f t="shared" si="156"/>
        <v/>
      </c>
      <c r="H1627" s="136" t="str">
        <f>IF(AND(M1627&gt;0,M1627&lt;='Summary STATS'!$C$22),1,"")</f>
        <v/>
      </c>
      <c r="J1627" s="26">
        <v>1626</v>
      </c>
      <c r="R1627" s="15"/>
      <c r="S1627" s="15"/>
      <c r="EZ1627" s="134"/>
      <c r="FA1627" s="134"/>
      <c r="FB1627" s="134"/>
      <c r="FC1627" s="134"/>
      <c r="FD1627" s="134"/>
    </row>
    <row r="1628" spans="2:160" x14ac:dyDescent="0.2">
      <c r="B1628" s="55">
        <f t="shared" si="151"/>
        <v>0</v>
      </c>
      <c r="C1628" s="55" t="str">
        <f t="shared" si="152"/>
        <v/>
      </c>
      <c r="D1628" s="55" t="str">
        <f t="shared" si="153"/>
        <v/>
      </c>
      <c r="E1628" s="55" t="str">
        <f t="shared" si="154"/>
        <v/>
      </c>
      <c r="F1628" s="55" t="str">
        <f t="shared" si="155"/>
        <v/>
      </c>
      <c r="G1628" s="55" t="str">
        <f t="shared" si="156"/>
        <v/>
      </c>
      <c r="H1628" s="136" t="str">
        <f>IF(AND(M1628&gt;0,M1628&lt;='Summary STATS'!$C$22),1,"")</f>
        <v/>
      </c>
      <c r="J1628" s="26">
        <v>1627</v>
      </c>
      <c r="R1628" s="15"/>
      <c r="S1628" s="15"/>
      <c r="EZ1628" s="134"/>
      <c r="FA1628" s="134"/>
      <c r="FB1628" s="134"/>
      <c r="FC1628" s="134"/>
      <c r="FD1628" s="134"/>
    </row>
    <row r="1629" spans="2:160" x14ac:dyDescent="0.2">
      <c r="B1629" s="55">
        <f t="shared" si="151"/>
        <v>0</v>
      </c>
      <c r="C1629" s="55" t="str">
        <f t="shared" si="152"/>
        <v/>
      </c>
      <c r="D1629" s="55" t="str">
        <f t="shared" si="153"/>
        <v/>
      </c>
      <c r="E1629" s="55" t="str">
        <f t="shared" si="154"/>
        <v/>
      </c>
      <c r="F1629" s="55" t="str">
        <f t="shared" si="155"/>
        <v/>
      </c>
      <c r="G1629" s="55" t="str">
        <f t="shared" si="156"/>
        <v/>
      </c>
      <c r="H1629" s="136" t="str">
        <f>IF(AND(M1629&gt;0,M1629&lt;='Summary STATS'!$C$22),1,"")</f>
        <v/>
      </c>
      <c r="J1629" s="26">
        <v>1628</v>
      </c>
      <c r="R1629" s="15"/>
      <c r="S1629" s="15"/>
      <c r="EZ1629" s="134"/>
      <c r="FA1629" s="134"/>
      <c r="FB1629" s="134"/>
      <c r="FC1629" s="134"/>
      <c r="FD1629" s="134"/>
    </row>
    <row r="1630" spans="2:160" x14ac:dyDescent="0.2">
      <c r="B1630" s="55">
        <f t="shared" si="151"/>
        <v>0</v>
      </c>
      <c r="C1630" s="55" t="str">
        <f t="shared" si="152"/>
        <v/>
      </c>
      <c r="D1630" s="55" t="str">
        <f t="shared" si="153"/>
        <v/>
      </c>
      <c r="E1630" s="55" t="str">
        <f t="shared" si="154"/>
        <v/>
      </c>
      <c r="F1630" s="55" t="str">
        <f t="shared" si="155"/>
        <v/>
      </c>
      <c r="G1630" s="55" t="str">
        <f t="shared" si="156"/>
        <v/>
      </c>
      <c r="H1630" s="136" t="str">
        <f>IF(AND(M1630&gt;0,M1630&lt;='Summary STATS'!$C$22),1,"")</f>
        <v/>
      </c>
      <c r="J1630" s="26">
        <v>1629</v>
      </c>
      <c r="R1630" s="15"/>
      <c r="S1630" s="15"/>
      <c r="EZ1630" s="134"/>
      <c r="FA1630" s="134"/>
      <c r="FB1630" s="134"/>
      <c r="FC1630" s="134"/>
      <c r="FD1630" s="134"/>
    </row>
    <row r="1631" spans="2:160" x14ac:dyDescent="0.2">
      <c r="B1631" s="55">
        <f t="shared" si="151"/>
        <v>0</v>
      </c>
      <c r="C1631" s="55" t="str">
        <f t="shared" si="152"/>
        <v/>
      </c>
      <c r="D1631" s="55" t="str">
        <f t="shared" si="153"/>
        <v/>
      </c>
      <c r="E1631" s="55" t="str">
        <f t="shared" si="154"/>
        <v/>
      </c>
      <c r="F1631" s="55" t="str">
        <f t="shared" si="155"/>
        <v/>
      </c>
      <c r="G1631" s="55" t="str">
        <f t="shared" si="156"/>
        <v/>
      </c>
      <c r="H1631" s="136" t="str">
        <f>IF(AND(M1631&gt;0,M1631&lt;='Summary STATS'!$C$22),1,"")</f>
        <v/>
      </c>
      <c r="J1631" s="26">
        <v>1630</v>
      </c>
      <c r="R1631" s="15"/>
      <c r="S1631" s="15"/>
      <c r="EZ1631" s="134"/>
      <c r="FA1631" s="134"/>
      <c r="FB1631" s="134"/>
      <c r="FC1631" s="134"/>
      <c r="FD1631" s="134"/>
    </row>
    <row r="1632" spans="2:160" x14ac:dyDescent="0.2">
      <c r="B1632" s="55">
        <f t="shared" si="151"/>
        <v>0</v>
      </c>
      <c r="C1632" s="55" t="str">
        <f t="shared" si="152"/>
        <v/>
      </c>
      <c r="D1632" s="55" t="str">
        <f t="shared" si="153"/>
        <v/>
      </c>
      <c r="E1632" s="55" t="str">
        <f t="shared" si="154"/>
        <v/>
      </c>
      <c r="F1632" s="55" t="str">
        <f t="shared" si="155"/>
        <v/>
      </c>
      <c r="G1632" s="55" t="str">
        <f t="shared" si="156"/>
        <v/>
      </c>
      <c r="H1632" s="136" t="str">
        <f>IF(AND(M1632&gt;0,M1632&lt;='Summary STATS'!$C$22),1,"")</f>
        <v/>
      </c>
      <c r="J1632" s="26">
        <v>1631</v>
      </c>
      <c r="R1632" s="15"/>
      <c r="S1632" s="15"/>
      <c r="EZ1632" s="134"/>
      <c r="FA1632" s="134"/>
      <c r="FB1632" s="134"/>
      <c r="FC1632" s="134"/>
      <c r="FD1632" s="134"/>
    </row>
    <row r="1633" spans="2:160" x14ac:dyDescent="0.2">
      <c r="B1633" s="55">
        <f t="shared" si="151"/>
        <v>0</v>
      </c>
      <c r="C1633" s="55" t="str">
        <f t="shared" si="152"/>
        <v/>
      </c>
      <c r="D1633" s="55" t="str">
        <f t="shared" si="153"/>
        <v/>
      </c>
      <c r="E1633" s="55" t="str">
        <f t="shared" si="154"/>
        <v/>
      </c>
      <c r="F1633" s="55" t="str">
        <f t="shared" si="155"/>
        <v/>
      </c>
      <c r="G1633" s="55" t="str">
        <f t="shared" si="156"/>
        <v/>
      </c>
      <c r="H1633" s="136" t="str">
        <f>IF(AND(M1633&gt;0,M1633&lt;='Summary STATS'!$C$22),1,"")</f>
        <v/>
      </c>
      <c r="J1633" s="26">
        <v>1632</v>
      </c>
      <c r="R1633" s="15"/>
      <c r="S1633" s="15"/>
      <c r="EZ1633" s="134"/>
      <c r="FA1633" s="134"/>
      <c r="FB1633" s="134"/>
      <c r="FC1633" s="134"/>
      <c r="FD1633" s="134"/>
    </row>
    <row r="1634" spans="2:160" x14ac:dyDescent="0.2">
      <c r="B1634" s="55">
        <f t="shared" si="151"/>
        <v>0</v>
      </c>
      <c r="C1634" s="55" t="str">
        <f t="shared" si="152"/>
        <v/>
      </c>
      <c r="D1634" s="55" t="str">
        <f t="shared" si="153"/>
        <v/>
      </c>
      <c r="E1634" s="55" t="str">
        <f t="shared" si="154"/>
        <v/>
      </c>
      <c r="F1634" s="55" t="str">
        <f t="shared" si="155"/>
        <v/>
      </c>
      <c r="G1634" s="55" t="str">
        <f t="shared" si="156"/>
        <v/>
      </c>
      <c r="H1634" s="136" t="str">
        <f>IF(AND(M1634&gt;0,M1634&lt;='Summary STATS'!$C$22),1,"")</f>
        <v/>
      </c>
      <c r="J1634" s="26">
        <v>1633</v>
      </c>
      <c r="R1634" s="15"/>
      <c r="S1634" s="15"/>
      <c r="EZ1634" s="134"/>
      <c r="FA1634" s="134"/>
      <c r="FB1634" s="134"/>
      <c r="FC1634" s="134"/>
      <c r="FD1634" s="134"/>
    </row>
    <row r="1635" spans="2:160" x14ac:dyDescent="0.2">
      <c r="B1635" s="55">
        <f t="shared" si="151"/>
        <v>0</v>
      </c>
      <c r="C1635" s="55" t="str">
        <f t="shared" si="152"/>
        <v/>
      </c>
      <c r="D1635" s="55" t="str">
        <f t="shared" si="153"/>
        <v/>
      </c>
      <c r="E1635" s="55" t="str">
        <f t="shared" si="154"/>
        <v/>
      </c>
      <c r="F1635" s="55" t="str">
        <f t="shared" si="155"/>
        <v/>
      </c>
      <c r="G1635" s="55" t="str">
        <f t="shared" si="156"/>
        <v/>
      </c>
      <c r="H1635" s="136" t="str">
        <f>IF(AND(M1635&gt;0,M1635&lt;='Summary STATS'!$C$22),1,"")</f>
        <v/>
      </c>
      <c r="J1635" s="26">
        <v>1634</v>
      </c>
      <c r="R1635" s="15"/>
      <c r="S1635" s="15"/>
      <c r="EZ1635" s="134"/>
      <c r="FA1635" s="134"/>
      <c r="FB1635" s="134"/>
      <c r="FC1635" s="134"/>
      <c r="FD1635" s="134"/>
    </row>
    <row r="1636" spans="2:160" x14ac:dyDescent="0.2">
      <c r="B1636" s="55">
        <f t="shared" si="151"/>
        <v>0</v>
      </c>
      <c r="C1636" s="55" t="str">
        <f t="shared" si="152"/>
        <v/>
      </c>
      <c r="D1636" s="55" t="str">
        <f t="shared" si="153"/>
        <v/>
      </c>
      <c r="E1636" s="55" t="str">
        <f t="shared" si="154"/>
        <v/>
      </c>
      <c r="F1636" s="55" t="str">
        <f t="shared" si="155"/>
        <v/>
      </c>
      <c r="G1636" s="55" t="str">
        <f t="shared" si="156"/>
        <v/>
      </c>
      <c r="H1636" s="136" t="str">
        <f>IF(AND(M1636&gt;0,M1636&lt;='Summary STATS'!$C$22),1,"")</f>
        <v/>
      </c>
      <c r="J1636" s="26">
        <v>1635</v>
      </c>
      <c r="R1636" s="15"/>
      <c r="S1636" s="15"/>
      <c r="EZ1636" s="134"/>
      <c r="FA1636" s="134"/>
      <c r="FB1636" s="134"/>
      <c r="FC1636" s="134"/>
      <c r="FD1636" s="134"/>
    </row>
    <row r="1637" spans="2:160" x14ac:dyDescent="0.2">
      <c r="B1637" s="55">
        <f t="shared" si="151"/>
        <v>0</v>
      </c>
      <c r="C1637" s="55" t="str">
        <f t="shared" si="152"/>
        <v/>
      </c>
      <c r="D1637" s="55" t="str">
        <f t="shared" si="153"/>
        <v/>
      </c>
      <c r="E1637" s="55" t="str">
        <f t="shared" si="154"/>
        <v/>
      </c>
      <c r="F1637" s="55" t="str">
        <f t="shared" si="155"/>
        <v/>
      </c>
      <c r="G1637" s="55" t="str">
        <f t="shared" si="156"/>
        <v/>
      </c>
      <c r="H1637" s="136" t="str">
        <f>IF(AND(M1637&gt;0,M1637&lt;='Summary STATS'!$C$22),1,"")</f>
        <v/>
      </c>
      <c r="J1637" s="26">
        <v>1636</v>
      </c>
      <c r="R1637" s="15"/>
      <c r="S1637" s="15"/>
      <c r="EZ1637" s="134"/>
      <c r="FA1637" s="134"/>
      <c r="FB1637" s="134"/>
      <c r="FC1637" s="134"/>
      <c r="FD1637" s="134"/>
    </row>
    <row r="1638" spans="2:160" x14ac:dyDescent="0.2">
      <c r="B1638" s="55">
        <f t="shared" si="151"/>
        <v>0</v>
      </c>
      <c r="C1638" s="55" t="str">
        <f t="shared" si="152"/>
        <v/>
      </c>
      <c r="D1638" s="55" t="str">
        <f t="shared" si="153"/>
        <v/>
      </c>
      <c r="E1638" s="55" t="str">
        <f t="shared" si="154"/>
        <v/>
      </c>
      <c r="F1638" s="55" t="str">
        <f t="shared" si="155"/>
        <v/>
      </c>
      <c r="G1638" s="55" t="str">
        <f t="shared" si="156"/>
        <v/>
      </c>
      <c r="H1638" s="136" t="str">
        <f>IF(AND(M1638&gt;0,M1638&lt;='Summary STATS'!$C$22),1,"")</f>
        <v/>
      </c>
      <c r="J1638" s="26">
        <v>1637</v>
      </c>
      <c r="R1638" s="15"/>
      <c r="S1638" s="15"/>
      <c r="EZ1638" s="134"/>
      <c r="FA1638" s="134"/>
      <c r="FB1638" s="134"/>
      <c r="FC1638" s="134"/>
      <c r="FD1638" s="134"/>
    </row>
    <row r="1639" spans="2:160" x14ac:dyDescent="0.2">
      <c r="B1639" s="55">
        <f t="shared" si="151"/>
        <v>0</v>
      </c>
      <c r="C1639" s="55" t="str">
        <f t="shared" si="152"/>
        <v/>
      </c>
      <c r="D1639" s="55" t="str">
        <f t="shared" si="153"/>
        <v/>
      </c>
      <c r="E1639" s="55" t="str">
        <f t="shared" si="154"/>
        <v/>
      </c>
      <c r="F1639" s="55" t="str">
        <f t="shared" si="155"/>
        <v/>
      </c>
      <c r="G1639" s="55" t="str">
        <f t="shared" si="156"/>
        <v/>
      </c>
      <c r="H1639" s="136" t="str">
        <f>IF(AND(M1639&gt;0,M1639&lt;='Summary STATS'!$C$22),1,"")</f>
        <v/>
      </c>
      <c r="J1639" s="26">
        <v>1638</v>
      </c>
      <c r="R1639" s="15"/>
      <c r="S1639" s="15"/>
      <c r="EZ1639" s="134"/>
      <c r="FA1639" s="134"/>
      <c r="FB1639" s="134"/>
      <c r="FC1639" s="134"/>
      <c r="FD1639" s="134"/>
    </row>
    <row r="1640" spans="2:160" x14ac:dyDescent="0.2">
      <c r="B1640" s="55">
        <f t="shared" si="151"/>
        <v>0</v>
      </c>
      <c r="C1640" s="55" t="str">
        <f t="shared" si="152"/>
        <v/>
      </c>
      <c r="D1640" s="55" t="str">
        <f t="shared" si="153"/>
        <v/>
      </c>
      <c r="E1640" s="55" t="str">
        <f t="shared" si="154"/>
        <v/>
      </c>
      <c r="F1640" s="55" t="str">
        <f t="shared" si="155"/>
        <v/>
      </c>
      <c r="G1640" s="55" t="str">
        <f t="shared" si="156"/>
        <v/>
      </c>
      <c r="H1640" s="136" t="str">
        <f>IF(AND(M1640&gt;0,M1640&lt;='Summary STATS'!$C$22),1,"")</f>
        <v/>
      </c>
      <c r="J1640" s="26">
        <v>1639</v>
      </c>
      <c r="R1640" s="15"/>
      <c r="S1640" s="15"/>
      <c r="EZ1640" s="134"/>
      <c r="FA1640" s="134"/>
      <c r="FB1640" s="134"/>
      <c r="FC1640" s="134"/>
      <c r="FD1640" s="134"/>
    </row>
    <row r="1641" spans="2:160" x14ac:dyDescent="0.2">
      <c r="B1641" s="55">
        <f t="shared" si="151"/>
        <v>0</v>
      </c>
      <c r="C1641" s="55" t="str">
        <f t="shared" si="152"/>
        <v/>
      </c>
      <c r="D1641" s="55" t="str">
        <f t="shared" si="153"/>
        <v/>
      </c>
      <c r="E1641" s="55" t="str">
        <f t="shared" si="154"/>
        <v/>
      </c>
      <c r="F1641" s="55" t="str">
        <f t="shared" si="155"/>
        <v/>
      </c>
      <c r="G1641" s="55" t="str">
        <f t="shared" si="156"/>
        <v/>
      </c>
      <c r="H1641" s="136" t="str">
        <f>IF(AND(M1641&gt;0,M1641&lt;='Summary STATS'!$C$22),1,"")</f>
        <v/>
      </c>
      <c r="J1641" s="26">
        <v>1640</v>
      </c>
      <c r="R1641" s="15"/>
      <c r="S1641" s="15"/>
      <c r="EZ1641" s="134"/>
      <c r="FA1641" s="134"/>
      <c r="FB1641" s="134"/>
      <c r="FC1641" s="134"/>
      <c r="FD1641" s="134"/>
    </row>
    <row r="1642" spans="2:160" x14ac:dyDescent="0.2">
      <c r="B1642" s="55">
        <f t="shared" si="151"/>
        <v>0</v>
      </c>
      <c r="C1642" s="55" t="str">
        <f t="shared" si="152"/>
        <v/>
      </c>
      <c r="D1642" s="55" t="str">
        <f t="shared" si="153"/>
        <v/>
      </c>
      <c r="E1642" s="55" t="str">
        <f t="shared" si="154"/>
        <v/>
      </c>
      <c r="F1642" s="55" t="str">
        <f t="shared" si="155"/>
        <v/>
      </c>
      <c r="G1642" s="55" t="str">
        <f t="shared" si="156"/>
        <v/>
      </c>
      <c r="H1642" s="136" t="str">
        <f>IF(AND(M1642&gt;0,M1642&lt;='Summary STATS'!$C$22),1,"")</f>
        <v/>
      </c>
      <c r="J1642" s="26">
        <v>1641</v>
      </c>
      <c r="R1642" s="15"/>
      <c r="S1642" s="15"/>
      <c r="EZ1642" s="134"/>
      <c r="FA1642" s="134"/>
      <c r="FB1642" s="134"/>
      <c r="FC1642" s="134"/>
      <c r="FD1642" s="134"/>
    </row>
    <row r="1643" spans="2:160" x14ac:dyDescent="0.2">
      <c r="B1643" s="55">
        <f t="shared" si="151"/>
        <v>0</v>
      </c>
      <c r="C1643" s="55" t="str">
        <f t="shared" si="152"/>
        <v/>
      </c>
      <c r="D1643" s="55" t="str">
        <f t="shared" si="153"/>
        <v/>
      </c>
      <c r="E1643" s="55" t="str">
        <f t="shared" si="154"/>
        <v/>
      </c>
      <c r="F1643" s="55" t="str">
        <f t="shared" si="155"/>
        <v/>
      </c>
      <c r="G1643" s="55" t="str">
        <f t="shared" si="156"/>
        <v/>
      </c>
      <c r="H1643" s="136" t="str">
        <f>IF(AND(M1643&gt;0,M1643&lt;='Summary STATS'!$C$22),1,"")</f>
        <v/>
      </c>
      <c r="J1643" s="26">
        <v>1642</v>
      </c>
      <c r="R1643" s="15"/>
      <c r="S1643" s="15"/>
      <c r="EZ1643" s="134"/>
      <c r="FA1643" s="134"/>
      <c r="FB1643" s="134"/>
      <c r="FC1643" s="134"/>
      <c r="FD1643" s="134"/>
    </row>
    <row r="1644" spans="2:160" x14ac:dyDescent="0.2">
      <c r="B1644" s="55">
        <f t="shared" si="151"/>
        <v>0</v>
      </c>
      <c r="C1644" s="55" t="str">
        <f t="shared" si="152"/>
        <v/>
      </c>
      <c r="D1644" s="55" t="str">
        <f t="shared" si="153"/>
        <v/>
      </c>
      <c r="E1644" s="55" t="str">
        <f t="shared" si="154"/>
        <v/>
      </c>
      <c r="F1644" s="55" t="str">
        <f t="shared" si="155"/>
        <v/>
      </c>
      <c r="G1644" s="55" t="str">
        <f t="shared" si="156"/>
        <v/>
      </c>
      <c r="H1644" s="136" t="str">
        <f>IF(AND(M1644&gt;0,M1644&lt;='Summary STATS'!$C$22),1,"")</f>
        <v/>
      </c>
      <c r="J1644" s="26">
        <v>1643</v>
      </c>
      <c r="R1644" s="15"/>
      <c r="S1644" s="15"/>
      <c r="EZ1644" s="134"/>
      <c r="FA1644" s="134"/>
      <c r="FB1644" s="134"/>
      <c r="FC1644" s="134"/>
      <c r="FD1644" s="134"/>
    </row>
    <row r="1645" spans="2:160" x14ac:dyDescent="0.2">
      <c r="B1645" s="55">
        <f t="shared" si="151"/>
        <v>0</v>
      </c>
      <c r="C1645" s="55" t="str">
        <f t="shared" si="152"/>
        <v/>
      </c>
      <c r="D1645" s="55" t="str">
        <f t="shared" si="153"/>
        <v/>
      </c>
      <c r="E1645" s="55" t="str">
        <f t="shared" si="154"/>
        <v/>
      </c>
      <c r="F1645" s="55" t="str">
        <f t="shared" si="155"/>
        <v/>
      </c>
      <c r="G1645" s="55" t="str">
        <f t="shared" si="156"/>
        <v/>
      </c>
      <c r="H1645" s="136" t="str">
        <f>IF(AND(M1645&gt;0,M1645&lt;='Summary STATS'!$C$22),1,"")</f>
        <v/>
      </c>
      <c r="J1645" s="26">
        <v>1644</v>
      </c>
      <c r="R1645" s="15"/>
      <c r="S1645" s="15"/>
      <c r="EZ1645" s="134"/>
      <c r="FA1645" s="134"/>
      <c r="FB1645" s="134"/>
      <c r="FC1645" s="134"/>
      <c r="FD1645" s="134"/>
    </row>
    <row r="1646" spans="2:160" x14ac:dyDescent="0.2">
      <c r="B1646" s="55">
        <f t="shared" si="151"/>
        <v>0</v>
      </c>
      <c r="C1646" s="55" t="str">
        <f t="shared" si="152"/>
        <v/>
      </c>
      <c r="D1646" s="55" t="str">
        <f t="shared" si="153"/>
        <v/>
      </c>
      <c r="E1646" s="55" t="str">
        <f t="shared" si="154"/>
        <v/>
      </c>
      <c r="F1646" s="55" t="str">
        <f t="shared" si="155"/>
        <v/>
      </c>
      <c r="G1646" s="55" t="str">
        <f t="shared" si="156"/>
        <v/>
      </c>
      <c r="H1646" s="136" t="str">
        <f>IF(AND(M1646&gt;0,M1646&lt;='Summary STATS'!$C$22),1,"")</f>
        <v/>
      </c>
      <c r="J1646" s="26">
        <v>1645</v>
      </c>
      <c r="R1646" s="15"/>
      <c r="S1646" s="15"/>
      <c r="EZ1646" s="134"/>
      <c r="FA1646" s="134"/>
      <c r="FB1646" s="134"/>
      <c r="FC1646" s="134"/>
      <c r="FD1646" s="134"/>
    </row>
    <row r="1647" spans="2:160" x14ac:dyDescent="0.2">
      <c r="B1647" s="55">
        <f t="shared" si="151"/>
        <v>0</v>
      </c>
      <c r="C1647" s="55" t="str">
        <f t="shared" si="152"/>
        <v/>
      </c>
      <c r="D1647" s="55" t="str">
        <f t="shared" si="153"/>
        <v/>
      </c>
      <c r="E1647" s="55" t="str">
        <f t="shared" si="154"/>
        <v/>
      </c>
      <c r="F1647" s="55" t="str">
        <f t="shared" si="155"/>
        <v/>
      </c>
      <c r="G1647" s="55" t="str">
        <f t="shared" si="156"/>
        <v/>
      </c>
      <c r="H1647" s="136" t="str">
        <f>IF(AND(M1647&gt;0,M1647&lt;='Summary STATS'!$C$22),1,"")</f>
        <v/>
      </c>
      <c r="J1647" s="26">
        <v>1646</v>
      </c>
      <c r="R1647" s="15"/>
      <c r="S1647" s="15"/>
      <c r="EZ1647" s="134"/>
      <c r="FA1647" s="134"/>
      <c r="FB1647" s="134"/>
      <c r="FC1647" s="134"/>
      <c r="FD1647" s="134"/>
    </row>
    <row r="1648" spans="2:160" x14ac:dyDescent="0.2">
      <c r="B1648" s="55">
        <f t="shared" si="151"/>
        <v>0</v>
      </c>
      <c r="C1648" s="55" t="str">
        <f t="shared" si="152"/>
        <v/>
      </c>
      <c r="D1648" s="55" t="str">
        <f t="shared" si="153"/>
        <v/>
      </c>
      <c r="E1648" s="55" t="str">
        <f t="shared" si="154"/>
        <v/>
      </c>
      <c r="F1648" s="55" t="str">
        <f t="shared" si="155"/>
        <v/>
      </c>
      <c r="G1648" s="55" t="str">
        <f t="shared" si="156"/>
        <v/>
      </c>
      <c r="H1648" s="136" t="str">
        <f>IF(AND(M1648&gt;0,M1648&lt;='Summary STATS'!$C$22),1,"")</f>
        <v/>
      </c>
      <c r="J1648" s="26">
        <v>1647</v>
      </c>
      <c r="R1648" s="15"/>
      <c r="S1648" s="15"/>
      <c r="EZ1648" s="134"/>
      <c r="FA1648" s="134"/>
      <c r="FB1648" s="134"/>
      <c r="FC1648" s="134"/>
      <c r="FD1648" s="134"/>
    </row>
    <row r="1649" spans="2:160" x14ac:dyDescent="0.2">
      <c r="B1649" s="55">
        <f t="shared" si="151"/>
        <v>0</v>
      </c>
      <c r="C1649" s="55" t="str">
        <f t="shared" si="152"/>
        <v/>
      </c>
      <c r="D1649" s="55" t="str">
        <f t="shared" si="153"/>
        <v/>
      </c>
      <c r="E1649" s="55" t="str">
        <f t="shared" si="154"/>
        <v/>
      </c>
      <c r="F1649" s="55" t="str">
        <f t="shared" si="155"/>
        <v/>
      </c>
      <c r="G1649" s="55" t="str">
        <f t="shared" si="156"/>
        <v/>
      </c>
      <c r="H1649" s="136" t="str">
        <f>IF(AND(M1649&gt;0,M1649&lt;='Summary STATS'!$C$22),1,"")</f>
        <v/>
      </c>
      <c r="J1649" s="26">
        <v>1648</v>
      </c>
      <c r="R1649" s="15"/>
      <c r="S1649" s="15"/>
      <c r="EZ1649" s="134"/>
      <c r="FA1649" s="134"/>
      <c r="FB1649" s="134"/>
      <c r="FC1649" s="134"/>
      <c r="FD1649" s="134"/>
    </row>
    <row r="1650" spans="2:160" x14ac:dyDescent="0.2">
      <c r="B1650" s="55">
        <f t="shared" si="151"/>
        <v>0</v>
      </c>
      <c r="C1650" s="55" t="str">
        <f t="shared" si="152"/>
        <v/>
      </c>
      <c r="D1650" s="55" t="str">
        <f t="shared" si="153"/>
        <v/>
      </c>
      <c r="E1650" s="55" t="str">
        <f t="shared" si="154"/>
        <v/>
      </c>
      <c r="F1650" s="55" t="str">
        <f t="shared" si="155"/>
        <v/>
      </c>
      <c r="G1650" s="55" t="str">
        <f t="shared" si="156"/>
        <v/>
      </c>
      <c r="H1650" s="136" t="str">
        <f>IF(AND(M1650&gt;0,M1650&lt;='Summary STATS'!$C$22),1,"")</f>
        <v/>
      </c>
      <c r="J1650" s="26">
        <v>1649</v>
      </c>
      <c r="R1650" s="15"/>
      <c r="S1650" s="15"/>
      <c r="EZ1650" s="134"/>
      <c r="FA1650" s="134"/>
      <c r="FB1650" s="134"/>
      <c r="FC1650" s="134"/>
      <c r="FD1650" s="134"/>
    </row>
    <row r="1651" spans="2:160" x14ac:dyDescent="0.2">
      <c r="B1651" s="55">
        <f t="shared" si="151"/>
        <v>0</v>
      </c>
      <c r="C1651" s="55" t="str">
        <f t="shared" si="152"/>
        <v/>
      </c>
      <c r="D1651" s="55" t="str">
        <f t="shared" si="153"/>
        <v/>
      </c>
      <c r="E1651" s="55" t="str">
        <f t="shared" si="154"/>
        <v/>
      </c>
      <c r="F1651" s="55" t="str">
        <f t="shared" si="155"/>
        <v/>
      </c>
      <c r="G1651" s="55" t="str">
        <f t="shared" si="156"/>
        <v/>
      </c>
      <c r="H1651" s="136" t="str">
        <f>IF(AND(M1651&gt;0,M1651&lt;='Summary STATS'!$C$22),1,"")</f>
        <v/>
      </c>
      <c r="J1651" s="26">
        <v>1650</v>
      </c>
      <c r="R1651" s="15"/>
      <c r="S1651" s="15"/>
      <c r="EZ1651" s="134"/>
      <c r="FA1651" s="134"/>
      <c r="FB1651" s="134"/>
      <c r="FC1651" s="134"/>
      <c r="FD1651" s="134"/>
    </row>
    <row r="1652" spans="2:160" x14ac:dyDescent="0.2">
      <c r="B1652" s="55">
        <f t="shared" si="151"/>
        <v>0</v>
      </c>
      <c r="C1652" s="55" t="str">
        <f t="shared" si="152"/>
        <v/>
      </c>
      <c r="D1652" s="55" t="str">
        <f t="shared" si="153"/>
        <v/>
      </c>
      <c r="E1652" s="55" t="str">
        <f t="shared" si="154"/>
        <v/>
      </c>
      <c r="F1652" s="55" t="str">
        <f t="shared" si="155"/>
        <v/>
      </c>
      <c r="G1652" s="55" t="str">
        <f t="shared" si="156"/>
        <v/>
      </c>
      <c r="H1652" s="136" t="str">
        <f>IF(AND(M1652&gt;0,M1652&lt;='Summary STATS'!$C$22),1,"")</f>
        <v/>
      </c>
      <c r="J1652" s="26">
        <v>1651</v>
      </c>
      <c r="R1652" s="15"/>
      <c r="S1652" s="15"/>
      <c r="EZ1652" s="134"/>
      <c r="FA1652" s="134"/>
      <c r="FB1652" s="134"/>
      <c r="FC1652" s="134"/>
      <c r="FD1652" s="134"/>
    </row>
    <row r="1653" spans="2:160" x14ac:dyDescent="0.2">
      <c r="B1653" s="55">
        <f t="shared" si="151"/>
        <v>0</v>
      </c>
      <c r="C1653" s="55" t="str">
        <f t="shared" si="152"/>
        <v/>
      </c>
      <c r="D1653" s="55" t="str">
        <f t="shared" si="153"/>
        <v/>
      </c>
      <c r="E1653" s="55" t="str">
        <f t="shared" si="154"/>
        <v/>
      </c>
      <c r="F1653" s="55" t="str">
        <f t="shared" si="155"/>
        <v/>
      </c>
      <c r="G1653" s="55" t="str">
        <f t="shared" si="156"/>
        <v/>
      </c>
      <c r="H1653" s="136" t="str">
        <f>IF(AND(M1653&gt;0,M1653&lt;='Summary STATS'!$C$22),1,"")</f>
        <v/>
      </c>
      <c r="J1653" s="26">
        <v>1652</v>
      </c>
      <c r="R1653" s="15"/>
      <c r="S1653" s="15"/>
      <c r="EZ1653" s="134"/>
      <c r="FA1653" s="134"/>
      <c r="FB1653" s="134"/>
      <c r="FC1653" s="134"/>
      <c r="FD1653" s="134"/>
    </row>
    <row r="1654" spans="2:160" x14ac:dyDescent="0.2">
      <c r="B1654" s="55">
        <f t="shared" si="151"/>
        <v>0</v>
      </c>
      <c r="C1654" s="55" t="str">
        <f t="shared" si="152"/>
        <v/>
      </c>
      <c r="D1654" s="55" t="str">
        <f t="shared" si="153"/>
        <v/>
      </c>
      <c r="E1654" s="55" t="str">
        <f t="shared" si="154"/>
        <v/>
      </c>
      <c r="F1654" s="55" t="str">
        <f t="shared" si="155"/>
        <v/>
      </c>
      <c r="G1654" s="55" t="str">
        <f t="shared" si="156"/>
        <v/>
      </c>
      <c r="H1654" s="136" t="str">
        <f>IF(AND(M1654&gt;0,M1654&lt;='Summary STATS'!$C$22),1,"")</f>
        <v/>
      </c>
      <c r="J1654" s="26">
        <v>1653</v>
      </c>
      <c r="R1654" s="15"/>
      <c r="S1654" s="15"/>
      <c r="EZ1654" s="134"/>
      <c r="FA1654" s="134"/>
      <c r="FB1654" s="134"/>
      <c r="FC1654" s="134"/>
      <c r="FD1654" s="134"/>
    </row>
    <row r="1655" spans="2:160" x14ac:dyDescent="0.2">
      <c r="B1655" s="55">
        <f t="shared" si="151"/>
        <v>0</v>
      </c>
      <c r="C1655" s="55" t="str">
        <f t="shared" si="152"/>
        <v/>
      </c>
      <c r="D1655" s="55" t="str">
        <f t="shared" si="153"/>
        <v/>
      </c>
      <c r="E1655" s="55" t="str">
        <f t="shared" si="154"/>
        <v/>
      </c>
      <c r="F1655" s="55" t="str">
        <f t="shared" si="155"/>
        <v/>
      </c>
      <c r="G1655" s="55" t="str">
        <f t="shared" si="156"/>
        <v/>
      </c>
      <c r="H1655" s="136" t="str">
        <f>IF(AND(M1655&gt;0,M1655&lt;='Summary STATS'!$C$22),1,"")</f>
        <v/>
      </c>
      <c r="J1655" s="26">
        <v>1654</v>
      </c>
      <c r="R1655" s="15"/>
      <c r="S1655" s="15"/>
      <c r="EZ1655" s="134"/>
      <c r="FA1655" s="134"/>
      <c r="FB1655" s="134"/>
      <c r="FC1655" s="134"/>
      <c r="FD1655" s="134"/>
    </row>
    <row r="1656" spans="2:160" x14ac:dyDescent="0.2">
      <c r="B1656" s="55">
        <f t="shared" si="151"/>
        <v>0</v>
      </c>
      <c r="C1656" s="55" t="str">
        <f t="shared" si="152"/>
        <v/>
      </c>
      <c r="D1656" s="55" t="str">
        <f t="shared" si="153"/>
        <v/>
      </c>
      <c r="E1656" s="55" t="str">
        <f t="shared" si="154"/>
        <v/>
      </c>
      <c r="F1656" s="55" t="str">
        <f t="shared" si="155"/>
        <v/>
      </c>
      <c r="G1656" s="55" t="str">
        <f t="shared" si="156"/>
        <v/>
      </c>
      <c r="H1656" s="136" t="str">
        <f>IF(AND(M1656&gt;0,M1656&lt;='Summary STATS'!$C$22),1,"")</f>
        <v/>
      </c>
      <c r="J1656" s="26">
        <v>1655</v>
      </c>
      <c r="R1656" s="15"/>
      <c r="S1656" s="15"/>
      <c r="EZ1656" s="134"/>
      <c r="FA1656" s="134"/>
      <c r="FB1656" s="134"/>
      <c r="FC1656" s="134"/>
      <c r="FD1656" s="134"/>
    </row>
    <row r="1657" spans="2:160" x14ac:dyDescent="0.2">
      <c r="B1657" s="55">
        <f t="shared" si="151"/>
        <v>0</v>
      </c>
      <c r="C1657" s="55" t="str">
        <f t="shared" si="152"/>
        <v/>
      </c>
      <c r="D1657" s="55" t="str">
        <f t="shared" si="153"/>
        <v/>
      </c>
      <c r="E1657" s="55" t="str">
        <f t="shared" si="154"/>
        <v/>
      </c>
      <c r="F1657" s="55" t="str">
        <f t="shared" si="155"/>
        <v/>
      </c>
      <c r="G1657" s="55" t="str">
        <f t="shared" si="156"/>
        <v/>
      </c>
      <c r="H1657" s="136" t="str">
        <f>IF(AND(M1657&gt;0,M1657&lt;='Summary STATS'!$C$22),1,"")</f>
        <v/>
      </c>
      <c r="J1657" s="26">
        <v>1656</v>
      </c>
      <c r="R1657" s="15"/>
      <c r="S1657" s="15"/>
      <c r="EZ1657" s="134"/>
      <c r="FA1657" s="134"/>
      <c r="FB1657" s="134"/>
      <c r="FC1657" s="134"/>
      <c r="FD1657" s="134"/>
    </row>
    <row r="1658" spans="2:160" x14ac:dyDescent="0.2">
      <c r="B1658" s="55">
        <f t="shared" si="151"/>
        <v>0</v>
      </c>
      <c r="C1658" s="55" t="str">
        <f t="shared" si="152"/>
        <v/>
      </c>
      <c r="D1658" s="55" t="str">
        <f t="shared" si="153"/>
        <v/>
      </c>
      <c r="E1658" s="55" t="str">
        <f t="shared" si="154"/>
        <v/>
      </c>
      <c r="F1658" s="55" t="str">
        <f t="shared" si="155"/>
        <v/>
      </c>
      <c r="G1658" s="55" t="str">
        <f t="shared" si="156"/>
        <v/>
      </c>
      <c r="H1658" s="136" t="str">
        <f>IF(AND(M1658&gt;0,M1658&lt;='Summary STATS'!$C$22),1,"")</f>
        <v/>
      </c>
      <c r="J1658" s="26">
        <v>1657</v>
      </c>
      <c r="R1658" s="15"/>
      <c r="S1658" s="15"/>
      <c r="EZ1658" s="134"/>
      <c r="FA1658" s="134"/>
      <c r="FB1658" s="134"/>
      <c r="FC1658" s="134"/>
      <c r="FD1658" s="134"/>
    </row>
    <row r="1659" spans="2:160" x14ac:dyDescent="0.2">
      <c r="B1659" s="55">
        <f t="shared" si="151"/>
        <v>0</v>
      </c>
      <c r="C1659" s="55" t="str">
        <f t="shared" si="152"/>
        <v/>
      </c>
      <c r="D1659" s="55" t="str">
        <f t="shared" si="153"/>
        <v/>
      </c>
      <c r="E1659" s="55" t="str">
        <f t="shared" si="154"/>
        <v/>
      </c>
      <c r="F1659" s="55" t="str">
        <f t="shared" si="155"/>
        <v/>
      </c>
      <c r="G1659" s="55" t="str">
        <f t="shared" si="156"/>
        <v/>
      </c>
      <c r="H1659" s="136" t="str">
        <f>IF(AND(M1659&gt;0,M1659&lt;='Summary STATS'!$C$22),1,"")</f>
        <v/>
      </c>
      <c r="J1659" s="26">
        <v>1658</v>
      </c>
      <c r="R1659" s="15"/>
      <c r="S1659" s="15"/>
      <c r="EZ1659" s="134"/>
      <c r="FA1659" s="134"/>
      <c r="FB1659" s="134"/>
      <c r="FC1659" s="134"/>
      <c r="FD1659" s="134"/>
    </row>
    <row r="1660" spans="2:160" x14ac:dyDescent="0.2">
      <c r="B1660" s="55">
        <f t="shared" si="151"/>
        <v>0</v>
      </c>
      <c r="C1660" s="55" t="str">
        <f t="shared" si="152"/>
        <v/>
      </c>
      <c r="D1660" s="55" t="str">
        <f t="shared" si="153"/>
        <v/>
      </c>
      <c r="E1660" s="55" t="str">
        <f t="shared" si="154"/>
        <v/>
      </c>
      <c r="F1660" s="55" t="str">
        <f t="shared" si="155"/>
        <v/>
      </c>
      <c r="G1660" s="55" t="str">
        <f t="shared" si="156"/>
        <v/>
      </c>
      <c r="H1660" s="136" t="str">
        <f>IF(AND(M1660&gt;0,M1660&lt;='Summary STATS'!$C$22),1,"")</f>
        <v/>
      </c>
      <c r="J1660" s="26">
        <v>1659</v>
      </c>
      <c r="R1660" s="15"/>
      <c r="S1660" s="15"/>
      <c r="EZ1660" s="134"/>
      <c r="FA1660" s="134"/>
      <c r="FB1660" s="134"/>
      <c r="FC1660" s="134"/>
      <c r="FD1660" s="134"/>
    </row>
    <row r="1661" spans="2:160" x14ac:dyDescent="0.2">
      <c r="B1661" s="55">
        <f t="shared" si="151"/>
        <v>0</v>
      </c>
      <c r="C1661" s="55" t="str">
        <f t="shared" si="152"/>
        <v/>
      </c>
      <c r="D1661" s="55" t="str">
        <f t="shared" si="153"/>
        <v/>
      </c>
      <c r="E1661" s="55" t="str">
        <f t="shared" si="154"/>
        <v/>
      </c>
      <c r="F1661" s="55" t="str">
        <f t="shared" si="155"/>
        <v/>
      </c>
      <c r="G1661" s="55" t="str">
        <f t="shared" si="156"/>
        <v/>
      </c>
      <c r="H1661" s="136" t="str">
        <f>IF(AND(M1661&gt;0,M1661&lt;='Summary STATS'!$C$22),1,"")</f>
        <v/>
      </c>
      <c r="J1661" s="26">
        <v>1660</v>
      </c>
      <c r="R1661" s="15"/>
      <c r="S1661" s="15"/>
      <c r="EZ1661" s="134"/>
      <c r="FA1661" s="134"/>
      <c r="FB1661" s="134"/>
      <c r="FC1661" s="134"/>
      <c r="FD1661" s="134"/>
    </row>
    <row r="1662" spans="2:160" x14ac:dyDescent="0.2">
      <c r="B1662" s="55">
        <f t="shared" si="151"/>
        <v>0</v>
      </c>
      <c r="C1662" s="55" t="str">
        <f t="shared" si="152"/>
        <v/>
      </c>
      <c r="D1662" s="55" t="str">
        <f t="shared" si="153"/>
        <v/>
      </c>
      <c r="E1662" s="55" t="str">
        <f t="shared" si="154"/>
        <v/>
      </c>
      <c r="F1662" s="55" t="str">
        <f t="shared" si="155"/>
        <v/>
      </c>
      <c r="G1662" s="55" t="str">
        <f t="shared" si="156"/>
        <v/>
      </c>
      <c r="H1662" s="136" t="str">
        <f>IF(AND(M1662&gt;0,M1662&lt;='Summary STATS'!$C$22),1,"")</f>
        <v/>
      </c>
      <c r="J1662" s="26">
        <v>1661</v>
      </c>
      <c r="R1662" s="15"/>
      <c r="S1662" s="15"/>
      <c r="EZ1662" s="134"/>
      <c r="FA1662" s="134"/>
      <c r="FB1662" s="134"/>
      <c r="FC1662" s="134"/>
      <c r="FD1662" s="134"/>
    </row>
    <row r="1663" spans="2:160" x14ac:dyDescent="0.2">
      <c r="B1663" s="55">
        <f t="shared" si="151"/>
        <v>0</v>
      </c>
      <c r="C1663" s="55" t="str">
        <f t="shared" si="152"/>
        <v/>
      </c>
      <c r="D1663" s="55" t="str">
        <f t="shared" si="153"/>
        <v/>
      </c>
      <c r="E1663" s="55" t="str">
        <f t="shared" si="154"/>
        <v/>
      </c>
      <c r="F1663" s="55" t="str">
        <f t="shared" si="155"/>
        <v/>
      </c>
      <c r="G1663" s="55" t="str">
        <f t="shared" si="156"/>
        <v/>
      </c>
      <c r="H1663" s="136" t="str">
        <f>IF(AND(M1663&gt;0,M1663&lt;='Summary STATS'!$C$22),1,"")</f>
        <v/>
      </c>
      <c r="J1663" s="26">
        <v>1662</v>
      </c>
      <c r="R1663" s="15"/>
      <c r="S1663" s="15"/>
      <c r="EZ1663" s="134"/>
      <c r="FA1663" s="134"/>
      <c r="FB1663" s="134"/>
      <c r="FC1663" s="134"/>
      <c r="FD1663" s="134"/>
    </row>
    <row r="1664" spans="2:160" x14ac:dyDescent="0.2">
      <c r="B1664" s="55">
        <f t="shared" si="151"/>
        <v>0</v>
      </c>
      <c r="C1664" s="55" t="str">
        <f t="shared" si="152"/>
        <v/>
      </c>
      <c r="D1664" s="55" t="str">
        <f t="shared" si="153"/>
        <v/>
      </c>
      <c r="E1664" s="55" t="str">
        <f t="shared" si="154"/>
        <v/>
      </c>
      <c r="F1664" s="55" t="str">
        <f t="shared" si="155"/>
        <v/>
      </c>
      <c r="G1664" s="55" t="str">
        <f t="shared" si="156"/>
        <v/>
      </c>
      <c r="H1664" s="136" t="str">
        <f>IF(AND(M1664&gt;0,M1664&lt;='Summary STATS'!$C$22),1,"")</f>
        <v/>
      </c>
      <c r="J1664" s="26">
        <v>1663</v>
      </c>
      <c r="R1664" s="15"/>
      <c r="S1664" s="15"/>
      <c r="EZ1664" s="134"/>
      <c r="FA1664" s="134"/>
      <c r="FB1664" s="134"/>
      <c r="FC1664" s="134"/>
      <c r="FD1664" s="134"/>
    </row>
    <row r="1665" spans="2:160" x14ac:dyDescent="0.2">
      <c r="B1665" s="55">
        <f t="shared" si="151"/>
        <v>0</v>
      </c>
      <c r="C1665" s="55" t="str">
        <f t="shared" si="152"/>
        <v/>
      </c>
      <c r="D1665" s="55" t="str">
        <f t="shared" si="153"/>
        <v/>
      </c>
      <c r="E1665" s="55" t="str">
        <f t="shared" si="154"/>
        <v/>
      </c>
      <c r="F1665" s="55" t="str">
        <f t="shared" si="155"/>
        <v/>
      </c>
      <c r="G1665" s="55" t="str">
        <f t="shared" si="156"/>
        <v/>
      </c>
      <c r="H1665" s="136" t="str">
        <f>IF(AND(M1665&gt;0,M1665&lt;='Summary STATS'!$C$22),1,"")</f>
        <v/>
      </c>
      <c r="J1665" s="26">
        <v>1664</v>
      </c>
      <c r="R1665" s="15"/>
      <c r="S1665" s="15"/>
      <c r="EZ1665" s="134"/>
      <c r="FA1665" s="134"/>
      <c r="FB1665" s="134"/>
      <c r="FC1665" s="134"/>
      <c r="FD1665" s="134"/>
    </row>
    <row r="1666" spans="2:160" x14ac:dyDescent="0.2">
      <c r="B1666" s="55">
        <f t="shared" ref="B1666:B1729" si="157">COUNT(R1666:EY1666,FE1666:FM1666)</f>
        <v>0</v>
      </c>
      <c r="C1666" s="55" t="str">
        <f t="shared" ref="C1666:C1729" si="158">IF(COUNT(R1666:EY1666,FE1666:FM1666)&gt;0,COUNT(R1666:EY1666,FE1666:FM1666),"")</f>
        <v/>
      </c>
      <c r="D1666" s="55" t="str">
        <f t="shared" ref="D1666:D1729" si="159">IF(COUNT(T1666:BJ1666,BL1666:BT1666,BV1666:CB1666,CD1666:EY1666,FE1666:FM1666)&gt;0,COUNT(T1666:BJ1666,BL1666:BT1666,BV1666:CB1666,CD1666:EY1666,FE1666:FM1666),"")</f>
        <v/>
      </c>
      <c r="E1666" s="55" t="str">
        <f t="shared" ref="E1666:E1729" si="160">IF(H1666=1,COUNT(R1666:EY1666,FE1666:FM1666),"")</f>
        <v/>
      </c>
      <c r="F1666" s="55" t="str">
        <f t="shared" ref="F1666:F1729" si="161">IF(H1666=1,COUNT(T1666:BJ1666,BL1666:BT1666,BV1666:CB1666,CD1666:EY1666,FE1666:FM1666),"")</f>
        <v/>
      </c>
      <c r="G1666" s="55" t="str">
        <f t="shared" si="156"/>
        <v/>
      </c>
      <c r="H1666" s="136" t="str">
        <f>IF(AND(M1666&gt;0,M1666&lt;='Summary STATS'!$C$22),1,"")</f>
        <v/>
      </c>
      <c r="J1666" s="26">
        <v>1665</v>
      </c>
      <c r="R1666" s="15"/>
      <c r="S1666" s="15"/>
      <c r="EZ1666" s="134"/>
      <c r="FA1666" s="134"/>
      <c r="FB1666" s="134"/>
      <c r="FC1666" s="134"/>
      <c r="FD1666" s="134"/>
    </row>
    <row r="1667" spans="2:160" x14ac:dyDescent="0.2">
      <c r="B1667" s="55">
        <f t="shared" si="157"/>
        <v>0</v>
      </c>
      <c r="C1667" s="55" t="str">
        <f t="shared" si="158"/>
        <v/>
      </c>
      <c r="D1667" s="55" t="str">
        <f t="shared" si="159"/>
        <v/>
      </c>
      <c r="E1667" s="55" t="str">
        <f t="shared" si="160"/>
        <v/>
      </c>
      <c r="F1667" s="55" t="str">
        <f t="shared" si="161"/>
        <v/>
      </c>
      <c r="G1667" s="55" t="str">
        <f t="shared" si="156"/>
        <v/>
      </c>
      <c r="H1667" s="136" t="str">
        <f>IF(AND(M1667&gt;0,M1667&lt;='Summary STATS'!$C$22),1,"")</f>
        <v/>
      </c>
      <c r="J1667" s="26">
        <v>1666</v>
      </c>
      <c r="R1667" s="15"/>
      <c r="S1667" s="15"/>
      <c r="EZ1667" s="134"/>
      <c r="FA1667" s="134"/>
      <c r="FB1667" s="134"/>
      <c r="FC1667" s="134"/>
      <c r="FD1667" s="134"/>
    </row>
    <row r="1668" spans="2:160" x14ac:dyDescent="0.2">
      <c r="B1668" s="55">
        <f t="shared" si="157"/>
        <v>0</v>
      </c>
      <c r="C1668" s="55" t="str">
        <f t="shared" si="158"/>
        <v/>
      </c>
      <c r="D1668" s="55" t="str">
        <f t="shared" si="159"/>
        <v/>
      </c>
      <c r="E1668" s="55" t="str">
        <f t="shared" si="160"/>
        <v/>
      </c>
      <c r="F1668" s="55" t="str">
        <f t="shared" si="161"/>
        <v/>
      </c>
      <c r="G1668" s="55" t="str">
        <f t="shared" si="156"/>
        <v/>
      </c>
      <c r="H1668" s="136" t="str">
        <f>IF(AND(M1668&gt;0,M1668&lt;='Summary STATS'!$C$22),1,"")</f>
        <v/>
      </c>
      <c r="J1668" s="26">
        <v>1667</v>
      </c>
      <c r="R1668" s="15"/>
      <c r="S1668" s="15"/>
      <c r="EZ1668" s="134"/>
      <c r="FA1668" s="134"/>
      <c r="FB1668" s="134"/>
      <c r="FC1668" s="134"/>
      <c r="FD1668" s="134"/>
    </row>
    <row r="1669" spans="2:160" x14ac:dyDescent="0.2">
      <c r="B1669" s="55">
        <f t="shared" si="157"/>
        <v>0</v>
      </c>
      <c r="C1669" s="55" t="str">
        <f t="shared" si="158"/>
        <v/>
      </c>
      <c r="D1669" s="55" t="str">
        <f t="shared" si="159"/>
        <v/>
      </c>
      <c r="E1669" s="55" t="str">
        <f t="shared" si="160"/>
        <v/>
      </c>
      <c r="F1669" s="55" t="str">
        <f t="shared" si="161"/>
        <v/>
      </c>
      <c r="G1669" s="55" t="str">
        <f t="shared" si="156"/>
        <v/>
      </c>
      <c r="H1669" s="136" t="str">
        <f>IF(AND(M1669&gt;0,M1669&lt;='Summary STATS'!$C$22),1,"")</f>
        <v/>
      </c>
      <c r="J1669" s="26">
        <v>1668</v>
      </c>
      <c r="R1669" s="15"/>
      <c r="S1669" s="15"/>
      <c r="EZ1669" s="134"/>
      <c r="FA1669" s="134"/>
      <c r="FB1669" s="134"/>
      <c r="FC1669" s="134"/>
      <c r="FD1669" s="134"/>
    </row>
    <row r="1670" spans="2:160" x14ac:dyDescent="0.2">
      <c r="B1670" s="55">
        <f t="shared" si="157"/>
        <v>0</v>
      </c>
      <c r="C1670" s="55" t="str">
        <f t="shared" si="158"/>
        <v/>
      </c>
      <c r="D1670" s="55" t="str">
        <f t="shared" si="159"/>
        <v/>
      </c>
      <c r="E1670" s="55" t="str">
        <f t="shared" si="160"/>
        <v/>
      </c>
      <c r="F1670" s="55" t="str">
        <f t="shared" si="161"/>
        <v/>
      </c>
      <c r="G1670" s="55" t="str">
        <f t="shared" si="156"/>
        <v/>
      </c>
      <c r="H1670" s="136" t="str">
        <f>IF(AND(M1670&gt;0,M1670&lt;='Summary STATS'!$C$22),1,"")</f>
        <v/>
      </c>
      <c r="J1670" s="26">
        <v>1669</v>
      </c>
      <c r="R1670" s="15"/>
      <c r="S1670" s="15"/>
      <c r="EZ1670" s="134"/>
      <c r="FA1670" s="134"/>
      <c r="FB1670" s="134"/>
      <c r="FC1670" s="134"/>
      <c r="FD1670" s="134"/>
    </row>
    <row r="1671" spans="2:160" x14ac:dyDescent="0.2">
      <c r="B1671" s="55">
        <f t="shared" si="157"/>
        <v>0</v>
      </c>
      <c r="C1671" s="55" t="str">
        <f t="shared" si="158"/>
        <v/>
      </c>
      <c r="D1671" s="55" t="str">
        <f t="shared" si="159"/>
        <v/>
      </c>
      <c r="E1671" s="55" t="str">
        <f t="shared" si="160"/>
        <v/>
      </c>
      <c r="F1671" s="55" t="str">
        <f t="shared" si="161"/>
        <v/>
      </c>
      <c r="G1671" s="55" t="str">
        <f t="shared" si="156"/>
        <v/>
      </c>
      <c r="H1671" s="136" t="str">
        <f>IF(AND(M1671&gt;0,M1671&lt;='Summary STATS'!$C$22),1,"")</f>
        <v/>
      </c>
      <c r="J1671" s="26">
        <v>1670</v>
      </c>
      <c r="R1671" s="15"/>
      <c r="S1671" s="15"/>
      <c r="EZ1671" s="134"/>
      <c r="FA1671" s="134"/>
      <c r="FB1671" s="134"/>
      <c r="FC1671" s="134"/>
      <c r="FD1671" s="134"/>
    </row>
    <row r="1672" spans="2:160" x14ac:dyDescent="0.2">
      <c r="B1672" s="55">
        <f t="shared" si="157"/>
        <v>0</v>
      </c>
      <c r="C1672" s="55" t="str">
        <f t="shared" si="158"/>
        <v/>
      </c>
      <c r="D1672" s="55" t="str">
        <f t="shared" si="159"/>
        <v/>
      </c>
      <c r="E1672" s="55" t="str">
        <f t="shared" si="160"/>
        <v/>
      </c>
      <c r="F1672" s="55" t="str">
        <f t="shared" si="161"/>
        <v/>
      </c>
      <c r="G1672" s="55" t="str">
        <f t="shared" si="156"/>
        <v/>
      </c>
      <c r="H1672" s="136" t="str">
        <f>IF(AND(M1672&gt;0,M1672&lt;='Summary STATS'!$C$22),1,"")</f>
        <v/>
      </c>
      <c r="J1672" s="26">
        <v>1671</v>
      </c>
      <c r="R1672" s="15"/>
      <c r="S1672" s="15"/>
      <c r="EZ1672" s="134"/>
      <c r="FA1672" s="134"/>
      <c r="FB1672" s="134"/>
      <c r="FC1672" s="134"/>
      <c r="FD1672" s="134"/>
    </row>
    <row r="1673" spans="2:160" x14ac:dyDescent="0.2">
      <c r="B1673" s="55">
        <f t="shared" si="157"/>
        <v>0</v>
      </c>
      <c r="C1673" s="55" t="str">
        <f t="shared" si="158"/>
        <v/>
      </c>
      <c r="D1673" s="55" t="str">
        <f t="shared" si="159"/>
        <v/>
      </c>
      <c r="E1673" s="55" t="str">
        <f t="shared" si="160"/>
        <v/>
      </c>
      <c r="F1673" s="55" t="str">
        <f t="shared" si="161"/>
        <v/>
      </c>
      <c r="G1673" s="55" t="str">
        <f t="shared" si="156"/>
        <v/>
      </c>
      <c r="H1673" s="136" t="str">
        <f>IF(AND(M1673&gt;0,M1673&lt;='Summary STATS'!$C$22),1,"")</f>
        <v/>
      </c>
      <c r="J1673" s="26">
        <v>1672</v>
      </c>
      <c r="R1673" s="15"/>
      <c r="S1673" s="15"/>
      <c r="EZ1673" s="134"/>
      <c r="FA1673" s="134"/>
      <c r="FB1673" s="134"/>
      <c r="FC1673" s="134"/>
      <c r="FD1673" s="134"/>
    </row>
    <row r="1674" spans="2:160" x14ac:dyDescent="0.2">
      <c r="B1674" s="55">
        <f t="shared" si="157"/>
        <v>0</v>
      </c>
      <c r="C1674" s="55" t="str">
        <f t="shared" si="158"/>
        <v/>
      </c>
      <c r="D1674" s="55" t="str">
        <f t="shared" si="159"/>
        <v/>
      </c>
      <c r="E1674" s="55" t="str">
        <f t="shared" si="160"/>
        <v/>
      </c>
      <c r="F1674" s="55" t="str">
        <f t="shared" si="161"/>
        <v/>
      </c>
      <c r="G1674" s="55" t="str">
        <f t="shared" si="156"/>
        <v/>
      </c>
      <c r="H1674" s="136" t="str">
        <f>IF(AND(M1674&gt;0,M1674&lt;='Summary STATS'!$C$22),1,"")</f>
        <v/>
      </c>
      <c r="J1674" s="26">
        <v>1673</v>
      </c>
      <c r="R1674" s="15"/>
      <c r="S1674" s="15"/>
      <c r="EZ1674" s="134"/>
      <c r="FA1674" s="134"/>
      <c r="FB1674" s="134"/>
      <c r="FC1674" s="134"/>
      <c r="FD1674" s="134"/>
    </row>
    <row r="1675" spans="2:160" x14ac:dyDescent="0.2">
      <c r="B1675" s="55">
        <f t="shared" si="157"/>
        <v>0</v>
      </c>
      <c r="C1675" s="55" t="str">
        <f t="shared" si="158"/>
        <v/>
      </c>
      <c r="D1675" s="55" t="str">
        <f t="shared" si="159"/>
        <v/>
      </c>
      <c r="E1675" s="55" t="str">
        <f t="shared" si="160"/>
        <v/>
      </c>
      <c r="F1675" s="55" t="str">
        <f t="shared" si="161"/>
        <v/>
      </c>
      <c r="G1675" s="55" t="str">
        <f t="shared" si="156"/>
        <v/>
      </c>
      <c r="H1675" s="136" t="str">
        <f>IF(AND(M1675&gt;0,M1675&lt;='Summary STATS'!$C$22),1,"")</f>
        <v/>
      </c>
      <c r="J1675" s="26">
        <v>1674</v>
      </c>
      <c r="R1675" s="15"/>
      <c r="S1675" s="15"/>
      <c r="EZ1675" s="134"/>
      <c r="FA1675" s="134"/>
      <c r="FB1675" s="134"/>
      <c r="FC1675" s="134"/>
      <c r="FD1675" s="134"/>
    </row>
    <row r="1676" spans="2:160" x14ac:dyDescent="0.2">
      <c r="B1676" s="55">
        <f t="shared" si="157"/>
        <v>0</v>
      </c>
      <c r="C1676" s="55" t="str">
        <f t="shared" si="158"/>
        <v/>
      </c>
      <c r="D1676" s="55" t="str">
        <f t="shared" si="159"/>
        <v/>
      </c>
      <c r="E1676" s="55" t="str">
        <f t="shared" si="160"/>
        <v/>
      </c>
      <c r="F1676" s="55" t="str">
        <f t="shared" si="161"/>
        <v/>
      </c>
      <c r="G1676" s="55" t="str">
        <f t="shared" si="156"/>
        <v/>
      </c>
      <c r="H1676" s="136" t="str">
        <f>IF(AND(M1676&gt;0,M1676&lt;='Summary STATS'!$C$22),1,"")</f>
        <v/>
      </c>
      <c r="J1676" s="26">
        <v>1675</v>
      </c>
      <c r="R1676" s="15"/>
      <c r="S1676" s="15"/>
      <c r="EZ1676" s="134"/>
      <c r="FA1676" s="134"/>
      <c r="FB1676" s="134"/>
      <c r="FC1676" s="134"/>
      <c r="FD1676" s="134"/>
    </row>
    <row r="1677" spans="2:160" x14ac:dyDescent="0.2">
      <c r="B1677" s="55">
        <f t="shared" si="157"/>
        <v>0</v>
      </c>
      <c r="C1677" s="55" t="str">
        <f t="shared" si="158"/>
        <v/>
      </c>
      <c r="D1677" s="55" t="str">
        <f t="shared" si="159"/>
        <v/>
      </c>
      <c r="E1677" s="55" t="str">
        <f t="shared" si="160"/>
        <v/>
      </c>
      <c r="F1677" s="55" t="str">
        <f t="shared" si="161"/>
        <v/>
      </c>
      <c r="G1677" s="55" t="str">
        <f t="shared" si="156"/>
        <v/>
      </c>
      <c r="H1677" s="136" t="str">
        <f>IF(AND(M1677&gt;0,M1677&lt;='Summary STATS'!$C$22),1,"")</f>
        <v/>
      </c>
      <c r="J1677" s="26">
        <v>1676</v>
      </c>
      <c r="R1677" s="15"/>
      <c r="S1677" s="15"/>
      <c r="EZ1677" s="134"/>
      <c r="FA1677" s="134"/>
      <c r="FB1677" s="134"/>
      <c r="FC1677" s="134"/>
      <c r="FD1677" s="134"/>
    </row>
    <row r="1678" spans="2:160" x14ac:dyDescent="0.2">
      <c r="B1678" s="55">
        <f t="shared" si="157"/>
        <v>0</v>
      </c>
      <c r="C1678" s="55" t="str">
        <f t="shared" si="158"/>
        <v/>
      </c>
      <c r="D1678" s="55" t="str">
        <f t="shared" si="159"/>
        <v/>
      </c>
      <c r="E1678" s="55" t="str">
        <f t="shared" si="160"/>
        <v/>
      </c>
      <c r="F1678" s="55" t="str">
        <f t="shared" si="161"/>
        <v/>
      </c>
      <c r="G1678" s="55" t="str">
        <f t="shared" si="156"/>
        <v/>
      </c>
      <c r="H1678" s="136" t="str">
        <f>IF(AND(M1678&gt;0,M1678&lt;='Summary STATS'!$C$22),1,"")</f>
        <v/>
      </c>
      <c r="J1678" s="26">
        <v>1677</v>
      </c>
      <c r="R1678" s="15"/>
      <c r="S1678" s="15"/>
      <c r="EZ1678" s="134"/>
      <c r="FA1678" s="134"/>
      <c r="FB1678" s="134"/>
      <c r="FC1678" s="134"/>
      <c r="FD1678" s="134"/>
    </row>
    <row r="1679" spans="2:160" x14ac:dyDescent="0.2">
      <c r="B1679" s="55">
        <f t="shared" si="157"/>
        <v>0</v>
      </c>
      <c r="C1679" s="55" t="str">
        <f t="shared" si="158"/>
        <v/>
      </c>
      <c r="D1679" s="55" t="str">
        <f t="shared" si="159"/>
        <v/>
      </c>
      <c r="E1679" s="55" t="str">
        <f t="shared" si="160"/>
        <v/>
      </c>
      <c r="F1679" s="55" t="str">
        <f t="shared" si="161"/>
        <v/>
      </c>
      <c r="G1679" s="55" t="str">
        <f t="shared" si="156"/>
        <v/>
      </c>
      <c r="H1679" s="136" t="str">
        <f>IF(AND(M1679&gt;0,M1679&lt;='Summary STATS'!$C$22),1,"")</f>
        <v/>
      </c>
      <c r="J1679" s="26">
        <v>1678</v>
      </c>
      <c r="R1679" s="15"/>
      <c r="S1679" s="15"/>
      <c r="EZ1679" s="134"/>
      <c r="FA1679" s="134"/>
      <c r="FB1679" s="134"/>
      <c r="FC1679" s="134"/>
      <c r="FD1679" s="134"/>
    </row>
    <row r="1680" spans="2:160" x14ac:dyDescent="0.2">
      <c r="B1680" s="55">
        <f t="shared" si="157"/>
        <v>0</v>
      </c>
      <c r="C1680" s="55" t="str">
        <f t="shared" si="158"/>
        <v/>
      </c>
      <c r="D1680" s="55" t="str">
        <f t="shared" si="159"/>
        <v/>
      </c>
      <c r="E1680" s="55" t="str">
        <f t="shared" si="160"/>
        <v/>
      </c>
      <c r="F1680" s="55" t="str">
        <f t="shared" si="161"/>
        <v/>
      </c>
      <c r="G1680" s="55" t="str">
        <f t="shared" si="156"/>
        <v/>
      </c>
      <c r="H1680" s="136" t="str">
        <f>IF(AND(M1680&gt;0,M1680&lt;='Summary STATS'!$C$22),1,"")</f>
        <v/>
      </c>
      <c r="J1680" s="26">
        <v>1679</v>
      </c>
      <c r="R1680" s="15"/>
      <c r="S1680" s="15"/>
      <c r="EZ1680" s="134"/>
      <c r="FA1680" s="134"/>
      <c r="FB1680" s="134"/>
      <c r="FC1680" s="134"/>
      <c r="FD1680" s="134"/>
    </row>
    <row r="1681" spans="2:160" x14ac:dyDescent="0.2">
      <c r="B1681" s="55">
        <f t="shared" si="157"/>
        <v>0</v>
      </c>
      <c r="C1681" s="55" t="str">
        <f t="shared" si="158"/>
        <v/>
      </c>
      <c r="D1681" s="55" t="str">
        <f t="shared" si="159"/>
        <v/>
      </c>
      <c r="E1681" s="55" t="str">
        <f t="shared" si="160"/>
        <v/>
      </c>
      <c r="F1681" s="55" t="str">
        <f t="shared" si="161"/>
        <v/>
      </c>
      <c r="G1681" s="55" t="str">
        <f t="shared" si="156"/>
        <v/>
      </c>
      <c r="H1681" s="136" t="str">
        <f>IF(AND(M1681&gt;0,M1681&lt;='Summary STATS'!$C$22),1,"")</f>
        <v/>
      </c>
      <c r="J1681" s="26">
        <v>1680</v>
      </c>
      <c r="R1681" s="15"/>
      <c r="S1681" s="15"/>
      <c r="EZ1681" s="134"/>
      <c r="FA1681" s="134"/>
      <c r="FB1681" s="134"/>
      <c r="FC1681" s="134"/>
      <c r="FD1681" s="134"/>
    </row>
    <row r="1682" spans="2:160" x14ac:dyDescent="0.2">
      <c r="B1682" s="55">
        <f t="shared" si="157"/>
        <v>0</v>
      </c>
      <c r="C1682" s="55" t="str">
        <f t="shared" si="158"/>
        <v/>
      </c>
      <c r="D1682" s="55" t="str">
        <f t="shared" si="159"/>
        <v/>
      </c>
      <c r="E1682" s="55" t="str">
        <f t="shared" si="160"/>
        <v/>
      </c>
      <c r="F1682" s="55" t="str">
        <f t="shared" si="161"/>
        <v/>
      </c>
      <c r="G1682" s="55" t="str">
        <f t="shared" si="156"/>
        <v/>
      </c>
      <c r="H1682" s="136" t="str">
        <f>IF(AND(M1682&gt;0,M1682&lt;='Summary STATS'!$C$22),1,"")</f>
        <v/>
      </c>
      <c r="J1682" s="26">
        <v>1681</v>
      </c>
      <c r="R1682" s="15"/>
      <c r="S1682" s="15"/>
      <c r="EZ1682" s="134"/>
      <c r="FA1682" s="134"/>
      <c r="FB1682" s="134"/>
      <c r="FC1682" s="134"/>
      <c r="FD1682" s="134"/>
    </row>
    <row r="1683" spans="2:160" x14ac:dyDescent="0.2">
      <c r="B1683" s="55">
        <f t="shared" si="157"/>
        <v>0</v>
      </c>
      <c r="C1683" s="55" t="str">
        <f t="shared" si="158"/>
        <v/>
      </c>
      <c r="D1683" s="55" t="str">
        <f t="shared" si="159"/>
        <v/>
      </c>
      <c r="E1683" s="55" t="str">
        <f t="shared" si="160"/>
        <v/>
      </c>
      <c r="F1683" s="55" t="str">
        <f t="shared" si="161"/>
        <v/>
      </c>
      <c r="G1683" s="55" t="str">
        <f t="shared" si="156"/>
        <v/>
      </c>
      <c r="H1683" s="136" t="str">
        <f>IF(AND(M1683&gt;0,M1683&lt;='Summary STATS'!$C$22),1,"")</f>
        <v/>
      </c>
      <c r="J1683" s="26">
        <v>1682</v>
      </c>
      <c r="R1683" s="15"/>
      <c r="S1683" s="15"/>
      <c r="EZ1683" s="134"/>
      <c r="FA1683" s="134"/>
      <c r="FB1683" s="134"/>
      <c r="FC1683" s="134"/>
      <c r="FD1683" s="134"/>
    </row>
    <row r="1684" spans="2:160" x14ac:dyDescent="0.2">
      <c r="B1684" s="55">
        <f t="shared" si="157"/>
        <v>0</v>
      </c>
      <c r="C1684" s="55" t="str">
        <f t="shared" si="158"/>
        <v/>
      </c>
      <c r="D1684" s="55" t="str">
        <f t="shared" si="159"/>
        <v/>
      </c>
      <c r="E1684" s="55" t="str">
        <f t="shared" si="160"/>
        <v/>
      </c>
      <c r="F1684" s="55" t="str">
        <f t="shared" si="161"/>
        <v/>
      </c>
      <c r="G1684" s="55" t="str">
        <f t="shared" si="156"/>
        <v/>
      </c>
      <c r="H1684" s="136" t="str">
        <f>IF(AND(M1684&gt;0,M1684&lt;='Summary STATS'!$C$22),1,"")</f>
        <v/>
      </c>
      <c r="J1684" s="26">
        <v>1683</v>
      </c>
      <c r="R1684" s="15"/>
      <c r="S1684" s="15"/>
      <c r="EZ1684" s="134"/>
      <c r="FA1684" s="134"/>
      <c r="FB1684" s="134"/>
      <c r="FC1684" s="134"/>
      <c r="FD1684" s="134"/>
    </row>
    <row r="1685" spans="2:160" x14ac:dyDescent="0.2">
      <c r="B1685" s="55">
        <f t="shared" si="157"/>
        <v>0</v>
      </c>
      <c r="C1685" s="55" t="str">
        <f t="shared" si="158"/>
        <v/>
      </c>
      <c r="D1685" s="55" t="str">
        <f t="shared" si="159"/>
        <v/>
      </c>
      <c r="E1685" s="55" t="str">
        <f t="shared" si="160"/>
        <v/>
      </c>
      <c r="F1685" s="55" t="str">
        <f t="shared" si="161"/>
        <v/>
      </c>
      <c r="G1685" s="55" t="str">
        <f t="shared" si="156"/>
        <v/>
      </c>
      <c r="H1685" s="136" t="str">
        <f>IF(AND(M1685&gt;0,M1685&lt;='Summary STATS'!$C$22),1,"")</f>
        <v/>
      </c>
      <c r="J1685" s="26">
        <v>1684</v>
      </c>
      <c r="R1685" s="15"/>
      <c r="S1685" s="15"/>
      <c r="EZ1685" s="134"/>
      <c r="FA1685" s="134"/>
      <c r="FB1685" s="134"/>
      <c r="FC1685" s="134"/>
      <c r="FD1685" s="134"/>
    </row>
    <row r="1686" spans="2:160" x14ac:dyDescent="0.2">
      <c r="B1686" s="55">
        <f t="shared" si="157"/>
        <v>0</v>
      </c>
      <c r="C1686" s="55" t="str">
        <f t="shared" si="158"/>
        <v/>
      </c>
      <c r="D1686" s="55" t="str">
        <f t="shared" si="159"/>
        <v/>
      </c>
      <c r="E1686" s="55" t="str">
        <f t="shared" si="160"/>
        <v/>
      </c>
      <c r="F1686" s="55" t="str">
        <f t="shared" si="161"/>
        <v/>
      </c>
      <c r="G1686" s="55" t="str">
        <f t="shared" si="156"/>
        <v/>
      </c>
      <c r="H1686" s="136" t="str">
        <f>IF(AND(M1686&gt;0,M1686&lt;='Summary STATS'!$C$22),1,"")</f>
        <v/>
      </c>
      <c r="J1686" s="26">
        <v>1685</v>
      </c>
      <c r="R1686" s="15"/>
      <c r="S1686" s="15"/>
      <c r="EZ1686" s="134"/>
      <c r="FA1686" s="134"/>
      <c r="FB1686" s="134"/>
      <c r="FC1686" s="134"/>
      <c r="FD1686" s="134"/>
    </row>
    <row r="1687" spans="2:160" x14ac:dyDescent="0.2">
      <c r="B1687" s="55">
        <f t="shared" si="157"/>
        <v>0</v>
      </c>
      <c r="C1687" s="55" t="str">
        <f t="shared" si="158"/>
        <v/>
      </c>
      <c r="D1687" s="55" t="str">
        <f t="shared" si="159"/>
        <v/>
      </c>
      <c r="E1687" s="55" t="str">
        <f t="shared" si="160"/>
        <v/>
      </c>
      <c r="F1687" s="55" t="str">
        <f t="shared" si="161"/>
        <v/>
      </c>
      <c r="G1687" s="55" t="str">
        <f t="shared" si="156"/>
        <v/>
      </c>
      <c r="H1687" s="136" t="str">
        <f>IF(AND(M1687&gt;0,M1687&lt;='Summary STATS'!$C$22),1,"")</f>
        <v/>
      </c>
      <c r="J1687" s="26">
        <v>1686</v>
      </c>
      <c r="R1687" s="15"/>
      <c r="S1687" s="15"/>
      <c r="EZ1687" s="134"/>
      <c r="FA1687" s="134"/>
      <c r="FB1687" s="134"/>
      <c r="FC1687" s="134"/>
      <c r="FD1687" s="134"/>
    </row>
    <row r="1688" spans="2:160" x14ac:dyDescent="0.2">
      <c r="B1688" s="55">
        <f t="shared" si="157"/>
        <v>0</v>
      </c>
      <c r="C1688" s="55" t="str">
        <f t="shared" si="158"/>
        <v/>
      </c>
      <c r="D1688" s="55" t="str">
        <f t="shared" si="159"/>
        <v/>
      </c>
      <c r="E1688" s="55" t="str">
        <f t="shared" si="160"/>
        <v/>
      </c>
      <c r="F1688" s="55" t="str">
        <f t="shared" si="161"/>
        <v/>
      </c>
      <c r="G1688" s="55" t="str">
        <f t="shared" si="156"/>
        <v/>
      </c>
      <c r="H1688" s="136" t="str">
        <f>IF(AND(M1688&gt;0,M1688&lt;='Summary STATS'!$C$22),1,"")</f>
        <v/>
      </c>
      <c r="J1688" s="26">
        <v>1687</v>
      </c>
      <c r="R1688" s="15"/>
      <c r="S1688" s="15"/>
      <c r="EZ1688" s="134"/>
      <c r="FA1688" s="134"/>
      <c r="FB1688" s="134"/>
      <c r="FC1688" s="134"/>
      <c r="FD1688" s="134"/>
    </row>
    <row r="1689" spans="2:160" x14ac:dyDescent="0.2">
      <c r="B1689" s="55">
        <f t="shared" si="157"/>
        <v>0</v>
      </c>
      <c r="C1689" s="55" t="str">
        <f t="shared" si="158"/>
        <v/>
      </c>
      <c r="D1689" s="55" t="str">
        <f t="shared" si="159"/>
        <v/>
      </c>
      <c r="E1689" s="55" t="str">
        <f t="shared" si="160"/>
        <v/>
      </c>
      <c r="F1689" s="55" t="str">
        <f t="shared" si="161"/>
        <v/>
      </c>
      <c r="G1689" s="55" t="str">
        <f t="shared" si="156"/>
        <v/>
      </c>
      <c r="H1689" s="136" t="str">
        <f>IF(AND(M1689&gt;0,M1689&lt;='Summary STATS'!$C$22),1,"")</f>
        <v/>
      </c>
      <c r="J1689" s="26">
        <v>1688</v>
      </c>
      <c r="R1689" s="15"/>
      <c r="S1689" s="15"/>
      <c r="EZ1689" s="134"/>
      <c r="FA1689" s="134"/>
      <c r="FB1689" s="134"/>
      <c r="FC1689" s="134"/>
      <c r="FD1689" s="134"/>
    </row>
    <row r="1690" spans="2:160" x14ac:dyDescent="0.2">
      <c r="B1690" s="55">
        <f t="shared" si="157"/>
        <v>0</v>
      </c>
      <c r="C1690" s="55" t="str">
        <f t="shared" si="158"/>
        <v/>
      </c>
      <c r="D1690" s="55" t="str">
        <f t="shared" si="159"/>
        <v/>
      </c>
      <c r="E1690" s="55" t="str">
        <f t="shared" si="160"/>
        <v/>
      </c>
      <c r="F1690" s="55" t="str">
        <f t="shared" si="161"/>
        <v/>
      </c>
      <c r="G1690" s="55" t="str">
        <f t="shared" ref="G1690:G1753" si="162">IF($B1690&gt;=1,$M1690,"")</f>
        <v/>
      </c>
      <c r="H1690" s="136" t="str">
        <f>IF(AND(M1690&gt;0,M1690&lt;='Summary STATS'!$C$22),1,"")</f>
        <v/>
      </c>
      <c r="J1690" s="26">
        <v>1689</v>
      </c>
      <c r="R1690" s="15"/>
      <c r="S1690" s="15"/>
      <c r="EZ1690" s="134"/>
      <c r="FA1690" s="134"/>
      <c r="FB1690" s="134"/>
      <c r="FC1690" s="134"/>
      <c r="FD1690" s="134"/>
    </row>
    <row r="1691" spans="2:160" x14ac:dyDescent="0.2">
      <c r="B1691" s="55">
        <f t="shared" si="157"/>
        <v>0</v>
      </c>
      <c r="C1691" s="55" t="str">
        <f t="shared" si="158"/>
        <v/>
      </c>
      <c r="D1691" s="55" t="str">
        <f t="shared" si="159"/>
        <v/>
      </c>
      <c r="E1691" s="55" t="str">
        <f t="shared" si="160"/>
        <v/>
      </c>
      <c r="F1691" s="55" t="str">
        <f t="shared" si="161"/>
        <v/>
      </c>
      <c r="G1691" s="55" t="str">
        <f t="shared" si="162"/>
        <v/>
      </c>
      <c r="H1691" s="136" t="str">
        <f>IF(AND(M1691&gt;0,M1691&lt;='Summary STATS'!$C$22),1,"")</f>
        <v/>
      </c>
      <c r="J1691" s="26">
        <v>1690</v>
      </c>
      <c r="R1691" s="15"/>
      <c r="S1691" s="15"/>
      <c r="EZ1691" s="134"/>
      <c r="FA1691" s="134"/>
      <c r="FB1691" s="134"/>
      <c r="FC1691" s="134"/>
      <c r="FD1691" s="134"/>
    </row>
    <row r="1692" spans="2:160" x14ac:dyDescent="0.2">
      <c r="B1692" s="55">
        <f t="shared" si="157"/>
        <v>0</v>
      </c>
      <c r="C1692" s="55" t="str">
        <f t="shared" si="158"/>
        <v/>
      </c>
      <c r="D1692" s="55" t="str">
        <f t="shared" si="159"/>
        <v/>
      </c>
      <c r="E1692" s="55" t="str">
        <f t="shared" si="160"/>
        <v/>
      </c>
      <c r="F1692" s="55" t="str">
        <f t="shared" si="161"/>
        <v/>
      </c>
      <c r="G1692" s="55" t="str">
        <f t="shared" si="162"/>
        <v/>
      </c>
      <c r="H1692" s="136" t="str">
        <f>IF(AND(M1692&gt;0,M1692&lt;='Summary STATS'!$C$22),1,"")</f>
        <v/>
      </c>
      <c r="J1692" s="26">
        <v>1691</v>
      </c>
      <c r="R1692" s="15"/>
      <c r="S1692" s="15"/>
      <c r="EZ1692" s="134"/>
      <c r="FA1692" s="134"/>
      <c r="FB1692" s="134"/>
      <c r="FC1692" s="134"/>
      <c r="FD1692" s="134"/>
    </row>
    <row r="1693" spans="2:160" x14ac:dyDescent="0.2">
      <c r="B1693" s="55">
        <f t="shared" si="157"/>
        <v>0</v>
      </c>
      <c r="C1693" s="55" t="str">
        <f t="shared" si="158"/>
        <v/>
      </c>
      <c r="D1693" s="55" t="str">
        <f t="shared" si="159"/>
        <v/>
      </c>
      <c r="E1693" s="55" t="str">
        <f t="shared" si="160"/>
        <v/>
      </c>
      <c r="F1693" s="55" t="str">
        <f t="shared" si="161"/>
        <v/>
      </c>
      <c r="G1693" s="55" t="str">
        <f t="shared" si="162"/>
        <v/>
      </c>
      <c r="H1693" s="136" t="str">
        <f>IF(AND(M1693&gt;0,M1693&lt;='Summary STATS'!$C$22),1,"")</f>
        <v/>
      </c>
      <c r="J1693" s="26">
        <v>1692</v>
      </c>
      <c r="R1693" s="15"/>
      <c r="S1693" s="15"/>
      <c r="EZ1693" s="134"/>
      <c r="FA1693" s="134"/>
      <c r="FB1693" s="134"/>
      <c r="FC1693" s="134"/>
      <c r="FD1693" s="134"/>
    </row>
    <row r="1694" spans="2:160" x14ac:dyDescent="0.2">
      <c r="B1694" s="55">
        <f t="shared" si="157"/>
        <v>0</v>
      </c>
      <c r="C1694" s="55" t="str">
        <f t="shared" si="158"/>
        <v/>
      </c>
      <c r="D1694" s="55" t="str">
        <f t="shared" si="159"/>
        <v/>
      </c>
      <c r="E1694" s="55" t="str">
        <f t="shared" si="160"/>
        <v/>
      </c>
      <c r="F1694" s="55" t="str">
        <f t="shared" si="161"/>
        <v/>
      </c>
      <c r="G1694" s="55" t="str">
        <f t="shared" si="162"/>
        <v/>
      </c>
      <c r="H1694" s="136" t="str">
        <f>IF(AND(M1694&gt;0,M1694&lt;='Summary STATS'!$C$22),1,"")</f>
        <v/>
      </c>
      <c r="J1694" s="26">
        <v>1693</v>
      </c>
      <c r="R1694" s="15"/>
      <c r="S1694" s="15"/>
      <c r="EZ1694" s="134"/>
      <c r="FA1694" s="134"/>
      <c r="FB1694" s="134"/>
      <c r="FC1694" s="134"/>
      <c r="FD1694" s="134"/>
    </row>
    <row r="1695" spans="2:160" x14ac:dyDescent="0.2">
      <c r="B1695" s="55">
        <f t="shared" si="157"/>
        <v>0</v>
      </c>
      <c r="C1695" s="55" t="str">
        <f t="shared" si="158"/>
        <v/>
      </c>
      <c r="D1695" s="55" t="str">
        <f t="shared" si="159"/>
        <v/>
      </c>
      <c r="E1695" s="55" t="str">
        <f t="shared" si="160"/>
        <v/>
      </c>
      <c r="F1695" s="55" t="str">
        <f t="shared" si="161"/>
        <v/>
      </c>
      <c r="G1695" s="55" t="str">
        <f t="shared" si="162"/>
        <v/>
      </c>
      <c r="H1695" s="136" t="str">
        <f>IF(AND(M1695&gt;0,M1695&lt;='Summary STATS'!$C$22),1,"")</f>
        <v/>
      </c>
      <c r="J1695" s="26">
        <v>1694</v>
      </c>
      <c r="R1695" s="15"/>
      <c r="S1695" s="15"/>
      <c r="EZ1695" s="134"/>
      <c r="FA1695" s="134"/>
      <c r="FB1695" s="134"/>
      <c r="FC1695" s="134"/>
      <c r="FD1695" s="134"/>
    </row>
    <row r="1696" spans="2:160" x14ac:dyDescent="0.2">
      <c r="B1696" s="55">
        <f t="shared" si="157"/>
        <v>0</v>
      </c>
      <c r="C1696" s="55" t="str">
        <f t="shared" si="158"/>
        <v/>
      </c>
      <c r="D1696" s="55" t="str">
        <f t="shared" si="159"/>
        <v/>
      </c>
      <c r="E1696" s="55" t="str">
        <f t="shared" si="160"/>
        <v/>
      </c>
      <c r="F1696" s="55" t="str">
        <f t="shared" si="161"/>
        <v/>
      </c>
      <c r="G1696" s="55" t="str">
        <f t="shared" si="162"/>
        <v/>
      </c>
      <c r="H1696" s="136" t="str">
        <f>IF(AND(M1696&gt;0,M1696&lt;='Summary STATS'!$C$22),1,"")</f>
        <v/>
      </c>
      <c r="J1696" s="26">
        <v>1695</v>
      </c>
      <c r="R1696" s="15"/>
      <c r="S1696" s="15"/>
      <c r="EZ1696" s="134"/>
      <c r="FA1696" s="134"/>
      <c r="FB1696" s="134"/>
      <c r="FC1696" s="134"/>
      <c r="FD1696" s="134"/>
    </row>
    <row r="1697" spans="2:160" x14ac:dyDescent="0.2">
      <c r="B1697" s="55">
        <f t="shared" si="157"/>
        <v>0</v>
      </c>
      <c r="C1697" s="55" t="str">
        <f t="shared" si="158"/>
        <v/>
      </c>
      <c r="D1697" s="55" t="str">
        <f t="shared" si="159"/>
        <v/>
      </c>
      <c r="E1697" s="55" t="str">
        <f t="shared" si="160"/>
        <v/>
      </c>
      <c r="F1697" s="55" t="str">
        <f t="shared" si="161"/>
        <v/>
      </c>
      <c r="G1697" s="55" t="str">
        <f t="shared" si="162"/>
        <v/>
      </c>
      <c r="H1697" s="136" t="str">
        <f>IF(AND(M1697&gt;0,M1697&lt;='Summary STATS'!$C$22),1,"")</f>
        <v/>
      </c>
      <c r="J1697" s="26">
        <v>1696</v>
      </c>
      <c r="R1697" s="15"/>
      <c r="S1697" s="15"/>
      <c r="EZ1697" s="134"/>
      <c r="FA1697" s="134"/>
      <c r="FB1697" s="134"/>
      <c r="FC1697" s="134"/>
      <c r="FD1697" s="134"/>
    </row>
    <row r="1698" spans="2:160" x14ac:dyDescent="0.2">
      <c r="B1698" s="55">
        <f t="shared" si="157"/>
        <v>0</v>
      </c>
      <c r="C1698" s="55" t="str">
        <f t="shared" si="158"/>
        <v/>
      </c>
      <c r="D1698" s="55" t="str">
        <f t="shared" si="159"/>
        <v/>
      </c>
      <c r="E1698" s="55" t="str">
        <f t="shared" si="160"/>
        <v/>
      </c>
      <c r="F1698" s="55" t="str">
        <f t="shared" si="161"/>
        <v/>
      </c>
      <c r="G1698" s="55" t="str">
        <f t="shared" si="162"/>
        <v/>
      </c>
      <c r="H1698" s="136" t="str">
        <f>IF(AND(M1698&gt;0,M1698&lt;='Summary STATS'!$C$22),1,"")</f>
        <v/>
      </c>
      <c r="J1698" s="26">
        <v>1697</v>
      </c>
      <c r="R1698" s="15"/>
      <c r="S1698" s="15"/>
      <c r="EZ1698" s="134"/>
      <c r="FA1698" s="134"/>
      <c r="FB1698" s="134"/>
      <c r="FC1698" s="134"/>
      <c r="FD1698" s="134"/>
    </row>
    <row r="1699" spans="2:160" x14ac:dyDescent="0.2">
      <c r="B1699" s="55">
        <f t="shared" si="157"/>
        <v>0</v>
      </c>
      <c r="C1699" s="55" t="str">
        <f t="shared" si="158"/>
        <v/>
      </c>
      <c r="D1699" s="55" t="str">
        <f t="shared" si="159"/>
        <v/>
      </c>
      <c r="E1699" s="55" t="str">
        <f t="shared" si="160"/>
        <v/>
      </c>
      <c r="F1699" s="55" t="str">
        <f t="shared" si="161"/>
        <v/>
      </c>
      <c r="G1699" s="55" t="str">
        <f t="shared" si="162"/>
        <v/>
      </c>
      <c r="H1699" s="136" t="str">
        <f>IF(AND(M1699&gt;0,M1699&lt;='Summary STATS'!$C$22),1,"")</f>
        <v/>
      </c>
      <c r="J1699" s="26">
        <v>1698</v>
      </c>
      <c r="R1699" s="15"/>
      <c r="S1699" s="15"/>
      <c r="EZ1699" s="134"/>
      <c r="FA1699" s="134"/>
      <c r="FB1699" s="134"/>
      <c r="FC1699" s="134"/>
      <c r="FD1699" s="134"/>
    </row>
    <row r="1700" spans="2:160" x14ac:dyDescent="0.2">
      <c r="B1700" s="55">
        <f t="shared" si="157"/>
        <v>0</v>
      </c>
      <c r="C1700" s="55" t="str">
        <f t="shared" si="158"/>
        <v/>
      </c>
      <c r="D1700" s="55" t="str">
        <f t="shared" si="159"/>
        <v/>
      </c>
      <c r="E1700" s="55" t="str">
        <f t="shared" si="160"/>
        <v/>
      </c>
      <c r="F1700" s="55" t="str">
        <f t="shared" si="161"/>
        <v/>
      </c>
      <c r="G1700" s="55" t="str">
        <f t="shared" si="162"/>
        <v/>
      </c>
      <c r="H1700" s="136" t="str">
        <f>IF(AND(M1700&gt;0,M1700&lt;='Summary STATS'!$C$22),1,"")</f>
        <v/>
      </c>
      <c r="J1700" s="26">
        <v>1699</v>
      </c>
      <c r="R1700" s="15"/>
      <c r="S1700" s="15"/>
      <c r="EZ1700" s="134"/>
      <c r="FA1700" s="134"/>
      <c r="FB1700" s="134"/>
      <c r="FC1700" s="134"/>
      <c r="FD1700" s="134"/>
    </row>
    <row r="1701" spans="2:160" x14ac:dyDescent="0.2">
      <c r="B1701" s="55">
        <f t="shared" si="157"/>
        <v>0</v>
      </c>
      <c r="C1701" s="55" t="str">
        <f t="shared" si="158"/>
        <v/>
      </c>
      <c r="D1701" s="55" t="str">
        <f t="shared" si="159"/>
        <v/>
      </c>
      <c r="E1701" s="55" t="str">
        <f t="shared" si="160"/>
        <v/>
      </c>
      <c r="F1701" s="55" t="str">
        <f t="shared" si="161"/>
        <v/>
      </c>
      <c r="G1701" s="55" t="str">
        <f t="shared" si="162"/>
        <v/>
      </c>
      <c r="H1701" s="136" t="str">
        <f>IF(AND(M1701&gt;0,M1701&lt;='Summary STATS'!$C$22),1,"")</f>
        <v/>
      </c>
      <c r="J1701" s="26">
        <v>1700</v>
      </c>
      <c r="R1701" s="15"/>
      <c r="S1701" s="15"/>
      <c r="EZ1701" s="134"/>
      <c r="FA1701" s="134"/>
      <c r="FB1701" s="134"/>
      <c r="FC1701" s="134"/>
      <c r="FD1701" s="134"/>
    </row>
    <row r="1702" spans="2:160" x14ac:dyDescent="0.2">
      <c r="B1702" s="55">
        <f t="shared" si="157"/>
        <v>0</v>
      </c>
      <c r="C1702" s="55" t="str">
        <f t="shared" si="158"/>
        <v/>
      </c>
      <c r="D1702" s="55" t="str">
        <f t="shared" si="159"/>
        <v/>
      </c>
      <c r="E1702" s="55" t="str">
        <f t="shared" si="160"/>
        <v/>
      </c>
      <c r="F1702" s="55" t="str">
        <f t="shared" si="161"/>
        <v/>
      </c>
      <c r="G1702" s="55" t="str">
        <f t="shared" si="162"/>
        <v/>
      </c>
      <c r="H1702" s="136" t="str">
        <f>IF(AND(M1702&gt;0,M1702&lt;='Summary STATS'!$C$22),1,"")</f>
        <v/>
      </c>
      <c r="J1702" s="26">
        <v>1701</v>
      </c>
      <c r="R1702" s="15"/>
      <c r="S1702" s="15"/>
      <c r="EZ1702" s="134"/>
      <c r="FA1702" s="134"/>
      <c r="FB1702" s="134"/>
      <c r="FC1702" s="134"/>
      <c r="FD1702" s="134"/>
    </row>
    <row r="1703" spans="2:160" x14ac:dyDescent="0.2">
      <c r="B1703" s="55">
        <f t="shared" si="157"/>
        <v>0</v>
      </c>
      <c r="C1703" s="55" t="str">
        <f t="shared" si="158"/>
        <v/>
      </c>
      <c r="D1703" s="55" t="str">
        <f t="shared" si="159"/>
        <v/>
      </c>
      <c r="E1703" s="55" t="str">
        <f t="shared" si="160"/>
        <v/>
      </c>
      <c r="F1703" s="55" t="str">
        <f t="shared" si="161"/>
        <v/>
      </c>
      <c r="G1703" s="55" t="str">
        <f t="shared" si="162"/>
        <v/>
      </c>
      <c r="H1703" s="136" t="str">
        <f>IF(AND(M1703&gt;0,M1703&lt;='Summary STATS'!$C$22),1,"")</f>
        <v/>
      </c>
      <c r="J1703" s="26">
        <v>1702</v>
      </c>
      <c r="R1703" s="15"/>
      <c r="S1703" s="15"/>
      <c r="EZ1703" s="134"/>
      <c r="FA1703" s="134"/>
      <c r="FB1703" s="134"/>
      <c r="FC1703" s="134"/>
      <c r="FD1703" s="134"/>
    </row>
    <row r="1704" spans="2:160" x14ac:dyDescent="0.2">
      <c r="B1704" s="55">
        <f t="shared" si="157"/>
        <v>0</v>
      </c>
      <c r="C1704" s="55" t="str">
        <f t="shared" si="158"/>
        <v/>
      </c>
      <c r="D1704" s="55" t="str">
        <f t="shared" si="159"/>
        <v/>
      </c>
      <c r="E1704" s="55" t="str">
        <f t="shared" si="160"/>
        <v/>
      </c>
      <c r="F1704" s="55" t="str">
        <f t="shared" si="161"/>
        <v/>
      </c>
      <c r="G1704" s="55" t="str">
        <f t="shared" si="162"/>
        <v/>
      </c>
      <c r="H1704" s="136" t="str">
        <f>IF(AND(M1704&gt;0,M1704&lt;='Summary STATS'!$C$22),1,"")</f>
        <v/>
      </c>
      <c r="J1704" s="26">
        <v>1703</v>
      </c>
      <c r="R1704" s="15"/>
      <c r="S1704" s="15"/>
      <c r="EZ1704" s="134"/>
      <c r="FA1704" s="134"/>
      <c r="FB1704" s="134"/>
      <c r="FC1704" s="134"/>
      <c r="FD1704" s="134"/>
    </row>
    <row r="1705" spans="2:160" x14ac:dyDescent="0.2">
      <c r="B1705" s="55">
        <f t="shared" si="157"/>
        <v>0</v>
      </c>
      <c r="C1705" s="55" t="str">
        <f t="shared" si="158"/>
        <v/>
      </c>
      <c r="D1705" s="55" t="str">
        <f t="shared" si="159"/>
        <v/>
      </c>
      <c r="E1705" s="55" t="str">
        <f t="shared" si="160"/>
        <v/>
      </c>
      <c r="F1705" s="55" t="str">
        <f t="shared" si="161"/>
        <v/>
      </c>
      <c r="G1705" s="55" t="str">
        <f t="shared" si="162"/>
        <v/>
      </c>
      <c r="H1705" s="136" t="str">
        <f>IF(AND(M1705&gt;0,M1705&lt;='Summary STATS'!$C$22),1,"")</f>
        <v/>
      </c>
      <c r="J1705" s="26">
        <v>1704</v>
      </c>
      <c r="R1705" s="15"/>
      <c r="S1705" s="15"/>
      <c r="EZ1705" s="134"/>
      <c r="FA1705" s="134"/>
      <c r="FB1705" s="134"/>
      <c r="FC1705" s="134"/>
      <c r="FD1705" s="134"/>
    </row>
    <row r="1706" spans="2:160" x14ac:dyDescent="0.2">
      <c r="B1706" s="55">
        <f t="shared" si="157"/>
        <v>0</v>
      </c>
      <c r="C1706" s="55" t="str">
        <f t="shared" si="158"/>
        <v/>
      </c>
      <c r="D1706" s="55" t="str">
        <f t="shared" si="159"/>
        <v/>
      </c>
      <c r="E1706" s="55" t="str">
        <f t="shared" si="160"/>
        <v/>
      </c>
      <c r="F1706" s="55" t="str">
        <f t="shared" si="161"/>
        <v/>
      </c>
      <c r="G1706" s="55" t="str">
        <f t="shared" si="162"/>
        <v/>
      </c>
      <c r="H1706" s="136" t="str">
        <f>IF(AND(M1706&gt;0,M1706&lt;='Summary STATS'!$C$22),1,"")</f>
        <v/>
      </c>
      <c r="J1706" s="26">
        <v>1705</v>
      </c>
      <c r="R1706" s="15"/>
      <c r="S1706" s="15"/>
      <c r="EZ1706" s="134"/>
      <c r="FA1706" s="134"/>
      <c r="FB1706" s="134"/>
      <c r="FC1706" s="134"/>
      <c r="FD1706" s="134"/>
    </row>
    <row r="1707" spans="2:160" x14ac:dyDescent="0.2">
      <c r="B1707" s="55">
        <f t="shared" si="157"/>
        <v>0</v>
      </c>
      <c r="C1707" s="55" t="str">
        <f t="shared" si="158"/>
        <v/>
      </c>
      <c r="D1707" s="55" t="str">
        <f t="shared" si="159"/>
        <v/>
      </c>
      <c r="E1707" s="55" t="str">
        <f t="shared" si="160"/>
        <v/>
      </c>
      <c r="F1707" s="55" t="str">
        <f t="shared" si="161"/>
        <v/>
      </c>
      <c r="G1707" s="55" t="str">
        <f t="shared" si="162"/>
        <v/>
      </c>
      <c r="H1707" s="136" t="str">
        <f>IF(AND(M1707&gt;0,M1707&lt;='Summary STATS'!$C$22),1,"")</f>
        <v/>
      </c>
      <c r="J1707" s="26">
        <v>1706</v>
      </c>
      <c r="R1707" s="15"/>
      <c r="S1707" s="15"/>
      <c r="EZ1707" s="134"/>
      <c r="FA1707" s="134"/>
      <c r="FB1707" s="134"/>
      <c r="FC1707" s="134"/>
      <c r="FD1707" s="134"/>
    </row>
    <row r="1708" spans="2:160" x14ac:dyDescent="0.2">
      <c r="B1708" s="55">
        <f t="shared" si="157"/>
        <v>0</v>
      </c>
      <c r="C1708" s="55" t="str">
        <f t="shared" si="158"/>
        <v/>
      </c>
      <c r="D1708" s="55" t="str">
        <f t="shared" si="159"/>
        <v/>
      </c>
      <c r="E1708" s="55" t="str">
        <f t="shared" si="160"/>
        <v/>
      </c>
      <c r="F1708" s="55" t="str">
        <f t="shared" si="161"/>
        <v/>
      </c>
      <c r="G1708" s="55" t="str">
        <f t="shared" si="162"/>
        <v/>
      </c>
      <c r="H1708" s="136" t="str">
        <f>IF(AND(M1708&gt;0,M1708&lt;='Summary STATS'!$C$22),1,"")</f>
        <v/>
      </c>
      <c r="J1708" s="26">
        <v>1707</v>
      </c>
      <c r="R1708" s="15"/>
      <c r="S1708" s="15"/>
      <c r="EZ1708" s="134"/>
      <c r="FA1708" s="134"/>
      <c r="FB1708" s="134"/>
      <c r="FC1708" s="134"/>
      <c r="FD1708" s="134"/>
    </row>
    <row r="1709" spans="2:160" x14ac:dyDescent="0.2">
      <c r="B1709" s="55">
        <f t="shared" si="157"/>
        <v>0</v>
      </c>
      <c r="C1709" s="55" t="str">
        <f t="shared" si="158"/>
        <v/>
      </c>
      <c r="D1709" s="55" t="str">
        <f t="shared" si="159"/>
        <v/>
      </c>
      <c r="E1709" s="55" t="str">
        <f t="shared" si="160"/>
        <v/>
      </c>
      <c r="F1709" s="55" t="str">
        <f t="shared" si="161"/>
        <v/>
      </c>
      <c r="G1709" s="55" t="str">
        <f t="shared" si="162"/>
        <v/>
      </c>
      <c r="H1709" s="136" t="str">
        <f>IF(AND(M1709&gt;0,M1709&lt;='Summary STATS'!$C$22),1,"")</f>
        <v/>
      </c>
      <c r="J1709" s="26">
        <v>1708</v>
      </c>
      <c r="R1709" s="15"/>
      <c r="S1709" s="15"/>
      <c r="EZ1709" s="134"/>
      <c r="FA1709" s="134"/>
      <c r="FB1709" s="134"/>
      <c r="FC1709" s="134"/>
      <c r="FD1709" s="134"/>
    </row>
    <row r="1710" spans="2:160" x14ac:dyDescent="0.2">
      <c r="B1710" s="55">
        <f t="shared" si="157"/>
        <v>0</v>
      </c>
      <c r="C1710" s="55" t="str">
        <f t="shared" si="158"/>
        <v/>
      </c>
      <c r="D1710" s="55" t="str">
        <f t="shared" si="159"/>
        <v/>
      </c>
      <c r="E1710" s="55" t="str">
        <f t="shared" si="160"/>
        <v/>
      </c>
      <c r="F1710" s="55" t="str">
        <f t="shared" si="161"/>
        <v/>
      </c>
      <c r="G1710" s="55" t="str">
        <f t="shared" si="162"/>
        <v/>
      </c>
      <c r="H1710" s="136" t="str">
        <f>IF(AND(M1710&gt;0,M1710&lt;='Summary STATS'!$C$22),1,"")</f>
        <v/>
      </c>
      <c r="J1710" s="26">
        <v>1709</v>
      </c>
      <c r="R1710" s="15"/>
      <c r="S1710" s="15"/>
      <c r="EZ1710" s="134"/>
      <c r="FA1710" s="134"/>
      <c r="FB1710" s="134"/>
      <c r="FC1710" s="134"/>
      <c r="FD1710" s="134"/>
    </row>
    <row r="1711" spans="2:160" x14ac:dyDescent="0.2">
      <c r="B1711" s="55">
        <f t="shared" si="157"/>
        <v>0</v>
      </c>
      <c r="C1711" s="55" t="str">
        <f t="shared" si="158"/>
        <v/>
      </c>
      <c r="D1711" s="55" t="str">
        <f t="shared" si="159"/>
        <v/>
      </c>
      <c r="E1711" s="55" t="str">
        <f t="shared" si="160"/>
        <v/>
      </c>
      <c r="F1711" s="55" t="str">
        <f t="shared" si="161"/>
        <v/>
      </c>
      <c r="G1711" s="55" t="str">
        <f t="shared" si="162"/>
        <v/>
      </c>
      <c r="H1711" s="136" t="str">
        <f>IF(AND(M1711&gt;0,M1711&lt;='Summary STATS'!$C$22),1,"")</f>
        <v/>
      </c>
      <c r="J1711" s="26">
        <v>1710</v>
      </c>
      <c r="R1711" s="15"/>
      <c r="S1711" s="15"/>
      <c r="EZ1711" s="134"/>
      <c r="FA1711" s="134"/>
      <c r="FB1711" s="134"/>
      <c r="FC1711" s="134"/>
      <c r="FD1711" s="134"/>
    </row>
    <row r="1712" spans="2:160" x14ac:dyDescent="0.2">
      <c r="B1712" s="55">
        <f t="shared" si="157"/>
        <v>0</v>
      </c>
      <c r="C1712" s="55" t="str">
        <f t="shared" si="158"/>
        <v/>
      </c>
      <c r="D1712" s="55" t="str">
        <f t="shared" si="159"/>
        <v/>
      </c>
      <c r="E1712" s="55" t="str">
        <f t="shared" si="160"/>
        <v/>
      </c>
      <c r="F1712" s="55" t="str">
        <f t="shared" si="161"/>
        <v/>
      </c>
      <c r="G1712" s="55" t="str">
        <f t="shared" si="162"/>
        <v/>
      </c>
      <c r="H1712" s="136" t="str">
        <f>IF(AND(M1712&gt;0,M1712&lt;='Summary STATS'!$C$22),1,"")</f>
        <v/>
      </c>
      <c r="J1712" s="26">
        <v>1711</v>
      </c>
      <c r="R1712" s="15"/>
      <c r="S1712" s="15"/>
      <c r="EZ1712" s="134"/>
      <c r="FA1712" s="134"/>
      <c r="FB1712" s="134"/>
      <c r="FC1712" s="134"/>
      <c r="FD1712" s="134"/>
    </row>
    <row r="1713" spans="2:160" x14ac:dyDescent="0.2">
      <c r="B1713" s="55">
        <f t="shared" si="157"/>
        <v>0</v>
      </c>
      <c r="C1713" s="55" t="str">
        <f t="shared" si="158"/>
        <v/>
      </c>
      <c r="D1713" s="55" t="str">
        <f t="shared" si="159"/>
        <v/>
      </c>
      <c r="E1713" s="55" t="str">
        <f t="shared" si="160"/>
        <v/>
      </c>
      <c r="F1713" s="55" t="str">
        <f t="shared" si="161"/>
        <v/>
      </c>
      <c r="G1713" s="55" t="str">
        <f t="shared" si="162"/>
        <v/>
      </c>
      <c r="H1713" s="136" t="str">
        <f>IF(AND(M1713&gt;0,M1713&lt;='Summary STATS'!$C$22),1,"")</f>
        <v/>
      </c>
      <c r="J1713" s="26">
        <v>1712</v>
      </c>
      <c r="R1713" s="15"/>
      <c r="S1713" s="15"/>
      <c r="EZ1713" s="134"/>
      <c r="FA1713" s="134"/>
      <c r="FB1713" s="134"/>
      <c r="FC1713" s="134"/>
      <c r="FD1713" s="134"/>
    </row>
    <row r="1714" spans="2:160" x14ac:dyDescent="0.2">
      <c r="B1714" s="55">
        <f t="shared" si="157"/>
        <v>0</v>
      </c>
      <c r="C1714" s="55" t="str">
        <f t="shared" si="158"/>
        <v/>
      </c>
      <c r="D1714" s="55" t="str">
        <f t="shared" si="159"/>
        <v/>
      </c>
      <c r="E1714" s="55" t="str">
        <f t="shared" si="160"/>
        <v/>
      </c>
      <c r="F1714" s="55" t="str">
        <f t="shared" si="161"/>
        <v/>
      </c>
      <c r="G1714" s="55" t="str">
        <f t="shared" si="162"/>
        <v/>
      </c>
      <c r="H1714" s="136" t="str">
        <f>IF(AND(M1714&gt;0,M1714&lt;='Summary STATS'!$C$22),1,"")</f>
        <v/>
      </c>
      <c r="J1714" s="26">
        <v>1713</v>
      </c>
      <c r="R1714" s="15"/>
      <c r="S1714" s="15"/>
      <c r="EZ1714" s="134"/>
      <c r="FA1714" s="134"/>
      <c r="FB1714" s="134"/>
      <c r="FC1714" s="134"/>
      <c r="FD1714" s="134"/>
    </row>
    <row r="1715" spans="2:160" x14ac:dyDescent="0.2">
      <c r="B1715" s="55">
        <f t="shared" si="157"/>
        <v>0</v>
      </c>
      <c r="C1715" s="55" t="str">
        <f t="shared" si="158"/>
        <v/>
      </c>
      <c r="D1715" s="55" t="str">
        <f t="shared" si="159"/>
        <v/>
      </c>
      <c r="E1715" s="55" t="str">
        <f t="shared" si="160"/>
        <v/>
      </c>
      <c r="F1715" s="55" t="str">
        <f t="shared" si="161"/>
        <v/>
      </c>
      <c r="G1715" s="55" t="str">
        <f t="shared" si="162"/>
        <v/>
      </c>
      <c r="H1715" s="136" t="str">
        <f>IF(AND(M1715&gt;0,M1715&lt;='Summary STATS'!$C$22),1,"")</f>
        <v/>
      </c>
      <c r="J1715" s="26">
        <v>1714</v>
      </c>
      <c r="R1715" s="15"/>
      <c r="S1715" s="15"/>
      <c r="EZ1715" s="134"/>
      <c r="FA1715" s="134"/>
      <c r="FB1715" s="134"/>
      <c r="FC1715" s="134"/>
      <c r="FD1715" s="134"/>
    </row>
    <row r="1716" spans="2:160" x14ac:dyDescent="0.2">
      <c r="B1716" s="55">
        <f t="shared" si="157"/>
        <v>0</v>
      </c>
      <c r="C1716" s="55" t="str">
        <f t="shared" si="158"/>
        <v/>
      </c>
      <c r="D1716" s="55" t="str">
        <f t="shared" si="159"/>
        <v/>
      </c>
      <c r="E1716" s="55" t="str">
        <f t="shared" si="160"/>
        <v/>
      </c>
      <c r="F1716" s="55" t="str">
        <f t="shared" si="161"/>
        <v/>
      </c>
      <c r="G1716" s="55" t="str">
        <f t="shared" si="162"/>
        <v/>
      </c>
      <c r="H1716" s="136" t="str">
        <f>IF(AND(M1716&gt;0,M1716&lt;='Summary STATS'!$C$22),1,"")</f>
        <v/>
      </c>
      <c r="J1716" s="26">
        <v>1715</v>
      </c>
      <c r="R1716" s="15"/>
      <c r="S1716" s="15"/>
      <c r="EZ1716" s="134"/>
      <c r="FA1716" s="134"/>
      <c r="FB1716" s="134"/>
      <c r="FC1716" s="134"/>
      <c r="FD1716" s="134"/>
    </row>
    <row r="1717" spans="2:160" x14ac:dyDescent="0.2">
      <c r="B1717" s="55">
        <f t="shared" si="157"/>
        <v>0</v>
      </c>
      <c r="C1717" s="55" t="str">
        <f t="shared" si="158"/>
        <v/>
      </c>
      <c r="D1717" s="55" t="str">
        <f t="shared" si="159"/>
        <v/>
      </c>
      <c r="E1717" s="55" t="str">
        <f t="shared" si="160"/>
        <v/>
      </c>
      <c r="F1717" s="55" t="str">
        <f t="shared" si="161"/>
        <v/>
      </c>
      <c r="G1717" s="55" t="str">
        <f t="shared" si="162"/>
        <v/>
      </c>
      <c r="H1717" s="136" t="str">
        <f>IF(AND(M1717&gt;0,M1717&lt;='Summary STATS'!$C$22),1,"")</f>
        <v/>
      </c>
      <c r="J1717" s="26">
        <v>1716</v>
      </c>
      <c r="R1717" s="15"/>
      <c r="S1717" s="15"/>
      <c r="EZ1717" s="134"/>
      <c r="FA1717" s="134"/>
      <c r="FB1717" s="134"/>
      <c r="FC1717" s="134"/>
      <c r="FD1717" s="134"/>
    </row>
    <row r="1718" spans="2:160" x14ac:dyDescent="0.2">
      <c r="B1718" s="55">
        <f t="shared" si="157"/>
        <v>0</v>
      </c>
      <c r="C1718" s="55" t="str">
        <f t="shared" si="158"/>
        <v/>
      </c>
      <c r="D1718" s="55" t="str">
        <f t="shared" si="159"/>
        <v/>
      </c>
      <c r="E1718" s="55" t="str">
        <f t="shared" si="160"/>
        <v/>
      </c>
      <c r="F1718" s="55" t="str">
        <f t="shared" si="161"/>
        <v/>
      </c>
      <c r="G1718" s="55" t="str">
        <f t="shared" si="162"/>
        <v/>
      </c>
      <c r="H1718" s="136" t="str">
        <f>IF(AND(M1718&gt;0,M1718&lt;='Summary STATS'!$C$22),1,"")</f>
        <v/>
      </c>
      <c r="J1718" s="26">
        <v>1717</v>
      </c>
      <c r="R1718" s="15"/>
      <c r="S1718" s="15"/>
      <c r="EZ1718" s="134"/>
      <c r="FA1718" s="134"/>
      <c r="FB1718" s="134"/>
      <c r="FC1718" s="134"/>
      <c r="FD1718" s="134"/>
    </row>
    <row r="1719" spans="2:160" x14ac:dyDescent="0.2">
      <c r="B1719" s="55">
        <f t="shared" si="157"/>
        <v>0</v>
      </c>
      <c r="C1719" s="55" t="str">
        <f t="shared" si="158"/>
        <v/>
      </c>
      <c r="D1719" s="55" t="str">
        <f t="shared" si="159"/>
        <v/>
      </c>
      <c r="E1719" s="55" t="str">
        <f t="shared" si="160"/>
        <v/>
      </c>
      <c r="F1719" s="55" t="str">
        <f t="shared" si="161"/>
        <v/>
      </c>
      <c r="G1719" s="55" t="str">
        <f t="shared" si="162"/>
        <v/>
      </c>
      <c r="H1719" s="136" t="str">
        <f>IF(AND(M1719&gt;0,M1719&lt;='Summary STATS'!$C$22),1,"")</f>
        <v/>
      </c>
      <c r="J1719" s="26">
        <v>1718</v>
      </c>
      <c r="R1719" s="15"/>
      <c r="S1719" s="15"/>
      <c r="EZ1719" s="134"/>
      <c r="FA1719" s="134"/>
      <c r="FB1719" s="134"/>
      <c r="FC1719" s="134"/>
      <c r="FD1719" s="134"/>
    </row>
    <row r="1720" spans="2:160" x14ac:dyDescent="0.2">
      <c r="B1720" s="55">
        <f t="shared" si="157"/>
        <v>0</v>
      </c>
      <c r="C1720" s="55" t="str">
        <f t="shared" si="158"/>
        <v/>
      </c>
      <c r="D1720" s="55" t="str">
        <f t="shared" si="159"/>
        <v/>
      </c>
      <c r="E1720" s="55" t="str">
        <f t="shared" si="160"/>
        <v/>
      </c>
      <c r="F1720" s="55" t="str">
        <f t="shared" si="161"/>
        <v/>
      </c>
      <c r="G1720" s="55" t="str">
        <f t="shared" si="162"/>
        <v/>
      </c>
      <c r="H1720" s="136" t="str">
        <f>IF(AND(M1720&gt;0,M1720&lt;='Summary STATS'!$C$22),1,"")</f>
        <v/>
      </c>
      <c r="J1720" s="26">
        <v>1719</v>
      </c>
      <c r="R1720" s="15"/>
      <c r="S1720" s="15"/>
      <c r="EZ1720" s="134"/>
      <c r="FA1720" s="134"/>
      <c r="FB1720" s="134"/>
      <c r="FC1720" s="134"/>
      <c r="FD1720" s="134"/>
    </row>
    <row r="1721" spans="2:160" x14ac:dyDescent="0.2">
      <c r="B1721" s="55">
        <f t="shared" si="157"/>
        <v>0</v>
      </c>
      <c r="C1721" s="55" t="str">
        <f t="shared" si="158"/>
        <v/>
      </c>
      <c r="D1721" s="55" t="str">
        <f t="shared" si="159"/>
        <v/>
      </c>
      <c r="E1721" s="55" t="str">
        <f t="shared" si="160"/>
        <v/>
      </c>
      <c r="F1721" s="55" t="str">
        <f t="shared" si="161"/>
        <v/>
      </c>
      <c r="G1721" s="55" t="str">
        <f t="shared" si="162"/>
        <v/>
      </c>
      <c r="H1721" s="136" t="str">
        <f>IF(AND(M1721&gt;0,M1721&lt;='Summary STATS'!$C$22),1,"")</f>
        <v/>
      </c>
      <c r="J1721" s="26">
        <v>1720</v>
      </c>
      <c r="R1721" s="15"/>
      <c r="S1721" s="15"/>
      <c r="EZ1721" s="134"/>
      <c r="FA1721" s="134"/>
      <c r="FB1721" s="134"/>
      <c r="FC1721" s="134"/>
      <c r="FD1721" s="134"/>
    </row>
    <row r="1722" spans="2:160" x14ac:dyDescent="0.2">
      <c r="B1722" s="55">
        <f t="shared" si="157"/>
        <v>0</v>
      </c>
      <c r="C1722" s="55" t="str">
        <f t="shared" si="158"/>
        <v/>
      </c>
      <c r="D1722" s="55" t="str">
        <f t="shared" si="159"/>
        <v/>
      </c>
      <c r="E1722" s="55" t="str">
        <f t="shared" si="160"/>
        <v/>
      </c>
      <c r="F1722" s="55" t="str">
        <f t="shared" si="161"/>
        <v/>
      </c>
      <c r="G1722" s="55" t="str">
        <f t="shared" si="162"/>
        <v/>
      </c>
      <c r="H1722" s="136" t="str">
        <f>IF(AND(M1722&gt;0,M1722&lt;='Summary STATS'!$C$22),1,"")</f>
        <v/>
      </c>
      <c r="J1722" s="26">
        <v>1721</v>
      </c>
      <c r="R1722" s="15"/>
      <c r="S1722" s="15"/>
      <c r="EZ1722" s="134"/>
      <c r="FA1722" s="134"/>
      <c r="FB1722" s="134"/>
      <c r="FC1722" s="134"/>
      <c r="FD1722" s="134"/>
    </row>
    <row r="1723" spans="2:160" x14ac:dyDescent="0.2">
      <c r="B1723" s="55">
        <f t="shared" si="157"/>
        <v>0</v>
      </c>
      <c r="C1723" s="55" t="str">
        <f t="shared" si="158"/>
        <v/>
      </c>
      <c r="D1723" s="55" t="str">
        <f t="shared" si="159"/>
        <v/>
      </c>
      <c r="E1723" s="55" t="str">
        <f t="shared" si="160"/>
        <v/>
      </c>
      <c r="F1723" s="55" t="str">
        <f t="shared" si="161"/>
        <v/>
      </c>
      <c r="G1723" s="55" t="str">
        <f t="shared" si="162"/>
        <v/>
      </c>
      <c r="H1723" s="136" t="str">
        <f>IF(AND(M1723&gt;0,M1723&lt;='Summary STATS'!$C$22),1,"")</f>
        <v/>
      </c>
      <c r="J1723" s="26">
        <v>1722</v>
      </c>
      <c r="R1723" s="15"/>
      <c r="S1723" s="15"/>
      <c r="EZ1723" s="134"/>
      <c r="FA1723" s="134"/>
      <c r="FB1723" s="134"/>
      <c r="FC1723" s="134"/>
      <c r="FD1723" s="134"/>
    </row>
    <row r="1724" spans="2:160" x14ac:dyDescent="0.2">
      <c r="B1724" s="55">
        <f t="shared" si="157"/>
        <v>0</v>
      </c>
      <c r="C1724" s="55" t="str">
        <f t="shared" si="158"/>
        <v/>
      </c>
      <c r="D1724" s="55" t="str">
        <f t="shared" si="159"/>
        <v/>
      </c>
      <c r="E1724" s="55" t="str">
        <f t="shared" si="160"/>
        <v/>
      </c>
      <c r="F1724" s="55" t="str">
        <f t="shared" si="161"/>
        <v/>
      </c>
      <c r="G1724" s="55" t="str">
        <f t="shared" si="162"/>
        <v/>
      </c>
      <c r="H1724" s="136" t="str">
        <f>IF(AND(M1724&gt;0,M1724&lt;='Summary STATS'!$C$22),1,"")</f>
        <v/>
      </c>
      <c r="J1724" s="26">
        <v>1723</v>
      </c>
      <c r="R1724" s="15"/>
      <c r="S1724" s="15"/>
      <c r="EZ1724" s="134"/>
      <c r="FA1724" s="134"/>
      <c r="FB1724" s="134"/>
      <c r="FC1724" s="134"/>
      <c r="FD1724" s="134"/>
    </row>
    <row r="1725" spans="2:160" x14ac:dyDescent="0.2">
      <c r="B1725" s="55">
        <f t="shared" si="157"/>
        <v>0</v>
      </c>
      <c r="C1725" s="55" t="str">
        <f t="shared" si="158"/>
        <v/>
      </c>
      <c r="D1725" s="55" t="str">
        <f t="shared" si="159"/>
        <v/>
      </c>
      <c r="E1725" s="55" t="str">
        <f t="shared" si="160"/>
        <v/>
      </c>
      <c r="F1725" s="55" t="str">
        <f t="shared" si="161"/>
        <v/>
      </c>
      <c r="G1725" s="55" t="str">
        <f t="shared" si="162"/>
        <v/>
      </c>
      <c r="H1725" s="136" t="str">
        <f>IF(AND(M1725&gt;0,M1725&lt;='Summary STATS'!$C$22),1,"")</f>
        <v/>
      </c>
      <c r="J1725" s="26">
        <v>1724</v>
      </c>
      <c r="R1725" s="15"/>
      <c r="S1725" s="15"/>
      <c r="EZ1725" s="134"/>
      <c r="FA1725" s="134"/>
      <c r="FB1725" s="134"/>
      <c r="FC1725" s="134"/>
      <c r="FD1725" s="134"/>
    </row>
    <row r="1726" spans="2:160" x14ac:dyDescent="0.2">
      <c r="B1726" s="55">
        <f t="shared" si="157"/>
        <v>0</v>
      </c>
      <c r="C1726" s="55" t="str">
        <f t="shared" si="158"/>
        <v/>
      </c>
      <c r="D1726" s="55" t="str">
        <f t="shared" si="159"/>
        <v/>
      </c>
      <c r="E1726" s="55" t="str">
        <f t="shared" si="160"/>
        <v/>
      </c>
      <c r="F1726" s="55" t="str">
        <f t="shared" si="161"/>
        <v/>
      </c>
      <c r="G1726" s="55" t="str">
        <f t="shared" si="162"/>
        <v/>
      </c>
      <c r="H1726" s="136" t="str">
        <f>IF(AND(M1726&gt;0,M1726&lt;='Summary STATS'!$C$22),1,"")</f>
        <v/>
      </c>
      <c r="J1726" s="26">
        <v>1725</v>
      </c>
      <c r="R1726" s="15"/>
      <c r="S1726" s="15"/>
      <c r="EZ1726" s="134"/>
      <c r="FA1726" s="134"/>
      <c r="FB1726" s="134"/>
      <c r="FC1726" s="134"/>
      <c r="FD1726" s="134"/>
    </row>
    <row r="1727" spans="2:160" x14ac:dyDescent="0.2">
      <c r="B1727" s="55">
        <f t="shared" si="157"/>
        <v>0</v>
      </c>
      <c r="C1727" s="55" t="str">
        <f t="shared" si="158"/>
        <v/>
      </c>
      <c r="D1727" s="55" t="str">
        <f t="shared" si="159"/>
        <v/>
      </c>
      <c r="E1727" s="55" t="str">
        <f t="shared" si="160"/>
        <v/>
      </c>
      <c r="F1727" s="55" t="str">
        <f t="shared" si="161"/>
        <v/>
      </c>
      <c r="G1727" s="55" t="str">
        <f t="shared" si="162"/>
        <v/>
      </c>
      <c r="H1727" s="136" t="str">
        <f>IF(AND(M1727&gt;0,M1727&lt;='Summary STATS'!$C$22),1,"")</f>
        <v/>
      </c>
      <c r="J1727" s="26">
        <v>1726</v>
      </c>
      <c r="R1727" s="15"/>
      <c r="S1727" s="15"/>
      <c r="EZ1727" s="134"/>
      <c r="FA1727" s="134"/>
      <c r="FB1727" s="134"/>
      <c r="FC1727" s="134"/>
      <c r="FD1727" s="134"/>
    </row>
    <row r="1728" spans="2:160" x14ac:dyDescent="0.2">
      <c r="B1728" s="55">
        <f t="shared" si="157"/>
        <v>0</v>
      </c>
      <c r="C1728" s="55" t="str">
        <f t="shared" si="158"/>
        <v/>
      </c>
      <c r="D1728" s="55" t="str">
        <f t="shared" si="159"/>
        <v/>
      </c>
      <c r="E1728" s="55" t="str">
        <f t="shared" si="160"/>
        <v/>
      </c>
      <c r="F1728" s="55" t="str">
        <f t="shared" si="161"/>
        <v/>
      </c>
      <c r="G1728" s="55" t="str">
        <f t="shared" si="162"/>
        <v/>
      </c>
      <c r="H1728" s="136" t="str">
        <f>IF(AND(M1728&gt;0,M1728&lt;='Summary STATS'!$C$22),1,"")</f>
        <v/>
      </c>
      <c r="J1728" s="26">
        <v>1727</v>
      </c>
      <c r="R1728" s="15"/>
      <c r="S1728" s="15"/>
      <c r="EZ1728" s="134"/>
      <c r="FA1728" s="134"/>
      <c r="FB1728" s="134"/>
      <c r="FC1728" s="134"/>
      <c r="FD1728" s="134"/>
    </row>
    <row r="1729" spans="2:160" x14ac:dyDescent="0.2">
      <c r="B1729" s="55">
        <f t="shared" si="157"/>
        <v>0</v>
      </c>
      <c r="C1729" s="55" t="str">
        <f t="shared" si="158"/>
        <v/>
      </c>
      <c r="D1729" s="55" t="str">
        <f t="shared" si="159"/>
        <v/>
      </c>
      <c r="E1729" s="55" t="str">
        <f t="shared" si="160"/>
        <v/>
      </c>
      <c r="F1729" s="55" t="str">
        <f t="shared" si="161"/>
        <v/>
      </c>
      <c r="G1729" s="55" t="str">
        <f t="shared" si="162"/>
        <v/>
      </c>
      <c r="H1729" s="136" t="str">
        <f>IF(AND(M1729&gt;0,M1729&lt;='Summary STATS'!$C$22),1,"")</f>
        <v/>
      </c>
      <c r="J1729" s="26">
        <v>1728</v>
      </c>
      <c r="R1729" s="15"/>
      <c r="S1729" s="15"/>
      <c r="EZ1729" s="134"/>
      <c r="FA1729" s="134"/>
      <c r="FB1729" s="134"/>
      <c r="FC1729" s="134"/>
      <c r="FD1729" s="134"/>
    </row>
    <row r="1730" spans="2:160" x14ac:dyDescent="0.2">
      <c r="B1730" s="55">
        <f t="shared" ref="B1730:B1793" si="163">COUNT(R1730:EY1730,FE1730:FM1730)</f>
        <v>0</v>
      </c>
      <c r="C1730" s="55" t="str">
        <f t="shared" ref="C1730:C1793" si="164">IF(COUNT(R1730:EY1730,FE1730:FM1730)&gt;0,COUNT(R1730:EY1730,FE1730:FM1730),"")</f>
        <v/>
      </c>
      <c r="D1730" s="55" t="str">
        <f t="shared" ref="D1730:D1793" si="165">IF(COUNT(T1730:BJ1730,BL1730:BT1730,BV1730:CB1730,CD1730:EY1730,FE1730:FM1730)&gt;0,COUNT(T1730:BJ1730,BL1730:BT1730,BV1730:CB1730,CD1730:EY1730,FE1730:FM1730),"")</f>
        <v/>
      </c>
      <c r="E1730" s="55" t="str">
        <f t="shared" ref="E1730:E1793" si="166">IF(H1730=1,COUNT(R1730:EY1730,FE1730:FM1730),"")</f>
        <v/>
      </c>
      <c r="F1730" s="55" t="str">
        <f t="shared" ref="F1730:F1793" si="167">IF(H1730=1,COUNT(T1730:BJ1730,BL1730:BT1730,BV1730:CB1730,CD1730:EY1730,FE1730:FM1730),"")</f>
        <v/>
      </c>
      <c r="G1730" s="55" t="str">
        <f t="shared" si="162"/>
        <v/>
      </c>
      <c r="H1730" s="136" t="str">
        <f>IF(AND(M1730&gt;0,M1730&lt;='Summary STATS'!$C$22),1,"")</f>
        <v/>
      </c>
      <c r="J1730" s="26">
        <v>1729</v>
      </c>
      <c r="R1730" s="15"/>
      <c r="S1730" s="15"/>
      <c r="EZ1730" s="134"/>
      <c r="FA1730" s="134"/>
      <c r="FB1730" s="134"/>
      <c r="FC1730" s="134"/>
      <c r="FD1730" s="134"/>
    </row>
    <row r="1731" spans="2:160" x14ac:dyDescent="0.2">
      <c r="B1731" s="55">
        <f t="shared" si="163"/>
        <v>0</v>
      </c>
      <c r="C1731" s="55" t="str">
        <f t="shared" si="164"/>
        <v/>
      </c>
      <c r="D1731" s="55" t="str">
        <f t="shared" si="165"/>
        <v/>
      </c>
      <c r="E1731" s="55" t="str">
        <f t="shared" si="166"/>
        <v/>
      </c>
      <c r="F1731" s="55" t="str">
        <f t="shared" si="167"/>
        <v/>
      </c>
      <c r="G1731" s="55" t="str">
        <f t="shared" si="162"/>
        <v/>
      </c>
      <c r="H1731" s="136" t="str">
        <f>IF(AND(M1731&gt;0,M1731&lt;='Summary STATS'!$C$22),1,"")</f>
        <v/>
      </c>
      <c r="J1731" s="26">
        <v>1730</v>
      </c>
      <c r="R1731" s="15"/>
      <c r="S1731" s="15"/>
      <c r="EZ1731" s="134"/>
      <c r="FA1731" s="134"/>
      <c r="FB1731" s="134"/>
      <c r="FC1731" s="134"/>
      <c r="FD1731" s="134"/>
    </row>
    <row r="1732" spans="2:160" x14ac:dyDescent="0.2">
      <c r="B1732" s="55">
        <f t="shared" si="163"/>
        <v>0</v>
      </c>
      <c r="C1732" s="55" t="str">
        <f t="shared" si="164"/>
        <v/>
      </c>
      <c r="D1732" s="55" t="str">
        <f t="shared" si="165"/>
        <v/>
      </c>
      <c r="E1732" s="55" t="str">
        <f t="shared" si="166"/>
        <v/>
      </c>
      <c r="F1732" s="55" t="str">
        <f t="shared" si="167"/>
        <v/>
      </c>
      <c r="G1732" s="55" t="str">
        <f t="shared" si="162"/>
        <v/>
      </c>
      <c r="H1732" s="136" t="str">
        <f>IF(AND(M1732&gt;0,M1732&lt;='Summary STATS'!$C$22),1,"")</f>
        <v/>
      </c>
      <c r="J1732" s="26">
        <v>1731</v>
      </c>
      <c r="R1732" s="15"/>
      <c r="S1732" s="15"/>
      <c r="EZ1732" s="134"/>
      <c r="FA1732" s="134"/>
      <c r="FB1732" s="134"/>
      <c r="FC1732" s="134"/>
      <c r="FD1732" s="134"/>
    </row>
    <row r="1733" spans="2:160" x14ac:dyDescent="0.2">
      <c r="B1733" s="55">
        <f t="shared" si="163"/>
        <v>0</v>
      </c>
      <c r="C1733" s="55" t="str">
        <f t="shared" si="164"/>
        <v/>
      </c>
      <c r="D1733" s="55" t="str">
        <f t="shared" si="165"/>
        <v/>
      </c>
      <c r="E1733" s="55" t="str">
        <f t="shared" si="166"/>
        <v/>
      </c>
      <c r="F1733" s="55" t="str">
        <f t="shared" si="167"/>
        <v/>
      </c>
      <c r="G1733" s="55" t="str">
        <f t="shared" si="162"/>
        <v/>
      </c>
      <c r="H1733" s="136" t="str">
        <f>IF(AND(M1733&gt;0,M1733&lt;='Summary STATS'!$C$22),1,"")</f>
        <v/>
      </c>
      <c r="J1733" s="26">
        <v>1732</v>
      </c>
      <c r="R1733" s="15"/>
      <c r="S1733" s="15"/>
      <c r="EZ1733" s="134"/>
      <c r="FA1733" s="134"/>
      <c r="FB1733" s="134"/>
      <c r="FC1733" s="134"/>
      <c r="FD1733" s="134"/>
    </row>
    <row r="1734" spans="2:160" x14ac:dyDescent="0.2">
      <c r="B1734" s="55">
        <f t="shared" si="163"/>
        <v>0</v>
      </c>
      <c r="C1734" s="55" t="str">
        <f t="shared" si="164"/>
        <v/>
      </c>
      <c r="D1734" s="55" t="str">
        <f t="shared" si="165"/>
        <v/>
      </c>
      <c r="E1734" s="55" t="str">
        <f t="shared" si="166"/>
        <v/>
      </c>
      <c r="F1734" s="55" t="str">
        <f t="shared" si="167"/>
        <v/>
      </c>
      <c r="G1734" s="55" t="str">
        <f t="shared" si="162"/>
        <v/>
      </c>
      <c r="H1734" s="136" t="str">
        <f>IF(AND(M1734&gt;0,M1734&lt;='Summary STATS'!$C$22),1,"")</f>
        <v/>
      </c>
      <c r="J1734" s="26">
        <v>1733</v>
      </c>
      <c r="R1734" s="15"/>
      <c r="S1734" s="15"/>
      <c r="EZ1734" s="134"/>
      <c r="FA1734" s="134"/>
      <c r="FB1734" s="134"/>
      <c r="FC1734" s="134"/>
      <c r="FD1734" s="134"/>
    </row>
    <row r="1735" spans="2:160" x14ac:dyDescent="0.2">
      <c r="B1735" s="55">
        <f t="shared" si="163"/>
        <v>0</v>
      </c>
      <c r="C1735" s="55" t="str">
        <f t="shared" si="164"/>
        <v/>
      </c>
      <c r="D1735" s="55" t="str">
        <f t="shared" si="165"/>
        <v/>
      </c>
      <c r="E1735" s="55" t="str">
        <f t="shared" si="166"/>
        <v/>
      </c>
      <c r="F1735" s="55" t="str">
        <f t="shared" si="167"/>
        <v/>
      </c>
      <c r="G1735" s="55" t="str">
        <f t="shared" si="162"/>
        <v/>
      </c>
      <c r="H1735" s="136" t="str">
        <f>IF(AND(M1735&gt;0,M1735&lt;='Summary STATS'!$C$22),1,"")</f>
        <v/>
      </c>
      <c r="J1735" s="26">
        <v>1734</v>
      </c>
      <c r="R1735" s="15"/>
      <c r="S1735" s="15"/>
      <c r="EZ1735" s="134"/>
      <c r="FA1735" s="134"/>
      <c r="FB1735" s="134"/>
      <c r="FC1735" s="134"/>
      <c r="FD1735" s="134"/>
    </row>
    <row r="1736" spans="2:160" x14ac:dyDescent="0.2">
      <c r="B1736" s="55">
        <f t="shared" si="163"/>
        <v>0</v>
      </c>
      <c r="C1736" s="55" t="str">
        <f t="shared" si="164"/>
        <v/>
      </c>
      <c r="D1736" s="55" t="str">
        <f t="shared" si="165"/>
        <v/>
      </c>
      <c r="E1736" s="55" t="str">
        <f t="shared" si="166"/>
        <v/>
      </c>
      <c r="F1736" s="55" t="str">
        <f t="shared" si="167"/>
        <v/>
      </c>
      <c r="G1736" s="55" t="str">
        <f t="shared" si="162"/>
        <v/>
      </c>
      <c r="H1736" s="136" t="str">
        <f>IF(AND(M1736&gt;0,M1736&lt;='Summary STATS'!$C$22),1,"")</f>
        <v/>
      </c>
      <c r="J1736" s="26">
        <v>1735</v>
      </c>
      <c r="R1736" s="15"/>
      <c r="S1736" s="15"/>
      <c r="EZ1736" s="134"/>
      <c r="FA1736" s="134"/>
      <c r="FB1736" s="134"/>
      <c r="FC1736" s="134"/>
      <c r="FD1736" s="134"/>
    </row>
    <row r="1737" spans="2:160" x14ac:dyDescent="0.2">
      <c r="B1737" s="55">
        <f t="shared" si="163"/>
        <v>0</v>
      </c>
      <c r="C1737" s="55" t="str">
        <f t="shared" si="164"/>
        <v/>
      </c>
      <c r="D1737" s="55" t="str">
        <f t="shared" si="165"/>
        <v/>
      </c>
      <c r="E1737" s="55" t="str">
        <f t="shared" si="166"/>
        <v/>
      </c>
      <c r="F1737" s="55" t="str">
        <f t="shared" si="167"/>
        <v/>
      </c>
      <c r="G1737" s="55" t="str">
        <f t="shared" si="162"/>
        <v/>
      </c>
      <c r="H1737" s="136" t="str">
        <f>IF(AND(M1737&gt;0,M1737&lt;='Summary STATS'!$C$22),1,"")</f>
        <v/>
      </c>
      <c r="J1737" s="26">
        <v>1736</v>
      </c>
      <c r="R1737" s="15"/>
      <c r="S1737" s="15"/>
      <c r="EZ1737" s="134"/>
      <c r="FA1737" s="134"/>
      <c r="FB1737" s="134"/>
      <c r="FC1737" s="134"/>
      <c r="FD1737" s="134"/>
    </row>
    <row r="1738" spans="2:160" x14ac:dyDescent="0.2">
      <c r="B1738" s="55">
        <f t="shared" si="163"/>
        <v>0</v>
      </c>
      <c r="C1738" s="55" t="str">
        <f t="shared" si="164"/>
        <v/>
      </c>
      <c r="D1738" s="55" t="str">
        <f t="shared" si="165"/>
        <v/>
      </c>
      <c r="E1738" s="55" t="str">
        <f t="shared" si="166"/>
        <v/>
      </c>
      <c r="F1738" s="55" t="str">
        <f t="shared" si="167"/>
        <v/>
      </c>
      <c r="G1738" s="55" t="str">
        <f t="shared" si="162"/>
        <v/>
      </c>
      <c r="H1738" s="136" t="str">
        <f>IF(AND(M1738&gt;0,M1738&lt;='Summary STATS'!$C$22),1,"")</f>
        <v/>
      </c>
      <c r="J1738" s="26">
        <v>1737</v>
      </c>
      <c r="R1738" s="15"/>
      <c r="S1738" s="15"/>
      <c r="EZ1738" s="134"/>
      <c r="FA1738" s="134"/>
      <c r="FB1738" s="134"/>
      <c r="FC1738" s="134"/>
      <c r="FD1738" s="134"/>
    </row>
    <row r="1739" spans="2:160" x14ac:dyDescent="0.2">
      <c r="B1739" s="55">
        <f t="shared" si="163"/>
        <v>0</v>
      </c>
      <c r="C1739" s="55" t="str">
        <f t="shared" si="164"/>
        <v/>
      </c>
      <c r="D1739" s="55" t="str">
        <f t="shared" si="165"/>
        <v/>
      </c>
      <c r="E1739" s="55" t="str">
        <f t="shared" si="166"/>
        <v/>
      </c>
      <c r="F1739" s="55" t="str">
        <f t="shared" si="167"/>
        <v/>
      </c>
      <c r="G1739" s="55" t="str">
        <f t="shared" si="162"/>
        <v/>
      </c>
      <c r="H1739" s="136" t="str">
        <f>IF(AND(M1739&gt;0,M1739&lt;='Summary STATS'!$C$22),1,"")</f>
        <v/>
      </c>
      <c r="J1739" s="26">
        <v>1738</v>
      </c>
      <c r="R1739" s="15"/>
      <c r="S1739" s="15"/>
      <c r="EZ1739" s="134"/>
      <c r="FA1739" s="134"/>
      <c r="FB1739" s="134"/>
      <c r="FC1739" s="134"/>
      <c r="FD1739" s="134"/>
    </row>
    <row r="1740" spans="2:160" x14ac:dyDescent="0.2">
      <c r="B1740" s="55">
        <f t="shared" si="163"/>
        <v>0</v>
      </c>
      <c r="C1740" s="55" t="str">
        <f t="shared" si="164"/>
        <v/>
      </c>
      <c r="D1740" s="55" t="str">
        <f t="shared" si="165"/>
        <v/>
      </c>
      <c r="E1740" s="55" t="str">
        <f t="shared" si="166"/>
        <v/>
      </c>
      <c r="F1740" s="55" t="str">
        <f t="shared" si="167"/>
        <v/>
      </c>
      <c r="G1740" s="55" t="str">
        <f t="shared" si="162"/>
        <v/>
      </c>
      <c r="H1740" s="136" t="str">
        <f>IF(AND(M1740&gt;0,M1740&lt;='Summary STATS'!$C$22),1,"")</f>
        <v/>
      </c>
      <c r="J1740" s="26">
        <v>1739</v>
      </c>
      <c r="R1740" s="15"/>
      <c r="S1740" s="15"/>
      <c r="EZ1740" s="134"/>
      <c r="FA1740" s="134"/>
      <c r="FB1740" s="134"/>
      <c r="FC1740" s="134"/>
      <c r="FD1740" s="134"/>
    </row>
    <row r="1741" spans="2:160" x14ac:dyDescent="0.2">
      <c r="B1741" s="55">
        <f t="shared" si="163"/>
        <v>0</v>
      </c>
      <c r="C1741" s="55" t="str">
        <f t="shared" si="164"/>
        <v/>
      </c>
      <c r="D1741" s="55" t="str">
        <f t="shared" si="165"/>
        <v/>
      </c>
      <c r="E1741" s="55" t="str">
        <f t="shared" si="166"/>
        <v/>
      </c>
      <c r="F1741" s="55" t="str">
        <f t="shared" si="167"/>
        <v/>
      </c>
      <c r="G1741" s="55" t="str">
        <f t="shared" si="162"/>
        <v/>
      </c>
      <c r="H1741" s="136" t="str">
        <f>IF(AND(M1741&gt;0,M1741&lt;='Summary STATS'!$C$22),1,"")</f>
        <v/>
      </c>
      <c r="J1741" s="26">
        <v>1740</v>
      </c>
      <c r="R1741" s="15"/>
      <c r="S1741" s="15"/>
      <c r="EZ1741" s="134"/>
      <c r="FA1741" s="134"/>
      <c r="FB1741" s="134"/>
      <c r="FC1741" s="134"/>
      <c r="FD1741" s="134"/>
    </row>
    <row r="1742" spans="2:160" x14ac:dyDescent="0.2">
      <c r="B1742" s="55">
        <f t="shared" si="163"/>
        <v>0</v>
      </c>
      <c r="C1742" s="55" t="str">
        <f t="shared" si="164"/>
        <v/>
      </c>
      <c r="D1742" s="55" t="str">
        <f t="shared" si="165"/>
        <v/>
      </c>
      <c r="E1742" s="55" t="str">
        <f t="shared" si="166"/>
        <v/>
      </c>
      <c r="F1742" s="55" t="str">
        <f t="shared" si="167"/>
        <v/>
      </c>
      <c r="G1742" s="55" t="str">
        <f t="shared" si="162"/>
        <v/>
      </c>
      <c r="H1742" s="136" t="str">
        <f>IF(AND(M1742&gt;0,M1742&lt;='Summary STATS'!$C$22),1,"")</f>
        <v/>
      </c>
      <c r="J1742" s="26">
        <v>1741</v>
      </c>
      <c r="R1742" s="15"/>
      <c r="S1742" s="15"/>
      <c r="EZ1742" s="134"/>
      <c r="FA1742" s="134"/>
      <c r="FB1742" s="134"/>
      <c r="FC1742" s="134"/>
      <c r="FD1742" s="134"/>
    </row>
    <row r="1743" spans="2:160" x14ac:dyDescent="0.2">
      <c r="B1743" s="55">
        <f t="shared" si="163"/>
        <v>0</v>
      </c>
      <c r="C1743" s="55" t="str">
        <f t="shared" si="164"/>
        <v/>
      </c>
      <c r="D1743" s="55" t="str">
        <f t="shared" si="165"/>
        <v/>
      </c>
      <c r="E1743" s="55" t="str">
        <f t="shared" si="166"/>
        <v/>
      </c>
      <c r="F1743" s="55" t="str">
        <f t="shared" si="167"/>
        <v/>
      </c>
      <c r="G1743" s="55" t="str">
        <f t="shared" si="162"/>
        <v/>
      </c>
      <c r="H1743" s="136" t="str">
        <f>IF(AND(M1743&gt;0,M1743&lt;='Summary STATS'!$C$22),1,"")</f>
        <v/>
      </c>
      <c r="J1743" s="26">
        <v>1742</v>
      </c>
      <c r="R1743" s="15"/>
      <c r="S1743" s="15"/>
      <c r="EZ1743" s="134"/>
      <c r="FA1743" s="134"/>
      <c r="FB1743" s="134"/>
      <c r="FC1743" s="134"/>
      <c r="FD1743" s="134"/>
    </row>
    <row r="1744" spans="2:160" x14ac:dyDescent="0.2">
      <c r="B1744" s="55">
        <f t="shared" si="163"/>
        <v>0</v>
      </c>
      <c r="C1744" s="55" t="str">
        <f t="shared" si="164"/>
        <v/>
      </c>
      <c r="D1744" s="55" t="str">
        <f t="shared" si="165"/>
        <v/>
      </c>
      <c r="E1744" s="55" t="str">
        <f t="shared" si="166"/>
        <v/>
      </c>
      <c r="F1744" s="55" t="str">
        <f t="shared" si="167"/>
        <v/>
      </c>
      <c r="G1744" s="55" t="str">
        <f t="shared" si="162"/>
        <v/>
      </c>
      <c r="H1744" s="136" t="str">
        <f>IF(AND(M1744&gt;0,M1744&lt;='Summary STATS'!$C$22),1,"")</f>
        <v/>
      </c>
      <c r="J1744" s="26">
        <v>1743</v>
      </c>
      <c r="R1744" s="15"/>
      <c r="S1744" s="15"/>
      <c r="EZ1744" s="134"/>
      <c r="FA1744" s="134"/>
      <c r="FB1744" s="134"/>
      <c r="FC1744" s="134"/>
      <c r="FD1744" s="134"/>
    </row>
    <row r="1745" spans="2:160" x14ac:dyDescent="0.2">
      <c r="B1745" s="55">
        <f t="shared" si="163"/>
        <v>0</v>
      </c>
      <c r="C1745" s="55" t="str">
        <f t="shared" si="164"/>
        <v/>
      </c>
      <c r="D1745" s="55" t="str">
        <f t="shared" si="165"/>
        <v/>
      </c>
      <c r="E1745" s="55" t="str">
        <f t="shared" si="166"/>
        <v/>
      </c>
      <c r="F1745" s="55" t="str">
        <f t="shared" si="167"/>
        <v/>
      </c>
      <c r="G1745" s="55" t="str">
        <f t="shared" si="162"/>
        <v/>
      </c>
      <c r="H1745" s="136" t="str">
        <f>IF(AND(M1745&gt;0,M1745&lt;='Summary STATS'!$C$22),1,"")</f>
        <v/>
      </c>
      <c r="J1745" s="26">
        <v>1744</v>
      </c>
      <c r="R1745" s="15"/>
      <c r="S1745" s="15"/>
      <c r="EZ1745" s="134"/>
      <c r="FA1745" s="134"/>
      <c r="FB1745" s="134"/>
      <c r="FC1745" s="134"/>
      <c r="FD1745" s="134"/>
    </row>
    <row r="1746" spans="2:160" x14ac:dyDescent="0.2">
      <c r="B1746" s="55">
        <f t="shared" si="163"/>
        <v>0</v>
      </c>
      <c r="C1746" s="55" t="str">
        <f t="shared" si="164"/>
        <v/>
      </c>
      <c r="D1746" s="55" t="str">
        <f t="shared" si="165"/>
        <v/>
      </c>
      <c r="E1746" s="55" t="str">
        <f t="shared" si="166"/>
        <v/>
      </c>
      <c r="F1746" s="55" t="str">
        <f t="shared" si="167"/>
        <v/>
      </c>
      <c r="G1746" s="55" t="str">
        <f t="shared" si="162"/>
        <v/>
      </c>
      <c r="H1746" s="136" t="str">
        <f>IF(AND(M1746&gt;0,M1746&lt;='Summary STATS'!$C$22),1,"")</f>
        <v/>
      </c>
      <c r="J1746" s="26">
        <v>1745</v>
      </c>
      <c r="R1746" s="15"/>
      <c r="S1746" s="15"/>
      <c r="EZ1746" s="134"/>
      <c r="FA1746" s="134"/>
      <c r="FB1746" s="134"/>
      <c r="FC1746" s="134"/>
      <c r="FD1746" s="134"/>
    </row>
    <row r="1747" spans="2:160" x14ac:dyDescent="0.2">
      <c r="B1747" s="55">
        <f t="shared" si="163"/>
        <v>0</v>
      </c>
      <c r="C1747" s="55" t="str">
        <f t="shared" si="164"/>
        <v/>
      </c>
      <c r="D1747" s="55" t="str">
        <f t="shared" si="165"/>
        <v/>
      </c>
      <c r="E1747" s="55" t="str">
        <f t="shared" si="166"/>
        <v/>
      </c>
      <c r="F1747" s="55" t="str">
        <f t="shared" si="167"/>
        <v/>
      </c>
      <c r="G1747" s="55" t="str">
        <f t="shared" si="162"/>
        <v/>
      </c>
      <c r="H1747" s="136" t="str">
        <f>IF(AND(M1747&gt;0,M1747&lt;='Summary STATS'!$C$22),1,"")</f>
        <v/>
      </c>
      <c r="J1747" s="26">
        <v>1746</v>
      </c>
      <c r="R1747" s="15"/>
      <c r="S1747" s="15"/>
      <c r="EZ1747" s="134"/>
      <c r="FA1747" s="134"/>
      <c r="FB1747" s="134"/>
      <c r="FC1747" s="134"/>
      <c r="FD1747" s="134"/>
    </row>
    <row r="1748" spans="2:160" x14ac:dyDescent="0.2">
      <c r="B1748" s="55">
        <f t="shared" si="163"/>
        <v>0</v>
      </c>
      <c r="C1748" s="55" t="str">
        <f t="shared" si="164"/>
        <v/>
      </c>
      <c r="D1748" s="55" t="str">
        <f t="shared" si="165"/>
        <v/>
      </c>
      <c r="E1748" s="55" t="str">
        <f t="shared" si="166"/>
        <v/>
      </c>
      <c r="F1748" s="55" t="str">
        <f t="shared" si="167"/>
        <v/>
      </c>
      <c r="G1748" s="55" t="str">
        <f t="shared" si="162"/>
        <v/>
      </c>
      <c r="H1748" s="136" t="str">
        <f>IF(AND(M1748&gt;0,M1748&lt;='Summary STATS'!$C$22),1,"")</f>
        <v/>
      </c>
      <c r="J1748" s="26">
        <v>1747</v>
      </c>
      <c r="R1748" s="15"/>
      <c r="S1748" s="15"/>
      <c r="EZ1748" s="134"/>
      <c r="FA1748" s="134"/>
      <c r="FB1748" s="134"/>
      <c r="FC1748" s="134"/>
      <c r="FD1748" s="134"/>
    </row>
    <row r="1749" spans="2:160" x14ac:dyDescent="0.2">
      <c r="B1749" s="55">
        <f t="shared" si="163"/>
        <v>0</v>
      </c>
      <c r="C1749" s="55" t="str">
        <f t="shared" si="164"/>
        <v/>
      </c>
      <c r="D1749" s="55" t="str">
        <f t="shared" si="165"/>
        <v/>
      </c>
      <c r="E1749" s="55" t="str">
        <f t="shared" si="166"/>
        <v/>
      </c>
      <c r="F1749" s="55" t="str">
        <f t="shared" si="167"/>
        <v/>
      </c>
      <c r="G1749" s="55" t="str">
        <f t="shared" si="162"/>
        <v/>
      </c>
      <c r="H1749" s="136" t="str">
        <f>IF(AND(M1749&gt;0,M1749&lt;='Summary STATS'!$C$22),1,"")</f>
        <v/>
      </c>
      <c r="J1749" s="26">
        <v>1748</v>
      </c>
      <c r="R1749" s="15"/>
      <c r="S1749" s="15"/>
      <c r="EZ1749" s="134"/>
      <c r="FA1749" s="134"/>
      <c r="FB1749" s="134"/>
      <c r="FC1749" s="134"/>
      <c r="FD1749" s="134"/>
    </row>
    <row r="1750" spans="2:160" x14ac:dyDescent="0.2">
      <c r="B1750" s="55">
        <f t="shared" si="163"/>
        <v>0</v>
      </c>
      <c r="C1750" s="55" t="str">
        <f t="shared" si="164"/>
        <v/>
      </c>
      <c r="D1750" s="55" t="str">
        <f t="shared" si="165"/>
        <v/>
      </c>
      <c r="E1750" s="55" t="str">
        <f t="shared" si="166"/>
        <v/>
      </c>
      <c r="F1750" s="55" t="str">
        <f t="shared" si="167"/>
        <v/>
      </c>
      <c r="G1750" s="55" t="str">
        <f t="shared" si="162"/>
        <v/>
      </c>
      <c r="H1750" s="136" t="str">
        <f>IF(AND(M1750&gt;0,M1750&lt;='Summary STATS'!$C$22),1,"")</f>
        <v/>
      </c>
      <c r="J1750" s="26">
        <v>1749</v>
      </c>
      <c r="R1750" s="15"/>
      <c r="S1750" s="15"/>
      <c r="EZ1750" s="134"/>
      <c r="FA1750" s="134"/>
      <c r="FB1750" s="134"/>
      <c r="FC1750" s="134"/>
      <c r="FD1750" s="134"/>
    </row>
    <row r="1751" spans="2:160" x14ac:dyDescent="0.2">
      <c r="B1751" s="55">
        <f t="shared" si="163"/>
        <v>0</v>
      </c>
      <c r="C1751" s="55" t="str">
        <f t="shared" si="164"/>
        <v/>
      </c>
      <c r="D1751" s="55" t="str">
        <f t="shared" si="165"/>
        <v/>
      </c>
      <c r="E1751" s="55" t="str">
        <f t="shared" si="166"/>
        <v/>
      </c>
      <c r="F1751" s="55" t="str">
        <f t="shared" si="167"/>
        <v/>
      </c>
      <c r="G1751" s="55" t="str">
        <f t="shared" si="162"/>
        <v/>
      </c>
      <c r="H1751" s="136" t="str">
        <f>IF(AND(M1751&gt;0,M1751&lt;='Summary STATS'!$C$22),1,"")</f>
        <v/>
      </c>
      <c r="J1751" s="26">
        <v>1750</v>
      </c>
      <c r="R1751" s="15"/>
      <c r="S1751" s="15"/>
      <c r="EZ1751" s="134"/>
      <c r="FA1751" s="134"/>
      <c r="FB1751" s="134"/>
      <c r="FC1751" s="134"/>
      <c r="FD1751" s="134"/>
    </row>
    <row r="1752" spans="2:160" x14ac:dyDescent="0.2">
      <c r="B1752" s="55">
        <f t="shared" si="163"/>
        <v>0</v>
      </c>
      <c r="C1752" s="55" t="str">
        <f t="shared" si="164"/>
        <v/>
      </c>
      <c r="D1752" s="55" t="str">
        <f t="shared" si="165"/>
        <v/>
      </c>
      <c r="E1752" s="55" t="str">
        <f t="shared" si="166"/>
        <v/>
      </c>
      <c r="F1752" s="55" t="str">
        <f t="shared" si="167"/>
        <v/>
      </c>
      <c r="G1752" s="55" t="str">
        <f t="shared" si="162"/>
        <v/>
      </c>
      <c r="H1752" s="136" t="str">
        <f>IF(AND(M1752&gt;0,M1752&lt;='Summary STATS'!$C$22),1,"")</f>
        <v/>
      </c>
      <c r="J1752" s="26">
        <v>1751</v>
      </c>
      <c r="R1752" s="15"/>
      <c r="S1752" s="15"/>
      <c r="EZ1752" s="134"/>
      <c r="FA1752" s="134"/>
      <c r="FB1752" s="134"/>
      <c r="FC1752" s="134"/>
      <c r="FD1752" s="134"/>
    </row>
    <row r="1753" spans="2:160" x14ac:dyDescent="0.2">
      <c r="B1753" s="55">
        <f t="shared" si="163"/>
        <v>0</v>
      </c>
      <c r="C1753" s="55" t="str">
        <f t="shared" si="164"/>
        <v/>
      </c>
      <c r="D1753" s="55" t="str">
        <f t="shared" si="165"/>
        <v/>
      </c>
      <c r="E1753" s="55" t="str">
        <f t="shared" si="166"/>
        <v/>
      </c>
      <c r="F1753" s="55" t="str">
        <f t="shared" si="167"/>
        <v/>
      </c>
      <c r="G1753" s="55" t="str">
        <f t="shared" si="162"/>
        <v/>
      </c>
      <c r="H1753" s="136" t="str">
        <f>IF(AND(M1753&gt;0,M1753&lt;='Summary STATS'!$C$22),1,"")</f>
        <v/>
      </c>
      <c r="J1753" s="26">
        <v>1752</v>
      </c>
      <c r="R1753" s="15"/>
      <c r="S1753" s="15"/>
      <c r="EZ1753" s="134"/>
      <c r="FA1753" s="134"/>
      <c r="FB1753" s="134"/>
      <c r="FC1753" s="134"/>
      <c r="FD1753" s="134"/>
    </row>
    <row r="1754" spans="2:160" x14ac:dyDescent="0.2">
      <c r="B1754" s="55">
        <f t="shared" si="163"/>
        <v>0</v>
      </c>
      <c r="C1754" s="55" t="str">
        <f t="shared" si="164"/>
        <v/>
      </c>
      <c r="D1754" s="55" t="str">
        <f t="shared" si="165"/>
        <v/>
      </c>
      <c r="E1754" s="55" t="str">
        <f t="shared" si="166"/>
        <v/>
      </c>
      <c r="F1754" s="55" t="str">
        <f t="shared" si="167"/>
        <v/>
      </c>
      <c r="G1754" s="55" t="str">
        <f t="shared" ref="G1754:G1817" si="168">IF($B1754&gt;=1,$M1754,"")</f>
        <v/>
      </c>
      <c r="H1754" s="136" t="str">
        <f>IF(AND(M1754&gt;0,M1754&lt;='Summary STATS'!$C$22),1,"")</f>
        <v/>
      </c>
      <c r="J1754" s="26">
        <v>1753</v>
      </c>
      <c r="R1754" s="15"/>
      <c r="S1754" s="15"/>
      <c r="EZ1754" s="134"/>
      <c r="FA1754" s="134"/>
      <c r="FB1754" s="134"/>
      <c r="FC1754" s="134"/>
      <c r="FD1754" s="134"/>
    </row>
    <row r="1755" spans="2:160" x14ac:dyDescent="0.2">
      <c r="B1755" s="55">
        <f t="shared" si="163"/>
        <v>0</v>
      </c>
      <c r="C1755" s="55" t="str">
        <f t="shared" si="164"/>
        <v/>
      </c>
      <c r="D1755" s="55" t="str">
        <f t="shared" si="165"/>
        <v/>
      </c>
      <c r="E1755" s="55" t="str">
        <f t="shared" si="166"/>
        <v/>
      </c>
      <c r="F1755" s="55" t="str">
        <f t="shared" si="167"/>
        <v/>
      </c>
      <c r="G1755" s="55" t="str">
        <f t="shared" si="168"/>
        <v/>
      </c>
      <c r="H1755" s="136" t="str">
        <f>IF(AND(M1755&gt;0,M1755&lt;='Summary STATS'!$C$22),1,"")</f>
        <v/>
      </c>
      <c r="J1755" s="26">
        <v>1754</v>
      </c>
      <c r="R1755" s="15"/>
      <c r="S1755" s="15"/>
      <c r="EZ1755" s="134"/>
      <c r="FA1755" s="134"/>
      <c r="FB1755" s="134"/>
      <c r="FC1755" s="134"/>
      <c r="FD1755" s="134"/>
    </row>
    <row r="1756" spans="2:160" x14ac:dyDescent="0.2">
      <c r="B1756" s="55">
        <f t="shared" si="163"/>
        <v>0</v>
      </c>
      <c r="C1756" s="55" t="str">
        <f t="shared" si="164"/>
        <v/>
      </c>
      <c r="D1756" s="55" t="str">
        <f t="shared" si="165"/>
        <v/>
      </c>
      <c r="E1756" s="55" t="str">
        <f t="shared" si="166"/>
        <v/>
      </c>
      <c r="F1756" s="55" t="str">
        <f t="shared" si="167"/>
        <v/>
      </c>
      <c r="G1756" s="55" t="str">
        <f t="shared" si="168"/>
        <v/>
      </c>
      <c r="H1756" s="136" t="str">
        <f>IF(AND(M1756&gt;0,M1756&lt;='Summary STATS'!$C$22),1,"")</f>
        <v/>
      </c>
      <c r="J1756" s="26">
        <v>1755</v>
      </c>
      <c r="R1756" s="15"/>
      <c r="S1756" s="15"/>
      <c r="EZ1756" s="134"/>
      <c r="FA1756" s="134"/>
      <c r="FB1756" s="134"/>
      <c r="FC1756" s="134"/>
      <c r="FD1756" s="134"/>
    </row>
    <row r="1757" spans="2:160" x14ac:dyDescent="0.2">
      <c r="B1757" s="55">
        <f t="shared" si="163"/>
        <v>0</v>
      </c>
      <c r="C1757" s="55" t="str">
        <f t="shared" si="164"/>
        <v/>
      </c>
      <c r="D1757" s="55" t="str">
        <f t="shared" si="165"/>
        <v/>
      </c>
      <c r="E1757" s="55" t="str">
        <f t="shared" si="166"/>
        <v/>
      </c>
      <c r="F1757" s="55" t="str">
        <f t="shared" si="167"/>
        <v/>
      </c>
      <c r="G1757" s="55" t="str">
        <f t="shared" si="168"/>
        <v/>
      </c>
      <c r="H1757" s="136" t="str">
        <f>IF(AND(M1757&gt;0,M1757&lt;='Summary STATS'!$C$22),1,"")</f>
        <v/>
      </c>
      <c r="J1757" s="26">
        <v>1756</v>
      </c>
      <c r="R1757" s="15"/>
      <c r="S1757" s="15"/>
      <c r="EZ1757" s="134"/>
      <c r="FA1757" s="134"/>
      <c r="FB1757" s="134"/>
      <c r="FC1757" s="134"/>
      <c r="FD1757" s="134"/>
    </row>
    <row r="1758" spans="2:160" x14ac:dyDescent="0.2">
      <c r="B1758" s="55">
        <f t="shared" si="163"/>
        <v>0</v>
      </c>
      <c r="C1758" s="55" t="str">
        <f t="shared" si="164"/>
        <v/>
      </c>
      <c r="D1758" s="55" t="str">
        <f t="shared" si="165"/>
        <v/>
      </c>
      <c r="E1758" s="55" t="str">
        <f t="shared" si="166"/>
        <v/>
      </c>
      <c r="F1758" s="55" t="str">
        <f t="shared" si="167"/>
        <v/>
      </c>
      <c r="G1758" s="55" t="str">
        <f t="shared" si="168"/>
        <v/>
      </c>
      <c r="H1758" s="136" t="str">
        <f>IF(AND(M1758&gt;0,M1758&lt;='Summary STATS'!$C$22),1,"")</f>
        <v/>
      </c>
      <c r="J1758" s="26">
        <v>1757</v>
      </c>
      <c r="R1758" s="15"/>
      <c r="S1758" s="15"/>
      <c r="EZ1758" s="134"/>
      <c r="FA1758" s="134"/>
      <c r="FB1758" s="134"/>
      <c r="FC1758" s="134"/>
      <c r="FD1758" s="134"/>
    </row>
    <row r="1759" spans="2:160" x14ac:dyDescent="0.2">
      <c r="B1759" s="55">
        <f t="shared" si="163"/>
        <v>0</v>
      </c>
      <c r="C1759" s="55" t="str">
        <f t="shared" si="164"/>
        <v/>
      </c>
      <c r="D1759" s="55" t="str">
        <f t="shared" si="165"/>
        <v/>
      </c>
      <c r="E1759" s="55" t="str">
        <f t="shared" si="166"/>
        <v/>
      </c>
      <c r="F1759" s="55" t="str">
        <f t="shared" si="167"/>
        <v/>
      </c>
      <c r="G1759" s="55" t="str">
        <f t="shared" si="168"/>
        <v/>
      </c>
      <c r="H1759" s="136" t="str">
        <f>IF(AND(M1759&gt;0,M1759&lt;='Summary STATS'!$C$22),1,"")</f>
        <v/>
      </c>
      <c r="J1759" s="26">
        <v>1758</v>
      </c>
      <c r="R1759" s="15"/>
      <c r="S1759" s="15"/>
      <c r="EZ1759" s="134"/>
      <c r="FA1759" s="134"/>
      <c r="FB1759" s="134"/>
      <c r="FC1759" s="134"/>
      <c r="FD1759" s="134"/>
    </row>
    <row r="1760" spans="2:160" x14ac:dyDescent="0.2">
      <c r="B1760" s="55">
        <f t="shared" si="163"/>
        <v>0</v>
      </c>
      <c r="C1760" s="55" t="str">
        <f t="shared" si="164"/>
        <v/>
      </c>
      <c r="D1760" s="55" t="str">
        <f t="shared" si="165"/>
        <v/>
      </c>
      <c r="E1760" s="55" t="str">
        <f t="shared" si="166"/>
        <v/>
      </c>
      <c r="F1760" s="55" t="str">
        <f t="shared" si="167"/>
        <v/>
      </c>
      <c r="G1760" s="55" t="str">
        <f t="shared" si="168"/>
        <v/>
      </c>
      <c r="H1760" s="136" t="str">
        <f>IF(AND(M1760&gt;0,M1760&lt;='Summary STATS'!$C$22),1,"")</f>
        <v/>
      </c>
      <c r="J1760" s="26">
        <v>1759</v>
      </c>
      <c r="R1760" s="15"/>
      <c r="S1760" s="15"/>
      <c r="EZ1760" s="134"/>
      <c r="FA1760" s="134"/>
      <c r="FB1760" s="134"/>
      <c r="FC1760" s="134"/>
      <c r="FD1760" s="134"/>
    </row>
    <row r="1761" spans="2:160" x14ac:dyDescent="0.2">
      <c r="B1761" s="55">
        <f t="shared" si="163"/>
        <v>0</v>
      </c>
      <c r="C1761" s="55" t="str">
        <f t="shared" si="164"/>
        <v/>
      </c>
      <c r="D1761" s="55" t="str">
        <f t="shared" si="165"/>
        <v/>
      </c>
      <c r="E1761" s="55" t="str">
        <f t="shared" si="166"/>
        <v/>
      </c>
      <c r="F1761" s="55" t="str">
        <f t="shared" si="167"/>
        <v/>
      </c>
      <c r="G1761" s="55" t="str">
        <f t="shared" si="168"/>
        <v/>
      </c>
      <c r="H1761" s="136" t="str">
        <f>IF(AND(M1761&gt;0,M1761&lt;='Summary STATS'!$C$22),1,"")</f>
        <v/>
      </c>
      <c r="J1761" s="26">
        <v>1760</v>
      </c>
      <c r="R1761" s="15"/>
      <c r="S1761" s="15"/>
      <c r="EZ1761" s="134"/>
      <c r="FA1761" s="134"/>
      <c r="FB1761" s="134"/>
      <c r="FC1761" s="134"/>
      <c r="FD1761" s="134"/>
    </row>
    <row r="1762" spans="2:160" x14ac:dyDescent="0.2">
      <c r="B1762" s="55">
        <f t="shared" si="163"/>
        <v>0</v>
      </c>
      <c r="C1762" s="55" t="str">
        <f t="shared" si="164"/>
        <v/>
      </c>
      <c r="D1762" s="55" t="str">
        <f t="shared" si="165"/>
        <v/>
      </c>
      <c r="E1762" s="55" t="str">
        <f t="shared" si="166"/>
        <v/>
      </c>
      <c r="F1762" s="55" t="str">
        <f t="shared" si="167"/>
        <v/>
      </c>
      <c r="G1762" s="55" t="str">
        <f t="shared" si="168"/>
        <v/>
      </c>
      <c r="H1762" s="136" t="str">
        <f>IF(AND(M1762&gt;0,M1762&lt;='Summary STATS'!$C$22),1,"")</f>
        <v/>
      </c>
      <c r="J1762" s="26">
        <v>1761</v>
      </c>
      <c r="R1762" s="15"/>
      <c r="S1762" s="15"/>
      <c r="EZ1762" s="134"/>
      <c r="FA1762" s="134"/>
      <c r="FB1762" s="134"/>
      <c r="FC1762" s="134"/>
      <c r="FD1762" s="134"/>
    </row>
    <row r="1763" spans="2:160" x14ac:dyDescent="0.2">
      <c r="B1763" s="55">
        <f t="shared" si="163"/>
        <v>0</v>
      </c>
      <c r="C1763" s="55" t="str">
        <f t="shared" si="164"/>
        <v/>
      </c>
      <c r="D1763" s="55" t="str">
        <f t="shared" si="165"/>
        <v/>
      </c>
      <c r="E1763" s="55" t="str">
        <f t="shared" si="166"/>
        <v/>
      </c>
      <c r="F1763" s="55" t="str">
        <f t="shared" si="167"/>
        <v/>
      </c>
      <c r="G1763" s="55" t="str">
        <f t="shared" si="168"/>
        <v/>
      </c>
      <c r="H1763" s="136" t="str">
        <f>IF(AND(M1763&gt;0,M1763&lt;='Summary STATS'!$C$22),1,"")</f>
        <v/>
      </c>
      <c r="J1763" s="26">
        <v>1762</v>
      </c>
      <c r="R1763" s="15"/>
      <c r="S1763" s="15"/>
      <c r="EZ1763" s="134"/>
      <c r="FA1763" s="134"/>
      <c r="FB1763" s="134"/>
      <c r="FC1763" s="134"/>
      <c r="FD1763" s="134"/>
    </row>
    <row r="1764" spans="2:160" x14ac:dyDescent="0.2">
      <c r="B1764" s="55">
        <f t="shared" si="163"/>
        <v>0</v>
      </c>
      <c r="C1764" s="55" t="str">
        <f t="shared" si="164"/>
        <v/>
      </c>
      <c r="D1764" s="55" t="str">
        <f t="shared" si="165"/>
        <v/>
      </c>
      <c r="E1764" s="55" t="str">
        <f t="shared" si="166"/>
        <v/>
      </c>
      <c r="F1764" s="55" t="str">
        <f t="shared" si="167"/>
        <v/>
      </c>
      <c r="G1764" s="55" t="str">
        <f t="shared" si="168"/>
        <v/>
      </c>
      <c r="H1764" s="136" t="str">
        <f>IF(AND(M1764&gt;0,M1764&lt;='Summary STATS'!$C$22),1,"")</f>
        <v/>
      </c>
      <c r="J1764" s="26">
        <v>1763</v>
      </c>
      <c r="R1764" s="15"/>
      <c r="S1764" s="15"/>
      <c r="EZ1764" s="134"/>
      <c r="FA1764" s="134"/>
      <c r="FB1764" s="134"/>
      <c r="FC1764" s="134"/>
      <c r="FD1764" s="134"/>
    </row>
    <row r="1765" spans="2:160" x14ac:dyDescent="0.2">
      <c r="B1765" s="55">
        <f t="shared" si="163"/>
        <v>0</v>
      </c>
      <c r="C1765" s="55" t="str">
        <f t="shared" si="164"/>
        <v/>
      </c>
      <c r="D1765" s="55" t="str">
        <f t="shared" si="165"/>
        <v/>
      </c>
      <c r="E1765" s="55" t="str">
        <f t="shared" si="166"/>
        <v/>
      </c>
      <c r="F1765" s="55" t="str">
        <f t="shared" si="167"/>
        <v/>
      </c>
      <c r="G1765" s="55" t="str">
        <f t="shared" si="168"/>
        <v/>
      </c>
      <c r="H1765" s="136" t="str">
        <f>IF(AND(M1765&gt;0,M1765&lt;='Summary STATS'!$C$22),1,"")</f>
        <v/>
      </c>
      <c r="J1765" s="26">
        <v>1764</v>
      </c>
      <c r="R1765" s="15"/>
      <c r="S1765" s="15"/>
      <c r="EZ1765" s="134"/>
      <c r="FA1765" s="134"/>
      <c r="FB1765" s="134"/>
      <c r="FC1765" s="134"/>
      <c r="FD1765" s="134"/>
    </row>
    <row r="1766" spans="2:160" x14ac:dyDescent="0.2">
      <c r="B1766" s="55">
        <f t="shared" si="163"/>
        <v>0</v>
      </c>
      <c r="C1766" s="55" t="str">
        <f t="shared" si="164"/>
        <v/>
      </c>
      <c r="D1766" s="55" t="str">
        <f t="shared" si="165"/>
        <v/>
      </c>
      <c r="E1766" s="55" t="str">
        <f t="shared" si="166"/>
        <v/>
      </c>
      <c r="F1766" s="55" t="str">
        <f t="shared" si="167"/>
        <v/>
      </c>
      <c r="G1766" s="55" t="str">
        <f t="shared" si="168"/>
        <v/>
      </c>
      <c r="H1766" s="136" t="str">
        <f>IF(AND(M1766&gt;0,M1766&lt;='Summary STATS'!$C$22),1,"")</f>
        <v/>
      </c>
      <c r="J1766" s="26">
        <v>1765</v>
      </c>
      <c r="R1766" s="15"/>
      <c r="S1766" s="15"/>
      <c r="EZ1766" s="134"/>
      <c r="FA1766" s="134"/>
      <c r="FB1766" s="134"/>
      <c r="FC1766" s="134"/>
      <c r="FD1766" s="134"/>
    </row>
    <row r="1767" spans="2:160" x14ac:dyDescent="0.2">
      <c r="B1767" s="55">
        <f t="shared" si="163"/>
        <v>0</v>
      </c>
      <c r="C1767" s="55" t="str">
        <f t="shared" si="164"/>
        <v/>
      </c>
      <c r="D1767" s="55" t="str">
        <f t="shared" si="165"/>
        <v/>
      </c>
      <c r="E1767" s="55" t="str">
        <f t="shared" si="166"/>
        <v/>
      </c>
      <c r="F1767" s="55" t="str">
        <f t="shared" si="167"/>
        <v/>
      </c>
      <c r="G1767" s="55" t="str">
        <f t="shared" si="168"/>
        <v/>
      </c>
      <c r="H1767" s="136" t="str">
        <f>IF(AND(M1767&gt;0,M1767&lt;='Summary STATS'!$C$22),1,"")</f>
        <v/>
      </c>
      <c r="J1767" s="26">
        <v>1766</v>
      </c>
      <c r="R1767" s="15"/>
      <c r="S1767" s="15"/>
      <c r="EZ1767" s="134"/>
      <c r="FA1767" s="134"/>
      <c r="FB1767" s="134"/>
      <c r="FC1767" s="134"/>
      <c r="FD1767" s="134"/>
    </row>
    <row r="1768" spans="2:160" x14ac:dyDescent="0.2">
      <c r="B1768" s="55">
        <f t="shared" si="163"/>
        <v>0</v>
      </c>
      <c r="C1768" s="55" t="str">
        <f t="shared" si="164"/>
        <v/>
      </c>
      <c r="D1768" s="55" t="str">
        <f t="shared" si="165"/>
        <v/>
      </c>
      <c r="E1768" s="55" t="str">
        <f t="shared" si="166"/>
        <v/>
      </c>
      <c r="F1768" s="55" t="str">
        <f t="shared" si="167"/>
        <v/>
      </c>
      <c r="G1768" s="55" t="str">
        <f t="shared" si="168"/>
        <v/>
      </c>
      <c r="H1768" s="136" t="str">
        <f>IF(AND(M1768&gt;0,M1768&lt;='Summary STATS'!$C$22),1,"")</f>
        <v/>
      </c>
      <c r="J1768" s="26">
        <v>1767</v>
      </c>
      <c r="R1768" s="15"/>
      <c r="S1768" s="15"/>
      <c r="EZ1768" s="134"/>
      <c r="FA1768" s="134"/>
      <c r="FB1768" s="134"/>
      <c r="FC1768" s="134"/>
      <c r="FD1768" s="134"/>
    </row>
    <row r="1769" spans="2:160" x14ac:dyDescent="0.2">
      <c r="B1769" s="55">
        <f t="shared" si="163"/>
        <v>0</v>
      </c>
      <c r="C1769" s="55" t="str">
        <f t="shared" si="164"/>
        <v/>
      </c>
      <c r="D1769" s="55" t="str">
        <f t="shared" si="165"/>
        <v/>
      </c>
      <c r="E1769" s="55" t="str">
        <f t="shared" si="166"/>
        <v/>
      </c>
      <c r="F1769" s="55" t="str">
        <f t="shared" si="167"/>
        <v/>
      </c>
      <c r="G1769" s="55" t="str">
        <f t="shared" si="168"/>
        <v/>
      </c>
      <c r="H1769" s="136" t="str">
        <f>IF(AND(M1769&gt;0,M1769&lt;='Summary STATS'!$C$22),1,"")</f>
        <v/>
      </c>
      <c r="J1769" s="26">
        <v>1768</v>
      </c>
      <c r="R1769" s="15"/>
      <c r="S1769" s="15"/>
      <c r="EZ1769" s="134"/>
      <c r="FA1769" s="134"/>
      <c r="FB1769" s="134"/>
      <c r="FC1769" s="134"/>
      <c r="FD1769" s="134"/>
    </row>
    <row r="1770" spans="2:160" x14ac:dyDescent="0.2">
      <c r="B1770" s="55">
        <f t="shared" si="163"/>
        <v>0</v>
      </c>
      <c r="C1770" s="55" t="str">
        <f t="shared" si="164"/>
        <v/>
      </c>
      <c r="D1770" s="55" t="str">
        <f t="shared" si="165"/>
        <v/>
      </c>
      <c r="E1770" s="55" t="str">
        <f t="shared" si="166"/>
        <v/>
      </c>
      <c r="F1770" s="55" t="str">
        <f t="shared" si="167"/>
        <v/>
      </c>
      <c r="G1770" s="55" t="str">
        <f t="shared" si="168"/>
        <v/>
      </c>
      <c r="H1770" s="136" t="str">
        <f>IF(AND(M1770&gt;0,M1770&lt;='Summary STATS'!$C$22),1,"")</f>
        <v/>
      </c>
      <c r="J1770" s="26">
        <v>1769</v>
      </c>
      <c r="R1770" s="15"/>
      <c r="S1770" s="15"/>
      <c r="EZ1770" s="134"/>
      <c r="FA1770" s="134"/>
      <c r="FB1770" s="134"/>
      <c r="FC1770" s="134"/>
      <c r="FD1770" s="134"/>
    </row>
    <row r="1771" spans="2:160" x14ac:dyDescent="0.2">
      <c r="B1771" s="55">
        <f t="shared" si="163"/>
        <v>0</v>
      </c>
      <c r="C1771" s="55" t="str">
        <f t="shared" si="164"/>
        <v/>
      </c>
      <c r="D1771" s="55" t="str">
        <f t="shared" si="165"/>
        <v/>
      </c>
      <c r="E1771" s="55" t="str">
        <f t="shared" si="166"/>
        <v/>
      </c>
      <c r="F1771" s="55" t="str">
        <f t="shared" si="167"/>
        <v/>
      </c>
      <c r="G1771" s="55" t="str">
        <f t="shared" si="168"/>
        <v/>
      </c>
      <c r="H1771" s="136" t="str">
        <f>IF(AND(M1771&gt;0,M1771&lt;='Summary STATS'!$C$22),1,"")</f>
        <v/>
      </c>
      <c r="J1771" s="26">
        <v>1770</v>
      </c>
      <c r="R1771" s="15"/>
      <c r="S1771" s="15"/>
      <c r="EZ1771" s="134"/>
      <c r="FA1771" s="134"/>
      <c r="FB1771" s="134"/>
      <c r="FC1771" s="134"/>
      <c r="FD1771" s="134"/>
    </row>
    <row r="1772" spans="2:160" x14ac:dyDescent="0.2">
      <c r="B1772" s="55">
        <f t="shared" si="163"/>
        <v>0</v>
      </c>
      <c r="C1772" s="55" t="str">
        <f t="shared" si="164"/>
        <v/>
      </c>
      <c r="D1772" s="55" t="str">
        <f t="shared" si="165"/>
        <v/>
      </c>
      <c r="E1772" s="55" t="str">
        <f t="shared" si="166"/>
        <v/>
      </c>
      <c r="F1772" s="55" t="str">
        <f t="shared" si="167"/>
        <v/>
      </c>
      <c r="G1772" s="55" t="str">
        <f t="shared" si="168"/>
        <v/>
      </c>
      <c r="H1772" s="136" t="str">
        <f>IF(AND(M1772&gt;0,M1772&lt;='Summary STATS'!$C$22),1,"")</f>
        <v/>
      </c>
      <c r="J1772" s="26">
        <v>1771</v>
      </c>
      <c r="R1772" s="15"/>
      <c r="S1772" s="15"/>
      <c r="EZ1772" s="134"/>
      <c r="FA1772" s="134"/>
      <c r="FB1772" s="134"/>
      <c r="FC1772" s="134"/>
      <c r="FD1772" s="134"/>
    </row>
    <row r="1773" spans="2:160" x14ac:dyDescent="0.2">
      <c r="B1773" s="55">
        <f t="shared" si="163"/>
        <v>0</v>
      </c>
      <c r="C1773" s="55" t="str">
        <f t="shared" si="164"/>
        <v/>
      </c>
      <c r="D1773" s="55" t="str">
        <f t="shared" si="165"/>
        <v/>
      </c>
      <c r="E1773" s="55" t="str">
        <f t="shared" si="166"/>
        <v/>
      </c>
      <c r="F1773" s="55" t="str">
        <f t="shared" si="167"/>
        <v/>
      </c>
      <c r="G1773" s="55" t="str">
        <f t="shared" si="168"/>
        <v/>
      </c>
      <c r="H1773" s="136" t="str">
        <f>IF(AND(M1773&gt;0,M1773&lt;='Summary STATS'!$C$22),1,"")</f>
        <v/>
      </c>
      <c r="J1773" s="26">
        <v>1772</v>
      </c>
      <c r="R1773" s="15"/>
      <c r="S1773" s="15"/>
      <c r="EZ1773" s="134"/>
      <c r="FA1773" s="134"/>
      <c r="FB1773" s="134"/>
      <c r="FC1773" s="134"/>
      <c r="FD1773" s="134"/>
    </row>
    <row r="1774" spans="2:160" x14ac:dyDescent="0.2">
      <c r="B1774" s="55">
        <f t="shared" si="163"/>
        <v>0</v>
      </c>
      <c r="C1774" s="55" t="str">
        <f t="shared" si="164"/>
        <v/>
      </c>
      <c r="D1774" s="55" t="str">
        <f t="shared" si="165"/>
        <v/>
      </c>
      <c r="E1774" s="55" t="str">
        <f t="shared" si="166"/>
        <v/>
      </c>
      <c r="F1774" s="55" t="str">
        <f t="shared" si="167"/>
        <v/>
      </c>
      <c r="G1774" s="55" t="str">
        <f t="shared" si="168"/>
        <v/>
      </c>
      <c r="H1774" s="136" t="str">
        <f>IF(AND(M1774&gt;0,M1774&lt;='Summary STATS'!$C$22),1,"")</f>
        <v/>
      </c>
      <c r="J1774" s="26">
        <v>1773</v>
      </c>
      <c r="R1774" s="15"/>
      <c r="S1774" s="15"/>
      <c r="EZ1774" s="134"/>
      <c r="FA1774" s="134"/>
      <c r="FB1774" s="134"/>
      <c r="FC1774" s="134"/>
      <c r="FD1774" s="134"/>
    </row>
    <row r="1775" spans="2:160" x14ac:dyDescent="0.2">
      <c r="B1775" s="55">
        <f t="shared" si="163"/>
        <v>0</v>
      </c>
      <c r="C1775" s="55" t="str">
        <f t="shared" si="164"/>
        <v/>
      </c>
      <c r="D1775" s="55" t="str">
        <f t="shared" si="165"/>
        <v/>
      </c>
      <c r="E1775" s="55" t="str">
        <f t="shared" si="166"/>
        <v/>
      </c>
      <c r="F1775" s="55" t="str">
        <f t="shared" si="167"/>
        <v/>
      </c>
      <c r="G1775" s="55" t="str">
        <f t="shared" si="168"/>
        <v/>
      </c>
      <c r="H1775" s="136" t="str">
        <f>IF(AND(M1775&gt;0,M1775&lt;='Summary STATS'!$C$22),1,"")</f>
        <v/>
      </c>
      <c r="J1775" s="26">
        <v>1774</v>
      </c>
      <c r="R1775" s="15"/>
      <c r="S1775" s="15"/>
      <c r="EZ1775" s="134"/>
      <c r="FA1775" s="134"/>
      <c r="FB1775" s="134"/>
      <c r="FC1775" s="134"/>
      <c r="FD1775" s="134"/>
    </row>
    <row r="1776" spans="2:160" x14ac:dyDescent="0.2">
      <c r="B1776" s="55">
        <f t="shared" si="163"/>
        <v>0</v>
      </c>
      <c r="C1776" s="55" t="str">
        <f t="shared" si="164"/>
        <v/>
      </c>
      <c r="D1776" s="55" t="str">
        <f t="shared" si="165"/>
        <v/>
      </c>
      <c r="E1776" s="55" t="str">
        <f t="shared" si="166"/>
        <v/>
      </c>
      <c r="F1776" s="55" t="str">
        <f t="shared" si="167"/>
        <v/>
      </c>
      <c r="G1776" s="55" t="str">
        <f t="shared" si="168"/>
        <v/>
      </c>
      <c r="H1776" s="136" t="str">
        <f>IF(AND(M1776&gt;0,M1776&lt;='Summary STATS'!$C$22),1,"")</f>
        <v/>
      </c>
      <c r="J1776" s="26">
        <v>1775</v>
      </c>
      <c r="R1776" s="15"/>
      <c r="S1776" s="15"/>
      <c r="EZ1776" s="134"/>
      <c r="FA1776" s="134"/>
      <c r="FB1776" s="134"/>
      <c r="FC1776" s="134"/>
      <c r="FD1776" s="134"/>
    </row>
    <row r="1777" spans="2:160" x14ac:dyDescent="0.2">
      <c r="B1777" s="55">
        <f t="shared" si="163"/>
        <v>0</v>
      </c>
      <c r="C1777" s="55" t="str">
        <f t="shared" si="164"/>
        <v/>
      </c>
      <c r="D1777" s="55" t="str">
        <f t="shared" si="165"/>
        <v/>
      </c>
      <c r="E1777" s="55" t="str">
        <f t="shared" si="166"/>
        <v/>
      </c>
      <c r="F1777" s="55" t="str">
        <f t="shared" si="167"/>
        <v/>
      </c>
      <c r="G1777" s="55" t="str">
        <f t="shared" si="168"/>
        <v/>
      </c>
      <c r="H1777" s="136" t="str">
        <f>IF(AND(M1777&gt;0,M1777&lt;='Summary STATS'!$C$22),1,"")</f>
        <v/>
      </c>
      <c r="J1777" s="26">
        <v>1776</v>
      </c>
      <c r="R1777" s="15"/>
      <c r="S1777" s="15"/>
      <c r="EZ1777" s="134"/>
      <c r="FA1777" s="134"/>
      <c r="FB1777" s="134"/>
      <c r="FC1777" s="134"/>
      <c r="FD1777" s="134"/>
    </row>
    <row r="1778" spans="2:160" x14ac:dyDescent="0.2">
      <c r="B1778" s="55">
        <f t="shared" si="163"/>
        <v>0</v>
      </c>
      <c r="C1778" s="55" t="str">
        <f t="shared" si="164"/>
        <v/>
      </c>
      <c r="D1778" s="55" t="str">
        <f t="shared" si="165"/>
        <v/>
      </c>
      <c r="E1778" s="55" t="str">
        <f t="shared" si="166"/>
        <v/>
      </c>
      <c r="F1778" s="55" t="str">
        <f t="shared" si="167"/>
        <v/>
      </c>
      <c r="G1778" s="55" t="str">
        <f t="shared" si="168"/>
        <v/>
      </c>
      <c r="H1778" s="136" t="str">
        <f>IF(AND(M1778&gt;0,M1778&lt;='Summary STATS'!$C$22),1,"")</f>
        <v/>
      </c>
      <c r="J1778" s="26">
        <v>1777</v>
      </c>
      <c r="R1778" s="15"/>
      <c r="S1778" s="15"/>
      <c r="EZ1778" s="134"/>
      <c r="FA1778" s="134"/>
      <c r="FB1778" s="134"/>
      <c r="FC1778" s="134"/>
      <c r="FD1778" s="134"/>
    </row>
    <row r="1779" spans="2:160" x14ac:dyDescent="0.2">
      <c r="B1779" s="55">
        <f t="shared" si="163"/>
        <v>0</v>
      </c>
      <c r="C1779" s="55" t="str">
        <f t="shared" si="164"/>
        <v/>
      </c>
      <c r="D1779" s="55" t="str">
        <f t="shared" si="165"/>
        <v/>
      </c>
      <c r="E1779" s="55" t="str">
        <f t="shared" si="166"/>
        <v/>
      </c>
      <c r="F1779" s="55" t="str">
        <f t="shared" si="167"/>
        <v/>
      </c>
      <c r="G1779" s="55" t="str">
        <f t="shared" si="168"/>
        <v/>
      </c>
      <c r="H1779" s="136" t="str">
        <f>IF(AND(M1779&gt;0,M1779&lt;='Summary STATS'!$C$22),1,"")</f>
        <v/>
      </c>
      <c r="J1779" s="26">
        <v>1778</v>
      </c>
      <c r="R1779" s="15"/>
      <c r="S1779" s="15"/>
      <c r="EZ1779" s="134"/>
      <c r="FA1779" s="134"/>
      <c r="FB1779" s="134"/>
      <c r="FC1779" s="134"/>
      <c r="FD1779" s="134"/>
    </row>
    <row r="1780" spans="2:160" x14ac:dyDescent="0.2">
      <c r="B1780" s="55">
        <f t="shared" si="163"/>
        <v>0</v>
      </c>
      <c r="C1780" s="55" t="str">
        <f t="shared" si="164"/>
        <v/>
      </c>
      <c r="D1780" s="55" t="str">
        <f t="shared" si="165"/>
        <v/>
      </c>
      <c r="E1780" s="55" t="str">
        <f t="shared" si="166"/>
        <v/>
      </c>
      <c r="F1780" s="55" t="str">
        <f t="shared" si="167"/>
        <v/>
      </c>
      <c r="G1780" s="55" t="str">
        <f t="shared" si="168"/>
        <v/>
      </c>
      <c r="H1780" s="136" t="str">
        <f>IF(AND(M1780&gt;0,M1780&lt;='Summary STATS'!$C$22),1,"")</f>
        <v/>
      </c>
      <c r="J1780" s="26">
        <v>1779</v>
      </c>
      <c r="R1780" s="15"/>
      <c r="S1780" s="15"/>
      <c r="EZ1780" s="134"/>
      <c r="FA1780" s="134"/>
      <c r="FB1780" s="134"/>
      <c r="FC1780" s="134"/>
      <c r="FD1780" s="134"/>
    </row>
    <row r="1781" spans="2:160" x14ac:dyDescent="0.2">
      <c r="B1781" s="55">
        <f t="shared" si="163"/>
        <v>0</v>
      </c>
      <c r="C1781" s="55" t="str">
        <f t="shared" si="164"/>
        <v/>
      </c>
      <c r="D1781" s="55" t="str">
        <f t="shared" si="165"/>
        <v/>
      </c>
      <c r="E1781" s="55" t="str">
        <f t="shared" si="166"/>
        <v/>
      </c>
      <c r="F1781" s="55" t="str">
        <f t="shared" si="167"/>
        <v/>
      </c>
      <c r="G1781" s="55" t="str">
        <f t="shared" si="168"/>
        <v/>
      </c>
      <c r="H1781" s="136" t="str">
        <f>IF(AND(M1781&gt;0,M1781&lt;='Summary STATS'!$C$22),1,"")</f>
        <v/>
      </c>
      <c r="J1781" s="26">
        <v>1780</v>
      </c>
      <c r="R1781" s="15"/>
      <c r="S1781" s="15"/>
      <c r="EZ1781" s="134"/>
      <c r="FA1781" s="134"/>
      <c r="FB1781" s="134"/>
      <c r="FC1781" s="134"/>
      <c r="FD1781" s="134"/>
    </row>
    <row r="1782" spans="2:160" x14ac:dyDescent="0.2">
      <c r="B1782" s="55">
        <f t="shared" si="163"/>
        <v>0</v>
      </c>
      <c r="C1782" s="55" t="str">
        <f t="shared" si="164"/>
        <v/>
      </c>
      <c r="D1782" s="55" t="str">
        <f t="shared" si="165"/>
        <v/>
      </c>
      <c r="E1782" s="55" t="str">
        <f t="shared" si="166"/>
        <v/>
      </c>
      <c r="F1782" s="55" t="str">
        <f t="shared" si="167"/>
        <v/>
      </c>
      <c r="G1782" s="55" t="str">
        <f t="shared" si="168"/>
        <v/>
      </c>
      <c r="H1782" s="136" t="str">
        <f>IF(AND(M1782&gt;0,M1782&lt;='Summary STATS'!$C$22),1,"")</f>
        <v/>
      </c>
      <c r="J1782" s="26">
        <v>1781</v>
      </c>
      <c r="R1782" s="15"/>
      <c r="S1782" s="15"/>
      <c r="EZ1782" s="134"/>
      <c r="FA1782" s="134"/>
      <c r="FB1782" s="134"/>
      <c r="FC1782" s="134"/>
      <c r="FD1782" s="134"/>
    </row>
    <row r="1783" spans="2:160" x14ac:dyDescent="0.2">
      <c r="B1783" s="55">
        <f t="shared" si="163"/>
        <v>0</v>
      </c>
      <c r="C1783" s="55" t="str">
        <f t="shared" si="164"/>
        <v/>
      </c>
      <c r="D1783" s="55" t="str">
        <f t="shared" si="165"/>
        <v/>
      </c>
      <c r="E1783" s="55" t="str">
        <f t="shared" si="166"/>
        <v/>
      </c>
      <c r="F1783" s="55" t="str">
        <f t="shared" si="167"/>
        <v/>
      </c>
      <c r="G1783" s="55" t="str">
        <f t="shared" si="168"/>
        <v/>
      </c>
      <c r="H1783" s="136" t="str">
        <f>IF(AND(M1783&gt;0,M1783&lt;='Summary STATS'!$C$22),1,"")</f>
        <v/>
      </c>
      <c r="J1783" s="26">
        <v>1782</v>
      </c>
      <c r="R1783" s="15"/>
      <c r="S1783" s="15"/>
      <c r="EZ1783" s="134"/>
      <c r="FA1783" s="134"/>
      <c r="FB1783" s="134"/>
      <c r="FC1783" s="134"/>
      <c r="FD1783" s="134"/>
    </row>
    <row r="1784" spans="2:160" x14ac:dyDescent="0.2">
      <c r="B1784" s="55">
        <f t="shared" si="163"/>
        <v>0</v>
      </c>
      <c r="C1784" s="55" t="str">
        <f t="shared" si="164"/>
        <v/>
      </c>
      <c r="D1784" s="55" t="str">
        <f t="shared" si="165"/>
        <v/>
      </c>
      <c r="E1784" s="55" t="str">
        <f t="shared" si="166"/>
        <v/>
      </c>
      <c r="F1784" s="55" t="str">
        <f t="shared" si="167"/>
        <v/>
      </c>
      <c r="G1784" s="55" t="str">
        <f t="shared" si="168"/>
        <v/>
      </c>
      <c r="H1784" s="136" t="str">
        <f>IF(AND(M1784&gt;0,M1784&lt;='Summary STATS'!$C$22),1,"")</f>
        <v/>
      </c>
      <c r="J1784" s="26">
        <v>1783</v>
      </c>
      <c r="R1784" s="15"/>
      <c r="S1784" s="15"/>
      <c r="EZ1784" s="134"/>
      <c r="FA1784" s="134"/>
      <c r="FB1784" s="134"/>
      <c r="FC1784" s="134"/>
      <c r="FD1784" s="134"/>
    </row>
    <row r="1785" spans="2:160" x14ac:dyDescent="0.2">
      <c r="B1785" s="55">
        <f t="shared" si="163"/>
        <v>0</v>
      </c>
      <c r="C1785" s="55" t="str">
        <f t="shared" si="164"/>
        <v/>
      </c>
      <c r="D1785" s="55" t="str">
        <f t="shared" si="165"/>
        <v/>
      </c>
      <c r="E1785" s="55" t="str">
        <f t="shared" si="166"/>
        <v/>
      </c>
      <c r="F1785" s="55" t="str">
        <f t="shared" si="167"/>
        <v/>
      </c>
      <c r="G1785" s="55" t="str">
        <f t="shared" si="168"/>
        <v/>
      </c>
      <c r="H1785" s="136" t="str">
        <f>IF(AND(M1785&gt;0,M1785&lt;='Summary STATS'!$C$22),1,"")</f>
        <v/>
      </c>
      <c r="J1785" s="26">
        <v>1784</v>
      </c>
      <c r="R1785" s="15"/>
      <c r="S1785" s="15"/>
      <c r="EZ1785" s="134"/>
      <c r="FA1785" s="134"/>
      <c r="FB1785" s="134"/>
      <c r="FC1785" s="134"/>
      <c r="FD1785" s="134"/>
    </row>
    <row r="1786" spans="2:160" x14ac:dyDescent="0.2">
      <c r="B1786" s="55">
        <f t="shared" si="163"/>
        <v>0</v>
      </c>
      <c r="C1786" s="55" t="str">
        <f t="shared" si="164"/>
        <v/>
      </c>
      <c r="D1786" s="55" t="str">
        <f t="shared" si="165"/>
        <v/>
      </c>
      <c r="E1786" s="55" t="str">
        <f t="shared" si="166"/>
        <v/>
      </c>
      <c r="F1786" s="55" t="str">
        <f t="shared" si="167"/>
        <v/>
      </c>
      <c r="G1786" s="55" t="str">
        <f t="shared" si="168"/>
        <v/>
      </c>
      <c r="H1786" s="136" t="str">
        <f>IF(AND(M1786&gt;0,M1786&lt;='Summary STATS'!$C$22),1,"")</f>
        <v/>
      </c>
      <c r="J1786" s="26">
        <v>1785</v>
      </c>
      <c r="R1786" s="15"/>
      <c r="S1786" s="15"/>
      <c r="EZ1786" s="134"/>
      <c r="FA1786" s="134"/>
      <c r="FB1786" s="134"/>
      <c r="FC1786" s="134"/>
      <c r="FD1786" s="134"/>
    </row>
    <row r="1787" spans="2:160" x14ac:dyDescent="0.2">
      <c r="B1787" s="55">
        <f t="shared" si="163"/>
        <v>0</v>
      </c>
      <c r="C1787" s="55" t="str">
        <f t="shared" si="164"/>
        <v/>
      </c>
      <c r="D1787" s="55" t="str">
        <f t="shared" si="165"/>
        <v/>
      </c>
      <c r="E1787" s="55" t="str">
        <f t="shared" si="166"/>
        <v/>
      </c>
      <c r="F1787" s="55" t="str">
        <f t="shared" si="167"/>
        <v/>
      </c>
      <c r="G1787" s="55" t="str">
        <f t="shared" si="168"/>
        <v/>
      </c>
      <c r="H1787" s="136" t="str">
        <f>IF(AND(M1787&gt;0,M1787&lt;='Summary STATS'!$C$22),1,"")</f>
        <v/>
      </c>
      <c r="J1787" s="26">
        <v>1786</v>
      </c>
      <c r="R1787" s="15"/>
      <c r="S1787" s="15"/>
      <c r="EZ1787" s="134"/>
      <c r="FA1787" s="134"/>
      <c r="FB1787" s="134"/>
      <c r="FC1787" s="134"/>
      <c r="FD1787" s="134"/>
    </row>
    <row r="1788" spans="2:160" x14ac:dyDescent="0.2">
      <c r="B1788" s="55">
        <f t="shared" si="163"/>
        <v>0</v>
      </c>
      <c r="C1788" s="55" t="str">
        <f t="shared" si="164"/>
        <v/>
      </c>
      <c r="D1788" s="55" t="str">
        <f t="shared" si="165"/>
        <v/>
      </c>
      <c r="E1788" s="55" t="str">
        <f t="shared" si="166"/>
        <v/>
      </c>
      <c r="F1788" s="55" t="str">
        <f t="shared" si="167"/>
        <v/>
      </c>
      <c r="G1788" s="55" t="str">
        <f t="shared" si="168"/>
        <v/>
      </c>
      <c r="H1788" s="136" t="str">
        <f>IF(AND(M1788&gt;0,M1788&lt;='Summary STATS'!$C$22),1,"")</f>
        <v/>
      </c>
      <c r="J1788" s="26">
        <v>1787</v>
      </c>
      <c r="R1788" s="15"/>
      <c r="S1788" s="15"/>
      <c r="EZ1788" s="134"/>
      <c r="FA1788" s="134"/>
      <c r="FB1788" s="134"/>
      <c r="FC1788" s="134"/>
      <c r="FD1788" s="134"/>
    </row>
    <row r="1789" spans="2:160" x14ac:dyDescent="0.2">
      <c r="B1789" s="55">
        <f t="shared" si="163"/>
        <v>0</v>
      </c>
      <c r="C1789" s="55" t="str">
        <f t="shared" si="164"/>
        <v/>
      </c>
      <c r="D1789" s="55" t="str">
        <f t="shared" si="165"/>
        <v/>
      </c>
      <c r="E1789" s="55" t="str">
        <f t="shared" si="166"/>
        <v/>
      </c>
      <c r="F1789" s="55" t="str">
        <f t="shared" si="167"/>
        <v/>
      </c>
      <c r="G1789" s="55" t="str">
        <f t="shared" si="168"/>
        <v/>
      </c>
      <c r="H1789" s="136" t="str">
        <f>IF(AND(M1789&gt;0,M1789&lt;='Summary STATS'!$C$22),1,"")</f>
        <v/>
      </c>
      <c r="J1789" s="26">
        <v>1788</v>
      </c>
      <c r="R1789" s="15"/>
      <c r="S1789" s="15"/>
      <c r="EZ1789" s="134"/>
      <c r="FA1789" s="134"/>
      <c r="FB1789" s="134"/>
      <c r="FC1789" s="134"/>
      <c r="FD1789" s="134"/>
    </row>
    <row r="1790" spans="2:160" x14ac:dyDescent="0.2">
      <c r="B1790" s="55">
        <f t="shared" si="163"/>
        <v>0</v>
      </c>
      <c r="C1790" s="55" t="str">
        <f t="shared" si="164"/>
        <v/>
      </c>
      <c r="D1790" s="55" t="str">
        <f t="shared" si="165"/>
        <v/>
      </c>
      <c r="E1790" s="55" t="str">
        <f t="shared" si="166"/>
        <v/>
      </c>
      <c r="F1790" s="55" t="str">
        <f t="shared" si="167"/>
        <v/>
      </c>
      <c r="G1790" s="55" t="str">
        <f t="shared" si="168"/>
        <v/>
      </c>
      <c r="H1790" s="136" t="str">
        <f>IF(AND(M1790&gt;0,M1790&lt;='Summary STATS'!$C$22),1,"")</f>
        <v/>
      </c>
      <c r="J1790" s="26">
        <v>1789</v>
      </c>
      <c r="R1790" s="15"/>
      <c r="S1790" s="15"/>
      <c r="EZ1790" s="134"/>
      <c r="FA1790" s="134"/>
      <c r="FB1790" s="134"/>
      <c r="FC1790" s="134"/>
      <c r="FD1790" s="134"/>
    </row>
    <row r="1791" spans="2:160" x14ac:dyDescent="0.2">
      <c r="B1791" s="55">
        <f t="shared" si="163"/>
        <v>0</v>
      </c>
      <c r="C1791" s="55" t="str">
        <f t="shared" si="164"/>
        <v/>
      </c>
      <c r="D1791" s="55" t="str">
        <f t="shared" si="165"/>
        <v/>
      </c>
      <c r="E1791" s="55" t="str">
        <f t="shared" si="166"/>
        <v/>
      </c>
      <c r="F1791" s="55" t="str">
        <f t="shared" si="167"/>
        <v/>
      </c>
      <c r="G1791" s="55" t="str">
        <f t="shared" si="168"/>
        <v/>
      </c>
      <c r="H1791" s="136" t="str">
        <f>IF(AND(M1791&gt;0,M1791&lt;='Summary STATS'!$C$22),1,"")</f>
        <v/>
      </c>
      <c r="J1791" s="26">
        <v>1790</v>
      </c>
      <c r="R1791" s="15"/>
      <c r="S1791" s="15"/>
      <c r="EZ1791" s="134"/>
      <c r="FA1791" s="134"/>
      <c r="FB1791" s="134"/>
      <c r="FC1791" s="134"/>
      <c r="FD1791" s="134"/>
    </row>
    <row r="1792" spans="2:160" x14ac:dyDescent="0.2">
      <c r="B1792" s="55">
        <f t="shared" si="163"/>
        <v>0</v>
      </c>
      <c r="C1792" s="55" t="str">
        <f t="shared" si="164"/>
        <v/>
      </c>
      <c r="D1792" s="55" t="str">
        <f t="shared" si="165"/>
        <v/>
      </c>
      <c r="E1792" s="55" t="str">
        <f t="shared" si="166"/>
        <v/>
      </c>
      <c r="F1792" s="55" t="str">
        <f t="shared" si="167"/>
        <v/>
      </c>
      <c r="G1792" s="55" t="str">
        <f t="shared" si="168"/>
        <v/>
      </c>
      <c r="H1792" s="136" t="str">
        <f>IF(AND(M1792&gt;0,M1792&lt;='Summary STATS'!$C$22),1,"")</f>
        <v/>
      </c>
      <c r="J1792" s="26">
        <v>1791</v>
      </c>
      <c r="R1792" s="15"/>
      <c r="S1792" s="15"/>
      <c r="EZ1792" s="134"/>
      <c r="FA1792" s="134"/>
      <c r="FB1792" s="134"/>
      <c r="FC1792" s="134"/>
      <c r="FD1792" s="134"/>
    </row>
    <row r="1793" spans="2:160" x14ac:dyDescent="0.2">
      <c r="B1793" s="55">
        <f t="shared" si="163"/>
        <v>0</v>
      </c>
      <c r="C1793" s="55" t="str">
        <f t="shared" si="164"/>
        <v/>
      </c>
      <c r="D1793" s="55" t="str">
        <f t="shared" si="165"/>
        <v/>
      </c>
      <c r="E1793" s="55" t="str">
        <f t="shared" si="166"/>
        <v/>
      </c>
      <c r="F1793" s="55" t="str">
        <f t="shared" si="167"/>
        <v/>
      </c>
      <c r="G1793" s="55" t="str">
        <f t="shared" si="168"/>
        <v/>
      </c>
      <c r="H1793" s="136" t="str">
        <f>IF(AND(M1793&gt;0,M1793&lt;='Summary STATS'!$C$22),1,"")</f>
        <v/>
      </c>
      <c r="J1793" s="26">
        <v>1792</v>
      </c>
      <c r="R1793" s="15"/>
      <c r="S1793" s="15"/>
      <c r="EZ1793" s="134"/>
      <c r="FA1793" s="134"/>
      <c r="FB1793" s="134"/>
      <c r="FC1793" s="134"/>
      <c r="FD1793" s="134"/>
    </row>
    <row r="1794" spans="2:160" x14ac:dyDescent="0.2">
      <c r="B1794" s="55">
        <f t="shared" ref="B1794:B1857" si="169">COUNT(R1794:EY1794,FE1794:FM1794)</f>
        <v>0</v>
      </c>
      <c r="C1794" s="55" t="str">
        <f t="shared" ref="C1794:C1857" si="170">IF(COUNT(R1794:EY1794,FE1794:FM1794)&gt;0,COUNT(R1794:EY1794,FE1794:FM1794),"")</f>
        <v/>
      </c>
      <c r="D1794" s="55" t="str">
        <f t="shared" ref="D1794:D1857" si="171">IF(COUNT(T1794:BJ1794,BL1794:BT1794,BV1794:CB1794,CD1794:EY1794,FE1794:FM1794)&gt;0,COUNT(T1794:BJ1794,BL1794:BT1794,BV1794:CB1794,CD1794:EY1794,FE1794:FM1794),"")</f>
        <v/>
      </c>
      <c r="E1794" s="55" t="str">
        <f t="shared" ref="E1794:E1857" si="172">IF(H1794=1,COUNT(R1794:EY1794,FE1794:FM1794),"")</f>
        <v/>
      </c>
      <c r="F1794" s="55" t="str">
        <f t="shared" ref="F1794:F1857" si="173">IF(H1794=1,COUNT(T1794:BJ1794,BL1794:BT1794,BV1794:CB1794,CD1794:EY1794,FE1794:FM1794),"")</f>
        <v/>
      </c>
      <c r="G1794" s="55" t="str">
        <f t="shared" si="168"/>
        <v/>
      </c>
      <c r="H1794" s="136" t="str">
        <f>IF(AND(M1794&gt;0,M1794&lt;='Summary STATS'!$C$22),1,"")</f>
        <v/>
      </c>
      <c r="J1794" s="26">
        <v>1793</v>
      </c>
      <c r="R1794" s="15"/>
      <c r="S1794" s="15"/>
      <c r="EZ1794" s="134"/>
      <c r="FA1794" s="134"/>
      <c r="FB1794" s="134"/>
      <c r="FC1794" s="134"/>
      <c r="FD1794" s="134"/>
    </row>
    <row r="1795" spans="2:160" x14ac:dyDescent="0.2">
      <c r="B1795" s="55">
        <f t="shared" si="169"/>
        <v>0</v>
      </c>
      <c r="C1795" s="55" t="str">
        <f t="shared" si="170"/>
        <v/>
      </c>
      <c r="D1795" s="55" t="str">
        <f t="shared" si="171"/>
        <v/>
      </c>
      <c r="E1795" s="55" t="str">
        <f t="shared" si="172"/>
        <v/>
      </c>
      <c r="F1795" s="55" t="str">
        <f t="shared" si="173"/>
        <v/>
      </c>
      <c r="G1795" s="55" t="str">
        <f t="shared" si="168"/>
        <v/>
      </c>
      <c r="H1795" s="136" t="str">
        <f>IF(AND(M1795&gt;0,M1795&lt;='Summary STATS'!$C$22),1,"")</f>
        <v/>
      </c>
      <c r="J1795" s="26">
        <v>1794</v>
      </c>
      <c r="R1795" s="15"/>
      <c r="S1795" s="15"/>
      <c r="EZ1795" s="134"/>
      <c r="FA1795" s="134"/>
      <c r="FB1795" s="134"/>
      <c r="FC1795" s="134"/>
      <c r="FD1795" s="134"/>
    </row>
    <row r="1796" spans="2:160" x14ac:dyDescent="0.2">
      <c r="B1796" s="55">
        <f t="shared" si="169"/>
        <v>0</v>
      </c>
      <c r="C1796" s="55" t="str">
        <f t="shared" si="170"/>
        <v/>
      </c>
      <c r="D1796" s="55" t="str">
        <f t="shared" si="171"/>
        <v/>
      </c>
      <c r="E1796" s="55" t="str">
        <f t="shared" si="172"/>
        <v/>
      </c>
      <c r="F1796" s="55" t="str">
        <f t="shared" si="173"/>
        <v/>
      </c>
      <c r="G1796" s="55" t="str">
        <f t="shared" si="168"/>
        <v/>
      </c>
      <c r="H1796" s="136" t="str">
        <f>IF(AND(M1796&gt;0,M1796&lt;='Summary STATS'!$C$22),1,"")</f>
        <v/>
      </c>
      <c r="J1796" s="26">
        <v>1795</v>
      </c>
      <c r="R1796" s="15"/>
      <c r="S1796" s="15"/>
      <c r="EZ1796" s="134"/>
      <c r="FA1796" s="134"/>
      <c r="FB1796" s="134"/>
      <c r="FC1796" s="134"/>
      <c r="FD1796" s="134"/>
    </row>
    <row r="1797" spans="2:160" x14ac:dyDescent="0.2">
      <c r="B1797" s="55">
        <f t="shared" si="169"/>
        <v>0</v>
      </c>
      <c r="C1797" s="55" t="str">
        <f t="shared" si="170"/>
        <v/>
      </c>
      <c r="D1797" s="55" t="str">
        <f t="shared" si="171"/>
        <v/>
      </c>
      <c r="E1797" s="55" t="str">
        <f t="shared" si="172"/>
        <v/>
      </c>
      <c r="F1797" s="55" t="str">
        <f t="shared" si="173"/>
        <v/>
      </c>
      <c r="G1797" s="55" t="str">
        <f t="shared" si="168"/>
        <v/>
      </c>
      <c r="H1797" s="136" t="str">
        <f>IF(AND(M1797&gt;0,M1797&lt;='Summary STATS'!$C$22),1,"")</f>
        <v/>
      </c>
      <c r="J1797" s="26">
        <v>1796</v>
      </c>
      <c r="R1797" s="15"/>
      <c r="S1797" s="15"/>
      <c r="EZ1797" s="134"/>
      <c r="FA1797" s="134"/>
      <c r="FB1797" s="134"/>
      <c r="FC1797" s="134"/>
      <c r="FD1797" s="134"/>
    </row>
    <row r="1798" spans="2:160" x14ac:dyDescent="0.2">
      <c r="B1798" s="55">
        <f t="shared" si="169"/>
        <v>0</v>
      </c>
      <c r="C1798" s="55" t="str">
        <f t="shared" si="170"/>
        <v/>
      </c>
      <c r="D1798" s="55" t="str">
        <f t="shared" si="171"/>
        <v/>
      </c>
      <c r="E1798" s="55" t="str">
        <f t="shared" si="172"/>
        <v/>
      </c>
      <c r="F1798" s="55" t="str">
        <f t="shared" si="173"/>
        <v/>
      </c>
      <c r="G1798" s="55" t="str">
        <f t="shared" si="168"/>
        <v/>
      </c>
      <c r="H1798" s="136" t="str">
        <f>IF(AND(M1798&gt;0,M1798&lt;='Summary STATS'!$C$22),1,"")</f>
        <v/>
      </c>
      <c r="J1798" s="26">
        <v>1797</v>
      </c>
      <c r="R1798" s="15"/>
      <c r="S1798" s="15"/>
      <c r="EZ1798" s="134"/>
      <c r="FA1798" s="134"/>
      <c r="FB1798" s="134"/>
      <c r="FC1798" s="134"/>
      <c r="FD1798" s="134"/>
    </row>
    <row r="1799" spans="2:160" x14ac:dyDescent="0.2">
      <c r="B1799" s="55">
        <f t="shared" si="169"/>
        <v>0</v>
      </c>
      <c r="C1799" s="55" t="str">
        <f t="shared" si="170"/>
        <v/>
      </c>
      <c r="D1799" s="55" t="str">
        <f t="shared" si="171"/>
        <v/>
      </c>
      <c r="E1799" s="55" t="str">
        <f t="shared" si="172"/>
        <v/>
      </c>
      <c r="F1799" s="55" t="str">
        <f t="shared" si="173"/>
        <v/>
      </c>
      <c r="G1799" s="55" t="str">
        <f t="shared" si="168"/>
        <v/>
      </c>
      <c r="H1799" s="136" t="str">
        <f>IF(AND(M1799&gt;0,M1799&lt;='Summary STATS'!$C$22),1,"")</f>
        <v/>
      </c>
      <c r="J1799" s="26">
        <v>1798</v>
      </c>
      <c r="R1799" s="15"/>
      <c r="S1799" s="15"/>
      <c r="EZ1799" s="134"/>
      <c r="FA1799" s="134"/>
      <c r="FB1799" s="134"/>
      <c r="FC1799" s="134"/>
      <c r="FD1799" s="134"/>
    </row>
    <row r="1800" spans="2:160" x14ac:dyDescent="0.2">
      <c r="B1800" s="55">
        <f t="shared" si="169"/>
        <v>0</v>
      </c>
      <c r="C1800" s="55" t="str">
        <f t="shared" si="170"/>
        <v/>
      </c>
      <c r="D1800" s="55" t="str">
        <f t="shared" si="171"/>
        <v/>
      </c>
      <c r="E1800" s="55" t="str">
        <f t="shared" si="172"/>
        <v/>
      </c>
      <c r="F1800" s="55" t="str">
        <f t="shared" si="173"/>
        <v/>
      </c>
      <c r="G1800" s="55" t="str">
        <f t="shared" si="168"/>
        <v/>
      </c>
      <c r="H1800" s="136" t="str">
        <f>IF(AND(M1800&gt;0,M1800&lt;='Summary STATS'!$C$22),1,"")</f>
        <v/>
      </c>
      <c r="J1800" s="26">
        <v>1799</v>
      </c>
      <c r="R1800" s="15"/>
      <c r="S1800" s="15"/>
      <c r="EZ1800" s="134"/>
      <c r="FA1800" s="134"/>
      <c r="FB1800" s="134"/>
      <c r="FC1800" s="134"/>
      <c r="FD1800" s="134"/>
    </row>
    <row r="1801" spans="2:160" x14ac:dyDescent="0.2">
      <c r="B1801" s="55">
        <f t="shared" si="169"/>
        <v>0</v>
      </c>
      <c r="C1801" s="55" t="str">
        <f t="shared" si="170"/>
        <v/>
      </c>
      <c r="D1801" s="55" t="str">
        <f t="shared" si="171"/>
        <v/>
      </c>
      <c r="E1801" s="55" t="str">
        <f t="shared" si="172"/>
        <v/>
      </c>
      <c r="F1801" s="55" t="str">
        <f t="shared" si="173"/>
        <v/>
      </c>
      <c r="G1801" s="55" t="str">
        <f t="shared" si="168"/>
        <v/>
      </c>
      <c r="H1801" s="136" t="str">
        <f>IF(AND(M1801&gt;0,M1801&lt;='Summary STATS'!$C$22),1,"")</f>
        <v/>
      </c>
      <c r="J1801" s="26">
        <v>1800</v>
      </c>
      <c r="R1801" s="15"/>
      <c r="S1801" s="15"/>
      <c r="EZ1801" s="134"/>
      <c r="FA1801" s="134"/>
      <c r="FB1801" s="134"/>
      <c r="FC1801" s="134"/>
      <c r="FD1801" s="134"/>
    </row>
    <row r="1802" spans="2:160" x14ac:dyDescent="0.2">
      <c r="B1802" s="55">
        <f t="shared" si="169"/>
        <v>0</v>
      </c>
      <c r="C1802" s="55" t="str">
        <f t="shared" si="170"/>
        <v/>
      </c>
      <c r="D1802" s="55" t="str">
        <f t="shared" si="171"/>
        <v/>
      </c>
      <c r="E1802" s="55" t="str">
        <f t="shared" si="172"/>
        <v/>
      </c>
      <c r="F1802" s="55" t="str">
        <f t="shared" si="173"/>
        <v/>
      </c>
      <c r="G1802" s="55" t="str">
        <f t="shared" si="168"/>
        <v/>
      </c>
      <c r="H1802" s="136" t="str">
        <f>IF(AND(M1802&gt;0,M1802&lt;='Summary STATS'!$C$22),1,"")</f>
        <v/>
      </c>
      <c r="J1802" s="26">
        <v>1801</v>
      </c>
      <c r="R1802" s="15"/>
      <c r="S1802" s="15"/>
      <c r="EZ1802" s="134"/>
      <c r="FA1802" s="134"/>
      <c r="FB1802" s="134"/>
      <c r="FC1802" s="134"/>
      <c r="FD1802" s="134"/>
    </row>
    <row r="1803" spans="2:160" x14ac:dyDescent="0.2">
      <c r="B1803" s="55">
        <f t="shared" si="169"/>
        <v>0</v>
      </c>
      <c r="C1803" s="55" t="str">
        <f t="shared" si="170"/>
        <v/>
      </c>
      <c r="D1803" s="55" t="str">
        <f t="shared" si="171"/>
        <v/>
      </c>
      <c r="E1803" s="55" t="str">
        <f t="shared" si="172"/>
        <v/>
      </c>
      <c r="F1803" s="55" t="str">
        <f t="shared" si="173"/>
        <v/>
      </c>
      <c r="G1803" s="55" t="str">
        <f t="shared" si="168"/>
        <v/>
      </c>
      <c r="H1803" s="136" t="str">
        <f>IF(AND(M1803&gt;0,M1803&lt;='Summary STATS'!$C$22),1,"")</f>
        <v/>
      </c>
      <c r="J1803" s="26">
        <v>1802</v>
      </c>
      <c r="R1803" s="15"/>
      <c r="S1803" s="15"/>
      <c r="EZ1803" s="134"/>
      <c r="FA1803" s="134"/>
      <c r="FB1803" s="134"/>
      <c r="FC1803" s="134"/>
      <c r="FD1803" s="134"/>
    </row>
    <row r="1804" spans="2:160" x14ac:dyDescent="0.2">
      <c r="B1804" s="55">
        <f t="shared" si="169"/>
        <v>0</v>
      </c>
      <c r="C1804" s="55" t="str">
        <f t="shared" si="170"/>
        <v/>
      </c>
      <c r="D1804" s="55" t="str">
        <f t="shared" si="171"/>
        <v/>
      </c>
      <c r="E1804" s="55" t="str">
        <f t="shared" si="172"/>
        <v/>
      </c>
      <c r="F1804" s="55" t="str">
        <f t="shared" si="173"/>
        <v/>
      </c>
      <c r="G1804" s="55" t="str">
        <f t="shared" si="168"/>
        <v/>
      </c>
      <c r="H1804" s="136" t="str">
        <f>IF(AND(M1804&gt;0,M1804&lt;='Summary STATS'!$C$22),1,"")</f>
        <v/>
      </c>
      <c r="J1804" s="26">
        <v>1803</v>
      </c>
      <c r="R1804" s="15"/>
      <c r="S1804" s="15"/>
      <c r="EZ1804" s="134"/>
      <c r="FA1804" s="134"/>
      <c r="FB1804" s="134"/>
      <c r="FC1804" s="134"/>
      <c r="FD1804" s="134"/>
    </row>
    <row r="1805" spans="2:160" x14ac:dyDescent="0.2">
      <c r="B1805" s="55">
        <f t="shared" si="169"/>
        <v>0</v>
      </c>
      <c r="C1805" s="55" t="str">
        <f t="shared" si="170"/>
        <v/>
      </c>
      <c r="D1805" s="55" t="str">
        <f t="shared" si="171"/>
        <v/>
      </c>
      <c r="E1805" s="55" t="str">
        <f t="shared" si="172"/>
        <v/>
      </c>
      <c r="F1805" s="55" t="str">
        <f t="shared" si="173"/>
        <v/>
      </c>
      <c r="G1805" s="55" t="str">
        <f t="shared" si="168"/>
        <v/>
      </c>
      <c r="H1805" s="136" t="str">
        <f>IF(AND(M1805&gt;0,M1805&lt;='Summary STATS'!$C$22),1,"")</f>
        <v/>
      </c>
      <c r="J1805" s="26">
        <v>1804</v>
      </c>
      <c r="R1805" s="15"/>
      <c r="S1805" s="15"/>
      <c r="EZ1805" s="134"/>
      <c r="FA1805" s="134"/>
      <c r="FB1805" s="134"/>
      <c r="FC1805" s="134"/>
      <c r="FD1805" s="134"/>
    </row>
    <row r="1806" spans="2:160" x14ac:dyDescent="0.2">
      <c r="B1806" s="55">
        <f t="shared" si="169"/>
        <v>0</v>
      </c>
      <c r="C1806" s="55" t="str">
        <f t="shared" si="170"/>
        <v/>
      </c>
      <c r="D1806" s="55" t="str">
        <f t="shared" si="171"/>
        <v/>
      </c>
      <c r="E1806" s="55" t="str">
        <f t="shared" si="172"/>
        <v/>
      </c>
      <c r="F1806" s="55" t="str">
        <f t="shared" si="173"/>
        <v/>
      </c>
      <c r="G1806" s="55" t="str">
        <f t="shared" si="168"/>
        <v/>
      </c>
      <c r="H1806" s="136" t="str">
        <f>IF(AND(M1806&gt;0,M1806&lt;='Summary STATS'!$C$22),1,"")</f>
        <v/>
      </c>
      <c r="J1806" s="26">
        <v>1805</v>
      </c>
      <c r="R1806" s="15"/>
      <c r="S1806" s="15"/>
      <c r="EZ1806" s="134"/>
      <c r="FA1806" s="134"/>
      <c r="FB1806" s="134"/>
      <c r="FC1806" s="134"/>
      <c r="FD1806" s="134"/>
    </row>
    <row r="1807" spans="2:160" x14ac:dyDescent="0.2">
      <c r="B1807" s="55">
        <f t="shared" si="169"/>
        <v>0</v>
      </c>
      <c r="C1807" s="55" t="str">
        <f t="shared" si="170"/>
        <v/>
      </c>
      <c r="D1807" s="55" t="str">
        <f t="shared" si="171"/>
        <v/>
      </c>
      <c r="E1807" s="55" t="str">
        <f t="shared" si="172"/>
        <v/>
      </c>
      <c r="F1807" s="55" t="str">
        <f t="shared" si="173"/>
        <v/>
      </c>
      <c r="G1807" s="55" t="str">
        <f t="shared" si="168"/>
        <v/>
      </c>
      <c r="H1807" s="136" t="str">
        <f>IF(AND(M1807&gt;0,M1807&lt;='Summary STATS'!$C$22),1,"")</f>
        <v/>
      </c>
      <c r="J1807" s="26">
        <v>1806</v>
      </c>
      <c r="R1807" s="15"/>
      <c r="S1807" s="15"/>
      <c r="EZ1807" s="134"/>
      <c r="FA1807" s="134"/>
      <c r="FB1807" s="134"/>
      <c r="FC1807" s="134"/>
      <c r="FD1807" s="134"/>
    </row>
    <row r="1808" spans="2:160" x14ac:dyDescent="0.2">
      <c r="B1808" s="55">
        <f t="shared" si="169"/>
        <v>0</v>
      </c>
      <c r="C1808" s="55" t="str">
        <f t="shared" si="170"/>
        <v/>
      </c>
      <c r="D1808" s="55" t="str">
        <f t="shared" si="171"/>
        <v/>
      </c>
      <c r="E1808" s="55" t="str">
        <f t="shared" si="172"/>
        <v/>
      </c>
      <c r="F1808" s="55" t="str">
        <f t="shared" si="173"/>
        <v/>
      </c>
      <c r="G1808" s="55" t="str">
        <f t="shared" si="168"/>
        <v/>
      </c>
      <c r="H1808" s="136" t="str">
        <f>IF(AND(M1808&gt;0,M1808&lt;='Summary STATS'!$C$22),1,"")</f>
        <v/>
      </c>
      <c r="J1808" s="26">
        <v>1807</v>
      </c>
      <c r="R1808" s="15"/>
      <c r="S1808" s="15"/>
      <c r="EZ1808" s="134"/>
      <c r="FA1808" s="134"/>
      <c r="FB1808" s="134"/>
      <c r="FC1808" s="134"/>
      <c r="FD1808" s="134"/>
    </row>
    <row r="1809" spans="2:160" x14ac:dyDescent="0.2">
      <c r="B1809" s="55">
        <f t="shared" si="169"/>
        <v>0</v>
      </c>
      <c r="C1809" s="55" t="str">
        <f t="shared" si="170"/>
        <v/>
      </c>
      <c r="D1809" s="55" t="str">
        <f t="shared" si="171"/>
        <v/>
      </c>
      <c r="E1809" s="55" t="str">
        <f t="shared" si="172"/>
        <v/>
      </c>
      <c r="F1809" s="55" t="str">
        <f t="shared" si="173"/>
        <v/>
      </c>
      <c r="G1809" s="55" t="str">
        <f t="shared" si="168"/>
        <v/>
      </c>
      <c r="H1809" s="136" t="str">
        <f>IF(AND(M1809&gt;0,M1809&lt;='Summary STATS'!$C$22),1,"")</f>
        <v/>
      </c>
      <c r="J1809" s="26">
        <v>1808</v>
      </c>
      <c r="R1809" s="15"/>
      <c r="S1809" s="15"/>
      <c r="EZ1809" s="134"/>
      <c r="FA1809" s="134"/>
      <c r="FB1809" s="134"/>
      <c r="FC1809" s="134"/>
      <c r="FD1809" s="134"/>
    </row>
    <row r="1810" spans="2:160" x14ac:dyDescent="0.2">
      <c r="B1810" s="55">
        <f t="shared" si="169"/>
        <v>0</v>
      </c>
      <c r="C1810" s="55" t="str">
        <f t="shared" si="170"/>
        <v/>
      </c>
      <c r="D1810" s="55" t="str">
        <f t="shared" si="171"/>
        <v/>
      </c>
      <c r="E1810" s="55" t="str">
        <f t="shared" si="172"/>
        <v/>
      </c>
      <c r="F1810" s="55" t="str">
        <f t="shared" si="173"/>
        <v/>
      </c>
      <c r="G1810" s="55" t="str">
        <f t="shared" si="168"/>
        <v/>
      </c>
      <c r="H1810" s="136" t="str">
        <f>IF(AND(M1810&gt;0,M1810&lt;='Summary STATS'!$C$22),1,"")</f>
        <v/>
      </c>
      <c r="J1810" s="26">
        <v>1809</v>
      </c>
      <c r="R1810" s="15"/>
      <c r="S1810" s="15"/>
      <c r="EZ1810" s="134"/>
      <c r="FA1810" s="134"/>
      <c r="FB1810" s="134"/>
      <c r="FC1810" s="134"/>
      <c r="FD1810" s="134"/>
    </row>
    <row r="1811" spans="2:160" x14ac:dyDescent="0.2">
      <c r="B1811" s="55">
        <f t="shared" si="169"/>
        <v>0</v>
      </c>
      <c r="C1811" s="55" t="str">
        <f t="shared" si="170"/>
        <v/>
      </c>
      <c r="D1811" s="55" t="str">
        <f t="shared" si="171"/>
        <v/>
      </c>
      <c r="E1811" s="55" t="str">
        <f t="shared" si="172"/>
        <v/>
      </c>
      <c r="F1811" s="55" t="str">
        <f t="shared" si="173"/>
        <v/>
      </c>
      <c r="G1811" s="55" t="str">
        <f t="shared" si="168"/>
        <v/>
      </c>
      <c r="H1811" s="136" t="str">
        <f>IF(AND(M1811&gt;0,M1811&lt;='Summary STATS'!$C$22),1,"")</f>
        <v/>
      </c>
      <c r="J1811" s="26">
        <v>1810</v>
      </c>
      <c r="R1811" s="15"/>
      <c r="S1811" s="15"/>
      <c r="EZ1811" s="134"/>
      <c r="FA1811" s="134"/>
      <c r="FB1811" s="134"/>
      <c r="FC1811" s="134"/>
      <c r="FD1811" s="134"/>
    </row>
    <row r="1812" spans="2:160" x14ac:dyDescent="0.2">
      <c r="B1812" s="55">
        <f t="shared" si="169"/>
        <v>0</v>
      </c>
      <c r="C1812" s="55" t="str">
        <f t="shared" si="170"/>
        <v/>
      </c>
      <c r="D1812" s="55" t="str">
        <f t="shared" si="171"/>
        <v/>
      </c>
      <c r="E1812" s="55" t="str">
        <f t="shared" si="172"/>
        <v/>
      </c>
      <c r="F1812" s="55" t="str">
        <f t="shared" si="173"/>
        <v/>
      </c>
      <c r="G1812" s="55" t="str">
        <f t="shared" si="168"/>
        <v/>
      </c>
      <c r="H1812" s="136" t="str">
        <f>IF(AND(M1812&gt;0,M1812&lt;='Summary STATS'!$C$22),1,"")</f>
        <v/>
      </c>
      <c r="J1812" s="26">
        <v>1811</v>
      </c>
      <c r="R1812" s="15"/>
      <c r="S1812" s="15"/>
      <c r="EZ1812" s="134"/>
      <c r="FA1812" s="134"/>
      <c r="FB1812" s="134"/>
      <c r="FC1812" s="134"/>
      <c r="FD1812" s="134"/>
    </row>
    <row r="1813" spans="2:160" x14ac:dyDescent="0.2">
      <c r="B1813" s="55">
        <f t="shared" si="169"/>
        <v>0</v>
      </c>
      <c r="C1813" s="55" t="str">
        <f t="shared" si="170"/>
        <v/>
      </c>
      <c r="D1813" s="55" t="str">
        <f t="shared" si="171"/>
        <v/>
      </c>
      <c r="E1813" s="55" t="str">
        <f t="shared" si="172"/>
        <v/>
      </c>
      <c r="F1813" s="55" t="str">
        <f t="shared" si="173"/>
        <v/>
      </c>
      <c r="G1813" s="55" t="str">
        <f t="shared" si="168"/>
        <v/>
      </c>
      <c r="H1813" s="136" t="str">
        <f>IF(AND(M1813&gt;0,M1813&lt;='Summary STATS'!$C$22),1,"")</f>
        <v/>
      </c>
      <c r="J1813" s="26">
        <v>1812</v>
      </c>
      <c r="R1813" s="15"/>
      <c r="S1813" s="15"/>
      <c r="EZ1813" s="134"/>
      <c r="FA1813" s="134"/>
      <c r="FB1813" s="134"/>
      <c r="FC1813" s="134"/>
      <c r="FD1813" s="134"/>
    </row>
    <row r="1814" spans="2:160" x14ac:dyDescent="0.2">
      <c r="B1814" s="55">
        <f t="shared" si="169"/>
        <v>0</v>
      </c>
      <c r="C1814" s="55" t="str">
        <f t="shared" si="170"/>
        <v/>
      </c>
      <c r="D1814" s="55" t="str">
        <f t="shared" si="171"/>
        <v/>
      </c>
      <c r="E1814" s="55" t="str">
        <f t="shared" si="172"/>
        <v/>
      </c>
      <c r="F1814" s="55" t="str">
        <f t="shared" si="173"/>
        <v/>
      </c>
      <c r="G1814" s="55" t="str">
        <f t="shared" si="168"/>
        <v/>
      </c>
      <c r="H1814" s="136" t="str">
        <f>IF(AND(M1814&gt;0,M1814&lt;='Summary STATS'!$C$22),1,"")</f>
        <v/>
      </c>
      <c r="J1814" s="26">
        <v>1813</v>
      </c>
      <c r="R1814" s="15"/>
      <c r="S1814" s="15"/>
      <c r="EZ1814" s="134"/>
      <c r="FA1814" s="134"/>
      <c r="FB1814" s="134"/>
      <c r="FC1814" s="134"/>
      <c r="FD1814" s="134"/>
    </row>
    <row r="1815" spans="2:160" x14ac:dyDescent="0.2">
      <c r="B1815" s="55">
        <f t="shared" si="169"/>
        <v>0</v>
      </c>
      <c r="C1815" s="55" t="str">
        <f t="shared" si="170"/>
        <v/>
      </c>
      <c r="D1815" s="55" t="str">
        <f t="shared" si="171"/>
        <v/>
      </c>
      <c r="E1815" s="55" t="str">
        <f t="shared" si="172"/>
        <v/>
      </c>
      <c r="F1815" s="55" t="str">
        <f t="shared" si="173"/>
        <v/>
      </c>
      <c r="G1815" s="55" t="str">
        <f t="shared" si="168"/>
        <v/>
      </c>
      <c r="H1815" s="136" t="str">
        <f>IF(AND(M1815&gt;0,M1815&lt;='Summary STATS'!$C$22),1,"")</f>
        <v/>
      </c>
      <c r="J1815" s="26">
        <v>1814</v>
      </c>
      <c r="R1815" s="15"/>
      <c r="S1815" s="15"/>
      <c r="EZ1815" s="134"/>
      <c r="FA1815" s="134"/>
      <c r="FB1815" s="134"/>
      <c r="FC1815" s="134"/>
      <c r="FD1815" s="134"/>
    </row>
    <row r="1816" spans="2:160" x14ac:dyDescent="0.2">
      <c r="B1816" s="55">
        <f t="shared" si="169"/>
        <v>0</v>
      </c>
      <c r="C1816" s="55" t="str">
        <f t="shared" si="170"/>
        <v/>
      </c>
      <c r="D1816" s="55" t="str">
        <f t="shared" si="171"/>
        <v/>
      </c>
      <c r="E1816" s="55" t="str">
        <f t="shared" si="172"/>
        <v/>
      </c>
      <c r="F1816" s="55" t="str">
        <f t="shared" si="173"/>
        <v/>
      </c>
      <c r="G1816" s="55" t="str">
        <f t="shared" si="168"/>
        <v/>
      </c>
      <c r="H1816" s="136" t="str">
        <f>IF(AND(M1816&gt;0,M1816&lt;='Summary STATS'!$C$22),1,"")</f>
        <v/>
      </c>
      <c r="J1816" s="26">
        <v>1815</v>
      </c>
      <c r="R1816" s="15"/>
      <c r="S1816" s="15"/>
      <c r="EZ1816" s="134"/>
      <c r="FA1816" s="134"/>
      <c r="FB1816" s="134"/>
      <c r="FC1816" s="134"/>
      <c r="FD1816" s="134"/>
    </row>
    <row r="1817" spans="2:160" x14ac:dyDescent="0.2">
      <c r="B1817" s="55">
        <f t="shared" si="169"/>
        <v>0</v>
      </c>
      <c r="C1817" s="55" t="str">
        <f t="shared" si="170"/>
        <v/>
      </c>
      <c r="D1817" s="55" t="str">
        <f t="shared" si="171"/>
        <v/>
      </c>
      <c r="E1817" s="55" t="str">
        <f t="shared" si="172"/>
        <v/>
      </c>
      <c r="F1817" s="55" t="str">
        <f t="shared" si="173"/>
        <v/>
      </c>
      <c r="G1817" s="55" t="str">
        <f t="shared" si="168"/>
        <v/>
      </c>
      <c r="H1817" s="136" t="str">
        <f>IF(AND(M1817&gt;0,M1817&lt;='Summary STATS'!$C$22),1,"")</f>
        <v/>
      </c>
      <c r="J1817" s="26">
        <v>1816</v>
      </c>
      <c r="R1817" s="15"/>
      <c r="S1817" s="15"/>
      <c r="EZ1817" s="134"/>
      <c r="FA1817" s="134"/>
      <c r="FB1817" s="134"/>
      <c r="FC1817" s="134"/>
      <c r="FD1817" s="134"/>
    </row>
    <row r="1818" spans="2:160" x14ac:dyDescent="0.2">
      <c r="B1818" s="55">
        <f t="shared" si="169"/>
        <v>0</v>
      </c>
      <c r="C1818" s="55" t="str">
        <f t="shared" si="170"/>
        <v/>
      </c>
      <c r="D1818" s="55" t="str">
        <f t="shared" si="171"/>
        <v/>
      </c>
      <c r="E1818" s="55" t="str">
        <f t="shared" si="172"/>
        <v/>
      </c>
      <c r="F1818" s="55" t="str">
        <f t="shared" si="173"/>
        <v/>
      </c>
      <c r="G1818" s="55" t="str">
        <f t="shared" ref="G1818:G1881" si="174">IF($B1818&gt;=1,$M1818,"")</f>
        <v/>
      </c>
      <c r="H1818" s="136" t="str">
        <f>IF(AND(M1818&gt;0,M1818&lt;='Summary STATS'!$C$22),1,"")</f>
        <v/>
      </c>
      <c r="J1818" s="26">
        <v>1817</v>
      </c>
      <c r="R1818" s="15"/>
      <c r="S1818" s="15"/>
      <c r="EZ1818" s="134"/>
      <c r="FA1818" s="134"/>
      <c r="FB1818" s="134"/>
      <c r="FC1818" s="134"/>
      <c r="FD1818" s="134"/>
    </row>
    <row r="1819" spans="2:160" x14ac:dyDescent="0.2">
      <c r="B1819" s="55">
        <f t="shared" si="169"/>
        <v>0</v>
      </c>
      <c r="C1819" s="55" t="str">
        <f t="shared" si="170"/>
        <v/>
      </c>
      <c r="D1819" s="55" t="str">
        <f t="shared" si="171"/>
        <v/>
      </c>
      <c r="E1819" s="55" t="str">
        <f t="shared" si="172"/>
        <v/>
      </c>
      <c r="F1819" s="55" t="str">
        <f t="shared" si="173"/>
        <v/>
      </c>
      <c r="G1819" s="55" t="str">
        <f t="shared" si="174"/>
        <v/>
      </c>
      <c r="H1819" s="136" t="str">
        <f>IF(AND(M1819&gt;0,M1819&lt;='Summary STATS'!$C$22),1,"")</f>
        <v/>
      </c>
      <c r="J1819" s="26">
        <v>1818</v>
      </c>
      <c r="R1819" s="15"/>
      <c r="S1819" s="15"/>
      <c r="EZ1819" s="134"/>
      <c r="FA1819" s="134"/>
      <c r="FB1819" s="134"/>
      <c r="FC1819" s="134"/>
      <c r="FD1819" s="134"/>
    </row>
    <row r="1820" spans="2:160" x14ac:dyDescent="0.2">
      <c r="B1820" s="55">
        <f t="shared" si="169"/>
        <v>0</v>
      </c>
      <c r="C1820" s="55" t="str">
        <f t="shared" si="170"/>
        <v/>
      </c>
      <c r="D1820" s="55" t="str">
        <f t="shared" si="171"/>
        <v/>
      </c>
      <c r="E1820" s="55" t="str">
        <f t="shared" si="172"/>
        <v/>
      </c>
      <c r="F1820" s="55" t="str">
        <f t="shared" si="173"/>
        <v/>
      </c>
      <c r="G1820" s="55" t="str">
        <f t="shared" si="174"/>
        <v/>
      </c>
      <c r="H1820" s="136" t="str">
        <f>IF(AND(M1820&gt;0,M1820&lt;='Summary STATS'!$C$22),1,"")</f>
        <v/>
      </c>
      <c r="J1820" s="26">
        <v>1819</v>
      </c>
      <c r="R1820" s="15"/>
      <c r="S1820" s="15"/>
      <c r="EZ1820" s="134"/>
      <c r="FA1820" s="134"/>
      <c r="FB1820" s="134"/>
      <c r="FC1820" s="134"/>
      <c r="FD1820" s="134"/>
    </row>
    <row r="1821" spans="2:160" x14ac:dyDescent="0.2">
      <c r="B1821" s="55">
        <f t="shared" si="169"/>
        <v>0</v>
      </c>
      <c r="C1821" s="55" t="str">
        <f t="shared" si="170"/>
        <v/>
      </c>
      <c r="D1821" s="55" t="str">
        <f t="shared" si="171"/>
        <v/>
      </c>
      <c r="E1821" s="55" t="str">
        <f t="shared" si="172"/>
        <v/>
      </c>
      <c r="F1821" s="55" t="str">
        <f t="shared" si="173"/>
        <v/>
      </c>
      <c r="G1821" s="55" t="str">
        <f t="shared" si="174"/>
        <v/>
      </c>
      <c r="H1821" s="136" t="str">
        <f>IF(AND(M1821&gt;0,M1821&lt;='Summary STATS'!$C$22),1,"")</f>
        <v/>
      </c>
      <c r="J1821" s="26">
        <v>1820</v>
      </c>
      <c r="R1821" s="15"/>
      <c r="S1821" s="15"/>
      <c r="EZ1821" s="134"/>
      <c r="FA1821" s="134"/>
      <c r="FB1821" s="134"/>
      <c r="FC1821" s="134"/>
      <c r="FD1821" s="134"/>
    </row>
    <row r="1822" spans="2:160" x14ac:dyDescent="0.2">
      <c r="B1822" s="55">
        <f t="shared" si="169"/>
        <v>0</v>
      </c>
      <c r="C1822" s="55" t="str">
        <f t="shared" si="170"/>
        <v/>
      </c>
      <c r="D1822" s="55" t="str">
        <f t="shared" si="171"/>
        <v/>
      </c>
      <c r="E1822" s="55" t="str">
        <f t="shared" si="172"/>
        <v/>
      </c>
      <c r="F1822" s="55" t="str">
        <f t="shared" si="173"/>
        <v/>
      </c>
      <c r="G1822" s="55" t="str">
        <f t="shared" si="174"/>
        <v/>
      </c>
      <c r="H1822" s="136" t="str">
        <f>IF(AND(M1822&gt;0,M1822&lt;='Summary STATS'!$C$22),1,"")</f>
        <v/>
      </c>
      <c r="J1822" s="26">
        <v>1821</v>
      </c>
      <c r="R1822" s="15"/>
      <c r="S1822" s="15"/>
      <c r="EZ1822" s="134"/>
      <c r="FA1822" s="134"/>
      <c r="FB1822" s="134"/>
      <c r="FC1822" s="134"/>
      <c r="FD1822" s="134"/>
    </row>
    <row r="1823" spans="2:160" x14ac:dyDescent="0.2">
      <c r="B1823" s="55">
        <f t="shared" si="169"/>
        <v>0</v>
      </c>
      <c r="C1823" s="55" t="str">
        <f t="shared" si="170"/>
        <v/>
      </c>
      <c r="D1823" s="55" t="str">
        <f t="shared" si="171"/>
        <v/>
      </c>
      <c r="E1823" s="55" t="str">
        <f t="shared" si="172"/>
        <v/>
      </c>
      <c r="F1823" s="55" t="str">
        <f t="shared" si="173"/>
        <v/>
      </c>
      <c r="G1823" s="55" t="str">
        <f t="shared" si="174"/>
        <v/>
      </c>
      <c r="H1823" s="136" t="str">
        <f>IF(AND(M1823&gt;0,M1823&lt;='Summary STATS'!$C$22),1,"")</f>
        <v/>
      </c>
      <c r="J1823" s="26">
        <v>1822</v>
      </c>
      <c r="R1823" s="15"/>
      <c r="S1823" s="15"/>
      <c r="EZ1823" s="134"/>
      <c r="FA1823" s="134"/>
      <c r="FB1823" s="134"/>
      <c r="FC1823" s="134"/>
      <c r="FD1823" s="134"/>
    </row>
    <row r="1824" spans="2:160" x14ac:dyDescent="0.2">
      <c r="B1824" s="55">
        <f t="shared" si="169"/>
        <v>0</v>
      </c>
      <c r="C1824" s="55" t="str">
        <f t="shared" si="170"/>
        <v/>
      </c>
      <c r="D1824" s="55" t="str">
        <f t="shared" si="171"/>
        <v/>
      </c>
      <c r="E1824" s="55" t="str">
        <f t="shared" si="172"/>
        <v/>
      </c>
      <c r="F1824" s="55" t="str">
        <f t="shared" si="173"/>
        <v/>
      </c>
      <c r="G1824" s="55" t="str">
        <f t="shared" si="174"/>
        <v/>
      </c>
      <c r="H1824" s="136" t="str">
        <f>IF(AND(M1824&gt;0,M1824&lt;='Summary STATS'!$C$22),1,"")</f>
        <v/>
      </c>
      <c r="J1824" s="26">
        <v>1823</v>
      </c>
      <c r="R1824" s="15"/>
      <c r="S1824" s="15"/>
      <c r="EZ1824" s="134"/>
      <c r="FA1824" s="134"/>
      <c r="FB1824" s="134"/>
      <c r="FC1824" s="134"/>
      <c r="FD1824" s="134"/>
    </row>
    <row r="1825" spans="2:160" x14ac:dyDescent="0.2">
      <c r="B1825" s="55">
        <f t="shared" si="169"/>
        <v>0</v>
      </c>
      <c r="C1825" s="55" t="str">
        <f t="shared" si="170"/>
        <v/>
      </c>
      <c r="D1825" s="55" t="str">
        <f t="shared" si="171"/>
        <v/>
      </c>
      <c r="E1825" s="55" t="str">
        <f t="shared" si="172"/>
        <v/>
      </c>
      <c r="F1825" s="55" t="str">
        <f t="shared" si="173"/>
        <v/>
      </c>
      <c r="G1825" s="55" t="str">
        <f t="shared" si="174"/>
        <v/>
      </c>
      <c r="H1825" s="136" t="str">
        <f>IF(AND(M1825&gt;0,M1825&lt;='Summary STATS'!$C$22),1,"")</f>
        <v/>
      </c>
      <c r="J1825" s="26">
        <v>1824</v>
      </c>
      <c r="R1825" s="15"/>
      <c r="S1825" s="15"/>
      <c r="EZ1825" s="134"/>
      <c r="FA1825" s="134"/>
      <c r="FB1825" s="134"/>
      <c r="FC1825" s="134"/>
      <c r="FD1825" s="134"/>
    </row>
    <row r="1826" spans="2:160" x14ac:dyDescent="0.2">
      <c r="B1826" s="55">
        <f t="shared" si="169"/>
        <v>0</v>
      </c>
      <c r="C1826" s="55" t="str">
        <f t="shared" si="170"/>
        <v/>
      </c>
      <c r="D1826" s="55" t="str">
        <f t="shared" si="171"/>
        <v/>
      </c>
      <c r="E1826" s="55" t="str">
        <f t="shared" si="172"/>
        <v/>
      </c>
      <c r="F1826" s="55" t="str">
        <f t="shared" si="173"/>
        <v/>
      </c>
      <c r="G1826" s="55" t="str">
        <f t="shared" si="174"/>
        <v/>
      </c>
      <c r="H1826" s="136" t="str">
        <f>IF(AND(M1826&gt;0,M1826&lt;='Summary STATS'!$C$22),1,"")</f>
        <v/>
      </c>
      <c r="J1826" s="26">
        <v>1825</v>
      </c>
      <c r="R1826" s="15"/>
      <c r="S1826" s="15"/>
      <c r="EZ1826" s="134"/>
      <c r="FA1826" s="134"/>
      <c r="FB1826" s="134"/>
      <c r="FC1826" s="134"/>
      <c r="FD1826" s="134"/>
    </row>
    <row r="1827" spans="2:160" x14ac:dyDescent="0.2">
      <c r="B1827" s="55">
        <f t="shared" si="169"/>
        <v>0</v>
      </c>
      <c r="C1827" s="55" t="str">
        <f t="shared" si="170"/>
        <v/>
      </c>
      <c r="D1827" s="55" t="str">
        <f t="shared" si="171"/>
        <v/>
      </c>
      <c r="E1827" s="55" t="str">
        <f t="shared" si="172"/>
        <v/>
      </c>
      <c r="F1827" s="55" t="str">
        <f t="shared" si="173"/>
        <v/>
      </c>
      <c r="G1827" s="55" t="str">
        <f t="shared" si="174"/>
        <v/>
      </c>
      <c r="H1827" s="136" t="str">
        <f>IF(AND(M1827&gt;0,M1827&lt;='Summary STATS'!$C$22),1,"")</f>
        <v/>
      </c>
      <c r="J1827" s="26">
        <v>1826</v>
      </c>
      <c r="R1827" s="15"/>
      <c r="S1827" s="15"/>
      <c r="EZ1827" s="134"/>
      <c r="FA1827" s="134"/>
      <c r="FB1827" s="134"/>
      <c r="FC1827" s="134"/>
      <c r="FD1827" s="134"/>
    </row>
    <row r="1828" spans="2:160" x14ac:dyDescent="0.2">
      <c r="B1828" s="55">
        <f t="shared" si="169"/>
        <v>0</v>
      </c>
      <c r="C1828" s="55" t="str">
        <f t="shared" si="170"/>
        <v/>
      </c>
      <c r="D1828" s="55" t="str">
        <f t="shared" si="171"/>
        <v/>
      </c>
      <c r="E1828" s="55" t="str">
        <f t="shared" si="172"/>
        <v/>
      </c>
      <c r="F1828" s="55" t="str">
        <f t="shared" si="173"/>
        <v/>
      </c>
      <c r="G1828" s="55" t="str">
        <f t="shared" si="174"/>
        <v/>
      </c>
      <c r="H1828" s="136" t="str">
        <f>IF(AND(M1828&gt;0,M1828&lt;='Summary STATS'!$C$22),1,"")</f>
        <v/>
      </c>
      <c r="J1828" s="26">
        <v>1827</v>
      </c>
      <c r="R1828" s="15"/>
      <c r="S1828" s="15"/>
      <c r="EZ1828" s="134"/>
      <c r="FA1828" s="134"/>
      <c r="FB1828" s="134"/>
      <c r="FC1828" s="134"/>
      <c r="FD1828" s="134"/>
    </row>
    <row r="1829" spans="2:160" x14ac:dyDescent="0.2">
      <c r="B1829" s="55">
        <f t="shared" si="169"/>
        <v>0</v>
      </c>
      <c r="C1829" s="55" t="str">
        <f t="shared" si="170"/>
        <v/>
      </c>
      <c r="D1829" s="55" t="str">
        <f t="shared" si="171"/>
        <v/>
      </c>
      <c r="E1829" s="55" t="str">
        <f t="shared" si="172"/>
        <v/>
      </c>
      <c r="F1829" s="55" t="str">
        <f t="shared" si="173"/>
        <v/>
      </c>
      <c r="G1829" s="55" t="str">
        <f t="shared" si="174"/>
        <v/>
      </c>
      <c r="H1829" s="136" t="str">
        <f>IF(AND(M1829&gt;0,M1829&lt;='Summary STATS'!$C$22),1,"")</f>
        <v/>
      </c>
      <c r="J1829" s="26">
        <v>1828</v>
      </c>
      <c r="R1829" s="15"/>
      <c r="S1829" s="15"/>
      <c r="EZ1829" s="134"/>
      <c r="FA1829" s="134"/>
      <c r="FB1829" s="134"/>
      <c r="FC1829" s="134"/>
      <c r="FD1829" s="134"/>
    </row>
    <row r="1830" spans="2:160" x14ac:dyDescent="0.2">
      <c r="B1830" s="55">
        <f t="shared" si="169"/>
        <v>0</v>
      </c>
      <c r="C1830" s="55" t="str">
        <f t="shared" si="170"/>
        <v/>
      </c>
      <c r="D1830" s="55" t="str">
        <f t="shared" si="171"/>
        <v/>
      </c>
      <c r="E1830" s="55" t="str">
        <f t="shared" si="172"/>
        <v/>
      </c>
      <c r="F1830" s="55" t="str">
        <f t="shared" si="173"/>
        <v/>
      </c>
      <c r="G1830" s="55" t="str">
        <f t="shared" si="174"/>
        <v/>
      </c>
      <c r="H1830" s="136" t="str">
        <f>IF(AND(M1830&gt;0,M1830&lt;='Summary STATS'!$C$22),1,"")</f>
        <v/>
      </c>
      <c r="J1830" s="26">
        <v>1829</v>
      </c>
      <c r="R1830" s="15"/>
      <c r="S1830" s="15"/>
      <c r="EZ1830" s="134"/>
      <c r="FA1830" s="134"/>
      <c r="FB1830" s="134"/>
      <c r="FC1830" s="134"/>
      <c r="FD1830" s="134"/>
    </row>
    <row r="1831" spans="2:160" x14ac:dyDescent="0.2">
      <c r="B1831" s="55">
        <f t="shared" si="169"/>
        <v>0</v>
      </c>
      <c r="C1831" s="55" t="str">
        <f t="shared" si="170"/>
        <v/>
      </c>
      <c r="D1831" s="55" t="str">
        <f t="shared" si="171"/>
        <v/>
      </c>
      <c r="E1831" s="55" t="str">
        <f t="shared" si="172"/>
        <v/>
      </c>
      <c r="F1831" s="55" t="str">
        <f t="shared" si="173"/>
        <v/>
      </c>
      <c r="G1831" s="55" t="str">
        <f t="shared" si="174"/>
        <v/>
      </c>
      <c r="H1831" s="136" t="str">
        <f>IF(AND(M1831&gt;0,M1831&lt;='Summary STATS'!$C$22),1,"")</f>
        <v/>
      </c>
      <c r="J1831" s="26">
        <v>1830</v>
      </c>
      <c r="R1831" s="15"/>
      <c r="S1831" s="15"/>
      <c r="EZ1831" s="134"/>
      <c r="FA1831" s="134"/>
      <c r="FB1831" s="134"/>
      <c r="FC1831" s="134"/>
      <c r="FD1831" s="134"/>
    </row>
    <row r="1832" spans="2:160" x14ac:dyDescent="0.2">
      <c r="B1832" s="55">
        <f t="shared" si="169"/>
        <v>0</v>
      </c>
      <c r="C1832" s="55" t="str">
        <f t="shared" si="170"/>
        <v/>
      </c>
      <c r="D1832" s="55" t="str">
        <f t="shared" si="171"/>
        <v/>
      </c>
      <c r="E1832" s="55" t="str">
        <f t="shared" si="172"/>
        <v/>
      </c>
      <c r="F1832" s="55" t="str">
        <f t="shared" si="173"/>
        <v/>
      </c>
      <c r="G1832" s="55" t="str">
        <f t="shared" si="174"/>
        <v/>
      </c>
      <c r="H1832" s="136" t="str">
        <f>IF(AND(M1832&gt;0,M1832&lt;='Summary STATS'!$C$22),1,"")</f>
        <v/>
      </c>
      <c r="J1832" s="26">
        <v>1831</v>
      </c>
      <c r="R1832" s="15"/>
      <c r="S1832" s="15"/>
      <c r="EZ1832" s="134"/>
      <c r="FA1832" s="134"/>
      <c r="FB1832" s="134"/>
      <c r="FC1832" s="134"/>
      <c r="FD1832" s="134"/>
    </row>
    <row r="1833" spans="2:160" x14ac:dyDescent="0.2">
      <c r="B1833" s="55">
        <f t="shared" si="169"/>
        <v>0</v>
      </c>
      <c r="C1833" s="55" t="str">
        <f t="shared" si="170"/>
        <v/>
      </c>
      <c r="D1833" s="55" t="str">
        <f t="shared" si="171"/>
        <v/>
      </c>
      <c r="E1833" s="55" t="str">
        <f t="shared" si="172"/>
        <v/>
      </c>
      <c r="F1833" s="55" t="str">
        <f t="shared" si="173"/>
        <v/>
      </c>
      <c r="G1833" s="55" t="str">
        <f t="shared" si="174"/>
        <v/>
      </c>
      <c r="H1833" s="136" t="str">
        <f>IF(AND(M1833&gt;0,M1833&lt;='Summary STATS'!$C$22),1,"")</f>
        <v/>
      </c>
      <c r="J1833" s="26">
        <v>1832</v>
      </c>
      <c r="R1833" s="15"/>
      <c r="S1833" s="15"/>
      <c r="EZ1833" s="134"/>
      <c r="FA1833" s="134"/>
      <c r="FB1833" s="134"/>
      <c r="FC1833" s="134"/>
      <c r="FD1833" s="134"/>
    </row>
    <row r="1834" spans="2:160" x14ac:dyDescent="0.2">
      <c r="B1834" s="55">
        <f t="shared" si="169"/>
        <v>0</v>
      </c>
      <c r="C1834" s="55" t="str">
        <f t="shared" si="170"/>
        <v/>
      </c>
      <c r="D1834" s="55" t="str">
        <f t="shared" si="171"/>
        <v/>
      </c>
      <c r="E1834" s="55" t="str">
        <f t="shared" si="172"/>
        <v/>
      </c>
      <c r="F1834" s="55" t="str">
        <f t="shared" si="173"/>
        <v/>
      </c>
      <c r="G1834" s="55" t="str">
        <f t="shared" si="174"/>
        <v/>
      </c>
      <c r="H1834" s="136" t="str">
        <f>IF(AND(M1834&gt;0,M1834&lt;='Summary STATS'!$C$22),1,"")</f>
        <v/>
      </c>
      <c r="J1834" s="26">
        <v>1833</v>
      </c>
      <c r="R1834" s="15"/>
      <c r="S1834" s="15"/>
      <c r="EZ1834" s="134"/>
      <c r="FA1834" s="134"/>
      <c r="FB1834" s="134"/>
      <c r="FC1834" s="134"/>
      <c r="FD1834" s="134"/>
    </row>
    <row r="1835" spans="2:160" x14ac:dyDescent="0.2">
      <c r="B1835" s="55">
        <f t="shared" si="169"/>
        <v>0</v>
      </c>
      <c r="C1835" s="55" t="str">
        <f t="shared" si="170"/>
        <v/>
      </c>
      <c r="D1835" s="55" t="str">
        <f t="shared" si="171"/>
        <v/>
      </c>
      <c r="E1835" s="55" t="str">
        <f t="shared" si="172"/>
        <v/>
      </c>
      <c r="F1835" s="55" t="str">
        <f t="shared" si="173"/>
        <v/>
      </c>
      <c r="G1835" s="55" t="str">
        <f t="shared" si="174"/>
        <v/>
      </c>
      <c r="H1835" s="136" t="str">
        <f>IF(AND(M1835&gt;0,M1835&lt;='Summary STATS'!$C$22),1,"")</f>
        <v/>
      </c>
      <c r="J1835" s="26">
        <v>1834</v>
      </c>
      <c r="R1835" s="15"/>
      <c r="S1835" s="15"/>
      <c r="EZ1835" s="134"/>
      <c r="FA1835" s="134"/>
      <c r="FB1835" s="134"/>
      <c r="FC1835" s="134"/>
      <c r="FD1835" s="134"/>
    </row>
    <row r="1836" spans="2:160" x14ac:dyDescent="0.2">
      <c r="B1836" s="55">
        <f t="shared" si="169"/>
        <v>0</v>
      </c>
      <c r="C1836" s="55" t="str">
        <f t="shared" si="170"/>
        <v/>
      </c>
      <c r="D1836" s="55" t="str">
        <f t="shared" si="171"/>
        <v/>
      </c>
      <c r="E1836" s="55" t="str">
        <f t="shared" si="172"/>
        <v/>
      </c>
      <c r="F1836" s="55" t="str">
        <f t="shared" si="173"/>
        <v/>
      </c>
      <c r="G1836" s="55" t="str">
        <f t="shared" si="174"/>
        <v/>
      </c>
      <c r="H1836" s="136" t="str">
        <f>IF(AND(M1836&gt;0,M1836&lt;='Summary STATS'!$C$22),1,"")</f>
        <v/>
      </c>
      <c r="J1836" s="26">
        <v>1835</v>
      </c>
      <c r="R1836" s="15"/>
      <c r="S1836" s="15"/>
      <c r="EZ1836" s="134"/>
      <c r="FA1836" s="134"/>
      <c r="FB1836" s="134"/>
      <c r="FC1836" s="134"/>
      <c r="FD1836" s="134"/>
    </row>
    <row r="1837" spans="2:160" x14ac:dyDescent="0.2">
      <c r="B1837" s="55">
        <f t="shared" si="169"/>
        <v>0</v>
      </c>
      <c r="C1837" s="55" t="str">
        <f t="shared" si="170"/>
        <v/>
      </c>
      <c r="D1837" s="55" t="str">
        <f t="shared" si="171"/>
        <v/>
      </c>
      <c r="E1837" s="55" t="str">
        <f t="shared" si="172"/>
        <v/>
      </c>
      <c r="F1837" s="55" t="str">
        <f t="shared" si="173"/>
        <v/>
      </c>
      <c r="G1837" s="55" t="str">
        <f t="shared" si="174"/>
        <v/>
      </c>
      <c r="H1837" s="136" t="str">
        <f>IF(AND(M1837&gt;0,M1837&lt;='Summary STATS'!$C$22),1,"")</f>
        <v/>
      </c>
      <c r="J1837" s="26">
        <v>1836</v>
      </c>
      <c r="R1837" s="15"/>
      <c r="S1837" s="15"/>
      <c r="EZ1837" s="134"/>
      <c r="FA1837" s="134"/>
      <c r="FB1837" s="134"/>
      <c r="FC1837" s="134"/>
      <c r="FD1837" s="134"/>
    </row>
    <row r="1838" spans="2:160" x14ac:dyDescent="0.2">
      <c r="B1838" s="55">
        <f t="shared" si="169"/>
        <v>0</v>
      </c>
      <c r="C1838" s="55" t="str">
        <f t="shared" si="170"/>
        <v/>
      </c>
      <c r="D1838" s="55" t="str">
        <f t="shared" si="171"/>
        <v/>
      </c>
      <c r="E1838" s="55" t="str">
        <f t="shared" si="172"/>
        <v/>
      </c>
      <c r="F1838" s="55" t="str">
        <f t="shared" si="173"/>
        <v/>
      </c>
      <c r="G1838" s="55" t="str">
        <f t="shared" si="174"/>
        <v/>
      </c>
      <c r="H1838" s="136" t="str">
        <f>IF(AND(M1838&gt;0,M1838&lt;='Summary STATS'!$C$22),1,"")</f>
        <v/>
      </c>
      <c r="J1838" s="26">
        <v>1837</v>
      </c>
      <c r="R1838" s="15"/>
      <c r="S1838" s="15"/>
      <c r="EZ1838" s="134"/>
      <c r="FA1838" s="134"/>
      <c r="FB1838" s="134"/>
      <c r="FC1838" s="134"/>
      <c r="FD1838" s="134"/>
    </row>
    <row r="1839" spans="2:160" x14ac:dyDescent="0.2">
      <c r="B1839" s="55">
        <f t="shared" si="169"/>
        <v>0</v>
      </c>
      <c r="C1839" s="55" t="str">
        <f t="shared" si="170"/>
        <v/>
      </c>
      <c r="D1839" s="55" t="str">
        <f t="shared" si="171"/>
        <v/>
      </c>
      <c r="E1839" s="55" t="str">
        <f t="shared" si="172"/>
        <v/>
      </c>
      <c r="F1839" s="55" t="str">
        <f t="shared" si="173"/>
        <v/>
      </c>
      <c r="G1839" s="55" t="str">
        <f t="shared" si="174"/>
        <v/>
      </c>
      <c r="H1839" s="136" t="str">
        <f>IF(AND(M1839&gt;0,M1839&lt;='Summary STATS'!$C$22),1,"")</f>
        <v/>
      </c>
      <c r="J1839" s="26">
        <v>1838</v>
      </c>
      <c r="R1839" s="15"/>
      <c r="S1839" s="15"/>
      <c r="EZ1839" s="134"/>
      <c r="FA1839" s="134"/>
      <c r="FB1839" s="134"/>
      <c r="FC1839" s="134"/>
      <c r="FD1839" s="134"/>
    </row>
    <row r="1840" spans="2:160" x14ac:dyDescent="0.2">
      <c r="B1840" s="55">
        <f t="shared" si="169"/>
        <v>0</v>
      </c>
      <c r="C1840" s="55" t="str">
        <f t="shared" si="170"/>
        <v/>
      </c>
      <c r="D1840" s="55" t="str">
        <f t="shared" si="171"/>
        <v/>
      </c>
      <c r="E1840" s="55" t="str">
        <f t="shared" si="172"/>
        <v/>
      </c>
      <c r="F1840" s="55" t="str">
        <f t="shared" si="173"/>
        <v/>
      </c>
      <c r="G1840" s="55" t="str">
        <f t="shared" si="174"/>
        <v/>
      </c>
      <c r="H1840" s="136" t="str">
        <f>IF(AND(M1840&gt;0,M1840&lt;='Summary STATS'!$C$22),1,"")</f>
        <v/>
      </c>
      <c r="J1840" s="26">
        <v>1839</v>
      </c>
      <c r="R1840" s="15"/>
      <c r="S1840" s="15"/>
      <c r="EZ1840" s="134"/>
      <c r="FA1840" s="134"/>
      <c r="FB1840" s="134"/>
      <c r="FC1840" s="134"/>
      <c r="FD1840" s="134"/>
    </row>
    <row r="1841" spans="2:160" x14ac:dyDescent="0.2">
      <c r="B1841" s="55">
        <f t="shared" si="169"/>
        <v>0</v>
      </c>
      <c r="C1841" s="55" t="str">
        <f t="shared" si="170"/>
        <v/>
      </c>
      <c r="D1841" s="55" t="str">
        <f t="shared" si="171"/>
        <v/>
      </c>
      <c r="E1841" s="55" t="str">
        <f t="shared" si="172"/>
        <v/>
      </c>
      <c r="F1841" s="55" t="str">
        <f t="shared" si="173"/>
        <v/>
      </c>
      <c r="G1841" s="55" t="str">
        <f t="shared" si="174"/>
        <v/>
      </c>
      <c r="H1841" s="136" t="str">
        <f>IF(AND(M1841&gt;0,M1841&lt;='Summary STATS'!$C$22),1,"")</f>
        <v/>
      </c>
      <c r="J1841" s="26">
        <v>1840</v>
      </c>
      <c r="R1841" s="15"/>
      <c r="S1841" s="15"/>
      <c r="EZ1841" s="134"/>
      <c r="FA1841" s="134"/>
      <c r="FB1841" s="134"/>
      <c r="FC1841" s="134"/>
      <c r="FD1841" s="134"/>
    </row>
    <row r="1842" spans="2:160" x14ac:dyDescent="0.2">
      <c r="B1842" s="55">
        <f t="shared" si="169"/>
        <v>0</v>
      </c>
      <c r="C1842" s="55" t="str">
        <f t="shared" si="170"/>
        <v/>
      </c>
      <c r="D1842" s="55" t="str">
        <f t="shared" si="171"/>
        <v/>
      </c>
      <c r="E1842" s="55" t="str">
        <f t="shared" si="172"/>
        <v/>
      </c>
      <c r="F1842" s="55" t="str">
        <f t="shared" si="173"/>
        <v/>
      </c>
      <c r="G1842" s="55" t="str">
        <f t="shared" si="174"/>
        <v/>
      </c>
      <c r="H1842" s="136" t="str">
        <f>IF(AND(M1842&gt;0,M1842&lt;='Summary STATS'!$C$22),1,"")</f>
        <v/>
      </c>
      <c r="J1842" s="26">
        <v>1841</v>
      </c>
      <c r="R1842" s="15"/>
      <c r="S1842" s="15"/>
      <c r="EZ1842" s="134"/>
      <c r="FA1842" s="134"/>
      <c r="FB1842" s="134"/>
      <c r="FC1842" s="134"/>
      <c r="FD1842" s="134"/>
    </row>
    <row r="1843" spans="2:160" x14ac:dyDescent="0.2">
      <c r="B1843" s="55">
        <f t="shared" si="169"/>
        <v>0</v>
      </c>
      <c r="C1843" s="55" t="str">
        <f t="shared" si="170"/>
        <v/>
      </c>
      <c r="D1843" s="55" t="str">
        <f t="shared" si="171"/>
        <v/>
      </c>
      <c r="E1843" s="55" t="str">
        <f t="shared" si="172"/>
        <v/>
      </c>
      <c r="F1843" s="55" t="str">
        <f t="shared" si="173"/>
        <v/>
      </c>
      <c r="G1843" s="55" t="str">
        <f t="shared" si="174"/>
        <v/>
      </c>
      <c r="H1843" s="136" t="str">
        <f>IF(AND(M1843&gt;0,M1843&lt;='Summary STATS'!$C$22),1,"")</f>
        <v/>
      </c>
      <c r="J1843" s="26">
        <v>1842</v>
      </c>
      <c r="R1843" s="15"/>
      <c r="S1843" s="15"/>
      <c r="EZ1843" s="134"/>
      <c r="FA1843" s="134"/>
      <c r="FB1843" s="134"/>
      <c r="FC1843" s="134"/>
      <c r="FD1843" s="134"/>
    </row>
    <row r="1844" spans="2:160" x14ac:dyDescent="0.2">
      <c r="B1844" s="55">
        <f t="shared" si="169"/>
        <v>0</v>
      </c>
      <c r="C1844" s="55" t="str">
        <f t="shared" si="170"/>
        <v/>
      </c>
      <c r="D1844" s="55" t="str">
        <f t="shared" si="171"/>
        <v/>
      </c>
      <c r="E1844" s="55" t="str">
        <f t="shared" si="172"/>
        <v/>
      </c>
      <c r="F1844" s="55" t="str">
        <f t="shared" si="173"/>
        <v/>
      </c>
      <c r="G1844" s="55" t="str">
        <f t="shared" si="174"/>
        <v/>
      </c>
      <c r="H1844" s="136" t="str">
        <f>IF(AND(M1844&gt;0,M1844&lt;='Summary STATS'!$C$22),1,"")</f>
        <v/>
      </c>
      <c r="J1844" s="26">
        <v>1843</v>
      </c>
      <c r="R1844" s="15"/>
      <c r="S1844" s="15"/>
      <c r="EZ1844" s="134"/>
      <c r="FA1844" s="134"/>
      <c r="FB1844" s="134"/>
      <c r="FC1844" s="134"/>
      <c r="FD1844" s="134"/>
    </row>
    <row r="1845" spans="2:160" x14ac:dyDescent="0.2">
      <c r="B1845" s="55">
        <f t="shared" si="169"/>
        <v>0</v>
      </c>
      <c r="C1845" s="55" t="str">
        <f t="shared" si="170"/>
        <v/>
      </c>
      <c r="D1845" s="55" t="str">
        <f t="shared" si="171"/>
        <v/>
      </c>
      <c r="E1845" s="55" t="str">
        <f t="shared" si="172"/>
        <v/>
      </c>
      <c r="F1845" s="55" t="str">
        <f t="shared" si="173"/>
        <v/>
      </c>
      <c r="G1845" s="55" t="str">
        <f t="shared" si="174"/>
        <v/>
      </c>
      <c r="H1845" s="136" t="str">
        <f>IF(AND(M1845&gt;0,M1845&lt;='Summary STATS'!$C$22),1,"")</f>
        <v/>
      </c>
      <c r="J1845" s="26">
        <v>1844</v>
      </c>
      <c r="R1845" s="15"/>
      <c r="S1845" s="15"/>
      <c r="EZ1845" s="134"/>
      <c r="FA1845" s="134"/>
      <c r="FB1845" s="134"/>
      <c r="FC1845" s="134"/>
      <c r="FD1845" s="134"/>
    </row>
    <row r="1846" spans="2:160" x14ac:dyDescent="0.2">
      <c r="B1846" s="55">
        <f t="shared" si="169"/>
        <v>0</v>
      </c>
      <c r="C1846" s="55" t="str">
        <f t="shared" si="170"/>
        <v/>
      </c>
      <c r="D1846" s="55" t="str">
        <f t="shared" si="171"/>
        <v/>
      </c>
      <c r="E1846" s="55" t="str">
        <f t="shared" si="172"/>
        <v/>
      </c>
      <c r="F1846" s="55" t="str">
        <f t="shared" si="173"/>
        <v/>
      </c>
      <c r="G1846" s="55" t="str">
        <f t="shared" si="174"/>
        <v/>
      </c>
      <c r="H1846" s="136" t="str">
        <f>IF(AND(M1846&gt;0,M1846&lt;='Summary STATS'!$C$22),1,"")</f>
        <v/>
      </c>
      <c r="J1846" s="26">
        <v>1845</v>
      </c>
      <c r="R1846" s="15"/>
      <c r="S1846" s="15"/>
      <c r="EZ1846" s="134"/>
      <c r="FA1846" s="134"/>
      <c r="FB1846" s="134"/>
      <c r="FC1846" s="134"/>
      <c r="FD1846" s="134"/>
    </row>
    <row r="1847" spans="2:160" x14ac:dyDescent="0.2">
      <c r="B1847" s="55">
        <f t="shared" si="169"/>
        <v>0</v>
      </c>
      <c r="C1847" s="55" t="str">
        <f t="shared" si="170"/>
        <v/>
      </c>
      <c r="D1847" s="55" t="str">
        <f t="shared" si="171"/>
        <v/>
      </c>
      <c r="E1847" s="55" t="str">
        <f t="shared" si="172"/>
        <v/>
      </c>
      <c r="F1847" s="55" t="str">
        <f t="shared" si="173"/>
        <v/>
      </c>
      <c r="G1847" s="55" t="str">
        <f t="shared" si="174"/>
        <v/>
      </c>
      <c r="H1847" s="136" t="str">
        <f>IF(AND(M1847&gt;0,M1847&lt;='Summary STATS'!$C$22),1,"")</f>
        <v/>
      </c>
      <c r="J1847" s="26">
        <v>1846</v>
      </c>
      <c r="R1847" s="15"/>
      <c r="S1847" s="15"/>
      <c r="EZ1847" s="134"/>
      <c r="FA1847" s="134"/>
      <c r="FB1847" s="134"/>
      <c r="FC1847" s="134"/>
      <c r="FD1847" s="134"/>
    </row>
    <row r="1848" spans="2:160" x14ac:dyDescent="0.2">
      <c r="B1848" s="55">
        <f t="shared" si="169"/>
        <v>0</v>
      </c>
      <c r="C1848" s="55" t="str">
        <f t="shared" si="170"/>
        <v/>
      </c>
      <c r="D1848" s="55" t="str">
        <f t="shared" si="171"/>
        <v/>
      </c>
      <c r="E1848" s="55" t="str">
        <f t="shared" si="172"/>
        <v/>
      </c>
      <c r="F1848" s="55" t="str">
        <f t="shared" si="173"/>
        <v/>
      </c>
      <c r="G1848" s="55" t="str">
        <f t="shared" si="174"/>
        <v/>
      </c>
      <c r="H1848" s="136" t="str">
        <f>IF(AND(M1848&gt;0,M1848&lt;='Summary STATS'!$C$22),1,"")</f>
        <v/>
      </c>
      <c r="J1848" s="26">
        <v>1847</v>
      </c>
      <c r="R1848" s="15"/>
      <c r="S1848" s="15"/>
      <c r="EZ1848" s="134"/>
      <c r="FA1848" s="134"/>
      <c r="FB1848" s="134"/>
      <c r="FC1848" s="134"/>
      <c r="FD1848" s="134"/>
    </row>
    <row r="1849" spans="2:160" x14ac:dyDescent="0.2">
      <c r="B1849" s="55">
        <f t="shared" si="169"/>
        <v>0</v>
      </c>
      <c r="C1849" s="55" t="str">
        <f t="shared" si="170"/>
        <v/>
      </c>
      <c r="D1849" s="55" t="str">
        <f t="shared" si="171"/>
        <v/>
      </c>
      <c r="E1849" s="55" t="str">
        <f t="shared" si="172"/>
        <v/>
      </c>
      <c r="F1849" s="55" t="str">
        <f t="shared" si="173"/>
        <v/>
      </c>
      <c r="G1849" s="55" t="str">
        <f t="shared" si="174"/>
        <v/>
      </c>
      <c r="H1849" s="136" t="str">
        <f>IF(AND(M1849&gt;0,M1849&lt;='Summary STATS'!$C$22),1,"")</f>
        <v/>
      </c>
      <c r="J1849" s="26">
        <v>1848</v>
      </c>
      <c r="R1849" s="15"/>
      <c r="S1849" s="15"/>
      <c r="EZ1849" s="134"/>
      <c r="FA1849" s="134"/>
      <c r="FB1849" s="134"/>
      <c r="FC1849" s="134"/>
      <c r="FD1849" s="134"/>
    </row>
    <row r="1850" spans="2:160" x14ac:dyDescent="0.2">
      <c r="B1850" s="55">
        <f t="shared" si="169"/>
        <v>0</v>
      </c>
      <c r="C1850" s="55" t="str">
        <f t="shared" si="170"/>
        <v/>
      </c>
      <c r="D1850" s="55" t="str">
        <f t="shared" si="171"/>
        <v/>
      </c>
      <c r="E1850" s="55" t="str">
        <f t="shared" si="172"/>
        <v/>
      </c>
      <c r="F1850" s="55" t="str">
        <f t="shared" si="173"/>
        <v/>
      </c>
      <c r="G1850" s="55" t="str">
        <f t="shared" si="174"/>
        <v/>
      </c>
      <c r="H1850" s="136" t="str">
        <f>IF(AND(M1850&gt;0,M1850&lt;='Summary STATS'!$C$22),1,"")</f>
        <v/>
      </c>
      <c r="J1850" s="26">
        <v>1849</v>
      </c>
      <c r="R1850" s="15"/>
      <c r="S1850" s="15"/>
      <c r="EZ1850" s="134"/>
      <c r="FA1850" s="134"/>
      <c r="FB1850" s="134"/>
      <c r="FC1850" s="134"/>
      <c r="FD1850" s="134"/>
    </row>
    <row r="1851" spans="2:160" x14ac:dyDescent="0.2">
      <c r="B1851" s="55">
        <f t="shared" si="169"/>
        <v>0</v>
      </c>
      <c r="C1851" s="55" t="str">
        <f t="shared" si="170"/>
        <v/>
      </c>
      <c r="D1851" s="55" t="str">
        <f t="shared" si="171"/>
        <v/>
      </c>
      <c r="E1851" s="55" t="str">
        <f t="shared" si="172"/>
        <v/>
      </c>
      <c r="F1851" s="55" t="str">
        <f t="shared" si="173"/>
        <v/>
      </c>
      <c r="G1851" s="55" t="str">
        <f t="shared" si="174"/>
        <v/>
      </c>
      <c r="H1851" s="136" t="str">
        <f>IF(AND(M1851&gt;0,M1851&lt;='Summary STATS'!$C$22),1,"")</f>
        <v/>
      </c>
      <c r="J1851" s="26">
        <v>1850</v>
      </c>
      <c r="R1851" s="15"/>
      <c r="S1851" s="15"/>
      <c r="EZ1851" s="134"/>
      <c r="FA1851" s="134"/>
      <c r="FB1851" s="134"/>
      <c r="FC1851" s="134"/>
      <c r="FD1851" s="134"/>
    </row>
    <row r="1852" spans="2:160" x14ac:dyDescent="0.2">
      <c r="B1852" s="55">
        <f t="shared" si="169"/>
        <v>0</v>
      </c>
      <c r="C1852" s="55" t="str">
        <f t="shared" si="170"/>
        <v/>
      </c>
      <c r="D1852" s="55" t="str">
        <f t="shared" si="171"/>
        <v/>
      </c>
      <c r="E1852" s="55" t="str">
        <f t="shared" si="172"/>
        <v/>
      </c>
      <c r="F1852" s="55" t="str">
        <f t="shared" si="173"/>
        <v/>
      </c>
      <c r="G1852" s="55" t="str">
        <f t="shared" si="174"/>
        <v/>
      </c>
      <c r="H1852" s="136" t="str">
        <f>IF(AND(M1852&gt;0,M1852&lt;='Summary STATS'!$C$22),1,"")</f>
        <v/>
      </c>
      <c r="J1852" s="26">
        <v>1851</v>
      </c>
      <c r="R1852" s="15"/>
      <c r="S1852" s="15"/>
      <c r="EZ1852" s="134"/>
      <c r="FA1852" s="134"/>
      <c r="FB1852" s="134"/>
      <c r="FC1852" s="134"/>
      <c r="FD1852" s="134"/>
    </row>
    <row r="1853" spans="2:160" x14ac:dyDescent="0.2">
      <c r="B1853" s="55">
        <f t="shared" si="169"/>
        <v>0</v>
      </c>
      <c r="C1853" s="55" t="str">
        <f t="shared" si="170"/>
        <v/>
      </c>
      <c r="D1853" s="55" t="str">
        <f t="shared" si="171"/>
        <v/>
      </c>
      <c r="E1853" s="55" t="str">
        <f t="shared" si="172"/>
        <v/>
      </c>
      <c r="F1853" s="55" t="str">
        <f t="shared" si="173"/>
        <v/>
      </c>
      <c r="G1853" s="55" t="str">
        <f t="shared" si="174"/>
        <v/>
      </c>
      <c r="H1853" s="136" t="str">
        <f>IF(AND(M1853&gt;0,M1853&lt;='Summary STATS'!$C$22),1,"")</f>
        <v/>
      </c>
      <c r="J1853" s="26">
        <v>1852</v>
      </c>
      <c r="R1853" s="15"/>
      <c r="S1853" s="15"/>
      <c r="EZ1853" s="134"/>
      <c r="FA1853" s="134"/>
      <c r="FB1853" s="134"/>
      <c r="FC1853" s="134"/>
      <c r="FD1853" s="134"/>
    </row>
    <row r="1854" spans="2:160" x14ac:dyDescent="0.2">
      <c r="B1854" s="55">
        <f t="shared" si="169"/>
        <v>0</v>
      </c>
      <c r="C1854" s="55" t="str">
        <f t="shared" si="170"/>
        <v/>
      </c>
      <c r="D1854" s="55" t="str">
        <f t="shared" si="171"/>
        <v/>
      </c>
      <c r="E1854" s="55" t="str">
        <f t="shared" si="172"/>
        <v/>
      </c>
      <c r="F1854" s="55" t="str">
        <f t="shared" si="173"/>
        <v/>
      </c>
      <c r="G1854" s="55" t="str">
        <f t="shared" si="174"/>
        <v/>
      </c>
      <c r="H1854" s="136" t="str">
        <f>IF(AND(M1854&gt;0,M1854&lt;='Summary STATS'!$C$22),1,"")</f>
        <v/>
      </c>
      <c r="J1854" s="26">
        <v>1853</v>
      </c>
      <c r="R1854" s="15"/>
      <c r="S1854" s="15"/>
      <c r="EZ1854" s="134"/>
      <c r="FA1854" s="134"/>
      <c r="FB1854" s="134"/>
      <c r="FC1854" s="134"/>
      <c r="FD1854" s="134"/>
    </row>
    <row r="1855" spans="2:160" x14ac:dyDescent="0.2">
      <c r="B1855" s="55">
        <f t="shared" si="169"/>
        <v>0</v>
      </c>
      <c r="C1855" s="55" t="str">
        <f t="shared" si="170"/>
        <v/>
      </c>
      <c r="D1855" s="55" t="str">
        <f t="shared" si="171"/>
        <v/>
      </c>
      <c r="E1855" s="55" t="str">
        <f t="shared" si="172"/>
        <v/>
      </c>
      <c r="F1855" s="55" t="str">
        <f t="shared" si="173"/>
        <v/>
      </c>
      <c r="G1855" s="55" t="str">
        <f t="shared" si="174"/>
        <v/>
      </c>
      <c r="H1855" s="136" t="str">
        <f>IF(AND(M1855&gt;0,M1855&lt;='Summary STATS'!$C$22),1,"")</f>
        <v/>
      </c>
      <c r="J1855" s="26">
        <v>1854</v>
      </c>
      <c r="R1855" s="15"/>
      <c r="S1855" s="15"/>
      <c r="EZ1855" s="134"/>
      <c r="FA1855" s="134"/>
      <c r="FB1855" s="134"/>
      <c r="FC1855" s="134"/>
      <c r="FD1855" s="134"/>
    </row>
    <row r="1856" spans="2:160" x14ac:dyDescent="0.2">
      <c r="B1856" s="55">
        <f t="shared" si="169"/>
        <v>0</v>
      </c>
      <c r="C1856" s="55" t="str">
        <f t="shared" si="170"/>
        <v/>
      </c>
      <c r="D1856" s="55" t="str">
        <f t="shared" si="171"/>
        <v/>
      </c>
      <c r="E1856" s="55" t="str">
        <f t="shared" si="172"/>
        <v/>
      </c>
      <c r="F1856" s="55" t="str">
        <f t="shared" si="173"/>
        <v/>
      </c>
      <c r="G1856" s="55" t="str">
        <f t="shared" si="174"/>
        <v/>
      </c>
      <c r="H1856" s="136" t="str">
        <f>IF(AND(M1856&gt;0,M1856&lt;='Summary STATS'!$C$22),1,"")</f>
        <v/>
      </c>
      <c r="J1856" s="26">
        <v>1855</v>
      </c>
      <c r="R1856" s="15"/>
      <c r="S1856" s="15"/>
      <c r="EZ1856" s="134"/>
      <c r="FA1856" s="134"/>
      <c r="FB1856" s="134"/>
      <c r="FC1856" s="134"/>
      <c r="FD1856" s="134"/>
    </row>
    <row r="1857" spans="2:160" x14ac:dyDescent="0.2">
      <c r="B1857" s="55">
        <f t="shared" si="169"/>
        <v>0</v>
      </c>
      <c r="C1857" s="55" t="str">
        <f t="shared" si="170"/>
        <v/>
      </c>
      <c r="D1857" s="55" t="str">
        <f t="shared" si="171"/>
        <v/>
      </c>
      <c r="E1857" s="55" t="str">
        <f t="shared" si="172"/>
        <v/>
      </c>
      <c r="F1857" s="55" t="str">
        <f t="shared" si="173"/>
        <v/>
      </c>
      <c r="G1857" s="55" t="str">
        <f t="shared" si="174"/>
        <v/>
      </c>
      <c r="H1857" s="136" t="str">
        <f>IF(AND(M1857&gt;0,M1857&lt;='Summary STATS'!$C$22),1,"")</f>
        <v/>
      </c>
      <c r="J1857" s="26">
        <v>1856</v>
      </c>
      <c r="R1857" s="15"/>
      <c r="S1857" s="15"/>
      <c r="EZ1857" s="134"/>
      <c r="FA1857" s="134"/>
      <c r="FB1857" s="134"/>
      <c r="FC1857" s="134"/>
      <c r="FD1857" s="134"/>
    </row>
    <row r="1858" spans="2:160" x14ac:dyDescent="0.2">
      <c r="B1858" s="55">
        <f t="shared" ref="B1858:B1921" si="175">COUNT(R1858:EY1858,FE1858:FM1858)</f>
        <v>0</v>
      </c>
      <c r="C1858" s="55" t="str">
        <f t="shared" ref="C1858:C1921" si="176">IF(COUNT(R1858:EY1858,FE1858:FM1858)&gt;0,COUNT(R1858:EY1858,FE1858:FM1858),"")</f>
        <v/>
      </c>
      <c r="D1858" s="55" t="str">
        <f t="shared" ref="D1858:D1921" si="177">IF(COUNT(T1858:BJ1858,BL1858:BT1858,BV1858:CB1858,CD1858:EY1858,FE1858:FM1858)&gt;0,COUNT(T1858:BJ1858,BL1858:BT1858,BV1858:CB1858,CD1858:EY1858,FE1858:FM1858),"")</f>
        <v/>
      </c>
      <c r="E1858" s="55" t="str">
        <f t="shared" ref="E1858:E1921" si="178">IF(H1858=1,COUNT(R1858:EY1858,FE1858:FM1858),"")</f>
        <v/>
      </c>
      <c r="F1858" s="55" t="str">
        <f t="shared" ref="F1858:F1921" si="179">IF(H1858=1,COUNT(T1858:BJ1858,BL1858:BT1858,BV1858:CB1858,CD1858:EY1858,FE1858:FM1858),"")</f>
        <v/>
      </c>
      <c r="G1858" s="55" t="str">
        <f t="shared" si="174"/>
        <v/>
      </c>
      <c r="H1858" s="136" t="str">
        <f>IF(AND(M1858&gt;0,M1858&lt;='Summary STATS'!$C$22),1,"")</f>
        <v/>
      </c>
      <c r="J1858" s="26">
        <v>1857</v>
      </c>
      <c r="R1858" s="15"/>
      <c r="S1858" s="15"/>
      <c r="EZ1858" s="134"/>
      <c r="FA1858" s="134"/>
      <c r="FB1858" s="134"/>
      <c r="FC1858" s="134"/>
      <c r="FD1858" s="134"/>
    </row>
    <row r="1859" spans="2:160" x14ac:dyDescent="0.2">
      <c r="B1859" s="55">
        <f t="shared" si="175"/>
        <v>0</v>
      </c>
      <c r="C1859" s="55" t="str">
        <f t="shared" si="176"/>
        <v/>
      </c>
      <c r="D1859" s="55" t="str">
        <f t="shared" si="177"/>
        <v/>
      </c>
      <c r="E1859" s="55" t="str">
        <f t="shared" si="178"/>
        <v/>
      </c>
      <c r="F1859" s="55" t="str">
        <f t="shared" si="179"/>
        <v/>
      </c>
      <c r="G1859" s="55" t="str">
        <f t="shared" si="174"/>
        <v/>
      </c>
      <c r="H1859" s="136" t="str">
        <f>IF(AND(M1859&gt;0,M1859&lt;='Summary STATS'!$C$22),1,"")</f>
        <v/>
      </c>
      <c r="J1859" s="26">
        <v>1858</v>
      </c>
      <c r="R1859" s="15"/>
      <c r="S1859" s="15"/>
      <c r="EZ1859" s="134"/>
      <c r="FA1859" s="134"/>
      <c r="FB1859" s="134"/>
      <c r="FC1859" s="134"/>
      <c r="FD1859" s="134"/>
    </row>
    <row r="1860" spans="2:160" x14ac:dyDescent="0.2">
      <c r="B1860" s="55">
        <f t="shared" si="175"/>
        <v>0</v>
      </c>
      <c r="C1860" s="55" t="str">
        <f t="shared" si="176"/>
        <v/>
      </c>
      <c r="D1860" s="55" t="str">
        <f t="shared" si="177"/>
        <v/>
      </c>
      <c r="E1860" s="55" t="str">
        <f t="shared" si="178"/>
        <v/>
      </c>
      <c r="F1860" s="55" t="str">
        <f t="shared" si="179"/>
        <v/>
      </c>
      <c r="G1860" s="55" t="str">
        <f t="shared" si="174"/>
        <v/>
      </c>
      <c r="H1860" s="136" t="str">
        <f>IF(AND(M1860&gt;0,M1860&lt;='Summary STATS'!$C$22),1,"")</f>
        <v/>
      </c>
      <c r="J1860" s="26">
        <v>1859</v>
      </c>
      <c r="R1860" s="15"/>
      <c r="S1860" s="15"/>
      <c r="EZ1860" s="134"/>
      <c r="FA1860" s="134"/>
      <c r="FB1860" s="134"/>
      <c r="FC1860" s="134"/>
      <c r="FD1860" s="134"/>
    </row>
    <row r="1861" spans="2:160" x14ac:dyDescent="0.2">
      <c r="B1861" s="55">
        <f t="shared" si="175"/>
        <v>0</v>
      </c>
      <c r="C1861" s="55" t="str">
        <f t="shared" si="176"/>
        <v/>
      </c>
      <c r="D1861" s="55" t="str">
        <f t="shared" si="177"/>
        <v/>
      </c>
      <c r="E1861" s="55" t="str">
        <f t="shared" si="178"/>
        <v/>
      </c>
      <c r="F1861" s="55" t="str">
        <f t="shared" si="179"/>
        <v/>
      </c>
      <c r="G1861" s="55" t="str">
        <f t="shared" si="174"/>
        <v/>
      </c>
      <c r="H1861" s="136" t="str">
        <f>IF(AND(M1861&gt;0,M1861&lt;='Summary STATS'!$C$22),1,"")</f>
        <v/>
      </c>
      <c r="J1861" s="26">
        <v>1860</v>
      </c>
      <c r="R1861" s="15"/>
      <c r="S1861" s="15"/>
      <c r="EZ1861" s="134"/>
      <c r="FA1861" s="134"/>
      <c r="FB1861" s="134"/>
      <c r="FC1861" s="134"/>
      <c r="FD1861" s="134"/>
    </row>
    <row r="1862" spans="2:160" x14ac:dyDescent="0.2">
      <c r="B1862" s="55">
        <f t="shared" si="175"/>
        <v>0</v>
      </c>
      <c r="C1862" s="55" t="str">
        <f t="shared" si="176"/>
        <v/>
      </c>
      <c r="D1862" s="55" t="str">
        <f t="shared" si="177"/>
        <v/>
      </c>
      <c r="E1862" s="55" t="str">
        <f t="shared" si="178"/>
        <v/>
      </c>
      <c r="F1862" s="55" t="str">
        <f t="shared" si="179"/>
        <v/>
      </c>
      <c r="G1862" s="55" t="str">
        <f t="shared" si="174"/>
        <v/>
      </c>
      <c r="H1862" s="136" t="str">
        <f>IF(AND(M1862&gt;0,M1862&lt;='Summary STATS'!$C$22),1,"")</f>
        <v/>
      </c>
      <c r="J1862" s="26">
        <v>1861</v>
      </c>
      <c r="R1862" s="15"/>
      <c r="S1862" s="15"/>
      <c r="EZ1862" s="134"/>
      <c r="FA1862" s="134"/>
      <c r="FB1862" s="134"/>
      <c r="FC1862" s="134"/>
      <c r="FD1862" s="134"/>
    </row>
    <row r="1863" spans="2:160" x14ac:dyDescent="0.2">
      <c r="B1863" s="55">
        <f t="shared" si="175"/>
        <v>0</v>
      </c>
      <c r="C1863" s="55" t="str">
        <f t="shared" si="176"/>
        <v/>
      </c>
      <c r="D1863" s="55" t="str">
        <f t="shared" si="177"/>
        <v/>
      </c>
      <c r="E1863" s="55" t="str">
        <f t="shared" si="178"/>
        <v/>
      </c>
      <c r="F1863" s="55" t="str">
        <f t="shared" si="179"/>
        <v/>
      </c>
      <c r="G1863" s="55" t="str">
        <f t="shared" si="174"/>
        <v/>
      </c>
      <c r="H1863" s="136" t="str">
        <f>IF(AND(M1863&gt;0,M1863&lt;='Summary STATS'!$C$22),1,"")</f>
        <v/>
      </c>
      <c r="J1863" s="26">
        <v>1862</v>
      </c>
      <c r="R1863" s="15"/>
      <c r="S1863" s="15"/>
      <c r="EZ1863" s="134"/>
      <c r="FA1863" s="134"/>
      <c r="FB1863" s="134"/>
      <c r="FC1863" s="134"/>
      <c r="FD1863" s="134"/>
    </row>
    <row r="1864" spans="2:160" x14ac:dyDescent="0.2">
      <c r="B1864" s="55">
        <f t="shared" si="175"/>
        <v>0</v>
      </c>
      <c r="C1864" s="55" t="str">
        <f t="shared" si="176"/>
        <v/>
      </c>
      <c r="D1864" s="55" t="str">
        <f t="shared" si="177"/>
        <v/>
      </c>
      <c r="E1864" s="55" t="str">
        <f t="shared" si="178"/>
        <v/>
      </c>
      <c r="F1864" s="55" t="str">
        <f t="shared" si="179"/>
        <v/>
      </c>
      <c r="G1864" s="55" t="str">
        <f t="shared" si="174"/>
        <v/>
      </c>
      <c r="H1864" s="136" t="str">
        <f>IF(AND(M1864&gt;0,M1864&lt;='Summary STATS'!$C$22),1,"")</f>
        <v/>
      </c>
      <c r="J1864" s="26">
        <v>1863</v>
      </c>
      <c r="R1864" s="15"/>
      <c r="S1864" s="15"/>
      <c r="EZ1864" s="134"/>
      <c r="FA1864" s="134"/>
      <c r="FB1864" s="134"/>
      <c r="FC1864" s="134"/>
      <c r="FD1864" s="134"/>
    </row>
    <row r="1865" spans="2:160" x14ac:dyDescent="0.2">
      <c r="B1865" s="55">
        <f t="shared" si="175"/>
        <v>0</v>
      </c>
      <c r="C1865" s="55" t="str">
        <f t="shared" si="176"/>
        <v/>
      </c>
      <c r="D1865" s="55" t="str">
        <f t="shared" si="177"/>
        <v/>
      </c>
      <c r="E1865" s="55" t="str">
        <f t="shared" si="178"/>
        <v/>
      </c>
      <c r="F1865" s="55" t="str">
        <f t="shared" si="179"/>
        <v/>
      </c>
      <c r="G1865" s="55" t="str">
        <f t="shared" si="174"/>
        <v/>
      </c>
      <c r="H1865" s="136" t="str">
        <f>IF(AND(M1865&gt;0,M1865&lt;='Summary STATS'!$C$22),1,"")</f>
        <v/>
      </c>
      <c r="J1865" s="26">
        <v>1864</v>
      </c>
      <c r="R1865" s="15"/>
      <c r="S1865" s="15"/>
      <c r="EZ1865" s="134"/>
      <c r="FA1865" s="134"/>
      <c r="FB1865" s="134"/>
      <c r="FC1865" s="134"/>
      <c r="FD1865" s="134"/>
    </row>
    <row r="1866" spans="2:160" x14ac:dyDescent="0.2">
      <c r="B1866" s="55">
        <f t="shared" si="175"/>
        <v>0</v>
      </c>
      <c r="C1866" s="55" t="str">
        <f t="shared" si="176"/>
        <v/>
      </c>
      <c r="D1866" s="55" t="str">
        <f t="shared" si="177"/>
        <v/>
      </c>
      <c r="E1866" s="55" t="str">
        <f t="shared" si="178"/>
        <v/>
      </c>
      <c r="F1866" s="55" t="str">
        <f t="shared" si="179"/>
        <v/>
      </c>
      <c r="G1866" s="55" t="str">
        <f t="shared" si="174"/>
        <v/>
      </c>
      <c r="H1866" s="136" t="str">
        <f>IF(AND(M1866&gt;0,M1866&lt;='Summary STATS'!$C$22),1,"")</f>
        <v/>
      </c>
      <c r="J1866" s="26">
        <v>1865</v>
      </c>
      <c r="R1866" s="15"/>
      <c r="S1866" s="15"/>
      <c r="EZ1866" s="134"/>
      <c r="FA1866" s="134"/>
      <c r="FB1866" s="134"/>
      <c r="FC1866" s="134"/>
      <c r="FD1866" s="134"/>
    </row>
    <row r="1867" spans="2:160" x14ac:dyDescent="0.2">
      <c r="B1867" s="55">
        <f t="shared" si="175"/>
        <v>0</v>
      </c>
      <c r="C1867" s="55" t="str">
        <f t="shared" si="176"/>
        <v/>
      </c>
      <c r="D1867" s="55" t="str">
        <f t="shared" si="177"/>
        <v/>
      </c>
      <c r="E1867" s="55" t="str">
        <f t="shared" si="178"/>
        <v/>
      </c>
      <c r="F1867" s="55" t="str">
        <f t="shared" si="179"/>
        <v/>
      </c>
      <c r="G1867" s="55" t="str">
        <f t="shared" si="174"/>
        <v/>
      </c>
      <c r="H1867" s="136" t="str">
        <f>IF(AND(M1867&gt;0,M1867&lt;='Summary STATS'!$C$22),1,"")</f>
        <v/>
      </c>
      <c r="J1867" s="26">
        <v>1866</v>
      </c>
      <c r="R1867" s="15"/>
      <c r="S1867" s="15"/>
      <c r="EZ1867" s="134"/>
      <c r="FA1867" s="134"/>
      <c r="FB1867" s="134"/>
      <c r="FC1867" s="134"/>
      <c r="FD1867" s="134"/>
    </row>
    <row r="1868" spans="2:160" x14ac:dyDescent="0.2">
      <c r="B1868" s="55">
        <f t="shared" si="175"/>
        <v>0</v>
      </c>
      <c r="C1868" s="55" t="str">
        <f t="shared" si="176"/>
        <v/>
      </c>
      <c r="D1868" s="55" t="str">
        <f t="shared" si="177"/>
        <v/>
      </c>
      <c r="E1868" s="55" t="str">
        <f t="shared" si="178"/>
        <v/>
      </c>
      <c r="F1868" s="55" t="str">
        <f t="shared" si="179"/>
        <v/>
      </c>
      <c r="G1868" s="55" t="str">
        <f t="shared" si="174"/>
        <v/>
      </c>
      <c r="H1868" s="136" t="str">
        <f>IF(AND(M1868&gt;0,M1868&lt;='Summary STATS'!$C$22),1,"")</f>
        <v/>
      </c>
      <c r="J1868" s="26">
        <v>1867</v>
      </c>
      <c r="R1868" s="15"/>
      <c r="S1868" s="15"/>
      <c r="EZ1868" s="134"/>
      <c r="FA1868" s="134"/>
      <c r="FB1868" s="134"/>
      <c r="FC1868" s="134"/>
      <c r="FD1868" s="134"/>
    </row>
    <row r="1869" spans="2:160" x14ac:dyDescent="0.2">
      <c r="B1869" s="55">
        <f t="shared" si="175"/>
        <v>0</v>
      </c>
      <c r="C1869" s="55" t="str">
        <f t="shared" si="176"/>
        <v/>
      </c>
      <c r="D1869" s="55" t="str">
        <f t="shared" si="177"/>
        <v/>
      </c>
      <c r="E1869" s="55" t="str">
        <f t="shared" si="178"/>
        <v/>
      </c>
      <c r="F1869" s="55" t="str">
        <f t="shared" si="179"/>
        <v/>
      </c>
      <c r="G1869" s="55" t="str">
        <f t="shared" si="174"/>
        <v/>
      </c>
      <c r="H1869" s="136" t="str">
        <f>IF(AND(M1869&gt;0,M1869&lt;='Summary STATS'!$C$22),1,"")</f>
        <v/>
      </c>
      <c r="J1869" s="26">
        <v>1868</v>
      </c>
      <c r="R1869" s="15"/>
      <c r="S1869" s="15"/>
      <c r="EZ1869" s="134"/>
      <c r="FA1869" s="134"/>
      <c r="FB1869" s="134"/>
      <c r="FC1869" s="134"/>
      <c r="FD1869" s="134"/>
    </row>
    <row r="1870" spans="2:160" x14ac:dyDescent="0.2">
      <c r="B1870" s="55">
        <f t="shared" si="175"/>
        <v>0</v>
      </c>
      <c r="C1870" s="55" t="str">
        <f t="shared" si="176"/>
        <v/>
      </c>
      <c r="D1870" s="55" t="str">
        <f t="shared" si="177"/>
        <v/>
      </c>
      <c r="E1870" s="55" t="str">
        <f t="shared" si="178"/>
        <v/>
      </c>
      <c r="F1870" s="55" t="str">
        <f t="shared" si="179"/>
        <v/>
      </c>
      <c r="G1870" s="55" t="str">
        <f t="shared" si="174"/>
        <v/>
      </c>
      <c r="H1870" s="136" t="str">
        <f>IF(AND(M1870&gt;0,M1870&lt;='Summary STATS'!$C$22),1,"")</f>
        <v/>
      </c>
      <c r="J1870" s="26">
        <v>1869</v>
      </c>
      <c r="R1870" s="15"/>
      <c r="S1870" s="15"/>
      <c r="EZ1870" s="134"/>
      <c r="FA1870" s="134"/>
      <c r="FB1870" s="134"/>
      <c r="FC1870" s="134"/>
      <c r="FD1870" s="134"/>
    </row>
    <row r="1871" spans="2:160" x14ac:dyDescent="0.2">
      <c r="B1871" s="55">
        <f t="shared" si="175"/>
        <v>0</v>
      </c>
      <c r="C1871" s="55" t="str">
        <f t="shared" si="176"/>
        <v/>
      </c>
      <c r="D1871" s="55" t="str">
        <f t="shared" si="177"/>
        <v/>
      </c>
      <c r="E1871" s="55" t="str">
        <f t="shared" si="178"/>
        <v/>
      </c>
      <c r="F1871" s="55" t="str">
        <f t="shared" si="179"/>
        <v/>
      </c>
      <c r="G1871" s="55" t="str">
        <f t="shared" si="174"/>
        <v/>
      </c>
      <c r="H1871" s="136" t="str">
        <f>IF(AND(M1871&gt;0,M1871&lt;='Summary STATS'!$C$22),1,"")</f>
        <v/>
      </c>
      <c r="J1871" s="26">
        <v>1870</v>
      </c>
      <c r="R1871" s="15"/>
      <c r="S1871" s="15"/>
      <c r="EZ1871" s="134"/>
      <c r="FA1871" s="134"/>
      <c r="FB1871" s="134"/>
      <c r="FC1871" s="134"/>
      <c r="FD1871" s="134"/>
    </row>
    <row r="1872" spans="2:160" x14ac:dyDescent="0.2">
      <c r="B1872" s="55">
        <f t="shared" si="175"/>
        <v>0</v>
      </c>
      <c r="C1872" s="55" t="str">
        <f t="shared" si="176"/>
        <v/>
      </c>
      <c r="D1872" s="55" t="str">
        <f t="shared" si="177"/>
        <v/>
      </c>
      <c r="E1872" s="55" t="str">
        <f t="shared" si="178"/>
        <v/>
      </c>
      <c r="F1872" s="55" t="str">
        <f t="shared" si="179"/>
        <v/>
      </c>
      <c r="G1872" s="55" t="str">
        <f t="shared" si="174"/>
        <v/>
      </c>
      <c r="H1872" s="136" t="str">
        <f>IF(AND(M1872&gt;0,M1872&lt;='Summary STATS'!$C$22),1,"")</f>
        <v/>
      </c>
      <c r="J1872" s="26">
        <v>1871</v>
      </c>
      <c r="R1872" s="15"/>
      <c r="S1872" s="15"/>
      <c r="EZ1872" s="134"/>
      <c r="FA1872" s="134"/>
      <c r="FB1872" s="134"/>
      <c r="FC1872" s="134"/>
      <c r="FD1872" s="134"/>
    </row>
    <row r="1873" spans="2:160" x14ac:dyDescent="0.2">
      <c r="B1873" s="55">
        <f t="shared" si="175"/>
        <v>0</v>
      </c>
      <c r="C1873" s="55" t="str">
        <f t="shared" si="176"/>
        <v/>
      </c>
      <c r="D1873" s="55" t="str">
        <f t="shared" si="177"/>
        <v/>
      </c>
      <c r="E1873" s="55" t="str">
        <f t="shared" si="178"/>
        <v/>
      </c>
      <c r="F1873" s="55" t="str">
        <f t="shared" si="179"/>
        <v/>
      </c>
      <c r="G1873" s="55" t="str">
        <f t="shared" si="174"/>
        <v/>
      </c>
      <c r="H1873" s="136" t="str">
        <f>IF(AND(M1873&gt;0,M1873&lt;='Summary STATS'!$C$22),1,"")</f>
        <v/>
      </c>
      <c r="J1873" s="26">
        <v>1872</v>
      </c>
      <c r="R1873" s="15"/>
      <c r="S1873" s="15"/>
      <c r="EZ1873" s="134"/>
      <c r="FA1873" s="134"/>
      <c r="FB1873" s="134"/>
      <c r="FC1873" s="134"/>
      <c r="FD1873" s="134"/>
    </row>
    <row r="1874" spans="2:160" x14ac:dyDescent="0.2">
      <c r="B1874" s="55">
        <f t="shared" si="175"/>
        <v>0</v>
      </c>
      <c r="C1874" s="55" t="str">
        <f t="shared" si="176"/>
        <v/>
      </c>
      <c r="D1874" s="55" t="str">
        <f t="shared" si="177"/>
        <v/>
      </c>
      <c r="E1874" s="55" t="str">
        <f t="shared" si="178"/>
        <v/>
      </c>
      <c r="F1874" s="55" t="str">
        <f t="shared" si="179"/>
        <v/>
      </c>
      <c r="G1874" s="55" t="str">
        <f t="shared" si="174"/>
        <v/>
      </c>
      <c r="H1874" s="136" t="str">
        <f>IF(AND(M1874&gt;0,M1874&lt;='Summary STATS'!$C$22),1,"")</f>
        <v/>
      </c>
      <c r="J1874" s="26">
        <v>1873</v>
      </c>
      <c r="R1874" s="15"/>
      <c r="S1874" s="15"/>
      <c r="EZ1874" s="134"/>
      <c r="FA1874" s="134"/>
      <c r="FB1874" s="134"/>
      <c r="FC1874" s="134"/>
      <c r="FD1874" s="134"/>
    </row>
    <row r="1875" spans="2:160" x14ac:dyDescent="0.2">
      <c r="B1875" s="55">
        <f t="shared" si="175"/>
        <v>0</v>
      </c>
      <c r="C1875" s="55" t="str">
        <f t="shared" si="176"/>
        <v/>
      </c>
      <c r="D1875" s="55" t="str">
        <f t="shared" si="177"/>
        <v/>
      </c>
      <c r="E1875" s="55" t="str">
        <f t="shared" si="178"/>
        <v/>
      </c>
      <c r="F1875" s="55" t="str">
        <f t="shared" si="179"/>
        <v/>
      </c>
      <c r="G1875" s="55" t="str">
        <f t="shared" si="174"/>
        <v/>
      </c>
      <c r="H1875" s="136" t="str">
        <f>IF(AND(M1875&gt;0,M1875&lt;='Summary STATS'!$C$22),1,"")</f>
        <v/>
      </c>
      <c r="J1875" s="26">
        <v>1874</v>
      </c>
      <c r="R1875" s="15"/>
      <c r="S1875" s="15"/>
      <c r="EZ1875" s="134"/>
      <c r="FA1875" s="134"/>
      <c r="FB1875" s="134"/>
      <c r="FC1875" s="134"/>
      <c r="FD1875" s="134"/>
    </row>
    <row r="1876" spans="2:160" x14ac:dyDescent="0.2">
      <c r="B1876" s="55">
        <f t="shared" si="175"/>
        <v>0</v>
      </c>
      <c r="C1876" s="55" t="str">
        <f t="shared" si="176"/>
        <v/>
      </c>
      <c r="D1876" s="55" t="str">
        <f t="shared" si="177"/>
        <v/>
      </c>
      <c r="E1876" s="55" t="str">
        <f t="shared" si="178"/>
        <v/>
      </c>
      <c r="F1876" s="55" t="str">
        <f t="shared" si="179"/>
        <v/>
      </c>
      <c r="G1876" s="55" t="str">
        <f t="shared" si="174"/>
        <v/>
      </c>
      <c r="H1876" s="136" t="str">
        <f>IF(AND(M1876&gt;0,M1876&lt;='Summary STATS'!$C$22),1,"")</f>
        <v/>
      </c>
      <c r="J1876" s="26">
        <v>1875</v>
      </c>
      <c r="R1876" s="15"/>
      <c r="S1876" s="15"/>
      <c r="EZ1876" s="134"/>
      <c r="FA1876" s="134"/>
      <c r="FB1876" s="134"/>
      <c r="FC1876" s="134"/>
      <c r="FD1876" s="134"/>
    </row>
    <row r="1877" spans="2:160" x14ac:dyDescent="0.2">
      <c r="B1877" s="55">
        <f t="shared" si="175"/>
        <v>0</v>
      </c>
      <c r="C1877" s="55" t="str">
        <f t="shared" si="176"/>
        <v/>
      </c>
      <c r="D1877" s="55" t="str">
        <f t="shared" si="177"/>
        <v/>
      </c>
      <c r="E1877" s="55" t="str">
        <f t="shared" si="178"/>
        <v/>
      </c>
      <c r="F1877" s="55" t="str">
        <f t="shared" si="179"/>
        <v/>
      </c>
      <c r="G1877" s="55" t="str">
        <f t="shared" si="174"/>
        <v/>
      </c>
      <c r="H1877" s="136" t="str">
        <f>IF(AND(M1877&gt;0,M1877&lt;='Summary STATS'!$C$22),1,"")</f>
        <v/>
      </c>
      <c r="J1877" s="26">
        <v>1876</v>
      </c>
      <c r="R1877" s="15"/>
      <c r="S1877" s="15"/>
      <c r="EZ1877" s="134"/>
      <c r="FA1877" s="134"/>
      <c r="FB1877" s="134"/>
      <c r="FC1877" s="134"/>
      <c r="FD1877" s="134"/>
    </row>
    <row r="1878" spans="2:160" x14ac:dyDescent="0.2">
      <c r="B1878" s="55">
        <f t="shared" si="175"/>
        <v>0</v>
      </c>
      <c r="C1878" s="55" t="str">
        <f t="shared" si="176"/>
        <v/>
      </c>
      <c r="D1878" s="55" t="str">
        <f t="shared" si="177"/>
        <v/>
      </c>
      <c r="E1878" s="55" t="str">
        <f t="shared" si="178"/>
        <v/>
      </c>
      <c r="F1878" s="55" t="str">
        <f t="shared" si="179"/>
        <v/>
      </c>
      <c r="G1878" s="55" t="str">
        <f t="shared" si="174"/>
        <v/>
      </c>
      <c r="H1878" s="136" t="str">
        <f>IF(AND(M1878&gt;0,M1878&lt;='Summary STATS'!$C$22),1,"")</f>
        <v/>
      </c>
      <c r="J1878" s="26">
        <v>1877</v>
      </c>
      <c r="R1878" s="15"/>
      <c r="S1878" s="15"/>
      <c r="EZ1878" s="134"/>
      <c r="FA1878" s="134"/>
      <c r="FB1878" s="134"/>
      <c r="FC1878" s="134"/>
      <c r="FD1878" s="134"/>
    </row>
    <row r="1879" spans="2:160" x14ac:dyDescent="0.2">
      <c r="B1879" s="55">
        <f t="shared" si="175"/>
        <v>0</v>
      </c>
      <c r="C1879" s="55" t="str">
        <f t="shared" si="176"/>
        <v/>
      </c>
      <c r="D1879" s="55" t="str">
        <f t="shared" si="177"/>
        <v/>
      </c>
      <c r="E1879" s="55" t="str">
        <f t="shared" si="178"/>
        <v/>
      </c>
      <c r="F1879" s="55" t="str">
        <f t="shared" si="179"/>
        <v/>
      </c>
      <c r="G1879" s="55" t="str">
        <f t="shared" si="174"/>
        <v/>
      </c>
      <c r="H1879" s="136" t="str">
        <f>IF(AND(M1879&gt;0,M1879&lt;='Summary STATS'!$C$22),1,"")</f>
        <v/>
      </c>
      <c r="J1879" s="26">
        <v>1878</v>
      </c>
      <c r="R1879" s="15"/>
      <c r="S1879" s="15"/>
      <c r="EZ1879" s="134"/>
      <c r="FA1879" s="134"/>
      <c r="FB1879" s="134"/>
      <c r="FC1879" s="134"/>
      <c r="FD1879" s="134"/>
    </row>
    <row r="1880" spans="2:160" x14ac:dyDescent="0.2">
      <c r="B1880" s="55">
        <f t="shared" si="175"/>
        <v>0</v>
      </c>
      <c r="C1880" s="55" t="str">
        <f t="shared" si="176"/>
        <v/>
      </c>
      <c r="D1880" s="55" t="str">
        <f t="shared" si="177"/>
        <v/>
      </c>
      <c r="E1880" s="55" t="str">
        <f t="shared" si="178"/>
        <v/>
      </c>
      <c r="F1880" s="55" t="str">
        <f t="shared" si="179"/>
        <v/>
      </c>
      <c r="G1880" s="55" t="str">
        <f t="shared" si="174"/>
        <v/>
      </c>
      <c r="H1880" s="136" t="str">
        <f>IF(AND(M1880&gt;0,M1880&lt;='Summary STATS'!$C$22),1,"")</f>
        <v/>
      </c>
      <c r="J1880" s="26">
        <v>1879</v>
      </c>
      <c r="R1880" s="15"/>
      <c r="S1880" s="15"/>
      <c r="EZ1880" s="134"/>
      <c r="FA1880" s="134"/>
      <c r="FB1880" s="134"/>
      <c r="FC1880" s="134"/>
      <c r="FD1880" s="134"/>
    </row>
    <row r="1881" spans="2:160" x14ac:dyDescent="0.2">
      <c r="B1881" s="55">
        <f t="shared" si="175"/>
        <v>0</v>
      </c>
      <c r="C1881" s="55" t="str">
        <f t="shared" si="176"/>
        <v/>
      </c>
      <c r="D1881" s="55" t="str">
        <f t="shared" si="177"/>
        <v/>
      </c>
      <c r="E1881" s="55" t="str">
        <f t="shared" si="178"/>
        <v/>
      </c>
      <c r="F1881" s="55" t="str">
        <f t="shared" si="179"/>
        <v/>
      </c>
      <c r="G1881" s="55" t="str">
        <f t="shared" si="174"/>
        <v/>
      </c>
      <c r="H1881" s="136" t="str">
        <f>IF(AND(M1881&gt;0,M1881&lt;='Summary STATS'!$C$22),1,"")</f>
        <v/>
      </c>
      <c r="J1881" s="26">
        <v>1880</v>
      </c>
      <c r="R1881" s="15"/>
      <c r="S1881" s="15"/>
      <c r="EZ1881" s="134"/>
      <c r="FA1881" s="134"/>
      <c r="FB1881" s="134"/>
      <c r="FC1881" s="134"/>
      <c r="FD1881" s="134"/>
    </row>
    <row r="1882" spans="2:160" x14ac:dyDescent="0.2">
      <c r="B1882" s="55">
        <f t="shared" si="175"/>
        <v>0</v>
      </c>
      <c r="C1882" s="55" t="str">
        <f t="shared" si="176"/>
        <v/>
      </c>
      <c r="D1882" s="55" t="str">
        <f t="shared" si="177"/>
        <v/>
      </c>
      <c r="E1882" s="55" t="str">
        <f t="shared" si="178"/>
        <v/>
      </c>
      <c r="F1882" s="55" t="str">
        <f t="shared" si="179"/>
        <v/>
      </c>
      <c r="G1882" s="55" t="str">
        <f t="shared" ref="G1882:G1945" si="180">IF($B1882&gt;=1,$M1882,"")</f>
        <v/>
      </c>
      <c r="H1882" s="136" t="str">
        <f>IF(AND(M1882&gt;0,M1882&lt;='Summary STATS'!$C$22),1,"")</f>
        <v/>
      </c>
      <c r="J1882" s="26">
        <v>1881</v>
      </c>
      <c r="R1882" s="15"/>
      <c r="S1882" s="15"/>
      <c r="EZ1882" s="134"/>
      <c r="FA1882" s="134"/>
      <c r="FB1882" s="134"/>
      <c r="FC1882" s="134"/>
      <c r="FD1882" s="134"/>
    </row>
    <row r="1883" spans="2:160" x14ac:dyDescent="0.2">
      <c r="B1883" s="55">
        <f t="shared" si="175"/>
        <v>0</v>
      </c>
      <c r="C1883" s="55" t="str">
        <f t="shared" si="176"/>
        <v/>
      </c>
      <c r="D1883" s="55" t="str">
        <f t="shared" si="177"/>
        <v/>
      </c>
      <c r="E1883" s="55" t="str">
        <f t="shared" si="178"/>
        <v/>
      </c>
      <c r="F1883" s="55" t="str">
        <f t="shared" si="179"/>
        <v/>
      </c>
      <c r="G1883" s="55" t="str">
        <f t="shared" si="180"/>
        <v/>
      </c>
      <c r="H1883" s="136" t="str">
        <f>IF(AND(M1883&gt;0,M1883&lt;='Summary STATS'!$C$22),1,"")</f>
        <v/>
      </c>
      <c r="J1883" s="26">
        <v>1882</v>
      </c>
      <c r="R1883" s="15"/>
      <c r="S1883" s="15"/>
      <c r="EZ1883" s="134"/>
      <c r="FA1883" s="134"/>
      <c r="FB1883" s="134"/>
      <c r="FC1883" s="134"/>
      <c r="FD1883" s="134"/>
    </row>
    <row r="1884" spans="2:160" x14ac:dyDescent="0.2">
      <c r="B1884" s="55">
        <f t="shared" si="175"/>
        <v>0</v>
      </c>
      <c r="C1884" s="55" t="str">
        <f t="shared" si="176"/>
        <v/>
      </c>
      <c r="D1884" s="55" t="str">
        <f t="shared" si="177"/>
        <v/>
      </c>
      <c r="E1884" s="55" t="str">
        <f t="shared" si="178"/>
        <v/>
      </c>
      <c r="F1884" s="55" t="str">
        <f t="shared" si="179"/>
        <v/>
      </c>
      <c r="G1884" s="55" t="str">
        <f t="shared" si="180"/>
        <v/>
      </c>
      <c r="H1884" s="136" t="str">
        <f>IF(AND(M1884&gt;0,M1884&lt;='Summary STATS'!$C$22),1,"")</f>
        <v/>
      </c>
      <c r="J1884" s="26">
        <v>1883</v>
      </c>
      <c r="R1884" s="15"/>
      <c r="S1884" s="15"/>
      <c r="EZ1884" s="134"/>
      <c r="FA1884" s="134"/>
      <c r="FB1884" s="134"/>
      <c r="FC1884" s="134"/>
      <c r="FD1884" s="134"/>
    </row>
    <row r="1885" spans="2:160" x14ac:dyDescent="0.2">
      <c r="B1885" s="55">
        <f t="shared" si="175"/>
        <v>0</v>
      </c>
      <c r="C1885" s="55" t="str">
        <f t="shared" si="176"/>
        <v/>
      </c>
      <c r="D1885" s="55" t="str">
        <f t="shared" si="177"/>
        <v/>
      </c>
      <c r="E1885" s="55" t="str">
        <f t="shared" si="178"/>
        <v/>
      </c>
      <c r="F1885" s="55" t="str">
        <f t="shared" si="179"/>
        <v/>
      </c>
      <c r="G1885" s="55" t="str">
        <f t="shared" si="180"/>
        <v/>
      </c>
      <c r="H1885" s="136" t="str">
        <f>IF(AND(M1885&gt;0,M1885&lt;='Summary STATS'!$C$22),1,"")</f>
        <v/>
      </c>
      <c r="J1885" s="26">
        <v>1884</v>
      </c>
      <c r="R1885" s="15"/>
      <c r="S1885" s="15"/>
      <c r="EZ1885" s="134"/>
      <c r="FA1885" s="134"/>
      <c r="FB1885" s="134"/>
      <c r="FC1885" s="134"/>
      <c r="FD1885" s="134"/>
    </row>
    <row r="1886" spans="2:160" x14ac:dyDescent="0.2">
      <c r="B1886" s="55">
        <f t="shared" si="175"/>
        <v>0</v>
      </c>
      <c r="C1886" s="55" t="str">
        <f t="shared" si="176"/>
        <v/>
      </c>
      <c r="D1886" s="55" t="str">
        <f t="shared" si="177"/>
        <v/>
      </c>
      <c r="E1886" s="55" t="str">
        <f t="shared" si="178"/>
        <v/>
      </c>
      <c r="F1886" s="55" t="str">
        <f t="shared" si="179"/>
        <v/>
      </c>
      <c r="G1886" s="55" t="str">
        <f t="shared" si="180"/>
        <v/>
      </c>
      <c r="H1886" s="136" t="str">
        <f>IF(AND(M1886&gt;0,M1886&lt;='Summary STATS'!$C$22),1,"")</f>
        <v/>
      </c>
      <c r="J1886" s="26">
        <v>1885</v>
      </c>
      <c r="R1886" s="15"/>
      <c r="S1886" s="15"/>
      <c r="EZ1886" s="134"/>
      <c r="FA1886" s="134"/>
      <c r="FB1886" s="134"/>
      <c r="FC1886" s="134"/>
      <c r="FD1886" s="134"/>
    </row>
    <row r="1887" spans="2:160" x14ac:dyDescent="0.2">
      <c r="B1887" s="55">
        <f t="shared" si="175"/>
        <v>0</v>
      </c>
      <c r="C1887" s="55" t="str">
        <f t="shared" si="176"/>
        <v/>
      </c>
      <c r="D1887" s="55" t="str">
        <f t="shared" si="177"/>
        <v/>
      </c>
      <c r="E1887" s="55" t="str">
        <f t="shared" si="178"/>
        <v/>
      </c>
      <c r="F1887" s="55" t="str">
        <f t="shared" si="179"/>
        <v/>
      </c>
      <c r="G1887" s="55" t="str">
        <f t="shared" si="180"/>
        <v/>
      </c>
      <c r="H1887" s="136" t="str">
        <f>IF(AND(M1887&gt;0,M1887&lt;='Summary STATS'!$C$22),1,"")</f>
        <v/>
      </c>
      <c r="J1887" s="26">
        <v>1886</v>
      </c>
      <c r="R1887" s="15"/>
      <c r="S1887" s="15"/>
      <c r="EZ1887" s="134"/>
      <c r="FA1887" s="134"/>
      <c r="FB1887" s="134"/>
      <c r="FC1887" s="134"/>
      <c r="FD1887" s="134"/>
    </row>
    <row r="1888" spans="2:160" x14ac:dyDescent="0.2">
      <c r="B1888" s="55">
        <f t="shared" si="175"/>
        <v>0</v>
      </c>
      <c r="C1888" s="55" t="str">
        <f t="shared" si="176"/>
        <v/>
      </c>
      <c r="D1888" s="55" t="str">
        <f t="shared" si="177"/>
        <v/>
      </c>
      <c r="E1888" s="55" t="str">
        <f t="shared" si="178"/>
        <v/>
      </c>
      <c r="F1888" s="55" t="str">
        <f t="shared" si="179"/>
        <v/>
      </c>
      <c r="G1888" s="55" t="str">
        <f t="shared" si="180"/>
        <v/>
      </c>
      <c r="H1888" s="136" t="str">
        <f>IF(AND(M1888&gt;0,M1888&lt;='Summary STATS'!$C$22),1,"")</f>
        <v/>
      </c>
      <c r="J1888" s="26">
        <v>1887</v>
      </c>
      <c r="R1888" s="15"/>
      <c r="S1888" s="15"/>
      <c r="EZ1888" s="134"/>
      <c r="FA1888" s="134"/>
      <c r="FB1888" s="134"/>
      <c r="FC1888" s="134"/>
      <c r="FD1888" s="134"/>
    </row>
    <row r="1889" spans="2:160" x14ac:dyDescent="0.2">
      <c r="B1889" s="55">
        <f t="shared" si="175"/>
        <v>0</v>
      </c>
      <c r="C1889" s="55" t="str">
        <f t="shared" si="176"/>
        <v/>
      </c>
      <c r="D1889" s="55" t="str">
        <f t="shared" si="177"/>
        <v/>
      </c>
      <c r="E1889" s="55" t="str">
        <f t="shared" si="178"/>
        <v/>
      </c>
      <c r="F1889" s="55" t="str">
        <f t="shared" si="179"/>
        <v/>
      </c>
      <c r="G1889" s="55" t="str">
        <f t="shared" si="180"/>
        <v/>
      </c>
      <c r="H1889" s="136" t="str">
        <f>IF(AND(M1889&gt;0,M1889&lt;='Summary STATS'!$C$22),1,"")</f>
        <v/>
      </c>
      <c r="J1889" s="26">
        <v>1888</v>
      </c>
      <c r="R1889" s="15"/>
      <c r="S1889" s="15"/>
      <c r="EZ1889" s="134"/>
      <c r="FA1889" s="134"/>
      <c r="FB1889" s="134"/>
      <c r="FC1889" s="134"/>
      <c r="FD1889" s="134"/>
    </row>
    <row r="1890" spans="2:160" x14ac:dyDescent="0.2">
      <c r="B1890" s="55">
        <f t="shared" si="175"/>
        <v>0</v>
      </c>
      <c r="C1890" s="55" t="str">
        <f t="shared" si="176"/>
        <v/>
      </c>
      <c r="D1890" s="55" t="str">
        <f t="shared" si="177"/>
        <v/>
      </c>
      <c r="E1890" s="55" t="str">
        <f t="shared" si="178"/>
        <v/>
      </c>
      <c r="F1890" s="55" t="str">
        <f t="shared" si="179"/>
        <v/>
      </c>
      <c r="G1890" s="55" t="str">
        <f t="shared" si="180"/>
        <v/>
      </c>
      <c r="H1890" s="136" t="str">
        <f>IF(AND(M1890&gt;0,M1890&lt;='Summary STATS'!$C$22),1,"")</f>
        <v/>
      </c>
      <c r="J1890" s="26">
        <v>1889</v>
      </c>
      <c r="R1890" s="15"/>
      <c r="S1890" s="15"/>
      <c r="EZ1890" s="134"/>
      <c r="FA1890" s="134"/>
      <c r="FB1890" s="134"/>
      <c r="FC1890" s="134"/>
      <c r="FD1890" s="134"/>
    </row>
    <row r="1891" spans="2:160" x14ac:dyDescent="0.2">
      <c r="B1891" s="55">
        <f t="shared" si="175"/>
        <v>0</v>
      </c>
      <c r="C1891" s="55" t="str">
        <f t="shared" si="176"/>
        <v/>
      </c>
      <c r="D1891" s="55" t="str">
        <f t="shared" si="177"/>
        <v/>
      </c>
      <c r="E1891" s="55" t="str">
        <f t="shared" si="178"/>
        <v/>
      </c>
      <c r="F1891" s="55" t="str">
        <f t="shared" si="179"/>
        <v/>
      </c>
      <c r="G1891" s="55" t="str">
        <f t="shared" si="180"/>
        <v/>
      </c>
      <c r="H1891" s="136" t="str">
        <f>IF(AND(M1891&gt;0,M1891&lt;='Summary STATS'!$C$22),1,"")</f>
        <v/>
      </c>
      <c r="J1891" s="26">
        <v>1890</v>
      </c>
      <c r="R1891" s="15"/>
      <c r="S1891" s="15"/>
      <c r="EZ1891" s="134"/>
      <c r="FA1891" s="134"/>
      <c r="FB1891" s="134"/>
      <c r="FC1891" s="134"/>
      <c r="FD1891" s="134"/>
    </row>
    <row r="1892" spans="2:160" x14ac:dyDescent="0.2">
      <c r="B1892" s="55">
        <f t="shared" si="175"/>
        <v>0</v>
      </c>
      <c r="C1892" s="55" t="str">
        <f t="shared" si="176"/>
        <v/>
      </c>
      <c r="D1892" s="55" t="str">
        <f t="shared" si="177"/>
        <v/>
      </c>
      <c r="E1892" s="55" t="str">
        <f t="shared" si="178"/>
        <v/>
      </c>
      <c r="F1892" s="55" t="str">
        <f t="shared" si="179"/>
        <v/>
      </c>
      <c r="G1892" s="55" t="str">
        <f t="shared" si="180"/>
        <v/>
      </c>
      <c r="H1892" s="136" t="str">
        <f>IF(AND(M1892&gt;0,M1892&lt;='Summary STATS'!$C$22),1,"")</f>
        <v/>
      </c>
      <c r="J1892" s="26">
        <v>1891</v>
      </c>
      <c r="R1892" s="15"/>
      <c r="S1892" s="15"/>
      <c r="EZ1892" s="134"/>
      <c r="FA1892" s="134"/>
      <c r="FB1892" s="134"/>
      <c r="FC1892" s="134"/>
      <c r="FD1892" s="134"/>
    </row>
    <row r="1893" spans="2:160" x14ac:dyDescent="0.2">
      <c r="B1893" s="55">
        <f t="shared" si="175"/>
        <v>0</v>
      </c>
      <c r="C1893" s="55" t="str">
        <f t="shared" si="176"/>
        <v/>
      </c>
      <c r="D1893" s="55" t="str">
        <f t="shared" si="177"/>
        <v/>
      </c>
      <c r="E1893" s="55" t="str">
        <f t="shared" si="178"/>
        <v/>
      </c>
      <c r="F1893" s="55" t="str">
        <f t="shared" si="179"/>
        <v/>
      </c>
      <c r="G1893" s="55" t="str">
        <f t="shared" si="180"/>
        <v/>
      </c>
      <c r="H1893" s="136" t="str">
        <f>IF(AND(M1893&gt;0,M1893&lt;='Summary STATS'!$C$22),1,"")</f>
        <v/>
      </c>
      <c r="J1893" s="26">
        <v>1892</v>
      </c>
      <c r="R1893" s="15"/>
      <c r="S1893" s="15"/>
      <c r="EZ1893" s="134"/>
      <c r="FA1893" s="134"/>
      <c r="FB1893" s="134"/>
      <c r="FC1893" s="134"/>
      <c r="FD1893" s="134"/>
    </row>
    <row r="1894" spans="2:160" x14ac:dyDescent="0.2">
      <c r="B1894" s="55">
        <f t="shared" si="175"/>
        <v>0</v>
      </c>
      <c r="C1894" s="55" t="str">
        <f t="shared" si="176"/>
        <v/>
      </c>
      <c r="D1894" s="55" t="str">
        <f t="shared" si="177"/>
        <v/>
      </c>
      <c r="E1894" s="55" t="str">
        <f t="shared" si="178"/>
        <v/>
      </c>
      <c r="F1894" s="55" t="str">
        <f t="shared" si="179"/>
        <v/>
      </c>
      <c r="G1894" s="55" t="str">
        <f t="shared" si="180"/>
        <v/>
      </c>
      <c r="H1894" s="136" t="str">
        <f>IF(AND(M1894&gt;0,M1894&lt;='Summary STATS'!$C$22),1,"")</f>
        <v/>
      </c>
      <c r="J1894" s="26">
        <v>1893</v>
      </c>
      <c r="R1894" s="15"/>
      <c r="S1894" s="15"/>
      <c r="EZ1894" s="134"/>
      <c r="FA1894" s="134"/>
      <c r="FB1894" s="134"/>
      <c r="FC1894" s="134"/>
      <c r="FD1894" s="134"/>
    </row>
    <row r="1895" spans="2:160" x14ac:dyDescent="0.2">
      <c r="B1895" s="55">
        <f t="shared" si="175"/>
        <v>0</v>
      </c>
      <c r="C1895" s="55" t="str">
        <f t="shared" si="176"/>
        <v/>
      </c>
      <c r="D1895" s="55" t="str">
        <f t="shared" si="177"/>
        <v/>
      </c>
      <c r="E1895" s="55" t="str">
        <f t="shared" si="178"/>
        <v/>
      </c>
      <c r="F1895" s="55" t="str">
        <f t="shared" si="179"/>
        <v/>
      </c>
      <c r="G1895" s="55" t="str">
        <f t="shared" si="180"/>
        <v/>
      </c>
      <c r="H1895" s="136" t="str">
        <f>IF(AND(M1895&gt;0,M1895&lt;='Summary STATS'!$C$22),1,"")</f>
        <v/>
      </c>
      <c r="J1895" s="26">
        <v>1894</v>
      </c>
      <c r="R1895" s="15"/>
      <c r="S1895" s="15"/>
      <c r="EZ1895" s="134"/>
      <c r="FA1895" s="134"/>
      <c r="FB1895" s="134"/>
      <c r="FC1895" s="134"/>
      <c r="FD1895" s="134"/>
    </row>
    <row r="1896" spans="2:160" x14ac:dyDescent="0.2">
      <c r="B1896" s="55">
        <f t="shared" si="175"/>
        <v>0</v>
      </c>
      <c r="C1896" s="55" t="str">
        <f t="shared" si="176"/>
        <v/>
      </c>
      <c r="D1896" s="55" t="str">
        <f t="shared" si="177"/>
        <v/>
      </c>
      <c r="E1896" s="55" t="str">
        <f t="shared" si="178"/>
        <v/>
      </c>
      <c r="F1896" s="55" t="str">
        <f t="shared" si="179"/>
        <v/>
      </c>
      <c r="G1896" s="55" t="str">
        <f t="shared" si="180"/>
        <v/>
      </c>
      <c r="H1896" s="136" t="str">
        <f>IF(AND(M1896&gt;0,M1896&lt;='Summary STATS'!$C$22),1,"")</f>
        <v/>
      </c>
      <c r="J1896" s="26">
        <v>1895</v>
      </c>
      <c r="R1896" s="15"/>
      <c r="S1896" s="15"/>
      <c r="EZ1896" s="134"/>
      <c r="FA1896" s="134"/>
      <c r="FB1896" s="134"/>
      <c r="FC1896" s="134"/>
      <c r="FD1896" s="134"/>
    </row>
    <row r="1897" spans="2:160" x14ac:dyDescent="0.2">
      <c r="B1897" s="55">
        <f t="shared" si="175"/>
        <v>0</v>
      </c>
      <c r="C1897" s="55" t="str">
        <f t="shared" si="176"/>
        <v/>
      </c>
      <c r="D1897" s="55" t="str">
        <f t="shared" si="177"/>
        <v/>
      </c>
      <c r="E1897" s="55" t="str">
        <f t="shared" si="178"/>
        <v/>
      </c>
      <c r="F1897" s="55" t="str">
        <f t="shared" si="179"/>
        <v/>
      </c>
      <c r="G1897" s="55" t="str">
        <f t="shared" si="180"/>
        <v/>
      </c>
      <c r="H1897" s="136" t="str">
        <f>IF(AND(M1897&gt;0,M1897&lt;='Summary STATS'!$C$22),1,"")</f>
        <v/>
      </c>
      <c r="J1897" s="26">
        <v>1896</v>
      </c>
      <c r="R1897" s="15"/>
      <c r="S1897" s="15"/>
      <c r="EZ1897" s="134"/>
      <c r="FA1897" s="134"/>
      <c r="FB1897" s="134"/>
      <c r="FC1897" s="134"/>
      <c r="FD1897" s="134"/>
    </row>
    <row r="1898" spans="2:160" x14ac:dyDescent="0.2">
      <c r="B1898" s="55">
        <f t="shared" si="175"/>
        <v>0</v>
      </c>
      <c r="C1898" s="55" t="str">
        <f t="shared" si="176"/>
        <v/>
      </c>
      <c r="D1898" s="55" t="str">
        <f t="shared" si="177"/>
        <v/>
      </c>
      <c r="E1898" s="55" t="str">
        <f t="shared" si="178"/>
        <v/>
      </c>
      <c r="F1898" s="55" t="str">
        <f t="shared" si="179"/>
        <v/>
      </c>
      <c r="G1898" s="55" t="str">
        <f t="shared" si="180"/>
        <v/>
      </c>
      <c r="H1898" s="136" t="str">
        <f>IF(AND(M1898&gt;0,M1898&lt;='Summary STATS'!$C$22),1,"")</f>
        <v/>
      </c>
      <c r="J1898" s="26">
        <v>1897</v>
      </c>
      <c r="R1898" s="15"/>
      <c r="S1898" s="15"/>
      <c r="EZ1898" s="134"/>
      <c r="FA1898" s="134"/>
      <c r="FB1898" s="134"/>
      <c r="FC1898" s="134"/>
      <c r="FD1898" s="134"/>
    </row>
    <row r="1899" spans="2:160" x14ac:dyDescent="0.2">
      <c r="B1899" s="55">
        <f t="shared" si="175"/>
        <v>0</v>
      </c>
      <c r="C1899" s="55" t="str">
        <f t="shared" si="176"/>
        <v/>
      </c>
      <c r="D1899" s="55" t="str">
        <f t="shared" si="177"/>
        <v/>
      </c>
      <c r="E1899" s="55" t="str">
        <f t="shared" si="178"/>
        <v/>
      </c>
      <c r="F1899" s="55" t="str">
        <f t="shared" si="179"/>
        <v/>
      </c>
      <c r="G1899" s="55" t="str">
        <f t="shared" si="180"/>
        <v/>
      </c>
      <c r="H1899" s="136" t="str">
        <f>IF(AND(M1899&gt;0,M1899&lt;='Summary STATS'!$C$22),1,"")</f>
        <v/>
      </c>
      <c r="J1899" s="26">
        <v>1898</v>
      </c>
      <c r="R1899" s="15"/>
      <c r="S1899" s="15"/>
      <c r="EZ1899" s="134"/>
      <c r="FA1899" s="134"/>
      <c r="FB1899" s="134"/>
      <c r="FC1899" s="134"/>
      <c r="FD1899" s="134"/>
    </row>
    <row r="1900" spans="2:160" x14ac:dyDescent="0.2">
      <c r="B1900" s="55">
        <f t="shared" si="175"/>
        <v>0</v>
      </c>
      <c r="C1900" s="55" t="str">
        <f t="shared" si="176"/>
        <v/>
      </c>
      <c r="D1900" s="55" t="str">
        <f t="shared" si="177"/>
        <v/>
      </c>
      <c r="E1900" s="55" t="str">
        <f t="shared" si="178"/>
        <v/>
      </c>
      <c r="F1900" s="55" t="str">
        <f t="shared" si="179"/>
        <v/>
      </c>
      <c r="G1900" s="55" t="str">
        <f t="shared" si="180"/>
        <v/>
      </c>
      <c r="H1900" s="136" t="str">
        <f>IF(AND(M1900&gt;0,M1900&lt;='Summary STATS'!$C$22),1,"")</f>
        <v/>
      </c>
      <c r="J1900" s="26">
        <v>1899</v>
      </c>
      <c r="R1900" s="15"/>
      <c r="S1900" s="15"/>
      <c r="EZ1900" s="134"/>
      <c r="FA1900" s="134"/>
      <c r="FB1900" s="134"/>
      <c r="FC1900" s="134"/>
      <c r="FD1900" s="134"/>
    </row>
    <row r="1901" spans="2:160" x14ac:dyDescent="0.2">
      <c r="B1901" s="55">
        <f t="shared" si="175"/>
        <v>0</v>
      </c>
      <c r="C1901" s="55" t="str">
        <f t="shared" si="176"/>
        <v/>
      </c>
      <c r="D1901" s="55" t="str">
        <f t="shared" si="177"/>
        <v/>
      </c>
      <c r="E1901" s="55" t="str">
        <f t="shared" si="178"/>
        <v/>
      </c>
      <c r="F1901" s="55" t="str">
        <f t="shared" si="179"/>
        <v/>
      </c>
      <c r="G1901" s="55" t="str">
        <f t="shared" si="180"/>
        <v/>
      </c>
      <c r="H1901" s="136" t="str">
        <f>IF(AND(M1901&gt;0,M1901&lt;='Summary STATS'!$C$22),1,"")</f>
        <v/>
      </c>
      <c r="J1901" s="26">
        <v>1900</v>
      </c>
      <c r="R1901" s="15"/>
      <c r="S1901" s="15"/>
      <c r="EZ1901" s="134"/>
      <c r="FA1901" s="134"/>
      <c r="FB1901" s="134"/>
      <c r="FC1901" s="134"/>
      <c r="FD1901" s="134"/>
    </row>
    <row r="1902" spans="2:160" x14ac:dyDescent="0.2">
      <c r="B1902" s="55">
        <f t="shared" si="175"/>
        <v>0</v>
      </c>
      <c r="C1902" s="55" t="str">
        <f t="shared" si="176"/>
        <v/>
      </c>
      <c r="D1902" s="55" t="str">
        <f t="shared" si="177"/>
        <v/>
      </c>
      <c r="E1902" s="55" t="str">
        <f t="shared" si="178"/>
        <v/>
      </c>
      <c r="F1902" s="55" t="str">
        <f t="shared" si="179"/>
        <v/>
      </c>
      <c r="G1902" s="55" t="str">
        <f t="shared" si="180"/>
        <v/>
      </c>
      <c r="H1902" s="136" t="str">
        <f>IF(AND(M1902&gt;0,M1902&lt;='Summary STATS'!$C$22),1,"")</f>
        <v/>
      </c>
      <c r="J1902" s="26">
        <v>1901</v>
      </c>
      <c r="R1902" s="15"/>
      <c r="S1902" s="15"/>
      <c r="EZ1902" s="134"/>
      <c r="FA1902" s="134"/>
      <c r="FB1902" s="134"/>
      <c r="FC1902" s="134"/>
      <c r="FD1902" s="134"/>
    </row>
    <row r="1903" spans="2:160" x14ac:dyDescent="0.2">
      <c r="B1903" s="55">
        <f t="shared" si="175"/>
        <v>0</v>
      </c>
      <c r="C1903" s="55" t="str">
        <f t="shared" si="176"/>
        <v/>
      </c>
      <c r="D1903" s="55" t="str">
        <f t="shared" si="177"/>
        <v/>
      </c>
      <c r="E1903" s="55" t="str">
        <f t="shared" si="178"/>
        <v/>
      </c>
      <c r="F1903" s="55" t="str">
        <f t="shared" si="179"/>
        <v/>
      </c>
      <c r="G1903" s="55" t="str">
        <f t="shared" si="180"/>
        <v/>
      </c>
      <c r="H1903" s="136" t="str">
        <f>IF(AND(M1903&gt;0,M1903&lt;='Summary STATS'!$C$22),1,"")</f>
        <v/>
      </c>
      <c r="J1903" s="26">
        <v>1902</v>
      </c>
      <c r="R1903" s="15"/>
      <c r="S1903" s="15"/>
      <c r="EZ1903" s="134"/>
      <c r="FA1903" s="134"/>
      <c r="FB1903" s="134"/>
      <c r="FC1903" s="134"/>
      <c r="FD1903" s="134"/>
    </row>
    <row r="1904" spans="2:160" x14ac:dyDescent="0.2">
      <c r="B1904" s="55">
        <f t="shared" si="175"/>
        <v>0</v>
      </c>
      <c r="C1904" s="55" t="str">
        <f t="shared" si="176"/>
        <v/>
      </c>
      <c r="D1904" s="55" t="str">
        <f t="shared" si="177"/>
        <v/>
      </c>
      <c r="E1904" s="55" t="str">
        <f t="shared" si="178"/>
        <v/>
      </c>
      <c r="F1904" s="55" t="str">
        <f t="shared" si="179"/>
        <v/>
      </c>
      <c r="G1904" s="55" t="str">
        <f t="shared" si="180"/>
        <v/>
      </c>
      <c r="H1904" s="136" t="str">
        <f>IF(AND(M1904&gt;0,M1904&lt;='Summary STATS'!$C$22),1,"")</f>
        <v/>
      </c>
      <c r="J1904" s="26">
        <v>1903</v>
      </c>
      <c r="R1904" s="15"/>
      <c r="S1904" s="15"/>
      <c r="EZ1904" s="134"/>
      <c r="FA1904" s="134"/>
      <c r="FB1904" s="134"/>
      <c r="FC1904" s="134"/>
      <c r="FD1904" s="134"/>
    </row>
    <row r="1905" spans="2:160" x14ac:dyDescent="0.2">
      <c r="B1905" s="55">
        <f t="shared" si="175"/>
        <v>0</v>
      </c>
      <c r="C1905" s="55" t="str">
        <f t="shared" si="176"/>
        <v/>
      </c>
      <c r="D1905" s="55" t="str">
        <f t="shared" si="177"/>
        <v/>
      </c>
      <c r="E1905" s="55" t="str">
        <f t="shared" si="178"/>
        <v/>
      </c>
      <c r="F1905" s="55" t="str">
        <f t="shared" si="179"/>
        <v/>
      </c>
      <c r="G1905" s="55" t="str">
        <f t="shared" si="180"/>
        <v/>
      </c>
      <c r="H1905" s="136" t="str">
        <f>IF(AND(M1905&gt;0,M1905&lt;='Summary STATS'!$C$22),1,"")</f>
        <v/>
      </c>
      <c r="J1905" s="26">
        <v>1904</v>
      </c>
      <c r="R1905" s="15"/>
      <c r="S1905" s="15"/>
      <c r="EZ1905" s="134"/>
      <c r="FA1905" s="134"/>
      <c r="FB1905" s="134"/>
      <c r="FC1905" s="134"/>
      <c r="FD1905" s="134"/>
    </row>
    <row r="1906" spans="2:160" x14ac:dyDescent="0.2">
      <c r="B1906" s="55">
        <f t="shared" si="175"/>
        <v>0</v>
      </c>
      <c r="C1906" s="55" t="str">
        <f t="shared" si="176"/>
        <v/>
      </c>
      <c r="D1906" s="55" t="str">
        <f t="shared" si="177"/>
        <v/>
      </c>
      <c r="E1906" s="55" t="str">
        <f t="shared" si="178"/>
        <v/>
      </c>
      <c r="F1906" s="55" t="str">
        <f t="shared" si="179"/>
        <v/>
      </c>
      <c r="G1906" s="55" t="str">
        <f t="shared" si="180"/>
        <v/>
      </c>
      <c r="H1906" s="136" t="str">
        <f>IF(AND(M1906&gt;0,M1906&lt;='Summary STATS'!$C$22),1,"")</f>
        <v/>
      </c>
      <c r="J1906" s="26">
        <v>1905</v>
      </c>
      <c r="R1906" s="15"/>
      <c r="S1906" s="15"/>
      <c r="EZ1906" s="134"/>
      <c r="FA1906" s="134"/>
      <c r="FB1906" s="134"/>
      <c r="FC1906" s="134"/>
      <c r="FD1906" s="134"/>
    </row>
    <row r="1907" spans="2:160" x14ac:dyDescent="0.2">
      <c r="B1907" s="55">
        <f t="shared" si="175"/>
        <v>0</v>
      </c>
      <c r="C1907" s="55" t="str">
        <f t="shared" si="176"/>
        <v/>
      </c>
      <c r="D1907" s="55" t="str">
        <f t="shared" si="177"/>
        <v/>
      </c>
      <c r="E1907" s="55" t="str">
        <f t="shared" si="178"/>
        <v/>
      </c>
      <c r="F1907" s="55" t="str">
        <f t="shared" si="179"/>
        <v/>
      </c>
      <c r="G1907" s="55" t="str">
        <f t="shared" si="180"/>
        <v/>
      </c>
      <c r="H1907" s="136" t="str">
        <f>IF(AND(M1907&gt;0,M1907&lt;='Summary STATS'!$C$22),1,"")</f>
        <v/>
      </c>
      <c r="J1907" s="26">
        <v>1906</v>
      </c>
      <c r="R1907" s="15"/>
      <c r="S1907" s="15"/>
      <c r="EZ1907" s="134"/>
      <c r="FA1907" s="134"/>
      <c r="FB1907" s="134"/>
      <c r="FC1907" s="134"/>
      <c r="FD1907" s="134"/>
    </row>
    <row r="1908" spans="2:160" x14ac:dyDescent="0.2">
      <c r="B1908" s="55">
        <f t="shared" si="175"/>
        <v>0</v>
      </c>
      <c r="C1908" s="55" t="str">
        <f t="shared" si="176"/>
        <v/>
      </c>
      <c r="D1908" s="55" t="str">
        <f t="shared" si="177"/>
        <v/>
      </c>
      <c r="E1908" s="55" t="str">
        <f t="shared" si="178"/>
        <v/>
      </c>
      <c r="F1908" s="55" t="str">
        <f t="shared" si="179"/>
        <v/>
      </c>
      <c r="G1908" s="55" t="str">
        <f t="shared" si="180"/>
        <v/>
      </c>
      <c r="H1908" s="136" t="str">
        <f>IF(AND(M1908&gt;0,M1908&lt;='Summary STATS'!$C$22),1,"")</f>
        <v/>
      </c>
      <c r="J1908" s="26">
        <v>1907</v>
      </c>
      <c r="R1908" s="15"/>
      <c r="S1908" s="15"/>
      <c r="EZ1908" s="134"/>
      <c r="FA1908" s="134"/>
      <c r="FB1908" s="134"/>
      <c r="FC1908" s="134"/>
      <c r="FD1908" s="134"/>
    </row>
    <row r="1909" spans="2:160" x14ac:dyDescent="0.2">
      <c r="B1909" s="55">
        <f t="shared" si="175"/>
        <v>0</v>
      </c>
      <c r="C1909" s="55" t="str">
        <f t="shared" si="176"/>
        <v/>
      </c>
      <c r="D1909" s="55" t="str">
        <f t="shared" si="177"/>
        <v/>
      </c>
      <c r="E1909" s="55" t="str">
        <f t="shared" si="178"/>
        <v/>
      </c>
      <c r="F1909" s="55" t="str">
        <f t="shared" si="179"/>
        <v/>
      </c>
      <c r="G1909" s="55" t="str">
        <f t="shared" si="180"/>
        <v/>
      </c>
      <c r="H1909" s="136" t="str">
        <f>IF(AND(M1909&gt;0,M1909&lt;='Summary STATS'!$C$22),1,"")</f>
        <v/>
      </c>
      <c r="J1909" s="26">
        <v>1908</v>
      </c>
      <c r="R1909" s="15"/>
      <c r="S1909" s="15"/>
      <c r="EZ1909" s="134"/>
      <c r="FA1909" s="134"/>
      <c r="FB1909" s="134"/>
      <c r="FC1909" s="134"/>
      <c r="FD1909" s="134"/>
    </row>
    <row r="1910" spans="2:160" x14ac:dyDescent="0.2">
      <c r="B1910" s="55">
        <f t="shared" si="175"/>
        <v>0</v>
      </c>
      <c r="C1910" s="55" t="str">
        <f t="shared" si="176"/>
        <v/>
      </c>
      <c r="D1910" s="55" t="str">
        <f t="shared" si="177"/>
        <v/>
      </c>
      <c r="E1910" s="55" t="str">
        <f t="shared" si="178"/>
        <v/>
      </c>
      <c r="F1910" s="55" t="str">
        <f t="shared" si="179"/>
        <v/>
      </c>
      <c r="G1910" s="55" t="str">
        <f t="shared" si="180"/>
        <v/>
      </c>
      <c r="H1910" s="136" t="str">
        <f>IF(AND(M1910&gt;0,M1910&lt;='Summary STATS'!$C$22),1,"")</f>
        <v/>
      </c>
      <c r="J1910" s="26">
        <v>1909</v>
      </c>
      <c r="R1910" s="15"/>
      <c r="S1910" s="15"/>
      <c r="EZ1910" s="134"/>
      <c r="FA1910" s="134"/>
      <c r="FB1910" s="134"/>
      <c r="FC1910" s="134"/>
      <c r="FD1910" s="134"/>
    </row>
    <row r="1911" spans="2:160" x14ac:dyDescent="0.2">
      <c r="B1911" s="55">
        <f t="shared" si="175"/>
        <v>0</v>
      </c>
      <c r="C1911" s="55" t="str">
        <f t="shared" si="176"/>
        <v/>
      </c>
      <c r="D1911" s="55" t="str">
        <f t="shared" si="177"/>
        <v/>
      </c>
      <c r="E1911" s="55" t="str">
        <f t="shared" si="178"/>
        <v/>
      </c>
      <c r="F1911" s="55" t="str">
        <f t="shared" si="179"/>
        <v/>
      </c>
      <c r="G1911" s="55" t="str">
        <f t="shared" si="180"/>
        <v/>
      </c>
      <c r="H1911" s="136" t="str">
        <f>IF(AND(M1911&gt;0,M1911&lt;='Summary STATS'!$C$22),1,"")</f>
        <v/>
      </c>
      <c r="J1911" s="26">
        <v>1910</v>
      </c>
      <c r="R1911" s="15"/>
      <c r="S1911" s="15"/>
      <c r="EZ1911" s="134"/>
      <c r="FA1911" s="134"/>
      <c r="FB1911" s="134"/>
      <c r="FC1911" s="134"/>
      <c r="FD1911" s="134"/>
    </row>
    <row r="1912" spans="2:160" x14ac:dyDescent="0.2">
      <c r="B1912" s="55">
        <f t="shared" si="175"/>
        <v>0</v>
      </c>
      <c r="C1912" s="55" t="str">
        <f t="shared" si="176"/>
        <v/>
      </c>
      <c r="D1912" s="55" t="str">
        <f t="shared" si="177"/>
        <v/>
      </c>
      <c r="E1912" s="55" t="str">
        <f t="shared" si="178"/>
        <v/>
      </c>
      <c r="F1912" s="55" t="str">
        <f t="shared" si="179"/>
        <v/>
      </c>
      <c r="G1912" s="55" t="str">
        <f t="shared" si="180"/>
        <v/>
      </c>
      <c r="H1912" s="136" t="str">
        <f>IF(AND(M1912&gt;0,M1912&lt;='Summary STATS'!$C$22),1,"")</f>
        <v/>
      </c>
      <c r="J1912" s="26">
        <v>1911</v>
      </c>
      <c r="R1912" s="15"/>
      <c r="S1912" s="15"/>
      <c r="EZ1912" s="134"/>
      <c r="FA1912" s="134"/>
      <c r="FB1912" s="134"/>
      <c r="FC1912" s="134"/>
      <c r="FD1912" s="134"/>
    </row>
    <row r="1913" spans="2:160" x14ac:dyDescent="0.2">
      <c r="B1913" s="55">
        <f t="shared" si="175"/>
        <v>0</v>
      </c>
      <c r="C1913" s="55" t="str">
        <f t="shared" si="176"/>
        <v/>
      </c>
      <c r="D1913" s="55" t="str">
        <f t="shared" si="177"/>
        <v/>
      </c>
      <c r="E1913" s="55" t="str">
        <f t="shared" si="178"/>
        <v/>
      </c>
      <c r="F1913" s="55" t="str">
        <f t="shared" si="179"/>
        <v/>
      </c>
      <c r="G1913" s="55" t="str">
        <f t="shared" si="180"/>
        <v/>
      </c>
      <c r="H1913" s="136" t="str">
        <f>IF(AND(M1913&gt;0,M1913&lt;='Summary STATS'!$C$22),1,"")</f>
        <v/>
      </c>
      <c r="J1913" s="26">
        <v>1912</v>
      </c>
      <c r="R1913" s="15"/>
      <c r="S1913" s="15"/>
      <c r="EZ1913" s="134"/>
      <c r="FA1913" s="134"/>
      <c r="FB1913" s="134"/>
      <c r="FC1913" s="134"/>
      <c r="FD1913" s="134"/>
    </row>
    <row r="1914" spans="2:160" x14ac:dyDescent="0.2">
      <c r="B1914" s="55">
        <f t="shared" si="175"/>
        <v>0</v>
      </c>
      <c r="C1914" s="55" t="str">
        <f t="shared" si="176"/>
        <v/>
      </c>
      <c r="D1914" s="55" t="str">
        <f t="shared" si="177"/>
        <v/>
      </c>
      <c r="E1914" s="55" t="str">
        <f t="shared" si="178"/>
        <v/>
      </c>
      <c r="F1914" s="55" t="str">
        <f t="shared" si="179"/>
        <v/>
      </c>
      <c r="G1914" s="55" t="str">
        <f t="shared" si="180"/>
        <v/>
      </c>
      <c r="H1914" s="136" t="str">
        <f>IF(AND(M1914&gt;0,M1914&lt;='Summary STATS'!$C$22),1,"")</f>
        <v/>
      </c>
      <c r="J1914" s="26">
        <v>1913</v>
      </c>
      <c r="R1914" s="15"/>
      <c r="S1914" s="15"/>
      <c r="EZ1914" s="134"/>
      <c r="FA1914" s="134"/>
      <c r="FB1914" s="134"/>
      <c r="FC1914" s="134"/>
      <c r="FD1914" s="134"/>
    </row>
    <row r="1915" spans="2:160" x14ac:dyDescent="0.2">
      <c r="B1915" s="55">
        <f t="shared" si="175"/>
        <v>0</v>
      </c>
      <c r="C1915" s="55" t="str">
        <f t="shared" si="176"/>
        <v/>
      </c>
      <c r="D1915" s="55" t="str">
        <f t="shared" si="177"/>
        <v/>
      </c>
      <c r="E1915" s="55" t="str">
        <f t="shared" si="178"/>
        <v/>
      </c>
      <c r="F1915" s="55" t="str">
        <f t="shared" si="179"/>
        <v/>
      </c>
      <c r="G1915" s="55" t="str">
        <f t="shared" si="180"/>
        <v/>
      </c>
      <c r="H1915" s="136" t="str">
        <f>IF(AND(M1915&gt;0,M1915&lt;='Summary STATS'!$C$22),1,"")</f>
        <v/>
      </c>
      <c r="J1915" s="26">
        <v>1914</v>
      </c>
      <c r="R1915" s="15"/>
      <c r="S1915" s="15"/>
      <c r="EZ1915" s="134"/>
      <c r="FA1915" s="134"/>
      <c r="FB1915" s="134"/>
      <c r="FC1915" s="134"/>
      <c r="FD1915" s="134"/>
    </row>
    <row r="1916" spans="2:160" x14ac:dyDescent="0.2">
      <c r="B1916" s="55">
        <f t="shared" si="175"/>
        <v>0</v>
      </c>
      <c r="C1916" s="55" t="str">
        <f t="shared" si="176"/>
        <v/>
      </c>
      <c r="D1916" s="55" t="str">
        <f t="shared" si="177"/>
        <v/>
      </c>
      <c r="E1916" s="55" t="str">
        <f t="shared" si="178"/>
        <v/>
      </c>
      <c r="F1916" s="55" t="str">
        <f t="shared" si="179"/>
        <v/>
      </c>
      <c r="G1916" s="55" t="str">
        <f t="shared" si="180"/>
        <v/>
      </c>
      <c r="H1916" s="136" t="str">
        <f>IF(AND(M1916&gt;0,M1916&lt;='Summary STATS'!$C$22),1,"")</f>
        <v/>
      </c>
      <c r="J1916" s="26">
        <v>1915</v>
      </c>
      <c r="R1916" s="15"/>
      <c r="S1916" s="15"/>
      <c r="EZ1916" s="134"/>
      <c r="FA1916" s="134"/>
      <c r="FB1916" s="134"/>
      <c r="FC1916" s="134"/>
      <c r="FD1916" s="134"/>
    </row>
    <row r="1917" spans="2:160" x14ac:dyDescent="0.2">
      <c r="B1917" s="55">
        <f t="shared" si="175"/>
        <v>0</v>
      </c>
      <c r="C1917" s="55" t="str">
        <f t="shared" si="176"/>
        <v/>
      </c>
      <c r="D1917" s="55" t="str">
        <f t="shared" si="177"/>
        <v/>
      </c>
      <c r="E1917" s="55" t="str">
        <f t="shared" si="178"/>
        <v/>
      </c>
      <c r="F1917" s="55" t="str">
        <f t="shared" si="179"/>
        <v/>
      </c>
      <c r="G1917" s="55" t="str">
        <f t="shared" si="180"/>
        <v/>
      </c>
      <c r="H1917" s="136" t="str">
        <f>IF(AND(M1917&gt;0,M1917&lt;='Summary STATS'!$C$22),1,"")</f>
        <v/>
      </c>
      <c r="J1917" s="26">
        <v>1916</v>
      </c>
      <c r="R1917" s="15"/>
      <c r="S1917" s="15"/>
      <c r="EZ1917" s="134"/>
      <c r="FA1917" s="134"/>
      <c r="FB1917" s="134"/>
      <c r="FC1917" s="134"/>
      <c r="FD1917" s="134"/>
    </row>
    <row r="1918" spans="2:160" x14ac:dyDescent="0.2">
      <c r="B1918" s="55">
        <f t="shared" si="175"/>
        <v>0</v>
      </c>
      <c r="C1918" s="55" t="str">
        <f t="shared" si="176"/>
        <v/>
      </c>
      <c r="D1918" s="55" t="str">
        <f t="shared" si="177"/>
        <v/>
      </c>
      <c r="E1918" s="55" t="str">
        <f t="shared" si="178"/>
        <v/>
      </c>
      <c r="F1918" s="55" t="str">
        <f t="shared" si="179"/>
        <v/>
      </c>
      <c r="G1918" s="55" t="str">
        <f t="shared" si="180"/>
        <v/>
      </c>
      <c r="H1918" s="136" t="str">
        <f>IF(AND(M1918&gt;0,M1918&lt;='Summary STATS'!$C$22),1,"")</f>
        <v/>
      </c>
      <c r="J1918" s="26">
        <v>1917</v>
      </c>
      <c r="R1918" s="15"/>
      <c r="S1918" s="15"/>
      <c r="EZ1918" s="134"/>
      <c r="FA1918" s="134"/>
      <c r="FB1918" s="134"/>
      <c r="FC1918" s="134"/>
      <c r="FD1918" s="134"/>
    </row>
    <row r="1919" spans="2:160" x14ac:dyDescent="0.2">
      <c r="B1919" s="55">
        <f t="shared" si="175"/>
        <v>0</v>
      </c>
      <c r="C1919" s="55" t="str">
        <f t="shared" si="176"/>
        <v/>
      </c>
      <c r="D1919" s="55" t="str">
        <f t="shared" si="177"/>
        <v/>
      </c>
      <c r="E1919" s="55" t="str">
        <f t="shared" si="178"/>
        <v/>
      </c>
      <c r="F1919" s="55" t="str">
        <f t="shared" si="179"/>
        <v/>
      </c>
      <c r="G1919" s="55" t="str">
        <f t="shared" si="180"/>
        <v/>
      </c>
      <c r="H1919" s="136" t="str">
        <f>IF(AND(M1919&gt;0,M1919&lt;='Summary STATS'!$C$22),1,"")</f>
        <v/>
      </c>
      <c r="J1919" s="26">
        <v>1918</v>
      </c>
      <c r="R1919" s="15"/>
      <c r="S1919" s="15"/>
      <c r="EZ1919" s="134"/>
      <c r="FA1919" s="134"/>
      <c r="FB1919" s="134"/>
      <c r="FC1919" s="134"/>
      <c r="FD1919" s="134"/>
    </row>
    <row r="1920" spans="2:160" x14ac:dyDescent="0.2">
      <c r="B1920" s="55">
        <f t="shared" si="175"/>
        <v>0</v>
      </c>
      <c r="C1920" s="55" t="str">
        <f t="shared" si="176"/>
        <v/>
      </c>
      <c r="D1920" s="55" t="str">
        <f t="shared" si="177"/>
        <v/>
      </c>
      <c r="E1920" s="55" t="str">
        <f t="shared" si="178"/>
        <v/>
      </c>
      <c r="F1920" s="55" t="str">
        <f t="shared" si="179"/>
        <v/>
      </c>
      <c r="G1920" s="55" t="str">
        <f t="shared" si="180"/>
        <v/>
      </c>
      <c r="H1920" s="136" t="str">
        <f>IF(AND(M1920&gt;0,M1920&lt;='Summary STATS'!$C$22),1,"")</f>
        <v/>
      </c>
      <c r="J1920" s="26">
        <v>1919</v>
      </c>
      <c r="R1920" s="15"/>
      <c r="S1920" s="15"/>
      <c r="EZ1920" s="134"/>
      <c r="FA1920" s="134"/>
      <c r="FB1920" s="134"/>
      <c r="FC1920" s="134"/>
      <c r="FD1920" s="134"/>
    </row>
    <row r="1921" spans="2:160" x14ac:dyDescent="0.2">
      <c r="B1921" s="55">
        <f t="shared" si="175"/>
        <v>0</v>
      </c>
      <c r="C1921" s="55" t="str">
        <f t="shared" si="176"/>
        <v/>
      </c>
      <c r="D1921" s="55" t="str">
        <f t="shared" si="177"/>
        <v/>
      </c>
      <c r="E1921" s="55" t="str">
        <f t="shared" si="178"/>
        <v/>
      </c>
      <c r="F1921" s="55" t="str">
        <f t="shared" si="179"/>
        <v/>
      </c>
      <c r="G1921" s="55" t="str">
        <f t="shared" si="180"/>
        <v/>
      </c>
      <c r="H1921" s="136" t="str">
        <f>IF(AND(M1921&gt;0,M1921&lt;='Summary STATS'!$C$22),1,"")</f>
        <v/>
      </c>
      <c r="J1921" s="26">
        <v>1920</v>
      </c>
      <c r="R1921" s="15"/>
      <c r="S1921" s="15"/>
      <c r="EZ1921" s="134"/>
      <c r="FA1921" s="134"/>
      <c r="FB1921" s="134"/>
      <c r="FC1921" s="134"/>
      <c r="FD1921" s="134"/>
    </row>
    <row r="1922" spans="2:160" x14ac:dyDescent="0.2">
      <c r="B1922" s="55">
        <f t="shared" ref="B1922:B1985" si="181">COUNT(R1922:EY1922,FE1922:FM1922)</f>
        <v>0</v>
      </c>
      <c r="C1922" s="55" t="str">
        <f t="shared" ref="C1922:C1985" si="182">IF(COUNT(R1922:EY1922,FE1922:FM1922)&gt;0,COUNT(R1922:EY1922,FE1922:FM1922),"")</f>
        <v/>
      </c>
      <c r="D1922" s="55" t="str">
        <f t="shared" ref="D1922:D1985" si="183">IF(COUNT(T1922:BJ1922,BL1922:BT1922,BV1922:CB1922,CD1922:EY1922,FE1922:FM1922)&gt;0,COUNT(T1922:BJ1922,BL1922:BT1922,BV1922:CB1922,CD1922:EY1922,FE1922:FM1922),"")</f>
        <v/>
      </c>
      <c r="E1922" s="55" t="str">
        <f t="shared" ref="E1922:E1985" si="184">IF(H1922=1,COUNT(R1922:EY1922,FE1922:FM1922),"")</f>
        <v/>
      </c>
      <c r="F1922" s="55" t="str">
        <f t="shared" ref="F1922:F1985" si="185">IF(H1922=1,COUNT(T1922:BJ1922,BL1922:BT1922,BV1922:CB1922,CD1922:EY1922,FE1922:FM1922),"")</f>
        <v/>
      </c>
      <c r="G1922" s="55" t="str">
        <f t="shared" si="180"/>
        <v/>
      </c>
      <c r="H1922" s="136" t="str">
        <f>IF(AND(M1922&gt;0,M1922&lt;='Summary STATS'!$C$22),1,"")</f>
        <v/>
      </c>
      <c r="J1922" s="26">
        <v>1921</v>
      </c>
      <c r="R1922" s="15"/>
      <c r="S1922" s="15"/>
      <c r="EZ1922" s="134"/>
      <c r="FA1922" s="134"/>
      <c r="FB1922" s="134"/>
      <c r="FC1922" s="134"/>
      <c r="FD1922" s="134"/>
    </row>
    <row r="1923" spans="2:160" x14ac:dyDescent="0.2">
      <c r="B1923" s="55">
        <f t="shared" si="181"/>
        <v>0</v>
      </c>
      <c r="C1923" s="55" t="str">
        <f t="shared" si="182"/>
        <v/>
      </c>
      <c r="D1923" s="55" t="str">
        <f t="shared" si="183"/>
        <v/>
      </c>
      <c r="E1923" s="55" t="str">
        <f t="shared" si="184"/>
        <v/>
      </c>
      <c r="F1923" s="55" t="str">
        <f t="shared" si="185"/>
        <v/>
      </c>
      <c r="G1923" s="55" t="str">
        <f t="shared" si="180"/>
        <v/>
      </c>
      <c r="H1923" s="136" t="str">
        <f>IF(AND(M1923&gt;0,M1923&lt;='Summary STATS'!$C$22),1,"")</f>
        <v/>
      </c>
      <c r="J1923" s="26">
        <v>1922</v>
      </c>
      <c r="R1923" s="15"/>
      <c r="S1923" s="15"/>
      <c r="EZ1923" s="134"/>
      <c r="FA1923" s="134"/>
      <c r="FB1923" s="134"/>
      <c r="FC1923" s="134"/>
      <c r="FD1923" s="134"/>
    </row>
    <row r="1924" spans="2:160" x14ac:dyDescent="0.2">
      <c r="B1924" s="55">
        <f t="shared" si="181"/>
        <v>0</v>
      </c>
      <c r="C1924" s="55" t="str">
        <f t="shared" si="182"/>
        <v/>
      </c>
      <c r="D1924" s="55" t="str">
        <f t="shared" si="183"/>
        <v/>
      </c>
      <c r="E1924" s="55" t="str">
        <f t="shared" si="184"/>
        <v/>
      </c>
      <c r="F1924" s="55" t="str">
        <f t="shared" si="185"/>
        <v/>
      </c>
      <c r="G1924" s="55" t="str">
        <f t="shared" si="180"/>
        <v/>
      </c>
      <c r="H1924" s="136" t="str">
        <f>IF(AND(M1924&gt;0,M1924&lt;='Summary STATS'!$C$22),1,"")</f>
        <v/>
      </c>
      <c r="J1924" s="26">
        <v>1923</v>
      </c>
      <c r="R1924" s="15"/>
      <c r="S1924" s="15"/>
      <c r="EZ1924" s="134"/>
      <c r="FA1924" s="134"/>
      <c r="FB1924" s="134"/>
      <c r="FC1924" s="134"/>
      <c r="FD1924" s="134"/>
    </row>
    <row r="1925" spans="2:160" x14ac:dyDescent="0.2">
      <c r="B1925" s="55">
        <f t="shared" si="181"/>
        <v>0</v>
      </c>
      <c r="C1925" s="55" t="str">
        <f t="shared" si="182"/>
        <v/>
      </c>
      <c r="D1925" s="55" t="str">
        <f t="shared" si="183"/>
        <v/>
      </c>
      <c r="E1925" s="55" t="str">
        <f t="shared" si="184"/>
        <v/>
      </c>
      <c r="F1925" s="55" t="str">
        <f t="shared" si="185"/>
        <v/>
      </c>
      <c r="G1925" s="55" t="str">
        <f t="shared" si="180"/>
        <v/>
      </c>
      <c r="H1925" s="136" t="str">
        <f>IF(AND(M1925&gt;0,M1925&lt;='Summary STATS'!$C$22),1,"")</f>
        <v/>
      </c>
      <c r="J1925" s="26">
        <v>1924</v>
      </c>
      <c r="R1925" s="15"/>
      <c r="S1925" s="15"/>
      <c r="EZ1925" s="134"/>
      <c r="FA1925" s="134"/>
      <c r="FB1925" s="134"/>
      <c r="FC1925" s="134"/>
      <c r="FD1925" s="134"/>
    </row>
    <row r="1926" spans="2:160" x14ac:dyDescent="0.2">
      <c r="B1926" s="55">
        <f t="shared" si="181"/>
        <v>0</v>
      </c>
      <c r="C1926" s="55" t="str">
        <f t="shared" si="182"/>
        <v/>
      </c>
      <c r="D1926" s="55" t="str">
        <f t="shared" si="183"/>
        <v/>
      </c>
      <c r="E1926" s="55" t="str">
        <f t="shared" si="184"/>
        <v/>
      </c>
      <c r="F1926" s="55" t="str">
        <f t="shared" si="185"/>
        <v/>
      </c>
      <c r="G1926" s="55" t="str">
        <f t="shared" si="180"/>
        <v/>
      </c>
      <c r="H1926" s="136" t="str">
        <f>IF(AND(M1926&gt;0,M1926&lt;='Summary STATS'!$C$22),1,"")</f>
        <v/>
      </c>
      <c r="J1926" s="26">
        <v>1925</v>
      </c>
      <c r="R1926" s="15"/>
      <c r="S1926" s="15"/>
      <c r="EZ1926" s="134"/>
      <c r="FA1926" s="134"/>
      <c r="FB1926" s="134"/>
      <c r="FC1926" s="134"/>
      <c r="FD1926" s="134"/>
    </row>
    <row r="1927" spans="2:160" x14ac:dyDescent="0.2">
      <c r="B1927" s="55">
        <f t="shared" si="181"/>
        <v>0</v>
      </c>
      <c r="C1927" s="55" t="str">
        <f t="shared" si="182"/>
        <v/>
      </c>
      <c r="D1927" s="55" t="str">
        <f t="shared" si="183"/>
        <v/>
      </c>
      <c r="E1927" s="55" t="str">
        <f t="shared" si="184"/>
        <v/>
      </c>
      <c r="F1927" s="55" t="str">
        <f t="shared" si="185"/>
        <v/>
      </c>
      <c r="G1927" s="55" t="str">
        <f t="shared" si="180"/>
        <v/>
      </c>
      <c r="H1927" s="136" t="str">
        <f>IF(AND(M1927&gt;0,M1927&lt;='Summary STATS'!$C$22),1,"")</f>
        <v/>
      </c>
      <c r="J1927" s="26">
        <v>1926</v>
      </c>
      <c r="R1927" s="15"/>
      <c r="S1927" s="15"/>
      <c r="EZ1927" s="134"/>
      <c r="FA1927" s="134"/>
      <c r="FB1927" s="134"/>
      <c r="FC1927" s="134"/>
      <c r="FD1927" s="134"/>
    </row>
    <row r="1928" spans="2:160" x14ac:dyDescent="0.2">
      <c r="B1928" s="55">
        <f t="shared" si="181"/>
        <v>0</v>
      </c>
      <c r="C1928" s="55" t="str">
        <f t="shared" si="182"/>
        <v/>
      </c>
      <c r="D1928" s="55" t="str">
        <f t="shared" si="183"/>
        <v/>
      </c>
      <c r="E1928" s="55" t="str">
        <f t="shared" si="184"/>
        <v/>
      </c>
      <c r="F1928" s="55" t="str">
        <f t="shared" si="185"/>
        <v/>
      </c>
      <c r="G1928" s="55" t="str">
        <f t="shared" si="180"/>
        <v/>
      </c>
      <c r="H1928" s="136" t="str">
        <f>IF(AND(M1928&gt;0,M1928&lt;='Summary STATS'!$C$22),1,"")</f>
        <v/>
      </c>
      <c r="J1928" s="26">
        <v>1927</v>
      </c>
      <c r="R1928" s="15"/>
      <c r="S1928" s="15"/>
      <c r="EZ1928" s="134"/>
      <c r="FA1928" s="134"/>
      <c r="FB1928" s="134"/>
      <c r="FC1928" s="134"/>
      <c r="FD1928" s="134"/>
    </row>
    <row r="1929" spans="2:160" x14ac:dyDescent="0.2">
      <c r="B1929" s="55">
        <f t="shared" si="181"/>
        <v>0</v>
      </c>
      <c r="C1929" s="55" t="str">
        <f t="shared" si="182"/>
        <v/>
      </c>
      <c r="D1929" s="55" t="str">
        <f t="shared" si="183"/>
        <v/>
      </c>
      <c r="E1929" s="55" t="str">
        <f t="shared" si="184"/>
        <v/>
      </c>
      <c r="F1929" s="55" t="str">
        <f t="shared" si="185"/>
        <v/>
      </c>
      <c r="G1929" s="55" t="str">
        <f t="shared" si="180"/>
        <v/>
      </c>
      <c r="H1929" s="136" t="str">
        <f>IF(AND(M1929&gt;0,M1929&lt;='Summary STATS'!$C$22),1,"")</f>
        <v/>
      </c>
      <c r="J1929" s="26">
        <v>1928</v>
      </c>
      <c r="R1929" s="15"/>
      <c r="S1929" s="15"/>
      <c r="EZ1929" s="134"/>
      <c r="FA1929" s="134"/>
      <c r="FB1929" s="134"/>
      <c r="FC1929" s="134"/>
      <c r="FD1929" s="134"/>
    </row>
    <row r="1930" spans="2:160" x14ac:dyDescent="0.2">
      <c r="B1930" s="55">
        <f t="shared" si="181"/>
        <v>0</v>
      </c>
      <c r="C1930" s="55" t="str">
        <f t="shared" si="182"/>
        <v/>
      </c>
      <c r="D1930" s="55" t="str">
        <f t="shared" si="183"/>
        <v/>
      </c>
      <c r="E1930" s="55" t="str">
        <f t="shared" si="184"/>
        <v/>
      </c>
      <c r="F1930" s="55" t="str">
        <f t="shared" si="185"/>
        <v/>
      </c>
      <c r="G1930" s="55" t="str">
        <f t="shared" si="180"/>
        <v/>
      </c>
      <c r="H1930" s="136" t="str">
        <f>IF(AND(M1930&gt;0,M1930&lt;='Summary STATS'!$C$22),1,"")</f>
        <v/>
      </c>
      <c r="J1930" s="26">
        <v>1929</v>
      </c>
      <c r="R1930" s="15"/>
      <c r="S1930" s="15"/>
      <c r="EZ1930" s="134"/>
      <c r="FA1930" s="134"/>
      <c r="FB1930" s="134"/>
      <c r="FC1930" s="134"/>
      <c r="FD1930" s="134"/>
    </row>
    <row r="1931" spans="2:160" x14ac:dyDescent="0.2">
      <c r="B1931" s="55">
        <f t="shared" si="181"/>
        <v>0</v>
      </c>
      <c r="C1931" s="55" t="str">
        <f t="shared" si="182"/>
        <v/>
      </c>
      <c r="D1931" s="55" t="str">
        <f t="shared" si="183"/>
        <v/>
      </c>
      <c r="E1931" s="55" t="str">
        <f t="shared" si="184"/>
        <v/>
      </c>
      <c r="F1931" s="55" t="str">
        <f t="shared" si="185"/>
        <v/>
      </c>
      <c r="G1931" s="55" t="str">
        <f t="shared" si="180"/>
        <v/>
      </c>
      <c r="H1931" s="136" t="str">
        <f>IF(AND(M1931&gt;0,M1931&lt;='Summary STATS'!$C$22),1,"")</f>
        <v/>
      </c>
      <c r="J1931" s="26">
        <v>1930</v>
      </c>
      <c r="R1931" s="15"/>
      <c r="S1931" s="15"/>
      <c r="EZ1931" s="134"/>
      <c r="FA1931" s="134"/>
      <c r="FB1931" s="134"/>
      <c r="FC1931" s="134"/>
      <c r="FD1931" s="134"/>
    </row>
    <row r="1932" spans="2:160" x14ac:dyDescent="0.2">
      <c r="B1932" s="55">
        <f t="shared" si="181"/>
        <v>0</v>
      </c>
      <c r="C1932" s="55" t="str">
        <f t="shared" si="182"/>
        <v/>
      </c>
      <c r="D1932" s="55" t="str">
        <f t="shared" si="183"/>
        <v/>
      </c>
      <c r="E1932" s="55" t="str">
        <f t="shared" si="184"/>
        <v/>
      </c>
      <c r="F1932" s="55" t="str">
        <f t="shared" si="185"/>
        <v/>
      </c>
      <c r="G1932" s="55" t="str">
        <f t="shared" si="180"/>
        <v/>
      </c>
      <c r="H1932" s="136" t="str">
        <f>IF(AND(M1932&gt;0,M1932&lt;='Summary STATS'!$C$22),1,"")</f>
        <v/>
      </c>
      <c r="J1932" s="26">
        <v>1931</v>
      </c>
      <c r="R1932" s="15"/>
      <c r="S1932" s="15"/>
      <c r="EZ1932" s="134"/>
      <c r="FA1932" s="134"/>
      <c r="FB1932" s="134"/>
      <c r="FC1932" s="134"/>
      <c r="FD1932" s="134"/>
    </row>
    <row r="1933" spans="2:160" x14ac:dyDescent="0.2">
      <c r="B1933" s="55">
        <f t="shared" si="181"/>
        <v>0</v>
      </c>
      <c r="C1933" s="55" t="str">
        <f t="shared" si="182"/>
        <v/>
      </c>
      <c r="D1933" s="55" t="str">
        <f t="shared" si="183"/>
        <v/>
      </c>
      <c r="E1933" s="55" t="str">
        <f t="shared" si="184"/>
        <v/>
      </c>
      <c r="F1933" s="55" t="str">
        <f t="shared" si="185"/>
        <v/>
      </c>
      <c r="G1933" s="55" t="str">
        <f t="shared" si="180"/>
        <v/>
      </c>
      <c r="H1933" s="136" t="str">
        <f>IF(AND(M1933&gt;0,M1933&lt;='Summary STATS'!$C$22),1,"")</f>
        <v/>
      </c>
      <c r="J1933" s="26">
        <v>1932</v>
      </c>
      <c r="R1933" s="15"/>
      <c r="S1933" s="15"/>
      <c r="EZ1933" s="134"/>
      <c r="FA1933" s="134"/>
      <c r="FB1933" s="134"/>
      <c r="FC1933" s="134"/>
      <c r="FD1933" s="134"/>
    </row>
    <row r="1934" spans="2:160" x14ac:dyDescent="0.2">
      <c r="B1934" s="55">
        <f t="shared" si="181"/>
        <v>0</v>
      </c>
      <c r="C1934" s="55" t="str">
        <f t="shared" si="182"/>
        <v/>
      </c>
      <c r="D1934" s="55" t="str">
        <f t="shared" si="183"/>
        <v/>
      </c>
      <c r="E1934" s="55" t="str">
        <f t="shared" si="184"/>
        <v/>
      </c>
      <c r="F1934" s="55" t="str">
        <f t="shared" si="185"/>
        <v/>
      </c>
      <c r="G1934" s="55" t="str">
        <f t="shared" si="180"/>
        <v/>
      </c>
      <c r="H1934" s="136" t="str">
        <f>IF(AND(M1934&gt;0,M1934&lt;='Summary STATS'!$C$22),1,"")</f>
        <v/>
      </c>
      <c r="J1934" s="26">
        <v>1933</v>
      </c>
      <c r="R1934" s="15"/>
      <c r="S1934" s="15"/>
      <c r="EZ1934" s="134"/>
      <c r="FA1934" s="134"/>
      <c r="FB1934" s="134"/>
      <c r="FC1934" s="134"/>
      <c r="FD1934" s="134"/>
    </row>
    <row r="1935" spans="2:160" x14ac:dyDescent="0.2">
      <c r="B1935" s="55">
        <f t="shared" si="181"/>
        <v>0</v>
      </c>
      <c r="C1935" s="55" t="str">
        <f t="shared" si="182"/>
        <v/>
      </c>
      <c r="D1935" s="55" t="str">
        <f t="shared" si="183"/>
        <v/>
      </c>
      <c r="E1935" s="55" t="str">
        <f t="shared" si="184"/>
        <v/>
      </c>
      <c r="F1935" s="55" t="str">
        <f t="shared" si="185"/>
        <v/>
      </c>
      <c r="G1935" s="55" t="str">
        <f t="shared" si="180"/>
        <v/>
      </c>
      <c r="H1935" s="136" t="str">
        <f>IF(AND(M1935&gt;0,M1935&lt;='Summary STATS'!$C$22),1,"")</f>
        <v/>
      </c>
      <c r="J1935" s="26">
        <v>1934</v>
      </c>
      <c r="R1935" s="15"/>
      <c r="S1935" s="15"/>
      <c r="EZ1935" s="134"/>
      <c r="FA1935" s="134"/>
      <c r="FB1935" s="134"/>
      <c r="FC1935" s="134"/>
      <c r="FD1935" s="134"/>
    </row>
    <row r="1936" spans="2:160" x14ac:dyDescent="0.2">
      <c r="B1936" s="55">
        <f t="shared" si="181"/>
        <v>0</v>
      </c>
      <c r="C1936" s="55" t="str">
        <f t="shared" si="182"/>
        <v/>
      </c>
      <c r="D1936" s="55" t="str">
        <f t="shared" si="183"/>
        <v/>
      </c>
      <c r="E1936" s="55" t="str">
        <f t="shared" si="184"/>
        <v/>
      </c>
      <c r="F1936" s="55" t="str">
        <f t="shared" si="185"/>
        <v/>
      </c>
      <c r="G1936" s="55" t="str">
        <f t="shared" si="180"/>
        <v/>
      </c>
      <c r="H1936" s="136" t="str">
        <f>IF(AND(M1936&gt;0,M1936&lt;='Summary STATS'!$C$22),1,"")</f>
        <v/>
      </c>
      <c r="J1936" s="26">
        <v>1935</v>
      </c>
      <c r="R1936" s="15"/>
      <c r="S1936" s="15"/>
      <c r="EZ1936" s="134"/>
      <c r="FA1936" s="134"/>
      <c r="FB1936" s="134"/>
      <c r="FC1936" s="134"/>
      <c r="FD1936" s="134"/>
    </row>
    <row r="1937" spans="2:160" x14ac:dyDescent="0.2">
      <c r="B1937" s="55">
        <f t="shared" si="181"/>
        <v>0</v>
      </c>
      <c r="C1937" s="55" t="str">
        <f t="shared" si="182"/>
        <v/>
      </c>
      <c r="D1937" s="55" t="str">
        <f t="shared" si="183"/>
        <v/>
      </c>
      <c r="E1937" s="55" t="str">
        <f t="shared" si="184"/>
        <v/>
      </c>
      <c r="F1937" s="55" t="str">
        <f t="shared" si="185"/>
        <v/>
      </c>
      <c r="G1937" s="55" t="str">
        <f t="shared" si="180"/>
        <v/>
      </c>
      <c r="H1937" s="136" t="str">
        <f>IF(AND(M1937&gt;0,M1937&lt;='Summary STATS'!$C$22),1,"")</f>
        <v/>
      </c>
      <c r="J1937" s="26">
        <v>1936</v>
      </c>
      <c r="R1937" s="15"/>
      <c r="S1937" s="15"/>
      <c r="EZ1937" s="134"/>
      <c r="FA1937" s="134"/>
      <c r="FB1937" s="134"/>
      <c r="FC1937" s="134"/>
      <c r="FD1937" s="134"/>
    </row>
    <row r="1938" spans="2:160" x14ac:dyDescent="0.2">
      <c r="B1938" s="55">
        <f t="shared" si="181"/>
        <v>0</v>
      </c>
      <c r="C1938" s="55" t="str">
        <f t="shared" si="182"/>
        <v/>
      </c>
      <c r="D1938" s="55" t="str">
        <f t="shared" si="183"/>
        <v/>
      </c>
      <c r="E1938" s="55" t="str">
        <f t="shared" si="184"/>
        <v/>
      </c>
      <c r="F1938" s="55" t="str">
        <f t="shared" si="185"/>
        <v/>
      </c>
      <c r="G1938" s="55" t="str">
        <f t="shared" si="180"/>
        <v/>
      </c>
      <c r="H1938" s="136" t="str">
        <f>IF(AND(M1938&gt;0,M1938&lt;='Summary STATS'!$C$22),1,"")</f>
        <v/>
      </c>
      <c r="J1938" s="26">
        <v>1937</v>
      </c>
      <c r="R1938" s="15"/>
      <c r="S1938" s="15"/>
      <c r="EZ1938" s="134"/>
      <c r="FA1938" s="134"/>
      <c r="FB1938" s="134"/>
      <c r="FC1938" s="134"/>
      <c r="FD1938" s="134"/>
    </row>
    <row r="1939" spans="2:160" x14ac:dyDescent="0.2">
      <c r="B1939" s="55">
        <f t="shared" si="181"/>
        <v>0</v>
      </c>
      <c r="C1939" s="55" t="str">
        <f t="shared" si="182"/>
        <v/>
      </c>
      <c r="D1939" s="55" t="str">
        <f t="shared" si="183"/>
        <v/>
      </c>
      <c r="E1939" s="55" t="str">
        <f t="shared" si="184"/>
        <v/>
      </c>
      <c r="F1939" s="55" t="str">
        <f t="shared" si="185"/>
        <v/>
      </c>
      <c r="G1939" s="55" t="str">
        <f t="shared" si="180"/>
        <v/>
      </c>
      <c r="H1939" s="136" t="str">
        <f>IF(AND(M1939&gt;0,M1939&lt;='Summary STATS'!$C$22),1,"")</f>
        <v/>
      </c>
      <c r="J1939" s="26">
        <v>1938</v>
      </c>
      <c r="R1939" s="15"/>
      <c r="S1939" s="15"/>
      <c r="EZ1939" s="134"/>
      <c r="FA1939" s="134"/>
      <c r="FB1939" s="134"/>
      <c r="FC1939" s="134"/>
      <c r="FD1939" s="134"/>
    </row>
    <row r="1940" spans="2:160" x14ac:dyDescent="0.2">
      <c r="B1940" s="55">
        <f t="shared" si="181"/>
        <v>0</v>
      </c>
      <c r="C1940" s="55" t="str">
        <f t="shared" si="182"/>
        <v/>
      </c>
      <c r="D1940" s="55" t="str">
        <f t="shared" si="183"/>
        <v/>
      </c>
      <c r="E1940" s="55" t="str">
        <f t="shared" si="184"/>
        <v/>
      </c>
      <c r="F1940" s="55" t="str">
        <f t="shared" si="185"/>
        <v/>
      </c>
      <c r="G1940" s="55" t="str">
        <f t="shared" si="180"/>
        <v/>
      </c>
      <c r="H1940" s="136" t="str">
        <f>IF(AND(M1940&gt;0,M1940&lt;='Summary STATS'!$C$22),1,"")</f>
        <v/>
      </c>
      <c r="J1940" s="26">
        <v>1939</v>
      </c>
      <c r="R1940" s="15"/>
      <c r="S1940" s="15"/>
      <c r="EZ1940" s="134"/>
      <c r="FA1940" s="134"/>
      <c r="FB1940" s="134"/>
      <c r="FC1940" s="134"/>
      <c r="FD1940" s="134"/>
    </row>
    <row r="1941" spans="2:160" x14ac:dyDescent="0.2">
      <c r="B1941" s="55">
        <f t="shared" si="181"/>
        <v>0</v>
      </c>
      <c r="C1941" s="55" t="str">
        <f t="shared" si="182"/>
        <v/>
      </c>
      <c r="D1941" s="55" t="str">
        <f t="shared" si="183"/>
        <v/>
      </c>
      <c r="E1941" s="55" t="str">
        <f t="shared" si="184"/>
        <v/>
      </c>
      <c r="F1941" s="55" t="str">
        <f t="shared" si="185"/>
        <v/>
      </c>
      <c r="G1941" s="55" t="str">
        <f t="shared" si="180"/>
        <v/>
      </c>
      <c r="H1941" s="136" t="str">
        <f>IF(AND(M1941&gt;0,M1941&lt;='Summary STATS'!$C$22),1,"")</f>
        <v/>
      </c>
      <c r="J1941" s="26">
        <v>1940</v>
      </c>
      <c r="R1941" s="15"/>
      <c r="S1941" s="15"/>
      <c r="EZ1941" s="134"/>
      <c r="FA1941" s="134"/>
      <c r="FB1941" s="134"/>
      <c r="FC1941" s="134"/>
      <c r="FD1941" s="134"/>
    </row>
    <row r="1942" spans="2:160" x14ac:dyDescent="0.2">
      <c r="B1942" s="55">
        <f t="shared" si="181"/>
        <v>0</v>
      </c>
      <c r="C1942" s="55" t="str">
        <f t="shared" si="182"/>
        <v/>
      </c>
      <c r="D1942" s="55" t="str">
        <f t="shared" si="183"/>
        <v/>
      </c>
      <c r="E1942" s="55" t="str">
        <f t="shared" si="184"/>
        <v/>
      </c>
      <c r="F1942" s="55" t="str">
        <f t="shared" si="185"/>
        <v/>
      </c>
      <c r="G1942" s="55" t="str">
        <f t="shared" si="180"/>
        <v/>
      </c>
      <c r="H1942" s="136" t="str">
        <f>IF(AND(M1942&gt;0,M1942&lt;='Summary STATS'!$C$22),1,"")</f>
        <v/>
      </c>
      <c r="J1942" s="26">
        <v>1941</v>
      </c>
      <c r="R1942" s="15"/>
      <c r="S1942" s="15"/>
      <c r="EZ1942" s="134"/>
      <c r="FA1942" s="134"/>
      <c r="FB1942" s="134"/>
      <c r="FC1942" s="134"/>
      <c r="FD1942" s="134"/>
    </row>
    <row r="1943" spans="2:160" x14ac:dyDescent="0.2">
      <c r="B1943" s="55">
        <f t="shared" si="181"/>
        <v>0</v>
      </c>
      <c r="C1943" s="55" t="str">
        <f t="shared" si="182"/>
        <v/>
      </c>
      <c r="D1943" s="55" t="str">
        <f t="shared" si="183"/>
        <v/>
      </c>
      <c r="E1943" s="55" t="str">
        <f t="shared" si="184"/>
        <v/>
      </c>
      <c r="F1943" s="55" t="str">
        <f t="shared" si="185"/>
        <v/>
      </c>
      <c r="G1943" s="55" t="str">
        <f t="shared" si="180"/>
        <v/>
      </c>
      <c r="H1943" s="136" t="str">
        <f>IF(AND(M1943&gt;0,M1943&lt;='Summary STATS'!$C$22),1,"")</f>
        <v/>
      </c>
      <c r="J1943" s="26">
        <v>1942</v>
      </c>
      <c r="R1943" s="15"/>
      <c r="S1943" s="15"/>
      <c r="EZ1943" s="134"/>
      <c r="FA1943" s="134"/>
      <c r="FB1943" s="134"/>
      <c r="FC1943" s="134"/>
      <c r="FD1943" s="134"/>
    </row>
    <row r="1944" spans="2:160" x14ac:dyDescent="0.2">
      <c r="B1944" s="55">
        <f t="shared" si="181"/>
        <v>0</v>
      </c>
      <c r="C1944" s="55" t="str">
        <f t="shared" si="182"/>
        <v/>
      </c>
      <c r="D1944" s="55" t="str">
        <f t="shared" si="183"/>
        <v/>
      </c>
      <c r="E1944" s="55" t="str">
        <f t="shared" si="184"/>
        <v/>
      </c>
      <c r="F1944" s="55" t="str">
        <f t="shared" si="185"/>
        <v/>
      </c>
      <c r="G1944" s="55" t="str">
        <f t="shared" si="180"/>
        <v/>
      </c>
      <c r="H1944" s="136" t="str">
        <f>IF(AND(M1944&gt;0,M1944&lt;='Summary STATS'!$C$22),1,"")</f>
        <v/>
      </c>
      <c r="J1944" s="26">
        <v>1943</v>
      </c>
      <c r="R1944" s="15"/>
      <c r="S1944" s="15"/>
      <c r="EZ1944" s="134"/>
      <c r="FA1944" s="134"/>
      <c r="FB1944" s="134"/>
      <c r="FC1944" s="134"/>
      <c r="FD1944" s="134"/>
    </row>
    <row r="1945" spans="2:160" x14ac:dyDescent="0.2">
      <c r="B1945" s="55">
        <f t="shared" si="181"/>
        <v>0</v>
      </c>
      <c r="C1945" s="55" t="str">
        <f t="shared" si="182"/>
        <v/>
      </c>
      <c r="D1945" s="55" t="str">
        <f t="shared" si="183"/>
        <v/>
      </c>
      <c r="E1945" s="55" t="str">
        <f t="shared" si="184"/>
        <v/>
      </c>
      <c r="F1945" s="55" t="str">
        <f t="shared" si="185"/>
        <v/>
      </c>
      <c r="G1945" s="55" t="str">
        <f t="shared" si="180"/>
        <v/>
      </c>
      <c r="H1945" s="136" t="str">
        <f>IF(AND(M1945&gt;0,M1945&lt;='Summary STATS'!$C$22),1,"")</f>
        <v/>
      </c>
      <c r="J1945" s="26">
        <v>1944</v>
      </c>
      <c r="R1945" s="15"/>
      <c r="S1945" s="15"/>
      <c r="EZ1945" s="134"/>
      <c r="FA1945" s="134"/>
      <c r="FB1945" s="134"/>
      <c r="FC1945" s="134"/>
      <c r="FD1945" s="134"/>
    </row>
    <row r="1946" spans="2:160" x14ac:dyDescent="0.2">
      <c r="B1946" s="55">
        <f t="shared" si="181"/>
        <v>0</v>
      </c>
      <c r="C1946" s="55" t="str">
        <f t="shared" si="182"/>
        <v/>
      </c>
      <c r="D1946" s="55" t="str">
        <f t="shared" si="183"/>
        <v/>
      </c>
      <c r="E1946" s="55" t="str">
        <f t="shared" si="184"/>
        <v/>
      </c>
      <c r="F1946" s="55" t="str">
        <f t="shared" si="185"/>
        <v/>
      </c>
      <c r="G1946" s="55" t="str">
        <f t="shared" ref="G1946:G2009" si="186">IF($B1946&gt;=1,$M1946,"")</f>
        <v/>
      </c>
      <c r="H1946" s="136" t="str">
        <f>IF(AND(M1946&gt;0,M1946&lt;='Summary STATS'!$C$22),1,"")</f>
        <v/>
      </c>
      <c r="J1946" s="26">
        <v>1945</v>
      </c>
      <c r="R1946" s="15"/>
      <c r="S1946" s="15"/>
      <c r="EZ1946" s="134"/>
      <c r="FA1946" s="134"/>
      <c r="FB1946" s="134"/>
      <c r="FC1946" s="134"/>
      <c r="FD1946" s="134"/>
    </row>
    <row r="1947" spans="2:160" x14ac:dyDescent="0.2">
      <c r="B1947" s="55">
        <f t="shared" si="181"/>
        <v>0</v>
      </c>
      <c r="C1947" s="55" t="str">
        <f t="shared" si="182"/>
        <v/>
      </c>
      <c r="D1947" s="55" t="str">
        <f t="shared" si="183"/>
        <v/>
      </c>
      <c r="E1947" s="55" t="str">
        <f t="shared" si="184"/>
        <v/>
      </c>
      <c r="F1947" s="55" t="str">
        <f t="shared" si="185"/>
        <v/>
      </c>
      <c r="G1947" s="55" t="str">
        <f t="shared" si="186"/>
        <v/>
      </c>
      <c r="H1947" s="136" t="str">
        <f>IF(AND(M1947&gt;0,M1947&lt;='Summary STATS'!$C$22),1,"")</f>
        <v/>
      </c>
      <c r="J1947" s="26">
        <v>1946</v>
      </c>
      <c r="R1947" s="15"/>
      <c r="S1947" s="15"/>
      <c r="EZ1947" s="134"/>
      <c r="FA1947" s="134"/>
      <c r="FB1947" s="134"/>
      <c r="FC1947" s="134"/>
      <c r="FD1947" s="134"/>
    </row>
    <row r="1948" spans="2:160" x14ac:dyDescent="0.2">
      <c r="B1948" s="55">
        <f t="shared" si="181"/>
        <v>0</v>
      </c>
      <c r="C1948" s="55" t="str">
        <f t="shared" si="182"/>
        <v/>
      </c>
      <c r="D1948" s="55" t="str">
        <f t="shared" si="183"/>
        <v/>
      </c>
      <c r="E1948" s="55" t="str">
        <f t="shared" si="184"/>
        <v/>
      </c>
      <c r="F1948" s="55" t="str">
        <f t="shared" si="185"/>
        <v/>
      </c>
      <c r="G1948" s="55" t="str">
        <f t="shared" si="186"/>
        <v/>
      </c>
      <c r="H1948" s="136" t="str">
        <f>IF(AND(M1948&gt;0,M1948&lt;='Summary STATS'!$C$22),1,"")</f>
        <v/>
      </c>
      <c r="J1948" s="26">
        <v>1947</v>
      </c>
      <c r="R1948" s="15"/>
      <c r="S1948" s="15"/>
      <c r="EZ1948" s="134"/>
      <c r="FA1948" s="134"/>
      <c r="FB1948" s="134"/>
      <c r="FC1948" s="134"/>
      <c r="FD1948" s="134"/>
    </row>
    <row r="1949" spans="2:160" x14ac:dyDescent="0.2">
      <c r="B1949" s="55">
        <f t="shared" si="181"/>
        <v>0</v>
      </c>
      <c r="C1949" s="55" t="str">
        <f t="shared" si="182"/>
        <v/>
      </c>
      <c r="D1949" s="55" t="str">
        <f t="shared" si="183"/>
        <v/>
      </c>
      <c r="E1949" s="55" t="str">
        <f t="shared" si="184"/>
        <v/>
      </c>
      <c r="F1949" s="55" t="str">
        <f t="shared" si="185"/>
        <v/>
      </c>
      <c r="G1949" s="55" t="str">
        <f t="shared" si="186"/>
        <v/>
      </c>
      <c r="H1949" s="136" t="str">
        <f>IF(AND(M1949&gt;0,M1949&lt;='Summary STATS'!$C$22),1,"")</f>
        <v/>
      </c>
      <c r="J1949" s="26">
        <v>1948</v>
      </c>
      <c r="R1949" s="15"/>
      <c r="S1949" s="15"/>
      <c r="EZ1949" s="134"/>
      <c r="FA1949" s="134"/>
      <c r="FB1949" s="134"/>
      <c r="FC1949" s="134"/>
      <c r="FD1949" s="134"/>
    </row>
    <row r="1950" spans="2:160" x14ac:dyDescent="0.2">
      <c r="B1950" s="55">
        <f t="shared" si="181"/>
        <v>0</v>
      </c>
      <c r="C1950" s="55" t="str">
        <f t="shared" si="182"/>
        <v/>
      </c>
      <c r="D1950" s="55" t="str">
        <f t="shared" si="183"/>
        <v/>
      </c>
      <c r="E1950" s="55" t="str">
        <f t="shared" si="184"/>
        <v/>
      </c>
      <c r="F1950" s="55" t="str">
        <f t="shared" si="185"/>
        <v/>
      </c>
      <c r="G1950" s="55" t="str">
        <f t="shared" si="186"/>
        <v/>
      </c>
      <c r="H1950" s="136" t="str">
        <f>IF(AND(M1950&gt;0,M1950&lt;='Summary STATS'!$C$22),1,"")</f>
        <v/>
      </c>
      <c r="J1950" s="26">
        <v>1949</v>
      </c>
      <c r="R1950" s="15"/>
      <c r="S1950" s="15"/>
      <c r="EZ1950" s="134"/>
      <c r="FA1950" s="134"/>
      <c r="FB1950" s="134"/>
      <c r="FC1950" s="134"/>
      <c r="FD1950" s="134"/>
    </row>
    <row r="1951" spans="2:160" x14ac:dyDescent="0.2">
      <c r="B1951" s="55">
        <f t="shared" si="181"/>
        <v>0</v>
      </c>
      <c r="C1951" s="55" t="str">
        <f t="shared" si="182"/>
        <v/>
      </c>
      <c r="D1951" s="55" t="str">
        <f t="shared" si="183"/>
        <v/>
      </c>
      <c r="E1951" s="55" t="str">
        <f t="shared" si="184"/>
        <v/>
      </c>
      <c r="F1951" s="55" t="str">
        <f t="shared" si="185"/>
        <v/>
      </c>
      <c r="G1951" s="55" t="str">
        <f t="shared" si="186"/>
        <v/>
      </c>
      <c r="H1951" s="136" t="str">
        <f>IF(AND(M1951&gt;0,M1951&lt;='Summary STATS'!$C$22),1,"")</f>
        <v/>
      </c>
      <c r="J1951" s="26">
        <v>1950</v>
      </c>
      <c r="R1951" s="15"/>
      <c r="S1951" s="15"/>
      <c r="EZ1951" s="134"/>
      <c r="FA1951" s="134"/>
      <c r="FB1951" s="134"/>
      <c r="FC1951" s="134"/>
      <c r="FD1951" s="134"/>
    </row>
    <row r="1952" spans="2:160" x14ac:dyDescent="0.2">
      <c r="B1952" s="55">
        <f t="shared" si="181"/>
        <v>0</v>
      </c>
      <c r="C1952" s="55" t="str">
        <f t="shared" si="182"/>
        <v/>
      </c>
      <c r="D1952" s="55" t="str">
        <f t="shared" si="183"/>
        <v/>
      </c>
      <c r="E1952" s="55" t="str">
        <f t="shared" si="184"/>
        <v/>
      </c>
      <c r="F1952" s="55" t="str">
        <f t="shared" si="185"/>
        <v/>
      </c>
      <c r="G1952" s="55" t="str">
        <f t="shared" si="186"/>
        <v/>
      </c>
      <c r="H1952" s="136" t="str">
        <f>IF(AND(M1952&gt;0,M1952&lt;='Summary STATS'!$C$22),1,"")</f>
        <v/>
      </c>
      <c r="J1952" s="26">
        <v>1951</v>
      </c>
      <c r="R1952" s="15"/>
      <c r="S1952" s="15"/>
      <c r="EZ1952" s="134"/>
      <c r="FA1952" s="134"/>
      <c r="FB1952" s="134"/>
      <c r="FC1952" s="134"/>
      <c r="FD1952" s="134"/>
    </row>
    <row r="1953" spans="2:160" x14ac:dyDescent="0.2">
      <c r="B1953" s="55">
        <f t="shared" si="181"/>
        <v>0</v>
      </c>
      <c r="C1953" s="55" t="str">
        <f t="shared" si="182"/>
        <v/>
      </c>
      <c r="D1953" s="55" t="str">
        <f t="shared" si="183"/>
        <v/>
      </c>
      <c r="E1953" s="55" t="str">
        <f t="shared" si="184"/>
        <v/>
      </c>
      <c r="F1953" s="55" t="str">
        <f t="shared" si="185"/>
        <v/>
      </c>
      <c r="G1953" s="55" t="str">
        <f t="shared" si="186"/>
        <v/>
      </c>
      <c r="H1953" s="136" t="str">
        <f>IF(AND(M1953&gt;0,M1953&lt;='Summary STATS'!$C$22),1,"")</f>
        <v/>
      </c>
      <c r="J1953" s="26">
        <v>1952</v>
      </c>
      <c r="R1953" s="15"/>
      <c r="S1953" s="15"/>
      <c r="EZ1953" s="134"/>
      <c r="FA1953" s="134"/>
      <c r="FB1953" s="134"/>
      <c r="FC1953" s="134"/>
      <c r="FD1953" s="134"/>
    </row>
    <row r="1954" spans="2:160" x14ac:dyDescent="0.2">
      <c r="B1954" s="55">
        <f t="shared" si="181"/>
        <v>0</v>
      </c>
      <c r="C1954" s="55" t="str">
        <f t="shared" si="182"/>
        <v/>
      </c>
      <c r="D1954" s="55" t="str">
        <f t="shared" si="183"/>
        <v/>
      </c>
      <c r="E1954" s="55" t="str">
        <f t="shared" si="184"/>
        <v/>
      </c>
      <c r="F1954" s="55" t="str">
        <f t="shared" si="185"/>
        <v/>
      </c>
      <c r="G1954" s="55" t="str">
        <f t="shared" si="186"/>
        <v/>
      </c>
      <c r="H1954" s="136" t="str">
        <f>IF(AND(M1954&gt;0,M1954&lt;='Summary STATS'!$C$22),1,"")</f>
        <v/>
      </c>
      <c r="J1954" s="26">
        <v>1953</v>
      </c>
      <c r="R1954" s="15"/>
      <c r="S1954" s="15"/>
      <c r="EZ1954" s="134"/>
      <c r="FA1954" s="134"/>
      <c r="FB1954" s="134"/>
      <c r="FC1954" s="134"/>
      <c r="FD1954" s="134"/>
    </row>
    <row r="1955" spans="2:160" x14ac:dyDescent="0.2">
      <c r="B1955" s="55">
        <f t="shared" si="181"/>
        <v>0</v>
      </c>
      <c r="C1955" s="55" t="str">
        <f t="shared" si="182"/>
        <v/>
      </c>
      <c r="D1955" s="55" t="str">
        <f t="shared" si="183"/>
        <v/>
      </c>
      <c r="E1955" s="55" t="str">
        <f t="shared" si="184"/>
        <v/>
      </c>
      <c r="F1955" s="55" t="str">
        <f t="shared" si="185"/>
        <v/>
      </c>
      <c r="G1955" s="55" t="str">
        <f t="shared" si="186"/>
        <v/>
      </c>
      <c r="H1955" s="136" t="str">
        <f>IF(AND(M1955&gt;0,M1955&lt;='Summary STATS'!$C$22),1,"")</f>
        <v/>
      </c>
      <c r="J1955" s="26">
        <v>1954</v>
      </c>
      <c r="R1955" s="15"/>
      <c r="S1955" s="15"/>
      <c r="EZ1955" s="134"/>
      <c r="FA1955" s="134"/>
      <c r="FB1955" s="134"/>
      <c r="FC1955" s="134"/>
      <c r="FD1955" s="134"/>
    </row>
    <row r="1956" spans="2:160" x14ac:dyDescent="0.2">
      <c r="B1956" s="55">
        <f t="shared" si="181"/>
        <v>0</v>
      </c>
      <c r="C1956" s="55" t="str">
        <f t="shared" si="182"/>
        <v/>
      </c>
      <c r="D1956" s="55" t="str">
        <f t="shared" si="183"/>
        <v/>
      </c>
      <c r="E1956" s="55" t="str">
        <f t="shared" si="184"/>
        <v/>
      </c>
      <c r="F1956" s="55" t="str">
        <f t="shared" si="185"/>
        <v/>
      </c>
      <c r="G1956" s="55" t="str">
        <f t="shared" si="186"/>
        <v/>
      </c>
      <c r="H1956" s="136" t="str">
        <f>IF(AND(M1956&gt;0,M1956&lt;='Summary STATS'!$C$22),1,"")</f>
        <v/>
      </c>
      <c r="J1956" s="26">
        <v>1955</v>
      </c>
      <c r="R1956" s="15"/>
      <c r="S1956" s="15"/>
      <c r="EZ1956" s="134"/>
      <c r="FA1956" s="134"/>
      <c r="FB1956" s="134"/>
      <c r="FC1956" s="134"/>
      <c r="FD1956" s="134"/>
    </row>
    <row r="1957" spans="2:160" x14ac:dyDescent="0.2">
      <c r="B1957" s="55">
        <f t="shared" si="181"/>
        <v>0</v>
      </c>
      <c r="C1957" s="55" t="str">
        <f t="shared" si="182"/>
        <v/>
      </c>
      <c r="D1957" s="55" t="str">
        <f t="shared" si="183"/>
        <v/>
      </c>
      <c r="E1957" s="55" t="str">
        <f t="shared" si="184"/>
        <v/>
      </c>
      <c r="F1957" s="55" t="str">
        <f t="shared" si="185"/>
        <v/>
      </c>
      <c r="G1957" s="55" t="str">
        <f t="shared" si="186"/>
        <v/>
      </c>
      <c r="H1957" s="136" t="str">
        <f>IF(AND(M1957&gt;0,M1957&lt;='Summary STATS'!$C$22),1,"")</f>
        <v/>
      </c>
      <c r="J1957" s="26">
        <v>1956</v>
      </c>
      <c r="R1957" s="15"/>
      <c r="S1957" s="15"/>
      <c r="EZ1957" s="134"/>
      <c r="FA1957" s="134"/>
      <c r="FB1957" s="134"/>
      <c r="FC1957" s="134"/>
      <c r="FD1957" s="134"/>
    </row>
    <row r="1958" spans="2:160" x14ac:dyDescent="0.2">
      <c r="B1958" s="55">
        <f t="shared" si="181"/>
        <v>0</v>
      </c>
      <c r="C1958" s="55" t="str">
        <f t="shared" si="182"/>
        <v/>
      </c>
      <c r="D1958" s="55" t="str">
        <f t="shared" si="183"/>
        <v/>
      </c>
      <c r="E1958" s="55" t="str">
        <f t="shared" si="184"/>
        <v/>
      </c>
      <c r="F1958" s="55" t="str">
        <f t="shared" si="185"/>
        <v/>
      </c>
      <c r="G1958" s="55" t="str">
        <f t="shared" si="186"/>
        <v/>
      </c>
      <c r="H1958" s="136" t="str">
        <f>IF(AND(M1958&gt;0,M1958&lt;='Summary STATS'!$C$22),1,"")</f>
        <v/>
      </c>
      <c r="J1958" s="26">
        <v>1957</v>
      </c>
      <c r="R1958" s="15"/>
      <c r="S1958" s="15"/>
      <c r="EZ1958" s="134"/>
      <c r="FA1958" s="134"/>
      <c r="FB1958" s="134"/>
      <c r="FC1958" s="134"/>
      <c r="FD1958" s="134"/>
    </row>
    <row r="1959" spans="2:160" x14ac:dyDescent="0.2">
      <c r="B1959" s="55">
        <f t="shared" si="181"/>
        <v>0</v>
      </c>
      <c r="C1959" s="55" t="str">
        <f t="shared" si="182"/>
        <v/>
      </c>
      <c r="D1959" s="55" t="str">
        <f t="shared" si="183"/>
        <v/>
      </c>
      <c r="E1959" s="55" t="str">
        <f t="shared" si="184"/>
        <v/>
      </c>
      <c r="F1959" s="55" t="str">
        <f t="shared" si="185"/>
        <v/>
      </c>
      <c r="G1959" s="55" t="str">
        <f t="shared" si="186"/>
        <v/>
      </c>
      <c r="H1959" s="136" t="str">
        <f>IF(AND(M1959&gt;0,M1959&lt;='Summary STATS'!$C$22),1,"")</f>
        <v/>
      </c>
      <c r="J1959" s="26">
        <v>1958</v>
      </c>
      <c r="R1959" s="15"/>
      <c r="S1959" s="15"/>
      <c r="EZ1959" s="134"/>
      <c r="FA1959" s="134"/>
      <c r="FB1959" s="134"/>
      <c r="FC1959" s="134"/>
      <c r="FD1959" s="134"/>
    </row>
    <row r="1960" spans="2:160" x14ac:dyDescent="0.2">
      <c r="B1960" s="55">
        <f t="shared" si="181"/>
        <v>0</v>
      </c>
      <c r="C1960" s="55" t="str">
        <f t="shared" si="182"/>
        <v/>
      </c>
      <c r="D1960" s="55" t="str">
        <f t="shared" si="183"/>
        <v/>
      </c>
      <c r="E1960" s="55" t="str">
        <f t="shared" si="184"/>
        <v/>
      </c>
      <c r="F1960" s="55" t="str">
        <f t="shared" si="185"/>
        <v/>
      </c>
      <c r="G1960" s="55" t="str">
        <f t="shared" si="186"/>
        <v/>
      </c>
      <c r="H1960" s="136" t="str">
        <f>IF(AND(M1960&gt;0,M1960&lt;='Summary STATS'!$C$22),1,"")</f>
        <v/>
      </c>
      <c r="J1960" s="26">
        <v>1959</v>
      </c>
      <c r="R1960" s="15"/>
      <c r="S1960" s="15"/>
      <c r="EZ1960" s="134"/>
      <c r="FA1960" s="134"/>
      <c r="FB1960" s="134"/>
      <c r="FC1960" s="134"/>
      <c r="FD1960" s="134"/>
    </row>
    <row r="1961" spans="2:160" x14ac:dyDescent="0.2">
      <c r="B1961" s="55">
        <f t="shared" si="181"/>
        <v>0</v>
      </c>
      <c r="C1961" s="55" t="str">
        <f t="shared" si="182"/>
        <v/>
      </c>
      <c r="D1961" s="55" t="str">
        <f t="shared" si="183"/>
        <v/>
      </c>
      <c r="E1961" s="55" t="str">
        <f t="shared" si="184"/>
        <v/>
      </c>
      <c r="F1961" s="55" t="str">
        <f t="shared" si="185"/>
        <v/>
      </c>
      <c r="G1961" s="55" t="str">
        <f t="shared" si="186"/>
        <v/>
      </c>
      <c r="H1961" s="136" t="str">
        <f>IF(AND(M1961&gt;0,M1961&lt;='Summary STATS'!$C$22),1,"")</f>
        <v/>
      </c>
      <c r="J1961" s="26">
        <v>1960</v>
      </c>
      <c r="R1961" s="15"/>
      <c r="S1961" s="15"/>
      <c r="EZ1961" s="134"/>
      <c r="FA1961" s="134"/>
      <c r="FB1961" s="134"/>
      <c r="FC1961" s="134"/>
      <c r="FD1961" s="134"/>
    </row>
    <row r="1962" spans="2:160" x14ac:dyDescent="0.2">
      <c r="B1962" s="55">
        <f t="shared" si="181"/>
        <v>0</v>
      </c>
      <c r="C1962" s="55" t="str">
        <f t="shared" si="182"/>
        <v/>
      </c>
      <c r="D1962" s="55" t="str">
        <f t="shared" si="183"/>
        <v/>
      </c>
      <c r="E1962" s="55" t="str">
        <f t="shared" si="184"/>
        <v/>
      </c>
      <c r="F1962" s="55" t="str">
        <f t="shared" si="185"/>
        <v/>
      </c>
      <c r="G1962" s="55" t="str">
        <f t="shared" si="186"/>
        <v/>
      </c>
      <c r="H1962" s="136" t="str">
        <f>IF(AND(M1962&gt;0,M1962&lt;='Summary STATS'!$C$22),1,"")</f>
        <v/>
      </c>
      <c r="J1962" s="26">
        <v>1961</v>
      </c>
      <c r="R1962" s="15"/>
      <c r="S1962" s="15"/>
      <c r="EZ1962" s="134"/>
      <c r="FA1962" s="134"/>
      <c r="FB1962" s="134"/>
      <c r="FC1962" s="134"/>
      <c r="FD1962" s="134"/>
    </row>
    <row r="1963" spans="2:160" x14ac:dyDescent="0.2">
      <c r="B1963" s="55">
        <f t="shared" si="181"/>
        <v>0</v>
      </c>
      <c r="C1963" s="55" t="str">
        <f t="shared" si="182"/>
        <v/>
      </c>
      <c r="D1963" s="55" t="str">
        <f t="shared" si="183"/>
        <v/>
      </c>
      <c r="E1963" s="55" t="str">
        <f t="shared" si="184"/>
        <v/>
      </c>
      <c r="F1963" s="55" t="str">
        <f t="shared" si="185"/>
        <v/>
      </c>
      <c r="G1963" s="55" t="str">
        <f t="shared" si="186"/>
        <v/>
      </c>
      <c r="H1963" s="136" t="str">
        <f>IF(AND(M1963&gt;0,M1963&lt;='Summary STATS'!$C$22),1,"")</f>
        <v/>
      </c>
      <c r="J1963" s="26">
        <v>1962</v>
      </c>
      <c r="R1963" s="15"/>
      <c r="S1963" s="15"/>
      <c r="EZ1963" s="134"/>
      <c r="FA1963" s="134"/>
      <c r="FB1963" s="134"/>
      <c r="FC1963" s="134"/>
      <c r="FD1963" s="134"/>
    </row>
    <row r="1964" spans="2:160" x14ac:dyDescent="0.2">
      <c r="B1964" s="55">
        <f t="shared" si="181"/>
        <v>0</v>
      </c>
      <c r="C1964" s="55" t="str">
        <f t="shared" si="182"/>
        <v/>
      </c>
      <c r="D1964" s="55" t="str">
        <f t="shared" si="183"/>
        <v/>
      </c>
      <c r="E1964" s="55" t="str">
        <f t="shared" si="184"/>
        <v/>
      </c>
      <c r="F1964" s="55" t="str">
        <f t="shared" si="185"/>
        <v/>
      </c>
      <c r="G1964" s="55" t="str">
        <f t="shared" si="186"/>
        <v/>
      </c>
      <c r="H1964" s="136" t="str">
        <f>IF(AND(M1964&gt;0,M1964&lt;='Summary STATS'!$C$22),1,"")</f>
        <v/>
      </c>
      <c r="J1964" s="26">
        <v>1963</v>
      </c>
      <c r="R1964" s="15"/>
      <c r="S1964" s="15"/>
      <c r="EZ1964" s="134"/>
      <c r="FA1964" s="134"/>
      <c r="FB1964" s="134"/>
      <c r="FC1964" s="134"/>
      <c r="FD1964" s="134"/>
    </row>
    <row r="1965" spans="2:160" x14ac:dyDescent="0.2">
      <c r="B1965" s="55">
        <f t="shared" si="181"/>
        <v>0</v>
      </c>
      <c r="C1965" s="55" t="str">
        <f t="shared" si="182"/>
        <v/>
      </c>
      <c r="D1965" s="55" t="str">
        <f t="shared" si="183"/>
        <v/>
      </c>
      <c r="E1965" s="55" t="str">
        <f t="shared" si="184"/>
        <v/>
      </c>
      <c r="F1965" s="55" t="str">
        <f t="shared" si="185"/>
        <v/>
      </c>
      <c r="G1965" s="55" t="str">
        <f t="shared" si="186"/>
        <v/>
      </c>
      <c r="H1965" s="136" t="str">
        <f>IF(AND(M1965&gt;0,M1965&lt;='Summary STATS'!$C$22),1,"")</f>
        <v/>
      </c>
      <c r="J1965" s="26">
        <v>1964</v>
      </c>
      <c r="R1965" s="15"/>
      <c r="S1965" s="15"/>
      <c r="EZ1965" s="134"/>
      <c r="FA1965" s="134"/>
      <c r="FB1965" s="134"/>
      <c r="FC1965" s="134"/>
      <c r="FD1965" s="134"/>
    </row>
    <row r="1966" spans="2:160" x14ac:dyDescent="0.2">
      <c r="B1966" s="55">
        <f t="shared" si="181"/>
        <v>0</v>
      </c>
      <c r="C1966" s="55" t="str">
        <f t="shared" si="182"/>
        <v/>
      </c>
      <c r="D1966" s="55" t="str">
        <f t="shared" si="183"/>
        <v/>
      </c>
      <c r="E1966" s="55" t="str">
        <f t="shared" si="184"/>
        <v/>
      </c>
      <c r="F1966" s="55" t="str">
        <f t="shared" si="185"/>
        <v/>
      </c>
      <c r="G1966" s="55" t="str">
        <f t="shared" si="186"/>
        <v/>
      </c>
      <c r="H1966" s="136" t="str">
        <f>IF(AND(M1966&gt;0,M1966&lt;='Summary STATS'!$C$22),1,"")</f>
        <v/>
      </c>
      <c r="J1966" s="26">
        <v>1965</v>
      </c>
      <c r="R1966" s="15"/>
      <c r="S1966" s="15"/>
      <c r="EZ1966" s="134"/>
      <c r="FA1966" s="134"/>
      <c r="FB1966" s="134"/>
      <c r="FC1966" s="134"/>
      <c r="FD1966" s="134"/>
    </row>
    <row r="1967" spans="2:160" x14ac:dyDescent="0.2">
      <c r="B1967" s="55">
        <f t="shared" si="181"/>
        <v>0</v>
      </c>
      <c r="C1967" s="55" t="str">
        <f t="shared" si="182"/>
        <v/>
      </c>
      <c r="D1967" s="55" t="str">
        <f t="shared" si="183"/>
        <v/>
      </c>
      <c r="E1967" s="55" t="str">
        <f t="shared" si="184"/>
        <v/>
      </c>
      <c r="F1967" s="55" t="str">
        <f t="shared" si="185"/>
        <v/>
      </c>
      <c r="G1967" s="55" t="str">
        <f t="shared" si="186"/>
        <v/>
      </c>
      <c r="H1967" s="136" t="str">
        <f>IF(AND(M1967&gt;0,M1967&lt;='Summary STATS'!$C$22),1,"")</f>
        <v/>
      </c>
      <c r="J1967" s="26">
        <v>1966</v>
      </c>
      <c r="R1967" s="15"/>
      <c r="S1967" s="15"/>
      <c r="EZ1967" s="134"/>
      <c r="FA1967" s="134"/>
      <c r="FB1967" s="134"/>
      <c r="FC1967" s="134"/>
      <c r="FD1967" s="134"/>
    </row>
    <row r="1968" spans="2:160" x14ac:dyDescent="0.2">
      <c r="B1968" s="55">
        <f t="shared" si="181"/>
        <v>0</v>
      </c>
      <c r="C1968" s="55" t="str">
        <f t="shared" si="182"/>
        <v/>
      </c>
      <c r="D1968" s="55" t="str">
        <f t="shared" si="183"/>
        <v/>
      </c>
      <c r="E1968" s="55" t="str">
        <f t="shared" si="184"/>
        <v/>
      </c>
      <c r="F1968" s="55" t="str">
        <f t="shared" si="185"/>
        <v/>
      </c>
      <c r="G1968" s="55" t="str">
        <f t="shared" si="186"/>
        <v/>
      </c>
      <c r="H1968" s="136" t="str">
        <f>IF(AND(M1968&gt;0,M1968&lt;='Summary STATS'!$C$22),1,"")</f>
        <v/>
      </c>
      <c r="J1968" s="26">
        <v>1967</v>
      </c>
      <c r="R1968" s="15"/>
      <c r="S1968" s="15"/>
      <c r="EZ1968" s="134"/>
      <c r="FA1968" s="134"/>
      <c r="FB1968" s="134"/>
      <c r="FC1968" s="134"/>
      <c r="FD1968" s="134"/>
    </row>
    <row r="1969" spans="2:160" x14ac:dyDescent="0.2">
      <c r="B1969" s="55">
        <f t="shared" si="181"/>
        <v>0</v>
      </c>
      <c r="C1969" s="55" t="str">
        <f t="shared" si="182"/>
        <v/>
      </c>
      <c r="D1969" s="55" t="str">
        <f t="shared" si="183"/>
        <v/>
      </c>
      <c r="E1969" s="55" t="str">
        <f t="shared" si="184"/>
        <v/>
      </c>
      <c r="F1969" s="55" t="str">
        <f t="shared" si="185"/>
        <v/>
      </c>
      <c r="G1969" s="55" t="str">
        <f t="shared" si="186"/>
        <v/>
      </c>
      <c r="H1969" s="136" t="str">
        <f>IF(AND(M1969&gt;0,M1969&lt;='Summary STATS'!$C$22),1,"")</f>
        <v/>
      </c>
      <c r="J1969" s="26">
        <v>1968</v>
      </c>
      <c r="R1969" s="15"/>
      <c r="S1969" s="15"/>
      <c r="EZ1969" s="134"/>
      <c r="FA1969" s="134"/>
      <c r="FB1969" s="134"/>
      <c r="FC1969" s="134"/>
      <c r="FD1969" s="134"/>
    </row>
    <row r="1970" spans="2:160" x14ac:dyDescent="0.2">
      <c r="B1970" s="55">
        <f t="shared" si="181"/>
        <v>0</v>
      </c>
      <c r="C1970" s="55" t="str">
        <f t="shared" si="182"/>
        <v/>
      </c>
      <c r="D1970" s="55" t="str">
        <f t="shared" si="183"/>
        <v/>
      </c>
      <c r="E1970" s="55" t="str">
        <f t="shared" si="184"/>
        <v/>
      </c>
      <c r="F1970" s="55" t="str">
        <f t="shared" si="185"/>
        <v/>
      </c>
      <c r="G1970" s="55" t="str">
        <f t="shared" si="186"/>
        <v/>
      </c>
      <c r="H1970" s="136" t="str">
        <f>IF(AND(M1970&gt;0,M1970&lt;='Summary STATS'!$C$22),1,"")</f>
        <v/>
      </c>
      <c r="J1970" s="26">
        <v>1969</v>
      </c>
      <c r="R1970" s="15"/>
      <c r="S1970" s="15"/>
      <c r="EZ1970" s="134"/>
      <c r="FA1970" s="134"/>
      <c r="FB1970" s="134"/>
      <c r="FC1970" s="134"/>
      <c r="FD1970" s="134"/>
    </row>
    <row r="1971" spans="2:160" x14ac:dyDescent="0.2">
      <c r="B1971" s="55">
        <f t="shared" si="181"/>
        <v>0</v>
      </c>
      <c r="C1971" s="55" t="str">
        <f t="shared" si="182"/>
        <v/>
      </c>
      <c r="D1971" s="55" t="str">
        <f t="shared" si="183"/>
        <v/>
      </c>
      <c r="E1971" s="55" t="str">
        <f t="shared" si="184"/>
        <v/>
      </c>
      <c r="F1971" s="55" t="str">
        <f t="shared" si="185"/>
        <v/>
      </c>
      <c r="G1971" s="55" t="str">
        <f t="shared" si="186"/>
        <v/>
      </c>
      <c r="H1971" s="136" t="str">
        <f>IF(AND(M1971&gt;0,M1971&lt;='Summary STATS'!$C$22),1,"")</f>
        <v/>
      </c>
      <c r="J1971" s="26">
        <v>1970</v>
      </c>
      <c r="R1971" s="15"/>
      <c r="S1971" s="15"/>
      <c r="EZ1971" s="134"/>
      <c r="FA1971" s="134"/>
      <c r="FB1971" s="134"/>
      <c r="FC1971" s="134"/>
      <c r="FD1971" s="134"/>
    </row>
    <row r="1972" spans="2:160" x14ac:dyDescent="0.2">
      <c r="B1972" s="55">
        <f t="shared" si="181"/>
        <v>0</v>
      </c>
      <c r="C1972" s="55" t="str">
        <f t="shared" si="182"/>
        <v/>
      </c>
      <c r="D1972" s="55" t="str">
        <f t="shared" si="183"/>
        <v/>
      </c>
      <c r="E1972" s="55" t="str">
        <f t="shared" si="184"/>
        <v/>
      </c>
      <c r="F1972" s="55" t="str">
        <f t="shared" si="185"/>
        <v/>
      </c>
      <c r="G1972" s="55" t="str">
        <f t="shared" si="186"/>
        <v/>
      </c>
      <c r="H1972" s="136" t="str">
        <f>IF(AND(M1972&gt;0,M1972&lt;='Summary STATS'!$C$22),1,"")</f>
        <v/>
      </c>
      <c r="J1972" s="26">
        <v>1971</v>
      </c>
      <c r="R1972" s="15"/>
      <c r="S1972" s="15"/>
      <c r="EZ1972" s="134"/>
      <c r="FA1972" s="134"/>
      <c r="FB1972" s="134"/>
      <c r="FC1972" s="134"/>
      <c r="FD1972" s="134"/>
    </row>
    <row r="1973" spans="2:160" x14ac:dyDescent="0.2">
      <c r="B1973" s="55">
        <f t="shared" si="181"/>
        <v>0</v>
      </c>
      <c r="C1973" s="55" t="str">
        <f t="shared" si="182"/>
        <v/>
      </c>
      <c r="D1973" s="55" t="str">
        <f t="shared" si="183"/>
        <v/>
      </c>
      <c r="E1973" s="55" t="str">
        <f t="shared" si="184"/>
        <v/>
      </c>
      <c r="F1973" s="55" t="str">
        <f t="shared" si="185"/>
        <v/>
      </c>
      <c r="G1973" s="55" t="str">
        <f t="shared" si="186"/>
        <v/>
      </c>
      <c r="H1973" s="136" t="str">
        <f>IF(AND(M1973&gt;0,M1973&lt;='Summary STATS'!$C$22),1,"")</f>
        <v/>
      </c>
      <c r="J1973" s="26">
        <v>1972</v>
      </c>
      <c r="R1973" s="15"/>
      <c r="S1973" s="15"/>
      <c r="EZ1973" s="134"/>
      <c r="FA1973" s="134"/>
      <c r="FB1973" s="134"/>
      <c r="FC1973" s="134"/>
      <c r="FD1973" s="134"/>
    </row>
    <row r="1974" spans="2:160" x14ac:dyDescent="0.2">
      <c r="B1974" s="55">
        <f t="shared" si="181"/>
        <v>0</v>
      </c>
      <c r="C1974" s="55" t="str">
        <f t="shared" si="182"/>
        <v/>
      </c>
      <c r="D1974" s="55" t="str">
        <f t="shared" si="183"/>
        <v/>
      </c>
      <c r="E1974" s="55" t="str">
        <f t="shared" si="184"/>
        <v/>
      </c>
      <c r="F1974" s="55" t="str">
        <f t="shared" si="185"/>
        <v/>
      </c>
      <c r="G1974" s="55" t="str">
        <f t="shared" si="186"/>
        <v/>
      </c>
      <c r="H1974" s="136" t="str">
        <f>IF(AND(M1974&gt;0,M1974&lt;='Summary STATS'!$C$22),1,"")</f>
        <v/>
      </c>
      <c r="J1974" s="26">
        <v>1973</v>
      </c>
      <c r="R1974" s="15"/>
      <c r="S1974" s="15"/>
      <c r="EZ1974" s="134"/>
      <c r="FA1974" s="134"/>
      <c r="FB1974" s="134"/>
      <c r="FC1974" s="134"/>
      <c r="FD1974" s="134"/>
    </row>
    <row r="1975" spans="2:160" x14ac:dyDescent="0.2">
      <c r="B1975" s="55">
        <f t="shared" si="181"/>
        <v>0</v>
      </c>
      <c r="C1975" s="55" t="str">
        <f t="shared" si="182"/>
        <v/>
      </c>
      <c r="D1975" s="55" t="str">
        <f t="shared" si="183"/>
        <v/>
      </c>
      <c r="E1975" s="55" t="str">
        <f t="shared" si="184"/>
        <v/>
      </c>
      <c r="F1975" s="55" t="str">
        <f t="shared" si="185"/>
        <v/>
      </c>
      <c r="G1975" s="55" t="str">
        <f t="shared" si="186"/>
        <v/>
      </c>
      <c r="H1975" s="136" t="str">
        <f>IF(AND(M1975&gt;0,M1975&lt;='Summary STATS'!$C$22),1,"")</f>
        <v/>
      </c>
      <c r="J1975" s="26">
        <v>1974</v>
      </c>
      <c r="R1975" s="15"/>
      <c r="S1975" s="15"/>
      <c r="EZ1975" s="134"/>
      <c r="FA1975" s="134"/>
      <c r="FB1975" s="134"/>
      <c r="FC1975" s="134"/>
      <c r="FD1975" s="134"/>
    </row>
    <row r="1976" spans="2:160" x14ac:dyDescent="0.2">
      <c r="B1976" s="55">
        <f t="shared" si="181"/>
        <v>0</v>
      </c>
      <c r="C1976" s="55" t="str">
        <f t="shared" si="182"/>
        <v/>
      </c>
      <c r="D1976" s="55" t="str">
        <f t="shared" si="183"/>
        <v/>
      </c>
      <c r="E1976" s="55" t="str">
        <f t="shared" si="184"/>
        <v/>
      </c>
      <c r="F1976" s="55" t="str">
        <f t="shared" si="185"/>
        <v/>
      </c>
      <c r="G1976" s="55" t="str">
        <f t="shared" si="186"/>
        <v/>
      </c>
      <c r="H1976" s="136" t="str">
        <f>IF(AND(M1976&gt;0,M1976&lt;='Summary STATS'!$C$22),1,"")</f>
        <v/>
      </c>
      <c r="J1976" s="26">
        <v>1975</v>
      </c>
      <c r="R1976" s="15"/>
      <c r="S1976" s="15"/>
      <c r="EZ1976" s="134"/>
      <c r="FA1976" s="134"/>
      <c r="FB1976" s="134"/>
      <c r="FC1976" s="134"/>
      <c r="FD1976" s="134"/>
    </row>
    <row r="1977" spans="2:160" x14ac:dyDescent="0.2">
      <c r="B1977" s="55">
        <f t="shared" si="181"/>
        <v>0</v>
      </c>
      <c r="C1977" s="55" t="str">
        <f t="shared" si="182"/>
        <v/>
      </c>
      <c r="D1977" s="55" t="str">
        <f t="shared" si="183"/>
        <v/>
      </c>
      <c r="E1977" s="55" t="str">
        <f t="shared" si="184"/>
        <v/>
      </c>
      <c r="F1977" s="55" t="str">
        <f t="shared" si="185"/>
        <v/>
      </c>
      <c r="G1977" s="55" t="str">
        <f t="shared" si="186"/>
        <v/>
      </c>
      <c r="H1977" s="136" t="str">
        <f>IF(AND(M1977&gt;0,M1977&lt;='Summary STATS'!$C$22),1,"")</f>
        <v/>
      </c>
      <c r="J1977" s="26">
        <v>1976</v>
      </c>
      <c r="R1977" s="15"/>
      <c r="S1977" s="15"/>
      <c r="EZ1977" s="134"/>
      <c r="FA1977" s="134"/>
      <c r="FB1977" s="134"/>
      <c r="FC1977" s="134"/>
      <c r="FD1977" s="134"/>
    </row>
    <row r="1978" spans="2:160" x14ac:dyDescent="0.2">
      <c r="B1978" s="55">
        <f t="shared" si="181"/>
        <v>0</v>
      </c>
      <c r="C1978" s="55" t="str">
        <f t="shared" si="182"/>
        <v/>
      </c>
      <c r="D1978" s="55" t="str">
        <f t="shared" si="183"/>
        <v/>
      </c>
      <c r="E1978" s="55" t="str">
        <f t="shared" si="184"/>
        <v/>
      </c>
      <c r="F1978" s="55" t="str">
        <f t="shared" si="185"/>
        <v/>
      </c>
      <c r="G1978" s="55" t="str">
        <f t="shared" si="186"/>
        <v/>
      </c>
      <c r="H1978" s="136" t="str">
        <f>IF(AND(M1978&gt;0,M1978&lt;='Summary STATS'!$C$22),1,"")</f>
        <v/>
      </c>
      <c r="J1978" s="26">
        <v>1977</v>
      </c>
      <c r="R1978" s="15"/>
      <c r="S1978" s="15"/>
      <c r="EZ1978" s="134"/>
      <c r="FA1978" s="134"/>
      <c r="FB1978" s="134"/>
      <c r="FC1978" s="134"/>
      <c r="FD1978" s="134"/>
    </row>
    <row r="1979" spans="2:160" x14ac:dyDescent="0.2">
      <c r="B1979" s="55">
        <f t="shared" si="181"/>
        <v>0</v>
      </c>
      <c r="C1979" s="55" t="str">
        <f t="shared" si="182"/>
        <v/>
      </c>
      <c r="D1979" s="55" t="str">
        <f t="shared" si="183"/>
        <v/>
      </c>
      <c r="E1979" s="55" t="str">
        <f t="shared" si="184"/>
        <v/>
      </c>
      <c r="F1979" s="55" t="str">
        <f t="shared" si="185"/>
        <v/>
      </c>
      <c r="G1979" s="55" t="str">
        <f t="shared" si="186"/>
        <v/>
      </c>
      <c r="H1979" s="136" t="str">
        <f>IF(AND(M1979&gt;0,M1979&lt;='Summary STATS'!$C$22),1,"")</f>
        <v/>
      </c>
      <c r="J1979" s="26">
        <v>1978</v>
      </c>
      <c r="R1979" s="15"/>
      <c r="S1979" s="15"/>
      <c r="EZ1979" s="134"/>
      <c r="FA1979" s="134"/>
      <c r="FB1979" s="134"/>
      <c r="FC1979" s="134"/>
      <c r="FD1979" s="134"/>
    </row>
    <row r="1980" spans="2:160" x14ac:dyDescent="0.2">
      <c r="B1980" s="55">
        <f t="shared" si="181"/>
        <v>0</v>
      </c>
      <c r="C1980" s="55" t="str">
        <f t="shared" si="182"/>
        <v/>
      </c>
      <c r="D1980" s="55" t="str">
        <f t="shared" si="183"/>
        <v/>
      </c>
      <c r="E1980" s="55" t="str">
        <f t="shared" si="184"/>
        <v/>
      </c>
      <c r="F1980" s="55" t="str">
        <f t="shared" si="185"/>
        <v/>
      </c>
      <c r="G1980" s="55" t="str">
        <f t="shared" si="186"/>
        <v/>
      </c>
      <c r="H1980" s="136" t="str">
        <f>IF(AND(M1980&gt;0,M1980&lt;='Summary STATS'!$C$22),1,"")</f>
        <v/>
      </c>
      <c r="J1980" s="26">
        <v>1979</v>
      </c>
      <c r="R1980" s="15"/>
      <c r="S1980" s="15"/>
      <c r="EZ1980" s="134"/>
      <c r="FA1980" s="134"/>
      <c r="FB1980" s="134"/>
      <c r="FC1980" s="134"/>
      <c r="FD1980" s="134"/>
    </row>
    <row r="1981" spans="2:160" x14ac:dyDescent="0.2">
      <c r="B1981" s="55">
        <f t="shared" si="181"/>
        <v>0</v>
      </c>
      <c r="C1981" s="55" t="str">
        <f t="shared" si="182"/>
        <v/>
      </c>
      <c r="D1981" s="55" t="str">
        <f t="shared" si="183"/>
        <v/>
      </c>
      <c r="E1981" s="55" t="str">
        <f t="shared" si="184"/>
        <v/>
      </c>
      <c r="F1981" s="55" t="str">
        <f t="shared" si="185"/>
        <v/>
      </c>
      <c r="G1981" s="55" t="str">
        <f t="shared" si="186"/>
        <v/>
      </c>
      <c r="H1981" s="136" t="str">
        <f>IF(AND(M1981&gt;0,M1981&lt;='Summary STATS'!$C$22),1,"")</f>
        <v/>
      </c>
      <c r="J1981" s="26">
        <v>1980</v>
      </c>
      <c r="R1981" s="15"/>
      <c r="S1981" s="15"/>
      <c r="EZ1981" s="134"/>
      <c r="FA1981" s="134"/>
      <c r="FB1981" s="134"/>
      <c r="FC1981" s="134"/>
      <c r="FD1981" s="134"/>
    </row>
    <row r="1982" spans="2:160" x14ac:dyDescent="0.2">
      <c r="B1982" s="55">
        <f t="shared" si="181"/>
        <v>0</v>
      </c>
      <c r="C1982" s="55" t="str">
        <f t="shared" si="182"/>
        <v/>
      </c>
      <c r="D1982" s="55" t="str">
        <f t="shared" si="183"/>
        <v/>
      </c>
      <c r="E1982" s="55" t="str">
        <f t="shared" si="184"/>
        <v/>
      </c>
      <c r="F1982" s="55" t="str">
        <f t="shared" si="185"/>
        <v/>
      </c>
      <c r="G1982" s="55" t="str">
        <f t="shared" si="186"/>
        <v/>
      </c>
      <c r="H1982" s="136" t="str">
        <f>IF(AND(M1982&gt;0,M1982&lt;='Summary STATS'!$C$22),1,"")</f>
        <v/>
      </c>
      <c r="J1982" s="26">
        <v>1981</v>
      </c>
      <c r="R1982" s="15"/>
      <c r="S1982" s="15"/>
      <c r="EZ1982" s="134"/>
      <c r="FA1982" s="134"/>
      <c r="FB1982" s="134"/>
      <c r="FC1982" s="134"/>
      <c r="FD1982" s="134"/>
    </row>
    <row r="1983" spans="2:160" x14ac:dyDescent="0.2">
      <c r="B1983" s="55">
        <f t="shared" si="181"/>
        <v>0</v>
      </c>
      <c r="C1983" s="55" t="str">
        <f t="shared" si="182"/>
        <v/>
      </c>
      <c r="D1983" s="55" t="str">
        <f t="shared" si="183"/>
        <v/>
      </c>
      <c r="E1983" s="55" t="str">
        <f t="shared" si="184"/>
        <v/>
      </c>
      <c r="F1983" s="55" t="str">
        <f t="shared" si="185"/>
        <v/>
      </c>
      <c r="G1983" s="55" t="str">
        <f t="shared" si="186"/>
        <v/>
      </c>
      <c r="H1983" s="136" t="str">
        <f>IF(AND(M1983&gt;0,M1983&lt;='Summary STATS'!$C$22),1,"")</f>
        <v/>
      </c>
      <c r="J1983" s="26">
        <v>1982</v>
      </c>
      <c r="R1983" s="15"/>
      <c r="S1983" s="15"/>
      <c r="EZ1983" s="134"/>
      <c r="FA1983" s="134"/>
      <c r="FB1983" s="134"/>
      <c r="FC1983" s="134"/>
      <c r="FD1983" s="134"/>
    </row>
    <row r="1984" spans="2:160" x14ac:dyDescent="0.2">
      <c r="B1984" s="55">
        <f t="shared" si="181"/>
        <v>0</v>
      </c>
      <c r="C1984" s="55" t="str">
        <f t="shared" si="182"/>
        <v/>
      </c>
      <c r="D1984" s="55" t="str">
        <f t="shared" si="183"/>
        <v/>
      </c>
      <c r="E1984" s="55" t="str">
        <f t="shared" si="184"/>
        <v/>
      </c>
      <c r="F1984" s="55" t="str">
        <f t="shared" si="185"/>
        <v/>
      </c>
      <c r="G1984" s="55" t="str">
        <f t="shared" si="186"/>
        <v/>
      </c>
      <c r="H1984" s="136" t="str">
        <f>IF(AND(M1984&gt;0,M1984&lt;='Summary STATS'!$C$22),1,"")</f>
        <v/>
      </c>
      <c r="J1984" s="26">
        <v>1983</v>
      </c>
      <c r="R1984" s="15"/>
      <c r="S1984" s="15"/>
      <c r="EZ1984" s="134"/>
      <c r="FA1984" s="134"/>
      <c r="FB1984" s="134"/>
      <c r="FC1984" s="134"/>
      <c r="FD1984" s="134"/>
    </row>
    <row r="1985" spans="2:160" x14ac:dyDescent="0.2">
      <c r="B1985" s="55">
        <f t="shared" si="181"/>
        <v>0</v>
      </c>
      <c r="C1985" s="55" t="str">
        <f t="shared" si="182"/>
        <v/>
      </c>
      <c r="D1985" s="55" t="str">
        <f t="shared" si="183"/>
        <v/>
      </c>
      <c r="E1985" s="55" t="str">
        <f t="shared" si="184"/>
        <v/>
      </c>
      <c r="F1985" s="55" t="str">
        <f t="shared" si="185"/>
        <v/>
      </c>
      <c r="G1985" s="55" t="str">
        <f t="shared" si="186"/>
        <v/>
      </c>
      <c r="H1985" s="136" t="str">
        <f>IF(AND(M1985&gt;0,M1985&lt;='Summary STATS'!$C$22),1,"")</f>
        <v/>
      </c>
      <c r="J1985" s="26">
        <v>1984</v>
      </c>
      <c r="R1985" s="15"/>
      <c r="S1985" s="15"/>
      <c r="EZ1985" s="134"/>
      <c r="FA1985" s="134"/>
      <c r="FB1985" s="134"/>
      <c r="FC1985" s="134"/>
      <c r="FD1985" s="134"/>
    </row>
    <row r="1986" spans="2:160" x14ac:dyDescent="0.2">
      <c r="B1986" s="55">
        <f t="shared" ref="B1986:B2049" si="187">COUNT(R1986:EY1986,FE1986:FM1986)</f>
        <v>0</v>
      </c>
      <c r="C1986" s="55" t="str">
        <f t="shared" ref="C1986:C2049" si="188">IF(COUNT(R1986:EY1986,FE1986:FM1986)&gt;0,COUNT(R1986:EY1986,FE1986:FM1986),"")</f>
        <v/>
      </c>
      <c r="D1986" s="55" t="str">
        <f t="shared" ref="D1986:D2049" si="189">IF(COUNT(T1986:BJ1986,BL1986:BT1986,BV1986:CB1986,CD1986:EY1986,FE1986:FM1986)&gt;0,COUNT(T1986:BJ1986,BL1986:BT1986,BV1986:CB1986,CD1986:EY1986,FE1986:FM1986),"")</f>
        <v/>
      </c>
      <c r="E1986" s="55" t="str">
        <f t="shared" ref="E1986:E2049" si="190">IF(H1986=1,COUNT(R1986:EY1986,FE1986:FM1986),"")</f>
        <v/>
      </c>
      <c r="F1986" s="55" t="str">
        <f t="shared" ref="F1986:F2049" si="191">IF(H1986=1,COUNT(T1986:BJ1986,BL1986:BT1986,BV1986:CB1986,CD1986:EY1986,FE1986:FM1986),"")</f>
        <v/>
      </c>
      <c r="G1986" s="55" t="str">
        <f t="shared" si="186"/>
        <v/>
      </c>
      <c r="H1986" s="136" t="str">
        <f>IF(AND(M1986&gt;0,M1986&lt;='Summary STATS'!$C$22),1,"")</f>
        <v/>
      </c>
      <c r="J1986" s="26">
        <v>1985</v>
      </c>
      <c r="R1986" s="15"/>
      <c r="S1986" s="15"/>
      <c r="EZ1986" s="134"/>
      <c r="FA1986" s="134"/>
      <c r="FB1986" s="134"/>
      <c r="FC1986" s="134"/>
      <c r="FD1986" s="134"/>
    </row>
    <row r="1987" spans="2:160" x14ac:dyDescent="0.2">
      <c r="B1987" s="55">
        <f t="shared" si="187"/>
        <v>0</v>
      </c>
      <c r="C1987" s="55" t="str">
        <f t="shared" si="188"/>
        <v/>
      </c>
      <c r="D1987" s="55" t="str">
        <f t="shared" si="189"/>
        <v/>
      </c>
      <c r="E1987" s="55" t="str">
        <f t="shared" si="190"/>
        <v/>
      </c>
      <c r="F1987" s="55" t="str">
        <f t="shared" si="191"/>
        <v/>
      </c>
      <c r="G1987" s="55" t="str">
        <f t="shared" si="186"/>
        <v/>
      </c>
      <c r="H1987" s="136" t="str">
        <f>IF(AND(M1987&gt;0,M1987&lt;='Summary STATS'!$C$22),1,"")</f>
        <v/>
      </c>
      <c r="J1987" s="26">
        <v>1986</v>
      </c>
      <c r="R1987" s="15"/>
      <c r="S1987" s="15"/>
      <c r="EZ1987" s="134"/>
      <c r="FA1987" s="134"/>
      <c r="FB1987" s="134"/>
      <c r="FC1987" s="134"/>
      <c r="FD1987" s="134"/>
    </row>
    <row r="1988" spans="2:160" x14ac:dyDescent="0.2">
      <c r="B1988" s="55">
        <f t="shared" si="187"/>
        <v>0</v>
      </c>
      <c r="C1988" s="55" t="str">
        <f t="shared" si="188"/>
        <v/>
      </c>
      <c r="D1988" s="55" t="str">
        <f t="shared" si="189"/>
        <v/>
      </c>
      <c r="E1988" s="55" t="str">
        <f t="shared" si="190"/>
        <v/>
      </c>
      <c r="F1988" s="55" t="str">
        <f t="shared" si="191"/>
        <v/>
      </c>
      <c r="G1988" s="55" t="str">
        <f t="shared" si="186"/>
        <v/>
      </c>
      <c r="H1988" s="136" t="str">
        <f>IF(AND(M1988&gt;0,M1988&lt;='Summary STATS'!$C$22),1,"")</f>
        <v/>
      </c>
      <c r="J1988" s="26">
        <v>1987</v>
      </c>
      <c r="R1988" s="15"/>
      <c r="S1988" s="15"/>
      <c r="EZ1988" s="134"/>
      <c r="FA1988" s="134"/>
      <c r="FB1988" s="134"/>
      <c r="FC1988" s="134"/>
      <c r="FD1988" s="134"/>
    </row>
    <row r="1989" spans="2:160" x14ac:dyDescent="0.2">
      <c r="B1989" s="55">
        <f t="shared" si="187"/>
        <v>0</v>
      </c>
      <c r="C1989" s="55" t="str">
        <f t="shared" si="188"/>
        <v/>
      </c>
      <c r="D1989" s="55" t="str">
        <f t="shared" si="189"/>
        <v/>
      </c>
      <c r="E1989" s="55" t="str">
        <f t="shared" si="190"/>
        <v/>
      </c>
      <c r="F1989" s="55" t="str">
        <f t="shared" si="191"/>
        <v/>
      </c>
      <c r="G1989" s="55" t="str">
        <f t="shared" si="186"/>
        <v/>
      </c>
      <c r="H1989" s="136" t="str">
        <f>IF(AND(M1989&gt;0,M1989&lt;='Summary STATS'!$C$22),1,"")</f>
        <v/>
      </c>
      <c r="J1989" s="26">
        <v>1988</v>
      </c>
      <c r="R1989" s="15"/>
      <c r="S1989" s="15"/>
      <c r="EZ1989" s="134"/>
      <c r="FA1989" s="134"/>
      <c r="FB1989" s="134"/>
      <c r="FC1989" s="134"/>
      <c r="FD1989" s="134"/>
    </row>
    <row r="1990" spans="2:160" x14ac:dyDescent="0.2">
      <c r="B1990" s="55">
        <f t="shared" si="187"/>
        <v>0</v>
      </c>
      <c r="C1990" s="55" t="str">
        <f t="shared" si="188"/>
        <v/>
      </c>
      <c r="D1990" s="55" t="str">
        <f t="shared" si="189"/>
        <v/>
      </c>
      <c r="E1990" s="55" t="str">
        <f t="shared" si="190"/>
        <v/>
      </c>
      <c r="F1990" s="55" t="str">
        <f t="shared" si="191"/>
        <v/>
      </c>
      <c r="G1990" s="55" t="str">
        <f t="shared" si="186"/>
        <v/>
      </c>
      <c r="H1990" s="136" t="str">
        <f>IF(AND(M1990&gt;0,M1990&lt;='Summary STATS'!$C$22),1,"")</f>
        <v/>
      </c>
      <c r="J1990" s="26">
        <v>1989</v>
      </c>
      <c r="R1990" s="15"/>
      <c r="S1990" s="15"/>
      <c r="EZ1990" s="134"/>
      <c r="FA1990" s="134"/>
      <c r="FB1990" s="134"/>
      <c r="FC1990" s="134"/>
      <c r="FD1990" s="134"/>
    </row>
    <row r="1991" spans="2:160" x14ac:dyDescent="0.2">
      <c r="B1991" s="55">
        <f t="shared" si="187"/>
        <v>0</v>
      </c>
      <c r="C1991" s="55" t="str">
        <f t="shared" si="188"/>
        <v/>
      </c>
      <c r="D1991" s="55" t="str">
        <f t="shared" si="189"/>
        <v/>
      </c>
      <c r="E1991" s="55" t="str">
        <f t="shared" si="190"/>
        <v/>
      </c>
      <c r="F1991" s="55" t="str">
        <f t="shared" si="191"/>
        <v/>
      </c>
      <c r="G1991" s="55" t="str">
        <f t="shared" si="186"/>
        <v/>
      </c>
      <c r="H1991" s="136" t="str">
        <f>IF(AND(M1991&gt;0,M1991&lt;='Summary STATS'!$C$22),1,"")</f>
        <v/>
      </c>
      <c r="J1991" s="26">
        <v>1990</v>
      </c>
      <c r="R1991" s="15"/>
      <c r="S1991" s="15"/>
      <c r="EZ1991" s="134"/>
      <c r="FA1991" s="134"/>
      <c r="FB1991" s="134"/>
      <c r="FC1991" s="134"/>
      <c r="FD1991" s="134"/>
    </row>
    <row r="1992" spans="2:160" x14ac:dyDescent="0.2">
      <c r="B1992" s="55">
        <f t="shared" si="187"/>
        <v>0</v>
      </c>
      <c r="C1992" s="55" t="str">
        <f t="shared" si="188"/>
        <v/>
      </c>
      <c r="D1992" s="55" t="str">
        <f t="shared" si="189"/>
        <v/>
      </c>
      <c r="E1992" s="55" t="str">
        <f t="shared" si="190"/>
        <v/>
      </c>
      <c r="F1992" s="55" t="str">
        <f t="shared" si="191"/>
        <v/>
      </c>
      <c r="G1992" s="55" t="str">
        <f t="shared" si="186"/>
        <v/>
      </c>
      <c r="H1992" s="136" t="str">
        <f>IF(AND(M1992&gt;0,M1992&lt;='Summary STATS'!$C$22),1,"")</f>
        <v/>
      </c>
      <c r="J1992" s="26">
        <v>1991</v>
      </c>
      <c r="R1992" s="15"/>
      <c r="S1992" s="15"/>
      <c r="EZ1992" s="134"/>
      <c r="FA1992" s="134"/>
      <c r="FB1992" s="134"/>
      <c r="FC1992" s="134"/>
      <c r="FD1992" s="134"/>
    </row>
    <row r="1993" spans="2:160" x14ac:dyDescent="0.2">
      <c r="B1993" s="55">
        <f t="shared" si="187"/>
        <v>0</v>
      </c>
      <c r="C1993" s="55" t="str">
        <f t="shared" si="188"/>
        <v/>
      </c>
      <c r="D1993" s="55" t="str">
        <f t="shared" si="189"/>
        <v/>
      </c>
      <c r="E1993" s="55" t="str">
        <f t="shared" si="190"/>
        <v/>
      </c>
      <c r="F1993" s="55" t="str">
        <f t="shared" si="191"/>
        <v/>
      </c>
      <c r="G1993" s="55" t="str">
        <f t="shared" si="186"/>
        <v/>
      </c>
      <c r="H1993" s="136" t="str">
        <f>IF(AND(M1993&gt;0,M1993&lt;='Summary STATS'!$C$22),1,"")</f>
        <v/>
      </c>
      <c r="J1993" s="26">
        <v>1992</v>
      </c>
      <c r="R1993" s="15"/>
      <c r="S1993" s="15"/>
      <c r="EZ1993" s="134"/>
      <c r="FA1993" s="134"/>
      <c r="FB1993" s="134"/>
      <c r="FC1993" s="134"/>
      <c r="FD1993" s="134"/>
    </row>
    <row r="1994" spans="2:160" x14ac:dyDescent="0.2">
      <c r="B1994" s="55">
        <f t="shared" si="187"/>
        <v>0</v>
      </c>
      <c r="C1994" s="55" t="str">
        <f t="shared" si="188"/>
        <v/>
      </c>
      <c r="D1994" s="55" t="str">
        <f t="shared" si="189"/>
        <v/>
      </c>
      <c r="E1994" s="55" t="str">
        <f t="shared" si="190"/>
        <v/>
      </c>
      <c r="F1994" s="55" t="str">
        <f t="shared" si="191"/>
        <v/>
      </c>
      <c r="G1994" s="55" t="str">
        <f t="shared" si="186"/>
        <v/>
      </c>
      <c r="H1994" s="136" t="str">
        <f>IF(AND(M1994&gt;0,M1994&lt;='Summary STATS'!$C$22),1,"")</f>
        <v/>
      </c>
      <c r="J1994" s="26">
        <v>1993</v>
      </c>
      <c r="R1994" s="15"/>
      <c r="S1994" s="15"/>
      <c r="EZ1994" s="134"/>
      <c r="FA1994" s="134"/>
      <c r="FB1994" s="134"/>
      <c r="FC1994" s="134"/>
      <c r="FD1994" s="134"/>
    </row>
    <row r="1995" spans="2:160" x14ac:dyDescent="0.2">
      <c r="B1995" s="55">
        <f t="shared" si="187"/>
        <v>0</v>
      </c>
      <c r="C1995" s="55" t="str">
        <f t="shared" si="188"/>
        <v/>
      </c>
      <c r="D1995" s="55" t="str">
        <f t="shared" si="189"/>
        <v/>
      </c>
      <c r="E1995" s="55" t="str">
        <f t="shared" si="190"/>
        <v/>
      </c>
      <c r="F1995" s="55" t="str">
        <f t="shared" si="191"/>
        <v/>
      </c>
      <c r="G1995" s="55" t="str">
        <f t="shared" si="186"/>
        <v/>
      </c>
      <c r="H1995" s="136" t="str">
        <f>IF(AND(M1995&gt;0,M1995&lt;='Summary STATS'!$C$22),1,"")</f>
        <v/>
      </c>
      <c r="J1995" s="26">
        <v>1994</v>
      </c>
      <c r="R1995" s="15"/>
      <c r="S1995" s="15"/>
      <c r="EZ1995" s="134"/>
      <c r="FA1995" s="134"/>
      <c r="FB1995" s="134"/>
      <c r="FC1995" s="134"/>
      <c r="FD1995" s="134"/>
    </row>
    <row r="1996" spans="2:160" x14ac:dyDescent="0.2">
      <c r="B1996" s="55">
        <f t="shared" si="187"/>
        <v>0</v>
      </c>
      <c r="C1996" s="55" t="str">
        <f t="shared" si="188"/>
        <v/>
      </c>
      <c r="D1996" s="55" t="str">
        <f t="shared" si="189"/>
        <v/>
      </c>
      <c r="E1996" s="55" t="str">
        <f t="shared" si="190"/>
        <v/>
      </c>
      <c r="F1996" s="55" t="str">
        <f t="shared" si="191"/>
        <v/>
      </c>
      <c r="G1996" s="55" t="str">
        <f t="shared" si="186"/>
        <v/>
      </c>
      <c r="H1996" s="136" t="str">
        <f>IF(AND(M1996&gt;0,M1996&lt;='Summary STATS'!$C$22),1,"")</f>
        <v/>
      </c>
      <c r="J1996" s="26">
        <v>1995</v>
      </c>
      <c r="R1996" s="15"/>
      <c r="S1996" s="15"/>
      <c r="EZ1996" s="134"/>
      <c r="FA1996" s="134"/>
      <c r="FB1996" s="134"/>
      <c r="FC1996" s="134"/>
      <c r="FD1996" s="134"/>
    </row>
    <row r="1997" spans="2:160" x14ac:dyDescent="0.2">
      <c r="B1997" s="55">
        <f t="shared" si="187"/>
        <v>0</v>
      </c>
      <c r="C1997" s="55" t="str">
        <f t="shared" si="188"/>
        <v/>
      </c>
      <c r="D1997" s="55" t="str">
        <f t="shared" si="189"/>
        <v/>
      </c>
      <c r="E1997" s="55" t="str">
        <f t="shared" si="190"/>
        <v/>
      </c>
      <c r="F1997" s="55" t="str">
        <f t="shared" si="191"/>
        <v/>
      </c>
      <c r="G1997" s="55" t="str">
        <f t="shared" si="186"/>
        <v/>
      </c>
      <c r="H1997" s="136" t="str">
        <f>IF(AND(M1997&gt;0,M1997&lt;='Summary STATS'!$C$22),1,"")</f>
        <v/>
      </c>
      <c r="J1997" s="26">
        <v>1996</v>
      </c>
      <c r="R1997" s="15"/>
      <c r="S1997" s="15"/>
      <c r="EZ1997" s="134"/>
      <c r="FA1997" s="134"/>
      <c r="FB1997" s="134"/>
      <c r="FC1997" s="134"/>
      <c r="FD1997" s="134"/>
    </row>
    <row r="1998" spans="2:160" x14ac:dyDescent="0.2">
      <c r="B1998" s="55">
        <f t="shared" si="187"/>
        <v>0</v>
      </c>
      <c r="C1998" s="55" t="str">
        <f t="shared" si="188"/>
        <v/>
      </c>
      <c r="D1998" s="55" t="str">
        <f t="shared" si="189"/>
        <v/>
      </c>
      <c r="E1998" s="55" t="str">
        <f t="shared" si="190"/>
        <v/>
      </c>
      <c r="F1998" s="55" t="str">
        <f t="shared" si="191"/>
        <v/>
      </c>
      <c r="G1998" s="55" t="str">
        <f t="shared" si="186"/>
        <v/>
      </c>
      <c r="H1998" s="136" t="str">
        <f>IF(AND(M1998&gt;0,M1998&lt;='Summary STATS'!$C$22),1,"")</f>
        <v/>
      </c>
      <c r="J1998" s="26">
        <v>1997</v>
      </c>
      <c r="R1998" s="15"/>
      <c r="S1998" s="15"/>
      <c r="EZ1998" s="134"/>
      <c r="FA1998" s="134"/>
      <c r="FB1998" s="134"/>
      <c r="FC1998" s="134"/>
      <c r="FD1998" s="134"/>
    </row>
    <row r="1999" spans="2:160" x14ac:dyDescent="0.2">
      <c r="B1999" s="55">
        <f t="shared" si="187"/>
        <v>0</v>
      </c>
      <c r="C1999" s="55" t="str">
        <f t="shared" si="188"/>
        <v/>
      </c>
      <c r="D1999" s="55" t="str">
        <f t="shared" si="189"/>
        <v/>
      </c>
      <c r="E1999" s="55" t="str">
        <f t="shared" si="190"/>
        <v/>
      </c>
      <c r="F1999" s="55" t="str">
        <f t="shared" si="191"/>
        <v/>
      </c>
      <c r="G1999" s="55" t="str">
        <f t="shared" si="186"/>
        <v/>
      </c>
      <c r="H1999" s="136" t="str">
        <f>IF(AND(M1999&gt;0,M1999&lt;='Summary STATS'!$C$22),1,"")</f>
        <v/>
      </c>
      <c r="J1999" s="26">
        <v>1998</v>
      </c>
      <c r="R1999" s="15"/>
      <c r="S1999" s="15"/>
      <c r="EZ1999" s="134"/>
      <c r="FA1999" s="134"/>
      <c r="FB1999" s="134"/>
      <c r="FC1999" s="134"/>
      <c r="FD1999" s="134"/>
    </row>
    <row r="2000" spans="2:160" x14ac:dyDescent="0.2">
      <c r="B2000" s="55">
        <f t="shared" si="187"/>
        <v>0</v>
      </c>
      <c r="C2000" s="55" t="str">
        <f t="shared" si="188"/>
        <v/>
      </c>
      <c r="D2000" s="55" t="str">
        <f t="shared" si="189"/>
        <v/>
      </c>
      <c r="E2000" s="55" t="str">
        <f t="shared" si="190"/>
        <v/>
      </c>
      <c r="F2000" s="55" t="str">
        <f t="shared" si="191"/>
        <v/>
      </c>
      <c r="G2000" s="55" t="str">
        <f t="shared" si="186"/>
        <v/>
      </c>
      <c r="H2000" s="136" t="str">
        <f>IF(AND(M2000&gt;0,M2000&lt;='Summary STATS'!$C$22),1,"")</f>
        <v/>
      </c>
      <c r="J2000" s="26">
        <v>1999</v>
      </c>
      <c r="R2000" s="15"/>
      <c r="S2000" s="15"/>
      <c r="EZ2000" s="134"/>
      <c r="FA2000" s="134"/>
      <c r="FB2000" s="134"/>
      <c r="FC2000" s="134"/>
      <c r="FD2000" s="134"/>
    </row>
    <row r="2001" spans="2:160" x14ac:dyDescent="0.2">
      <c r="B2001" s="55">
        <f t="shared" si="187"/>
        <v>0</v>
      </c>
      <c r="C2001" s="55" t="str">
        <f t="shared" si="188"/>
        <v/>
      </c>
      <c r="D2001" s="55" t="str">
        <f t="shared" si="189"/>
        <v/>
      </c>
      <c r="E2001" s="55" t="str">
        <f t="shared" si="190"/>
        <v/>
      </c>
      <c r="F2001" s="55" t="str">
        <f t="shared" si="191"/>
        <v/>
      </c>
      <c r="G2001" s="55" t="str">
        <f t="shared" si="186"/>
        <v/>
      </c>
      <c r="H2001" s="136" t="str">
        <f>IF(AND(M2001&gt;0,M2001&lt;='Summary STATS'!$C$22),1,"")</f>
        <v/>
      </c>
      <c r="J2001" s="26">
        <v>2000</v>
      </c>
      <c r="R2001" s="15"/>
      <c r="S2001" s="15"/>
      <c r="EZ2001" s="134"/>
      <c r="FA2001" s="134"/>
      <c r="FB2001" s="134"/>
      <c r="FC2001" s="134"/>
      <c r="FD2001" s="134"/>
    </row>
    <row r="2002" spans="2:160" x14ac:dyDescent="0.2">
      <c r="B2002" s="55">
        <f t="shared" si="187"/>
        <v>0</v>
      </c>
      <c r="C2002" s="55" t="str">
        <f t="shared" si="188"/>
        <v/>
      </c>
      <c r="D2002" s="55" t="str">
        <f t="shared" si="189"/>
        <v/>
      </c>
      <c r="E2002" s="55" t="str">
        <f t="shared" si="190"/>
        <v/>
      </c>
      <c r="F2002" s="55" t="str">
        <f t="shared" si="191"/>
        <v/>
      </c>
      <c r="G2002" s="55" t="str">
        <f t="shared" si="186"/>
        <v/>
      </c>
      <c r="H2002" s="136" t="str">
        <f>IF(AND(M2002&gt;0,M2002&lt;='Summary STATS'!$C$22),1,"")</f>
        <v/>
      </c>
      <c r="J2002" s="26">
        <v>2001</v>
      </c>
      <c r="R2002" s="15"/>
      <c r="S2002" s="15"/>
      <c r="EZ2002" s="134"/>
      <c r="FA2002" s="134"/>
      <c r="FB2002" s="134"/>
      <c r="FC2002" s="134"/>
      <c r="FD2002" s="134"/>
    </row>
    <row r="2003" spans="2:160" x14ac:dyDescent="0.2">
      <c r="B2003" s="55">
        <f t="shared" si="187"/>
        <v>0</v>
      </c>
      <c r="C2003" s="55" t="str">
        <f t="shared" si="188"/>
        <v/>
      </c>
      <c r="D2003" s="55" t="str">
        <f t="shared" si="189"/>
        <v/>
      </c>
      <c r="E2003" s="55" t="str">
        <f t="shared" si="190"/>
        <v/>
      </c>
      <c r="F2003" s="55" t="str">
        <f t="shared" si="191"/>
        <v/>
      </c>
      <c r="G2003" s="55" t="str">
        <f t="shared" si="186"/>
        <v/>
      </c>
      <c r="H2003" s="136" t="str">
        <f>IF(AND(M2003&gt;0,M2003&lt;='Summary STATS'!$C$22),1,"")</f>
        <v/>
      </c>
      <c r="J2003" s="26">
        <v>2002</v>
      </c>
      <c r="R2003" s="15"/>
      <c r="S2003" s="15"/>
      <c r="EZ2003" s="134"/>
      <c r="FA2003" s="134"/>
      <c r="FB2003" s="134"/>
      <c r="FC2003" s="134"/>
      <c r="FD2003" s="134"/>
    </row>
    <row r="2004" spans="2:160" x14ac:dyDescent="0.2">
      <c r="B2004" s="55">
        <f t="shared" si="187"/>
        <v>0</v>
      </c>
      <c r="C2004" s="55" t="str">
        <f t="shared" si="188"/>
        <v/>
      </c>
      <c r="D2004" s="55" t="str">
        <f t="shared" si="189"/>
        <v/>
      </c>
      <c r="E2004" s="55" t="str">
        <f t="shared" si="190"/>
        <v/>
      </c>
      <c r="F2004" s="55" t="str">
        <f t="shared" si="191"/>
        <v/>
      </c>
      <c r="G2004" s="55" t="str">
        <f t="shared" si="186"/>
        <v/>
      </c>
      <c r="H2004" s="136" t="str">
        <f>IF(AND(M2004&gt;0,M2004&lt;='Summary STATS'!$C$22),1,"")</f>
        <v/>
      </c>
      <c r="J2004" s="26">
        <v>2003</v>
      </c>
      <c r="R2004" s="15"/>
      <c r="S2004" s="15"/>
      <c r="EZ2004" s="134"/>
      <c r="FA2004" s="134"/>
      <c r="FB2004" s="134"/>
      <c r="FC2004" s="134"/>
      <c r="FD2004" s="134"/>
    </row>
    <row r="2005" spans="2:160" x14ac:dyDescent="0.2">
      <c r="B2005" s="55">
        <f t="shared" si="187"/>
        <v>0</v>
      </c>
      <c r="C2005" s="55" t="str">
        <f t="shared" si="188"/>
        <v/>
      </c>
      <c r="D2005" s="55" t="str">
        <f t="shared" si="189"/>
        <v/>
      </c>
      <c r="E2005" s="55" t="str">
        <f t="shared" si="190"/>
        <v/>
      </c>
      <c r="F2005" s="55" t="str">
        <f t="shared" si="191"/>
        <v/>
      </c>
      <c r="G2005" s="55" t="str">
        <f t="shared" si="186"/>
        <v/>
      </c>
      <c r="H2005" s="136" t="str">
        <f>IF(AND(M2005&gt;0,M2005&lt;='Summary STATS'!$C$22),1,"")</f>
        <v/>
      </c>
      <c r="J2005" s="26">
        <v>2004</v>
      </c>
      <c r="R2005" s="15"/>
      <c r="S2005" s="15"/>
      <c r="EZ2005" s="134"/>
      <c r="FA2005" s="134"/>
      <c r="FB2005" s="134"/>
      <c r="FC2005" s="134"/>
      <c r="FD2005" s="134"/>
    </row>
    <row r="2006" spans="2:160" x14ac:dyDescent="0.2">
      <c r="B2006" s="55">
        <f t="shared" si="187"/>
        <v>0</v>
      </c>
      <c r="C2006" s="55" t="str">
        <f t="shared" si="188"/>
        <v/>
      </c>
      <c r="D2006" s="55" t="str">
        <f t="shared" si="189"/>
        <v/>
      </c>
      <c r="E2006" s="55" t="str">
        <f t="shared" si="190"/>
        <v/>
      </c>
      <c r="F2006" s="55" t="str">
        <f t="shared" si="191"/>
        <v/>
      </c>
      <c r="G2006" s="55" t="str">
        <f t="shared" si="186"/>
        <v/>
      </c>
      <c r="H2006" s="136" t="str">
        <f>IF(AND(M2006&gt;0,M2006&lt;='Summary STATS'!$C$22),1,"")</f>
        <v/>
      </c>
      <c r="J2006" s="26">
        <v>2005</v>
      </c>
      <c r="R2006" s="15"/>
      <c r="S2006" s="15"/>
      <c r="EZ2006" s="134"/>
      <c r="FA2006" s="134"/>
      <c r="FB2006" s="134"/>
      <c r="FC2006" s="134"/>
      <c r="FD2006" s="134"/>
    </row>
    <row r="2007" spans="2:160" x14ac:dyDescent="0.2">
      <c r="B2007" s="55">
        <f t="shared" si="187"/>
        <v>0</v>
      </c>
      <c r="C2007" s="55" t="str">
        <f t="shared" si="188"/>
        <v/>
      </c>
      <c r="D2007" s="55" t="str">
        <f t="shared" si="189"/>
        <v/>
      </c>
      <c r="E2007" s="55" t="str">
        <f t="shared" si="190"/>
        <v/>
      </c>
      <c r="F2007" s="55" t="str">
        <f t="shared" si="191"/>
        <v/>
      </c>
      <c r="G2007" s="55" t="str">
        <f t="shared" si="186"/>
        <v/>
      </c>
      <c r="H2007" s="136" t="str">
        <f>IF(AND(M2007&gt;0,M2007&lt;='Summary STATS'!$C$22),1,"")</f>
        <v/>
      </c>
      <c r="J2007" s="26">
        <v>2006</v>
      </c>
      <c r="R2007" s="15"/>
      <c r="S2007" s="15"/>
      <c r="EZ2007" s="134"/>
      <c r="FA2007" s="134"/>
      <c r="FB2007" s="134"/>
      <c r="FC2007" s="134"/>
      <c r="FD2007" s="134"/>
    </row>
    <row r="2008" spans="2:160" x14ac:dyDescent="0.2">
      <c r="B2008" s="55">
        <f t="shared" si="187"/>
        <v>0</v>
      </c>
      <c r="C2008" s="55" t="str">
        <f t="shared" si="188"/>
        <v/>
      </c>
      <c r="D2008" s="55" t="str">
        <f t="shared" si="189"/>
        <v/>
      </c>
      <c r="E2008" s="55" t="str">
        <f t="shared" si="190"/>
        <v/>
      </c>
      <c r="F2008" s="55" t="str">
        <f t="shared" si="191"/>
        <v/>
      </c>
      <c r="G2008" s="55" t="str">
        <f t="shared" si="186"/>
        <v/>
      </c>
      <c r="H2008" s="136" t="str">
        <f>IF(AND(M2008&gt;0,M2008&lt;='Summary STATS'!$C$22),1,"")</f>
        <v/>
      </c>
      <c r="J2008" s="26">
        <v>2007</v>
      </c>
      <c r="R2008" s="15"/>
      <c r="S2008" s="15"/>
      <c r="EZ2008" s="134"/>
      <c r="FA2008" s="134"/>
      <c r="FB2008" s="134"/>
      <c r="FC2008" s="134"/>
      <c r="FD2008" s="134"/>
    </row>
    <row r="2009" spans="2:160" x14ac:dyDescent="0.2">
      <c r="B2009" s="55">
        <f t="shared" si="187"/>
        <v>0</v>
      </c>
      <c r="C2009" s="55" t="str">
        <f t="shared" si="188"/>
        <v/>
      </c>
      <c r="D2009" s="55" t="str">
        <f t="shared" si="189"/>
        <v/>
      </c>
      <c r="E2009" s="55" t="str">
        <f t="shared" si="190"/>
        <v/>
      </c>
      <c r="F2009" s="55" t="str">
        <f t="shared" si="191"/>
        <v/>
      </c>
      <c r="G2009" s="55" t="str">
        <f t="shared" si="186"/>
        <v/>
      </c>
      <c r="H2009" s="136" t="str">
        <f>IF(AND(M2009&gt;0,M2009&lt;='Summary STATS'!$C$22),1,"")</f>
        <v/>
      </c>
      <c r="J2009" s="26">
        <v>2008</v>
      </c>
      <c r="R2009" s="15"/>
      <c r="S2009" s="15"/>
      <c r="EZ2009" s="134"/>
      <c r="FA2009" s="134"/>
      <c r="FB2009" s="134"/>
      <c r="FC2009" s="134"/>
      <c r="FD2009" s="134"/>
    </row>
    <row r="2010" spans="2:160" x14ac:dyDescent="0.2">
      <c r="B2010" s="55">
        <f t="shared" si="187"/>
        <v>0</v>
      </c>
      <c r="C2010" s="55" t="str">
        <f t="shared" si="188"/>
        <v/>
      </c>
      <c r="D2010" s="55" t="str">
        <f t="shared" si="189"/>
        <v/>
      </c>
      <c r="E2010" s="55" t="str">
        <f t="shared" si="190"/>
        <v/>
      </c>
      <c r="F2010" s="55" t="str">
        <f t="shared" si="191"/>
        <v/>
      </c>
      <c r="G2010" s="55" t="str">
        <f t="shared" ref="G2010:G2073" si="192">IF($B2010&gt;=1,$M2010,"")</f>
        <v/>
      </c>
      <c r="H2010" s="136" t="str">
        <f>IF(AND(M2010&gt;0,M2010&lt;='Summary STATS'!$C$22),1,"")</f>
        <v/>
      </c>
      <c r="J2010" s="26">
        <v>2009</v>
      </c>
      <c r="R2010" s="15"/>
      <c r="S2010" s="15"/>
      <c r="EZ2010" s="134"/>
      <c r="FA2010" s="134"/>
      <c r="FB2010" s="134"/>
      <c r="FC2010" s="134"/>
      <c r="FD2010" s="134"/>
    </row>
    <row r="2011" spans="2:160" x14ac:dyDescent="0.2">
      <c r="B2011" s="55">
        <f t="shared" si="187"/>
        <v>0</v>
      </c>
      <c r="C2011" s="55" t="str">
        <f t="shared" si="188"/>
        <v/>
      </c>
      <c r="D2011" s="55" t="str">
        <f t="shared" si="189"/>
        <v/>
      </c>
      <c r="E2011" s="55" t="str">
        <f t="shared" si="190"/>
        <v/>
      </c>
      <c r="F2011" s="55" t="str">
        <f t="shared" si="191"/>
        <v/>
      </c>
      <c r="G2011" s="55" t="str">
        <f t="shared" si="192"/>
        <v/>
      </c>
      <c r="H2011" s="136" t="str">
        <f>IF(AND(M2011&gt;0,M2011&lt;='Summary STATS'!$C$22),1,"")</f>
        <v/>
      </c>
      <c r="J2011" s="26">
        <v>2010</v>
      </c>
      <c r="R2011" s="15"/>
      <c r="S2011" s="15"/>
      <c r="EZ2011" s="134"/>
      <c r="FA2011" s="134"/>
      <c r="FB2011" s="134"/>
      <c r="FC2011" s="134"/>
      <c r="FD2011" s="134"/>
    </row>
    <row r="2012" spans="2:160" x14ac:dyDescent="0.2">
      <c r="B2012" s="55">
        <f t="shared" si="187"/>
        <v>0</v>
      </c>
      <c r="C2012" s="55" t="str">
        <f t="shared" si="188"/>
        <v/>
      </c>
      <c r="D2012" s="55" t="str">
        <f t="shared" si="189"/>
        <v/>
      </c>
      <c r="E2012" s="55" t="str">
        <f t="shared" si="190"/>
        <v/>
      </c>
      <c r="F2012" s="55" t="str">
        <f t="shared" si="191"/>
        <v/>
      </c>
      <c r="G2012" s="55" t="str">
        <f t="shared" si="192"/>
        <v/>
      </c>
      <c r="H2012" s="136" t="str">
        <f>IF(AND(M2012&gt;0,M2012&lt;='Summary STATS'!$C$22),1,"")</f>
        <v/>
      </c>
      <c r="J2012" s="26">
        <v>2011</v>
      </c>
      <c r="R2012" s="15"/>
      <c r="S2012" s="15"/>
      <c r="EZ2012" s="134"/>
      <c r="FA2012" s="134"/>
      <c r="FB2012" s="134"/>
      <c r="FC2012" s="134"/>
      <c r="FD2012" s="134"/>
    </row>
    <row r="2013" spans="2:160" x14ac:dyDescent="0.2">
      <c r="B2013" s="55">
        <f t="shared" si="187"/>
        <v>0</v>
      </c>
      <c r="C2013" s="55" t="str">
        <f t="shared" si="188"/>
        <v/>
      </c>
      <c r="D2013" s="55" t="str">
        <f t="shared" si="189"/>
        <v/>
      </c>
      <c r="E2013" s="55" t="str">
        <f t="shared" si="190"/>
        <v/>
      </c>
      <c r="F2013" s="55" t="str">
        <f t="shared" si="191"/>
        <v/>
      </c>
      <c r="G2013" s="55" t="str">
        <f t="shared" si="192"/>
        <v/>
      </c>
      <c r="H2013" s="136" t="str">
        <f>IF(AND(M2013&gt;0,M2013&lt;='Summary STATS'!$C$22),1,"")</f>
        <v/>
      </c>
      <c r="J2013" s="26">
        <v>2012</v>
      </c>
      <c r="R2013" s="15"/>
      <c r="S2013" s="15"/>
      <c r="EZ2013" s="134"/>
      <c r="FA2013" s="134"/>
      <c r="FB2013" s="134"/>
      <c r="FC2013" s="134"/>
      <c r="FD2013" s="134"/>
    </row>
    <row r="2014" spans="2:160" x14ac:dyDescent="0.2">
      <c r="B2014" s="55">
        <f t="shared" si="187"/>
        <v>0</v>
      </c>
      <c r="C2014" s="55" t="str">
        <f t="shared" si="188"/>
        <v/>
      </c>
      <c r="D2014" s="55" t="str">
        <f t="shared" si="189"/>
        <v/>
      </c>
      <c r="E2014" s="55" t="str">
        <f t="shared" si="190"/>
        <v/>
      </c>
      <c r="F2014" s="55" t="str">
        <f t="shared" si="191"/>
        <v/>
      </c>
      <c r="G2014" s="55" t="str">
        <f t="shared" si="192"/>
        <v/>
      </c>
      <c r="H2014" s="136" t="str">
        <f>IF(AND(M2014&gt;0,M2014&lt;='Summary STATS'!$C$22),1,"")</f>
        <v/>
      </c>
      <c r="J2014" s="26">
        <v>2013</v>
      </c>
      <c r="R2014" s="15"/>
      <c r="S2014" s="15"/>
      <c r="EZ2014" s="134"/>
      <c r="FA2014" s="134"/>
      <c r="FB2014" s="134"/>
      <c r="FC2014" s="134"/>
      <c r="FD2014" s="134"/>
    </row>
    <row r="2015" spans="2:160" x14ac:dyDescent="0.2">
      <c r="B2015" s="55">
        <f t="shared" si="187"/>
        <v>0</v>
      </c>
      <c r="C2015" s="55" t="str">
        <f t="shared" si="188"/>
        <v/>
      </c>
      <c r="D2015" s="55" t="str">
        <f t="shared" si="189"/>
        <v/>
      </c>
      <c r="E2015" s="55" t="str">
        <f t="shared" si="190"/>
        <v/>
      </c>
      <c r="F2015" s="55" t="str">
        <f t="shared" si="191"/>
        <v/>
      </c>
      <c r="G2015" s="55" t="str">
        <f t="shared" si="192"/>
        <v/>
      </c>
      <c r="H2015" s="136" t="str">
        <f>IF(AND(M2015&gt;0,M2015&lt;='Summary STATS'!$C$22),1,"")</f>
        <v/>
      </c>
      <c r="J2015" s="26">
        <v>2014</v>
      </c>
      <c r="R2015" s="15"/>
      <c r="S2015" s="15"/>
      <c r="EZ2015" s="134"/>
      <c r="FA2015" s="134"/>
      <c r="FB2015" s="134"/>
      <c r="FC2015" s="134"/>
      <c r="FD2015" s="134"/>
    </row>
    <row r="2016" spans="2:160" x14ac:dyDescent="0.2">
      <c r="B2016" s="55">
        <f t="shared" si="187"/>
        <v>0</v>
      </c>
      <c r="C2016" s="55" t="str">
        <f t="shared" si="188"/>
        <v/>
      </c>
      <c r="D2016" s="55" t="str">
        <f t="shared" si="189"/>
        <v/>
      </c>
      <c r="E2016" s="55" t="str">
        <f t="shared" si="190"/>
        <v/>
      </c>
      <c r="F2016" s="55" t="str">
        <f t="shared" si="191"/>
        <v/>
      </c>
      <c r="G2016" s="55" t="str">
        <f t="shared" si="192"/>
        <v/>
      </c>
      <c r="H2016" s="136" t="str">
        <f>IF(AND(M2016&gt;0,M2016&lt;='Summary STATS'!$C$22),1,"")</f>
        <v/>
      </c>
      <c r="J2016" s="26">
        <v>2015</v>
      </c>
      <c r="R2016" s="15"/>
      <c r="S2016" s="15"/>
      <c r="EZ2016" s="134"/>
      <c r="FA2016" s="134"/>
      <c r="FB2016" s="134"/>
      <c r="FC2016" s="134"/>
      <c r="FD2016" s="134"/>
    </row>
    <row r="2017" spans="2:160" x14ac:dyDescent="0.2">
      <c r="B2017" s="55">
        <f t="shared" si="187"/>
        <v>0</v>
      </c>
      <c r="C2017" s="55" t="str">
        <f t="shared" si="188"/>
        <v/>
      </c>
      <c r="D2017" s="55" t="str">
        <f t="shared" si="189"/>
        <v/>
      </c>
      <c r="E2017" s="55" t="str">
        <f t="shared" si="190"/>
        <v/>
      </c>
      <c r="F2017" s="55" t="str">
        <f t="shared" si="191"/>
        <v/>
      </c>
      <c r="G2017" s="55" t="str">
        <f t="shared" si="192"/>
        <v/>
      </c>
      <c r="H2017" s="136" t="str">
        <f>IF(AND(M2017&gt;0,M2017&lt;='Summary STATS'!$C$22),1,"")</f>
        <v/>
      </c>
      <c r="J2017" s="26">
        <v>2016</v>
      </c>
      <c r="R2017" s="15"/>
      <c r="S2017" s="15"/>
      <c r="EZ2017" s="134"/>
      <c r="FA2017" s="134"/>
      <c r="FB2017" s="134"/>
      <c r="FC2017" s="134"/>
      <c r="FD2017" s="134"/>
    </row>
    <row r="2018" spans="2:160" x14ac:dyDescent="0.2">
      <c r="B2018" s="55">
        <f t="shared" si="187"/>
        <v>0</v>
      </c>
      <c r="C2018" s="55" t="str">
        <f t="shared" si="188"/>
        <v/>
      </c>
      <c r="D2018" s="55" t="str">
        <f t="shared" si="189"/>
        <v/>
      </c>
      <c r="E2018" s="55" t="str">
        <f t="shared" si="190"/>
        <v/>
      </c>
      <c r="F2018" s="55" t="str">
        <f t="shared" si="191"/>
        <v/>
      </c>
      <c r="G2018" s="55" t="str">
        <f t="shared" si="192"/>
        <v/>
      </c>
      <c r="H2018" s="136" t="str">
        <f>IF(AND(M2018&gt;0,M2018&lt;='Summary STATS'!$C$22),1,"")</f>
        <v/>
      </c>
      <c r="J2018" s="26">
        <v>2017</v>
      </c>
      <c r="R2018" s="15"/>
      <c r="S2018" s="15"/>
      <c r="EZ2018" s="134"/>
      <c r="FA2018" s="134"/>
      <c r="FB2018" s="134"/>
      <c r="FC2018" s="134"/>
      <c r="FD2018" s="134"/>
    </row>
    <row r="2019" spans="2:160" x14ac:dyDescent="0.2">
      <c r="B2019" s="55">
        <f t="shared" si="187"/>
        <v>0</v>
      </c>
      <c r="C2019" s="55" t="str">
        <f t="shared" si="188"/>
        <v/>
      </c>
      <c r="D2019" s="55" t="str">
        <f t="shared" si="189"/>
        <v/>
      </c>
      <c r="E2019" s="55" t="str">
        <f t="shared" si="190"/>
        <v/>
      </c>
      <c r="F2019" s="55" t="str">
        <f t="shared" si="191"/>
        <v/>
      </c>
      <c r="G2019" s="55" t="str">
        <f t="shared" si="192"/>
        <v/>
      </c>
      <c r="H2019" s="136" t="str">
        <f>IF(AND(M2019&gt;0,M2019&lt;='Summary STATS'!$C$22),1,"")</f>
        <v/>
      </c>
      <c r="J2019" s="26">
        <v>2018</v>
      </c>
      <c r="R2019" s="15"/>
      <c r="S2019" s="15"/>
      <c r="EZ2019" s="134"/>
      <c r="FA2019" s="134"/>
      <c r="FB2019" s="134"/>
      <c r="FC2019" s="134"/>
      <c r="FD2019" s="134"/>
    </row>
    <row r="2020" spans="2:160" x14ac:dyDescent="0.2">
      <c r="B2020" s="55">
        <f t="shared" si="187"/>
        <v>0</v>
      </c>
      <c r="C2020" s="55" t="str">
        <f t="shared" si="188"/>
        <v/>
      </c>
      <c r="D2020" s="55" t="str">
        <f t="shared" si="189"/>
        <v/>
      </c>
      <c r="E2020" s="55" t="str">
        <f t="shared" si="190"/>
        <v/>
      </c>
      <c r="F2020" s="55" t="str">
        <f t="shared" si="191"/>
        <v/>
      </c>
      <c r="G2020" s="55" t="str">
        <f t="shared" si="192"/>
        <v/>
      </c>
      <c r="H2020" s="136" t="str">
        <f>IF(AND(M2020&gt;0,M2020&lt;='Summary STATS'!$C$22),1,"")</f>
        <v/>
      </c>
      <c r="J2020" s="26">
        <v>2019</v>
      </c>
      <c r="R2020" s="15"/>
      <c r="S2020" s="15"/>
      <c r="EZ2020" s="134"/>
      <c r="FA2020" s="134"/>
      <c r="FB2020" s="134"/>
      <c r="FC2020" s="134"/>
      <c r="FD2020" s="134"/>
    </row>
    <row r="2021" spans="2:160" x14ac:dyDescent="0.2">
      <c r="B2021" s="55">
        <f t="shared" si="187"/>
        <v>0</v>
      </c>
      <c r="C2021" s="55" t="str">
        <f t="shared" si="188"/>
        <v/>
      </c>
      <c r="D2021" s="55" t="str">
        <f t="shared" si="189"/>
        <v/>
      </c>
      <c r="E2021" s="55" t="str">
        <f t="shared" si="190"/>
        <v/>
      </c>
      <c r="F2021" s="55" t="str">
        <f t="shared" si="191"/>
        <v/>
      </c>
      <c r="G2021" s="55" t="str">
        <f t="shared" si="192"/>
        <v/>
      </c>
      <c r="H2021" s="136" t="str">
        <f>IF(AND(M2021&gt;0,M2021&lt;='Summary STATS'!$C$22),1,"")</f>
        <v/>
      </c>
      <c r="J2021" s="26">
        <v>2020</v>
      </c>
      <c r="R2021" s="15"/>
      <c r="S2021" s="15"/>
      <c r="EZ2021" s="134"/>
      <c r="FA2021" s="134"/>
      <c r="FB2021" s="134"/>
      <c r="FC2021" s="134"/>
      <c r="FD2021" s="134"/>
    </row>
    <row r="2022" spans="2:160" x14ac:dyDescent="0.2">
      <c r="B2022" s="55">
        <f t="shared" si="187"/>
        <v>0</v>
      </c>
      <c r="C2022" s="55" t="str">
        <f t="shared" si="188"/>
        <v/>
      </c>
      <c r="D2022" s="55" t="str">
        <f t="shared" si="189"/>
        <v/>
      </c>
      <c r="E2022" s="55" t="str">
        <f t="shared" si="190"/>
        <v/>
      </c>
      <c r="F2022" s="55" t="str">
        <f t="shared" si="191"/>
        <v/>
      </c>
      <c r="G2022" s="55" t="str">
        <f t="shared" si="192"/>
        <v/>
      </c>
      <c r="H2022" s="136" t="str">
        <f>IF(AND(M2022&gt;0,M2022&lt;='Summary STATS'!$C$22),1,"")</f>
        <v/>
      </c>
      <c r="J2022" s="26">
        <v>2021</v>
      </c>
      <c r="R2022" s="15"/>
      <c r="S2022" s="15"/>
      <c r="EZ2022" s="134"/>
      <c r="FA2022" s="134"/>
      <c r="FB2022" s="134"/>
      <c r="FC2022" s="134"/>
      <c r="FD2022" s="134"/>
    </row>
    <row r="2023" spans="2:160" x14ac:dyDescent="0.2">
      <c r="B2023" s="55">
        <f t="shared" si="187"/>
        <v>0</v>
      </c>
      <c r="C2023" s="55" t="str">
        <f t="shared" si="188"/>
        <v/>
      </c>
      <c r="D2023" s="55" t="str">
        <f t="shared" si="189"/>
        <v/>
      </c>
      <c r="E2023" s="55" t="str">
        <f t="shared" si="190"/>
        <v/>
      </c>
      <c r="F2023" s="55" t="str">
        <f t="shared" si="191"/>
        <v/>
      </c>
      <c r="G2023" s="55" t="str">
        <f t="shared" si="192"/>
        <v/>
      </c>
      <c r="H2023" s="136" t="str">
        <f>IF(AND(M2023&gt;0,M2023&lt;='Summary STATS'!$C$22),1,"")</f>
        <v/>
      </c>
      <c r="J2023" s="26">
        <v>2022</v>
      </c>
      <c r="R2023" s="15"/>
      <c r="S2023" s="15"/>
      <c r="EZ2023" s="134"/>
      <c r="FA2023" s="134"/>
      <c r="FB2023" s="134"/>
      <c r="FC2023" s="134"/>
      <c r="FD2023" s="134"/>
    </row>
    <row r="2024" spans="2:160" x14ac:dyDescent="0.2">
      <c r="B2024" s="55">
        <f t="shared" si="187"/>
        <v>0</v>
      </c>
      <c r="C2024" s="55" t="str">
        <f t="shared" si="188"/>
        <v/>
      </c>
      <c r="D2024" s="55" t="str">
        <f t="shared" si="189"/>
        <v/>
      </c>
      <c r="E2024" s="55" t="str">
        <f t="shared" si="190"/>
        <v/>
      </c>
      <c r="F2024" s="55" t="str">
        <f t="shared" si="191"/>
        <v/>
      </c>
      <c r="G2024" s="55" t="str">
        <f t="shared" si="192"/>
        <v/>
      </c>
      <c r="H2024" s="136" t="str">
        <f>IF(AND(M2024&gt;0,M2024&lt;='Summary STATS'!$C$22),1,"")</f>
        <v/>
      </c>
      <c r="J2024" s="26">
        <v>2023</v>
      </c>
      <c r="R2024" s="15"/>
      <c r="S2024" s="15"/>
      <c r="EZ2024" s="134"/>
      <c r="FA2024" s="134"/>
      <c r="FB2024" s="134"/>
      <c r="FC2024" s="134"/>
      <c r="FD2024" s="134"/>
    </row>
    <row r="2025" spans="2:160" x14ac:dyDescent="0.2">
      <c r="B2025" s="55">
        <f t="shared" si="187"/>
        <v>0</v>
      </c>
      <c r="C2025" s="55" t="str">
        <f t="shared" si="188"/>
        <v/>
      </c>
      <c r="D2025" s="55" t="str">
        <f t="shared" si="189"/>
        <v/>
      </c>
      <c r="E2025" s="55" t="str">
        <f t="shared" si="190"/>
        <v/>
      </c>
      <c r="F2025" s="55" t="str">
        <f t="shared" si="191"/>
        <v/>
      </c>
      <c r="G2025" s="55" t="str">
        <f t="shared" si="192"/>
        <v/>
      </c>
      <c r="H2025" s="136" t="str">
        <f>IF(AND(M2025&gt;0,M2025&lt;='Summary STATS'!$C$22),1,"")</f>
        <v/>
      </c>
      <c r="J2025" s="26">
        <v>2024</v>
      </c>
      <c r="R2025" s="15"/>
      <c r="S2025" s="15"/>
      <c r="EZ2025" s="134"/>
      <c r="FA2025" s="134"/>
      <c r="FB2025" s="134"/>
      <c r="FC2025" s="134"/>
      <c r="FD2025" s="134"/>
    </row>
    <row r="2026" spans="2:160" x14ac:dyDescent="0.2">
      <c r="B2026" s="55">
        <f t="shared" si="187"/>
        <v>0</v>
      </c>
      <c r="C2026" s="55" t="str">
        <f t="shared" si="188"/>
        <v/>
      </c>
      <c r="D2026" s="55" t="str">
        <f t="shared" si="189"/>
        <v/>
      </c>
      <c r="E2026" s="55" t="str">
        <f t="shared" si="190"/>
        <v/>
      </c>
      <c r="F2026" s="55" t="str">
        <f t="shared" si="191"/>
        <v/>
      </c>
      <c r="G2026" s="55" t="str">
        <f t="shared" si="192"/>
        <v/>
      </c>
      <c r="H2026" s="136" t="str">
        <f>IF(AND(M2026&gt;0,M2026&lt;='Summary STATS'!$C$22),1,"")</f>
        <v/>
      </c>
      <c r="J2026" s="26">
        <v>2025</v>
      </c>
      <c r="R2026" s="15"/>
      <c r="S2026" s="15"/>
      <c r="EZ2026" s="134"/>
      <c r="FA2026" s="134"/>
      <c r="FB2026" s="134"/>
      <c r="FC2026" s="134"/>
      <c r="FD2026" s="134"/>
    </row>
    <row r="2027" spans="2:160" x14ac:dyDescent="0.2">
      <c r="B2027" s="55">
        <f t="shared" si="187"/>
        <v>0</v>
      </c>
      <c r="C2027" s="55" t="str">
        <f t="shared" si="188"/>
        <v/>
      </c>
      <c r="D2027" s="55" t="str">
        <f t="shared" si="189"/>
        <v/>
      </c>
      <c r="E2027" s="55" t="str">
        <f t="shared" si="190"/>
        <v/>
      </c>
      <c r="F2027" s="55" t="str">
        <f t="shared" si="191"/>
        <v/>
      </c>
      <c r="G2027" s="55" t="str">
        <f t="shared" si="192"/>
        <v/>
      </c>
      <c r="H2027" s="136" t="str">
        <f>IF(AND(M2027&gt;0,M2027&lt;='Summary STATS'!$C$22),1,"")</f>
        <v/>
      </c>
      <c r="J2027" s="26">
        <v>2026</v>
      </c>
      <c r="R2027" s="15"/>
      <c r="S2027" s="15"/>
      <c r="EZ2027" s="134"/>
      <c r="FA2027" s="134"/>
      <c r="FB2027" s="134"/>
      <c r="FC2027" s="134"/>
      <c r="FD2027" s="134"/>
    </row>
    <row r="2028" spans="2:160" x14ac:dyDescent="0.2">
      <c r="B2028" s="55">
        <f t="shared" si="187"/>
        <v>0</v>
      </c>
      <c r="C2028" s="55" t="str">
        <f t="shared" si="188"/>
        <v/>
      </c>
      <c r="D2028" s="55" t="str">
        <f t="shared" si="189"/>
        <v/>
      </c>
      <c r="E2028" s="55" t="str">
        <f t="shared" si="190"/>
        <v/>
      </c>
      <c r="F2028" s="55" t="str">
        <f t="shared" si="191"/>
        <v/>
      </c>
      <c r="G2028" s="55" t="str">
        <f t="shared" si="192"/>
        <v/>
      </c>
      <c r="H2028" s="136" t="str">
        <f>IF(AND(M2028&gt;0,M2028&lt;='Summary STATS'!$C$22),1,"")</f>
        <v/>
      </c>
      <c r="J2028" s="26">
        <v>2027</v>
      </c>
      <c r="R2028" s="15"/>
      <c r="S2028" s="15"/>
      <c r="EZ2028" s="134"/>
      <c r="FA2028" s="134"/>
      <c r="FB2028" s="134"/>
      <c r="FC2028" s="134"/>
      <c r="FD2028" s="134"/>
    </row>
    <row r="2029" spans="2:160" x14ac:dyDescent="0.2">
      <c r="B2029" s="55">
        <f t="shared" si="187"/>
        <v>0</v>
      </c>
      <c r="C2029" s="55" t="str">
        <f t="shared" si="188"/>
        <v/>
      </c>
      <c r="D2029" s="55" t="str">
        <f t="shared" si="189"/>
        <v/>
      </c>
      <c r="E2029" s="55" t="str">
        <f t="shared" si="190"/>
        <v/>
      </c>
      <c r="F2029" s="55" t="str">
        <f t="shared" si="191"/>
        <v/>
      </c>
      <c r="G2029" s="55" t="str">
        <f t="shared" si="192"/>
        <v/>
      </c>
      <c r="H2029" s="136" t="str">
        <f>IF(AND(M2029&gt;0,M2029&lt;='Summary STATS'!$C$22),1,"")</f>
        <v/>
      </c>
      <c r="J2029" s="26">
        <v>2028</v>
      </c>
      <c r="R2029" s="15"/>
      <c r="S2029" s="15"/>
      <c r="EZ2029" s="134"/>
      <c r="FA2029" s="134"/>
      <c r="FB2029" s="134"/>
      <c r="FC2029" s="134"/>
      <c r="FD2029" s="134"/>
    </row>
    <row r="2030" spans="2:160" x14ac:dyDescent="0.2">
      <c r="B2030" s="55">
        <f t="shared" si="187"/>
        <v>0</v>
      </c>
      <c r="C2030" s="55" t="str">
        <f t="shared" si="188"/>
        <v/>
      </c>
      <c r="D2030" s="55" t="str">
        <f t="shared" si="189"/>
        <v/>
      </c>
      <c r="E2030" s="55" t="str">
        <f t="shared" si="190"/>
        <v/>
      </c>
      <c r="F2030" s="55" t="str">
        <f t="shared" si="191"/>
        <v/>
      </c>
      <c r="G2030" s="55" t="str">
        <f t="shared" si="192"/>
        <v/>
      </c>
      <c r="H2030" s="136" t="str">
        <f>IF(AND(M2030&gt;0,M2030&lt;='Summary STATS'!$C$22),1,"")</f>
        <v/>
      </c>
      <c r="J2030" s="26">
        <v>2029</v>
      </c>
      <c r="R2030" s="15"/>
      <c r="S2030" s="15"/>
      <c r="EZ2030" s="134"/>
      <c r="FA2030" s="134"/>
      <c r="FB2030" s="134"/>
      <c r="FC2030" s="134"/>
      <c r="FD2030" s="134"/>
    </row>
    <row r="2031" spans="2:160" x14ac:dyDescent="0.2">
      <c r="B2031" s="55">
        <f t="shared" si="187"/>
        <v>0</v>
      </c>
      <c r="C2031" s="55" t="str">
        <f t="shared" si="188"/>
        <v/>
      </c>
      <c r="D2031" s="55" t="str">
        <f t="shared" si="189"/>
        <v/>
      </c>
      <c r="E2031" s="55" t="str">
        <f t="shared" si="190"/>
        <v/>
      </c>
      <c r="F2031" s="55" t="str">
        <f t="shared" si="191"/>
        <v/>
      </c>
      <c r="G2031" s="55" t="str">
        <f t="shared" si="192"/>
        <v/>
      </c>
      <c r="H2031" s="136" t="str">
        <f>IF(AND(M2031&gt;0,M2031&lt;='Summary STATS'!$C$22),1,"")</f>
        <v/>
      </c>
      <c r="J2031" s="26">
        <v>2030</v>
      </c>
      <c r="R2031" s="15"/>
      <c r="S2031" s="15"/>
      <c r="EZ2031" s="134"/>
      <c r="FA2031" s="134"/>
      <c r="FB2031" s="134"/>
      <c r="FC2031" s="134"/>
      <c r="FD2031" s="134"/>
    </row>
    <row r="2032" spans="2:160" x14ac:dyDescent="0.2">
      <c r="B2032" s="55">
        <f t="shared" si="187"/>
        <v>0</v>
      </c>
      <c r="C2032" s="55" t="str">
        <f t="shared" si="188"/>
        <v/>
      </c>
      <c r="D2032" s="55" t="str">
        <f t="shared" si="189"/>
        <v/>
      </c>
      <c r="E2032" s="55" t="str">
        <f t="shared" si="190"/>
        <v/>
      </c>
      <c r="F2032" s="55" t="str">
        <f t="shared" si="191"/>
        <v/>
      </c>
      <c r="G2032" s="55" t="str">
        <f t="shared" si="192"/>
        <v/>
      </c>
      <c r="H2032" s="136" t="str">
        <f>IF(AND(M2032&gt;0,M2032&lt;='Summary STATS'!$C$22),1,"")</f>
        <v/>
      </c>
      <c r="J2032" s="26">
        <v>2031</v>
      </c>
      <c r="R2032" s="15"/>
      <c r="S2032" s="15"/>
      <c r="EZ2032" s="134"/>
      <c r="FA2032" s="134"/>
      <c r="FB2032" s="134"/>
      <c r="FC2032" s="134"/>
      <c r="FD2032" s="134"/>
    </row>
    <row r="2033" spans="2:160" x14ac:dyDescent="0.2">
      <c r="B2033" s="55">
        <f t="shared" si="187"/>
        <v>0</v>
      </c>
      <c r="C2033" s="55" t="str">
        <f t="shared" si="188"/>
        <v/>
      </c>
      <c r="D2033" s="55" t="str">
        <f t="shared" si="189"/>
        <v/>
      </c>
      <c r="E2033" s="55" t="str">
        <f t="shared" si="190"/>
        <v/>
      </c>
      <c r="F2033" s="55" t="str">
        <f t="shared" si="191"/>
        <v/>
      </c>
      <c r="G2033" s="55" t="str">
        <f t="shared" si="192"/>
        <v/>
      </c>
      <c r="H2033" s="136" t="str">
        <f>IF(AND(M2033&gt;0,M2033&lt;='Summary STATS'!$C$22),1,"")</f>
        <v/>
      </c>
      <c r="J2033" s="26">
        <v>2032</v>
      </c>
      <c r="R2033" s="15"/>
      <c r="S2033" s="15"/>
      <c r="EZ2033" s="134"/>
      <c r="FA2033" s="134"/>
      <c r="FB2033" s="134"/>
      <c r="FC2033" s="134"/>
      <c r="FD2033" s="134"/>
    </row>
    <row r="2034" spans="2:160" x14ac:dyDescent="0.2">
      <c r="B2034" s="55">
        <f t="shared" si="187"/>
        <v>0</v>
      </c>
      <c r="C2034" s="55" t="str">
        <f t="shared" si="188"/>
        <v/>
      </c>
      <c r="D2034" s="55" t="str">
        <f t="shared" si="189"/>
        <v/>
      </c>
      <c r="E2034" s="55" t="str">
        <f t="shared" si="190"/>
        <v/>
      </c>
      <c r="F2034" s="55" t="str">
        <f t="shared" si="191"/>
        <v/>
      </c>
      <c r="G2034" s="55" t="str">
        <f t="shared" si="192"/>
        <v/>
      </c>
      <c r="H2034" s="136" t="str">
        <f>IF(AND(M2034&gt;0,M2034&lt;='Summary STATS'!$C$22),1,"")</f>
        <v/>
      </c>
      <c r="J2034" s="26">
        <v>2033</v>
      </c>
      <c r="R2034" s="15"/>
      <c r="S2034" s="15"/>
      <c r="EZ2034" s="134"/>
      <c r="FA2034" s="134"/>
      <c r="FB2034" s="134"/>
      <c r="FC2034" s="134"/>
      <c r="FD2034" s="134"/>
    </row>
    <row r="2035" spans="2:160" x14ac:dyDescent="0.2">
      <c r="B2035" s="55">
        <f t="shared" si="187"/>
        <v>0</v>
      </c>
      <c r="C2035" s="55" t="str">
        <f t="shared" si="188"/>
        <v/>
      </c>
      <c r="D2035" s="55" t="str">
        <f t="shared" si="189"/>
        <v/>
      </c>
      <c r="E2035" s="55" t="str">
        <f t="shared" si="190"/>
        <v/>
      </c>
      <c r="F2035" s="55" t="str">
        <f t="shared" si="191"/>
        <v/>
      </c>
      <c r="G2035" s="55" t="str">
        <f t="shared" si="192"/>
        <v/>
      </c>
      <c r="H2035" s="136" t="str">
        <f>IF(AND(M2035&gt;0,M2035&lt;='Summary STATS'!$C$22),1,"")</f>
        <v/>
      </c>
      <c r="J2035" s="26">
        <v>2034</v>
      </c>
      <c r="R2035" s="15"/>
      <c r="S2035" s="15"/>
      <c r="EZ2035" s="134"/>
      <c r="FA2035" s="134"/>
      <c r="FB2035" s="134"/>
      <c r="FC2035" s="134"/>
      <c r="FD2035" s="134"/>
    </row>
    <row r="2036" spans="2:160" x14ac:dyDescent="0.2">
      <c r="B2036" s="55">
        <f t="shared" si="187"/>
        <v>0</v>
      </c>
      <c r="C2036" s="55" t="str">
        <f t="shared" si="188"/>
        <v/>
      </c>
      <c r="D2036" s="55" t="str">
        <f t="shared" si="189"/>
        <v/>
      </c>
      <c r="E2036" s="55" t="str">
        <f t="shared" si="190"/>
        <v/>
      </c>
      <c r="F2036" s="55" t="str">
        <f t="shared" si="191"/>
        <v/>
      </c>
      <c r="G2036" s="55" t="str">
        <f t="shared" si="192"/>
        <v/>
      </c>
      <c r="H2036" s="136" t="str">
        <f>IF(AND(M2036&gt;0,M2036&lt;='Summary STATS'!$C$22),1,"")</f>
        <v/>
      </c>
      <c r="J2036" s="26">
        <v>2035</v>
      </c>
      <c r="R2036" s="15"/>
      <c r="S2036" s="15"/>
      <c r="EZ2036" s="134"/>
      <c r="FA2036" s="134"/>
      <c r="FB2036" s="134"/>
      <c r="FC2036" s="134"/>
      <c r="FD2036" s="134"/>
    </row>
    <row r="2037" spans="2:160" x14ac:dyDescent="0.2">
      <c r="B2037" s="55">
        <f t="shared" si="187"/>
        <v>0</v>
      </c>
      <c r="C2037" s="55" t="str">
        <f t="shared" si="188"/>
        <v/>
      </c>
      <c r="D2037" s="55" t="str">
        <f t="shared" si="189"/>
        <v/>
      </c>
      <c r="E2037" s="55" t="str">
        <f t="shared" si="190"/>
        <v/>
      </c>
      <c r="F2037" s="55" t="str">
        <f t="shared" si="191"/>
        <v/>
      </c>
      <c r="G2037" s="55" t="str">
        <f t="shared" si="192"/>
        <v/>
      </c>
      <c r="H2037" s="136" t="str">
        <f>IF(AND(M2037&gt;0,M2037&lt;='Summary STATS'!$C$22),1,"")</f>
        <v/>
      </c>
      <c r="J2037" s="26">
        <v>2036</v>
      </c>
      <c r="R2037" s="15"/>
      <c r="S2037" s="15"/>
      <c r="EZ2037" s="134"/>
      <c r="FA2037" s="134"/>
      <c r="FB2037" s="134"/>
      <c r="FC2037" s="134"/>
      <c r="FD2037" s="134"/>
    </row>
    <row r="2038" spans="2:160" x14ac:dyDescent="0.2">
      <c r="B2038" s="55">
        <f t="shared" si="187"/>
        <v>0</v>
      </c>
      <c r="C2038" s="55" t="str">
        <f t="shared" si="188"/>
        <v/>
      </c>
      <c r="D2038" s="55" t="str">
        <f t="shared" si="189"/>
        <v/>
      </c>
      <c r="E2038" s="55" t="str">
        <f t="shared" si="190"/>
        <v/>
      </c>
      <c r="F2038" s="55" t="str">
        <f t="shared" si="191"/>
        <v/>
      </c>
      <c r="G2038" s="55" t="str">
        <f t="shared" si="192"/>
        <v/>
      </c>
      <c r="H2038" s="136" t="str">
        <f>IF(AND(M2038&gt;0,M2038&lt;='Summary STATS'!$C$22),1,"")</f>
        <v/>
      </c>
      <c r="J2038" s="26">
        <v>2037</v>
      </c>
      <c r="R2038" s="15"/>
      <c r="S2038" s="15"/>
      <c r="EZ2038" s="134"/>
      <c r="FA2038" s="134"/>
      <c r="FB2038" s="134"/>
      <c r="FC2038" s="134"/>
      <c r="FD2038" s="134"/>
    </row>
    <row r="2039" spans="2:160" x14ac:dyDescent="0.2">
      <c r="B2039" s="55">
        <f t="shared" si="187"/>
        <v>0</v>
      </c>
      <c r="C2039" s="55" t="str">
        <f t="shared" si="188"/>
        <v/>
      </c>
      <c r="D2039" s="55" t="str">
        <f t="shared" si="189"/>
        <v/>
      </c>
      <c r="E2039" s="55" t="str">
        <f t="shared" si="190"/>
        <v/>
      </c>
      <c r="F2039" s="55" t="str">
        <f t="shared" si="191"/>
        <v/>
      </c>
      <c r="G2039" s="55" t="str">
        <f t="shared" si="192"/>
        <v/>
      </c>
      <c r="H2039" s="136" t="str">
        <f>IF(AND(M2039&gt;0,M2039&lt;='Summary STATS'!$C$22),1,"")</f>
        <v/>
      </c>
      <c r="J2039" s="26">
        <v>2038</v>
      </c>
      <c r="R2039" s="15"/>
      <c r="S2039" s="15"/>
      <c r="EZ2039" s="134"/>
      <c r="FA2039" s="134"/>
      <c r="FB2039" s="134"/>
      <c r="FC2039" s="134"/>
      <c r="FD2039" s="134"/>
    </row>
    <row r="2040" spans="2:160" x14ac:dyDescent="0.2">
      <c r="B2040" s="55">
        <f t="shared" si="187"/>
        <v>0</v>
      </c>
      <c r="C2040" s="55" t="str">
        <f t="shared" si="188"/>
        <v/>
      </c>
      <c r="D2040" s="55" t="str">
        <f t="shared" si="189"/>
        <v/>
      </c>
      <c r="E2040" s="55" t="str">
        <f t="shared" si="190"/>
        <v/>
      </c>
      <c r="F2040" s="55" t="str">
        <f t="shared" si="191"/>
        <v/>
      </c>
      <c r="G2040" s="55" t="str">
        <f t="shared" si="192"/>
        <v/>
      </c>
      <c r="H2040" s="136" t="str">
        <f>IF(AND(M2040&gt;0,M2040&lt;='Summary STATS'!$C$22),1,"")</f>
        <v/>
      </c>
      <c r="J2040" s="26">
        <v>2039</v>
      </c>
      <c r="R2040" s="15"/>
      <c r="S2040" s="15"/>
      <c r="EZ2040" s="134"/>
      <c r="FA2040" s="134"/>
      <c r="FB2040" s="134"/>
      <c r="FC2040" s="134"/>
      <c r="FD2040" s="134"/>
    </row>
    <row r="2041" spans="2:160" x14ac:dyDescent="0.2">
      <c r="B2041" s="55">
        <f t="shared" si="187"/>
        <v>0</v>
      </c>
      <c r="C2041" s="55" t="str">
        <f t="shared" si="188"/>
        <v/>
      </c>
      <c r="D2041" s="55" t="str">
        <f t="shared" si="189"/>
        <v/>
      </c>
      <c r="E2041" s="55" t="str">
        <f t="shared" si="190"/>
        <v/>
      </c>
      <c r="F2041" s="55" t="str">
        <f t="shared" si="191"/>
        <v/>
      </c>
      <c r="G2041" s="55" t="str">
        <f t="shared" si="192"/>
        <v/>
      </c>
      <c r="H2041" s="136" t="str">
        <f>IF(AND(M2041&gt;0,M2041&lt;='Summary STATS'!$C$22),1,"")</f>
        <v/>
      </c>
      <c r="J2041" s="26">
        <v>2040</v>
      </c>
      <c r="R2041" s="15"/>
      <c r="S2041" s="15"/>
      <c r="EZ2041" s="134"/>
      <c r="FA2041" s="134"/>
      <c r="FB2041" s="134"/>
      <c r="FC2041" s="134"/>
      <c r="FD2041" s="134"/>
    </row>
    <row r="2042" spans="2:160" x14ac:dyDescent="0.2">
      <c r="B2042" s="55">
        <f t="shared" si="187"/>
        <v>0</v>
      </c>
      <c r="C2042" s="55" t="str">
        <f t="shared" si="188"/>
        <v/>
      </c>
      <c r="D2042" s="55" t="str">
        <f t="shared" si="189"/>
        <v/>
      </c>
      <c r="E2042" s="55" t="str">
        <f t="shared" si="190"/>
        <v/>
      </c>
      <c r="F2042" s="55" t="str">
        <f t="shared" si="191"/>
        <v/>
      </c>
      <c r="G2042" s="55" t="str">
        <f t="shared" si="192"/>
        <v/>
      </c>
      <c r="H2042" s="136" t="str">
        <f>IF(AND(M2042&gt;0,M2042&lt;='Summary STATS'!$C$22),1,"")</f>
        <v/>
      </c>
      <c r="J2042" s="26">
        <v>2041</v>
      </c>
      <c r="R2042" s="15"/>
      <c r="S2042" s="15"/>
      <c r="EZ2042" s="134"/>
      <c r="FA2042" s="134"/>
      <c r="FB2042" s="134"/>
      <c r="FC2042" s="134"/>
      <c r="FD2042" s="134"/>
    </row>
    <row r="2043" spans="2:160" x14ac:dyDescent="0.2">
      <c r="B2043" s="55">
        <f t="shared" si="187"/>
        <v>0</v>
      </c>
      <c r="C2043" s="55" t="str">
        <f t="shared" si="188"/>
        <v/>
      </c>
      <c r="D2043" s="55" t="str">
        <f t="shared" si="189"/>
        <v/>
      </c>
      <c r="E2043" s="55" t="str">
        <f t="shared" si="190"/>
        <v/>
      </c>
      <c r="F2043" s="55" t="str">
        <f t="shared" si="191"/>
        <v/>
      </c>
      <c r="G2043" s="55" t="str">
        <f t="shared" si="192"/>
        <v/>
      </c>
      <c r="H2043" s="136" t="str">
        <f>IF(AND(M2043&gt;0,M2043&lt;='Summary STATS'!$C$22),1,"")</f>
        <v/>
      </c>
      <c r="J2043" s="26">
        <v>2042</v>
      </c>
      <c r="R2043" s="15"/>
      <c r="S2043" s="15"/>
      <c r="EZ2043" s="134"/>
      <c r="FA2043" s="134"/>
      <c r="FB2043" s="134"/>
      <c r="FC2043" s="134"/>
      <c r="FD2043" s="134"/>
    </row>
    <row r="2044" spans="2:160" x14ac:dyDescent="0.2">
      <c r="B2044" s="55">
        <f t="shared" si="187"/>
        <v>0</v>
      </c>
      <c r="C2044" s="55" t="str">
        <f t="shared" si="188"/>
        <v/>
      </c>
      <c r="D2044" s="55" t="str">
        <f t="shared" si="189"/>
        <v/>
      </c>
      <c r="E2044" s="55" t="str">
        <f t="shared" si="190"/>
        <v/>
      </c>
      <c r="F2044" s="55" t="str">
        <f t="shared" si="191"/>
        <v/>
      </c>
      <c r="G2044" s="55" t="str">
        <f t="shared" si="192"/>
        <v/>
      </c>
      <c r="H2044" s="136" t="str">
        <f>IF(AND(M2044&gt;0,M2044&lt;='Summary STATS'!$C$22),1,"")</f>
        <v/>
      </c>
      <c r="J2044" s="26">
        <v>2043</v>
      </c>
      <c r="R2044" s="15"/>
      <c r="S2044" s="15"/>
      <c r="EZ2044" s="134"/>
      <c r="FA2044" s="134"/>
      <c r="FB2044" s="134"/>
      <c r="FC2044" s="134"/>
      <c r="FD2044" s="134"/>
    </row>
    <row r="2045" spans="2:160" x14ac:dyDescent="0.2">
      <c r="B2045" s="55">
        <f t="shared" si="187"/>
        <v>0</v>
      </c>
      <c r="C2045" s="55" t="str">
        <f t="shared" si="188"/>
        <v/>
      </c>
      <c r="D2045" s="55" t="str">
        <f t="shared" si="189"/>
        <v/>
      </c>
      <c r="E2045" s="55" t="str">
        <f t="shared" si="190"/>
        <v/>
      </c>
      <c r="F2045" s="55" t="str">
        <f t="shared" si="191"/>
        <v/>
      </c>
      <c r="G2045" s="55" t="str">
        <f t="shared" si="192"/>
        <v/>
      </c>
      <c r="H2045" s="136" t="str">
        <f>IF(AND(M2045&gt;0,M2045&lt;='Summary STATS'!$C$22),1,"")</f>
        <v/>
      </c>
      <c r="J2045" s="26">
        <v>2044</v>
      </c>
      <c r="R2045" s="15"/>
      <c r="S2045" s="15"/>
      <c r="EZ2045" s="134"/>
      <c r="FA2045" s="134"/>
      <c r="FB2045" s="134"/>
      <c r="FC2045" s="134"/>
      <c r="FD2045" s="134"/>
    </row>
    <row r="2046" spans="2:160" x14ac:dyDescent="0.2">
      <c r="B2046" s="55">
        <f t="shared" si="187"/>
        <v>0</v>
      </c>
      <c r="C2046" s="55" t="str">
        <f t="shared" si="188"/>
        <v/>
      </c>
      <c r="D2046" s="55" t="str">
        <f t="shared" si="189"/>
        <v/>
      </c>
      <c r="E2046" s="55" t="str">
        <f t="shared" si="190"/>
        <v/>
      </c>
      <c r="F2046" s="55" t="str">
        <f t="shared" si="191"/>
        <v/>
      </c>
      <c r="G2046" s="55" t="str">
        <f t="shared" si="192"/>
        <v/>
      </c>
      <c r="H2046" s="136" t="str">
        <f>IF(AND(M2046&gt;0,M2046&lt;='Summary STATS'!$C$22),1,"")</f>
        <v/>
      </c>
      <c r="J2046" s="26">
        <v>2045</v>
      </c>
      <c r="R2046" s="15"/>
      <c r="S2046" s="15"/>
      <c r="EZ2046" s="134"/>
      <c r="FA2046" s="134"/>
      <c r="FB2046" s="134"/>
      <c r="FC2046" s="134"/>
      <c r="FD2046" s="134"/>
    </row>
    <row r="2047" spans="2:160" x14ac:dyDescent="0.2">
      <c r="B2047" s="55">
        <f t="shared" si="187"/>
        <v>0</v>
      </c>
      <c r="C2047" s="55" t="str">
        <f t="shared" si="188"/>
        <v/>
      </c>
      <c r="D2047" s="55" t="str">
        <f t="shared" si="189"/>
        <v/>
      </c>
      <c r="E2047" s="55" t="str">
        <f t="shared" si="190"/>
        <v/>
      </c>
      <c r="F2047" s="55" t="str">
        <f t="shared" si="191"/>
        <v/>
      </c>
      <c r="G2047" s="55" t="str">
        <f t="shared" si="192"/>
        <v/>
      </c>
      <c r="H2047" s="136" t="str">
        <f>IF(AND(M2047&gt;0,M2047&lt;='Summary STATS'!$C$22),1,"")</f>
        <v/>
      </c>
      <c r="J2047" s="26">
        <v>2046</v>
      </c>
      <c r="R2047" s="15"/>
      <c r="S2047" s="15"/>
      <c r="EZ2047" s="134"/>
      <c r="FA2047" s="134"/>
      <c r="FB2047" s="134"/>
      <c r="FC2047" s="134"/>
      <c r="FD2047" s="134"/>
    </row>
    <row r="2048" spans="2:160" x14ac:dyDescent="0.2">
      <c r="B2048" s="55">
        <f t="shared" si="187"/>
        <v>0</v>
      </c>
      <c r="C2048" s="55" t="str">
        <f t="shared" si="188"/>
        <v/>
      </c>
      <c r="D2048" s="55" t="str">
        <f t="shared" si="189"/>
        <v/>
      </c>
      <c r="E2048" s="55" t="str">
        <f t="shared" si="190"/>
        <v/>
      </c>
      <c r="F2048" s="55" t="str">
        <f t="shared" si="191"/>
        <v/>
      </c>
      <c r="G2048" s="55" t="str">
        <f t="shared" si="192"/>
        <v/>
      </c>
      <c r="H2048" s="136" t="str">
        <f>IF(AND(M2048&gt;0,M2048&lt;='Summary STATS'!$C$22),1,"")</f>
        <v/>
      </c>
      <c r="J2048" s="26">
        <v>2047</v>
      </c>
      <c r="R2048" s="15"/>
      <c r="S2048" s="15"/>
      <c r="EZ2048" s="134"/>
      <c r="FA2048" s="134"/>
      <c r="FB2048" s="134"/>
      <c r="FC2048" s="134"/>
      <c r="FD2048" s="134"/>
    </row>
    <row r="2049" spans="2:160" x14ac:dyDescent="0.2">
      <c r="B2049" s="55">
        <f t="shared" si="187"/>
        <v>0</v>
      </c>
      <c r="C2049" s="55" t="str">
        <f t="shared" si="188"/>
        <v/>
      </c>
      <c r="D2049" s="55" t="str">
        <f t="shared" si="189"/>
        <v/>
      </c>
      <c r="E2049" s="55" t="str">
        <f t="shared" si="190"/>
        <v/>
      </c>
      <c r="F2049" s="55" t="str">
        <f t="shared" si="191"/>
        <v/>
      </c>
      <c r="G2049" s="55" t="str">
        <f t="shared" si="192"/>
        <v/>
      </c>
      <c r="H2049" s="136" t="str">
        <f>IF(AND(M2049&gt;0,M2049&lt;='Summary STATS'!$C$22),1,"")</f>
        <v/>
      </c>
      <c r="J2049" s="26">
        <v>2048</v>
      </c>
      <c r="R2049" s="15"/>
      <c r="S2049" s="15"/>
      <c r="EZ2049" s="134"/>
      <c r="FA2049" s="134"/>
      <c r="FB2049" s="134"/>
      <c r="FC2049" s="134"/>
      <c r="FD2049" s="134"/>
    </row>
    <row r="2050" spans="2:160" x14ac:dyDescent="0.2">
      <c r="B2050" s="55">
        <f t="shared" ref="B2050:B2113" si="193">COUNT(R2050:EY2050,FE2050:FM2050)</f>
        <v>0</v>
      </c>
      <c r="C2050" s="55" t="str">
        <f t="shared" ref="C2050:C2113" si="194">IF(COUNT(R2050:EY2050,FE2050:FM2050)&gt;0,COUNT(R2050:EY2050,FE2050:FM2050),"")</f>
        <v/>
      </c>
      <c r="D2050" s="55" t="str">
        <f t="shared" ref="D2050:D2113" si="195">IF(COUNT(T2050:BJ2050,BL2050:BT2050,BV2050:CB2050,CD2050:EY2050,FE2050:FM2050)&gt;0,COUNT(T2050:BJ2050,BL2050:BT2050,BV2050:CB2050,CD2050:EY2050,FE2050:FM2050),"")</f>
        <v/>
      </c>
      <c r="E2050" s="55" t="str">
        <f t="shared" ref="E2050:E2113" si="196">IF(H2050=1,COUNT(R2050:EY2050,FE2050:FM2050),"")</f>
        <v/>
      </c>
      <c r="F2050" s="55" t="str">
        <f t="shared" ref="F2050:F2113" si="197">IF(H2050=1,COUNT(T2050:BJ2050,BL2050:BT2050,BV2050:CB2050,CD2050:EY2050,FE2050:FM2050),"")</f>
        <v/>
      </c>
      <c r="G2050" s="55" t="str">
        <f t="shared" si="192"/>
        <v/>
      </c>
      <c r="H2050" s="136" t="str">
        <f>IF(AND(M2050&gt;0,M2050&lt;='Summary STATS'!$C$22),1,"")</f>
        <v/>
      </c>
      <c r="J2050" s="26">
        <v>2049</v>
      </c>
      <c r="R2050" s="15"/>
      <c r="S2050" s="15"/>
      <c r="EZ2050" s="134"/>
      <c r="FA2050" s="134"/>
      <c r="FB2050" s="134"/>
      <c r="FC2050" s="134"/>
      <c r="FD2050" s="134"/>
    </row>
    <row r="2051" spans="2:160" x14ac:dyDescent="0.2">
      <c r="B2051" s="55">
        <f t="shared" si="193"/>
        <v>0</v>
      </c>
      <c r="C2051" s="55" t="str">
        <f t="shared" si="194"/>
        <v/>
      </c>
      <c r="D2051" s="55" t="str">
        <f t="shared" si="195"/>
        <v/>
      </c>
      <c r="E2051" s="55" t="str">
        <f t="shared" si="196"/>
        <v/>
      </c>
      <c r="F2051" s="55" t="str">
        <f t="shared" si="197"/>
        <v/>
      </c>
      <c r="G2051" s="55" t="str">
        <f t="shared" si="192"/>
        <v/>
      </c>
      <c r="H2051" s="136" t="str">
        <f>IF(AND(M2051&gt;0,M2051&lt;='Summary STATS'!$C$22),1,"")</f>
        <v/>
      </c>
      <c r="J2051" s="26">
        <v>2050</v>
      </c>
      <c r="R2051" s="15"/>
      <c r="S2051" s="15"/>
      <c r="EZ2051" s="134"/>
      <c r="FA2051" s="134"/>
      <c r="FB2051" s="134"/>
      <c r="FC2051" s="134"/>
      <c r="FD2051" s="134"/>
    </row>
    <row r="2052" spans="2:160" x14ac:dyDescent="0.2">
      <c r="B2052" s="55">
        <f t="shared" si="193"/>
        <v>0</v>
      </c>
      <c r="C2052" s="55" t="str">
        <f t="shared" si="194"/>
        <v/>
      </c>
      <c r="D2052" s="55" t="str">
        <f t="shared" si="195"/>
        <v/>
      </c>
      <c r="E2052" s="55" t="str">
        <f t="shared" si="196"/>
        <v/>
      </c>
      <c r="F2052" s="55" t="str">
        <f t="shared" si="197"/>
        <v/>
      </c>
      <c r="G2052" s="55" t="str">
        <f t="shared" si="192"/>
        <v/>
      </c>
      <c r="H2052" s="136" t="str">
        <f>IF(AND(M2052&gt;0,M2052&lt;='Summary STATS'!$C$22),1,"")</f>
        <v/>
      </c>
      <c r="J2052" s="26">
        <v>2051</v>
      </c>
      <c r="R2052" s="15"/>
      <c r="S2052" s="15"/>
      <c r="EZ2052" s="134"/>
      <c r="FA2052" s="134"/>
      <c r="FB2052" s="134"/>
      <c r="FC2052" s="134"/>
      <c r="FD2052" s="134"/>
    </row>
    <row r="2053" spans="2:160" x14ac:dyDescent="0.2">
      <c r="B2053" s="55">
        <f t="shared" si="193"/>
        <v>0</v>
      </c>
      <c r="C2053" s="55" t="str">
        <f t="shared" si="194"/>
        <v/>
      </c>
      <c r="D2053" s="55" t="str">
        <f t="shared" si="195"/>
        <v/>
      </c>
      <c r="E2053" s="55" t="str">
        <f t="shared" si="196"/>
        <v/>
      </c>
      <c r="F2053" s="55" t="str">
        <f t="shared" si="197"/>
        <v/>
      </c>
      <c r="G2053" s="55" t="str">
        <f t="shared" si="192"/>
        <v/>
      </c>
      <c r="H2053" s="136" t="str">
        <f>IF(AND(M2053&gt;0,M2053&lt;='Summary STATS'!$C$22),1,"")</f>
        <v/>
      </c>
      <c r="J2053" s="26">
        <v>2052</v>
      </c>
      <c r="R2053" s="15"/>
      <c r="S2053" s="15"/>
      <c r="EZ2053" s="134"/>
      <c r="FA2053" s="134"/>
      <c r="FB2053" s="134"/>
      <c r="FC2053" s="134"/>
      <c r="FD2053" s="134"/>
    </row>
    <row r="2054" spans="2:160" x14ac:dyDescent="0.2">
      <c r="B2054" s="55">
        <f t="shared" si="193"/>
        <v>0</v>
      </c>
      <c r="C2054" s="55" t="str">
        <f t="shared" si="194"/>
        <v/>
      </c>
      <c r="D2054" s="55" t="str">
        <f t="shared" si="195"/>
        <v/>
      </c>
      <c r="E2054" s="55" t="str">
        <f t="shared" si="196"/>
        <v/>
      </c>
      <c r="F2054" s="55" t="str">
        <f t="shared" si="197"/>
        <v/>
      </c>
      <c r="G2054" s="55" t="str">
        <f t="shared" si="192"/>
        <v/>
      </c>
      <c r="H2054" s="136" t="str">
        <f>IF(AND(M2054&gt;0,M2054&lt;='Summary STATS'!$C$22),1,"")</f>
        <v/>
      </c>
      <c r="J2054" s="26">
        <v>2053</v>
      </c>
      <c r="R2054" s="15"/>
      <c r="S2054" s="15"/>
      <c r="EZ2054" s="134"/>
      <c r="FA2054" s="134"/>
      <c r="FB2054" s="134"/>
      <c r="FC2054" s="134"/>
      <c r="FD2054" s="134"/>
    </row>
    <row r="2055" spans="2:160" x14ac:dyDescent="0.2">
      <c r="B2055" s="55">
        <f t="shared" si="193"/>
        <v>0</v>
      </c>
      <c r="C2055" s="55" t="str">
        <f t="shared" si="194"/>
        <v/>
      </c>
      <c r="D2055" s="55" t="str">
        <f t="shared" si="195"/>
        <v/>
      </c>
      <c r="E2055" s="55" t="str">
        <f t="shared" si="196"/>
        <v/>
      </c>
      <c r="F2055" s="55" t="str">
        <f t="shared" si="197"/>
        <v/>
      </c>
      <c r="G2055" s="55" t="str">
        <f t="shared" si="192"/>
        <v/>
      </c>
      <c r="H2055" s="136" t="str">
        <f>IF(AND(M2055&gt;0,M2055&lt;='Summary STATS'!$C$22),1,"")</f>
        <v/>
      </c>
      <c r="J2055" s="26">
        <v>2054</v>
      </c>
      <c r="R2055" s="15"/>
      <c r="S2055" s="15"/>
      <c r="EZ2055" s="134"/>
      <c r="FA2055" s="134"/>
      <c r="FB2055" s="134"/>
      <c r="FC2055" s="134"/>
      <c r="FD2055" s="134"/>
    </row>
    <row r="2056" spans="2:160" x14ac:dyDescent="0.2">
      <c r="B2056" s="55">
        <f t="shared" si="193"/>
        <v>0</v>
      </c>
      <c r="C2056" s="55" t="str">
        <f t="shared" si="194"/>
        <v/>
      </c>
      <c r="D2056" s="55" t="str">
        <f t="shared" si="195"/>
        <v/>
      </c>
      <c r="E2056" s="55" t="str">
        <f t="shared" si="196"/>
        <v/>
      </c>
      <c r="F2056" s="55" t="str">
        <f t="shared" si="197"/>
        <v/>
      </c>
      <c r="G2056" s="55" t="str">
        <f t="shared" si="192"/>
        <v/>
      </c>
      <c r="H2056" s="136" t="str">
        <f>IF(AND(M2056&gt;0,M2056&lt;='Summary STATS'!$C$22),1,"")</f>
        <v/>
      </c>
      <c r="J2056" s="26">
        <v>2055</v>
      </c>
      <c r="R2056" s="15"/>
      <c r="S2056" s="15"/>
      <c r="EZ2056" s="134"/>
      <c r="FA2056" s="134"/>
      <c r="FB2056" s="134"/>
      <c r="FC2056" s="134"/>
      <c r="FD2056" s="134"/>
    </row>
    <row r="2057" spans="2:160" x14ac:dyDescent="0.2">
      <c r="B2057" s="55">
        <f t="shared" si="193"/>
        <v>0</v>
      </c>
      <c r="C2057" s="55" t="str">
        <f t="shared" si="194"/>
        <v/>
      </c>
      <c r="D2057" s="55" t="str">
        <f t="shared" si="195"/>
        <v/>
      </c>
      <c r="E2057" s="55" t="str">
        <f t="shared" si="196"/>
        <v/>
      </c>
      <c r="F2057" s="55" t="str">
        <f t="shared" si="197"/>
        <v/>
      </c>
      <c r="G2057" s="55" t="str">
        <f t="shared" si="192"/>
        <v/>
      </c>
      <c r="H2057" s="136" t="str">
        <f>IF(AND(M2057&gt;0,M2057&lt;='Summary STATS'!$C$22),1,"")</f>
        <v/>
      </c>
      <c r="J2057" s="26">
        <v>2056</v>
      </c>
      <c r="R2057" s="15"/>
      <c r="S2057" s="15"/>
      <c r="EZ2057" s="134"/>
      <c r="FA2057" s="134"/>
      <c r="FB2057" s="134"/>
      <c r="FC2057" s="134"/>
      <c r="FD2057" s="134"/>
    </row>
    <row r="2058" spans="2:160" x14ac:dyDescent="0.2">
      <c r="B2058" s="55">
        <f t="shared" si="193"/>
        <v>0</v>
      </c>
      <c r="C2058" s="55" t="str">
        <f t="shared" si="194"/>
        <v/>
      </c>
      <c r="D2058" s="55" t="str">
        <f t="shared" si="195"/>
        <v/>
      </c>
      <c r="E2058" s="55" t="str">
        <f t="shared" si="196"/>
        <v/>
      </c>
      <c r="F2058" s="55" t="str">
        <f t="shared" si="197"/>
        <v/>
      </c>
      <c r="G2058" s="55" t="str">
        <f t="shared" si="192"/>
        <v/>
      </c>
      <c r="H2058" s="136" t="str">
        <f>IF(AND(M2058&gt;0,M2058&lt;='Summary STATS'!$C$22),1,"")</f>
        <v/>
      </c>
      <c r="J2058" s="26">
        <v>2057</v>
      </c>
      <c r="R2058" s="15"/>
      <c r="S2058" s="15"/>
      <c r="EZ2058" s="134"/>
      <c r="FA2058" s="134"/>
      <c r="FB2058" s="134"/>
      <c r="FC2058" s="134"/>
      <c r="FD2058" s="134"/>
    </row>
    <row r="2059" spans="2:160" x14ac:dyDescent="0.2">
      <c r="B2059" s="55">
        <f t="shared" si="193"/>
        <v>0</v>
      </c>
      <c r="C2059" s="55" t="str">
        <f t="shared" si="194"/>
        <v/>
      </c>
      <c r="D2059" s="55" t="str">
        <f t="shared" si="195"/>
        <v/>
      </c>
      <c r="E2059" s="55" t="str">
        <f t="shared" si="196"/>
        <v/>
      </c>
      <c r="F2059" s="55" t="str">
        <f t="shared" si="197"/>
        <v/>
      </c>
      <c r="G2059" s="55" t="str">
        <f t="shared" si="192"/>
        <v/>
      </c>
      <c r="H2059" s="136" t="str">
        <f>IF(AND(M2059&gt;0,M2059&lt;='Summary STATS'!$C$22),1,"")</f>
        <v/>
      </c>
      <c r="J2059" s="26">
        <v>2058</v>
      </c>
      <c r="R2059" s="15"/>
      <c r="S2059" s="15"/>
      <c r="EZ2059" s="134"/>
      <c r="FA2059" s="134"/>
      <c r="FB2059" s="134"/>
      <c r="FC2059" s="134"/>
      <c r="FD2059" s="134"/>
    </row>
    <row r="2060" spans="2:160" x14ac:dyDescent="0.2">
      <c r="B2060" s="55">
        <f t="shared" si="193"/>
        <v>0</v>
      </c>
      <c r="C2060" s="55" t="str">
        <f t="shared" si="194"/>
        <v/>
      </c>
      <c r="D2060" s="55" t="str">
        <f t="shared" si="195"/>
        <v/>
      </c>
      <c r="E2060" s="55" t="str">
        <f t="shared" si="196"/>
        <v/>
      </c>
      <c r="F2060" s="55" t="str">
        <f t="shared" si="197"/>
        <v/>
      </c>
      <c r="G2060" s="55" t="str">
        <f t="shared" si="192"/>
        <v/>
      </c>
      <c r="H2060" s="136" t="str">
        <f>IF(AND(M2060&gt;0,M2060&lt;='Summary STATS'!$C$22),1,"")</f>
        <v/>
      </c>
      <c r="J2060" s="26">
        <v>2059</v>
      </c>
      <c r="R2060" s="15"/>
      <c r="S2060" s="15"/>
      <c r="EZ2060" s="134"/>
      <c r="FA2060" s="134"/>
      <c r="FB2060" s="134"/>
      <c r="FC2060" s="134"/>
      <c r="FD2060" s="134"/>
    </row>
    <row r="2061" spans="2:160" x14ac:dyDescent="0.2">
      <c r="B2061" s="55">
        <f t="shared" si="193"/>
        <v>0</v>
      </c>
      <c r="C2061" s="55" t="str">
        <f t="shared" si="194"/>
        <v/>
      </c>
      <c r="D2061" s="55" t="str">
        <f t="shared" si="195"/>
        <v/>
      </c>
      <c r="E2061" s="55" t="str">
        <f t="shared" si="196"/>
        <v/>
      </c>
      <c r="F2061" s="55" t="str">
        <f t="shared" si="197"/>
        <v/>
      </c>
      <c r="G2061" s="55" t="str">
        <f t="shared" si="192"/>
        <v/>
      </c>
      <c r="H2061" s="136" t="str">
        <f>IF(AND(M2061&gt;0,M2061&lt;='Summary STATS'!$C$22),1,"")</f>
        <v/>
      </c>
      <c r="J2061" s="26">
        <v>2060</v>
      </c>
      <c r="R2061" s="15"/>
      <c r="S2061" s="15"/>
      <c r="EZ2061" s="134"/>
      <c r="FA2061" s="134"/>
      <c r="FB2061" s="134"/>
      <c r="FC2061" s="134"/>
      <c r="FD2061" s="134"/>
    </row>
    <row r="2062" spans="2:160" x14ac:dyDescent="0.2">
      <c r="B2062" s="55">
        <f t="shared" si="193"/>
        <v>0</v>
      </c>
      <c r="C2062" s="55" t="str">
        <f t="shared" si="194"/>
        <v/>
      </c>
      <c r="D2062" s="55" t="str">
        <f t="shared" si="195"/>
        <v/>
      </c>
      <c r="E2062" s="55" t="str">
        <f t="shared" si="196"/>
        <v/>
      </c>
      <c r="F2062" s="55" t="str">
        <f t="shared" si="197"/>
        <v/>
      </c>
      <c r="G2062" s="55" t="str">
        <f t="shared" si="192"/>
        <v/>
      </c>
      <c r="H2062" s="136" t="str">
        <f>IF(AND(M2062&gt;0,M2062&lt;='Summary STATS'!$C$22),1,"")</f>
        <v/>
      </c>
      <c r="J2062" s="26">
        <v>2061</v>
      </c>
      <c r="R2062" s="15"/>
      <c r="S2062" s="15"/>
      <c r="EZ2062" s="134"/>
      <c r="FA2062" s="134"/>
      <c r="FB2062" s="134"/>
      <c r="FC2062" s="134"/>
      <c r="FD2062" s="134"/>
    </row>
    <row r="2063" spans="2:160" x14ac:dyDescent="0.2">
      <c r="B2063" s="55">
        <f t="shared" si="193"/>
        <v>0</v>
      </c>
      <c r="C2063" s="55" t="str">
        <f t="shared" si="194"/>
        <v/>
      </c>
      <c r="D2063" s="55" t="str">
        <f t="shared" si="195"/>
        <v/>
      </c>
      <c r="E2063" s="55" t="str">
        <f t="shared" si="196"/>
        <v/>
      </c>
      <c r="F2063" s="55" t="str">
        <f t="shared" si="197"/>
        <v/>
      </c>
      <c r="G2063" s="55" t="str">
        <f t="shared" si="192"/>
        <v/>
      </c>
      <c r="H2063" s="136" t="str">
        <f>IF(AND(M2063&gt;0,M2063&lt;='Summary STATS'!$C$22),1,"")</f>
        <v/>
      </c>
      <c r="J2063" s="26">
        <v>2062</v>
      </c>
      <c r="R2063" s="15"/>
      <c r="S2063" s="15"/>
      <c r="EZ2063" s="134"/>
      <c r="FA2063" s="134"/>
      <c r="FB2063" s="134"/>
      <c r="FC2063" s="134"/>
      <c r="FD2063" s="134"/>
    </row>
    <row r="2064" spans="2:160" x14ac:dyDescent="0.2">
      <c r="B2064" s="55">
        <f t="shared" si="193"/>
        <v>0</v>
      </c>
      <c r="C2064" s="55" t="str">
        <f t="shared" si="194"/>
        <v/>
      </c>
      <c r="D2064" s="55" t="str">
        <f t="shared" si="195"/>
        <v/>
      </c>
      <c r="E2064" s="55" t="str">
        <f t="shared" si="196"/>
        <v/>
      </c>
      <c r="F2064" s="55" t="str">
        <f t="shared" si="197"/>
        <v/>
      </c>
      <c r="G2064" s="55" t="str">
        <f t="shared" si="192"/>
        <v/>
      </c>
      <c r="H2064" s="136" t="str">
        <f>IF(AND(M2064&gt;0,M2064&lt;='Summary STATS'!$C$22),1,"")</f>
        <v/>
      </c>
      <c r="J2064" s="26">
        <v>2063</v>
      </c>
      <c r="R2064" s="15"/>
      <c r="S2064" s="15"/>
      <c r="EZ2064" s="134"/>
      <c r="FA2064" s="134"/>
      <c r="FB2064" s="134"/>
      <c r="FC2064" s="134"/>
      <c r="FD2064" s="134"/>
    </row>
    <row r="2065" spans="2:160" x14ac:dyDescent="0.2">
      <c r="B2065" s="55">
        <f t="shared" si="193"/>
        <v>0</v>
      </c>
      <c r="C2065" s="55" t="str">
        <f t="shared" si="194"/>
        <v/>
      </c>
      <c r="D2065" s="55" t="str">
        <f t="shared" si="195"/>
        <v/>
      </c>
      <c r="E2065" s="55" t="str">
        <f t="shared" si="196"/>
        <v/>
      </c>
      <c r="F2065" s="55" t="str">
        <f t="shared" si="197"/>
        <v/>
      </c>
      <c r="G2065" s="55" t="str">
        <f t="shared" si="192"/>
        <v/>
      </c>
      <c r="H2065" s="136" t="str">
        <f>IF(AND(M2065&gt;0,M2065&lt;='Summary STATS'!$C$22),1,"")</f>
        <v/>
      </c>
      <c r="J2065" s="26">
        <v>2064</v>
      </c>
      <c r="R2065" s="15"/>
      <c r="S2065" s="15"/>
      <c r="EZ2065" s="134"/>
      <c r="FA2065" s="134"/>
      <c r="FB2065" s="134"/>
      <c r="FC2065" s="134"/>
      <c r="FD2065" s="134"/>
    </row>
    <row r="2066" spans="2:160" x14ac:dyDescent="0.2">
      <c r="B2066" s="55">
        <f t="shared" si="193"/>
        <v>0</v>
      </c>
      <c r="C2066" s="55" t="str">
        <f t="shared" si="194"/>
        <v/>
      </c>
      <c r="D2066" s="55" t="str">
        <f t="shared" si="195"/>
        <v/>
      </c>
      <c r="E2066" s="55" t="str">
        <f t="shared" si="196"/>
        <v/>
      </c>
      <c r="F2066" s="55" t="str">
        <f t="shared" si="197"/>
        <v/>
      </c>
      <c r="G2066" s="55" t="str">
        <f t="shared" si="192"/>
        <v/>
      </c>
      <c r="H2066" s="136" t="str">
        <f>IF(AND(M2066&gt;0,M2066&lt;='Summary STATS'!$C$22),1,"")</f>
        <v/>
      </c>
      <c r="J2066" s="26">
        <v>2065</v>
      </c>
      <c r="R2066" s="15"/>
      <c r="S2066" s="15"/>
      <c r="EZ2066" s="134"/>
      <c r="FA2066" s="134"/>
      <c r="FB2066" s="134"/>
      <c r="FC2066" s="134"/>
      <c r="FD2066" s="134"/>
    </row>
    <row r="2067" spans="2:160" x14ac:dyDescent="0.2">
      <c r="B2067" s="55">
        <f t="shared" si="193"/>
        <v>0</v>
      </c>
      <c r="C2067" s="55" t="str">
        <f t="shared" si="194"/>
        <v/>
      </c>
      <c r="D2067" s="55" t="str">
        <f t="shared" si="195"/>
        <v/>
      </c>
      <c r="E2067" s="55" t="str">
        <f t="shared" si="196"/>
        <v/>
      </c>
      <c r="F2067" s="55" t="str">
        <f t="shared" si="197"/>
        <v/>
      </c>
      <c r="G2067" s="55" t="str">
        <f t="shared" si="192"/>
        <v/>
      </c>
      <c r="H2067" s="136" t="str">
        <f>IF(AND(M2067&gt;0,M2067&lt;='Summary STATS'!$C$22),1,"")</f>
        <v/>
      </c>
      <c r="J2067" s="26">
        <v>2066</v>
      </c>
      <c r="R2067" s="15"/>
      <c r="S2067" s="15"/>
      <c r="EZ2067" s="134"/>
      <c r="FA2067" s="134"/>
      <c r="FB2067" s="134"/>
      <c r="FC2067" s="134"/>
      <c r="FD2067" s="134"/>
    </row>
    <row r="2068" spans="2:160" x14ac:dyDescent="0.2">
      <c r="B2068" s="55">
        <f t="shared" si="193"/>
        <v>0</v>
      </c>
      <c r="C2068" s="55" t="str">
        <f t="shared" si="194"/>
        <v/>
      </c>
      <c r="D2068" s="55" t="str">
        <f t="shared" si="195"/>
        <v/>
      </c>
      <c r="E2068" s="55" t="str">
        <f t="shared" si="196"/>
        <v/>
      </c>
      <c r="F2068" s="55" t="str">
        <f t="shared" si="197"/>
        <v/>
      </c>
      <c r="G2068" s="55" t="str">
        <f t="shared" si="192"/>
        <v/>
      </c>
      <c r="H2068" s="136" t="str">
        <f>IF(AND(M2068&gt;0,M2068&lt;='Summary STATS'!$C$22),1,"")</f>
        <v/>
      </c>
      <c r="J2068" s="26">
        <v>2067</v>
      </c>
      <c r="R2068" s="15"/>
      <c r="S2068" s="15"/>
      <c r="EZ2068" s="134"/>
      <c r="FA2068" s="134"/>
      <c r="FB2068" s="134"/>
      <c r="FC2068" s="134"/>
      <c r="FD2068" s="134"/>
    </row>
    <row r="2069" spans="2:160" x14ac:dyDescent="0.2">
      <c r="B2069" s="55">
        <f t="shared" si="193"/>
        <v>0</v>
      </c>
      <c r="C2069" s="55" t="str">
        <f t="shared" si="194"/>
        <v/>
      </c>
      <c r="D2069" s="55" t="str">
        <f t="shared" si="195"/>
        <v/>
      </c>
      <c r="E2069" s="55" t="str">
        <f t="shared" si="196"/>
        <v/>
      </c>
      <c r="F2069" s="55" t="str">
        <f t="shared" si="197"/>
        <v/>
      </c>
      <c r="G2069" s="55" t="str">
        <f t="shared" si="192"/>
        <v/>
      </c>
      <c r="H2069" s="136" t="str">
        <f>IF(AND(M2069&gt;0,M2069&lt;='Summary STATS'!$C$22),1,"")</f>
        <v/>
      </c>
      <c r="J2069" s="26">
        <v>2068</v>
      </c>
      <c r="R2069" s="15"/>
      <c r="S2069" s="15"/>
      <c r="EZ2069" s="134"/>
      <c r="FA2069" s="134"/>
      <c r="FB2069" s="134"/>
      <c r="FC2069" s="134"/>
      <c r="FD2069" s="134"/>
    </row>
    <row r="2070" spans="2:160" x14ac:dyDescent="0.2">
      <c r="B2070" s="55">
        <f t="shared" si="193"/>
        <v>0</v>
      </c>
      <c r="C2070" s="55" t="str">
        <f t="shared" si="194"/>
        <v/>
      </c>
      <c r="D2070" s="55" t="str">
        <f t="shared" si="195"/>
        <v/>
      </c>
      <c r="E2070" s="55" t="str">
        <f t="shared" si="196"/>
        <v/>
      </c>
      <c r="F2070" s="55" t="str">
        <f t="shared" si="197"/>
        <v/>
      </c>
      <c r="G2070" s="55" t="str">
        <f t="shared" si="192"/>
        <v/>
      </c>
      <c r="H2070" s="136" t="str">
        <f>IF(AND(M2070&gt;0,M2070&lt;='Summary STATS'!$C$22),1,"")</f>
        <v/>
      </c>
      <c r="J2070" s="26">
        <v>2069</v>
      </c>
      <c r="R2070" s="15"/>
      <c r="S2070" s="15"/>
      <c r="EZ2070" s="134"/>
      <c r="FA2070" s="134"/>
      <c r="FB2070" s="134"/>
      <c r="FC2070" s="134"/>
      <c r="FD2070" s="134"/>
    </row>
    <row r="2071" spans="2:160" x14ac:dyDescent="0.2">
      <c r="B2071" s="55">
        <f t="shared" si="193"/>
        <v>0</v>
      </c>
      <c r="C2071" s="55" t="str">
        <f t="shared" si="194"/>
        <v/>
      </c>
      <c r="D2071" s="55" t="str">
        <f t="shared" si="195"/>
        <v/>
      </c>
      <c r="E2071" s="55" t="str">
        <f t="shared" si="196"/>
        <v/>
      </c>
      <c r="F2071" s="55" t="str">
        <f t="shared" si="197"/>
        <v/>
      </c>
      <c r="G2071" s="55" t="str">
        <f t="shared" si="192"/>
        <v/>
      </c>
      <c r="H2071" s="136" t="str">
        <f>IF(AND(M2071&gt;0,M2071&lt;='Summary STATS'!$C$22),1,"")</f>
        <v/>
      </c>
      <c r="J2071" s="26">
        <v>2070</v>
      </c>
      <c r="R2071" s="15"/>
      <c r="S2071" s="15"/>
      <c r="EZ2071" s="134"/>
      <c r="FA2071" s="134"/>
      <c r="FB2071" s="134"/>
      <c r="FC2071" s="134"/>
      <c r="FD2071" s="134"/>
    </row>
    <row r="2072" spans="2:160" x14ac:dyDescent="0.2">
      <c r="B2072" s="55">
        <f t="shared" si="193"/>
        <v>0</v>
      </c>
      <c r="C2072" s="55" t="str">
        <f t="shared" si="194"/>
        <v/>
      </c>
      <c r="D2072" s="55" t="str">
        <f t="shared" si="195"/>
        <v/>
      </c>
      <c r="E2072" s="55" t="str">
        <f t="shared" si="196"/>
        <v/>
      </c>
      <c r="F2072" s="55" t="str">
        <f t="shared" si="197"/>
        <v/>
      </c>
      <c r="G2072" s="55" t="str">
        <f t="shared" si="192"/>
        <v/>
      </c>
      <c r="H2072" s="136" t="str">
        <f>IF(AND(M2072&gt;0,M2072&lt;='Summary STATS'!$C$22),1,"")</f>
        <v/>
      </c>
      <c r="J2072" s="26">
        <v>2071</v>
      </c>
      <c r="R2072" s="15"/>
      <c r="S2072" s="15"/>
      <c r="EZ2072" s="134"/>
      <c r="FA2072" s="134"/>
      <c r="FB2072" s="134"/>
      <c r="FC2072" s="134"/>
      <c r="FD2072" s="134"/>
    </row>
    <row r="2073" spans="2:160" x14ac:dyDescent="0.2">
      <c r="B2073" s="55">
        <f t="shared" si="193"/>
        <v>0</v>
      </c>
      <c r="C2073" s="55" t="str">
        <f t="shared" si="194"/>
        <v/>
      </c>
      <c r="D2073" s="55" t="str">
        <f t="shared" si="195"/>
        <v/>
      </c>
      <c r="E2073" s="55" t="str">
        <f t="shared" si="196"/>
        <v/>
      </c>
      <c r="F2073" s="55" t="str">
        <f t="shared" si="197"/>
        <v/>
      </c>
      <c r="G2073" s="55" t="str">
        <f t="shared" si="192"/>
        <v/>
      </c>
      <c r="H2073" s="136" t="str">
        <f>IF(AND(M2073&gt;0,M2073&lt;='Summary STATS'!$C$22),1,"")</f>
        <v/>
      </c>
      <c r="J2073" s="26">
        <v>2072</v>
      </c>
      <c r="R2073" s="15"/>
      <c r="S2073" s="15"/>
      <c r="EZ2073" s="134"/>
      <c r="FA2073" s="134"/>
      <c r="FB2073" s="134"/>
      <c r="FC2073" s="134"/>
      <c r="FD2073" s="134"/>
    </row>
    <row r="2074" spans="2:160" x14ac:dyDescent="0.2">
      <c r="B2074" s="55">
        <f t="shared" si="193"/>
        <v>0</v>
      </c>
      <c r="C2074" s="55" t="str">
        <f t="shared" si="194"/>
        <v/>
      </c>
      <c r="D2074" s="55" t="str">
        <f t="shared" si="195"/>
        <v/>
      </c>
      <c r="E2074" s="55" t="str">
        <f t="shared" si="196"/>
        <v/>
      </c>
      <c r="F2074" s="55" t="str">
        <f t="shared" si="197"/>
        <v/>
      </c>
      <c r="G2074" s="55" t="str">
        <f t="shared" ref="G2074:G2137" si="198">IF($B2074&gt;=1,$M2074,"")</f>
        <v/>
      </c>
      <c r="H2074" s="136" t="str">
        <f>IF(AND(M2074&gt;0,M2074&lt;='Summary STATS'!$C$22),1,"")</f>
        <v/>
      </c>
      <c r="J2074" s="26">
        <v>2073</v>
      </c>
      <c r="R2074" s="15"/>
      <c r="S2074" s="15"/>
      <c r="EZ2074" s="134"/>
      <c r="FA2074" s="134"/>
      <c r="FB2074" s="134"/>
      <c r="FC2074" s="134"/>
      <c r="FD2074" s="134"/>
    </row>
    <row r="2075" spans="2:160" x14ac:dyDescent="0.2">
      <c r="B2075" s="55">
        <f t="shared" si="193"/>
        <v>0</v>
      </c>
      <c r="C2075" s="55" t="str">
        <f t="shared" si="194"/>
        <v/>
      </c>
      <c r="D2075" s="55" t="str">
        <f t="shared" si="195"/>
        <v/>
      </c>
      <c r="E2075" s="55" t="str">
        <f t="shared" si="196"/>
        <v/>
      </c>
      <c r="F2075" s="55" t="str">
        <f t="shared" si="197"/>
        <v/>
      </c>
      <c r="G2075" s="55" t="str">
        <f t="shared" si="198"/>
        <v/>
      </c>
      <c r="H2075" s="136" t="str">
        <f>IF(AND(M2075&gt;0,M2075&lt;='Summary STATS'!$C$22),1,"")</f>
        <v/>
      </c>
      <c r="J2075" s="26">
        <v>2074</v>
      </c>
      <c r="R2075" s="15"/>
      <c r="S2075" s="15"/>
      <c r="EZ2075" s="134"/>
      <c r="FA2075" s="134"/>
      <c r="FB2075" s="134"/>
      <c r="FC2075" s="134"/>
      <c r="FD2075" s="134"/>
    </row>
    <row r="2076" spans="2:160" x14ac:dyDescent="0.2">
      <c r="B2076" s="55">
        <f t="shared" si="193"/>
        <v>0</v>
      </c>
      <c r="C2076" s="55" t="str">
        <f t="shared" si="194"/>
        <v/>
      </c>
      <c r="D2076" s="55" t="str">
        <f t="shared" si="195"/>
        <v/>
      </c>
      <c r="E2076" s="55" t="str">
        <f t="shared" si="196"/>
        <v/>
      </c>
      <c r="F2076" s="55" t="str">
        <f t="shared" si="197"/>
        <v/>
      </c>
      <c r="G2076" s="55" t="str">
        <f t="shared" si="198"/>
        <v/>
      </c>
      <c r="H2076" s="136" t="str">
        <f>IF(AND(M2076&gt;0,M2076&lt;='Summary STATS'!$C$22),1,"")</f>
        <v/>
      </c>
      <c r="J2076" s="26">
        <v>2075</v>
      </c>
      <c r="R2076" s="15"/>
      <c r="S2076" s="15"/>
      <c r="EZ2076" s="134"/>
      <c r="FA2076" s="134"/>
      <c r="FB2076" s="134"/>
      <c r="FC2076" s="134"/>
      <c r="FD2076" s="134"/>
    </row>
    <row r="2077" spans="2:160" x14ac:dyDescent="0.2">
      <c r="B2077" s="55">
        <f t="shared" si="193"/>
        <v>0</v>
      </c>
      <c r="C2077" s="55" t="str">
        <f t="shared" si="194"/>
        <v/>
      </c>
      <c r="D2077" s="55" t="str">
        <f t="shared" si="195"/>
        <v/>
      </c>
      <c r="E2077" s="55" t="str">
        <f t="shared" si="196"/>
        <v/>
      </c>
      <c r="F2077" s="55" t="str">
        <f t="shared" si="197"/>
        <v/>
      </c>
      <c r="G2077" s="55" t="str">
        <f t="shared" si="198"/>
        <v/>
      </c>
      <c r="H2077" s="136" t="str">
        <f>IF(AND(M2077&gt;0,M2077&lt;='Summary STATS'!$C$22),1,"")</f>
        <v/>
      </c>
      <c r="J2077" s="26">
        <v>2076</v>
      </c>
      <c r="R2077" s="15"/>
      <c r="S2077" s="15"/>
      <c r="EZ2077" s="134"/>
      <c r="FA2077" s="134"/>
      <c r="FB2077" s="134"/>
      <c r="FC2077" s="134"/>
      <c r="FD2077" s="134"/>
    </row>
    <row r="2078" spans="2:160" x14ac:dyDescent="0.2">
      <c r="B2078" s="55">
        <f t="shared" si="193"/>
        <v>0</v>
      </c>
      <c r="C2078" s="55" t="str">
        <f t="shared" si="194"/>
        <v/>
      </c>
      <c r="D2078" s="55" t="str">
        <f t="shared" si="195"/>
        <v/>
      </c>
      <c r="E2078" s="55" t="str">
        <f t="shared" si="196"/>
        <v/>
      </c>
      <c r="F2078" s="55" t="str">
        <f t="shared" si="197"/>
        <v/>
      </c>
      <c r="G2078" s="55" t="str">
        <f t="shared" si="198"/>
        <v/>
      </c>
      <c r="H2078" s="136" t="str">
        <f>IF(AND(M2078&gt;0,M2078&lt;='Summary STATS'!$C$22),1,"")</f>
        <v/>
      </c>
      <c r="J2078" s="26">
        <v>2077</v>
      </c>
      <c r="R2078" s="15"/>
      <c r="S2078" s="15"/>
      <c r="EZ2078" s="134"/>
      <c r="FA2078" s="134"/>
      <c r="FB2078" s="134"/>
      <c r="FC2078" s="134"/>
      <c r="FD2078" s="134"/>
    </row>
    <row r="2079" spans="2:160" x14ac:dyDescent="0.2">
      <c r="B2079" s="55">
        <f t="shared" si="193"/>
        <v>0</v>
      </c>
      <c r="C2079" s="55" t="str">
        <f t="shared" si="194"/>
        <v/>
      </c>
      <c r="D2079" s="55" t="str">
        <f t="shared" si="195"/>
        <v/>
      </c>
      <c r="E2079" s="55" t="str">
        <f t="shared" si="196"/>
        <v/>
      </c>
      <c r="F2079" s="55" t="str">
        <f t="shared" si="197"/>
        <v/>
      </c>
      <c r="G2079" s="55" t="str">
        <f t="shared" si="198"/>
        <v/>
      </c>
      <c r="H2079" s="136" t="str">
        <f>IF(AND(M2079&gt;0,M2079&lt;='Summary STATS'!$C$22),1,"")</f>
        <v/>
      </c>
      <c r="J2079" s="26">
        <v>2078</v>
      </c>
      <c r="R2079" s="15"/>
      <c r="S2079" s="15"/>
      <c r="EZ2079" s="134"/>
      <c r="FA2079" s="134"/>
      <c r="FB2079" s="134"/>
      <c r="FC2079" s="134"/>
      <c r="FD2079" s="134"/>
    </row>
    <row r="2080" spans="2:160" x14ac:dyDescent="0.2">
      <c r="B2080" s="55">
        <f t="shared" si="193"/>
        <v>0</v>
      </c>
      <c r="C2080" s="55" t="str">
        <f t="shared" si="194"/>
        <v/>
      </c>
      <c r="D2080" s="55" t="str">
        <f t="shared" si="195"/>
        <v/>
      </c>
      <c r="E2080" s="55" t="str">
        <f t="shared" si="196"/>
        <v/>
      </c>
      <c r="F2080" s="55" t="str">
        <f t="shared" si="197"/>
        <v/>
      </c>
      <c r="G2080" s="55" t="str">
        <f t="shared" si="198"/>
        <v/>
      </c>
      <c r="H2080" s="136" t="str">
        <f>IF(AND(M2080&gt;0,M2080&lt;='Summary STATS'!$C$22),1,"")</f>
        <v/>
      </c>
      <c r="J2080" s="26">
        <v>2079</v>
      </c>
      <c r="R2080" s="15"/>
      <c r="S2080" s="15"/>
      <c r="EZ2080" s="134"/>
      <c r="FA2080" s="134"/>
      <c r="FB2080" s="134"/>
      <c r="FC2080" s="134"/>
      <c r="FD2080" s="134"/>
    </row>
    <row r="2081" spans="2:160" x14ac:dyDescent="0.2">
      <c r="B2081" s="55">
        <f t="shared" si="193"/>
        <v>0</v>
      </c>
      <c r="C2081" s="55" t="str">
        <f t="shared" si="194"/>
        <v/>
      </c>
      <c r="D2081" s="55" t="str">
        <f t="shared" si="195"/>
        <v/>
      </c>
      <c r="E2081" s="55" t="str">
        <f t="shared" si="196"/>
        <v/>
      </c>
      <c r="F2081" s="55" t="str">
        <f t="shared" si="197"/>
        <v/>
      </c>
      <c r="G2081" s="55" t="str">
        <f t="shared" si="198"/>
        <v/>
      </c>
      <c r="H2081" s="136" t="str">
        <f>IF(AND(M2081&gt;0,M2081&lt;='Summary STATS'!$C$22),1,"")</f>
        <v/>
      </c>
      <c r="J2081" s="26">
        <v>2080</v>
      </c>
      <c r="R2081" s="15"/>
      <c r="S2081" s="15"/>
      <c r="EZ2081" s="134"/>
      <c r="FA2081" s="134"/>
      <c r="FB2081" s="134"/>
      <c r="FC2081" s="134"/>
      <c r="FD2081" s="134"/>
    </row>
    <row r="2082" spans="2:160" x14ac:dyDescent="0.2">
      <c r="B2082" s="55">
        <f t="shared" si="193"/>
        <v>0</v>
      </c>
      <c r="C2082" s="55" t="str">
        <f t="shared" si="194"/>
        <v/>
      </c>
      <c r="D2082" s="55" t="str">
        <f t="shared" si="195"/>
        <v/>
      </c>
      <c r="E2082" s="55" t="str">
        <f t="shared" si="196"/>
        <v/>
      </c>
      <c r="F2082" s="55" t="str">
        <f t="shared" si="197"/>
        <v/>
      </c>
      <c r="G2082" s="55" t="str">
        <f t="shared" si="198"/>
        <v/>
      </c>
      <c r="H2082" s="136" t="str">
        <f>IF(AND(M2082&gt;0,M2082&lt;='Summary STATS'!$C$22),1,"")</f>
        <v/>
      </c>
      <c r="J2082" s="26">
        <v>2081</v>
      </c>
      <c r="R2082" s="15"/>
      <c r="S2082" s="15"/>
      <c r="EZ2082" s="134"/>
      <c r="FA2082" s="134"/>
      <c r="FB2082" s="134"/>
      <c r="FC2082" s="134"/>
      <c r="FD2082" s="134"/>
    </row>
    <row r="2083" spans="2:160" x14ac:dyDescent="0.2">
      <c r="B2083" s="55">
        <f t="shared" si="193"/>
        <v>0</v>
      </c>
      <c r="C2083" s="55" t="str">
        <f t="shared" si="194"/>
        <v/>
      </c>
      <c r="D2083" s="55" t="str">
        <f t="shared" si="195"/>
        <v/>
      </c>
      <c r="E2083" s="55" t="str">
        <f t="shared" si="196"/>
        <v/>
      </c>
      <c r="F2083" s="55" t="str">
        <f t="shared" si="197"/>
        <v/>
      </c>
      <c r="G2083" s="55" t="str">
        <f t="shared" si="198"/>
        <v/>
      </c>
      <c r="H2083" s="136" t="str">
        <f>IF(AND(M2083&gt;0,M2083&lt;='Summary STATS'!$C$22),1,"")</f>
        <v/>
      </c>
      <c r="J2083" s="26">
        <v>2082</v>
      </c>
      <c r="R2083" s="15"/>
      <c r="S2083" s="15"/>
      <c r="EZ2083" s="134"/>
      <c r="FA2083" s="134"/>
      <c r="FB2083" s="134"/>
      <c r="FC2083" s="134"/>
      <c r="FD2083" s="134"/>
    </row>
    <row r="2084" spans="2:160" x14ac:dyDescent="0.2">
      <c r="B2084" s="55">
        <f t="shared" si="193"/>
        <v>0</v>
      </c>
      <c r="C2084" s="55" t="str">
        <f t="shared" si="194"/>
        <v/>
      </c>
      <c r="D2084" s="55" t="str">
        <f t="shared" si="195"/>
        <v/>
      </c>
      <c r="E2084" s="55" t="str">
        <f t="shared" si="196"/>
        <v/>
      </c>
      <c r="F2084" s="55" t="str">
        <f t="shared" si="197"/>
        <v/>
      </c>
      <c r="G2084" s="55" t="str">
        <f t="shared" si="198"/>
        <v/>
      </c>
      <c r="H2084" s="136" t="str">
        <f>IF(AND(M2084&gt;0,M2084&lt;='Summary STATS'!$C$22),1,"")</f>
        <v/>
      </c>
      <c r="J2084" s="26">
        <v>2083</v>
      </c>
      <c r="R2084" s="15"/>
      <c r="S2084" s="15"/>
      <c r="EZ2084" s="134"/>
      <c r="FA2084" s="134"/>
      <c r="FB2084" s="134"/>
      <c r="FC2084" s="134"/>
      <c r="FD2084" s="134"/>
    </row>
    <row r="2085" spans="2:160" x14ac:dyDescent="0.2">
      <c r="B2085" s="55">
        <f t="shared" si="193"/>
        <v>0</v>
      </c>
      <c r="C2085" s="55" t="str">
        <f t="shared" si="194"/>
        <v/>
      </c>
      <c r="D2085" s="55" t="str">
        <f t="shared" si="195"/>
        <v/>
      </c>
      <c r="E2085" s="55" t="str">
        <f t="shared" si="196"/>
        <v/>
      </c>
      <c r="F2085" s="55" t="str">
        <f t="shared" si="197"/>
        <v/>
      </c>
      <c r="G2085" s="55" t="str">
        <f t="shared" si="198"/>
        <v/>
      </c>
      <c r="H2085" s="136" t="str">
        <f>IF(AND(M2085&gt;0,M2085&lt;='Summary STATS'!$C$22),1,"")</f>
        <v/>
      </c>
      <c r="J2085" s="26">
        <v>2084</v>
      </c>
      <c r="R2085" s="15"/>
      <c r="S2085" s="15"/>
      <c r="EZ2085" s="134"/>
      <c r="FA2085" s="134"/>
      <c r="FB2085" s="134"/>
      <c r="FC2085" s="134"/>
      <c r="FD2085" s="134"/>
    </row>
    <row r="2086" spans="2:160" x14ac:dyDescent="0.2">
      <c r="B2086" s="55">
        <f t="shared" si="193"/>
        <v>0</v>
      </c>
      <c r="C2086" s="55" t="str">
        <f t="shared" si="194"/>
        <v/>
      </c>
      <c r="D2086" s="55" t="str">
        <f t="shared" si="195"/>
        <v/>
      </c>
      <c r="E2086" s="55" t="str">
        <f t="shared" si="196"/>
        <v/>
      </c>
      <c r="F2086" s="55" t="str">
        <f t="shared" si="197"/>
        <v/>
      </c>
      <c r="G2086" s="55" t="str">
        <f t="shared" si="198"/>
        <v/>
      </c>
      <c r="H2086" s="136" t="str">
        <f>IF(AND(M2086&gt;0,M2086&lt;='Summary STATS'!$C$22),1,"")</f>
        <v/>
      </c>
      <c r="J2086" s="26">
        <v>2085</v>
      </c>
      <c r="R2086" s="15"/>
      <c r="S2086" s="15"/>
      <c r="EZ2086" s="134"/>
      <c r="FA2086" s="134"/>
      <c r="FB2086" s="134"/>
      <c r="FC2086" s="134"/>
      <c r="FD2086" s="134"/>
    </row>
    <row r="2087" spans="2:160" x14ac:dyDescent="0.2">
      <c r="B2087" s="55">
        <f t="shared" si="193"/>
        <v>0</v>
      </c>
      <c r="C2087" s="55" t="str">
        <f t="shared" si="194"/>
        <v/>
      </c>
      <c r="D2087" s="55" t="str">
        <f t="shared" si="195"/>
        <v/>
      </c>
      <c r="E2087" s="55" t="str">
        <f t="shared" si="196"/>
        <v/>
      </c>
      <c r="F2087" s="55" t="str">
        <f t="shared" si="197"/>
        <v/>
      </c>
      <c r="G2087" s="55" t="str">
        <f t="shared" si="198"/>
        <v/>
      </c>
      <c r="H2087" s="136" t="str">
        <f>IF(AND(M2087&gt;0,M2087&lt;='Summary STATS'!$C$22),1,"")</f>
        <v/>
      </c>
      <c r="J2087" s="26">
        <v>2086</v>
      </c>
      <c r="R2087" s="15"/>
      <c r="S2087" s="15"/>
      <c r="EZ2087" s="134"/>
      <c r="FA2087" s="134"/>
      <c r="FB2087" s="134"/>
      <c r="FC2087" s="134"/>
      <c r="FD2087" s="134"/>
    </row>
    <row r="2088" spans="2:160" x14ac:dyDescent="0.2">
      <c r="B2088" s="55">
        <f t="shared" si="193"/>
        <v>0</v>
      </c>
      <c r="C2088" s="55" t="str">
        <f t="shared" si="194"/>
        <v/>
      </c>
      <c r="D2088" s="55" t="str">
        <f t="shared" si="195"/>
        <v/>
      </c>
      <c r="E2088" s="55" t="str">
        <f t="shared" si="196"/>
        <v/>
      </c>
      <c r="F2088" s="55" t="str">
        <f t="shared" si="197"/>
        <v/>
      </c>
      <c r="G2088" s="55" t="str">
        <f t="shared" si="198"/>
        <v/>
      </c>
      <c r="H2088" s="136" t="str">
        <f>IF(AND(M2088&gt;0,M2088&lt;='Summary STATS'!$C$22),1,"")</f>
        <v/>
      </c>
      <c r="J2088" s="26">
        <v>2087</v>
      </c>
      <c r="R2088" s="15"/>
      <c r="S2088" s="15"/>
      <c r="EZ2088" s="134"/>
      <c r="FA2088" s="134"/>
      <c r="FB2088" s="134"/>
      <c r="FC2088" s="134"/>
      <c r="FD2088" s="134"/>
    </row>
    <row r="2089" spans="2:160" x14ac:dyDescent="0.2">
      <c r="B2089" s="55">
        <f t="shared" si="193"/>
        <v>0</v>
      </c>
      <c r="C2089" s="55" t="str">
        <f t="shared" si="194"/>
        <v/>
      </c>
      <c r="D2089" s="55" t="str">
        <f t="shared" si="195"/>
        <v/>
      </c>
      <c r="E2089" s="55" t="str">
        <f t="shared" si="196"/>
        <v/>
      </c>
      <c r="F2089" s="55" t="str">
        <f t="shared" si="197"/>
        <v/>
      </c>
      <c r="G2089" s="55" t="str">
        <f t="shared" si="198"/>
        <v/>
      </c>
      <c r="H2089" s="136" t="str">
        <f>IF(AND(M2089&gt;0,M2089&lt;='Summary STATS'!$C$22),1,"")</f>
        <v/>
      </c>
      <c r="J2089" s="26">
        <v>2088</v>
      </c>
      <c r="R2089" s="15"/>
      <c r="S2089" s="15"/>
      <c r="EZ2089" s="134"/>
      <c r="FA2089" s="134"/>
      <c r="FB2089" s="134"/>
      <c r="FC2089" s="134"/>
      <c r="FD2089" s="134"/>
    </row>
    <row r="2090" spans="2:160" x14ac:dyDescent="0.2">
      <c r="B2090" s="55">
        <f t="shared" si="193"/>
        <v>0</v>
      </c>
      <c r="C2090" s="55" t="str">
        <f t="shared" si="194"/>
        <v/>
      </c>
      <c r="D2090" s="55" t="str">
        <f t="shared" si="195"/>
        <v/>
      </c>
      <c r="E2090" s="55" t="str">
        <f t="shared" si="196"/>
        <v/>
      </c>
      <c r="F2090" s="55" t="str">
        <f t="shared" si="197"/>
        <v/>
      </c>
      <c r="G2090" s="55" t="str">
        <f t="shared" si="198"/>
        <v/>
      </c>
      <c r="H2090" s="136" t="str">
        <f>IF(AND(M2090&gt;0,M2090&lt;='Summary STATS'!$C$22),1,"")</f>
        <v/>
      </c>
      <c r="J2090" s="26">
        <v>2089</v>
      </c>
      <c r="R2090" s="15"/>
      <c r="S2090" s="15"/>
      <c r="EZ2090" s="134"/>
      <c r="FA2090" s="134"/>
      <c r="FB2090" s="134"/>
      <c r="FC2090" s="134"/>
      <c r="FD2090" s="134"/>
    </row>
    <row r="2091" spans="2:160" x14ac:dyDescent="0.2">
      <c r="B2091" s="55">
        <f t="shared" si="193"/>
        <v>0</v>
      </c>
      <c r="C2091" s="55" t="str">
        <f t="shared" si="194"/>
        <v/>
      </c>
      <c r="D2091" s="55" t="str">
        <f t="shared" si="195"/>
        <v/>
      </c>
      <c r="E2091" s="55" t="str">
        <f t="shared" si="196"/>
        <v/>
      </c>
      <c r="F2091" s="55" t="str">
        <f t="shared" si="197"/>
        <v/>
      </c>
      <c r="G2091" s="55" t="str">
        <f t="shared" si="198"/>
        <v/>
      </c>
      <c r="H2091" s="136" t="str">
        <f>IF(AND(M2091&gt;0,M2091&lt;='Summary STATS'!$C$22),1,"")</f>
        <v/>
      </c>
      <c r="J2091" s="26">
        <v>2090</v>
      </c>
      <c r="R2091" s="15"/>
      <c r="S2091" s="15"/>
      <c r="EZ2091" s="134"/>
      <c r="FA2091" s="134"/>
      <c r="FB2091" s="134"/>
      <c r="FC2091" s="134"/>
      <c r="FD2091" s="134"/>
    </row>
    <row r="2092" spans="2:160" x14ac:dyDescent="0.2">
      <c r="B2092" s="55">
        <f t="shared" si="193"/>
        <v>0</v>
      </c>
      <c r="C2092" s="55" t="str">
        <f t="shared" si="194"/>
        <v/>
      </c>
      <c r="D2092" s="55" t="str">
        <f t="shared" si="195"/>
        <v/>
      </c>
      <c r="E2092" s="55" t="str">
        <f t="shared" si="196"/>
        <v/>
      </c>
      <c r="F2092" s="55" t="str">
        <f t="shared" si="197"/>
        <v/>
      </c>
      <c r="G2092" s="55" t="str">
        <f t="shared" si="198"/>
        <v/>
      </c>
      <c r="H2092" s="136" t="str">
        <f>IF(AND(M2092&gt;0,M2092&lt;='Summary STATS'!$C$22),1,"")</f>
        <v/>
      </c>
      <c r="J2092" s="26">
        <v>2091</v>
      </c>
      <c r="R2092" s="15"/>
      <c r="S2092" s="15"/>
      <c r="EZ2092" s="134"/>
      <c r="FA2092" s="134"/>
      <c r="FB2092" s="134"/>
      <c r="FC2092" s="134"/>
      <c r="FD2092" s="134"/>
    </row>
    <row r="2093" spans="2:160" x14ac:dyDescent="0.2">
      <c r="B2093" s="55">
        <f t="shared" si="193"/>
        <v>0</v>
      </c>
      <c r="C2093" s="55" t="str">
        <f t="shared" si="194"/>
        <v/>
      </c>
      <c r="D2093" s="55" t="str">
        <f t="shared" si="195"/>
        <v/>
      </c>
      <c r="E2093" s="55" t="str">
        <f t="shared" si="196"/>
        <v/>
      </c>
      <c r="F2093" s="55" t="str">
        <f t="shared" si="197"/>
        <v/>
      </c>
      <c r="G2093" s="55" t="str">
        <f t="shared" si="198"/>
        <v/>
      </c>
      <c r="H2093" s="136" t="str">
        <f>IF(AND(M2093&gt;0,M2093&lt;='Summary STATS'!$C$22),1,"")</f>
        <v/>
      </c>
      <c r="J2093" s="26">
        <v>2092</v>
      </c>
      <c r="R2093" s="15"/>
      <c r="S2093" s="15"/>
      <c r="EZ2093" s="134"/>
      <c r="FA2093" s="134"/>
      <c r="FB2093" s="134"/>
      <c r="FC2093" s="134"/>
      <c r="FD2093" s="134"/>
    </row>
    <row r="2094" spans="2:160" x14ac:dyDescent="0.2">
      <c r="B2094" s="55">
        <f t="shared" si="193"/>
        <v>0</v>
      </c>
      <c r="C2094" s="55" t="str">
        <f t="shared" si="194"/>
        <v/>
      </c>
      <c r="D2094" s="55" t="str">
        <f t="shared" si="195"/>
        <v/>
      </c>
      <c r="E2094" s="55" t="str">
        <f t="shared" si="196"/>
        <v/>
      </c>
      <c r="F2094" s="55" t="str">
        <f t="shared" si="197"/>
        <v/>
      </c>
      <c r="G2094" s="55" t="str">
        <f t="shared" si="198"/>
        <v/>
      </c>
      <c r="H2094" s="136" t="str">
        <f>IF(AND(M2094&gt;0,M2094&lt;='Summary STATS'!$C$22),1,"")</f>
        <v/>
      </c>
      <c r="J2094" s="26">
        <v>2093</v>
      </c>
      <c r="R2094" s="15"/>
      <c r="S2094" s="15"/>
      <c r="EZ2094" s="134"/>
      <c r="FA2094" s="134"/>
      <c r="FB2094" s="134"/>
      <c r="FC2094" s="134"/>
      <c r="FD2094" s="134"/>
    </row>
    <row r="2095" spans="2:160" x14ac:dyDescent="0.2">
      <c r="B2095" s="55">
        <f t="shared" si="193"/>
        <v>0</v>
      </c>
      <c r="C2095" s="55" t="str">
        <f t="shared" si="194"/>
        <v/>
      </c>
      <c r="D2095" s="55" t="str">
        <f t="shared" si="195"/>
        <v/>
      </c>
      <c r="E2095" s="55" t="str">
        <f t="shared" si="196"/>
        <v/>
      </c>
      <c r="F2095" s="55" t="str">
        <f t="shared" si="197"/>
        <v/>
      </c>
      <c r="G2095" s="55" t="str">
        <f t="shared" si="198"/>
        <v/>
      </c>
      <c r="H2095" s="136" t="str">
        <f>IF(AND(M2095&gt;0,M2095&lt;='Summary STATS'!$C$22),1,"")</f>
        <v/>
      </c>
      <c r="J2095" s="26">
        <v>2094</v>
      </c>
      <c r="R2095" s="15"/>
      <c r="S2095" s="15"/>
      <c r="EZ2095" s="134"/>
      <c r="FA2095" s="134"/>
      <c r="FB2095" s="134"/>
      <c r="FC2095" s="134"/>
      <c r="FD2095" s="134"/>
    </row>
    <row r="2096" spans="2:160" x14ac:dyDescent="0.2">
      <c r="B2096" s="55">
        <f t="shared" si="193"/>
        <v>0</v>
      </c>
      <c r="C2096" s="55" t="str">
        <f t="shared" si="194"/>
        <v/>
      </c>
      <c r="D2096" s="55" t="str">
        <f t="shared" si="195"/>
        <v/>
      </c>
      <c r="E2096" s="55" t="str">
        <f t="shared" si="196"/>
        <v/>
      </c>
      <c r="F2096" s="55" t="str">
        <f t="shared" si="197"/>
        <v/>
      </c>
      <c r="G2096" s="55" t="str">
        <f t="shared" si="198"/>
        <v/>
      </c>
      <c r="H2096" s="136" t="str">
        <f>IF(AND(M2096&gt;0,M2096&lt;='Summary STATS'!$C$22),1,"")</f>
        <v/>
      </c>
      <c r="J2096" s="26">
        <v>2095</v>
      </c>
      <c r="R2096" s="15"/>
      <c r="S2096" s="15"/>
      <c r="EZ2096" s="134"/>
      <c r="FA2096" s="134"/>
      <c r="FB2096" s="134"/>
      <c r="FC2096" s="134"/>
      <c r="FD2096" s="134"/>
    </row>
    <row r="2097" spans="2:160" x14ac:dyDescent="0.2">
      <c r="B2097" s="55">
        <f t="shared" si="193"/>
        <v>0</v>
      </c>
      <c r="C2097" s="55" t="str">
        <f t="shared" si="194"/>
        <v/>
      </c>
      <c r="D2097" s="55" t="str">
        <f t="shared" si="195"/>
        <v/>
      </c>
      <c r="E2097" s="55" t="str">
        <f t="shared" si="196"/>
        <v/>
      </c>
      <c r="F2097" s="55" t="str">
        <f t="shared" si="197"/>
        <v/>
      </c>
      <c r="G2097" s="55" t="str">
        <f t="shared" si="198"/>
        <v/>
      </c>
      <c r="H2097" s="136" t="str">
        <f>IF(AND(M2097&gt;0,M2097&lt;='Summary STATS'!$C$22),1,"")</f>
        <v/>
      </c>
      <c r="J2097" s="26">
        <v>2096</v>
      </c>
      <c r="R2097" s="15"/>
      <c r="S2097" s="15"/>
      <c r="EZ2097" s="134"/>
      <c r="FA2097" s="134"/>
      <c r="FB2097" s="134"/>
      <c r="FC2097" s="134"/>
      <c r="FD2097" s="134"/>
    </row>
    <row r="2098" spans="2:160" x14ac:dyDescent="0.2">
      <c r="B2098" s="55">
        <f t="shared" si="193"/>
        <v>0</v>
      </c>
      <c r="C2098" s="55" t="str">
        <f t="shared" si="194"/>
        <v/>
      </c>
      <c r="D2098" s="55" t="str">
        <f t="shared" si="195"/>
        <v/>
      </c>
      <c r="E2098" s="55" t="str">
        <f t="shared" si="196"/>
        <v/>
      </c>
      <c r="F2098" s="55" t="str">
        <f t="shared" si="197"/>
        <v/>
      </c>
      <c r="G2098" s="55" t="str">
        <f t="shared" si="198"/>
        <v/>
      </c>
      <c r="H2098" s="136" t="str">
        <f>IF(AND(M2098&gt;0,M2098&lt;='Summary STATS'!$C$22),1,"")</f>
        <v/>
      </c>
      <c r="J2098" s="26">
        <v>2097</v>
      </c>
      <c r="R2098" s="15"/>
      <c r="S2098" s="15"/>
      <c r="EZ2098" s="134"/>
      <c r="FA2098" s="134"/>
      <c r="FB2098" s="134"/>
      <c r="FC2098" s="134"/>
      <c r="FD2098" s="134"/>
    </row>
    <row r="2099" spans="2:160" x14ac:dyDescent="0.2">
      <c r="B2099" s="55">
        <f t="shared" si="193"/>
        <v>0</v>
      </c>
      <c r="C2099" s="55" t="str">
        <f t="shared" si="194"/>
        <v/>
      </c>
      <c r="D2099" s="55" t="str">
        <f t="shared" si="195"/>
        <v/>
      </c>
      <c r="E2099" s="55" t="str">
        <f t="shared" si="196"/>
        <v/>
      </c>
      <c r="F2099" s="55" t="str">
        <f t="shared" si="197"/>
        <v/>
      </c>
      <c r="G2099" s="55" t="str">
        <f t="shared" si="198"/>
        <v/>
      </c>
      <c r="H2099" s="136" t="str">
        <f>IF(AND(M2099&gt;0,M2099&lt;='Summary STATS'!$C$22),1,"")</f>
        <v/>
      </c>
      <c r="J2099" s="26">
        <v>2098</v>
      </c>
      <c r="R2099" s="15"/>
      <c r="S2099" s="15"/>
      <c r="EZ2099" s="134"/>
      <c r="FA2099" s="134"/>
      <c r="FB2099" s="134"/>
      <c r="FC2099" s="134"/>
      <c r="FD2099" s="134"/>
    </row>
    <row r="2100" spans="2:160" x14ac:dyDescent="0.2">
      <c r="B2100" s="55">
        <f t="shared" si="193"/>
        <v>0</v>
      </c>
      <c r="C2100" s="55" t="str">
        <f t="shared" si="194"/>
        <v/>
      </c>
      <c r="D2100" s="55" t="str">
        <f t="shared" si="195"/>
        <v/>
      </c>
      <c r="E2100" s="55" t="str">
        <f t="shared" si="196"/>
        <v/>
      </c>
      <c r="F2100" s="55" t="str">
        <f t="shared" si="197"/>
        <v/>
      </c>
      <c r="G2100" s="55" t="str">
        <f t="shared" si="198"/>
        <v/>
      </c>
      <c r="H2100" s="136" t="str">
        <f>IF(AND(M2100&gt;0,M2100&lt;='Summary STATS'!$C$22),1,"")</f>
        <v/>
      </c>
      <c r="J2100" s="26">
        <v>2099</v>
      </c>
      <c r="R2100" s="15"/>
      <c r="S2100" s="15"/>
      <c r="EZ2100" s="134"/>
      <c r="FA2100" s="134"/>
      <c r="FB2100" s="134"/>
      <c r="FC2100" s="134"/>
      <c r="FD2100" s="134"/>
    </row>
    <row r="2101" spans="2:160" x14ac:dyDescent="0.2">
      <c r="B2101" s="55">
        <f t="shared" si="193"/>
        <v>0</v>
      </c>
      <c r="C2101" s="55" t="str">
        <f t="shared" si="194"/>
        <v/>
      </c>
      <c r="D2101" s="55" t="str">
        <f t="shared" si="195"/>
        <v/>
      </c>
      <c r="E2101" s="55" t="str">
        <f t="shared" si="196"/>
        <v/>
      </c>
      <c r="F2101" s="55" t="str">
        <f t="shared" si="197"/>
        <v/>
      </c>
      <c r="G2101" s="55" t="str">
        <f t="shared" si="198"/>
        <v/>
      </c>
      <c r="H2101" s="136" t="str">
        <f>IF(AND(M2101&gt;0,M2101&lt;='Summary STATS'!$C$22),1,"")</f>
        <v/>
      </c>
      <c r="J2101" s="26">
        <v>2100</v>
      </c>
      <c r="R2101" s="15"/>
      <c r="S2101" s="15"/>
      <c r="EZ2101" s="134"/>
      <c r="FA2101" s="134"/>
      <c r="FB2101" s="134"/>
      <c r="FC2101" s="134"/>
      <c r="FD2101" s="134"/>
    </row>
    <row r="2102" spans="2:160" x14ac:dyDescent="0.2">
      <c r="B2102" s="55">
        <f t="shared" si="193"/>
        <v>0</v>
      </c>
      <c r="C2102" s="55" t="str">
        <f t="shared" si="194"/>
        <v/>
      </c>
      <c r="D2102" s="55" t="str">
        <f t="shared" si="195"/>
        <v/>
      </c>
      <c r="E2102" s="55" t="str">
        <f t="shared" si="196"/>
        <v/>
      </c>
      <c r="F2102" s="55" t="str">
        <f t="shared" si="197"/>
        <v/>
      </c>
      <c r="G2102" s="55" t="str">
        <f t="shared" si="198"/>
        <v/>
      </c>
      <c r="H2102" s="136" t="str">
        <f>IF(AND(M2102&gt;0,M2102&lt;='Summary STATS'!$C$22),1,"")</f>
        <v/>
      </c>
      <c r="J2102" s="26">
        <v>2101</v>
      </c>
      <c r="R2102" s="15"/>
      <c r="S2102" s="15"/>
      <c r="EZ2102" s="134"/>
      <c r="FA2102" s="134"/>
      <c r="FB2102" s="134"/>
      <c r="FC2102" s="134"/>
      <c r="FD2102" s="134"/>
    </row>
    <row r="2103" spans="2:160" x14ac:dyDescent="0.2">
      <c r="B2103" s="55">
        <f t="shared" si="193"/>
        <v>0</v>
      </c>
      <c r="C2103" s="55" t="str">
        <f t="shared" si="194"/>
        <v/>
      </c>
      <c r="D2103" s="55" t="str">
        <f t="shared" si="195"/>
        <v/>
      </c>
      <c r="E2103" s="55" t="str">
        <f t="shared" si="196"/>
        <v/>
      </c>
      <c r="F2103" s="55" t="str">
        <f t="shared" si="197"/>
        <v/>
      </c>
      <c r="G2103" s="55" t="str">
        <f t="shared" si="198"/>
        <v/>
      </c>
      <c r="H2103" s="136" t="str">
        <f>IF(AND(M2103&gt;0,M2103&lt;='Summary STATS'!$C$22),1,"")</f>
        <v/>
      </c>
      <c r="J2103" s="26">
        <v>2102</v>
      </c>
      <c r="R2103" s="15"/>
      <c r="S2103" s="15"/>
      <c r="EZ2103" s="134"/>
      <c r="FA2103" s="134"/>
      <c r="FB2103" s="134"/>
      <c r="FC2103" s="134"/>
      <c r="FD2103" s="134"/>
    </row>
    <row r="2104" spans="2:160" x14ac:dyDescent="0.2">
      <c r="B2104" s="55">
        <f t="shared" si="193"/>
        <v>0</v>
      </c>
      <c r="C2104" s="55" t="str">
        <f t="shared" si="194"/>
        <v/>
      </c>
      <c r="D2104" s="55" t="str">
        <f t="shared" si="195"/>
        <v/>
      </c>
      <c r="E2104" s="55" t="str">
        <f t="shared" si="196"/>
        <v/>
      </c>
      <c r="F2104" s="55" t="str">
        <f t="shared" si="197"/>
        <v/>
      </c>
      <c r="G2104" s="55" t="str">
        <f t="shared" si="198"/>
        <v/>
      </c>
      <c r="H2104" s="136" t="str">
        <f>IF(AND(M2104&gt;0,M2104&lt;='Summary STATS'!$C$22),1,"")</f>
        <v/>
      </c>
      <c r="J2104" s="26">
        <v>2103</v>
      </c>
      <c r="R2104" s="15"/>
      <c r="S2104" s="15"/>
      <c r="EZ2104" s="134"/>
      <c r="FA2104" s="134"/>
      <c r="FB2104" s="134"/>
      <c r="FC2104" s="134"/>
      <c r="FD2104" s="134"/>
    </row>
    <row r="2105" spans="2:160" x14ac:dyDescent="0.2">
      <c r="B2105" s="55">
        <f t="shared" si="193"/>
        <v>0</v>
      </c>
      <c r="C2105" s="55" t="str">
        <f t="shared" si="194"/>
        <v/>
      </c>
      <c r="D2105" s="55" t="str">
        <f t="shared" si="195"/>
        <v/>
      </c>
      <c r="E2105" s="55" t="str">
        <f t="shared" si="196"/>
        <v/>
      </c>
      <c r="F2105" s="55" t="str">
        <f t="shared" si="197"/>
        <v/>
      </c>
      <c r="G2105" s="55" t="str">
        <f t="shared" si="198"/>
        <v/>
      </c>
      <c r="H2105" s="136" t="str">
        <f>IF(AND(M2105&gt;0,M2105&lt;='Summary STATS'!$C$22),1,"")</f>
        <v/>
      </c>
      <c r="J2105" s="26">
        <v>2104</v>
      </c>
      <c r="R2105" s="15"/>
      <c r="S2105" s="15"/>
      <c r="EZ2105" s="134"/>
      <c r="FA2105" s="134"/>
      <c r="FB2105" s="134"/>
      <c r="FC2105" s="134"/>
      <c r="FD2105" s="134"/>
    </row>
    <row r="2106" spans="2:160" x14ac:dyDescent="0.2">
      <c r="B2106" s="55">
        <f t="shared" si="193"/>
        <v>0</v>
      </c>
      <c r="C2106" s="55" t="str">
        <f t="shared" si="194"/>
        <v/>
      </c>
      <c r="D2106" s="55" t="str">
        <f t="shared" si="195"/>
        <v/>
      </c>
      <c r="E2106" s="55" t="str">
        <f t="shared" si="196"/>
        <v/>
      </c>
      <c r="F2106" s="55" t="str">
        <f t="shared" si="197"/>
        <v/>
      </c>
      <c r="G2106" s="55" t="str">
        <f t="shared" si="198"/>
        <v/>
      </c>
      <c r="H2106" s="136" t="str">
        <f>IF(AND(M2106&gt;0,M2106&lt;='Summary STATS'!$C$22),1,"")</f>
        <v/>
      </c>
      <c r="J2106" s="26">
        <v>2105</v>
      </c>
      <c r="R2106" s="15"/>
      <c r="S2106" s="15"/>
      <c r="EZ2106" s="134"/>
      <c r="FA2106" s="134"/>
      <c r="FB2106" s="134"/>
      <c r="FC2106" s="134"/>
      <c r="FD2106" s="134"/>
    </row>
    <row r="2107" spans="2:160" x14ac:dyDescent="0.2">
      <c r="B2107" s="55">
        <f t="shared" si="193"/>
        <v>0</v>
      </c>
      <c r="C2107" s="55" t="str">
        <f t="shared" si="194"/>
        <v/>
      </c>
      <c r="D2107" s="55" t="str">
        <f t="shared" si="195"/>
        <v/>
      </c>
      <c r="E2107" s="55" t="str">
        <f t="shared" si="196"/>
        <v/>
      </c>
      <c r="F2107" s="55" t="str">
        <f t="shared" si="197"/>
        <v/>
      </c>
      <c r="G2107" s="55" t="str">
        <f t="shared" si="198"/>
        <v/>
      </c>
      <c r="H2107" s="136" t="str">
        <f>IF(AND(M2107&gt;0,M2107&lt;='Summary STATS'!$C$22),1,"")</f>
        <v/>
      </c>
      <c r="J2107" s="26">
        <v>2106</v>
      </c>
      <c r="R2107" s="15"/>
      <c r="S2107" s="15"/>
      <c r="EZ2107" s="134"/>
      <c r="FA2107" s="134"/>
      <c r="FB2107" s="134"/>
      <c r="FC2107" s="134"/>
      <c r="FD2107" s="134"/>
    </row>
    <row r="2108" spans="2:160" x14ac:dyDescent="0.2">
      <c r="B2108" s="55">
        <f t="shared" si="193"/>
        <v>0</v>
      </c>
      <c r="C2108" s="55" t="str">
        <f t="shared" si="194"/>
        <v/>
      </c>
      <c r="D2108" s="55" t="str">
        <f t="shared" si="195"/>
        <v/>
      </c>
      <c r="E2108" s="55" t="str">
        <f t="shared" si="196"/>
        <v/>
      </c>
      <c r="F2108" s="55" t="str">
        <f t="shared" si="197"/>
        <v/>
      </c>
      <c r="G2108" s="55" t="str">
        <f t="shared" si="198"/>
        <v/>
      </c>
      <c r="H2108" s="136" t="str">
        <f>IF(AND(M2108&gt;0,M2108&lt;='Summary STATS'!$C$22),1,"")</f>
        <v/>
      </c>
      <c r="J2108" s="26">
        <v>2107</v>
      </c>
      <c r="R2108" s="15"/>
      <c r="S2108" s="15"/>
      <c r="EZ2108" s="134"/>
      <c r="FA2108" s="134"/>
      <c r="FB2108" s="134"/>
      <c r="FC2108" s="134"/>
      <c r="FD2108" s="134"/>
    </row>
    <row r="2109" spans="2:160" x14ac:dyDescent="0.2">
      <c r="B2109" s="55">
        <f t="shared" si="193"/>
        <v>0</v>
      </c>
      <c r="C2109" s="55" t="str">
        <f t="shared" si="194"/>
        <v/>
      </c>
      <c r="D2109" s="55" t="str">
        <f t="shared" si="195"/>
        <v/>
      </c>
      <c r="E2109" s="55" t="str">
        <f t="shared" si="196"/>
        <v/>
      </c>
      <c r="F2109" s="55" t="str">
        <f t="shared" si="197"/>
        <v/>
      </c>
      <c r="G2109" s="55" t="str">
        <f t="shared" si="198"/>
        <v/>
      </c>
      <c r="H2109" s="136" t="str">
        <f>IF(AND(M2109&gt;0,M2109&lt;='Summary STATS'!$C$22),1,"")</f>
        <v/>
      </c>
      <c r="J2109" s="26">
        <v>2108</v>
      </c>
      <c r="R2109" s="15"/>
      <c r="S2109" s="15"/>
      <c r="EZ2109" s="134"/>
      <c r="FA2109" s="134"/>
      <c r="FB2109" s="134"/>
      <c r="FC2109" s="134"/>
      <c r="FD2109" s="134"/>
    </row>
    <row r="2110" spans="2:160" x14ac:dyDescent="0.2">
      <c r="B2110" s="55">
        <f t="shared" si="193"/>
        <v>0</v>
      </c>
      <c r="C2110" s="55" t="str">
        <f t="shared" si="194"/>
        <v/>
      </c>
      <c r="D2110" s="55" t="str">
        <f t="shared" si="195"/>
        <v/>
      </c>
      <c r="E2110" s="55" t="str">
        <f t="shared" si="196"/>
        <v/>
      </c>
      <c r="F2110" s="55" t="str">
        <f t="shared" si="197"/>
        <v/>
      </c>
      <c r="G2110" s="55" t="str">
        <f t="shared" si="198"/>
        <v/>
      </c>
      <c r="H2110" s="136" t="str">
        <f>IF(AND(M2110&gt;0,M2110&lt;='Summary STATS'!$C$22),1,"")</f>
        <v/>
      </c>
      <c r="J2110" s="26">
        <v>2109</v>
      </c>
      <c r="R2110" s="15"/>
      <c r="S2110" s="15"/>
      <c r="EZ2110" s="134"/>
      <c r="FA2110" s="134"/>
      <c r="FB2110" s="134"/>
      <c r="FC2110" s="134"/>
      <c r="FD2110" s="134"/>
    </row>
    <row r="2111" spans="2:160" x14ac:dyDescent="0.2">
      <c r="B2111" s="55">
        <f t="shared" si="193"/>
        <v>0</v>
      </c>
      <c r="C2111" s="55" t="str">
        <f t="shared" si="194"/>
        <v/>
      </c>
      <c r="D2111" s="55" t="str">
        <f t="shared" si="195"/>
        <v/>
      </c>
      <c r="E2111" s="55" t="str">
        <f t="shared" si="196"/>
        <v/>
      </c>
      <c r="F2111" s="55" t="str">
        <f t="shared" si="197"/>
        <v/>
      </c>
      <c r="G2111" s="55" t="str">
        <f t="shared" si="198"/>
        <v/>
      </c>
      <c r="H2111" s="136" t="str">
        <f>IF(AND(M2111&gt;0,M2111&lt;='Summary STATS'!$C$22),1,"")</f>
        <v/>
      </c>
      <c r="J2111" s="26">
        <v>2110</v>
      </c>
      <c r="R2111" s="15"/>
      <c r="S2111" s="15"/>
      <c r="EZ2111" s="134"/>
      <c r="FA2111" s="134"/>
      <c r="FB2111" s="134"/>
      <c r="FC2111" s="134"/>
      <c r="FD2111" s="134"/>
    </row>
    <row r="2112" spans="2:160" x14ac:dyDescent="0.2">
      <c r="B2112" s="55">
        <f t="shared" si="193"/>
        <v>0</v>
      </c>
      <c r="C2112" s="55" t="str">
        <f t="shared" si="194"/>
        <v/>
      </c>
      <c r="D2112" s="55" t="str">
        <f t="shared" si="195"/>
        <v/>
      </c>
      <c r="E2112" s="55" t="str">
        <f t="shared" si="196"/>
        <v/>
      </c>
      <c r="F2112" s="55" t="str">
        <f t="shared" si="197"/>
        <v/>
      </c>
      <c r="G2112" s="55" t="str">
        <f t="shared" si="198"/>
        <v/>
      </c>
      <c r="H2112" s="136" t="str">
        <f>IF(AND(M2112&gt;0,M2112&lt;='Summary STATS'!$C$22),1,"")</f>
        <v/>
      </c>
      <c r="J2112" s="26">
        <v>2111</v>
      </c>
      <c r="R2112" s="15"/>
      <c r="S2112" s="15"/>
      <c r="EZ2112" s="134"/>
      <c r="FA2112" s="134"/>
      <c r="FB2112" s="134"/>
      <c r="FC2112" s="134"/>
      <c r="FD2112" s="134"/>
    </row>
    <row r="2113" spans="2:160" x14ac:dyDescent="0.2">
      <c r="B2113" s="55">
        <f t="shared" si="193"/>
        <v>0</v>
      </c>
      <c r="C2113" s="55" t="str">
        <f t="shared" si="194"/>
        <v/>
      </c>
      <c r="D2113" s="55" t="str">
        <f t="shared" si="195"/>
        <v/>
      </c>
      <c r="E2113" s="55" t="str">
        <f t="shared" si="196"/>
        <v/>
      </c>
      <c r="F2113" s="55" t="str">
        <f t="shared" si="197"/>
        <v/>
      </c>
      <c r="G2113" s="55" t="str">
        <f t="shared" si="198"/>
        <v/>
      </c>
      <c r="H2113" s="136" t="str">
        <f>IF(AND(M2113&gt;0,M2113&lt;='Summary STATS'!$C$22),1,"")</f>
        <v/>
      </c>
      <c r="J2113" s="26">
        <v>2112</v>
      </c>
      <c r="R2113" s="15"/>
      <c r="S2113" s="15"/>
      <c r="EZ2113" s="134"/>
      <c r="FA2113" s="134"/>
      <c r="FB2113" s="134"/>
      <c r="FC2113" s="134"/>
      <c r="FD2113" s="134"/>
    </row>
    <row r="2114" spans="2:160" x14ac:dyDescent="0.2">
      <c r="B2114" s="55">
        <f t="shared" ref="B2114:B2177" si="199">COUNT(R2114:EY2114,FE2114:FM2114)</f>
        <v>0</v>
      </c>
      <c r="C2114" s="55" t="str">
        <f t="shared" ref="C2114:C2177" si="200">IF(COUNT(R2114:EY2114,FE2114:FM2114)&gt;0,COUNT(R2114:EY2114,FE2114:FM2114),"")</f>
        <v/>
      </c>
      <c r="D2114" s="55" t="str">
        <f t="shared" ref="D2114:D2177" si="201">IF(COUNT(T2114:BJ2114,BL2114:BT2114,BV2114:CB2114,CD2114:EY2114,FE2114:FM2114)&gt;0,COUNT(T2114:BJ2114,BL2114:BT2114,BV2114:CB2114,CD2114:EY2114,FE2114:FM2114),"")</f>
        <v/>
      </c>
      <c r="E2114" s="55" t="str">
        <f t="shared" ref="E2114:E2177" si="202">IF(H2114=1,COUNT(R2114:EY2114,FE2114:FM2114),"")</f>
        <v/>
      </c>
      <c r="F2114" s="55" t="str">
        <f t="shared" ref="F2114:F2177" si="203">IF(H2114=1,COUNT(T2114:BJ2114,BL2114:BT2114,BV2114:CB2114,CD2114:EY2114,FE2114:FM2114),"")</f>
        <v/>
      </c>
      <c r="G2114" s="55" t="str">
        <f t="shared" si="198"/>
        <v/>
      </c>
      <c r="H2114" s="136" t="str">
        <f>IF(AND(M2114&gt;0,M2114&lt;='Summary STATS'!$C$22),1,"")</f>
        <v/>
      </c>
      <c r="J2114" s="26">
        <v>2113</v>
      </c>
      <c r="R2114" s="15"/>
      <c r="S2114" s="15"/>
      <c r="EZ2114" s="134"/>
      <c r="FA2114" s="134"/>
      <c r="FB2114" s="134"/>
      <c r="FC2114" s="134"/>
      <c r="FD2114" s="134"/>
    </row>
    <row r="2115" spans="2:160" x14ac:dyDescent="0.2">
      <c r="B2115" s="55">
        <f t="shared" si="199"/>
        <v>0</v>
      </c>
      <c r="C2115" s="55" t="str">
        <f t="shared" si="200"/>
        <v/>
      </c>
      <c r="D2115" s="55" t="str">
        <f t="shared" si="201"/>
        <v/>
      </c>
      <c r="E2115" s="55" t="str">
        <f t="shared" si="202"/>
        <v/>
      </c>
      <c r="F2115" s="55" t="str">
        <f t="shared" si="203"/>
        <v/>
      </c>
      <c r="G2115" s="55" t="str">
        <f t="shared" si="198"/>
        <v/>
      </c>
      <c r="H2115" s="136" t="str">
        <f>IF(AND(M2115&gt;0,M2115&lt;='Summary STATS'!$C$22),1,"")</f>
        <v/>
      </c>
      <c r="J2115" s="26">
        <v>2114</v>
      </c>
      <c r="R2115" s="15"/>
      <c r="S2115" s="15"/>
      <c r="EZ2115" s="134"/>
      <c r="FA2115" s="134"/>
      <c r="FB2115" s="134"/>
      <c r="FC2115" s="134"/>
      <c r="FD2115" s="134"/>
    </row>
    <row r="2116" spans="2:160" x14ac:dyDescent="0.2">
      <c r="B2116" s="55">
        <f t="shared" si="199"/>
        <v>0</v>
      </c>
      <c r="C2116" s="55" t="str">
        <f t="shared" si="200"/>
        <v/>
      </c>
      <c r="D2116" s="55" t="str">
        <f t="shared" si="201"/>
        <v/>
      </c>
      <c r="E2116" s="55" t="str">
        <f t="shared" si="202"/>
        <v/>
      </c>
      <c r="F2116" s="55" t="str">
        <f t="shared" si="203"/>
        <v/>
      </c>
      <c r="G2116" s="55" t="str">
        <f t="shared" si="198"/>
        <v/>
      </c>
      <c r="H2116" s="136" t="str">
        <f>IF(AND(M2116&gt;0,M2116&lt;='Summary STATS'!$C$22),1,"")</f>
        <v/>
      </c>
      <c r="J2116" s="26">
        <v>2115</v>
      </c>
      <c r="R2116" s="15"/>
      <c r="S2116" s="15"/>
      <c r="EZ2116" s="134"/>
      <c r="FA2116" s="134"/>
      <c r="FB2116" s="134"/>
      <c r="FC2116" s="134"/>
      <c r="FD2116" s="134"/>
    </row>
    <row r="2117" spans="2:160" x14ac:dyDescent="0.2">
      <c r="B2117" s="55">
        <f t="shared" si="199"/>
        <v>0</v>
      </c>
      <c r="C2117" s="55" t="str">
        <f t="shared" si="200"/>
        <v/>
      </c>
      <c r="D2117" s="55" t="str">
        <f t="shared" si="201"/>
        <v/>
      </c>
      <c r="E2117" s="55" t="str">
        <f t="shared" si="202"/>
        <v/>
      </c>
      <c r="F2117" s="55" t="str">
        <f t="shared" si="203"/>
        <v/>
      </c>
      <c r="G2117" s="55" t="str">
        <f t="shared" si="198"/>
        <v/>
      </c>
      <c r="H2117" s="136" t="str">
        <f>IF(AND(M2117&gt;0,M2117&lt;='Summary STATS'!$C$22),1,"")</f>
        <v/>
      </c>
      <c r="J2117" s="26">
        <v>2116</v>
      </c>
      <c r="R2117" s="15"/>
      <c r="S2117" s="15"/>
      <c r="EZ2117" s="134"/>
      <c r="FA2117" s="134"/>
      <c r="FB2117" s="134"/>
      <c r="FC2117" s="134"/>
      <c r="FD2117" s="134"/>
    </row>
    <row r="2118" spans="2:160" x14ac:dyDescent="0.2">
      <c r="B2118" s="55">
        <f t="shared" si="199"/>
        <v>0</v>
      </c>
      <c r="C2118" s="55" t="str">
        <f t="shared" si="200"/>
        <v/>
      </c>
      <c r="D2118" s="55" t="str">
        <f t="shared" si="201"/>
        <v/>
      </c>
      <c r="E2118" s="55" t="str">
        <f t="shared" si="202"/>
        <v/>
      </c>
      <c r="F2118" s="55" t="str">
        <f t="shared" si="203"/>
        <v/>
      </c>
      <c r="G2118" s="55" t="str">
        <f t="shared" si="198"/>
        <v/>
      </c>
      <c r="H2118" s="136" t="str">
        <f>IF(AND(M2118&gt;0,M2118&lt;='Summary STATS'!$C$22),1,"")</f>
        <v/>
      </c>
      <c r="J2118" s="26">
        <v>2117</v>
      </c>
      <c r="R2118" s="15"/>
      <c r="S2118" s="15"/>
      <c r="EZ2118" s="134"/>
      <c r="FA2118" s="134"/>
      <c r="FB2118" s="134"/>
      <c r="FC2118" s="134"/>
      <c r="FD2118" s="134"/>
    </row>
    <row r="2119" spans="2:160" x14ac:dyDescent="0.2">
      <c r="B2119" s="55">
        <f t="shared" si="199"/>
        <v>0</v>
      </c>
      <c r="C2119" s="55" t="str">
        <f t="shared" si="200"/>
        <v/>
      </c>
      <c r="D2119" s="55" t="str">
        <f t="shared" si="201"/>
        <v/>
      </c>
      <c r="E2119" s="55" t="str">
        <f t="shared" si="202"/>
        <v/>
      </c>
      <c r="F2119" s="55" t="str">
        <f t="shared" si="203"/>
        <v/>
      </c>
      <c r="G2119" s="55" t="str">
        <f t="shared" si="198"/>
        <v/>
      </c>
      <c r="H2119" s="136" t="str">
        <f>IF(AND(M2119&gt;0,M2119&lt;='Summary STATS'!$C$22),1,"")</f>
        <v/>
      </c>
      <c r="J2119" s="26">
        <v>2118</v>
      </c>
      <c r="R2119" s="15"/>
      <c r="S2119" s="15"/>
      <c r="EZ2119" s="134"/>
      <c r="FA2119" s="134"/>
      <c r="FB2119" s="134"/>
      <c r="FC2119" s="134"/>
      <c r="FD2119" s="134"/>
    </row>
    <row r="2120" spans="2:160" x14ac:dyDescent="0.2">
      <c r="B2120" s="55">
        <f t="shared" si="199"/>
        <v>0</v>
      </c>
      <c r="C2120" s="55" t="str">
        <f t="shared" si="200"/>
        <v/>
      </c>
      <c r="D2120" s="55" t="str">
        <f t="shared" si="201"/>
        <v/>
      </c>
      <c r="E2120" s="55" t="str">
        <f t="shared" si="202"/>
        <v/>
      </c>
      <c r="F2120" s="55" t="str">
        <f t="shared" si="203"/>
        <v/>
      </c>
      <c r="G2120" s="55" t="str">
        <f t="shared" si="198"/>
        <v/>
      </c>
      <c r="H2120" s="136" t="str">
        <f>IF(AND(M2120&gt;0,M2120&lt;='Summary STATS'!$C$22),1,"")</f>
        <v/>
      </c>
      <c r="J2120" s="26">
        <v>2119</v>
      </c>
      <c r="R2120" s="15"/>
      <c r="S2120" s="15"/>
      <c r="EZ2120" s="134"/>
      <c r="FA2120" s="134"/>
      <c r="FB2120" s="134"/>
      <c r="FC2120" s="134"/>
      <c r="FD2120" s="134"/>
    </row>
    <row r="2121" spans="2:160" x14ac:dyDescent="0.2">
      <c r="B2121" s="55">
        <f t="shared" si="199"/>
        <v>0</v>
      </c>
      <c r="C2121" s="55" t="str">
        <f t="shared" si="200"/>
        <v/>
      </c>
      <c r="D2121" s="55" t="str">
        <f t="shared" si="201"/>
        <v/>
      </c>
      <c r="E2121" s="55" t="str">
        <f t="shared" si="202"/>
        <v/>
      </c>
      <c r="F2121" s="55" t="str">
        <f t="shared" si="203"/>
        <v/>
      </c>
      <c r="G2121" s="55" t="str">
        <f t="shared" si="198"/>
        <v/>
      </c>
      <c r="H2121" s="136" t="str">
        <f>IF(AND(M2121&gt;0,M2121&lt;='Summary STATS'!$C$22),1,"")</f>
        <v/>
      </c>
      <c r="J2121" s="26">
        <v>2120</v>
      </c>
      <c r="R2121" s="15"/>
      <c r="S2121" s="15"/>
      <c r="EZ2121" s="134"/>
      <c r="FA2121" s="134"/>
      <c r="FB2121" s="134"/>
      <c r="FC2121" s="134"/>
      <c r="FD2121" s="134"/>
    </row>
    <row r="2122" spans="2:160" x14ac:dyDescent="0.2">
      <c r="B2122" s="55">
        <f t="shared" si="199"/>
        <v>0</v>
      </c>
      <c r="C2122" s="55" t="str">
        <f t="shared" si="200"/>
        <v/>
      </c>
      <c r="D2122" s="55" t="str">
        <f t="shared" si="201"/>
        <v/>
      </c>
      <c r="E2122" s="55" t="str">
        <f t="shared" si="202"/>
        <v/>
      </c>
      <c r="F2122" s="55" t="str">
        <f t="shared" si="203"/>
        <v/>
      </c>
      <c r="G2122" s="55" t="str">
        <f t="shared" si="198"/>
        <v/>
      </c>
      <c r="H2122" s="136" t="str">
        <f>IF(AND(M2122&gt;0,M2122&lt;='Summary STATS'!$C$22),1,"")</f>
        <v/>
      </c>
      <c r="J2122" s="26">
        <v>2121</v>
      </c>
      <c r="R2122" s="15"/>
      <c r="S2122" s="15"/>
      <c r="EZ2122" s="134"/>
      <c r="FA2122" s="134"/>
      <c r="FB2122" s="134"/>
      <c r="FC2122" s="134"/>
      <c r="FD2122" s="134"/>
    </row>
    <row r="2123" spans="2:160" x14ac:dyDescent="0.2">
      <c r="B2123" s="55">
        <f t="shared" si="199"/>
        <v>0</v>
      </c>
      <c r="C2123" s="55" t="str">
        <f t="shared" si="200"/>
        <v/>
      </c>
      <c r="D2123" s="55" t="str">
        <f t="shared" si="201"/>
        <v/>
      </c>
      <c r="E2123" s="55" t="str">
        <f t="shared" si="202"/>
        <v/>
      </c>
      <c r="F2123" s="55" t="str">
        <f t="shared" si="203"/>
        <v/>
      </c>
      <c r="G2123" s="55" t="str">
        <f t="shared" si="198"/>
        <v/>
      </c>
      <c r="H2123" s="136" t="str">
        <f>IF(AND(M2123&gt;0,M2123&lt;='Summary STATS'!$C$22),1,"")</f>
        <v/>
      </c>
      <c r="J2123" s="26">
        <v>2122</v>
      </c>
      <c r="R2123" s="15"/>
      <c r="S2123" s="15"/>
      <c r="EZ2123" s="134"/>
      <c r="FA2123" s="134"/>
      <c r="FB2123" s="134"/>
      <c r="FC2123" s="134"/>
      <c r="FD2123" s="134"/>
    </row>
    <row r="2124" spans="2:160" x14ac:dyDescent="0.2">
      <c r="B2124" s="55">
        <f t="shared" si="199"/>
        <v>0</v>
      </c>
      <c r="C2124" s="55" t="str">
        <f t="shared" si="200"/>
        <v/>
      </c>
      <c r="D2124" s="55" t="str">
        <f t="shared" si="201"/>
        <v/>
      </c>
      <c r="E2124" s="55" t="str">
        <f t="shared" si="202"/>
        <v/>
      </c>
      <c r="F2124" s="55" t="str">
        <f t="shared" si="203"/>
        <v/>
      </c>
      <c r="G2124" s="55" t="str">
        <f t="shared" si="198"/>
        <v/>
      </c>
      <c r="H2124" s="136" t="str">
        <f>IF(AND(M2124&gt;0,M2124&lt;='Summary STATS'!$C$22),1,"")</f>
        <v/>
      </c>
      <c r="J2124" s="26">
        <v>2123</v>
      </c>
      <c r="R2124" s="15"/>
      <c r="S2124" s="15"/>
      <c r="EZ2124" s="134"/>
      <c r="FA2124" s="134"/>
      <c r="FB2124" s="134"/>
      <c r="FC2124" s="134"/>
      <c r="FD2124" s="134"/>
    </row>
    <row r="2125" spans="2:160" x14ac:dyDescent="0.2">
      <c r="B2125" s="55">
        <f t="shared" si="199"/>
        <v>0</v>
      </c>
      <c r="C2125" s="55" t="str">
        <f t="shared" si="200"/>
        <v/>
      </c>
      <c r="D2125" s="55" t="str">
        <f t="shared" si="201"/>
        <v/>
      </c>
      <c r="E2125" s="55" t="str">
        <f t="shared" si="202"/>
        <v/>
      </c>
      <c r="F2125" s="55" t="str">
        <f t="shared" si="203"/>
        <v/>
      </c>
      <c r="G2125" s="55" t="str">
        <f t="shared" si="198"/>
        <v/>
      </c>
      <c r="H2125" s="136" t="str">
        <f>IF(AND(M2125&gt;0,M2125&lt;='Summary STATS'!$C$22),1,"")</f>
        <v/>
      </c>
      <c r="J2125" s="26">
        <v>2124</v>
      </c>
      <c r="R2125" s="15"/>
      <c r="S2125" s="15"/>
      <c r="EZ2125" s="134"/>
      <c r="FA2125" s="134"/>
      <c r="FB2125" s="134"/>
      <c r="FC2125" s="134"/>
      <c r="FD2125" s="134"/>
    </row>
    <row r="2126" spans="2:160" x14ac:dyDescent="0.2">
      <c r="B2126" s="55">
        <f t="shared" si="199"/>
        <v>0</v>
      </c>
      <c r="C2126" s="55" t="str">
        <f t="shared" si="200"/>
        <v/>
      </c>
      <c r="D2126" s="55" t="str">
        <f t="shared" si="201"/>
        <v/>
      </c>
      <c r="E2126" s="55" t="str">
        <f t="shared" si="202"/>
        <v/>
      </c>
      <c r="F2126" s="55" t="str">
        <f t="shared" si="203"/>
        <v/>
      </c>
      <c r="G2126" s="55" t="str">
        <f t="shared" si="198"/>
        <v/>
      </c>
      <c r="H2126" s="136" t="str">
        <f>IF(AND(M2126&gt;0,M2126&lt;='Summary STATS'!$C$22),1,"")</f>
        <v/>
      </c>
      <c r="J2126" s="26">
        <v>2125</v>
      </c>
      <c r="R2126" s="15"/>
      <c r="S2126" s="15"/>
      <c r="EZ2126" s="134"/>
      <c r="FA2126" s="134"/>
      <c r="FB2126" s="134"/>
      <c r="FC2126" s="134"/>
      <c r="FD2126" s="134"/>
    </row>
    <row r="2127" spans="2:160" x14ac:dyDescent="0.2">
      <c r="B2127" s="55">
        <f t="shared" si="199"/>
        <v>0</v>
      </c>
      <c r="C2127" s="55" t="str">
        <f t="shared" si="200"/>
        <v/>
      </c>
      <c r="D2127" s="55" t="str">
        <f t="shared" si="201"/>
        <v/>
      </c>
      <c r="E2127" s="55" t="str">
        <f t="shared" si="202"/>
        <v/>
      </c>
      <c r="F2127" s="55" t="str">
        <f t="shared" si="203"/>
        <v/>
      </c>
      <c r="G2127" s="55" t="str">
        <f t="shared" si="198"/>
        <v/>
      </c>
      <c r="H2127" s="136" t="str">
        <f>IF(AND(M2127&gt;0,M2127&lt;='Summary STATS'!$C$22),1,"")</f>
        <v/>
      </c>
      <c r="J2127" s="26">
        <v>2126</v>
      </c>
      <c r="R2127" s="15"/>
      <c r="S2127" s="15"/>
      <c r="EZ2127" s="134"/>
      <c r="FA2127" s="134"/>
      <c r="FB2127" s="134"/>
      <c r="FC2127" s="134"/>
      <c r="FD2127" s="134"/>
    </row>
    <row r="2128" spans="2:160" x14ac:dyDescent="0.2">
      <c r="B2128" s="55">
        <f t="shared" si="199"/>
        <v>0</v>
      </c>
      <c r="C2128" s="55" t="str">
        <f t="shared" si="200"/>
        <v/>
      </c>
      <c r="D2128" s="55" t="str">
        <f t="shared" si="201"/>
        <v/>
      </c>
      <c r="E2128" s="55" t="str">
        <f t="shared" si="202"/>
        <v/>
      </c>
      <c r="F2128" s="55" t="str">
        <f t="shared" si="203"/>
        <v/>
      </c>
      <c r="G2128" s="55" t="str">
        <f t="shared" si="198"/>
        <v/>
      </c>
      <c r="H2128" s="136" t="str">
        <f>IF(AND(M2128&gt;0,M2128&lt;='Summary STATS'!$C$22),1,"")</f>
        <v/>
      </c>
      <c r="J2128" s="26">
        <v>2127</v>
      </c>
      <c r="R2128" s="15"/>
      <c r="S2128" s="15"/>
      <c r="EZ2128" s="134"/>
      <c r="FA2128" s="134"/>
      <c r="FB2128" s="134"/>
      <c r="FC2128" s="134"/>
      <c r="FD2128" s="134"/>
    </row>
    <row r="2129" spans="2:160" x14ac:dyDescent="0.2">
      <c r="B2129" s="55">
        <f t="shared" si="199"/>
        <v>0</v>
      </c>
      <c r="C2129" s="55" t="str">
        <f t="shared" si="200"/>
        <v/>
      </c>
      <c r="D2129" s="55" t="str">
        <f t="shared" si="201"/>
        <v/>
      </c>
      <c r="E2129" s="55" t="str">
        <f t="shared" si="202"/>
        <v/>
      </c>
      <c r="F2129" s="55" t="str">
        <f t="shared" si="203"/>
        <v/>
      </c>
      <c r="G2129" s="55" t="str">
        <f t="shared" si="198"/>
        <v/>
      </c>
      <c r="H2129" s="136" t="str">
        <f>IF(AND(M2129&gt;0,M2129&lt;='Summary STATS'!$C$22),1,"")</f>
        <v/>
      </c>
      <c r="J2129" s="26">
        <v>2128</v>
      </c>
      <c r="R2129" s="15"/>
      <c r="S2129" s="15"/>
      <c r="EZ2129" s="134"/>
      <c r="FA2129" s="134"/>
      <c r="FB2129" s="134"/>
      <c r="FC2129" s="134"/>
      <c r="FD2129" s="134"/>
    </row>
    <row r="2130" spans="2:160" x14ac:dyDescent="0.2">
      <c r="B2130" s="55">
        <f t="shared" si="199"/>
        <v>0</v>
      </c>
      <c r="C2130" s="55" t="str">
        <f t="shared" si="200"/>
        <v/>
      </c>
      <c r="D2130" s="55" t="str">
        <f t="shared" si="201"/>
        <v/>
      </c>
      <c r="E2130" s="55" t="str">
        <f t="shared" si="202"/>
        <v/>
      </c>
      <c r="F2130" s="55" t="str">
        <f t="shared" si="203"/>
        <v/>
      </c>
      <c r="G2130" s="55" t="str">
        <f t="shared" si="198"/>
        <v/>
      </c>
      <c r="H2130" s="136" t="str">
        <f>IF(AND(M2130&gt;0,M2130&lt;='Summary STATS'!$C$22),1,"")</f>
        <v/>
      </c>
      <c r="J2130" s="26">
        <v>2129</v>
      </c>
      <c r="R2130" s="15"/>
      <c r="S2130" s="15"/>
      <c r="EZ2130" s="134"/>
      <c r="FA2130" s="134"/>
      <c r="FB2130" s="134"/>
      <c r="FC2130" s="134"/>
      <c r="FD2130" s="134"/>
    </row>
    <row r="2131" spans="2:160" x14ac:dyDescent="0.2">
      <c r="B2131" s="55">
        <f t="shared" si="199"/>
        <v>0</v>
      </c>
      <c r="C2131" s="55" t="str">
        <f t="shared" si="200"/>
        <v/>
      </c>
      <c r="D2131" s="55" t="str">
        <f t="shared" si="201"/>
        <v/>
      </c>
      <c r="E2131" s="55" t="str">
        <f t="shared" si="202"/>
        <v/>
      </c>
      <c r="F2131" s="55" t="str">
        <f t="shared" si="203"/>
        <v/>
      </c>
      <c r="G2131" s="55" t="str">
        <f t="shared" si="198"/>
        <v/>
      </c>
      <c r="H2131" s="136" t="str">
        <f>IF(AND(M2131&gt;0,M2131&lt;='Summary STATS'!$C$22),1,"")</f>
        <v/>
      </c>
      <c r="J2131" s="26">
        <v>2130</v>
      </c>
      <c r="R2131" s="15"/>
      <c r="S2131" s="15"/>
      <c r="EZ2131" s="134"/>
      <c r="FA2131" s="134"/>
      <c r="FB2131" s="134"/>
      <c r="FC2131" s="134"/>
      <c r="FD2131" s="134"/>
    </row>
    <row r="2132" spans="2:160" x14ac:dyDescent="0.2">
      <c r="B2132" s="55">
        <f t="shared" si="199"/>
        <v>0</v>
      </c>
      <c r="C2132" s="55" t="str">
        <f t="shared" si="200"/>
        <v/>
      </c>
      <c r="D2132" s="55" t="str">
        <f t="shared" si="201"/>
        <v/>
      </c>
      <c r="E2132" s="55" t="str">
        <f t="shared" si="202"/>
        <v/>
      </c>
      <c r="F2132" s="55" t="str">
        <f t="shared" si="203"/>
        <v/>
      </c>
      <c r="G2132" s="55" t="str">
        <f t="shared" si="198"/>
        <v/>
      </c>
      <c r="H2132" s="136" t="str">
        <f>IF(AND(M2132&gt;0,M2132&lt;='Summary STATS'!$C$22),1,"")</f>
        <v/>
      </c>
      <c r="J2132" s="26">
        <v>2131</v>
      </c>
      <c r="R2132" s="15"/>
      <c r="S2132" s="15"/>
      <c r="EZ2132" s="134"/>
      <c r="FA2132" s="134"/>
      <c r="FB2132" s="134"/>
      <c r="FC2132" s="134"/>
      <c r="FD2132" s="134"/>
    </row>
    <row r="2133" spans="2:160" x14ac:dyDescent="0.2">
      <c r="B2133" s="55">
        <f t="shared" si="199"/>
        <v>0</v>
      </c>
      <c r="C2133" s="55" t="str">
        <f t="shared" si="200"/>
        <v/>
      </c>
      <c r="D2133" s="55" t="str">
        <f t="shared" si="201"/>
        <v/>
      </c>
      <c r="E2133" s="55" t="str">
        <f t="shared" si="202"/>
        <v/>
      </c>
      <c r="F2133" s="55" t="str">
        <f t="shared" si="203"/>
        <v/>
      </c>
      <c r="G2133" s="55" t="str">
        <f t="shared" si="198"/>
        <v/>
      </c>
      <c r="H2133" s="136" t="str">
        <f>IF(AND(M2133&gt;0,M2133&lt;='Summary STATS'!$C$22),1,"")</f>
        <v/>
      </c>
      <c r="J2133" s="26">
        <v>2132</v>
      </c>
      <c r="R2133" s="15"/>
      <c r="S2133" s="15"/>
      <c r="EZ2133" s="134"/>
      <c r="FA2133" s="134"/>
      <c r="FB2133" s="134"/>
      <c r="FC2133" s="134"/>
      <c r="FD2133" s="134"/>
    </row>
    <row r="2134" spans="2:160" x14ac:dyDescent="0.2">
      <c r="B2134" s="55">
        <f t="shared" si="199"/>
        <v>0</v>
      </c>
      <c r="C2134" s="55" t="str">
        <f t="shared" si="200"/>
        <v/>
      </c>
      <c r="D2134" s="55" t="str">
        <f t="shared" si="201"/>
        <v/>
      </c>
      <c r="E2134" s="55" t="str">
        <f t="shared" si="202"/>
        <v/>
      </c>
      <c r="F2134" s="55" t="str">
        <f t="shared" si="203"/>
        <v/>
      </c>
      <c r="G2134" s="55" t="str">
        <f t="shared" si="198"/>
        <v/>
      </c>
      <c r="H2134" s="136" t="str">
        <f>IF(AND(M2134&gt;0,M2134&lt;='Summary STATS'!$C$22),1,"")</f>
        <v/>
      </c>
      <c r="J2134" s="26">
        <v>2133</v>
      </c>
      <c r="R2134" s="15"/>
      <c r="S2134" s="15"/>
      <c r="EZ2134" s="134"/>
      <c r="FA2134" s="134"/>
      <c r="FB2134" s="134"/>
      <c r="FC2134" s="134"/>
      <c r="FD2134" s="134"/>
    </row>
    <row r="2135" spans="2:160" x14ac:dyDescent="0.2">
      <c r="B2135" s="55">
        <f t="shared" si="199"/>
        <v>0</v>
      </c>
      <c r="C2135" s="55" t="str">
        <f t="shared" si="200"/>
        <v/>
      </c>
      <c r="D2135" s="55" t="str">
        <f t="shared" si="201"/>
        <v/>
      </c>
      <c r="E2135" s="55" t="str">
        <f t="shared" si="202"/>
        <v/>
      </c>
      <c r="F2135" s="55" t="str">
        <f t="shared" si="203"/>
        <v/>
      </c>
      <c r="G2135" s="55" t="str">
        <f t="shared" si="198"/>
        <v/>
      </c>
      <c r="H2135" s="136" t="str">
        <f>IF(AND(M2135&gt;0,M2135&lt;='Summary STATS'!$C$22),1,"")</f>
        <v/>
      </c>
      <c r="J2135" s="26">
        <v>2134</v>
      </c>
      <c r="R2135" s="15"/>
      <c r="S2135" s="15"/>
      <c r="EZ2135" s="134"/>
      <c r="FA2135" s="134"/>
      <c r="FB2135" s="134"/>
      <c r="FC2135" s="134"/>
      <c r="FD2135" s="134"/>
    </row>
    <row r="2136" spans="2:160" x14ac:dyDescent="0.2">
      <c r="B2136" s="55">
        <f t="shared" si="199"/>
        <v>0</v>
      </c>
      <c r="C2136" s="55" t="str">
        <f t="shared" si="200"/>
        <v/>
      </c>
      <c r="D2136" s="55" t="str">
        <f t="shared" si="201"/>
        <v/>
      </c>
      <c r="E2136" s="55" t="str">
        <f t="shared" si="202"/>
        <v/>
      </c>
      <c r="F2136" s="55" t="str">
        <f t="shared" si="203"/>
        <v/>
      </c>
      <c r="G2136" s="55" t="str">
        <f t="shared" si="198"/>
        <v/>
      </c>
      <c r="H2136" s="136" t="str">
        <f>IF(AND(M2136&gt;0,M2136&lt;='Summary STATS'!$C$22),1,"")</f>
        <v/>
      </c>
      <c r="J2136" s="26">
        <v>2135</v>
      </c>
      <c r="R2136" s="15"/>
      <c r="S2136" s="15"/>
      <c r="EZ2136" s="134"/>
      <c r="FA2136" s="134"/>
      <c r="FB2136" s="134"/>
      <c r="FC2136" s="134"/>
      <c r="FD2136" s="134"/>
    </row>
    <row r="2137" spans="2:160" x14ac:dyDescent="0.2">
      <c r="B2137" s="55">
        <f t="shared" si="199"/>
        <v>0</v>
      </c>
      <c r="C2137" s="55" t="str">
        <f t="shared" si="200"/>
        <v/>
      </c>
      <c r="D2137" s="55" t="str">
        <f t="shared" si="201"/>
        <v/>
      </c>
      <c r="E2137" s="55" t="str">
        <f t="shared" si="202"/>
        <v/>
      </c>
      <c r="F2137" s="55" t="str">
        <f t="shared" si="203"/>
        <v/>
      </c>
      <c r="G2137" s="55" t="str">
        <f t="shared" si="198"/>
        <v/>
      </c>
      <c r="H2137" s="136" t="str">
        <f>IF(AND(M2137&gt;0,M2137&lt;='Summary STATS'!$C$22),1,"")</f>
        <v/>
      </c>
      <c r="J2137" s="26">
        <v>2136</v>
      </c>
      <c r="R2137" s="15"/>
      <c r="S2137" s="15"/>
      <c r="EZ2137" s="134"/>
      <c r="FA2137" s="134"/>
      <c r="FB2137" s="134"/>
      <c r="FC2137" s="134"/>
      <c r="FD2137" s="134"/>
    </row>
    <row r="2138" spans="2:160" x14ac:dyDescent="0.2">
      <c r="B2138" s="55">
        <f t="shared" si="199"/>
        <v>0</v>
      </c>
      <c r="C2138" s="55" t="str">
        <f t="shared" si="200"/>
        <v/>
      </c>
      <c r="D2138" s="55" t="str">
        <f t="shared" si="201"/>
        <v/>
      </c>
      <c r="E2138" s="55" t="str">
        <f t="shared" si="202"/>
        <v/>
      </c>
      <c r="F2138" s="55" t="str">
        <f t="shared" si="203"/>
        <v/>
      </c>
      <c r="G2138" s="55" t="str">
        <f t="shared" ref="G2138:G2201" si="204">IF($B2138&gt;=1,$M2138,"")</f>
        <v/>
      </c>
      <c r="H2138" s="136" t="str">
        <f>IF(AND(M2138&gt;0,M2138&lt;='Summary STATS'!$C$22),1,"")</f>
        <v/>
      </c>
      <c r="J2138" s="26">
        <v>2137</v>
      </c>
      <c r="R2138" s="15"/>
      <c r="S2138" s="15"/>
      <c r="EZ2138" s="134"/>
      <c r="FA2138" s="134"/>
      <c r="FB2138" s="134"/>
      <c r="FC2138" s="134"/>
      <c r="FD2138" s="134"/>
    </row>
    <row r="2139" spans="2:160" x14ac:dyDescent="0.2">
      <c r="B2139" s="55">
        <f t="shared" si="199"/>
        <v>0</v>
      </c>
      <c r="C2139" s="55" t="str">
        <f t="shared" si="200"/>
        <v/>
      </c>
      <c r="D2139" s="55" t="str">
        <f t="shared" si="201"/>
        <v/>
      </c>
      <c r="E2139" s="55" t="str">
        <f t="shared" si="202"/>
        <v/>
      </c>
      <c r="F2139" s="55" t="str">
        <f t="shared" si="203"/>
        <v/>
      </c>
      <c r="G2139" s="55" t="str">
        <f t="shared" si="204"/>
        <v/>
      </c>
      <c r="H2139" s="136" t="str">
        <f>IF(AND(M2139&gt;0,M2139&lt;='Summary STATS'!$C$22),1,"")</f>
        <v/>
      </c>
      <c r="J2139" s="26">
        <v>2138</v>
      </c>
      <c r="R2139" s="15"/>
      <c r="S2139" s="15"/>
      <c r="EZ2139" s="134"/>
      <c r="FA2139" s="134"/>
      <c r="FB2139" s="134"/>
      <c r="FC2139" s="134"/>
      <c r="FD2139" s="134"/>
    </row>
    <row r="2140" spans="2:160" x14ac:dyDescent="0.2">
      <c r="B2140" s="55">
        <f t="shared" si="199"/>
        <v>0</v>
      </c>
      <c r="C2140" s="55" t="str">
        <f t="shared" si="200"/>
        <v/>
      </c>
      <c r="D2140" s="55" t="str">
        <f t="shared" si="201"/>
        <v/>
      </c>
      <c r="E2140" s="55" t="str">
        <f t="shared" si="202"/>
        <v/>
      </c>
      <c r="F2140" s="55" t="str">
        <f t="shared" si="203"/>
        <v/>
      </c>
      <c r="G2140" s="55" t="str">
        <f t="shared" si="204"/>
        <v/>
      </c>
      <c r="H2140" s="136" t="str">
        <f>IF(AND(M2140&gt;0,M2140&lt;='Summary STATS'!$C$22),1,"")</f>
        <v/>
      </c>
      <c r="J2140" s="26">
        <v>2139</v>
      </c>
      <c r="R2140" s="15"/>
      <c r="S2140" s="15"/>
      <c r="EZ2140" s="134"/>
      <c r="FA2140" s="134"/>
      <c r="FB2140" s="134"/>
      <c r="FC2140" s="134"/>
      <c r="FD2140" s="134"/>
    </row>
    <row r="2141" spans="2:160" x14ac:dyDescent="0.2">
      <c r="B2141" s="55">
        <f t="shared" si="199"/>
        <v>0</v>
      </c>
      <c r="C2141" s="55" t="str">
        <f t="shared" si="200"/>
        <v/>
      </c>
      <c r="D2141" s="55" t="str">
        <f t="shared" si="201"/>
        <v/>
      </c>
      <c r="E2141" s="55" t="str">
        <f t="shared" si="202"/>
        <v/>
      </c>
      <c r="F2141" s="55" t="str">
        <f t="shared" si="203"/>
        <v/>
      </c>
      <c r="G2141" s="55" t="str">
        <f t="shared" si="204"/>
        <v/>
      </c>
      <c r="H2141" s="136" t="str">
        <f>IF(AND(M2141&gt;0,M2141&lt;='Summary STATS'!$C$22),1,"")</f>
        <v/>
      </c>
      <c r="J2141" s="26">
        <v>2140</v>
      </c>
      <c r="R2141" s="15"/>
      <c r="S2141" s="15"/>
      <c r="EZ2141" s="134"/>
      <c r="FA2141" s="134"/>
      <c r="FB2141" s="134"/>
      <c r="FC2141" s="134"/>
      <c r="FD2141" s="134"/>
    </row>
    <row r="2142" spans="2:160" x14ac:dyDescent="0.2">
      <c r="B2142" s="55">
        <f t="shared" si="199"/>
        <v>0</v>
      </c>
      <c r="C2142" s="55" t="str">
        <f t="shared" si="200"/>
        <v/>
      </c>
      <c r="D2142" s="55" t="str">
        <f t="shared" si="201"/>
        <v/>
      </c>
      <c r="E2142" s="55" t="str">
        <f t="shared" si="202"/>
        <v/>
      </c>
      <c r="F2142" s="55" t="str">
        <f t="shared" si="203"/>
        <v/>
      </c>
      <c r="G2142" s="55" t="str">
        <f t="shared" si="204"/>
        <v/>
      </c>
      <c r="H2142" s="136" t="str">
        <f>IF(AND(M2142&gt;0,M2142&lt;='Summary STATS'!$C$22),1,"")</f>
        <v/>
      </c>
      <c r="J2142" s="26">
        <v>2141</v>
      </c>
      <c r="R2142" s="15"/>
      <c r="S2142" s="15"/>
      <c r="EZ2142" s="134"/>
      <c r="FA2142" s="134"/>
      <c r="FB2142" s="134"/>
      <c r="FC2142" s="134"/>
      <c r="FD2142" s="134"/>
    </row>
    <row r="2143" spans="2:160" x14ac:dyDescent="0.2">
      <c r="B2143" s="55">
        <f t="shared" si="199"/>
        <v>0</v>
      </c>
      <c r="C2143" s="55" t="str">
        <f t="shared" si="200"/>
        <v/>
      </c>
      <c r="D2143" s="55" t="str">
        <f t="shared" si="201"/>
        <v/>
      </c>
      <c r="E2143" s="55" t="str">
        <f t="shared" si="202"/>
        <v/>
      </c>
      <c r="F2143" s="55" t="str">
        <f t="shared" si="203"/>
        <v/>
      </c>
      <c r="G2143" s="55" t="str">
        <f t="shared" si="204"/>
        <v/>
      </c>
      <c r="H2143" s="136" t="str">
        <f>IF(AND(M2143&gt;0,M2143&lt;='Summary STATS'!$C$22),1,"")</f>
        <v/>
      </c>
      <c r="J2143" s="26">
        <v>2142</v>
      </c>
      <c r="R2143" s="15"/>
      <c r="S2143" s="15"/>
      <c r="EZ2143" s="134"/>
      <c r="FA2143" s="134"/>
      <c r="FB2143" s="134"/>
      <c r="FC2143" s="134"/>
      <c r="FD2143" s="134"/>
    </row>
    <row r="2144" spans="2:160" x14ac:dyDescent="0.2">
      <c r="B2144" s="55">
        <f t="shared" si="199"/>
        <v>0</v>
      </c>
      <c r="C2144" s="55" t="str">
        <f t="shared" si="200"/>
        <v/>
      </c>
      <c r="D2144" s="55" t="str">
        <f t="shared" si="201"/>
        <v/>
      </c>
      <c r="E2144" s="55" t="str">
        <f t="shared" si="202"/>
        <v/>
      </c>
      <c r="F2144" s="55" t="str">
        <f t="shared" si="203"/>
        <v/>
      </c>
      <c r="G2144" s="55" t="str">
        <f t="shared" si="204"/>
        <v/>
      </c>
      <c r="H2144" s="136" t="str">
        <f>IF(AND(M2144&gt;0,M2144&lt;='Summary STATS'!$C$22),1,"")</f>
        <v/>
      </c>
      <c r="J2144" s="26">
        <v>2143</v>
      </c>
      <c r="R2144" s="15"/>
      <c r="S2144" s="15"/>
      <c r="EZ2144" s="134"/>
      <c r="FA2144" s="134"/>
      <c r="FB2144" s="134"/>
      <c r="FC2144" s="134"/>
      <c r="FD2144" s="134"/>
    </row>
    <row r="2145" spans="2:160" x14ac:dyDescent="0.2">
      <c r="B2145" s="55">
        <f t="shared" si="199"/>
        <v>0</v>
      </c>
      <c r="C2145" s="55" t="str">
        <f t="shared" si="200"/>
        <v/>
      </c>
      <c r="D2145" s="55" t="str">
        <f t="shared" si="201"/>
        <v/>
      </c>
      <c r="E2145" s="55" t="str">
        <f t="shared" si="202"/>
        <v/>
      </c>
      <c r="F2145" s="55" t="str">
        <f t="shared" si="203"/>
        <v/>
      </c>
      <c r="G2145" s="55" t="str">
        <f t="shared" si="204"/>
        <v/>
      </c>
      <c r="H2145" s="136" t="str">
        <f>IF(AND(M2145&gt;0,M2145&lt;='Summary STATS'!$C$22),1,"")</f>
        <v/>
      </c>
      <c r="J2145" s="26">
        <v>2144</v>
      </c>
      <c r="R2145" s="15"/>
      <c r="S2145" s="15"/>
      <c r="EZ2145" s="134"/>
      <c r="FA2145" s="134"/>
      <c r="FB2145" s="134"/>
      <c r="FC2145" s="134"/>
      <c r="FD2145" s="134"/>
    </row>
    <row r="2146" spans="2:160" x14ac:dyDescent="0.2">
      <c r="B2146" s="55">
        <f t="shared" si="199"/>
        <v>0</v>
      </c>
      <c r="C2146" s="55" t="str">
        <f t="shared" si="200"/>
        <v/>
      </c>
      <c r="D2146" s="55" t="str">
        <f t="shared" si="201"/>
        <v/>
      </c>
      <c r="E2146" s="55" t="str">
        <f t="shared" si="202"/>
        <v/>
      </c>
      <c r="F2146" s="55" t="str">
        <f t="shared" si="203"/>
        <v/>
      </c>
      <c r="G2146" s="55" t="str">
        <f t="shared" si="204"/>
        <v/>
      </c>
      <c r="H2146" s="136" t="str">
        <f>IF(AND(M2146&gt;0,M2146&lt;='Summary STATS'!$C$22),1,"")</f>
        <v/>
      </c>
      <c r="J2146" s="26">
        <v>2145</v>
      </c>
      <c r="R2146" s="15"/>
      <c r="S2146" s="15"/>
      <c r="EZ2146" s="134"/>
      <c r="FA2146" s="134"/>
      <c r="FB2146" s="134"/>
      <c r="FC2146" s="134"/>
      <c r="FD2146" s="134"/>
    </row>
    <row r="2147" spans="2:160" x14ac:dyDescent="0.2">
      <c r="B2147" s="55">
        <f t="shared" si="199"/>
        <v>0</v>
      </c>
      <c r="C2147" s="55" t="str">
        <f t="shared" si="200"/>
        <v/>
      </c>
      <c r="D2147" s="55" t="str">
        <f t="shared" si="201"/>
        <v/>
      </c>
      <c r="E2147" s="55" t="str">
        <f t="shared" si="202"/>
        <v/>
      </c>
      <c r="F2147" s="55" t="str">
        <f t="shared" si="203"/>
        <v/>
      </c>
      <c r="G2147" s="55" t="str">
        <f t="shared" si="204"/>
        <v/>
      </c>
      <c r="H2147" s="136" t="str">
        <f>IF(AND(M2147&gt;0,M2147&lt;='Summary STATS'!$C$22),1,"")</f>
        <v/>
      </c>
      <c r="J2147" s="26">
        <v>2146</v>
      </c>
      <c r="R2147" s="15"/>
      <c r="S2147" s="15"/>
      <c r="EZ2147" s="134"/>
      <c r="FA2147" s="134"/>
      <c r="FB2147" s="134"/>
      <c r="FC2147" s="134"/>
      <c r="FD2147" s="134"/>
    </row>
    <row r="2148" spans="2:160" x14ac:dyDescent="0.2">
      <c r="B2148" s="55">
        <f t="shared" si="199"/>
        <v>0</v>
      </c>
      <c r="C2148" s="55" t="str">
        <f t="shared" si="200"/>
        <v/>
      </c>
      <c r="D2148" s="55" t="str">
        <f t="shared" si="201"/>
        <v/>
      </c>
      <c r="E2148" s="55" t="str">
        <f t="shared" si="202"/>
        <v/>
      </c>
      <c r="F2148" s="55" t="str">
        <f t="shared" si="203"/>
        <v/>
      </c>
      <c r="G2148" s="55" t="str">
        <f t="shared" si="204"/>
        <v/>
      </c>
      <c r="H2148" s="136" t="str">
        <f>IF(AND(M2148&gt;0,M2148&lt;='Summary STATS'!$C$22),1,"")</f>
        <v/>
      </c>
      <c r="J2148" s="26">
        <v>2147</v>
      </c>
      <c r="R2148" s="15"/>
      <c r="S2148" s="15"/>
      <c r="EZ2148" s="134"/>
      <c r="FA2148" s="134"/>
      <c r="FB2148" s="134"/>
      <c r="FC2148" s="134"/>
      <c r="FD2148" s="134"/>
    </row>
    <row r="2149" spans="2:160" x14ac:dyDescent="0.2">
      <c r="B2149" s="55">
        <f t="shared" si="199"/>
        <v>0</v>
      </c>
      <c r="C2149" s="55" t="str">
        <f t="shared" si="200"/>
        <v/>
      </c>
      <c r="D2149" s="55" t="str">
        <f t="shared" si="201"/>
        <v/>
      </c>
      <c r="E2149" s="55" t="str">
        <f t="shared" si="202"/>
        <v/>
      </c>
      <c r="F2149" s="55" t="str">
        <f t="shared" si="203"/>
        <v/>
      </c>
      <c r="G2149" s="55" t="str">
        <f t="shared" si="204"/>
        <v/>
      </c>
      <c r="H2149" s="136" t="str">
        <f>IF(AND(M2149&gt;0,M2149&lt;='Summary STATS'!$C$22),1,"")</f>
        <v/>
      </c>
      <c r="J2149" s="26">
        <v>2148</v>
      </c>
      <c r="R2149" s="15"/>
      <c r="S2149" s="15"/>
      <c r="EZ2149" s="134"/>
      <c r="FA2149" s="134"/>
      <c r="FB2149" s="134"/>
      <c r="FC2149" s="134"/>
      <c r="FD2149" s="134"/>
    </row>
    <row r="2150" spans="2:160" x14ac:dyDescent="0.2">
      <c r="B2150" s="55">
        <f t="shared" si="199"/>
        <v>0</v>
      </c>
      <c r="C2150" s="55" t="str">
        <f t="shared" si="200"/>
        <v/>
      </c>
      <c r="D2150" s="55" t="str">
        <f t="shared" si="201"/>
        <v/>
      </c>
      <c r="E2150" s="55" t="str">
        <f t="shared" si="202"/>
        <v/>
      </c>
      <c r="F2150" s="55" t="str">
        <f t="shared" si="203"/>
        <v/>
      </c>
      <c r="G2150" s="55" t="str">
        <f t="shared" si="204"/>
        <v/>
      </c>
      <c r="H2150" s="136" t="str">
        <f>IF(AND(M2150&gt;0,M2150&lt;='Summary STATS'!$C$22),1,"")</f>
        <v/>
      </c>
      <c r="J2150" s="26">
        <v>2149</v>
      </c>
      <c r="R2150" s="15"/>
      <c r="S2150" s="15"/>
      <c r="EZ2150" s="134"/>
      <c r="FA2150" s="134"/>
      <c r="FB2150" s="134"/>
      <c r="FC2150" s="134"/>
      <c r="FD2150" s="134"/>
    </row>
    <row r="2151" spans="2:160" x14ac:dyDescent="0.2">
      <c r="B2151" s="55">
        <f t="shared" si="199"/>
        <v>0</v>
      </c>
      <c r="C2151" s="55" t="str">
        <f t="shared" si="200"/>
        <v/>
      </c>
      <c r="D2151" s="55" t="str">
        <f t="shared" si="201"/>
        <v/>
      </c>
      <c r="E2151" s="55" t="str">
        <f t="shared" si="202"/>
        <v/>
      </c>
      <c r="F2151" s="55" t="str">
        <f t="shared" si="203"/>
        <v/>
      </c>
      <c r="G2151" s="55" t="str">
        <f t="shared" si="204"/>
        <v/>
      </c>
      <c r="H2151" s="136" t="str">
        <f>IF(AND(M2151&gt;0,M2151&lt;='Summary STATS'!$C$22),1,"")</f>
        <v/>
      </c>
      <c r="J2151" s="26">
        <v>2150</v>
      </c>
      <c r="R2151" s="15"/>
      <c r="S2151" s="15"/>
      <c r="EZ2151" s="134"/>
      <c r="FA2151" s="134"/>
      <c r="FB2151" s="134"/>
      <c r="FC2151" s="134"/>
      <c r="FD2151" s="134"/>
    </row>
    <row r="2152" spans="2:160" x14ac:dyDescent="0.2">
      <c r="B2152" s="55">
        <f t="shared" si="199"/>
        <v>0</v>
      </c>
      <c r="C2152" s="55" t="str">
        <f t="shared" si="200"/>
        <v/>
      </c>
      <c r="D2152" s="55" t="str">
        <f t="shared" si="201"/>
        <v/>
      </c>
      <c r="E2152" s="55" t="str">
        <f t="shared" si="202"/>
        <v/>
      </c>
      <c r="F2152" s="55" t="str">
        <f t="shared" si="203"/>
        <v/>
      </c>
      <c r="G2152" s="55" t="str">
        <f t="shared" si="204"/>
        <v/>
      </c>
      <c r="H2152" s="136" t="str">
        <f>IF(AND(M2152&gt;0,M2152&lt;='Summary STATS'!$C$22),1,"")</f>
        <v/>
      </c>
      <c r="J2152" s="26">
        <v>2151</v>
      </c>
      <c r="R2152" s="15"/>
      <c r="S2152" s="15"/>
      <c r="EZ2152" s="134"/>
      <c r="FA2152" s="134"/>
      <c r="FB2152" s="134"/>
      <c r="FC2152" s="134"/>
      <c r="FD2152" s="134"/>
    </row>
    <row r="2153" spans="2:160" x14ac:dyDescent="0.2">
      <c r="B2153" s="55">
        <f t="shared" si="199"/>
        <v>0</v>
      </c>
      <c r="C2153" s="55" t="str">
        <f t="shared" si="200"/>
        <v/>
      </c>
      <c r="D2153" s="55" t="str">
        <f t="shared" si="201"/>
        <v/>
      </c>
      <c r="E2153" s="55" t="str">
        <f t="shared" si="202"/>
        <v/>
      </c>
      <c r="F2153" s="55" t="str">
        <f t="shared" si="203"/>
        <v/>
      </c>
      <c r="G2153" s="55" t="str">
        <f t="shared" si="204"/>
        <v/>
      </c>
      <c r="H2153" s="136" t="str">
        <f>IF(AND(M2153&gt;0,M2153&lt;='Summary STATS'!$C$22),1,"")</f>
        <v/>
      </c>
      <c r="J2153" s="26">
        <v>2152</v>
      </c>
      <c r="R2153" s="15"/>
      <c r="S2153" s="15"/>
      <c r="EZ2153" s="134"/>
      <c r="FA2153" s="134"/>
      <c r="FB2153" s="134"/>
      <c r="FC2153" s="134"/>
      <c r="FD2153" s="134"/>
    </row>
    <row r="2154" spans="2:160" x14ac:dyDescent="0.2">
      <c r="B2154" s="55">
        <f t="shared" si="199"/>
        <v>0</v>
      </c>
      <c r="C2154" s="55" t="str">
        <f t="shared" si="200"/>
        <v/>
      </c>
      <c r="D2154" s="55" t="str">
        <f t="shared" si="201"/>
        <v/>
      </c>
      <c r="E2154" s="55" t="str">
        <f t="shared" si="202"/>
        <v/>
      </c>
      <c r="F2154" s="55" t="str">
        <f t="shared" si="203"/>
        <v/>
      </c>
      <c r="G2154" s="55" t="str">
        <f t="shared" si="204"/>
        <v/>
      </c>
      <c r="H2154" s="136" t="str">
        <f>IF(AND(M2154&gt;0,M2154&lt;='Summary STATS'!$C$22),1,"")</f>
        <v/>
      </c>
      <c r="J2154" s="26">
        <v>2153</v>
      </c>
      <c r="R2154" s="15"/>
      <c r="S2154" s="15"/>
      <c r="EZ2154" s="134"/>
      <c r="FA2154" s="134"/>
      <c r="FB2154" s="134"/>
      <c r="FC2154" s="134"/>
      <c r="FD2154" s="134"/>
    </row>
    <row r="2155" spans="2:160" x14ac:dyDescent="0.2">
      <c r="B2155" s="55">
        <f t="shared" si="199"/>
        <v>0</v>
      </c>
      <c r="C2155" s="55" t="str">
        <f t="shared" si="200"/>
        <v/>
      </c>
      <c r="D2155" s="55" t="str">
        <f t="shared" si="201"/>
        <v/>
      </c>
      <c r="E2155" s="55" t="str">
        <f t="shared" si="202"/>
        <v/>
      </c>
      <c r="F2155" s="55" t="str">
        <f t="shared" si="203"/>
        <v/>
      </c>
      <c r="G2155" s="55" t="str">
        <f t="shared" si="204"/>
        <v/>
      </c>
      <c r="H2155" s="136" t="str">
        <f>IF(AND(M2155&gt;0,M2155&lt;='Summary STATS'!$C$22),1,"")</f>
        <v/>
      </c>
      <c r="J2155" s="26">
        <v>2154</v>
      </c>
      <c r="R2155" s="15"/>
      <c r="S2155" s="15"/>
      <c r="EZ2155" s="134"/>
      <c r="FA2155" s="134"/>
      <c r="FB2155" s="134"/>
      <c r="FC2155" s="134"/>
      <c r="FD2155" s="134"/>
    </row>
    <row r="2156" spans="2:160" x14ac:dyDescent="0.2">
      <c r="B2156" s="55">
        <f t="shared" si="199"/>
        <v>0</v>
      </c>
      <c r="C2156" s="55" t="str">
        <f t="shared" si="200"/>
        <v/>
      </c>
      <c r="D2156" s="55" t="str">
        <f t="shared" si="201"/>
        <v/>
      </c>
      <c r="E2156" s="55" t="str">
        <f t="shared" si="202"/>
        <v/>
      </c>
      <c r="F2156" s="55" t="str">
        <f t="shared" si="203"/>
        <v/>
      </c>
      <c r="G2156" s="55" t="str">
        <f t="shared" si="204"/>
        <v/>
      </c>
      <c r="H2156" s="136" t="str">
        <f>IF(AND(M2156&gt;0,M2156&lt;='Summary STATS'!$C$22),1,"")</f>
        <v/>
      </c>
      <c r="J2156" s="26">
        <v>2155</v>
      </c>
      <c r="R2156" s="15"/>
      <c r="S2156" s="15"/>
      <c r="EZ2156" s="134"/>
      <c r="FA2156" s="134"/>
      <c r="FB2156" s="134"/>
      <c r="FC2156" s="134"/>
      <c r="FD2156" s="134"/>
    </row>
    <row r="2157" spans="2:160" x14ac:dyDescent="0.2">
      <c r="B2157" s="55">
        <f t="shared" si="199"/>
        <v>0</v>
      </c>
      <c r="C2157" s="55" t="str">
        <f t="shared" si="200"/>
        <v/>
      </c>
      <c r="D2157" s="55" t="str">
        <f t="shared" si="201"/>
        <v/>
      </c>
      <c r="E2157" s="55" t="str">
        <f t="shared" si="202"/>
        <v/>
      </c>
      <c r="F2157" s="55" t="str">
        <f t="shared" si="203"/>
        <v/>
      </c>
      <c r="G2157" s="55" t="str">
        <f t="shared" si="204"/>
        <v/>
      </c>
      <c r="H2157" s="136" t="str">
        <f>IF(AND(M2157&gt;0,M2157&lt;='Summary STATS'!$C$22),1,"")</f>
        <v/>
      </c>
      <c r="J2157" s="26">
        <v>2156</v>
      </c>
      <c r="R2157" s="15"/>
      <c r="S2157" s="15"/>
      <c r="EZ2157" s="134"/>
      <c r="FA2157" s="134"/>
      <c r="FB2157" s="134"/>
      <c r="FC2157" s="134"/>
      <c r="FD2157" s="134"/>
    </row>
    <row r="2158" spans="2:160" x14ac:dyDescent="0.2">
      <c r="B2158" s="55">
        <f t="shared" si="199"/>
        <v>0</v>
      </c>
      <c r="C2158" s="55" t="str">
        <f t="shared" si="200"/>
        <v/>
      </c>
      <c r="D2158" s="55" t="str">
        <f t="shared" si="201"/>
        <v/>
      </c>
      <c r="E2158" s="55" t="str">
        <f t="shared" si="202"/>
        <v/>
      </c>
      <c r="F2158" s="55" t="str">
        <f t="shared" si="203"/>
        <v/>
      </c>
      <c r="G2158" s="55" t="str">
        <f t="shared" si="204"/>
        <v/>
      </c>
      <c r="H2158" s="136" t="str">
        <f>IF(AND(M2158&gt;0,M2158&lt;='Summary STATS'!$C$22),1,"")</f>
        <v/>
      </c>
      <c r="J2158" s="26">
        <v>2157</v>
      </c>
      <c r="R2158" s="15"/>
      <c r="S2158" s="15"/>
      <c r="EZ2158" s="134"/>
      <c r="FA2158" s="134"/>
      <c r="FB2158" s="134"/>
      <c r="FC2158" s="134"/>
      <c r="FD2158" s="134"/>
    </row>
    <row r="2159" spans="2:160" x14ac:dyDescent="0.2">
      <c r="B2159" s="55">
        <f t="shared" si="199"/>
        <v>0</v>
      </c>
      <c r="C2159" s="55" t="str">
        <f t="shared" si="200"/>
        <v/>
      </c>
      <c r="D2159" s="55" t="str">
        <f t="shared" si="201"/>
        <v/>
      </c>
      <c r="E2159" s="55" t="str">
        <f t="shared" si="202"/>
        <v/>
      </c>
      <c r="F2159" s="55" t="str">
        <f t="shared" si="203"/>
        <v/>
      </c>
      <c r="G2159" s="55" t="str">
        <f t="shared" si="204"/>
        <v/>
      </c>
      <c r="H2159" s="136" t="str">
        <f>IF(AND(M2159&gt;0,M2159&lt;='Summary STATS'!$C$22),1,"")</f>
        <v/>
      </c>
      <c r="J2159" s="26">
        <v>2158</v>
      </c>
      <c r="R2159" s="15"/>
      <c r="S2159" s="15"/>
      <c r="EZ2159" s="134"/>
      <c r="FA2159" s="134"/>
      <c r="FB2159" s="134"/>
      <c r="FC2159" s="134"/>
      <c r="FD2159" s="134"/>
    </row>
    <row r="2160" spans="2:160" x14ac:dyDescent="0.2">
      <c r="B2160" s="55">
        <f t="shared" si="199"/>
        <v>0</v>
      </c>
      <c r="C2160" s="55" t="str">
        <f t="shared" si="200"/>
        <v/>
      </c>
      <c r="D2160" s="55" t="str">
        <f t="shared" si="201"/>
        <v/>
      </c>
      <c r="E2160" s="55" t="str">
        <f t="shared" si="202"/>
        <v/>
      </c>
      <c r="F2160" s="55" t="str">
        <f t="shared" si="203"/>
        <v/>
      </c>
      <c r="G2160" s="55" t="str">
        <f t="shared" si="204"/>
        <v/>
      </c>
      <c r="H2160" s="136" t="str">
        <f>IF(AND(M2160&gt;0,M2160&lt;='Summary STATS'!$C$22),1,"")</f>
        <v/>
      </c>
      <c r="J2160" s="26">
        <v>2159</v>
      </c>
      <c r="R2160" s="15"/>
      <c r="S2160" s="15"/>
      <c r="EZ2160" s="134"/>
      <c r="FA2160" s="134"/>
      <c r="FB2160" s="134"/>
      <c r="FC2160" s="134"/>
      <c r="FD2160" s="134"/>
    </row>
    <row r="2161" spans="2:160" x14ac:dyDescent="0.2">
      <c r="B2161" s="55">
        <f t="shared" si="199"/>
        <v>0</v>
      </c>
      <c r="C2161" s="55" t="str">
        <f t="shared" si="200"/>
        <v/>
      </c>
      <c r="D2161" s="55" t="str">
        <f t="shared" si="201"/>
        <v/>
      </c>
      <c r="E2161" s="55" t="str">
        <f t="shared" si="202"/>
        <v/>
      </c>
      <c r="F2161" s="55" t="str">
        <f t="shared" si="203"/>
        <v/>
      </c>
      <c r="G2161" s="55" t="str">
        <f t="shared" si="204"/>
        <v/>
      </c>
      <c r="H2161" s="136" t="str">
        <f>IF(AND(M2161&gt;0,M2161&lt;='Summary STATS'!$C$22),1,"")</f>
        <v/>
      </c>
      <c r="J2161" s="26">
        <v>2160</v>
      </c>
      <c r="R2161" s="15"/>
      <c r="S2161" s="15"/>
      <c r="EZ2161" s="134"/>
      <c r="FA2161" s="134"/>
      <c r="FB2161" s="134"/>
      <c r="FC2161" s="134"/>
      <c r="FD2161" s="134"/>
    </row>
    <row r="2162" spans="2:160" x14ac:dyDescent="0.2">
      <c r="B2162" s="55">
        <f t="shared" si="199"/>
        <v>0</v>
      </c>
      <c r="C2162" s="55" t="str">
        <f t="shared" si="200"/>
        <v/>
      </c>
      <c r="D2162" s="55" t="str">
        <f t="shared" si="201"/>
        <v/>
      </c>
      <c r="E2162" s="55" t="str">
        <f t="shared" si="202"/>
        <v/>
      </c>
      <c r="F2162" s="55" t="str">
        <f t="shared" si="203"/>
        <v/>
      </c>
      <c r="G2162" s="55" t="str">
        <f t="shared" si="204"/>
        <v/>
      </c>
      <c r="H2162" s="136" t="str">
        <f>IF(AND(M2162&gt;0,M2162&lt;='Summary STATS'!$C$22),1,"")</f>
        <v/>
      </c>
      <c r="J2162" s="26">
        <v>2161</v>
      </c>
      <c r="R2162" s="15"/>
      <c r="S2162" s="15"/>
      <c r="EZ2162" s="134"/>
      <c r="FA2162" s="134"/>
      <c r="FB2162" s="134"/>
      <c r="FC2162" s="134"/>
      <c r="FD2162" s="134"/>
    </row>
    <row r="2163" spans="2:160" x14ac:dyDescent="0.2">
      <c r="B2163" s="55">
        <f t="shared" si="199"/>
        <v>0</v>
      </c>
      <c r="C2163" s="55" t="str">
        <f t="shared" si="200"/>
        <v/>
      </c>
      <c r="D2163" s="55" t="str">
        <f t="shared" si="201"/>
        <v/>
      </c>
      <c r="E2163" s="55" t="str">
        <f t="shared" si="202"/>
        <v/>
      </c>
      <c r="F2163" s="55" t="str">
        <f t="shared" si="203"/>
        <v/>
      </c>
      <c r="G2163" s="55" t="str">
        <f t="shared" si="204"/>
        <v/>
      </c>
      <c r="H2163" s="136" t="str">
        <f>IF(AND(M2163&gt;0,M2163&lt;='Summary STATS'!$C$22),1,"")</f>
        <v/>
      </c>
      <c r="J2163" s="26">
        <v>2162</v>
      </c>
      <c r="R2163" s="15"/>
      <c r="S2163" s="15"/>
      <c r="EZ2163" s="134"/>
      <c r="FA2163" s="134"/>
      <c r="FB2163" s="134"/>
      <c r="FC2163" s="134"/>
      <c r="FD2163" s="134"/>
    </row>
    <row r="2164" spans="2:160" x14ac:dyDescent="0.2">
      <c r="B2164" s="55">
        <f t="shared" si="199"/>
        <v>0</v>
      </c>
      <c r="C2164" s="55" t="str">
        <f t="shared" si="200"/>
        <v/>
      </c>
      <c r="D2164" s="55" t="str">
        <f t="shared" si="201"/>
        <v/>
      </c>
      <c r="E2164" s="55" t="str">
        <f t="shared" si="202"/>
        <v/>
      </c>
      <c r="F2164" s="55" t="str">
        <f t="shared" si="203"/>
        <v/>
      </c>
      <c r="G2164" s="55" t="str">
        <f t="shared" si="204"/>
        <v/>
      </c>
      <c r="H2164" s="136" t="str">
        <f>IF(AND(M2164&gt;0,M2164&lt;='Summary STATS'!$C$22),1,"")</f>
        <v/>
      </c>
      <c r="J2164" s="26">
        <v>2163</v>
      </c>
      <c r="R2164" s="15"/>
      <c r="S2164" s="15"/>
      <c r="EZ2164" s="134"/>
      <c r="FA2164" s="134"/>
      <c r="FB2164" s="134"/>
      <c r="FC2164" s="134"/>
      <c r="FD2164" s="134"/>
    </row>
    <row r="2165" spans="2:160" x14ac:dyDescent="0.2">
      <c r="B2165" s="55">
        <f t="shared" si="199"/>
        <v>0</v>
      </c>
      <c r="C2165" s="55" t="str">
        <f t="shared" si="200"/>
        <v/>
      </c>
      <c r="D2165" s="55" t="str">
        <f t="shared" si="201"/>
        <v/>
      </c>
      <c r="E2165" s="55" t="str">
        <f t="shared" si="202"/>
        <v/>
      </c>
      <c r="F2165" s="55" t="str">
        <f t="shared" si="203"/>
        <v/>
      </c>
      <c r="G2165" s="55" t="str">
        <f t="shared" si="204"/>
        <v/>
      </c>
      <c r="H2165" s="136" t="str">
        <f>IF(AND(M2165&gt;0,M2165&lt;='Summary STATS'!$C$22),1,"")</f>
        <v/>
      </c>
      <c r="J2165" s="26">
        <v>2164</v>
      </c>
      <c r="R2165" s="15"/>
      <c r="S2165" s="15"/>
      <c r="EZ2165" s="134"/>
      <c r="FA2165" s="134"/>
      <c r="FB2165" s="134"/>
      <c r="FC2165" s="134"/>
      <c r="FD2165" s="134"/>
    </row>
    <row r="2166" spans="2:160" x14ac:dyDescent="0.2">
      <c r="B2166" s="55">
        <f t="shared" si="199"/>
        <v>0</v>
      </c>
      <c r="C2166" s="55" t="str">
        <f t="shared" si="200"/>
        <v/>
      </c>
      <c r="D2166" s="55" t="str">
        <f t="shared" si="201"/>
        <v/>
      </c>
      <c r="E2166" s="55" t="str">
        <f t="shared" si="202"/>
        <v/>
      </c>
      <c r="F2166" s="55" t="str">
        <f t="shared" si="203"/>
        <v/>
      </c>
      <c r="G2166" s="55" t="str">
        <f t="shared" si="204"/>
        <v/>
      </c>
      <c r="H2166" s="136" t="str">
        <f>IF(AND(M2166&gt;0,M2166&lt;='Summary STATS'!$C$22),1,"")</f>
        <v/>
      </c>
      <c r="J2166" s="26">
        <v>2165</v>
      </c>
      <c r="R2166" s="15"/>
      <c r="S2166" s="15"/>
      <c r="EZ2166" s="134"/>
      <c r="FA2166" s="134"/>
      <c r="FB2166" s="134"/>
      <c r="FC2166" s="134"/>
      <c r="FD2166" s="134"/>
    </row>
    <row r="2167" spans="2:160" x14ac:dyDescent="0.2">
      <c r="B2167" s="55">
        <f t="shared" si="199"/>
        <v>0</v>
      </c>
      <c r="C2167" s="55" t="str">
        <f t="shared" si="200"/>
        <v/>
      </c>
      <c r="D2167" s="55" t="str">
        <f t="shared" si="201"/>
        <v/>
      </c>
      <c r="E2167" s="55" t="str">
        <f t="shared" si="202"/>
        <v/>
      </c>
      <c r="F2167" s="55" t="str">
        <f t="shared" si="203"/>
        <v/>
      </c>
      <c r="G2167" s="55" t="str">
        <f t="shared" si="204"/>
        <v/>
      </c>
      <c r="H2167" s="136" t="str">
        <f>IF(AND(M2167&gt;0,M2167&lt;='Summary STATS'!$C$22),1,"")</f>
        <v/>
      </c>
      <c r="J2167" s="26">
        <v>2166</v>
      </c>
      <c r="R2167" s="15"/>
      <c r="S2167" s="15"/>
      <c r="EZ2167" s="134"/>
      <c r="FA2167" s="134"/>
      <c r="FB2167" s="134"/>
      <c r="FC2167" s="134"/>
      <c r="FD2167" s="134"/>
    </row>
    <row r="2168" spans="2:160" x14ac:dyDescent="0.2">
      <c r="B2168" s="55">
        <f t="shared" si="199"/>
        <v>0</v>
      </c>
      <c r="C2168" s="55" t="str">
        <f t="shared" si="200"/>
        <v/>
      </c>
      <c r="D2168" s="55" t="str">
        <f t="shared" si="201"/>
        <v/>
      </c>
      <c r="E2168" s="55" t="str">
        <f t="shared" si="202"/>
        <v/>
      </c>
      <c r="F2168" s="55" t="str">
        <f t="shared" si="203"/>
        <v/>
      </c>
      <c r="G2168" s="55" t="str">
        <f t="shared" si="204"/>
        <v/>
      </c>
      <c r="H2168" s="136" t="str">
        <f>IF(AND(M2168&gt;0,M2168&lt;='Summary STATS'!$C$22),1,"")</f>
        <v/>
      </c>
      <c r="J2168" s="26">
        <v>2167</v>
      </c>
      <c r="R2168" s="15"/>
      <c r="S2168" s="15"/>
      <c r="EZ2168" s="134"/>
      <c r="FA2168" s="134"/>
      <c r="FB2168" s="134"/>
      <c r="FC2168" s="134"/>
      <c r="FD2168" s="134"/>
    </row>
    <row r="2169" spans="2:160" x14ac:dyDescent="0.2">
      <c r="B2169" s="55">
        <f t="shared" si="199"/>
        <v>0</v>
      </c>
      <c r="C2169" s="55" t="str">
        <f t="shared" si="200"/>
        <v/>
      </c>
      <c r="D2169" s="55" t="str">
        <f t="shared" si="201"/>
        <v/>
      </c>
      <c r="E2169" s="55" t="str">
        <f t="shared" si="202"/>
        <v/>
      </c>
      <c r="F2169" s="55" t="str">
        <f t="shared" si="203"/>
        <v/>
      </c>
      <c r="G2169" s="55" t="str">
        <f t="shared" si="204"/>
        <v/>
      </c>
      <c r="H2169" s="136" t="str">
        <f>IF(AND(M2169&gt;0,M2169&lt;='Summary STATS'!$C$22),1,"")</f>
        <v/>
      </c>
      <c r="J2169" s="26">
        <v>2168</v>
      </c>
      <c r="R2169" s="15"/>
      <c r="S2169" s="15"/>
      <c r="EZ2169" s="134"/>
      <c r="FA2169" s="134"/>
      <c r="FB2169" s="134"/>
      <c r="FC2169" s="134"/>
      <c r="FD2169" s="134"/>
    </row>
    <row r="2170" spans="2:160" x14ac:dyDescent="0.2">
      <c r="B2170" s="55">
        <f t="shared" si="199"/>
        <v>0</v>
      </c>
      <c r="C2170" s="55" t="str">
        <f t="shared" si="200"/>
        <v/>
      </c>
      <c r="D2170" s="55" t="str">
        <f t="shared" si="201"/>
        <v/>
      </c>
      <c r="E2170" s="55" t="str">
        <f t="shared" si="202"/>
        <v/>
      </c>
      <c r="F2170" s="55" t="str">
        <f t="shared" si="203"/>
        <v/>
      </c>
      <c r="G2170" s="55" t="str">
        <f t="shared" si="204"/>
        <v/>
      </c>
      <c r="H2170" s="136" t="str">
        <f>IF(AND(M2170&gt;0,M2170&lt;='Summary STATS'!$C$22),1,"")</f>
        <v/>
      </c>
      <c r="J2170" s="26">
        <v>2169</v>
      </c>
      <c r="R2170" s="15"/>
      <c r="S2170" s="15"/>
      <c r="EZ2170" s="134"/>
      <c r="FA2170" s="134"/>
      <c r="FB2170" s="134"/>
      <c r="FC2170" s="134"/>
      <c r="FD2170" s="134"/>
    </row>
    <row r="2171" spans="2:160" x14ac:dyDescent="0.2">
      <c r="B2171" s="55">
        <f t="shared" si="199"/>
        <v>0</v>
      </c>
      <c r="C2171" s="55" t="str">
        <f t="shared" si="200"/>
        <v/>
      </c>
      <c r="D2171" s="55" t="str">
        <f t="shared" si="201"/>
        <v/>
      </c>
      <c r="E2171" s="55" t="str">
        <f t="shared" si="202"/>
        <v/>
      </c>
      <c r="F2171" s="55" t="str">
        <f t="shared" si="203"/>
        <v/>
      </c>
      <c r="G2171" s="55" t="str">
        <f t="shared" si="204"/>
        <v/>
      </c>
      <c r="H2171" s="136" t="str">
        <f>IF(AND(M2171&gt;0,M2171&lt;='Summary STATS'!$C$22),1,"")</f>
        <v/>
      </c>
      <c r="J2171" s="26">
        <v>2170</v>
      </c>
      <c r="R2171" s="15"/>
      <c r="S2171" s="15"/>
      <c r="EZ2171" s="134"/>
      <c r="FA2171" s="134"/>
      <c r="FB2171" s="134"/>
      <c r="FC2171" s="134"/>
      <c r="FD2171" s="134"/>
    </row>
    <row r="2172" spans="2:160" x14ac:dyDescent="0.2">
      <c r="B2172" s="55">
        <f t="shared" si="199"/>
        <v>0</v>
      </c>
      <c r="C2172" s="55" t="str">
        <f t="shared" si="200"/>
        <v/>
      </c>
      <c r="D2172" s="55" t="str">
        <f t="shared" si="201"/>
        <v/>
      </c>
      <c r="E2172" s="55" t="str">
        <f t="shared" si="202"/>
        <v/>
      </c>
      <c r="F2172" s="55" t="str">
        <f t="shared" si="203"/>
        <v/>
      </c>
      <c r="G2172" s="55" t="str">
        <f t="shared" si="204"/>
        <v/>
      </c>
      <c r="H2172" s="136" t="str">
        <f>IF(AND(M2172&gt;0,M2172&lt;='Summary STATS'!$C$22),1,"")</f>
        <v/>
      </c>
      <c r="J2172" s="26">
        <v>2171</v>
      </c>
      <c r="R2172" s="15"/>
      <c r="S2172" s="15"/>
      <c r="EZ2172" s="134"/>
      <c r="FA2172" s="134"/>
      <c r="FB2172" s="134"/>
      <c r="FC2172" s="134"/>
      <c r="FD2172" s="134"/>
    </row>
    <row r="2173" spans="2:160" x14ac:dyDescent="0.2">
      <c r="B2173" s="55">
        <f t="shared" si="199"/>
        <v>0</v>
      </c>
      <c r="C2173" s="55" t="str">
        <f t="shared" si="200"/>
        <v/>
      </c>
      <c r="D2173" s="55" t="str">
        <f t="shared" si="201"/>
        <v/>
      </c>
      <c r="E2173" s="55" t="str">
        <f t="shared" si="202"/>
        <v/>
      </c>
      <c r="F2173" s="55" t="str">
        <f t="shared" si="203"/>
        <v/>
      </c>
      <c r="G2173" s="55" t="str">
        <f t="shared" si="204"/>
        <v/>
      </c>
      <c r="H2173" s="136" t="str">
        <f>IF(AND(M2173&gt;0,M2173&lt;='Summary STATS'!$C$22),1,"")</f>
        <v/>
      </c>
      <c r="J2173" s="26">
        <v>2172</v>
      </c>
      <c r="R2173" s="15"/>
      <c r="S2173" s="15"/>
      <c r="EZ2173" s="134"/>
      <c r="FA2173" s="134"/>
      <c r="FB2173" s="134"/>
      <c r="FC2173" s="134"/>
      <c r="FD2173" s="134"/>
    </row>
    <row r="2174" spans="2:160" x14ac:dyDescent="0.2">
      <c r="B2174" s="55">
        <f t="shared" si="199"/>
        <v>0</v>
      </c>
      <c r="C2174" s="55" t="str">
        <f t="shared" si="200"/>
        <v/>
      </c>
      <c r="D2174" s="55" t="str">
        <f t="shared" si="201"/>
        <v/>
      </c>
      <c r="E2174" s="55" t="str">
        <f t="shared" si="202"/>
        <v/>
      </c>
      <c r="F2174" s="55" t="str">
        <f t="shared" si="203"/>
        <v/>
      </c>
      <c r="G2174" s="55" t="str">
        <f t="shared" si="204"/>
        <v/>
      </c>
      <c r="H2174" s="136" t="str">
        <f>IF(AND(M2174&gt;0,M2174&lt;='Summary STATS'!$C$22),1,"")</f>
        <v/>
      </c>
      <c r="J2174" s="26">
        <v>2173</v>
      </c>
      <c r="R2174" s="15"/>
      <c r="S2174" s="15"/>
      <c r="EZ2174" s="134"/>
      <c r="FA2174" s="134"/>
      <c r="FB2174" s="134"/>
      <c r="FC2174" s="134"/>
      <c r="FD2174" s="134"/>
    </row>
    <row r="2175" spans="2:160" x14ac:dyDescent="0.2">
      <c r="B2175" s="55">
        <f t="shared" si="199"/>
        <v>0</v>
      </c>
      <c r="C2175" s="55" t="str">
        <f t="shared" si="200"/>
        <v/>
      </c>
      <c r="D2175" s="55" t="str">
        <f t="shared" si="201"/>
        <v/>
      </c>
      <c r="E2175" s="55" t="str">
        <f t="shared" si="202"/>
        <v/>
      </c>
      <c r="F2175" s="55" t="str">
        <f t="shared" si="203"/>
        <v/>
      </c>
      <c r="G2175" s="55" t="str">
        <f t="shared" si="204"/>
        <v/>
      </c>
      <c r="H2175" s="136" t="str">
        <f>IF(AND(M2175&gt;0,M2175&lt;='Summary STATS'!$C$22),1,"")</f>
        <v/>
      </c>
      <c r="J2175" s="26">
        <v>2174</v>
      </c>
      <c r="R2175" s="15"/>
      <c r="S2175" s="15"/>
      <c r="EZ2175" s="134"/>
      <c r="FA2175" s="134"/>
      <c r="FB2175" s="134"/>
      <c r="FC2175" s="134"/>
      <c r="FD2175" s="134"/>
    </row>
    <row r="2176" spans="2:160" x14ac:dyDescent="0.2">
      <c r="B2176" s="55">
        <f t="shared" si="199"/>
        <v>0</v>
      </c>
      <c r="C2176" s="55" t="str">
        <f t="shared" si="200"/>
        <v/>
      </c>
      <c r="D2176" s="55" t="str">
        <f t="shared" si="201"/>
        <v/>
      </c>
      <c r="E2176" s="55" t="str">
        <f t="shared" si="202"/>
        <v/>
      </c>
      <c r="F2176" s="55" t="str">
        <f t="shared" si="203"/>
        <v/>
      </c>
      <c r="G2176" s="55" t="str">
        <f t="shared" si="204"/>
        <v/>
      </c>
      <c r="H2176" s="136" t="str">
        <f>IF(AND(M2176&gt;0,M2176&lt;='Summary STATS'!$C$22),1,"")</f>
        <v/>
      </c>
      <c r="J2176" s="26">
        <v>2175</v>
      </c>
      <c r="R2176" s="15"/>
      <c r="S2176" s="15"/>
      <c r="EZ2176" s="134"/>
      <c r="FA2176" s="134"/>
      <c r="FB2176" s="134"/>
      <c r="FC2176" s="134"/>
      <c r="FD2176" s="134"/>
    </row>
    <row r="2177" spans="2:160" x14ac:dyDescent="0.2">
      <c r="B2177" s="55">
        <f t="shared" si="199"/>
        <v>0</v>
      </c>
      <c r="C2177" s="55" t="str">
        <f t="shared" si="200"/>
        <v/>
      </c>
      <c r="D2177" s="55" t="str">
        <f t="shared" si="201"/>
        <v/>
      </c>
      <c r="E2177" s="55" t="str">
        <f t="shared" si="202"/>
        <v/>
      </c>
      <c r="F2177" s="55" t="str">
        <f t="shared" si="203"/>
        <v/>
      </c>
      <c r="G2177" s="55" t="str">
        <f t="shared" si="204"/>
        <v/>
      </c>
      <c r="H2177" s="136" t="str">
        <f>IF(AND(M2177&gt;0,M2177&lt;='Summary STATS'!$C$22),1,"")</f>
        <v/>
      </c>
      <c r="J2177" s="26">
        <v>2176</v>
      </c>
      <c r="R2177" s="15"/>
      <c r="S2177" s="15"/>
      <c r="EZ2177" s="134"/>
      <c r="FA2177" s="134"/>
      <c r="FB2177" s="134"/>
      <c r="FC2177" s="134"/>
      <c r="FD2177" s="134"/>
    </row>
    <row r="2178" spans="2:160" x14ac:dyDescent="0.2">
      <c r="B2178" s="55">
        <f t="shared" ref="B2178:B2241" si="205">COUNT(R2178:EY2178,FE2178:FM2178)</f>
        <v>0</v>
      </c>
      <c r="C2178" s="55" t="str">
        <f t="shared" ref="C2178:C2241" si="206">IF(COUNT(R2178:EY2178,FE2178:FM2178)&gt;0,COUNT(R2178:EY2178,FE2178:FM2178),"")</f>
        <v/>
      </c>
      <c r="D2178" s="55" t="str">
        <f t="shared" ref="D2178:D2241" si="207">IF(COUNT(T2178:BJ2178,BL2178:BT2178,BV2178:CB2178,CD2178:EY2178,FE2178:FM2178)&gt;0,COUNT(T2178:BJ2178,BL2178:BT2178,BV2178:CB2178,CD2178:EY2178,FE2178:FM2178),"")</f>
        <v/>
      </c>
      <c r="E2178" s="55" t="str">
        <f t="shared" ref="E2178:E2241" si="208">IF(H2178=1,COUNT(R2178:EY2178,FE2178:FM2178),"")</f>
        <v/>
      </c>
      <c r="F2178" s="55" t="str">
        <f t="shared" ref="F2178:F2241" si="209">IF(H2178=1,COUNT(T2178:BJ2178,BL2178:BT2178,BV2178:CB2178,CD2178:EY2178,FE2178:FM2178),"")</f>
        <v/>
      </c>
      <c r="G2178" s="55" t="str">
        <f t="shared" si="204"/>
        <v/>
      </c>
      <c r="H2178" s="136" t="str">
        <f>IF(AND(M2178&gt;0,M2178&lt;='Summary STATS'!$C$22),1,"")</f>
        <v/>
      </c>
      <c r="J2178" s="26">
        <v>2177</v>
      </c>
      <c r="R2178" s="15"/>
      <c r="S2178" s="15"/>
      <c r="EZ2178" s="134"/>
      <c r="FA2178" s="134"/>
      <c r="FB2178" s="134"/>
      <c r="FC2178" s="134"/>
      <c r="FD2178" s="134"/>
    </row>
    <row r="2179" spans="2:160" x14ac:dyDescent="0.2">
      <c r="B2179" s="55">
        <f t="shared" si="205"/>
        <v>0</v>
      </c>
      <c r="C2179" s="55" t="str">
        <f t="shared" si="206"/>
        <v/>
      </c>
      <c r="D2179" s="55" t="str">
        <f t="shared" si="207"/>
        <v/>
      </c>
      <c r="E2179" s="55" t="str">
        <f t="shared" si="208"/>
        <v/>
      </c>
      <c r="F2179" s="55" t="str">
        <f t="shared" si="209"/>
        <v/>
      </c>
      <c r="G2179" s="55" t="str">
        <f t="shared" si="204"/>
        <v/>
      </c>
      <c r="H2179" s="136" t="str">
        <f>IF(AND(M2179&gt;0,M2179&lt;='Summary STATS'!$C$22),1,"")</f>
        <v/>
      </c>
      <c r="J2179" s="26">
        <v>2178</v>
      </c>
      <c r="R2179" s="15"/>
      <c r="S2179" s="15"/>
      <c r="EZ2179" s="134"/>
      <c r="FA2179" s="134"/>
      <c r="FB2179" s="134"/>
      <c r="FC2179" s="134"/>
      <c r="FD2179" s="134"/>
    </row>
    <row r="2180" spans="2:160" x14ac:dyDescent="0.2">
      <c r="B2180" s="55">
        <f t="shared" si="205"/>
        <v>0</v>
      </c>
      <c r="C2180" s="55" t="str">
        <f t="shared" si="206"/>
        <v/>
      </c>
      <c r="D2180" s="55" t="str">
        <f t="shared" si="207"/>
        <v/>
      </c>
      <c r="E2180" s="55" t="str">
        <f t="shared" si="208"/>
        <v/>
      </c>
      <c r="F2180" s="55" t="str">
        <f t="shared" si="209"/>
        <v/>
      </c>
      <c r="G2180" s="55" t="str">
        <f t="shared" si="204"/>
        <v/>
      </c>
      <c r="H2180" s="136" t="str">
        <f>IF(AND(M2180&gt;0,M2180&lt;='Summary STATS'!$C$22),1,"")</f>
        <v/>
      </c>
      <c r="J2180" s="26">
        <v>2179</v>
      </c>
      <c r="R2180" s="15"/>
      <c r="S2180" s="15"/>
      <c r="EZ2180" s="134"/>
      <c r="FA2180" s="134"/>
      <c r="FB2180" s="134"/>
      <c r="FC2180" s="134"/>
      <c r="FD2180" s="134"/>
    </row>
    <row r="2181" spans="2:160" x14ac:dyDescent="0.2">
      <c r="B2181" s="55">
        <f t="shared" si="205"/>
        <v>0</v>
      </c>
      <c r="C2181" s="55" t="str">
        <f t="shared" si="206"/>
        <v/>
      </c>
      <c r="D2181" s="55" t="str">
        <f t="shared" si="207"/>
        <v/>
      </c>
      <c r="E2181" s="55" t="str">
        <f t="shared" si="208"/>
        <v/>
      </c>
      <c r="F2181" s="55" t="str">
        <f t="shared" si="209"/>
        <v/>
      </c>
      <c r="G2181" s="55" t="str">
        <f t="shared" si="204"/>
        <v/>
      </c>
      <c r="H2181" s="136" t="str">
        <f>IF(AND(M2181&gt;0,M2181&lt;='Summary STATS'!$C$22),1,"")</f>
        <v/>
      </c>
      <c r="J2181" s="26">
        <v>2180</v>
      </c>
      <c r="R2181" s="15"/>
      <c r="S2181" s="15"/>
      <c r="EZ2181" s="134"/>
      <c r="FA2181" s="134"/>
      <c r="FB2181" s="134"/>
      <c r="FC2181" s="134"/>
      <c r="FD2181" s="134"/>
    </row>
    <row r="2182" spans="2:160" x14ac:dyDescent="0.2">
      <c r="B2182" s="55">
        <f t="shared" si="205"/>
        <v>0</v>
      </c>
      <c r="C2182" s="55" t="str">
        <f t="shared" si="206"/>
        <v/>
      </c>
      <c r="D2182" s="55" t="str">
        <f t="shared" si="207"/>
        <v/>
      </c>
      <c r="E2182" s="55" t="str">
        <f t="shared" si="208"/>
        <v/>
      </c>
      <c r="F2182" s="55" t="str">
        <f t="shared" si="209"/>
        <v/>
      </c>
      <c r="G2182" s="55" t="str">
        <f t="shared" si="204"/>
        <v/>
      </c>
      <c r="H2182" s="136" t="str">
        <f>IF(AND(M2182&gt;0,M2182&lt;='Summary STATS'!$C$22),1,"")</f>
        <v/>
      </c>
      <c r="J2182" s="26">
        <v>2181</v>
      </c>
      <c r="R2182" s="15"/>
      <c r="S2182" s="15"/>
      <c r="EZ2182" s="134"/>
      <c r="FA2182" s="134"/>
      <c r="FB2182" s="134"/>
      <c r="FC2182" s="134"/>
      <c r="FD2182" s="134"/>
    </row>
    <row r="2183" spans="2:160" x14ac:dyDescent="0.2">
      <c r="B2183" s="55">
        <f t="shared" si="205"/>
        <v>0</v>
      </c>
      <c r="C2183" s="55" t="str">
        <f t="shared" si="206"/>
        <v/>
      </c>
      <c r="D2183" s="55" t="str">
        <f t="shared" si="207"/>
        <v/>
      </c>
      <c r="E2183" s="55" t="str">
        <f t="shared" si="208"/>
        <v/>
      </c>
      <c r="F2183" s="55" t="str">
        <f t="shared" si="209"/>
        <v/>
      </c>
      <c r="G2183" s="55" t="str">
        <f t="shared" si="204"/>
        <v/>
      </c>
      <c r="H2183" s="136" t="str">
        <f>IF(AND(M2183&gt;0,M2183&lt;='Summary STATS'!$C$22),1,"")</f>
        <v/>
      </c>
      <c r="J2183" s="26">
        <v>2182</v>
      </c>
      <c r="R2183" s="15"/>
      <c r="S2183" s="15"/>
      <c r="EZ2183" s="134"/>
      <c r="FA2183" s="134"/>
      <c r="FB2183" s="134"/>
      <c r="FC2183" s="134"/>
      <c r="FD2183" s="134"/>
    </row>
    <row r="2184" spans="2:160" x14ac:dyDescent="0.2">
      <c r="B2184" s="55">
        <f t="shared" si="205"/>
        <v>0</v>
      </c>
      <c r="C2184" s="55" t="str">
        <f t="shared" si="206"/>
        <v/>
      </c>
      <c r="D2184" s="55" t="str">
        <f t="shared" si="207"/>
        <v/>
      </c>
      <c r="E2184" s="55" t="str">
        <f t="shared" si="208"/>
        <v/>
      </c>
      <c r="F2184" s="55" t="str">
        <f t="shared" si="209"/>
        <v/>
      </c>
      <c r="G2184" s="55" t="str">
        <f t="shared" si="204"/>
        <v/>
      </c>
      <c r="H2184" s="136" t="str">
        <f>IF(AND(M2184&gt;0,M2184&lt;='Summary STATS'!$C$22),1,"")</f>
        <v/>
      </c>
      <c r="J2184" s="26">
        <v>2183</v>
      </c>
      <c r="R2184" s="15"/>
      <c r="S2184" s="15"/>
      <c r="EZ2184" s="134"/>
      <c r="FA2184" s="134"/>
      <c r="FB2184" s="134"/>
      <c r="FC2184" s="134"/>
      <c r="FD2184" s="134"/>
    </row>
    <row r="2185" spans="2:160" x14ac:dyDescent="0.2">
      <c r="B2185" s="55">
        <f t="shared" si="205"/>
        <v>0</v>
      </c>
      <c r="C2185" s="55" t="str">
        <f t="shared" si="206"/>
        <v/>
      </c>
      <c r="D2185" s="55" t="str">
        <f t="shared" si="207"/>
        <v/>
      </c>
      <c r="E2185" s="55" t="str">
        <f t="shared" si="208"/>
        <v/>
      </c>
      <c r="F2185" s="55" t="str">
        <f t="shared" si="209"/>
        <v/>
      </c>
      <c r="G2185" s="55" t="str">
        <f t="shared" si="204"/>
        <v/>
      </c>
      <c r="H2185" s="136" t="str">
        <f>IF(AND(M2185&gt;0,M2185&lt;='Summary STATS'!$C$22),1,"")</f>
        <v/>
      </c>
      <c r="J2185" s="26">
        <v>2184</v>
      </c>
      <c r="R2185" s="15"/>
      <c r="S2185" s="15"/>
      <c r="EZ2185" s="134"/>
      <c r="FA2185" s="134"/>
      <c r="FB2185" s="134"/>
      <c r="FC2185" s="134"/>
      <c r="FD2185" s="134"/>
    </row>
    <row r="2186" spans="2:160" x14ac:dyDescent="0.2">
      <c r="B2186" s="55">
        <f t="shared" si="205"/>
        <v>0</v>
      </c>
      <c r="C2186" s="55" t="str">
        <f t="shared" si="206"/>
        <v/>
      </c>
      <c r="D2186" s="55" t="str">
        <f t="shared" si="207"/>
        <v/>
      </c>
      <c r="E2186" s="55" t="str">
        <f t="shared" si="208"/>
        <v/>
      </c>
      <c r="F2186" s="55" t="str">
        <f t="shared" si="209"/>
        <v/>
      </c>
      <c r="G2186" s="55" t="str">
        <f t="shared" si="204"/>
        <v/>
      </c>
      <c r="H2186" s="136" t="str">
        <f>IF(AND(M2186&gt;0,M2186&lt;='Summary STATS'!$C$22),1,"")</f>
        <v/>
      </c>
      <c r="J2186" s="26">
        <v>2185</v>
      </c>
      <c r="R2186" s="15"/>
      <c r="S2186" s="15"/>
      <c r="EZ2186" s="134"/>
      <c r="FA2186" s="134"/>
      <c r="FB2186" s="134"/>
      <c r="FC2186" s="134"/>
      <c r="FD2186" s="134"/>
    </row>
    <row r="2187" spans="2:160" x14ac:dyDescent="0.2">
      <c r="B2187" s="55">
        <f t="shared" si="205"/>
        <v>0</v>
      </c>
      <c r="C2187" s="55" t="str">
        <f t="shared" si="206"/>
        <v/>
      </c>
      <c r="D2187" s="55" t="str">
        <f t="shared" si="207"/>
        <v/>
      </c>
      <c r="E2187" s="55" t="str">
        <f t="shared" si="208"/>
        <v/>
      </c>
      <c r="F2187" s="55" t="str">
        <f t="shared" si="209"/>
        <v/>
      </c>
      <c r="G2187" s="55" t="str">
        <f t="shared" si="204"/>
        <v/>
      </c>
      <c r="H2187" s="136" t="str">
        <f>IF(AND(M2187&gt;0,M2187&lt;='Summary STATS'!$C$22),1,"")</f>
        <v/>
      </c>
      <c r="J2187" s="26">
        <v>2186</v>
      </c>
      <c r="R2187" s="15"/>
      <c r="S2187" s="15"/>
      <c r="EZ2187" s="134"/>
      <c r="FA2187" s="134"/>
      <c r="FB2187" s="134"/>
      <c r="FC2187" s="134"/>
      <c r="FD2187" s="134"/>
    </row>
    <row r="2188" spans="2:160" x14ac:dyDescent="0.2">
      <c r="B2188" s="55">
        <f t="shared" si="205"/>
        <v>0</v>
      </c>
      <c r="C2188" s="55" t="str">
        <f t="shared" si="206"/>
        <v/>
      </c>
      <c r="D2188" s="55" t="str">
        <f t="shared" si="207"/>
        <v/>
      </c>
      <c r="E2188" s="55" t="str">
        <f t="shared" si="208"/>
        <v/>
      </c>
      <c r="F2188" s="55" t="str">
        <f t="shared" si="209"/>
        <v/>
      </c>
      <c r="G2188" s="55" t="str">
        <f t="shared" si="204"/>
        <v/>
      </c>
      <c r="H2188" s="136" t="str">
        <f>IF(AND(M2188&gt;0,M2188&lt;='Summary STATS'!$C$22),1,"")</f>
        <v/>
      </c>
      <c r="J2188" s="26">
        <v>2187</v>
      </c>
      <c r="R2188" s="15"/>
      <c r="S2188" s="15"/>
      <c r="EZ2188" s="134"/>
      <c r="FA2188" s="134"/>
      <c r="FB2188" s="134"/>
      <c r="FC2188" s="134"/>
      <c r="FD2188" s="134"/>
    </row>
    <row r="2189" spans="2:160" x14ac:dyDescent="0.2">
      <c r="B2189" s="55">
        <f t="shared" si="205"/>
        <v>0</v>
      </c>
      <c r="C2189" s="55" t="str">
        <f t="shared" si="206"/>
        <v/>
      </c>
      <c r="D2189" s="55" t="str">
        <f t="shared" si="207"/>
        <v/>
      </c>
      <c r="E2189" s="55" t="str">
        <f t="shared" si="208"/>
        <v/>
      </c>
      <c r="F2189" s="55" t="str">
        <f t="shared" si="209"/>
        <v/>
      </c>
      <c r="G2189" s="55" t="str">
        <f t="shared" si="204"/>
        <v/>
      </c>
      <c r="H2189" s="136" t="str">
        <f>IF(AND(M2189&gt;0,M2189&lt;='Summary STATS'!$C$22),1,"")</f>
        <v/>
      </c>
      <c r="J2189" s="26">
        <v>2188</v>
      </c>
      <c r="R2189" s="15"/>
      <c r="S2189" s="15"/>
      <c r="EZ2189" s="134"/>
      <c r="FA2189" s="134"/>
      <c r="FB2189" s="134"/>
      <c r="FC2189" s="134"/>
      <c r="FD2189" s="134"/>
    </row>
    <row r="2190" spans="2:160" x14ac:dyDescent="0.2">
      <c r="B2190" s="55">
        <f t="shared" si="205"/>
        <v>0</v>
      </c>
      <c r="C2190" s="55" t="str">
        <f t="shared" si="206"/>
        <v/>
      </c>
      <c r="D2190" s="55" t="str">
        <f t="shared" si="207"/>
        <v/>
      </c>
      <c r="E2190" s="55" t="str">
        <f t="shared" si="208"/>
        <v/>
      </c>
      <c r="F2190" s="55" t="str">
        <f t="shared" si="209"/>
        <v/>
      </c>
      <c r="G2190" s="55" t="str">
        <f t="shared" si="204"/>
        <v/>
      </c>
      <c r="H2190" s="136" t="str">
        <f>IF(AND(M2190&gt;0,M2190&lt;='Summary STATS'!$C$22),1,"")</f>
        <v/>
      </c>
      <c r="J2190" s="26">
        <v>2189</v>
      </c>
      <c r="R2190" s="15"/>
      <c r="S2190" s="15"/>
      <c r="EZ2190" s="134"/>
      <c r="FA2190" s="134"/>
      <c r="FB2190" s="134"/>
      <c r="FC2190" s="134"/>
      <c r="FD2190" s="134"/>
    </row>
    <row r="2191" spans="2:160" x14ac:dyDescent="0.2">
      <c r="B2191" s="55">
        <f t="shared" si="205"/>
        <v>0</v>
      </c>
      <c r="C2191" s="55" t="str">
        <f t="shared" si="206"/>
        <v/>
      </c>
      <c r="D2191" s="55" t="str">
        <f t="shared" si="207"/>
        <v/>
      </c>
      <c r="E2191" s="55" t="str">
        <f t="shared" si="208"/>
        <v/>
      </c>
      <c r="F2191" s="55" t="str">
        <f t="shared" si="209"/>
        <v/>
      </c>
      <c r="G2191" s="55" t="str">
        <f t="shared" si="204"/>
        <v/>
      </c>
      <c r="H2191" s="136" t="str">
        <f>IF(AND(M2191&gt;0,M2191&lt;='Summary STATS'!$C$22),1,"")</f>
        <v/>
      </c>
      <c r="J2191" s="26">
        <v>2190</v>
      </c>
      <c r="R2191" s="15"/>
      <c r="S2191" s="15"/>
      <c r="EZ2191" s="134"/>
      <c r="FA2191" s="134"/>
      <c r="FB2191" s="134"/>
      <c r="FC2191" s="134"/>
      <c r="FD2191" s="134"/>
    </row>
    <row r="2192" spans="2:160" x14ac:dyDescent="0.2">
      <c r="B2192" s="55">
        <f t="shared" si="205"/>
        <v>0</v>
      </c>
      <c r="C2192" s="55" t="str">
        <f t="shared" si="206"/>
        <v/>
      </c>
      <c r="D2192" s="55" t="str">
        <f t="shared" si="207"/>
        <v/>
      </c>
      <c r="E2192" s="55" t="str">
        <f t="shared" si="208"/>
        <v/>
      </c>
      <c r="F2192" s="55" t="str">
        <f t="shared" si="209"/>
        <v/>
      </c>
      <c r="G2192" s="55" t="str">
        <f t="shared" si="204"/>
        <v/>
      </c>
      <c r="H2192" s="136" t="str">
        <f>IF(AND(M2192&gt;0,M2192&lt;='Summary STATS'!$C$22),1,"")</f>
        <v/>
      </c>
      <c r="J2192" s="26">
        <v>2191</v>
      </c>
      <c r="R2192" s="15"/>
      <c r="S2192" s="15"/>
      <c r="EZ2192" s="134"/>
      <c r="FA2192" s="134"/>
      <c r="FB2192" s="134"/>
      <c r="FC2192" s="134"/>
      <c r="FD2192" s="134"/>
    </row>
    <row r="2193" spans="2:160" x14ac:dyDescent="0.2">
      <c r="B2193" s="55">
        <f t="shared" si="205"/>
        <v>0</v>
      </c>
      <c r="C2193" s="55" t="str">
        <f t="shared" si="206"/>
        <v/>
      </c>
      <c r="D2193" s="55" t="str">
        <f t="shared" si="207"/>
        <v/>
      </c>
      <c r="E2193" s="55" t="str">
        <f t="shared" si="208"/>
        <v/>
      </c>
      <c r="F2193" s="55" t="str">
        <f t="shared" si="209"/>
        <v/>
      </c>
      <c r="G2193" s="55" t="str">
        <f t="shared" si="204"/>
        <v/>
      </c>
      <c r="H2193" s="136" t="str">
        <f>IF(AND(M2193&gt;0,M2193&lt;='Summary STATS'!$C$22),1,"")</f>
        <v/>
      </c>
      <c r="J2193" s="26">
        <v>2192</v>
      </c>
      <c r="R2193" s="15"/>
      <c r="S2193" s="15"/>
      <c r="EZ2193" s="134"/>
      <c r="FA2193" s="134"/>
      <c r="FB2193" s="134"/>
      <c r="FC2193" s="134"/>
      <c r="FD2193" s="134"/>
    </row>
    <row r="2194" spans="2:160" x14ac:dyDescent="0.2">
      <c r="B2194" s="55">
        <f t="shared" si="205"/>
        <v>0</v>
      </c>
      <c r="C2194" s="55" t="str">
        <f t="shared" si="206"/>
        <v/>
      </c>
      <c r="D2194" s="55" t="str">
        <f t="shared" si="207"/>
        <v/>
      </c>
      <c r="E2194" s="55" t="str">
        <f t="shared" si="208"/>
        <v/>
      </c>
      <c r="F2194" s="55" t="str">
        <f t="shared" si="209"/>
        <v/>
      </c>
      <c r="G2194" s="55" t="str">
        <f t="shared" si="204"/>
        <v/>
      </c>
      <c r="H2194" s="136" t="str">
        <f>IF(AND(M2194&gt;0,M2194&lt;='Summary STATS'!$C$22),1,"")</f>
        <v/>
      </c>
      <c r="J2194" s="26">
        <v>2193</v>
      </c>
      <c r="R2194" s="15"/>
      <c r="S2194" s="15"/>
      <c r="EZ2194" s="134"/>
      <c r="FA2194" s="134"/>
      <c r="FB2194" s="134"/>
      <c r="FC2194" s="134"/>
      <c r="FD2194" s="134"/>
    </row>
    <row r="2195" spans="2:160" x14ac:dyDescent="0.2">
      <c r="B2195" s="55">
        <f t="shared" si="205"/>
        <v>0</v>
      </c>
      <c r="C2195" s="55" t="str">
        <f t="shared" si="206"/>
        <v/>
      </c>
      <c r="D2195" s="55" t="str">
        <f t="shared" si="207"/>
        <v/>
      </c>
      <c r="E2195" s="55" t="str">
        <f t="shared" si="208"/>
        <v/>
      </c>
      <c r="F2195" s="55" t="str">
        <f t="shared" si="209"/>
        <v/>
      </c>
      <c r="G2195" s="55" t="str">
        <f t="shared" si="204"/>
        <v/>
      </c>
      <c r="H2195" s="136" t="str">
        <f>IF(AND(M2195&gt;0,M2195&lt;='Summary STATS'!$C$22),1,"")</f>
        <v/>
      </c>
      <c r="J2195" s="26">
        <v>2194</v>
      </c>
      <c r="R2195" s="15"/>
      <c r="S2195" s="15"/>
      <c r="EZ2195" s="134"/>
      <c r="FA2195" s="134"/>
      <c r="FB2195" s="134"/>
      <c r="FC2195" s="134"/>
      <c r="FD2195" s="134"/>
    </row>
    <row r="2196" spans="2:160" x14ac:dyDescent="0.2">
      <c r="B2196" s="55">
        <f t="shared" si="205"/>
        <v>0</v>
      </c>
      <c r="C2196" s="55" t="str">
        <f t="shared" si="206"/>
        <v/>
      </c>
      <c r="D2196" s="55" t="str">
        <f t="shared" si="207"/>
        <v/>
      </c>
      <c r="E2196" s="55" t="str">
        <f t="shared" si="208"/>
        <v/>
      </c>
      <c r="F2196" s="55" t="str">
        <f t="shared" si="209"/>
        <v/>
      </c>
      <c r="G2196" s="55" t="str">
        <f t="shared" si="204"/>
        <v/>
      </c>
      <c r="H2196" s="136" t="str">
        <f>IF(AND(M2196&gt;0,M2196&lt;='Summary STATS'!$C$22),1,"")</f>
        <v/>
      </c>
      <c r="J2196" s="26">
        <v>2195</v>
      </c>
      <c r="R2196" s="15"/>
      <c r="S2196" s="15"/>
      <c r="EZ2196" s="134"/>
      <c r="FA2196" s="134"/>
      <c r="FB2196" s="134"/>
      <c r="FC2196" s="134"/>
      <c r="FD2196" s="134"/>
    </row>
    <row r="2197" spans="2:160" x14ac:dyDescent="0.2">
      <c r="B2197" s="55">
        <f t="shared" si="205"/>
        <v>0</v>
      </c>
      <c r="C2197" s="55" t="str">
        <f t="shared" si="206"/>
        <v/>
      </c>
      <c r="D2197" s="55" t="str">
        <f t="shared" si="207"/>
        <v/>
      </c>
      <c r="E2197" s="55" t="str">
        <f t="shared" si="208"/>
        <v/>
      </c>
      <c r="F2197" s="55" t="str">
        <f t="shared" si="209"/>
        <v/>
      </c>
      <c r="G2197" s="55" t="str">
        <f t="shared" si="204"/>
        <v/>
      </c>
      <c r="H2197" s="136" t="str">
        <f>IF(AND(M2197&gt;0,M2197&lt;='Summary STATS'!$C$22),1,"")</f>
        <v/>
      </c>
      <c r="J2197" s="26">
        <v>2196</v>
      </c>
      <c r="R2197" s="15"/>
      <c r="S2197" s="15"/>
      <c r="EZ2197" s="134"/>
      <c r="FA2197" s="134"/>
      <c r="FB2197" s="134"/>
      <c r="FC2197" s="134"/>
      <c r="FD2197" s="134"/>
    </row>
    <row r="2198" spans="2:160" x14ac:dyDescent="0.2">
      <c r="B2198" s="55">
        <f t="shared" si="205"/>
        <v>0</v>
      </c>
      <c r="C2198" s="55" t="str">
        <f t="shared" si="206"/>
        <v/>
      </c>
      <c r="D2198" s="55" t="str">
        <f t="shared" si="207"/>
        <v/>
      </c>
      <c r="E2198" s="55" t="str">
        <f t="shared" si="208"/>
        <v/>
      </c>
      <c r="F2198" s="55" t="str">
        <f t="shared" si="209"/>
        <v/>
      </c>
      <c r="G2198" s="55" t="str">
        <f t="shared" si="204"/>
        <v/>
      </c>
      <c r="H2198" s="136" t="str">
        <f>IF(AND(M2198&gt;0,M2198&lt;='Summary STATS'!$C$22),1,"")</f>
        <v/>
      </c>
      <c r="J2198" s="26">
        <v>2197</v>
      </c>
      <c r="R2198" s="15"/>
      <c r="S2198" s="15"/>
      <c r="EZ2198" s="134"/>
      <c r="FA2198" s="134"/>
      <c r="FB2198" s="134"/>
      <c r="FC2198" s="134"/>
      <c r="FD2198" s="134"/>
    </row>
    <row r="2199" spans="2:160" x14ac:dyDescent="0.2">
      <c r="B2199" s="55">
        <f t="shared" si="205"/>
        <v>0</v>
      </c>
      <c r="C2199" s="55" t="str">
        <f t="shared" si="206"/>
        <v/>
      </c>
      <c r="D2199" s="55" t="str">
        <f t="shared" si="207"/>
        <v/>
      </c>
      <c r="E2199" s="55" t="str">
        <f t="shared" si="208"/>
        <v/>
      </c>
      <c r="F2199" s="55" t="str">
        <f t="shared" si="209"/>
        <v/>
      </c>
      <c r="G2199" s="55" t="str">
        <f t="shared" si="204"/>
        <v/>
      </c>
      <c r="H2199" s="136" t="str">
        <f>IF(AND(M2199&gt;0,M2199&lt;='Summary STATS'!$C$22),1,"")</f>
        <v/>
      </c>
      <c r="J2199" s="26">
        <v>2198</v>
      </c>
      <c r="R2199" s="15"/>
      <c r="S2199" s="15"/>
      <c r="EZ2199" s="134"/>
      <c r="FA2199" s="134"/>
      <c r="FB2199" s="134"/>
      <c r="FC2199" s="134"/>
      <c r="FD2199" s="134"/>
    </row>
    <row r="2200" spans="2:160" x14ac:dyDescent="0.2">
      <c r="B2200" s="55">
        <f t="shared" si="205"/>
        <v>0</v>
      </c>
      <c r="C2200" s="55" t="str">
        <f t="shared" si="206"/>
        <v/>
      </c>
      <c r="D2200" s="55" t="str">
        <f t="shared" si="207"/>
        <v/>
      </c>
      <c r="E2200" s="55" t="str">
        <f t="shared" si="208"/>
        <v/>
      </c>
      <c r="F2200" s="55" t="str">
        <f t="shared" si="209"/>
        <v/>
      </c>
      <c r="G2200" s="55" t="str">
        <f t="shared" si="204"/>
        <v/>
      </c>
      <c r="H2200" s="136" t="str">
        <f>IF(AND(M2200&gt;0,M2200&lt;='Summary STATS'!$C$22),1,"")</f>
        <v/>
      </c>
      <c r="J2200" s="26">
        <v>2199</v>
      </c>
      <c r="R2200" s="15"/>
      <c r="S2200" s="15"/>
      <c r="EZ2200" s="134"/>
      <c r="FA2200" s="134"/>
      <c r="FB2200" s="134"/>
      <c r="FC2200" s="134"/>
      <c r="FD2200" s="134"/>
    </row>
    <row r="2201" spans="2:160" x14ac:dyDescent="0.2">
      <c r="B2201" s="55">
        <f t="shared" si="205"/>
        <v>0</v>
      </c>
      <c r="C2201" s="55" t="str">
        <f t="shared" si="206"/>
        <v/>
      </c>
      <c r="D2201" s="55" t="str">
        <f t="shared" si="207"/>
        <v/>
      </c>
      <c r="E2201" s="55" t="str">
        <f t="shared" si="208"/>
        <v/>
      </c>
      <c r="F2201" s="55" t="str">
        <f t="shared" si="209"/>
        <v/>
      </c>
      <c r="G2201" s="55" t="str">
        <f t="shared" si="204"/>
        <v/>
      </c>
      <c r="H2201" s="136" t="str">
        <f>IF(AND(M2201&gt;0,M2201&lt;='Summary STATS'!$C$22),1,"")</f>
        <v/>
      </c>
      <c r="J2201" s="26">
        <v>2200</v>
      </c>
      <c r="R2201" s="15"/>
      <c r="S2201" s="15"/>
      <c r="EZ2201" s="134"/>
      <c r="FA2201" s="134"/>
      <c r="FB2201" s="134"/>
      <c r="FC2201" s="134"/>
      <c r="FD2201" s="134"/>
    </row>
    <row r="2202" spans="2:160" x14ac:dyDescent="0.2">
      <c r="B2202" s="55">
        <f t="shared" si="205"/>
        <v>0</v>
      </c>
      <c r="C2202" s="55" t="str">
        <f t="shared" si="206"/>
        <v/>
      </c>
      <c r="D2202" s="55" t="str">
        <f t="shared" si="207"/>
        <v/>
      </c>
      <c r="E2202" s="55" t="str">
        <f t="shared" si="208"/>
        <v/>
      </c>
      <c r="F2202" s="55" t="str">
        <f t="shared" si="209"/>
        <v/>
      </c>
      <c r="G2202" s="55" t="str">
        <f t="shared" ref="G2202:G2265" si="210">IF($B2202&gt;=1,$M2202,"")</f>
        <v/>
      </c>
      <c r="H2202" s="136" t="str">
        <f>IF(AND(M2202&gt;0,M2202&lt;='Summary STATS'!$C$22),1,"")</f>
        <v/>
      </c>
      <c r="J2202" s="26">
        <v>2201</v>
      </c>
      <c r="R2202" s="15"/>
      <c r="S2202" s="15"/>
      <c r="EZ2202" s="134"/>
      <c r="FA2202" s="134"/>
      <c r="FB2202" s="134"/>
      <c r="FC2202" s="134"/>
      <c r="FD2202" s="134"/>
    </row>
    <row r="2203" spans="2:160" x14ac:dyDescent="0.2">
      <c r="B2203" s="55">
        <f t="shared" si="205"/>
        <v>0</v>
      </c>
      <c r="C2203" s="55" t="str">
        <f t="shared" si="206"/>
        <v/>
      </c>
      <c r="D2203" s="55" t="str">
        <f t="shared" si="207"/>
        <v/>
      </c>
      <c r="E2203" s="55" t="str">
        <f t="shared" si="208"/>
        <v/>
      </c>
      <c r="F2203" s="55" t="str">
        <f t="shared" si="209"/>
        <v/>
      </c>
      <c r="G2203" s="55" t="str">
        <f t="shared" si="210"/>
        <v/>
      </c>
      <c r="H2203" s="136" t="str">
        <f>IF(AND(M2203&gt;0,M2203&lt;='Summary STATS'!$C$22),1,"")</f>
        <v/>
      </c>
      <c r="J2203" s="26">
        <v>2202</v>
      </c>
      <c r="R2203" s="15"/>
      <c r="S2203" s="15"/>
      <c r="EZ2203" s="134"/>
      <c r="FA2203" s="134"/>
      <c r="FB2203" s="134"/>
      <c r="FC2203" s="134"/>
      <c r="FD2203" s="134"/>
    </row>
    <row r="2204" spans="2:160" x14ac:dyDescent="0.2">
      <c r="B2204" s="55">
        <f t="shared" si="205"/>
        <v>0</v>
      </c>
      <c r="C2204" s="55" t="str">
        <f t="shared" si="206"/>
        <v/>
      </c>
      <c r="D2204" s="55" t="str">
        <f t="shared" si="207"/>
        <v/>
      </c>
      <c r="E2204" s="55" t="str">
        <f t="shared" si="208"/>
        <v/>
      </c>
      <c r="F2204" s="55" t="str">
        <f t="shared" si="209"/>
        <v/>
      </c>
      <c r="G2204" s="55" t="str">
        <f t="shared" si="210"/>
        <v/>
      </c>
      <c r="H2204" s="136" t="str">
        <f>IF(AND(M2204&gt;0,M2204&lt;='Summary STATS'!$C$22),1,"")</f>
        <v/>
      </c>
      <c r="J2204" s="26">
        <v>2203</v>
      </c>
      <c r="R2204" s="15"/>
      <c r="S2204" s="15"/>
      <c r="EZ2204" s="134"/>
      <c r="FA2204" s="134"/>
      <c r="FB2204" s="134"/>
      <c r="FC2204" s="134"/>
      <c r="FD2204" s="134"/>
    </row>
    <row r="2205" spans="2:160" x14ac:dyDescent="0.2">
      <c r="B2205" s="55">
        <f t="shared" si="205"/>
        <v>0</v>
      </c>
      <c r="C2205" s="55" t="str">
        <f t="shared" si="206"/>
        <v/>
      </c>
      <c r="D2205" s="55" t="str">
        <f t="shared" si="207"/>
        <v/>
      </c>
      <c r="E2205" s="55" t="str">
        <f t="shared" si="208"/>
        <v/>
      </c>
      <c r="F2205" s="55" t="str">
        <f t="shared" si="209"/>
        <v/>
      </c>
      <c r="G2205" s="55" t="str">
        <f t="shared" si="210"/>
        <v/>
      </c>
      <c r="H2205" s="136" t="str">
        <f>IF(AND(M2205&gt;0,M2205&lt;='Summary STATS'!$C$22),1,"")</f>
        <v/>
      </c>
      <c r="J2205" s="26">
        <v>2204</v>
      </c>
      <c r="R2205" s="15"/>
      <c r="S2205" s="15"/>
      <c r="EZ2205" s="134"/>
      <c r="FA2205" s="134"/>
      <c r="FB2205" s="134"/>
      <c r="FC2205" s="134"/>
      <c r="FD2205" s="134"/>
    </row>
    <row r="2206" spans="2:160" x14ac:dyDescent="0.2">
      <c r="B2206" s="55">
        <f t="shared" si="205"/>
        <v>0</v>
      </c>
      <c r="C2206" s="55" t="str">
        <f t="shared" si="206"/>
        <v/>
      </c>
      <c r="D2206" s="55" t="str">
        <f t="shared" si="207"/>
        <v/>
      </c>
      <c r="E2206" s="55" t="str">
        <f t="shared" si="208"/>
        <v/>
      </c>
      <c r="F2206" s="55" t="str">
        <f t="shared" si="209"/>
        <v/>
      </c>
      <c r="G2206" s="55" t="str">
        <f t="shared" si="210"/>
        <v/>
      </c>
      <c r="H2206" s="136" t="str">
        <f>IF(AND(M2206&gt;0,M2206&lt;='Summary STATS'!$C$22),1,"")</f>
        <v/>
      </c>
      <c r="J2206" s="26">
        <v>2205</v>
      </c>
      <c r="R2206" s="15"/>
      <c r="S2206" s="15"/>
      <c r="EZ2206" s="134"/>
      <c r="FA2206" s="134"/>
      <c r="FB2206" s="134"/>
      <c r="FC2206" s="134"/>
      <c r="FD2206" s="134"/>
    </row>
    <row r="2207" spans="2:160" x14ac:dyDescent="0.2">
      <c r="B2207" s="55">
        <f t="shared" si="205"/>
        <v>0</v>
      </c>
      <c r="C2207" s="55" t="str">
        <f t="shared" si="206"/>
        <v/>
      </c>
      <c r="D2207" s="55" t="str">
        <f t="shared" si="207"/>
        <v/>
      </c>
      <c r="E2207" s="55" t="str">
        <f t="shared" si="208"/>
        <v/>
      </c>
      <c r="F2207" s="55" t="str">
        <f t="shared" si="209"/>
        <v/>
      </c>
      <c r="G2207" s="55" t="str">
        <f t="shared" si="210"/>
        <v/>
      </c>
      <c r="H2207" s="136" t="str">
        <f>IF(AND(M2207&gt;0,M2207&lt;='Summary STATS'!$C$22),1,"")</f>
        <v/>
      </c>
      <c r="J2207" s="26">
        <v>2206</v>
      </c>
      <c r="R2207" s="15"/>
      <c r="S2207" s="15"/>
      <c r="EZ2207" s="134"/>
      <c r="FA2207" s="134"/>
      <c r="FB2207" s="134"/>
      <c r="FC2207" s="134"/>
      <c r="FD2207" s="134"/>
    </row>
    <row r="2208" spans="2:160" x14ac:dyDescent="0.2">
      <c r="B2208" s="55">
        <f t="shared" si="205"/>
        <v>0</v>
      </c>
      <c r="C2208" s="55" t="str">
        <f t="shared" si="206"/>
        <v/>
      </c>
      <c r="D2208" s="55" t="str">
        <f t="shared" si="207"/>
        <v/>
      </c>
      <c r="E2208" s="55" t="str">
        <f t="shared" si="208"/>
        <v/>
      </c>
      <c r="F2208" s="55" t="str">
        <f t="shared" si="209"/>
        <v/>
      </c>
      <c r="G2208" s="55" t="str">
        <f t="shared" si="210"/>
        <v/>
      </c>
      <c r="H2208" s="136" t="str">
        <f>IF(AND(M2208&gt;0,M2208&lt;='Summary STATS'!$C$22),1,"")</f>
        <v/>
      </c>
      <c r="J2208" s="26">
        <v>2207</v>
      </c>
      <c r="R2208" s="15"/>
      <c r="S2208" s="15"/>
      <c r="EZ2208" s="134"/>
      <c r="FA2208" s="134"/>
      <c r="FB2208" s="134"/>
      <c r="FC2208" s="134"/>
      <c r="FD2208" s="134"/>
    </row>
    <row r="2209" spans="2:160" x14ac:dyDescent="0.2">
      <c r="B2209" s="55">
        <f t="shared" si="205"/>
        <v>0</v>
      </c>
      <c r="C2209" s="55" t="str">
        <f t="shared" si="206"/>
        <v/>
      </c>
      <c r="D2209" s="55" t="str">
        <f t="shared" si="207"/>
        <v/>
      </c>
      <c r="E2209" s="55" t="str">
        <f t="shared" si="208"/>
        <v/>
      </c>
      <c r="F2209" s="55" t="str">
        <f t="shared" si="209"/>
        <v/>
      </c>
      <c r="G2209" s="55" t="str">
        <f t="shared" si="210"/>
        <v/>
      </c>
      <c r="H2209" s="136" t="str">
        <f>IF(AND(M2209&gt;0,M2209&lt;='Summary STATS'!$C$22),1,"")</f>
        <v/>
      </c>
      <c r="J2209" s="26">
        <v>2208</v>
      </c>
      <c r="R2209" s="15"/>
      <c r="S2209" s="15"/>
      <c r="EZ2209" s="134"/>
      <c r="FA2209" s="134"/>
      <c r="FB2209" s="134"/>
      <c r="FC2209" s="134"/>
      <c r="FD2209" s="134"/>
    </row>
    <row r="2210" spans="2:160" x14ac:dyDescent="0.2">
      <c r="B2210" s="55">
        <f t="shared" si="205"/>
        <v>0</v>
      </c>
      <c r="C2210" s="55" t="str">
        <f t="shared" si="206"/>
        <v/>
      </c>
      <c r="D2210" s="55" t="str">
        <f t="shared" si="207"/>
        <v/>
      </c>
      <c r="E2210" s="55" t="str">
        <f t="shared" si="208"/>
        <v/>
      </c>
      <c r="F2210" s="55" t="str">
        <f t="shared" si="209"/>
        <v/>
      </c>
      <c r="G2210" s="55" t="str">
        <f t="shared" si="210"/>
        <v/>
      </c>
      <c r="H2210" s="136" t="str">
        <f>IF(AND(M2210&gt;0,M2210&lt;='Summary STATS'!$C$22),1,"")</f>
        <v/>
      </c>
      <c r="J2210" s="26">
        <v>2209</v>
      </c>
      <c r="R2210" s="15"/>
      <c r="S2210" s="15"/>
      <c r="EZ2210" s="134"/>
      <c r="FA2210" s="134"/>
      <c r="FB2210" s="134"/>
      <c r="FC2210" s="134"/>
      <c r="FD2210" s="134"/>
    </row>
    <row r="2211" spans="2:160" x14ac:dyDescent="0.2">
      <c r="B2211" s="55">
        <f t="shared" si="205"/>
        <v>0</v>
      </c>
      <c r="C2211" s="55" t="str">
        <f t="shared" si="206"/>
        <v/>
      </c>
      <c r="D2211" s="55" t="str">
        <f t="shared" si="207"/>
        <v/>
      </c>
      <c r="E2211" s="55" t="str">
        <f t="shared" si="208"/>
        <v/>
      </c>
      <c r="F2211" s="55" t="str">
        <f t="shared" si="209"/>
        <v/>
      </c>
      <c r="G2211" s="55" t="str">
        <f t="shared" si="210"/>
        <v/>
      </c>
      <c r="H2211" s="136" t="str">
        <f>IF(AND(M2211&gt;0,M2211&lt;='Summary STATS'!$C$22),1,"")</f>
        <v/>
      </c>
      <c r="J2211" s="26">
        <v>2210</v>
      </c>
      <c r="R2211" s="15"/>
      <c r="S2211" s="15"/>
      <c r="EZ2211" s="134"/>
      <c r="FA2211" s="134"/>
      <c r="FB2211" s="134"/>
      <c r="FC2211" s="134"/>
      <c r="FD2211" s="134"/>
    </row>
    <row r="2212" spans="2:160" x14ac:dyDescent="0.2">
      <c r="B2212" s="55">
        <f t="shared" si="205"/>
        <v>0</v>
      </c>
      <c r="C2212" s="55" t="str">
        <f t="shared" si="206"/>
        <v/>
      </c>
      <c r="D2212" s="55" t="str">
        <f t="shared" si="207"/>
        <v/>
      </c>
      <c r="E2212" s="55" t="str">
        <f t="shared" si="208"/>
        <v/>
      </c>
      <c r="F2212" s="55" t="str">
        <f t="shared" si="209"/>
        <v/>
      </c>
      <c r="G2212" s="55" t="str">
        <f t="shared" si="210"/>
        <v/>
      </c>
      <c r="H2212" s="136" t="str">
        <f>IF(AND(M2212&gt;0,M2212&lt;='Summary STATS'!$C$22),1,"")</f>
        <v/>
      </c>
      <c r="J2212" s="26">
        <v>2211</v>
      </c>
      <c r="R2212" s="15"/>
      <c r="S2212" s="15"/>
      <c r="EZ2212" s="134"/>
      <c r="FA2212" s="134"/>
      <c r="FB2212" s="134"/>
      <c r="FC2212" s="134"/>
      <c r="FD2212" s="134"/>
    </row>
    <row r="2213" spans="2:160" x14ac:dyDescent="0.2">
      <c r="B2213" s="55">
        <f t="shared" si="205"/>
        <v>0</v>
      </c>
      <c r="C2213" s="55" t="str">
        <f t="shared" si="206"/>
        <v/>
      </c>
      <c r="D2213" s="55" t="str">
        <f t="shared" si="207"/>
        <v/>
      </c>
      <c r="E2213" s="55" t="str">
        <f t="shared" si="208"/>
        <v/>
      </c>
      <c r="F2213" s="55" t="str">
        <f t="shared" si="209"/>
        <v/>
      </c>
      <c r="G2213" s="55" t="str">
        <f t="shared" si="210"/>
        <v/>
      </c>
      <c r="H2213" s="136" t="str">
        <f>IF(AND(M2213&gt;0,M2213&lt;='Summary STATS'!$C$22),1,"")</f>
        <v/>
      </c>
      <c r="J2213" s="26">
        <v>2212</v>
      </c>
      <c r="R2213" s="15"/>
      <c r="S2213" s="15"/>
      <c r="EZ2213" s="134"/>
      <c r="FA2213" s="134"/>
      <c r="FB2213" s="134"/>
      <c r="FC2213" s="134"/>
      <c r="FD2213" s="134"/>
    </row>
    <row r="2214" spans="2:160" x14ac:dyDescent="0.2">
      <c r="B2214" s="55">
        <f t="shared" si="205"/>
        <v>0</v>
      </c>
      <c r="C2214" s="55" t="str">
        <f t="shared" si="206"/>
        <v/>
      </c>
      <c r="D2214" s="55" t="str">
        <f t="shared" si="207"/>
        <v/>
      </c>
      <c r="E2214" s="55" t="str">
        <f t="shared" si="208"/>
        <v/>
      </c>
      <c r="F2214" s="55" t="str">
        <f t="shared" si="209"/>
        <v/>
      </c>
      <c r="G2214" s="55" t="str">
        <f t="shared" si="210"/>
        <v/>
      </c>
      <c r="H2214" s="136" t="str">
        <f>IF(AND(M2214&gt;0,M2214&lt;='Summary STATS'!$C$22),1,"")</f>
        <v/>
      </c>
      <c r="J2214" s="26">
        <v>2213</v>
      </c>
      <c r="R2214" s="15"/>
      <c r="S2214" s="15"/>
      <c r="EZ2214" s="134"/>
      <c r="FA2214" s="134"/>
      <c r="FB2214" s="134"/>
      <c r="FC2214" s="134"/>
      <c r="FD2214" s="134"/>
    </row>
    <row r="2215" spans="2:160" x14ac:dyDescent="0.2">
      <c r="B2215" s="55">
        <f t="shared" si="205"/>
        <v>0</v>
      </c>
      <c r="C2215" s="55" t="str">
        <f t="shared" si="206"/>
        <v/>
      </c>
      <c r="D2215" s="55" t="str">
        <f t="shared" si="207"/>
        <v/>
      </c>
      <c r="E2215" s="55" t="str">
        <f t="shared" si="208"/>
        <v/>
      </c>
      <c r="F2215" s="55" t="str">
        <f t="shared" si="209"/>
        <v/>
      </c>
      <c r="G2215" s="55" t="str">
        <f t="shared" si="210"/>
        <v/>
      </c>
      <c r="H2215" s="136" t="str">
        <f>IF(AND(M2215&gt;0,M2215&lt;='Summary STATS'!$C$22),1,"")</f>
        <v/>
      </c>
      <c r="J2215" s="26">
        <v>2214</v>
      </c>
      <c r="R2215" s="15"/>
      <c r="S2215" s="15"/>
      <c r="EZ2215" s="134"/>
      <c r="FA2215" s="134"/>
      <c r="FB2215" s="134"/>
      <c r="FC2215" s="134"/>
      <c r="FD2215" s="134"/>
    </row>
    <row r="2216" spans="2:160" x14ac:dyDescent="0.2">
      <c r="B2216" s="55">
        <f t="shared" si="205"/>
        <v>0</v>
      </c>
      <c r="C2216" s="55" t="str">
        <f t="shared" si="206"/>
        <v/>
      </c>
      <c r="D2216" s="55" t="str">
        <f t="shared" si="207"/>
        <v/>
      </c>
      <c r="E2216" s="55" t="str">
        <f t="shared" si="208"/>
        <v/>
      </c>
      <c r="F2216" s="55" t="str">
        <f t="shared" si="209"/>
        <v/>
      </c>
      <c r="G2216" s="55" t="str">
        <f t="shared" si="210"/>
        <v/>
      </c>
      <c r="H2216" s="136" t="str">
        <f>IF(AND(M2216&gt;0,M2216&lt;='Summary STATS'!$C$22),1,"")</f>
        <v/>
      </c>
      <c r="J2216" s="26">
        <v>2215</v>
      </c>
      <c r="R2216" s="15"/>
      <c r="S2216" s="15"/>
      <c r="EZ2216" s="134"/>
      <c r="FA2216" s="134"/>
      <c r="FB2216" s="134"/>
      <c r="FC2216" s="134"/>
      <c r="FD2216" s="134"/>
    </row>
    <row r="2217" spans="2:160" x14ac:dyDescent="0.2">
      <c r="B2217" s="55">
        <f t="shared" si="205"/>
        <v>0</v>
      </c>
      <c r="C2217" s="55" t="str">
        <f t="shared" si="206"/>
        <v/>
      </c>
      <c r="D2217" s="55" t="str">
        <f t="shared" si="207"/>
        <v/>
      </c>
      <c r="E2217" s="55" t="str">
        <f t="shared" si="208"/>
        <v/>
      </c>
      <c r="F2217" s="55" t="str">
        <f t="shared" si="209"/>
        <v/>
      </c>
      <c r="G2217" s="55" t="str">
        <f t="shared" si="210"/>
        <v/>
      </c>
      <c r="H2217" s="136" t="str">
        <f>IF(AND(M2217&gt;0,M2217&lt;='Summary STATS'!$C$22),1,"")</f>
        <v/>
      </c>
      <c r="J2217" s="26">
        <v>2216</v>
      </c>
      <c r="R2217" s="15"/>
      <c r="S2217" s="15"/>
      <c r="EZ2217" s="134"/>
      <c r="FA2217" s="134"/>
      <c r="FB2217" s="134"/>
      <c r="FC2217" s="134"/>
      <c r="FD2217" s="134"/>
    </row>
    <row r="2218" spans="2:160" x14ac:dyDescent="0.2">
      <c r="B2218" s="55">
        <f t="shared" si="205"/>
        <v>0</v>
      </c>
      <c r="C2218" s="55" t="str">
        <f t="shared" si="206"/>
        <v/>
      </c>
      <c r="D2218" s="55" t="str">
        <f t="shared" si="207"/>
        <v/>
      </c>
      <c r="E2218" s="55" t="str">
        <f t="shared" si="208"/>
        <v/>
      </c>
      <c r="F2218" s="55" t="str">
        <f t="shared" si="209"/>
        <v/>
      </c>
      <c r="G2218" s="55" t="str">
        <f t="shared" si="210"/>
        <v/>
      </c>
      <c r="H2218" s="136" t="str">
        <f>IF(AND(M2218&gt;0,M2218&lt;='Summary STATS'!$C$22),1,"")</f>
        <v/>
      </c>
      <c r="J2218" s="26">
        <v>2217</v>
      </c>
      <c r="R2218" s="15"/>
      <c r="S2218" s="15"/>
      <c r="EZ2218" s="134"/>
      <c r="FA2218" s="134"/>
      <c r="FB2218" s="134"/>
      <c r="FC2218" s="134"/>
      <c r="FD2218" s="134"/>
    </row>
    <row r="2219" spans="2:160" x14ac:dyDescent="0.2">
      <c r="B2219" s="55">
        <f t="shared" si="205"/>
        <v>0</v>
      </c>
      <c r="C2219" s="55" t="str">
        <f t="shared" si="206"/>
        <v/>
      </c>
      <c r="D2219" s="55" t="str">
        <f t="shared" si="207"/>
        <v/>
      </c>
      <c r="E2219" s="55" t="str">
        <f t="shared" si="208"/>
        <v/>
      </c>
      <c r="F2219" s="55" t="str">
        <f t="shared" si="209"/>
        <v/>
      </c>
      <c r="G2219" s="55" t="str">
        <f t="shared" si="210"/>
        <v/>
      </c>
      <c r="H2219" s="136" t="str">
        <f>IF(AND(M2219&gt;0,M2219&lt;='Summary STATS'!$C$22),1,"")</f>
        <v/>
      </c>
      <c r="J2219" s="26">
        <v>2218</v>
      </c>
      <c r="R2219" s="15"/>
      <c r="S2219" s="15"/>
      <c r="EZ2219" s="134"/>
      <c r="FA2219" s="134"/>
      <c r="FB2219" s="134"/>
      <c r="FC2219" s="134"/>
      <c r="FD2219" s="134"/>
    </row>
    <row r="2220" spans="2:160" x14ac:dyDescent="0.2">
      <c r="B2220" s="55">
        <f t="shared" si="205"/>
        <v>0</v>
      </c>
      <c r="C2220" s="55" t="str">
        <f t="shared" si="206"/>
        <v/>
      </c>
      <c r="D2220" s="55" t="str">
        <f t="shared" si="207"/>
        <v/>
      </c>
      <c r="E2220" s="55" t="str">
        <f t="shared" si="208"/>
        <v/>
      </c>
      <c r="F2220" s="55" t="str">
        <f t="shared" si="209"/>
        <v/>
      </c>
      <c r="G2220" s="55" t="str">
        <f t="shared" si="210"/>
        <v/>
      </c>
      <c r="H2220" s="136" t="str">
        <f>IF(AND(M2220&gt;0,M2220&lt;='Summary STATS'!$C$22),1,"")</f>
        <v/>
      </c>
      <c r="J2220" s="26">
        <v>2219</v>
      </c>
      <c r="R2220" s="15"/>
      <c r="S2220" s="15"/>
      <c r="EZ2220" s="134"/>
      <c r="FA2220" s="134"/>
      <c r="FB2220" s="134"/>
      <c r="FC2220" s="134"/>
      <c r="FD2220" s="134"/>
    </row>
    <row r="2221" spans="2:160" x14ac:dyDescent="0.2">
      <c r="B2221" s="55">
        <f t="shared" si="205"/>
        <v>0</v>
      </c>
      <c r="C2221" s="55" t="str">
        <f t="shared" si="206"/>
        <v/>
      </c>
      <c r="D2221" s="55" t="str">
        <f t="shared" si="207"/>
        <v/>
      </c>
      <c r="E2221" s="55" t="str">
        <f t="shared" si="208"/>
        <v/>
      </c>
      <c r="F2221" s="55" t="str">
        <f t="shared" si="209"/>
        <v/>
      </c>
      <c r="G2221" s="55" t="str">
        <f t="shared" si="210"/>
        <v/>
      </c>
      <c r="H2221" s="136" t="str">
        <f>IF(AND(M2221&gt;0,M2221&lt;='Summary STATS'!$C$22),1,"")</f>
        <v/>
      </c>
      <c r="J2221" s="26">
        <v>2220</v>
      </c>
      <c r="R2221" s="15"/>
      <c r="S2221" s="15"/>
      <c r="EZ2221" s="134"/>
      <c r="FA2221" s="134"/>
      <c r="FB2221" s="134"/>
      <c r="FC2221" s="134"/>
      <c r="FD2221" s="134"/>
    </row>
    <row r="2222" spans="2:160" x14ac:dyDescent="0.2">
      <c r="B2222" s="55">
        <f t="shared" si="205"/>
        <v>0</v>
      </c>
      <c r="C2222" s="55" t="str">
        <f t="shared" si="206"/>
        <v/>
      </c>
      <c r="D2222" s="55" t="str">
        <f t="shared" si="207"/>
        <v/>
      </c>
      <c r="E2222" s="55" t="str">
        <f t="shared" si="208"/>
        <v/>
      </c>
      <c r="F2222" s="55" t="str">
        <f t="shared" si="209"/>
        <v/>
      </c>
      <c r="G2222" s="55" t="str">
        <f t="shared" si="210"/>
        <v/>
      </c>
      <c r="H2222" s="136" t="str">
        <f>IF(AND(M2222&gt;0,M2222&lt;='Summary STATS'!$C$22),1,"")</f>
        <v/>
      </c>
      <c r="J2222" s="26">
        <v>2221</v>
      </c>
      <c r="R2222" s="15"/>
      <c r="S2222" s="15"/>
      <c r="EZ2222" s="134"/>
      <c r="FA2222" s="134"/>
      <c r="FB2222" s="134"/>
      <c r="FC2222" s="134"/>
      <c r="FD2222" s="134"/>
    </row>
    <row r="2223" spans="2:160" x14ac:dyDescent="0.2">
      <c r="B2223" s="55">
        <f t="shared" si="205"/>
        <v>0</v>
      </c>
      <c r="C2223" s="55" t="str">
        <f t="shared" si="206"/>
        <v/>
      </c>
      <c r="D2223" s="55" t="str">
        <f t="shared" si="207"/>
        <v/>
      </c>
      <c r="E2223" s="55" t="str">
        <f t="shared" si="208"/>
        <v/>
      </c>
      <c r="F2223" s="55" t="str">
        <f t="shared" si="209"/>
        <v/>
      </c>
      <c r="G2223" s="55" t="str">
        <f t="shared" si="210"/>
        <v/>
      </c>
      <c r="H2223" s="136" t="str">
        <f>IF(AND(M2223&gt;0,M2223&lt;='Summary STATS'!$C$22),1,"")</f>
        <v/>
      </c>
      <c r="J2223" s="26">
        <v>2222</v>
      </c>
      <c r="R2223" s="15"/>
      <c r="S2223" s="15"/>
      <c r="EZ2223" s="134"/>
      <c r="FA2223" s="134"/>
      <c r="FB2223" s="134"/>
      <c r="FC2223" s="134"/>
      <c r="FD2223" s="134"/>
    </row>
    <row r="2224" spans="2:160" x14ac:dyDescent="0.2">
      <c r="B2224" s="55">
        <f t="shared" si="205"/>
        <v>0</v>
      </c>
      <c r="C2224" s="55" t="str">
        <f t="shared" si="206"/>
        <v/>
      </c>
      <c r="D2224" s="55" t="str">
        <f t="shared" si="207"/>
        <v/>
      </c>
      <c r="E2224" s="55" t="str">
        <f t="shared" si="208"/>
        <v/>
      </c>
      <c r="F2224" s="55" t="str">
        <f t="shared" si="209"/>
        <v/>
      </c>
      <c r="G2224" s="55" t="str">
        <f t="shared" si="210"/>
        <v/>
      </c>
      <c r="H2224" s="136" t="str">
        <f>IF(AND(M2224&gt;0,M2224&lt;='Summary STATS'!$C$22),1,"")</f>
        <v/>
      </c>
      <c r="J2224" s="26">
        <v>2223</v>
      </c>
      <c r="R2224" s="15"/>
      <c r="S2224" s="15"/>
      <c r="EZ2224" s="134"/>
      <c r="FA2224" s="134"/>
      <c r="FB2224" s="134"/>
      <c r="FC2224" s="134"/>
      <c r="FD2224" s="134"/>
    </row>
    <row r="2225" spans="2:160" x14ac:dyDescent="0.2">
      <c r="B2225" s="55">
        <f t="shared" si="205"/>
        <v>0</v>
      </c>
      <c r="C2225" s="55" t="str">
        <f t="shared" si="206"/>
        <v/>
      </c>
      <c r="D2225" s="55" t="str">
        <f t="shared" si="207"/>
        <v/>
      </c>
      <c r="E2225" s="55" t="str">
        <f t="shared" si="208"/>
        <v/>
      </c>
      <c r="F2225" s="55" t="str">
        <f t="shared" si="209"/>
        <v/>
      </c>
      <c r="G2225" s="55" t="str">
        <f t="shared" si="210"/>
        <v/>
      </c>
      <c r="H2225" s="136" t="str">
        <f>IF(AND(M2225&gt;0,M2225&lt;='Summary STATS'!$C$22),1,"")</f>
        <v/>
      </c>
      <c r="J2225" s="26">
        <v>2224</v>
      </c>
      <c r="R2225" s="15"/>
      <c r="S2225" s="15"/>
      <c r="EZ2225" s="134"/>
      <c r="FA2225" s="134"/>
      <c r="FB2225" s="134"/>
      <c r="FC2225" s="134"/>
      <c r="FD2225" s="134"/>
    </row>
    <row r="2226" spans="2:160" x14ac:dyDescent="0.2">
      <c r="B2226" s="55">
        <f t="shared" si="205"/>
        <v>0</v>
      </c>
      <c r="C2226" s="55" t="str">
        <f t="shared" si="206"/>
        <v/>
      </c>
      <c r="D2226" s="55" t="str">
        <f t="shared" si="207"/>
        <v/>
      </c>
      <c r="E2226" s="55" t="str">
        <f t="shared" si="208"/>
        <v/>
      </c>
      <c r="F2226" s="55" t="str">
        <f t="shared" si="209"/>
        <v/>
      </c>
      <c r="G2226" s="55" t="str">
        <f t="shared" si="210"/>
        <v/>
      </c>
      <c r="H2226" s="136" t="str">
        <f>IF(AND(M2226&gt;0,M2226&lt;='Summary STATS'!$C$22),1,"")</f>
        <v/>
      </c>
      <c r="J2226" s="26">
        <v>2225</v>
      </c>
      <c r="R2226" s="15"/>
      <c r="S2226" s="15"/>
      <c r="EZ2226" s="134"/>
      <c r="FA2226" s="134"/>
      <c r="FB2226" s="134"/>
      <c r="FC2226" s="134"/>
      <c r="FD2226" s="134"/>
    </row>
    <row r="2227" spans="2:160" x14ac:dyDescent="0.2">
      <c r="B2227" s="55">
        <f t="shared" si="205"/>
        <v>0</v>
      </c>
      <c r="C2227" s="55" t="str">
        <f t="shared" si="206"/>
        <v/>
      </c>
      <c r="D2227" s="55" t="str">
        <f t="shared" si="207"/>
        <v/>
      </c>
      <c r="E2227" s="55" t="str">
        <f t="shared" si="208"/>
        <v/>
      </c>
      <c r="F2227" s="55" t="str">
        <f t="shared" si="209"/>
        <v/>
      </c>
      <c r="G2227" s="55" t="str">
        <f t="shared" si="210"/>
        <v/>
      </c>
      <c r="H2227" s="136" t="str">
        <f>IF(AND(M2227&gt;0,M2227&lt;='Summary STATS'!$C$22),1,"")</f>
        <v/>
      </c>
      <c r="J2227" s="26">
        <v>2226</v>
      </c>
      <c r="R2227" s="15"/>
      <c r="S2227" s="15"/>
      <c r="EZ2227" s="134"/>
      <c r="FA2227" s="134"/>
      <c r="FB2227" s="134"/>
      <c r="FC2227" s="134"/>
      <c r="FD2227" s="134"/>
    </row>
    <row r="2228" spans="2:160" x14ac:dyDescent="0.2">
      <c r="B2228" s="55">
        <f t="shared" si="205"/>
        <v>0</v>
      </c>
      <c r="C2228" s="55" t="str">
        <f t="shared" si="206"/>
        <v/>
      </c>
      <c r="D2228" s="55" t="str">
        <f t="shared" si="207"/>
        <v/>
      </c>
      <c r="E2228" s="55" t="str">
        <f t="shared" si="208"/>
        <v/>
      </c>
      <c r="F2228" s="55" t="str">
        <f t="shared" si="209"/>
        <v/>
      </c>
      <c r="G2228" s="55" t="str">
        <f t="shared" si="210"/>
        <v/>
      </c>
      <c r="H2228" s="136" t="str">
        <f>IF(AND(M2228&gt;0,M2228&lt;='Summary STATS'!$C$22),1,"")</f>
        <v/>
      </c>
      <c r="J2228" s="26">
        <v>2227</v>
      </c>
      <c r="R2228" s="15"/>
      <c r="S2228" s="15"/>
      <c r="EZ2228" s="134"/>
      <c r="FA2228" s="134"/>
      <c r="FB2228" s="134"/>
      <c r="FC2228" s="134"/>
      <c r="FD2228" s="134"/>
    </row>
    <row r="2229" spans="2:160" x14ac:dyDescent="0.2">
      <c r="B2229" s="55">
        <f t="shared" si="205"/>
        <v>0</v>
      </c>
      <c r="C2229" s="55" t="str">
        <f t="shared" si="206"/>
        <v/>
      </c>
      <c r="D2229" s="55" t="str">
        <f t="shared" si="207"/>
        <v/>
      </c>
      <c r="E2229" s="55" t="str">
        <f t="shared" si="208"/>
        <v/>
      </c>
      <c r="F2229" s="55" t="str">
        <f t="shared" si="209"/>
        <v/>
      </c>
      <c r="G2229" s="55" t="str">
        <f t="shared" si="210"/>
        <v/>
      </c>
      <c r="H2229" s="136" t="str">
        <f>IF(AND(M2229&gt;0,M2229&lt;='Summary STATS'!$C$22),1,"")</f>
        <v/>
      </c>
      <c r="J2229" s="26">
        <v>2228</v>
      </c>
      <c r="R2229" s="15"/>
      <c r="S2229" s="15"/>
      <c r="EZ2229" s="134"/>
      <c r="FA2229" s="134"/>
      <c r="FB2229" s="134"/>
      <c r="FC2229" s="134"/>
      <c r="FD2229" s="134"/>
    </row>
    <row r="2230" spans="2:160" x14ac:dyDescent="0.2">
      <c r="B2230" s="55">
        <f t="shared" si="205"/>
        <v>0</v>
      </c>
      <c r="C2230" s="55" t="str">
        <f t="shared" si="206"/>
        <v/>
      </c>
      <c r="D2230" s="55" t="str">
        <f t="shared" si="207"/>
        <v/>
      </c>
      <c r="E2230" s="55" t="str">
        <f t="shared" si="208"/>
        <v/>
      </c>
      <c r="F2230" s="55" t="str">
        <f t="shared" si="209"/>
        <v/>
      </c>
      <c r="G2230" s="55" t="str">
        <f t="shared" si="210"/>
        <v/>
      </c>
      <c r="H2230" s="136" t="str">
        <f>IF(AND(M2230&gt;0,M2230&lt;='Summary STATS'!$C$22),1,"")</f>
        <v/>
      </c>
      <c r="J2230" s="26">
        <v>2229</v>
      </c>
      <c r="R2230" s="15"/>
      <c r="S2230" s="15"/>
      <c r="EZ2230" s="134"/>
      <c r="FA2230" s="134"/>
      <c r="FB2230" s="134"/>
      <c r="FC2230" s="134"/>
      <c r="FD2230" s="134"/>
    </row>
    <row r="2231" spans="2:160" x14ac:dyDescent="0.2">
      <c r="B2231" s="55">
        <f t="shared" si="205"/>
        <v>0</v>
      </c>
      <c r="C2231" s="55" t="str">
        <f t="shared" si="206"/>
        <v/>
      </c>
      <c r="D2231" s="55" t="str">
        <f t="shared" si="207"/>
        <v/>
      </c>
      <c r="E2231" s="55" t="str">
        <f t="shared" si="208"/>
        <v/>
      </c>
      <c r="F2231" s="55" t="str">
        <f t="shared" si="209"/>
        <v/>
      </c>
      <c r="G2231" s="55" t="str">
        <f t="shared" si="210"/>
        <v/>
      </c>
      <c r="H2231" s="136" t="str">
        <f>IF(AND(M2231&gt;0,M2231&lt;='Summary STATS'!$C$22),1,"")</f>
        <v/>
      </c>
      <c r="J2231" s="26">
        <v>2230</v>
      </c>
      <c r="R2231" s="15"/>
      <c r="S2231" s="15"/>
      <c r="EZ2231" s="134"/>
      <c r="FA2231" s="134"/>
      <c r="FB2231" s="134"/>
      <c r="FC2231" s="134"/>
      <c r="FD2231" s="134"/>
    </row>
    <row r="2232" spans="2:160" x14ac:dyDescent="0.2">
      <c r="B2232" s="55">
        <f t="shared" si="205"/>
        <v>0</v>
      </c>
      <c r="C2232" s="55" t="str">
        <f t="shared" si="206"/>
        <v/>
      </c>
      <c r="D2232" s="55" t="str">
        <f t="shared" si="207"/>
        <v/>
      </c>
      <c r="E2232" s="55" t="str">
        <f t="shared" si="208"/>
        <v/>
      </c>
      <c r="F2232" s="55" t="str">
        <f t="shared" si="209"/>
        <v/>
      </c>
      <c r="G2232" s="55" t="str">
        <f t="shared" si="210"/>
        <v/>
      </c>
      <c r="H2232" s="136" t="str">
        <f>IF(AND(M2232&gt;0,M2232&lt;='Summary STATS'!$C$22),1,"")</f>
        <v/>
      </c>
      <c r="J2232" s="26">
        <v>2231</v>
      </c>
      <c r="R2232" s="15"/>
      <c r="S2232" s="15"/>
      <c r="EZ2232" s="134"/>
      <c r="FA2232" s="134"/>
      <c r="FB2232" s="134"/>
      <c r="FC2232" s="134"/>
      <c r="FD2232" s="134"/>
    </row>
    <row r="2233" spans="2:160" x14ac:dyDescent="0.2">
      <c r="B2233" s="55">
        <f t="shared" si="205"/>
        <v>0</v>
      </c>
      <c r="C2233" s="55" t="str">
        <f t="shared" si="206"/>
        <v/>
      </c>
      <c r="D2233" s="55" t="str">
        <f t="shared" si="207"/>
        <v/>
      </c>
      <c r="E2233" s="55" t="str">
        <f t="shared" si="208"/>
        <v/>
      </c>
      <c r="F2233" s="55" t="str">
        <f t="shared" si="209"/>
        <v/>
      </c>
      <c r="G2233" s="55" t="str">
        <f t="shared" si="210"/>
        <v/>
      </c>
      <c r="H2233" s="136" t="str">
        <f>IF(AND(M2233&gt;0,M2233&lt;='Summary STATS'!$C$22),1,"")</f>
        <v/>
      </c>
      <c r="J2233" s="26">
        <v>2232</v>
      </c>
      <c r="R2233" s="15"/>
      <c r="S2233" s="15"/>
      <c r="EZ2233" s="134"/>
      <c r="FA2233" s="134"/>
      <c r="FB2233" s="134"/>
      <c r="FC2233" s="134"/>
      <c r="FD2233" s="134"/>
    </row>
    <row r="2234" spans="2:160" x14ac:dyDescent="0.2">
      <c r="B2234" s="55">
        <f t="shared" si="205"/>
        <v>0</v>
      </c>
      <c r="C2234" s="55" t="str">
        <f t="shared" si="206"/>
        <v/>
      </c>
      <c r="D2234" s="55" t="str">
        <f t="shared" si="207"/>
        <v/>
      </c>
      <c r="E2234" s="55" t="str">
        <f t="shared" si="208"/>
        <v/>
      </c>
      <c r="F2234" s="55" t="str">
        <f t="shared" si="209"/>
        <v/>
      </c>
      <c r="G2234" s="55" t="str">
        <f t="shared" si="210"/>
        <v/>
      </c>
      <c r="H2234" s="136" t="str">
        <f>IF(AND(M2234&gt;0,M2234&lt;='Summary STATS'!$C$22),1,"")</f>
        <v/>
      </c>
      <c r="J2234" s="26">
        <v>2233</v>
      </c>
      <c r="R2234" s="15"/>
      <c r="S2234" s="15"/>
      <c r="EZ2234" s="134"/>
      <c r="FA2234" s="134"/>
      <c r="FB2234" s="134"/>
      <c r="FC2234" s="134"/>
      <c r="FD2234" s="134"/>
    </row>
    <row r="2235" spans="2:160" x14ac:dyDescent="0.2">
      <c r="B2235" s="55">
        <f t="shared" si="205"/>
        <v>0</v>
      </c>
      <c r="C2235" s="55" t="str">
        <f t="shared" si="206"/>
        <v/>
      </c>
      <c r="D2235" s="55" t="str">
        <f t="shared" si="207"/>
        <v/>
      </c>
      <c r="E2235" s="55" t="str">
        <f t="shared" si="208"/>
        <v/>
      </c>
      <c r="F2235" s="55" t="str">
        <f t="shared" si="209"/>
        <v/>
      </c>
      <c r="G2235" s="55" t="str">
        <f t="shared" si="210"/>
        <v/>
      </c>
      <c r="H2235" s="136" t="str">
        <f>IF(AND(M2235&gt;0,M2235&lt;='Summary STATS'!$C$22),1,"")</f>
        <v/>
      </c>
      <c r="J2235" s="26">
        <v>2234</v>
      </c>
      <c r="R2235" s="15"/>
      <c r="S2235" s="15"/>
      <c r="EZ2235" s="134"/>
      <c r="FA2235" s="134"/>
      <c r="FB2235" s="134"/>
      <c r="FC2235" s="134"/>
      <c r="FD2235" s="134"/>
    </row>
    <row r="2236" spans="2:160" x14ac:dyDescent="0.2">
      <c r="B2236" s="55">
        <f t="shared" si="205"/>
        <v>0</v>
      </c>
      <c r="C2236" s="55" t="str">
        <f t="shared" si="206"/>
        <v/>
      </c>
      <c r="D2236" s="55" t="str">
        <f t="shared" si="207"/>
        <v/>
      </c>
      <c r="E2236" s="55" t="str">
        <f t="shared" si="208"/>
        <v/>
      </c>
      <c r="F2236" s="55" t="str">
        <f t="shared" si="209"/>
        <v/>
      </c>
      <c r="G2236" s="55" t="str">
        <f t="shared" si="210"/>
        <v/>
      </c>
      <c r="H2236" s="136" t="str">
        <f>IF(AND(M2236&gt;0,M2236&lt;='Summary STATS'!$C$22),1,"")</f>
        <v/>
      </c>
      <c r="J2236" s="26">
        <v>2235</v>
      </c>
      <c r="R2236" s="15"/>
      <c r="S2236" s="15"/>
      <c r="EZ2236" s="134"/>
      <c r="FA2236" s="134"/>
      <c r="FB2236" s="134"/>
      <c r="FC2236" s="134"/>
      <c r="FD2236" s="134"/>
    </row>
    <row r="2237" spans="2:160" x14ac:dyDescent="0.2">
      <c r="B2237" s="55">
        <f t="shared" si="205"/>
        <v>0</v>
      </c>
      <c r="C2237" s="55" t="str">
        <f t="shared" si="206"/>
        <v/>
      </c>
      <c r="D2237" s="55" t="str">
        <f t="shared" si="207"/>
        <v/>
      </c>
      <c r="E2237" s="55" t="str">
        <f t="shared" si="208"/>
        <v/>
      </c>
      <c r="F2237" s="55" t="str">
        <f t="shared" si="209"/>
        <v/>
      </c>
      <c r="G2237" s="55" t="str">
        <f t="shared" si="210"/>
        <v/>
      </c>
      <c r="H2237" s="136" t="str">
        <f>IF(AND(M2237&gt;0,M2237&lt;='Summary STATS'!$C$22),1,"")</f>
        <v/>
      </c>
      <c r="J2237" s="26">
        <v>2236</v>
      </c>
      <c r="R2237" s="15"/>
      <c r="S2237" s="15"/>
      <c r="EZ2237" s="134"/>
      <c r="FA2237" s="134"/>
      <c r="FB2237" s="134"/>
      <c r="FC2237" s="134"/>
      <c r="FD2237" s="134"/>
    </row>
    <row r="2238" spans="2:160" x14ac:dyDescent="0.2">
      <c r="B2238" s="55">
        <f t="shared" si="205"/>
        <v>0</v>
      </c>
      <c r="C2238" s="55" t="str">
        <f t="shared" si="206"/>
        <v/>
      </c>
      <c r="D2238" s="55" t="str">
        <f t="shared" si="207"/>
        <v/>
      </c>
      <c r="E2238" s="55" t="str">
        <f t="shared" si="208"/>
        <v/>
      </c>
      <c r="F2238" s="55" t="str">
        <f t="shared" si="209"/>
        <v/>
      </c>
      <c r="G2238" s="55" t="str">
        <f t="shared" si="210"/>
        <v/>
      </c>
      <c r="H2238" s="136" t="str">
        <f>IF(AND(M2238&gt;0,M2238&lt;='Summary STATS'!$C$22),1,"")</f>
        <v/>
      </c>
      <c r="J2238" s="26">
        <v>2237</v>
      </c>
      <c r="R2238" s="15"/>
      <c r="S2238" s="15"/>
      <c r="EZ2238" s="134"/>
      <c r="FA2238" s="134"/>
      <c r="FB2238" s="134"/>
      <c r="FC2238" s="134"/>
      <c r="FD2238" s="134"/>
    </row>
    <row r="2239" spans="2:160" x14ac:dyDescent="0.2">
      <c r="B2239" s="55">
        <f t="shared" si="205"/>
        <v>0</v>
      </c>
      <c r="C2239" s="55" t="str">
        <f t="shared" si="206"/>
        <v/>
      </c>
      <c r="D2239" s="55" t="str">
        <f t="shared" si="207"/>
        <v/>
      </c>
      <c r="E2239" s="55" t="str">
        <f t="shared" si="208"/>
        <v/>
      </c>
      <c r="F2239" s="55" t="str">
        <f t="shared" si="209"/>
        <v/>
      </c>
      <c r="G2239" s="55" t="str">
        <f t="shared" si="210"/>
        <v/>
      </c>
      <c r="H2239" s="136" t="str">
        <f>IF(AND(M2239&gt;0,M2239&lt;='Summary STATS'!$C$22),1,"")</f>
        <v/>
      </c>
      <c r="J2239" s="26">
        <v>2238</v>
      </c>
      <c r="R2239" s="15"/>
      <c r="S2239" s="15"/>
      <c r="EZ2239" s="134"/>
      <c r="FA2239" s="134"/>
      <c r="FB2239" s="134"/>
      <c r="FC2239" s="134"/>
      <c r="FD2239" s="134"/>
    </row>
    <row r="2240" spans="2:160" x14ac:dyDescent="0.2">
      <c r="B2240" s="55">
        <f t="shared" si="205"/>
        <v>0</v>
      </c>
      <c r="C2240" s="55" t="str">
        <f t="shared" si="206"/>
        <v/>
      </c>
      <c r="D2240" s="55" t="str">
        <f t="shared" si="207"/>
        <v/>
      </c>
      <c r="E2240" s="55" t="str">
        <f t="shared" si="208"/>
        <v/>
      </c>
      <c r="F2240" s="55" t="str">
        <f t="shared" si="209"/>
        <v/>
      </c>
      <c r="G2240" s="55" t="str">
        <f t="shared" si="210"/>
        <v/>
      </c>
      <c r="H2240" s="136" t="str">
        <f>IF(AND(M2240&gt;0,M2240&lt;='Summary STATS'!$C$22),1,"")</f>
        <v/>
      </c>
      <c r="J2240" s="26">
        <v>2239</v>
      </c>
      <c r="R2240" s="15"/>
      <c r="S2240" s="15"/>
      <c r="EZ2240" s="134"/>
      <c r="FA2240" s="134"/>
      <c r="FB2240" s="134"/>
      <c r="FC2240" s="134"/>
      <c r="FD2240" s="134"/>
    </row>
    <row r="2241" spans="2:160" x14ac:dyDescent="0.2">
      <c r="B2241" s="55">
        <f t="shared" si="205"/>
        <v>0</v>
      </c>
      <c r="C2241" s="55" t="str">
        <f t="shared" si="206"/>
        <v/>
      </c>
      <c r="D2241" s="55" t="str">
        <f t="shared" si="207"/>
        <v/>
      </c>
      <c r="E2241" s="55" t="str">
        <f t="shared" si="208"/>
        <v/>
      </c>
      <c r="F2241" s="55" t="str">
        <f t="shared" si="209"/>
        <v/>
      </c>
      <c r="G2241" s="55" t="str">
        <f t="shared" si="210"/>
        <v/>
      </c>
      <c r="H2241" s="136" t="str">
        <f>IF(AND(M2241&gt;0,M2241&lt;='Summary STATS'!$C$22),1,"")</f>
        <v/>
      </c>
      <c r="J2241" s="26">
        <v>2240</v>
      </c>
      <c r="R2241" s="15"/>
      <c r="S2241" s="15"/>
      <c r="EZ2241" s="134"/>
      <c r="FA2241" s="134"/>
      <c r="FB2241" s="134"/>
      <c r="FC2241" s="134"/>
      <c r="FD2241" s="134"/>
    </row>
    <row r="2242" spans="2:160" x14ac:dyDescent="0.2">
      <c r="B2242" s="55">
        <f t="shared" ref="B2242:B2305" si="211">COUNT(R2242:EY2242,FE2242:FM2242)</f>
        <v>0</v>
      </c>
      <c r="C2242" s="55" t="str">
        <f t="shared" ref="C2242:C2305" si="212">IF(COUNT(R2242:EY2242,FE2242:FM2242)&gt;0,COUNT(R2242:EY2242,FE2242:FM2242),"")</f>
        <v/>
      </c>
      <c r="D2242" s="55" t="str">
        <f t="shared" ref="D2242:D2305" si="213">IF(COUNT(T2242:BJ2242,BL2242:BT2242,BV2242:CB2242,CD2242:EY2242,FE2242:FM2242)&gt;0,COUNT(T2242:BJ2242,BL2242:BT2242,BV2242:CB2242,CD2242:EY2242,FE2242:FM2242),"")</f>
        <v/>
      </c>
      <c r="E2242" s="55" t="str">
        <f t="shared" ref="E2242:E2305" si="214">IF(H2242=1,COUNT(R2242:EY2242,FE2242:FM2242),"")</f>
        <v/>
      </c>
      <c r="F2242" s="55" t="str">
        <f t="shared" ref="F2242:F2305" si="215">IF(H2242=1,COUNT(T2242:BJ2242,BL2242:BT2242,BV2242:CB2242,CD2242:EY2242,FE2242:FM2242),"")</f>
        <v/>
      </c>
      <c r="G2242" s="55" t="str">
        <f t="shared" si="210"/>
        <v/>
      </c>
      <c r="H2242" s="136" t="str">
        <f>IF(AND(M2242&gt;0,M2242&lt;='Summary STATS'!$C$22),1,"")</f>
        <v/>
      </c>
      <c r="J2242" s="26">
        <v>2241</v>
      </c>
      <c r="R2242" s="15"/>
      <c r="S2242" s="15"/>
      <c r="EZ2242" s="134"/>
      <c r="FA2242" s="134"/>
      <c r="FB2242" s="134"/>
      <c r="FC2242" s="134"/>
      <c r="FD2242" s="134"/>
    </row>
    <row r="2243" spans="2:160" x14ac:dyDescent="0.2">
      <c r="B2243" s="55">
        <f t="shared" si="211"/>
        <v>0</v>
      </c>
      <c r="C2243" s="55" t="str">
        <f t="shared" si="212"/>
        <v/>
      </c>
      <c r="D2243" s="55" t="str">
        <f t="shared" si="213"/>
        <v/>
      </c>
      <c r="E2243" s="55" t="str">
        <f t="shared" si="214"/>
        <v/>
      </c>
      <c r="F2243" s="55" t="str">
        <f t="shared" si="215"/>
        <v/>
      </c>
      <c r="G2243" s="55" t="str">
        <f t="shared" si="210"/>
        <v/>
      </c>
      <c r="H2243" s="136" t="str">
        <f>IF(AND(M2243&gt;0,M2243&lt;='Summary STATS'!$C$22),1,"")</f>
        <v/>
      </c>
      <c r="J2243" s="26">
        <v>2242</v>
      </c>
      <c r="R2243" s="15"/>
      <c r="S2243" s="15"/>
      <c r="EZ2243" s="134"/>
      <c r="FA2243" s="134"/>
      <c r="FB2243" s="134"/>
      <c r="FC2243" s="134"/>
      <c r="FD2243" s="134"/>
    </row>
    <row r="2244" spans="2:160" x14ac:dyDescent="0.2">
      <c r="B2244" s="55">
        <f t="shared" si="211"/>
        <v>0</v>
      </c>
      <c r="C2244" s="55" t="str">
        <f t="shared" si="212"/>
        <v/>
      </c>
      <c r="D2244" s="55" t="str">
        <f t="shared" si="213"/>
        <v/>
      </c>
      <c r="E2244" s="55" t="str">
        <f t="shared" si="214"/>
        <v/>
      </c>
      <c r="F2244" s="55" t="str">
        <f t="shared" si="215"/>
        <v/>
      </c>
      <c r="G2244" s="55" t="str">
        <f t="shared" si="210"/>
        <v/>
      </c>
      <c r="H2244" s="136" t="str">
        <f>IF(AND(M2244&gt;0,M2244&lt;='Summary STATS'!$C$22),1,"")</f>
        <v/>
      </c>
      <c r="J2244" s="26">
        <v>2243</v>
      </c>
      <c r="R2244" s="15"/>
      <c r="S2244" s="15"/>
      <c r="EZ2244" s="134"/>
      <c r="FA2244" s="134"/>
      <c r="FB2244" s="134"/>
      <c r="FC2244" s="134"/>
      <c r="FD2244" s="134"/>
    </row>
    <row r="2245" spans="2:160" x14ac:dyDescent="0.2">
      <c r="B2245" s="55">
        <f t="shared" si="211"/>
        <v>0</v>
      </c>
      <c r="C2245" s="55" t="str">
        <f t="shared" si="212"/>
        <v/>
      </c>
      <c r="D2245" s="55" t="str">
        <f t="shared" si="213"/>
        <v/>
      </c>
      <c r="E2245" s="55" t="str">
        <f t="shared" si="214"/>
        <v/>
      </c>
      <c r="F2245" s="55" t="str">
        <f t="shared" si="215"/>
        <v/>
      </c>
      <c r="G2245" s="55" t="str">
        <f t="shared" si="210"/>
        <v/>
      </c>
      <c r="H2245" s="136" t="str">
        <f>IF(AND(M2245&gt;0,M2245&lt;='Summary STATS'!$C$22),1,"")</f>
        <v/>
      </c>
      <c r="J2245" s="26">
        <v>2244</v>
      </c>
      <c r="R2245" s="15"/>
      <c r="S2245" s="15"/>
      <c r="EZ2245" s="134"/>
      <c r="FA2245" s="134"/>
      <c r="FB2245" s="134"/>
      <c r="FC2245" s="134"/>
      <c r="FD2245" s="134"/>
    </row>
    <row r="2246" spans="2:160" x14ac:dyDescent="0.2">
      <c r="B2246" s="55">
        <f t="shared" si="211"/>
        <v>0</v>
      </c>
      <c r="C2246" s="55" t="str">
        <f t="shared" si="212"/>
        <v/>
      </c>
      <c r="D2246" s="55" t="str">
        <f t="shared" si="213"/>
        <v/>
      </c>
      <c r="E2246" s="55" t="str">
        <f t="shared" si="214"/>
        <v/>
      </c>
      <c r="F2246" s="55" t="str">
        <f t="shared" si="215"/>
        <v/>
      </c>
      <c r="G2246" s="55" t="str">
        <f t="shared" si="210"/>
        <v/>
      </c>
      <c r="H2246" s="136" t="str">
        <f>IF(AND(M2246&gt;0,M2246&lt;='Summary STATS'!$C$22),1,"")</f>
        <v/>
      </c>
      <c r="J2246" s="26">
        <v>2245</v>
      </c>
      <c r="R2246" s="15"/>
      <c r="S2246" s="15"/>
      <c r="EZ2246" s="134"/>
      <c r="FA2246" s="134"/>
      <c r="FB2246" s="134"/>
      <c r="FC2246" s="134"/>
      <c r="FD2246" s="134"/>
    </row>
    <row r="2247" spans="2:160" x14ac:dyDescent="0.2">
      <c r="B2247" s="55">
        <f t="shared" si="211"/>
        <v>0</v>
      </c>
      <c r="C2247" s="55" t="str">
        <f t="shared" si="212"/>
        <v/>
      </c>
      <c r="D2247" s="55" t="str">
        <f t="shared" si="213"/>
        <v/>
      </c>
      <c r="E2247" s="55" t="str">
        <f t="shared" si="214"/>
        <v/>
      </c>
      <c r="F2247" s="55" t="str">
        <f t="shared" si="215"/>
        <v/>
      </c>
      <c r="G2247" s="55" t="str">
        <f t="shared" si="210"/>
        <v/>
      </c>
      <c r="H2247" s="136" t="str">
        <f>IF(AND(M2247&gt;0,M2247&lt;='Summary STATS'!$C$22),1,"")</f>
        <v/>
      </c>
      <c r="J2247" s="26">
        <v>2246</v>
      </c>
      <c r="R2247" s="15"/>
      <c r="S2247" s="15"/>
      <c r="EZ2247" s="134"/>
      <c r="FA2247" s="134"/>
      <c r="FB2247" s="134"/>
      <c r="FC2247" s="134"/>
      <c r="FD2247" s="134"/>
    </row>
    <row r="2248" spans="2:160" x14ac:dyDescent="0.2">
      <c r="B2248" s="55">
        <f t="shared" si="211"/>
        <v>0</v>
      </c>
      <c r="C2248" s="55" t="str">
        <f t="shared" si="212"/>
        <v/>
      </c>
      <c r="D2248" s="55" t="str">
        <f t="shared" si="213"/>
        <v/>
      </c>
      <c r="E2248" s="55" t="str">
        <f t="shared" si="214"/>
        <v/>
      </c>
      <c r="F2248" s="55" t="str">
        <f t="shared" si="215"/>
        <v/>
      </c>
      <c r="G2248" s="55" t="str">
        <f t="shared" si="210"/>
        <v/>
      </c>
      <c r="H2248" s="136" t="str">
        <f>IF(AND(M2248&gt;0,M2248&lt;='Summary STATS'!$C$22),1,"")</f>
        <v/>
      </c>
      <c r="J2248" s="26">
        <v>2247</v>
      </c>
      <c r="R2248" s="15"/>
      <c r="S2248" s="15"/>
      <c r="EZ2248" s="134"/>
      <c r="FA2248" s="134"/>
      <c r="FB2248" s="134"/>
      <c r="FC2248" s="134"/>
      <c r="FD2248" s="134"/>
    </row>
    <row r="2249" spans="2:160" x14ac:dyDescent="0.2">
      <c r="B2249" s="55">
        <f t="shared" si="211"/>
        <v>0</v>
      </c>
      <c r="C2249" s="55" t="str">
        <f t="shared" si="212"/>
        <v/>
      </c>
      <c r="D2249" s="55" t="str">
        <f t="shared" si="213"/>
        <v/>
      </c>
      <c r="E2249" s="55" t="str">
        <f t="shared" si="214"/>
        <v/>
      </c>
      <c r="F2249" s="55" t="str">
        <f t="shared" si="215"/>
        <v/>
      </c>
      <c r="G2249" s="55" t="str">
        <f t="shared" si="210"/>
        <v/>
      </c>
      <c r="H2249" s="136" t="str">
        <f>IF(AND(M2249&gt;0,M2249&lt;='Summary STATS'!$C$22),1,"")</f>
        <v/>
      </c>
      <c r="J2249" s="26">
        <v>2248</v>
      </c>
      <c r="R2249" s="15"/>
      <c r="S2249" s="15"/>
      <c r="EZ2249" s="134"/>
      <c r="FA2249" s="134"/>
      <c r="FB2249" s="134"/>
      <c r="FC2249" s="134"/>
      <c r="FD2249" s="134"/>
    </row>
    <row r="2250" spans="2:160" x14ac:dyDescent="0.2">
      <c r="B2250" s="55">
        <f t="shared" si="211"/>
        <v>0</v>
      </c>
      <c r="C2250" s="55" t="str">
        <f t="shared" si="212"/>
        <v/>
      </c>
      <c r="D2250" s="55" t="str">
        <f t="shared" si="213"/>
        <v/>
      </c>
      <c r="E2250" s="55" t="str">
        <f t="shared" si="214"/>
        <v/>
      </c>
      <c r="F2250" s="55" t="str">
        <f t="shared" si="215"/>
        <v/>
      </c>
      <c r="G2250" s="55" t="str">
        <f t="shared" si="210"/>
        <v/>
      </c>
      <c r="H2250" s="136" t="str">
        <f>IF(AND(M2250&gt;0,M2250&lt;='Summary STATS'!$C$22),1,"")</f>
        <v/>
      </c>
      <c r="J2250" s="26">
        <v>2249</v>
      </c>
      <c r="R2250" s="15"/>
      <c r="S2250" s="15"/>
      <c r="EZ2250" s="134"/>
      <c r="FA2250" s="134"/>
      <c r="FB2250" s="134"/>
      <c r="FC2250" s="134"/>
      <c r="FD2250" s="134"/>
    </row>
    <row r="2251" spans="2:160" x14ac:dyDescent="0.2">
      <c r="B2251" s="55">
        <f t="shared" si="211"/>
        <v>0</v>
      </c>
      <c r="C2251" s="55" t="str">
        <f t="shared" si="212"/>
        <v/>
      </c>
      <c r="D2251" s="55" t="str">
        <f t="shared" si="213"/>
        <v/>
      </c>
      <c r="E2251" s="55" t="str">
        <f t="shared" si="214"/>
        <v/>
      </c>
      <c r="F2251" s="55" t="str">
        <f t="shared" si="215"/>
        <v/>
      </c>
      <c r="G2251" s="55" t="str">
        <f t="shared" si="210"/>
        <v/>
      </c>
      <c r="H2251" s="136" t="str">
        <f>IF(AND(M2251&gt;0,M2251&lt;='Summary STATS'!$C$22),1,"")</f>
        <v/>
      </c>
      <c r="J2251" s="26">
        <v>2250</v>
      </c>
      <c r="R2251" s="15"/>
      <c r="S2251" s="15"/>
      <c r="EZ2251" s="134"/>
      <c r="FA2251" s="134"/>
      <c r="FB2251" s="134"/>
      <c r="FC2251" s="134"/>
      <c r="FD2251" s="134"/>
    </row>
    <row r="2252" spans="2:160" x14ac:dyDescent="0.2">
      <c r="B2252" s="55">
        <f t="shared" si="211"/>
        <v>0</v>
      </c>
      <c r="C2252" s="55" t="str">
        <f t="shared" si="212"/>
        <v/>
      </c>
      <c r="D2252" s="55" t="str">
        <f t="shared" si="213"/>
        <v/>
      </c>
      <c r="E2252" s="55" t="str">
        <f t="shared" si="214"/>
        <v/>
      </c>
      <c r="F2252" s="55" t="str">
        <f t="shared" si="215"/>
        <v/>
      </c>
      <c r="G2252" s="55" t="str">
        <f t="shared" si="210"/>
        <v/>
      </c>
      <c r="H2252" s="136" t="str">
        <f>IF(AND(M2252&gt;0,M2252&lt;='Summary STATS'!$C$22),1,"")</f>
        <v/>
      </c>
      <c r="J2252" s="26">
        <v>2251</v>
      </c>
      <c r="R2252" s="15"/>
      <c r="S2252" s="15"/>
      <c r="EZ2252" s="134"/>
      <c r="FA2252" s="134"/>
      <c r="FB2252" s="134"/>
      <c r="FC2252" s="134"/>
      <c r="FD2252" s="134"/>
    </row>
    <row r="2253" spans="2:160" x14ac:dyDescent="0.2">
      <c r="B2253" s="55">
        <f t="shared" si="211"/>
        <v>0</v>
      </c>
      <c r="C2253" s="55" t="str">
        <f t="shared" si="212"/>
        <v/>
      </c>
      <c r="D2253" s="55" t="str">
        <f t="shared" si="213"/>
        <v/>
      </c>
      <c r="E2253" s="55" t="str">
        <f t="shared" si="214"/>
        <v/>
      </c>
      <c r="F2253" s="55" t="str">
        <f t="shared" si="215"/>
        <v/>
      </c>
      <c r="G2253" s="55" t="str">
        <f t="shared" si="210"/>
        <v/>
      </c>
      <c r="H2253" s="136" t="str">
        <f>IF(AND(M2253&gt;0,M2253&lt;='Summary STATS'!$C$22),1,"")</f>
        <v/>
      </c>
      <c r="J2253" s="26">
        <v>2252</v>
      </c>
      <c r="R2253" s="15"/>
      <c r="S2253" s="15"/>
      <c r="EZ2253" s="134"/>
      <c r="FA2253" s="134"/>
      <c r="FB2253" s="134"/>
      <c r="FC2253" s="134"/>
      <c r="FD2253" s="134"/>
    </row>
    <row r="2254" spans="2:160" x14ac:dyDescent="0.2">
      <c r="B2254" s="55">
        <f t="shared" si="211"/>
        <v>0</v>
      </c>
      <c r="C2254" s="55" t="str">
        <f t="shared" si="212"/>
        <v/>
      </c>
      <c r="D2254" s="55" t="str">
        <f t="shared" si="213"/>
        <v/>
      </c>
      <c r="E2254" s="55" t="str">
        <f t="shared" si="214"/>
        <v/>
      </c>
      <c r="F2254" s="55" t="str">
        <f t="shared" si="215"/>
        <v/>
      </c>
      <c r="G2254" s="55" t="str">
        <f t="shared" si="210"/>
        <v/>
      </c>
      <c r="H2254" s="136" t="str">
        <f>IF(AND(M2254&gt;0,M2254&lt;='Summary STATS'!$C$22),1,"")</f>
        <v/>
      </c>
      <c r="J2254" s="26">
        <v>2253</v>
      </c>
      <c r="R2254" s="15"/>
      <c r="S2254" s="15"/>
      <c r="EZ2254" s="134"/>
      <c r="FA2254" s="134"/>
      <c r="FB2254" s="134"/>
      <c r="FC2254" s="134"/>
      <c r="FD2254" s="134"/>
    </row>
    <row r="2255" spans="2:160" x14ac:dyDescent="0.2">
      <c r="B2255" s="55">
        <f t="shared" si="211"/>
        <v>0</v>
      </c>
      <c r="C2255" s="55" t="str">
        <f t="shared" si="212"/>
        <v/>
      </c>
      <c r="D2255" s="55" t="str">
        <f t="shared" si="213"/>
        <v/>
      </c>
      <c r="E2255" s="55" t="str">
        <f t="shared" si="214"/>
        <v/>
      </c>
      <c r="F2255" s="55" t="str">
        <f t="shared" si="215"/>
        <v/>
      </c>
      <c r="G2255" s="55" t="str">
        <f t="shared" si="210"/>
        <v/>
      </c>
      <c r="H2255" s="136" t="str">
        <f>IF(AND(M2255&gt;0,M2255&lt;='Summary STATS'!$C$22),1,"")</f>
        <v/>
      </c>
      <c r="J2255" s="26">
        <v>2254</v>
      </c>
      <c r="R2255" s="15"/>
      <c r="S2255" s="15"/>
      <c r="EZ2255" s="134"/>
      <c r="FA2255" s="134"/>
      <c r="FB2255" s="134"/>
      <c r="FC2255" s="134"/>
      <c r="FD2255" s="134"/>
    </row>
    <row r="2256" spans="2:160" x14ac:dyDescent="0.2">
      <c r="B2256" s="55">
        <f t="shared" si="211"/>
        <v>0</v>
      </c>
      <c r="C2256" s="55" t="str">
        <f t="shared" si="212"/>
        <v/>
      </c>
      <c r="D2256" s="55" t="str">
        <f t="shared" si="213"/>
        <v/>
      </c>
      <c r="E2256" s="55" t="str">
        <f t="shared" si="214"/>
        <v/>
      </c>
      <c r="F2256" s="55" t="str">
        <f t="shared" si="215"/>
        <v/>
      </c>
      <c r="G2256" s="55" t="str">
        <f t="shared" si="210"/>
        <v/>
      </c>
      <c r="H2256" s="136" t="str">
        <f>IF(AND(M2256&gt;0,M2256&lt;='Summary STATS'!$C$22),1,"")</f>
        <v/>
      </c>
      <c r="J2256" s="26">
        <v>2255</v>
      </c>
      <c r="R2256" s="15"/>
      <c r="S2256" s="15"/>
      <c r="EZ2256" s="134"/>
      <c r="FA2256" s="134"/>
      <c r="FB2256" s="134"/>
      <c r="FC2256" s="134"/>
      <c r="FD2256" s="134"/>
    </row>
    <row r="2257" spans="2:160" x14ac:dyDescent="0.2">
      <c r="B2257" s="55">
        <f t="shared" si="211"/>
        <v>0</v>
      </c>
      <c r="C2257" s="55" t="str">
        <f t="shared" si="212"/>
        <v/>
      </c>
      <c r="D2257" s="55" t="str">
        <f t="shared" si="213"/>
        <v/>
      </c>
      <c r="E2257" s="55" t="str">
        <f t="shared" si="214"/>
        <v/>
      </c>
      <c r="F2257" s="55" t="str">
        <f t="shared" si="215"/>
        <v/>
      </c>
      <c r="G2257" s="55" t="str">
        <f t="shared" si="210"/>
        <v/>
      </c>
      <c r="H2257" s="136" t="str">
        <f>IF(AND(M2257&gt;0,M2257&lt;='Summary STATS'!$C$22),1,"")</f>
        <v/>
      </c>
      <c r="J2257" s="26">
        <v>2256</v>
      </c>
      <c r="R2257" s="15"/>
      <c r="S2257" s="15"/>
      <c r="EZ2257" s="134"/>
      <c r="FA2257" s="134"/>
      <c r="FB2257" s="134"/>
      <c r="FC2257" s="134"/>
      <c r="FD2257" s="134"/>
    </row>
    <row r="2258" spans="2:160" x14ac:dyDescent="0.2">
      <c r="B2258" s="55">
        <f t="shared" si="211"/>
        <v>0</v>
      </c>
      <c r="C2258" s="55" t="str">
        <f t="shared" si="212"/>
        <v/>
      </c>
      <c r="D2258" s="55" t="str">
        <f t="shared" si="213"/>
        <v/>
      </c>
      <c r="E2258" s="55" t="str">
        <f t="shared" si="214"/>
        <v/>
      </c>
      <c r="F2258" s="55" t="str">
        <f t="shared" si="215"/>
        <v/>
      </c>
      <c r="G2258" s="55" t="str">
        <f t="shared" si="210"/>
        <v/>
      </c>
      <c r="H2258" s="136" t="str">
        <f>IF(AND(M2258&gt;0,M2258&lt;='Summary STATS'!$C$22),1,"")</f>
        <v/>
      </c>
      <c r="J2258" s="26">
        <v>2257</v>
      </c>
      <c r="R2258" s="15"/>
      <c r="S2258" s="15"/>
      <c r="EZ2258" s="134"/>
      <c r="FA2258" s="134"/>
      <c r="FB2258" s="134"/>
      <c r="FC2258" s="134"/>
      <c r="FD2258" s="134"/>
    </row>
    <row r="2259" spans="2:160" x14ac:dyDescent="0.2">
      <c r="B2259" s="55">
        <f t="shared" si="211"/>
        <v>0</v>
      </c>
      <c r="C2259" s="55" t="str">
        <f t="shared" si="212"/>
        <v/>
      </c>
      <c r="D2259" s="55" t="str">
        <f t="shared" si="213"/>
        <v/>
      </c>
      <c r="E2259" s="55" t="str">
        <f t="shared" si="214"/>
        <v/>
      </c>
      <c r="F2259" s="55" t="str">
        <f t="shared" si="215"/>
        <v/>
      </c>
      <c r="G2259" s="55" t="str">
        <f t="shared" si="210"/>
        <v/>
      </c>
      <c r="H2259" s="136" t="str">
        <f>IF(AND(M2259&gt;0,M2259&lt;='Summary STATS'!$C$22),1,"")</f>
        <v/>
      </c>
      <c r="J2259" s="26">
        <v>2258</v>
      </c>
      <c r="R2259" s="15"/>
      <c r="S2259" s="15"/>
      <c r="EZ2259" s="134"/>
      <c r="FA2259" s="134"/>
      <c r="FB2259" s="134"/>
      <c r="FC2259" s="134"/>
      <c r="FD2259" s="134"/>
    </row>
    <row r="2260" spans="2:160" x14ac:dyDescent="0.2">
      <c r="B2260" s="55">
        <f t="shared" si="211"/>
        <v>0</v>
      </c>
      <c r="C2260" s="55" t="str">
        <f t="shared" si="212"/>
        <v/>
      </c>
      <c r="D2260" s="55" t="str">
        <f t="shared" si="213"/>
        <v/>
      </c>
      <c r="E2260" s="55" t="str">
        <f t="shared" si="214"/>
        <v/>
      </c>
      <c r="F2260" s="55" t="str">
        <f t="shared" si="215"/>
        <v/>
      </c>
      <c r="G2260" s="55" t="str">
        <f t="shared" si="210"/>
        <v/>
      </c>
      <c r="H2260" s="136" t="str">
        <f>IF(AND(M2260&gt;0,M2260&lt;='Summary STATS'!$C$22),1,"")</f>
        <v/>
      </c>
      <c r="J2260" s="26">
        <v>2259</v>
      </c>
      <c r="R2260" s="15"/>
      <c r="S2260" s="15"/>
      <c r="EZ2260" s="134"/>
      <c r="FA2260" s="134"/>
      <c r="FB2260" s="134"/>
      <c r="FC2260" s="134"/>
      <c r="FD2260" s="134"/>
    </row>
    <row r="2261" spans="2:160" x14ac:dyDescent="0.2">
      <c r="B2261" s="55">
        <f t="shared" si="211"/>
        <v>0</v>
      </c>
      <c r="C2261" s="55" t="str">
        <f t="shared" si="212"/>
        <v/>
      </c>
      <c r="D2261" s="55" t="str">
        <f t="shared" si="213"/>
        <v/>
      </c>
      <c r="E2261" s="55" t="str">
        <f t="shared" si="214"/>
        <v/>
      </c>
      <c r="F2261" s="55" t="str">
        <f t="shared" si="215"/>
        <v/>
      </c>
      <c r="G2261" s="55" t="str">
        <f t="shared" si="210"/>
        <v/>
      </c>
      <c r="H2261" s="136" t="str">
        <f>IF(AND(M2261&gt;0,M2261&lt;='Summary STATS'!$C$22),1,"")</f>
        <v/>
      </c>
      <c r="J2261" s="26">
        <v>2260</v>
      </c>
      <c r="R2261" s="15"/>
      <c r="S2261" s="15"/>
      <c r="EZ2261" s="134"/>
      <c r="FA2261" s="134"/>
      <c r="FB2261" s="134"/>
      <c r="FC2261" s="134"/>
      <c r="FD2261" s="134"/>
    </row>
    <row r="2262" spans="2:160" x14ac:dyDescent="0.2">
      <c r="B2262" s="55">
        <f t="shared" si="211"/>
        <v>0</v>
      </c>
      <c r="C2262" s="55" t="str">
        <f t="shared" si="212"/>
        <v/>
      </c>
      <c r="D2262" s="55" t="str">
        <f t="shared" si="213"/>
        <v/>
      </c>
      <c r="E2262" s="55" t="str">
        <f t="shared" si="214"/>
        <v/>
      </c>
      <c r="F2262" s="55" t="str">
        <f t="shared" si="215"/>
        <v/>
      </c>
      <c r="G2262" s="55" t="str">
        <f t="shared" si="210"/>
        <v/>
      </c>
      <c r="H2262" s="136" t="str">
        <f>IF(AND(M2262&gt;0,M2262&lt;='Summary STATS'!$C$22),1,"")</f>
        <v/>
      </c>
      <c r="J2262" s="26">
        <v>2261</v>
      </c>
      <c r="R2262" s="15"/>
      <c r="S2262" s="15"/>
      <c r="EZ2262" s="134"/>
      <c r="FA2262" s="134"/>
      <c r="FB2262" s="134"/>
      <c r="FC2262" s="134"/>
      <c r="FD2262" s="134"/>
    </row>
    <row r="2263" spans="2:160" x14ac:dyDescent="0.2">
      <c r="B2263" s="55">
        <f t="shared" si="211"/>
        <v>0</v>
      </c>
      <c r="C2263" s="55" t="str">
        <f t="shared" si="212"/>
        <v/>
      </c>
      <c r="D2263" s="55" t="str">
        <f t="shared" si="213"/>
        <v/>
      </c>
      <c r="E2263" s="55" t="str">
        <f t="shared" si="214"/>
        <v/>
      </c>
      <c r="F2263" s="55" t="str">
        <f t="shared" si="215"/>
        <v/>
      </c>
      <c r="G2263" s="55" t="str">
        <f t="shared" si="210"/>
        <v/>
      </c>
      <c r="H2263" s="136" t="str">
        <f>IF(AND(M2263&gt;0,M2263&lt;='Summary STATS'!$C$22),1,"")</f>
        <v/>
      </c>
      <c r="J2263" s="26">
        <v>2262</v>
      </c>
      <c r="R2263" s="15"/>
      <c r="S2263" s="15"/>
      <c r="EZ2263" s="134"/>
      <c r="FA2263" s="134"/>
      <c r="FB2263" s="134"/>
      <c r="FC2263" s="134"/>
      <c r="FD2263" s="134"/>
    </row>
    <row r="2264" spans="2:160" x14ac:dyDescent="0.2">
      <c r="B2264" s="55">
        <f t="shared" si="211"/>
        <v>0</v>
      </c>
      <c r="C2264" s="55" t="str">
        <f t="shared" si="212"/>
        <v/>
      </c>
      <c r="D2264" s="55" t="str">
        <f t="shared" si="213"/>
        <v/>
      </c>
      <c r="E2264" s="55" t="str">
        <f t="shared" si="214"/>
        <v/>
      </c>
      <c r="F2264" s="55" t="str">
        <f t="shared" si="215"/>
        <v/>
      </c>
      <c r="G2264" s="55" t="str">
        <f t="shared" si="210"/>
        <v/>
      </c>
      <c r="H2264" s="136" t="str">
        <f>IF(AND(M2264&gt;0,M2264&lt;='Summary STATS'!$C$22),1,"")</f>
        <v/>
      </c>
      <c r="J2264" s="26">
        <v>2263</v>
      </c>
      <c r="R2264" s="15"/>
      <c r="S2264" s="15"/>
      <c r="EZ2264" s="134"/>
      <c r="FA2264" s="134"/>
      <c r="FB2264" s="134"/>
      <c r="FC2264" s="134"/>
      <c r="FD2264" s="134"/>
    </row>
    <row r="2265" spans="2:160" x14ac:dyDescent="0.2">
      <c r="B2265" s="55">
        <f t="shared" si="211"/>
        <v>0</v>
      </c>
      <c r="C2265" s="55" t="str">
        <f t="shared" si="212"/>
        <v/>
      </c>
      <c r="D2265" s="55" t="str">
        <f t="shared" si="213"/>
        <v/>
      </c>
      <c r="E2265" s="55" t="str">
        <f t="shared" si="214"/>
        <v/>
      </c>
      <c r="F2265" s="55" t="str">
        <f t="shared" si="215"/>
        <v/>
      </c>
      <c r="G2265" s="55" t="str">
        <f t="shared" si="210"/>
        <v/>
      </c>
      <c r="H2265" s="136" t="str">
        <f>IF(AND(M2265&gt;0,M2265&lt;='Summary STATS'!$C$22),1,"")</f>
        <v/>
      </c>
      <c r="J2265" s="26">
        <v>2264</v>
      </c>
      <c r="R2265" s="15"/>
      <c r="S2265" s="15"/>
      <c r="EZ2265" s="134"/>
      <c r="FA2265" s="134"/>
      <c r="FB2265" s="134"/>
      <c r="FC2265" s="134"/>
      <c r="FD2265" s="134"/>
    </row>
    <row r="2266" spans="2:160" x14ac:dyDescent="0.2">
      <c r="B2266" s="55">
        <f t="shared" si="211"/>
        <v>0</v>
      </c>
      <c r="C2266" s="55" t="str">
        <f t="shared" si="212"/>
        <v/>
      </c>
      <c r="D2266" s="55" t="str">
        <f t="shared" si="213"/>
        <v/>
      </c>
      <c r="E2266" s="55" t="str">
        <f t="shared" si="214"/>
        <v/>
      </c>
      <c r="F2266" s="55" t="str">
        <f t="shared" si="215"/>
        <v/>
      </c>
      <c r="G2266" s="55" t="str">
        <f t="shared" ref="G2266:G2329" si="216">IF($B2266&gt;=1,$M2266,"")</f>
        <v/>
      </c>
      <c r="H2266" s="136" t="str">
        <f>IF(AND(M2266&gt;0,M2266&lt;='Summary STATS'!$C$22),1,"")</f>
        <v/>
      </c>
      <c r="J2266" s="26">
        <v>2265</v>
      </c>
      <c r="R2266" s="15"/>
      <c r="S2266" s="15"/>
      <c r="EZ2266" s="134"/>
      <c r="FA2266" s="134"/>
      <c r="FB2266" s="134"/>
      <c r="FC2266" s="134"/>
      <c r="FD2266" s="134"/>
    </row>
    <row r="2267" spans="2:160" x14ac:dyDescent="0.2">
      <c r="B2267" s="55">
        <f t="shared" si="211"/>
        <v>0</v>
      </c>
      <c r="C2267" s="55" t="str">
        <f t="shared" si="212"/>
        <v/>
      </c>
      <c r="D2267" s="55" t="str">
        <f t="shared" si="213"/>
        <v/>
      </c>
      <c r="E2267" s="55" t="str">
        <f t="shared" si="214"/>
        <v/>
      </c>
      <c r="F2267" s="55" t="str">
        <f t="shared" si="215"/>
        <v/>
      </c>
      <c r="G2267" s="55" t="str">
        <f t="shared" si="216"/>
        <v/>
      </c>
      <c r="H2267" s="136" t="str">
        <f>IF(AND(M2267&gt;0,M2267&lt;='Summary STATS'!$C$22),1,"")</f>
        <v/>
      </c>
      <c r="J2267" s="26">
        <v>2266</v>
      </c>
      <c r="R2267" s="15"/>
      <c r="S2267" s="15"/>
      <c r="EZ2267" s="134"/>
      <c r="FA2267" s="134"/>
      <c r="FB2267" s="134"/>
      <c r="FC2267" s="134"/>
      <c r="FD2267" s="134"/>
    </row>
    <row r="2268" spans="2:160" x14ac:dyDescent="0.2">
      <c r="B2268" s="55">
        <f t="shared" si="211"/>
        <v>0</v>
      </c>
      <c r="C2268" s="55" t="str">
        <f t="shared" si="212"/>
        <v/>
      </c>
      <c r="D2268" s="55" t="str">
        <f t="shared" si="213"/>
        <v/>
      </c>
      <c r="E2268" s="55" t="str">
        <f t="shared" si="214"/>
        <v/>
      </c>
      <c r="F2268" s="55" t="str">
        <f t="shared" si="215"/>
        <v/>
      </c>
      <c r="G2268" s="55" t="str">
        <f t="shared" si="216"/>
        <v/>
      </c>
      <c r="H2268" s="136" t="str">
        <f>IF(AND(M2268&gt;0,M2268&lt;='Summary STATS'!$C$22),1,"")</f>
        <v/>
      </c>
      <c r="J2268" s="26">
        <v>2267</v>
      </c>
      <c r="R2268" s="15"/>
      <c r="S2268" s="15"/>
      <c r="EZ2268" s="134"/>
      <c r="FA2268" s="134"/>
      <c r="FB2268" s="134"/>
      <c r="FC2268" s="134"/>
      <c r="FD2268" s="134"/>
    </row>
    <row r="2269" spans="2:160" x14ac:dyDescent="0.2">
      <c r="B2269" s="55">
        <f t="shared" si="211"/>
        <v>0</v>
      </c>
      <c r="C2269" s="55" t="str">
        <f t="shared" si="212"/>
        <v/>
      </c>
      <c r="D2269" s="55" t="str">
        <f t="shared" si="213"/>
        <v/>
      </c>
      <c r="E2269" s="55" t="str">
        <f t="shared" si="214"/>
        <v/>
      </c>
      <c r="F2269" s="55" t="str">
        <f t="shared" si="215"/>
        <v/>
      </c>
      <c r="G2269" s="55" t="str">
        <f t="shared" si="216"/>
        <v/>
      </c>
      <c r="H2269" s="136" t="str">
        <f>IF(AND(M2269&gt;0,M2269&lt;='Summary STATS'!$C$22),1,"")</f>
        <v/>
      </c>
      <c r="J2269" s="26">
        <v>2268</v>
      </c>
      <c r="R2269" s="15"/>
      <c r="S2269" s="15"/>
      <c r="EZ2269" s="134"/>
      <c r="FA2269" s="134"/>
      <c r="FB2269" s="134"/>
      <c r="FC2269" s="134"/>
      <c r="FD2269" s="134"/>
    </row>
    <row r="2270" spans="2:160" x14ac:dyDescent="0.2">
      <c r="B2270" s="55">
        <f t="shared" si="211"/>
        <v>0</v>
      </c>
      <c r="C2270" s="55" t="str">
        <f t="shared" si="212"/>
        <v/>
      </c>
      <c r="D2270" s="55" t="str">
        <f t="shared" si="213"/>
        <v/>
      </c>
      <c r="E2270" s="55" t="str">
        <f t="shared" si="214"/>
        <v/>
      </c>
      <c r="F2270" s="55" t="str">
        <f t="shared" si="215"/>
        <v/>
      </c>
      <c r="G2270" s="55" t="str">
        <f t="shared" si="216"/>
        <v/>
      </c>
      <c r="H2270" s="136" t="str">
        <f>IF(AND(M2270&gt;0,M2270&lt;='Summary STATS'!$C$22),1,"")</f>
        <v/>
      </c>
      <c r="J2270" s="26">
        <v>2269</v>
      </c>
      <c r="R2270" s="15"/>
      <c r="S2270" s="15"/>
      <c r="EZ2270" s="134"/>
      <c r="FA2270" s="134"/>
      <c r="FB2270" s="134"/>
      <c r="FC2270" s="134"/>
      <c r="FD2270" s="134"/>
    </row>
    <row r="2271" spans="2:160" x14ac:dyDescent="0.2">
      <c r="B2271" s="55">
        <f t="shared" si="211"/>
        <v>0</v>
      </c>
      <c r="C2271" s="55" t="str">
        <f t="shared" si="212"/>
        <v/>
      </c>
      <c r="D2271" s="55" t="str">
        <f t="shared" si="213"/>
        <v/>
      </c>
      <c r="E2271" s="55" t="str">
        <f t="shared" si="214"/>
        <v/>
      </c>
      <c r="F2271" s="55" t="str">
        <f t="shared" si="215"/>
        <v/>
      </c>
      <c r="G2271" s="55" t="str">
        <f t="shared" si="216"/>
        <v/>
      </c>
      <c r="H2271" s="136" t="str">
        <f>IF(AND(M2271&gt;0,M2271&lt;='Summary STATS'!$C$22),1,"")</f>
        <v/>
      </c>
      <c r="J2271" s="26">
        <v>2270</v>
      </c>
      <c r="R2271" s="15"/>
      <c r="S2271" s="15"/>
      <c r="EZ2271" s="134"/>
      <c r="FA2271" s="134"/>
      <c r="FB2271" s="134"/>
      <c r="FC2271" s="134"/>
      <c r="FD2271" s="134"/>
    </row>
    <row r="2272" spans="2:160" x14ac:dyDescent="0.2">
      <c r="B2272" s="55">
        <f t="shared" si="211"/>
        <v>0</v>
      </c>
      <c r="C2272" s="55" t="str">
        <f t="shared" si="212"/>
        <v/>
      </c>
      <c r="D2272" s="55" t="str">
        <f t="shared" si="213"/>
        <v/>
      </c>
      <c r="E2272" s="55" t="str">
        <f t="shared" si="214"/>
        <v/>
      </c>
      <c r="F2272" s="55" t="str">
        <f t="shared" si="215"/>
        <v/>
      </c>
      <c r="G2272" s="55" t="str">
        <f t="shared" si="216"/>
        <v/>
      </c>
      <c r="H2272" s="136" t="str">
        <f>IF(AND(M2272&gt;0,M2272&lt;='Summary STATS'!$C$22),1,"")</f>
        <v/>
      </c>
      <c r="J2272" s="26">
        <v>2271</v>
      </c>
      <c r="R2272" s="15"/>
      <c r="S2272" s="15"/>
      <c r="EZ2272" s="134"/>
      <c r="FA2272" s="134"/>
      <c r="FB2272" s="134"/>
      <c r="FC2272" s="134"/>
      <c r="FD2272" s="134"/>
    </row>
    <row r="2273" spans="2:160" x14ac:dyDescent="0.2">
      <c r="B2273" s="55">
        <f t="shared" si="211"/>
        <v>0</v>
      </c>
      <c r="C2273" s="55" t="str">
        <f t="shared" si="212"/>
        <v/>
      </c>
      <c r="D2273" s="55" t="str">
        <f t="shared" si="213"/>
        <v/>
      </c>
      <c r="E2273" s="55" t="str">
        <f t="shared" si="214"/>
        <v/>
      </c>
      <c r="F2273" s="55" t="str">
        <f t="shared" si="215"/>
        <v/>
      </c>
      <c r="G2273" s="55" t="str">
        <f t="shared" si="216"/>
        <v/>
      </c>
      <c r="H2273" s="136" t="str">
        <f>IF(AND(M2273&gt;0,M2273&lt;='Summary STATS'!$C$22),1,"")</f>
        <v/>
      </c>
      <c r="J2273" s="26">
        <v>2272</v>
      </c>
      <c r="R2273" s="15"/>
      <c r="S2273" s="15"/>
      <c r="EZ2273" s="134"/>
      <c r="FA2273" s="134"/>
      <c r="FB2273" s="134"/>
      <c r="FC2273" s="134"/>
      <c r="FD2273" s="134"/>
    </row>
    <row r="2274" spans="2:160" x14ac:dyDescent="0.2">
      <c r="B2274" s="55">
        <f t="shared" si="211"/>
        <v>0</v>
      </c>
      <c r="C2274" s="55" t="str">
        <f t="shared" si="212"/>
        <v/>
      </c>
      <c r="D2274" s="55" t="str">
        <f t="shared" si="213"/>
        <v/>
      </c>
      <c r="E2274" s="55" t="str">
        <f t="shared" si="214"/>
        <v/>
      </c>
      <c r="F2274" s="55" t="str">
        <f t="shared" si="215"/>
        <v/>
      </c>
      <c r="G2274" s="55" t="str">
        <f t="shared" si="216"/>
        <v/>
      </c>
      <c r="H2274" s="136" t="str">
        <f>IF(AND(M2274&gt;0,M2274&lt;='Summary STATS'!$C$22),1,"")</f>
        <v/>
      </c>
      <c r="J2274" s="26">
        <v>2273</v>
      </c>
      <c r="R2274" s="15"/>
      <c r="S2274" s="15"/>
      <c r="EZ2274" s="134"/>
      <c r="FA2274" s="134"/>
      <c r="FB2274" s="134"/>
      <c r="FC2274" s="134"/>
      <c r="FD2274" s="134"/>
    </row>
    <row r="2275" spans="2:160" x14ac:dyDescent="0.2">
      <c r="B2275" s="55">
        <f t="shared" si="211"/>
        <v>0</v>
      </c>
      <c r="C2275" s="55" t="str">
        <f t="shared" si="212"/>
        <v/>
      </c>
      <c r="D2275" s="55" t="str">
        <f t="shared" si="213"/>
        <v/>
      </c>
      <c r="E2275" s="55" t="str">
        <f t="shared" si="214"/>
        <v/>
      </c>
      <c r="F2275" s="55" t="str">
        <f t="shared" si="215"/>
        <v/>
      </c>
      <c r="G2275" s="55" t="str">
        <f t="shared" si="216"/>
        <v/>
      </c>
      <c r="H2275" s="136" t="str">
        <f>IF(AND(M2275&gt;0,M2275&lt;='Summary STATS'!$C$22),1,"")</f>
        <v/>
      </c>
      <c r="J2275" s="26">
        <v>2274</v>
      </c>
      <c r="R2275" s="15"/>
      <c r="S2275" s="15"/>
      <c r="EZ2275" s="134"/>
      <c r="FA2275" s="134"/>
      <c r="FB2275" s="134"/>
      <c r="FC2275" s="134"/>
      <c r="FD2275" s="134"/>
    </row>
    <row r="2276" spans="2:160" x14ac:dyDescent="0.2">
      <c r="B2276" s="55">
        <f t="shared" si="211"/>
        <v>0</v>
      </c>
      <c r="C2276" s="55" t="str">
        <f t="shared" si="212"/>
        <v/>
      </c>
      <c r="D2276" s="55" t="str">
        <f t="shared" si="213"/>
        <v/>
      </c>
      <c r="E2276" s="55" t="str">
        <f t="shared" si="214"/>
        <v/>
      </c>
      <c r="F2276" s="55" t="str">
        <f t="shared" si="215"/>
        <v/>
      </c>
      <c r="G2276" s="55" t="str">
        <f t="shared" si="216"/>
        <v/>
      </c>
      <c r="H2276" s="136" t="str">
        <f>IF(AND(M2276&gt;0,M2276&lt;='Summary STATS'!$C$22),1,"")</f>
        <v/>
      </c>
      <c r="J2276" s="26">
        <v>2275</v>
      </c>
      <c r="R2276" s="15"/>
      <c r="S2276" s="15"/>
      <c r="EZ2276" s="134"/>
      <c r="FA2276" s="134"/>
      <c r="FB2276" s="134"/>
      <c r="FC2276" s="134"/>
      <c r="FD2276" s="134"/>
    </row>
    <row r="2277" spans="2:160" x14ac:dyDescent="0.2">
      <c r="B2277" s="55">
        <f t="shared" si="211"/>
        <v>0</v>
      </c>
      <c r="C2277" s="55" t="str">
        <f t="shared" si="212"/>
        <v/>
      </c>
      <c r="D2277" s="55" t="str">
        <f t="shared" si="213"/>
        <v/>
      </c>
      <c r="E2277" s="55" t="str">
        <f t="shared" si="214"/>
        <v/>
      </c>
      <c r="F2277" s="55" t="str">
        <f t="shared" si="215"/>
        <v/>
      </c>
      <c r="G2277" s="55" t="str">
        <f t="shared" si="216"/>
        <v/>
      </c>
      <c r="H2277" s="136" t="str">
        <f>IF(AND(M2277&gt;0,M2277&lt;='Summary STATS'!$C$22),1,"")</f>
        <v/>
      </c>
      <c r="J2277" s="26">
        <v>2276</v>
      </c>
      <c r="R2277" s="15"/>
      <c r="S2277" s="15"/>
      <c r="EZ2277" s="134"/>
      <c r="FA2277" s="134"/>
      <c r="FB2277" s="134"/>
      <c r="FC2277" s="134"/>
      <c r="FD2277" s="134"/>
    </row>
    <row r="2278" spans="2:160" x14ac:dyDescent="0.2">
      <c r="B2278" s="55">
        <f t="shared" si="211"/>
        <v>0</v>
      </c>
      <c r="C2278" s="55" t="str">
        <f t="shared" si="212"/>
        <v/>
      </c>
      <c r="D2278" s="55" t="str">
        <f t="shared" si="213"/>
        <v/>
      </c>
      <c r="E2278" s="55" t="str">
        <f t="shared" si="214"/>
        <v/>
      </c>
      <c r="F2278" s="55" t="str">
        <f t="shared" si="215"/>
        <v/>
      </c>
      <c r="G2278" s="55" t="str">
        <f t="shared" si="216"/>
        <v/>
      </c>
      <c r="H2278" s="136" t="str">
        <f>IF(AND(M2278&gt;0,M2278&lt;='Summary STATS'!$C$22),1,"")</f>
        <v/>
      </c>
      <c r="J2278" s="26">
        <v>2277</v>
      </c>
      <c r="R2278" s="15"/>
      <c r="S2278" s="15"/>
      <c r="EZ2278" s="134"/>
      <c r="FA2278" s="134"/>
      <c r="FB2278" s="134"/>
      <c r="FC2278" s="134"/>
      <c r="FD2278" s="134"/>
    </row>
    <row r="2279" spans="2:160" x14ac:dyDescent="0.2">
      <c r="B2279" s="55">
        <f t="shared" si="211"/>
        <v>0</v>
      </c>
      <c r="C2279" s="55" t="str">
        <f t="shared" si="212"/>
        <v/>
      </c>
      <c r="D2279" s="55" t="str">
        <f t="shared" si="213"/>
        <v/>
      </c>
      <c r="E2279" s="55" t="str">
        <f t="shared" si="214"/>
        <v/>
      </c>
      <c r="F2279" s="55" t="str">
        <f t="shared" si="215"/>
        <v/>
      </c>
      <c r="G2279" s="55" t="str">
        <f t="shared" si="216"/>
        <v/>
      </c>
      <c r="H2279" s="136" t="str">
        <f>IF(AND(M2279&gt;0,M2279&lt;='Summary STATS'!$C$22),1,"")</f>
        <v/>
      </c>
      <c r="J2279" s="26">
        <v>2278</v>
      </c>
      <c r="R2279" s="15"/>
      <c r="S2279" s="15"/>
      <c r="EZ2279" s="134"/>
      <c r="FA2279" s="134"/>
      <c r="FB2279" s="134"/>
      <c r="FC2279" s="134"/>
      <c r="FD2279" s="134"/>
    </row>
    <row r="2280" spans="2:160" x14ac:dyDescent="0.2">
      <c r="B2280" s="55">
        <f t="shared" si="211"/>
        <v>0</v>
      </c>
      <c r="C2280" s="55" t="str">
        <f t="shared" si="212"/>
        <v/>
      </c>
      <c r="D2280" s="55" t="str">
        <f t="shared" si="213"/>
        <v/>
      </c>
      <c r="E2280" s="55" t="str">
        <f t="shared" si="214"/>
        <v/>
      </c>
      <c r="F2280" s="55" t="str">
        <f t="shared" si="215"/>
        <v/>
      </c>
      <c r="G2280" s="55" t="str">
        <f t="shared" si="216"/>
        <v/>
      </c>
      <c r="H2280" s="136" t="str">
        <f>IF(AND(M2280&gt;0,M2280&lt;='Summary STATS'!$C$22),1,"")</f>
        <v/>
      </c>
      <c r="J2280" s="26">
        <v>2279</v>
      </c>
      <c r="R2280" s="15"/>
      <c r="S2280" s="15"/>
      <c r="EZ2280" s="134"/>
      <c r="FA2280" s="134"/>
      <c r="FB2280" s="134"/>
      <c r="FC2280" s="134"/>
      <c r="FD2280" s="134"/>
    </row>
    <row r="2281" spans="2:160" x14ac:dyDescent="0.2">
      <c r="B2281" s="55">
        <f t="shared" si="211"/>
        <v>0</v>
      </c>
      <c r="C2281" s="55" t="str">
        <f t="shared" si="212"/>
        <v/>
      </c>
      <c r="D2281" s="55" t="str">
        <f t="shared" si="213"/>
        <v/>
      </c>
      <c r="E2281" s="55" t="str">
        <f t="shared" si="214"/>
        <v/>
      </c>
      <c r="F2281" s="55" t="str">
        <f t="shared" si="215"/>
        <v/>
      </c>
      <c r="G2281" s="55" t="str">
        <f t="shared" si="216"/>
        <v/>
      </c>
      <c r="H2281" s="136" t="str">
        <f>IF(AND(M2281&gt;0,M2281&lt;='Summary STATS'!$C$22),1,"")</f>
        <v/>
      </c>
      <c r="J2281" s="26">
        <v>2280</v>
      </c>
      <c r="R2281" s="15"/>
      <c r="S2281" s="15"/>
      <c r="EZ2281" s="134"/>
      <c r="FA2281" s="134"/>
      <c r="FB2281" s="134"/>
      <c r="FC2281" s="134"/>
      <c r="FD2281" s="134"/>
    </row>
    <row r="2282" spans="2:160" x14ac:dyDescent="0.2">
      <c r="B2282" s="55">
        <f t="shared" si="211"/>
        <v>0</v>
      </c>
      <c r="C2282" s="55" t="str">
        <f t="shared" si="212"/>
        <v/>
      </c>
      <c r="D2282" s="55" t="str">
        <f t="shared" si="213"/>
        <v/>
      </c>
      <c r="E2282" s="55" t="str">
        <f t="shared" si="214"/>
        <v/>
      </c>
      <c r="F2282" s="55" t="str">
        <f t="shared" si="215"/>
        <v/>
      </c>
      <c r="G2282" s="55" t="str">
        <f t="shared" si="216"/>
        <v/>
      </c>
      <c r="H2282" s="136" t="str">
        <f>IF(AND(M2282&gt;0,M2282&lt;='Summary STATS'!$C$22),1,"")</f>
        <v/>
      </c>
      <c r="J2282" s="26">
        <v>2281</v>
      </c>
      <c r="R2282" s="15"/>
      <c r="S2282" s="15"/>
      <c r="EZ2282" s="134"/>
      <c r="FA2282" s="134"/>
      <c r="FB2282" s="134"/>
      <c r="FC2282" s="134"/>
      <c r="FD2282" s="134"/>
    </row>
    <row r="2283" spans="2:160" x14ac:dyDescent="0.2">
      <c r="B2283" s="55">
        <f t="shared" si="211"/>
        <v>0</v>
      </c>
      <c r="C2283" s="55" t="str">
        <f t="shared" si="212"/>
        <v/>
      </c>
      <c r="D2283" s="55" t="str">
        <f t="shared" si="213"/>
        <v/>
      </c>
      <c r="E2283" s="55" t="str">
        <f t="shared" si="214"/>
        <v/>
      </c>
      <c r="F2283" s="55" t="str">
        <f t="shared" si="215"/>
        <v/>
      </c>
      <c r="G2283" s="55" t="str">
        <f t="shared" si="216"/>
        <v/>
      </c>
      <c r="H2283" s="136" t="str">
        <f>IF(AND(M2283&gt;0,M2283&lt;='Summary STATS'!$C$22),1,"")</f>
        <v/>
      </c>
      <c r="J2283" s="26">
        <v>2282</v>
      </c>
      <c r="R2283" s="15"/>
      <c r="S2283" s="15"/>
      <c r="EZ2283" s="134"/>
      <c r="FA2283" s="134"/>
      <c r="FB2283" s="134"/>
      <c r="FC2283" s="134"/>
      <c r="FD2283" s="134"/>
    </row>
    <row r="2284" spans="2:160" x14ac:dyDescent="0.2">
      <c r="B2284" s="55">
        <f t="shared" si="211"/>
        <v>0</v>
      </c>
      <c r="C2284" s="55" t="str">
        <f t="shared" si="212"/>
        <v/>
      </c>
      <c r="D2284" s="55" t="str">
        <f t="shared" si="213"/>
        <v/>
      </c>
      <c r="E2284" s="55" t="str">
        <f t="shared" si="214"/>
        <v/>
      </c>
      <c r="F2284" s="55" t="str">
        <f t="shared" si="215"/>
        <v/>
      </c>
      <c r="G2284" s="55" t="str">
        <f t="shared" si="216"/>
        <v/>
      </c>
      <c r="H2284" s="136" t="str">
        <f>IF(AND(M2284&gt;0,M2284&lt;='Summary STATS'!$C$22),1,"")</f>
        <v/>
      </c>
      <c r="J2284" s="26">
        <v>2283</v>
      </c>
      <c r="R2284" s="15"/>
      <c r="S2284" s="15"/>
      <c r="EZ2284" s="134"/>
      <c r="FA2284" s="134"/>
      <c r="FB2284" s="134"/>
      <c r="FC2284" s="134"/>
      <c r="FD2284" s="134"/>
    </row>
    <row r="2285" spans="2:160" x14ac:dyDescent="0.2">
      <c r="B2285" s="55">
        <f t="shared" si="211"/>
        <v>0</v>
      </c>
      <c r="C2285" s="55" t="str">
        <f t="shared" si="212"/>
        <v/>
      </c>
      <c r="D2285" s="55" t="str">
        <f t="shared" si="213"/>
        <v/>
      </c>
      <c r="E2285" s="55" t="str">
        <f t="shared" si="214"/>
        <v/>
      </c>
      <c r="F2285" s="55" t="str">
        <f t="shared" si="215"/>
        <v/>
      </c>
      <c r="G2285" s="55" t="str">
        <f t="shared" si="216"/>
        <v/>
      </c>
      <c r="H2285" s="136" t="str">
        <f>IF(AND(M2285&gt;0,M2285&lt;='Summary STATS'!$C$22),1,"")</f>
        <v/>
      </c>
      <c r="J2285" s="26">
        <v>2284</v>
      </c>
      <c r="R2285" s="15"/>
      <c r="S2285" s="15"/>
      <c r="EZ2285" s="134"/>
      <c r="FA2285" s="134"/>
      <c r="FB2285" s="134"/>
      <c r="FC2285" s="134"/>
      <c r="FD2285" s="134"/>
    </row>
    <row r="2286" spans="2:160" x14ac:dyDescent="0.2">
      <c r="B2286" s="55">
        <f t="shared" si="211"/>
        <v>0</v>
      </c>
      <c r="C2286" s="55" t="str">
        <f t="shared" si="212"/>
        <v/>
      </c>
      <c r="D2286" s="55" t="str">
        <f t="shared" si="213"/>
        <v/>
      </c>
      <c r="E2286" s="55" t="str">
        <f t="shared" si="214"/>
        <v/>
      </c>
      <c r="F2286" s="55" t="str">
        <f t="shared" si="215"/>
        <v/>
      </c>
      <c r="G2286" s="55" t="str">
        <f t="shared" si="216"/>
        <v/>
      </c>
      <c r="H2286" s="136" t="str">
        <f>IF(AND(M2286&gt;0,M2286&lt;='Summary STATS'!$C$22),1,"")</f>
        <v/>
      </c>
      <c r="J2286" s="26">
        <v>2285</v>
      </c>
      <c r="R2286" s="15"/>
      <c r="S2286" s="15"/>
      <c r="EZ2286" s="134"/>
      <c r="FA2286" s="134"/>
      <c r="FB2286" s="134"/>
      <c r="FC2286" s="134"/>
      <c r="FD2286" s="134"/>
    </row>
    <row r="2287" spans="2:160" x14ac:dyDescent="0.2">
      <c r="B2287" s="55">
        <f t="shared" si="211"/>
        <v>0</v>
      </c>
      <c r="C2287" s="55" t="str">
        <f t="shared" si="212"/>
        <v/>
      </c>
      <c r="D2287" s="55" t="str">
        <f t="shared" si="213"/>
        <v/>
      </c>
      <c r="E2287" s="55" t="str">
        <f t="shared" si="214"/>
        <v/>
      </c>
      <c r="F2287" s="55" t="str">
        <f t="shared" si="215"/>
        <v/>
      </c>
      <c r="G2287" s="55" t="str">
        <f t="shared" si="216"/>
        <v/>
      </c>
      <c r="H2287" s="136" t="str">
        <f>IF(AND(M2287&gt;0,M2287&lt;='Summary STATS'!$C$22),1,"")</f>
        <v/>
      </c>
      <c r="J2287" s="26">
        <v>2286</v>
      </c>
      <c r="R2287" s="15"/>
      <c r="S2287" s="15"/>
      <c r="EZ2287" s="134"/>
      <c r="FA2287" s="134"/>
      <c r="FB2287" s="134"/>
      <c r="FC2287" s="134"/>
      <c r="FD2287" s="134"/>
    </row>
    <row r="2288" spans="2:160" x14ac:dyDescent="0.2">
      <c r="B2288" s="55">
        <f t="shared" si="211"/>
        <v>0</v>
      </c>
      <c r="C2288" s="55" t="str">
        <f t="shared" si="212"/>
        <v/>
      </c>
      <c r="D2288" s="55" t="str">
        <f t="shared" si="213"/>
        <v/>
      </c>
      <c r="E2288" s="55" t="str">
        <f t="shared" si="214"/>
        <v/>
      </c>
      <c r="F2288" s="55" t="str">
        <f t="shared" si="215"/>
        <v/>
      </c>
      <c r="G2288" s="55" t="str">
        <f t="shared" si="216"/>
        <v/>
      </c>
      <c r="H2288" s="136" t="str">
        <f>IF(AND(M2288&gt;0,M2288&lt;='Summary STATS'!$C$22),1,"")</f>
        <v/>
      </c>
      <c r="J2288" s="26">
        <v>2287</v>
      </c>
      <c r="R2288" s="15"/>
      <c r="S2288" s="15"/>
      <c r="EZ2288" s="134"/>
      <c r="FA2288" s="134"/>
      <c r="FB2288" s="134"/>
      <c r="FC2288" s="134"/>
      <c r="FD2288" s="134"/>
    </row>
    <row r="2289" spans="2:160" x14ac:dyDescent="0.2">
      <c r="B2289" s="55">
        <f t="shared" si="211"/>
        <v>0</v>
      </c>
      <c r="C2289" s="55" t="str">
        <f t="shared" si="212"/>
        <v/>
      </c>
      <c r="D2289" s="55" t="str">
        <f t="shared" si="213"/>
        <v/>
      </c>
      <c r="E2289" s="55" t="str">
        <f t="shared" si="214"/>
        <v/>
      </c>
      <c r="F2289" s="55" t="str">
        <f t="shared" si="215"/>
        <v/>
      </c>
      <c r="G2289" s="55" t="str">
        <f t="shared" si="216"/>
        <v/>
      </c>
      <c r="H2289" s="136" t="str">
        <f>IF(AND(M2289&gt;0,M2289&lt;='Summary STATS'!$C$22),1,"")</f>
        <v/>
      </c>
      <c r="J2289" s="26">
        <v>2288</v>
      </c>
      <c r="R2289" s="15"/>
      <c r="S2289" s="15"/>
      <c r="EZ2289" s="134"/>
      <c r="FA2289" s="134"/>
      <c r="FB2289" s="134"/>
      <c r="FC2289" s="134"/>
      <c r="FD2289" s="134"/>
    </row>
    <row r="2290" spans="2:160" x14ac:dyDescent="0.2">
      <c r="B2290" s="55">
        <f t="shared" si="211"/>
        <v>0</v>
      </c>
      <c r="C2290" s="55" t="str">
        <f t="shared" si="212"/>
        <v/>
      </c>
      <c r="D2290" s="55" t="str">
        <f t="shared" si="213"/>
        <v/>
      </c>
      <c r="E2290" s="55" t="str">
        <f t="shared" si="214"/>
        <v/>
      </c>
      <c r="F2290" s="55" t="str">
        <f t="shared" si="215"/>
        <v/>
      </c>
      <c r="G2290" s="55" t="str">
        <f t="shared" si="216"/>
        <v/>
      </c>
      <c r="H2290" s="136" t="str">
        <f>IF(AND(M2290&gt;0,M2290&lt;='Summary STATS'!$C$22),1,"")</f>
        <v/>
      </c>
      <c r="J2290" s="26">
        <v>2289</v>
      </c>
      <c r="R2290" s="15"/>
      <c r="S2290" s="15"/>
      <c r="EZ2290" s="134"/>
      <c r="FA2290" s="134"/>
      <c r="FB2290" s="134"/>
      <c r="FC2290" s="134"/>
      <c r="FD2290" s="134"/>
    </row>
    <row r="2291" spans="2:160" x14ac:dyDescent="0.2">
      <c r="B2291" s="55">
        <f t="shared" si="211"/>
        <v>0</v>
      </c>
      <c r="C2291" s="55" t="str">
        <f t="shared" si="212"/>
        <v/>
      </c>
      <c r="D2291" s="55" t="str">
        <f t="shared" si="213"/>
        <v/>
      </c>
      <c r="E2291" s="55" t="str">
        <f t="shared" si="214"/>
        <v/>
      </c>
      <c r="F2291" s="55" t="str">
        <f t="shared" si="215"/>
        <v/>
      </c>
      <c r="G2291" s="55" t="str">
        <f t="shared" si="216"/>
        <v/>
      </c>
      <c r="H2291" s="136" t="str">
        <f>IF(AND(M2291&gt;0,M2291&lt;='Summary STATS'!$C$22),1,"")</f>
        <v/>
      </c>
      <c r="J2291" s="26">
        <v>2290</v>
      </c>
      <c r="R2291" s="15"/>
      <c r="S2291" s="15"/>
      <c r="EZ2291" s="134"/>
      <c r="FA2291" s="134"/>
      <c r="FB2291" s="134"/>
      <c r="FC2291" s="134"/>
      <c r="FD2291" s="134"/>
    </row>
    <row r="2292" spans="2:160" x14ac:dyDescent="0.2">
      <c r="B2292" s="55">
        <f t="shared" si="211"/>
        <v>0</v>
      </c>
      <c r="C2292" s="55" t="str">
        <f t="shared" si="212"/>
        <v/>
      </c>
      <c r="D2292" s="55" t="str">
        <f t="shared" si="213"/>
        <v/>
      </c>
      <c r="E2292" s="55" t="str">
        <f t="shared" si="214"/>
        <v/>
      </c>
      <c r="F2292" s="55" t="str">
        <f t="shared" si="215"/>
        <v/>
      </c>
      <c r="G2292" s="55" t="str">
        <f t="shared" si="216"/>
        <v/>
      </c>
      <c r="H2292" s="136" t="str">
        <f>IF(AND(M2292&gt;0,M2292&lt;='Summary STATS'!$C$22),1,"")</f>
        <v/>
      </c>
      <c r="J2292" s="26">
        <v>2291</v>
      </c>
      <c r="R2292" s="15"/>
      <c r="S2292" s="15"/>
      <c r="EZ2292" s="134"/>
      <c r="FA2292" s="134"/>
      <c r="FB2292" s="134"/>
      <c r="FC2292" s="134"/>
      <c r="FD2292" s="134"/>
    </row>
    <row r="2293" spans="2:160" x14ac:dyDescent="0.2">
      <c r="B2293" s="55">
        <f t="shared" si="211"/>
        <v>0</v>
      </c>
      <c r="C2293" s="55" t="str">
        <f t="shared" si="212"/>
        <v/>
      </c>
      <c r="D2293" s="55" t="str">
        <f t="shared" si="213"/>
        <v/>
      </c>
      <c r="E2293" s="55" t="str">
        <f t="shared" si="214"/>
        <v/>
      </c>
      <c r="F2293" s="55" t="str">
        <f t="shared" si="215"/>
        <v/>
      </c>
      <c r="G2293" s="55" t="str">
        <f t="shared" si="216"/>
        <v/>
      </c>
      <c r="H2293" s="136" t="str">
        <f>IF(AND(M2293&gt;0,M2293&lt;='Summary STATS'!$C$22),1,"")</f>
        <v/>
      </c>
      <c r="J2293" s="26">
        <v>2292</v>
      </c>
      <c r="R2293" s="15"/>
      <c r="S2293" s="15"/>
      <c r="EZ2293" s="134"/>
      <c r="FA2293" s="134"/>
      <c r="FB2293" s="134"/>
      <c r="FC2293" s="134"/>
      <c r="FD2293" s="134"/>
    </row>
    <row r="2294" spans="2:160" x14ac:dyDescent="0.2">
      <c r="B2294" s="55">
        <f t="shared" si="211"/>
        <v>0</v>
      </c>
      <c r="C2294" s="55" t="str">
        <f t="shared" si="212"/>
        <v/>
      </c>
      <c r="D2294" s="55" t="str">
        <f t="shared" si="213"/>
        <v/>
      </c>
      <c r="E2294" s="55" t="str">
        <f t="shared" si="214"/>
        <v/>
      </c>
      <c r="F2294" s="55" t="str">
        <f t="shared" si="215"/>
        <v/>
      </c>
      <c r="G2294" s="55" t="str">
        <f t="shared" si="216"/>
        <v/>
      </c>
      <c r="H2294" s="136" t="str">
        <f>IF(AND(M2294&gt;0,M2294&lt;='Summary STATS'!$C$22),1,"")</f>
        <v/>
      </c>
      <c r="J2294" s="26">
        <v>2293</v>
      </c>
      <c r="R2294" s="15"/>
      <c r="S2294" s="15"/>
      <c r="EZ2294" s="134"/>
      <c r="FA2294" s="134"/>
      <c r="FB2294" s="134"/>
      <c r="FC2294" s="134"/>
      <c r="FD2294" s="134"/>
    </row>
    <row r="2295" spans="2:160" x14ac:dyDescent="0.2">
      <c r="B2295" s="55">
        <f t="shared" si="211"/>
        <v>0</v>
      </c>
      <c r="C2295" s="55" t="str">
        <f t="shared" si="212"/>
        <v/>
      </c>
      <c r="D2295" s="55" t="str">
        <f t="shared" si="213"/>
        <v/>
      </c>
      <c r="E2295" s="55" t="str">
        <f t="shared" si="214"/>
        <v/>
      </c>
      <c r="F2295" s="55" t="str">
        <f t="shared" si="215"/>
        <v/>
      </c>
      <c r="G2295" s="55" t="str">
        <f t="shared" si="216"/>
        <v/>
      </c>
      <c r="H2295" s="136" t="str">
        <f>IF(AND(M2295&gt;0,M2295&lt;='Summary STATS'!$C$22),1,"")</f>
        <v/>
      </c>
      <c r="J2295" s="26">
        <v>2294</v>
      </c>
      <c r="R2295" s="15"/>
      <c r="S2295" s="15"/>
      <c r="EZ2295" s="134"/>
      <c r="FA2295" s="134"/>
      <c r="FB2295" s="134"/>
      <c r="FC2295" s="134"/>
      <c r="FD2295" s="134"/>
    </row>
    <row r="2296" spans="2:160" x14ac:dyDescent="0.2">
      <c r="B2296" s="55">
        <f t="shared" si="211"/>
        <v>0</v>
      </c>
      <c r="C2296" s="55" t="str">
        <f t="shared" si="212"/>
        <v/>
      </c>
      <c r="D2296" s="55" t="str">
        <f t="shared" si="213"/>
        <v/>
      </c>
      <c r="E2296" s="55" t="str">
        <f t="shared" si="214"/>
        <v/>
      </c>
      <c r="F2296" s="55" t="str">
        <f t="shared" si="215"/>
        <v/>
      </c>
      <c r="G2296" s="55" t="str">
        <f t="shared" si="216"/>
        <v/>
      </c>
      <c r="H2296" s="136" t="str">
        <f>IF(AND(M2296&gt;0,M2296&lt;='Summary STATS'!$C$22),1,"")</f>
        <v/>
      </c>
      <c r="J2296" s="26">
        <v>2295</v>
      </c>
      <c r="R2296" s="15"/>
      <c r="S2296" s="15"/>
      <c r="EZ2296" s="134"/>
      <c r="FA2296" s="134"/>
      <c r="FB2296" s="134"/>
      <c r="FC2296" s="134"/>
      <c r="FD2296" s="134"/>
    </row>
    <row r="2297" spans="2:160" x14ac:dyDescent="0.2">
      <c r="B2297" s="55">
        <f t="shared" si="211"/>
        <v>0</v>
      </c>
      <c r="C2297" s="55" t="str">
        <f t="shared" si="212"/>
        <v/>
      </c>
      <c r="D2297" s="55" t="str">
        <f t="shared" si="213"/>
        <v/>
      </c>
      <c r="E2297" s="55" t="str">
        <f t="shared" si="214"/>
        <v/>
      </c>
      <c r="F2297" s="55" t="str">
        <f t="shared" si="215"/>
        <v/>
      </c>
      <c r="G2297" s="55" t="str">
        <f t="shared" si="216"/>
        <v/>
      </c>
      <c r="H2297" s="136" t="str">
        <f>IF(AND(M2297&gt;0,M2297&lt;='Summary STATS'!$C$22),1,"")</f>
        <v/>
      </c>
      <c r="J2297" s="26">
        <v>2296</v>
      </c>
      <c r="R2297" s="15"/>
      <c r="S2297" s="15"/>
      <c r="EZ2297" s="134"/>
      <c r="FA2297" s="134"/>
      <c r="FB2297" s="134"/>
      <c r="FC2297" s="134"/>
      <c r="FD2297" s="134"/>
    </row>
    <row r="2298" spans="2:160" x14ac:dyDescent="0.2">
      <c r="B2298" s="55">
        <f t="shared" si="211"/>
        <v>0</v>
      </c>
      <c r="C2298" s="55" t="str">
        <f t="shared" si="212"/>
        <v/>
      </c>
      <c r="D2298" s="55" t="str">
        <f t="shared" si="213"/>
        <v/>
      </c>
      <c r="E2298" s="55" t="str">
        <f t="shared" si="214"/>
        <v/>
      </c>
      <c r="F2298" s="55" t="str">
        <f t="shared" si="215"/>
        <v/>
      </c>
      <c r="G2298" s="55" t="str">
        <f t="shared" si="216"/>
        <v/>
      </c>
      <c r="H2298" s="136" t="str">
        <f>IF(AND(M2298&gt;0,M2298&lt;='Summary STATS'!$C$22),1,"")</f>
        <v/>
      </c>
      <c r="J2298" s="26">
        <v>2297</v>
      </c>
      <c r="R2298" s="15"/>
      <c r="S2298" s="15"/>
      <c r="EZ2298" s="134"/>
      <c r="FA2298" s="134"/>
      <c r="FB2298" s="134"/>
      <c r="FC2298" s="134"/>
      <c r="FD2298" s="134"/>
    </row>
    <row r="2299" spans="2:160" x14ac:dyDescent="0.2">
      <c r="B2299" s="55">
        <f t="shared" si="211"/>
        <v>0</v>
      </c>
      <c r="C2299" s="55" t="str">
        <f t="shared" si="212"/>
        <v/>
      </c>
      <c r="D2299" s="55" t="str">
        <f t="shared" si="213"/>
        <v/>
      </c>
      <c r="E2299" s="55" t="str">
        <f t="shared" si="214"/>
        <v/>
      </c>
      <c r="F2299" s="55" t="str">
        <f t="shared" si="215"/>
        <v/>
      </c>
      <c r="G2299" s="55" t="str">
        <f t="shared" si="216"/>
        <v/>
      </c>
      <c r="H2299" s="136" t="str">
        <f>IF(AND(M2299&gt;0,M2299&lt;='Summary STATS'!$C$22),1,"")</f>
        <v/>
      </c>
      <c r="J2299" s="26">
        <v>2298</v>
      </c>
      <c r="R2299" s="15"/>
      <c r="S2299" s="15"/>
      <c r="EZ2299" s="134"/>
      <c r="FA2299" s="134"/>
      <c r="FB2299" s="134"/>
      <c r="FC2299" s="134"/>
      <c r="FD2299" s="134"/>
    </row>
    <row r="2300" spans="2:160" x14ac:dyDescent="0.2">
      <c r="B2300" s="55">
        <f t="shared" si="211"/>
        <v>0</v>
      </c>
      <c r="C2300" s="55" t="str">
        <f t="shared" si="212"/>
        <v/>
      </c>
      <c r="D2300" s="55" t="str">
        <f t="shared" si="213"/>
        <v/>
      </c>
      <c r="E2300" s="55" t="str">
        <f t="shared" si="214"/>
        <v/>
      </c>
      <c r="F2300" s="55" t="str">
        <f t="shared" si="215"/>
        <v/>
      </c>
      <c r="G2300" s="55" t="str">
        <f t="shared" si="216"/>
        <v/>
      </c>
      <c r="H2300" s="136" t="str">
        <f>IF(AND(M2300&gt;0,M2300&lt;='Summary STATS'!$C$22),1,"")</f>
        <v/>
      </c>
      <c r="J2300" s="26">
        <v>2299</v>
      </c>
      <c r="R2300" s="15"/>
      <c r="S2300" s="15"/>
      <c r="EZ2300" s="134"/>
      <c r="FA2300" s="134"/>
      <c r="FB2300" s="134"/>
      <c r="FC2300" s="134"/>
      <c r="FD2300" s="134"/>
    </row>
    <row r="2301" spans="2:160" x14ac:dyDescent="0.2">
      <c r="B2301" s="55">
        <f t="shared" si="211"/>
        <v>0</v>
      </c>
      <c r="C2301" s="55" t="str">
        <f t="shared" si="212"/>
        <v/>
      </c>
      <c r="D2301" s="55" t="str">
        <f t="shared" si="213"/>
        <v/>
      </c>
      <c r="E2301" s="55" t="str">
        <f t="shared" si="214"/>
        <v/>
      </c>
      <c r="F2301" s="55" t="str">
        <f t="shared" si="215"/>
        <v/>
      </c>
      <c r="G2301" s="55" t="str">
        <f t="shared" si="216"/>
        <v/>
      </c>
      <c r="H2301" s="136" t="str">
        <f>IF(AND(M2301&gt;0,M2301&lt;='Summary STATS'!$C$22),1,"")</f>
        <v/>
      </c>
      <c r="J2301" s="26">
        <v>2300</v>
      </c>
      <c r="R2301" s="15"/>
      <c r="S2301" s="15"/>
      <c r="EZ2301" s="134"/>
      <c r="FA2301" s="134"/>
      <c r="FB2301" s="134"/>
      <c r="FC2301" s="134"/>
      <c r="FD2301" s="134"/>
    </row>
    <row r="2302" spans="2:160" x14ac:dyDescent="0.2">
      <c r="B2302" s="55">
        <f t="shared" si="211"/>
        <v>0</v>
      </c>
      <c r="C2302" s="55" t="str">
        <f t="shared" si="212"/>
        <v/>
      </c>
      <c r="D2302" s="55" t="str">
        <f t="shared" si="213"/>
        <v/>
      </c>
      <c r="E2302" s="55" t="str">
        <f t="shared" si="214"/>
        <v/>
      </c>
      <c r="F2302" s="55" t="str">
        <f t="shared" si="215"/>
        <v/>
      </c>
      <c r="G2302" s="55" t="str">
        <f t="shared" si="216"/>
        <v/>
      </c>
      <c r="H2302" s="136" t="str">
        <f>IF(AND(M2302&gt;0,M2302&lt;='Summary STATS'!$C$22),1,"")</f>
        <v/>
      </c>
      <c r="J2302" s="26">
        <v>2301</v>
      </c>
      <c r="R2302" s="15"/>
      <c r="S2302" s="15"/>
      <c r="EZ2302" s="134"/>
      <c r="FA2302" s="134"/>
      <c r="FB2302" s="134"/>
      <c r="FC2302" s="134"/>
      <c r="FD2302" s="134"/>
    </row>
    <row r="2303" spans="2:160" x14ac:dyDescent="0.2">
      <c r="B2303" s="55">
        <f t="shared" si="211"/>
        <v>0</v>
      </c>
      <c r="C2303" s="55" t="str">
        <f t="shared" si="212"/>
        <v/>
      </c>
      <c r="D2303" s="55" t="str">
        <f t="shared" si="213"/>
        <v/>
      </c>
      <c r="E2303" s="55" t="str">
        <f t="shared" si="214"/>
        <v/>
      </c>
      <c r="F2303" s="55" t="str">
        <f t="shared" si="215"/>
        <v/>
      </c>
      <c r="G2303" s="55" t="str">
        <f t="shared" si="216"/>
        <v/>
      </c>
      <c r="H2303" s="136" t="str">
        <f>IF(AND(M2303&gt;0,M2303&lt;='Summary STATS'!$C$22),1,"")</f>
        <v/>
      </c>
      <c r="J2303" s="26">
        <v>2302</v>
      </c>
      <c r="R2303" s="15"/>
      <c r="S2303" s="15"/>
      <c r="EZ2303" s="134"/>
      <c r="FA2303" s="134"/>
      <c r="FB2303" s="134"/>
      <c r="FC2303" s="134"/>
      <c r="FD2303" s="134"/>
    </row>
    <row r="2304" spans="2:160" x14ac:dyDescent="0.2">
      <c r="B2304" s="55">
        <f t="shared" si="211"/>
        <v>0</v>
      </c>
      <c r="C2304" s="55" t="str">
        <f t="shared" si="212"/>
        <v/>
      </c>
      <c r="D2304" s="55" t="str">
        <f t="shared" si="213"/>
        <v/>
      </c>
      <c r="E2304" s="55" t="str">
        <f t="shared" si="214"/>
        <v/>
      </c>
      <c r="F2304" s="55" t="str">
        <f t="shared" si="215"/>
        <v/>
      </c>
      <c r="G2304" s="55" t="str">
        <f t="shared" si="216"/>
        <v/>
      </c>
      <c r="H2304" s="136" t="str">
        <f>IF(AND(M2304&gt;0,M2304&lt;='Summary STATS'!$C$22),1,"")</f>
        <v/>
      </c>
      <c r="J2304" s="26">
        <v>2303</v>
      </c>
      <c r="R2304" s="15"/>
      <c r="S2304" s="15"/>
      <c r="EZ2304" s="134"/>
      <c r="FA2304" s="134"/>
      <c r="FB2304" s="134"/>
      <c r="FC2304" s="134"/>
      <c r="FD2304" s="134"/>
    </row>
    <row r="2305" spans="2:160" x14ac:dyDescent="0.2">
      <c r="B2305" s="55">
        <f t="shared" si="211"/>
        <v>0</v>
      </c>
      <c r="C2305" s="55" t="str">
        <f t="shared" si="212"/>
        <v/>
      </c>
      <c r="D2305" s="55" t="str">
        <f t="shared" si="213"/>
        <v/>
      </c>
      <c r="E2305" s="55" t="str">
        <f t="shared" si="214"/>
        <v/>
      </c>
      <c r="F2305" s="55" t="str">
        <f t="shared" si="215"/>
        <v/>
      </c>
      <c r="G2305" s="55" t="str">
        <f t="shared" si="216"/>
        <v/>
      </c>
      <c r="H2305" s="136" t="str">
        <f>IF(AND(M2305&gt;0,M2305&lt;='Summary STATS'!$C$22),1,"")</f>
        <v/>
      </c>
      <c r="J2305" s="26">
        <v>2304</v>
      </c>
      <c r="R2305" s="15"/>
      <c r="S2305" s="15"/>
      <c r="EZ2305" s="134"/>
      <c r="FA2305" s="134"/>
      <c r="FB2305" s="134"/>
      <c r="FC2305" s="134"/>
      <c r="FD2305" s="134"/>
    </row>
    <row r="2306" spans="2:160" x14ac:dyDescent="0.2">
      <c r="B2306" s="55">
        <f t="shared" ref="B2306:B2369" si="217">COUNT(R2306:EY2306,FE2306:FM2306)</f>
        <v>0</v>
      </c>
      <c r="C2306" s="55" t="str">
        <f t="shared" ref="C2306:C2369" si="218">IF(COUNT(R2306:EY2306,FE2306:FM2306)&gt;0,COUNT(R2306:EY2306,FE2306:FM2306),"")</f>
        <v/>
      </c>
      <c r="D2306" s="55" t="str">
        <f t="shared" ref="D2306:D2369" si="219">IF(COUNT(T2306:BJ2306,BL2306:BT2306,BV2306:CB2306,CD2306:EY2306,FE2306:FM2306)&gt;0,COUNT(T2306:BJ2306,BL2306:BT2306,BV2306:CB2306,CD2306:EY2306,FE2306:FM2306),"")</f>
        <v/>
      </c>
      <c r="E2306" s="55" t="str">
        <f t="shared" ref="E2306:E2369" si="220">IF(H2306=1,COUNT(R2306:EY2306,FE2306:FM2306),"")</f>
        <v/>
      </c>
      <c r="F2306" s="55" t="str">
        <f t="shared" ref="F2306:F2369" si="221">IF(H2306=1,COUNT(T2306:BJ2306,BL2306:BT2306,BV2306:CB2306,CD2306:EY2306,FE2306:FM2306),"")</f>
        <v/>
      </c>
      <c r="G2306" s="55" t="str">
        <f t="shared" si="216"/>
        <v/>
      </c>
      <c r="H2306" s="136" t="str">
        <f>IF(AND(M2306&gt;0,M2306&lt;='Summary STATS'!$C$22),1,"")</f>
        <v/>
      </c>
      <c r="J2306" s="26">
        <v>2305</v>
      </c>
      <c r="R2306" s="15"/>
      <c r="S2306" s="15"/>
      <c r="EZ2306" s="134"/>
      <c r="FA2306" s="134"/>
      <c r="FB2306" s="134"/>
      <c r="FC2306" s="134"/>
      <c r="FD2306" s="134"/>
    </row>
    <row r="2307" spans="2:160" x14ac:dyDescent="0.2">
      <c r="B2307" s="55">
        <f t="shared" si="217"/>
        <v>0</v>
      </c>
      <c r="C2307" s="55" t="str">
        <f t="shared" si="218"/>
        <v/>
      </c>
      <c r="D2307" s="55" t="str">
        <f t="shared" si="219"/>
        <v/>
      </c>
      <c r="E2307" s="55" t="str">
        <f t="shared" si="220"/>
        <v/>
      </c>
      <c r="F2307" s="55" t="str">
        <f t="shared" si="221"/>
        <v/>
      </c>
      <c r="G2307" s="55" t="str">
        <f t="shared" si="216"/>
        <v/>
      </c>
      <c r="H2307" s="136" t="str">
        <f>IF(AND(M2307&gt;0,M2307&lt;='Summary STATS'!$C$22),1,"")</f>
        <v/>
      </c>
      <c r="J2307" s="26">
        <v>2306</v>
      </c>
      <c r="R2307" s="15"/>
      <c r="S2307" s="15"/>
      <c r="EZ2307" s="134"/>
      <c r="FA2307" s="134"/>
      <c r="FB2307" s="134"/>
      <c r="FC2307" s="134"/>
      <c r="FD2307" s="134"/>
    </row>
    <row r="2308" spans="2:160" x14ac:dyDescent="0.2">
      <c r="B2308" s="55">
        <f t="shared" si="217"/>
        <v>0</v>
      </c>
      <c r="C2308" s="55" t="str">
        <f t="shared" si="218"/>
        <v/>
      </c>
      <c r="D2308" s="55" t="str">
        <f t="shared" si="219"/>
        <v/>
      </c>
      <c r="E2308" s="55" t="str">
        <f t="shared" si="220"/>
        <v/>
      </c>
      <c r="F2308" s="55" t="str">
        <f t="shared" si="221"/>
        <v/>
      </c>
      <c r="G2308" s="55" t="str">
        <f t="shared" si="216"/>
        <v/>
      </c>
      <c r="H2308" s="136" t="str">
        <f>IF(AND(M2308&gt;0,M2308&lt;='Summary STATS'!$C$22),1,"")</f>
        <v/>
      </c>
      <c r="J2308" s="26">
        <v>2307</v>
      </c>
      <c r="R2308" s="15"/>
      <c r="S2308" s="15"/>
      <c r="EZ2308" s="134"/>
      <c r="FA2308" s="134"/>
      <c r="FB2308" s="134"/>
      <c r="FC2308" s="134"/>
      <c r="FD2308" s="134"/>
    </row>
    <row r="2309" spans="2:160" x14ac:dyDescent="0.2">
      <c r="B2309" s="55">
        <f t="shared" si="217"/>
        <v>0</v>
      </c>
      <c r="C2309" s="55" t="str">
        <f t="shared" si="218"/>
        <v/>
      </c>
      <c r="D2309" s="55" t="str">
        <f t="shared" si="219"/>
        <v/>
      </c>
      <c r="E2309" s="55" t="str">
        <f t="shared" si="220"/>
        <v/>
      </c>
      <c r="F2309" s="55" t="str">
        <f t="shared" si="221"/>
        <v/>
      </c>
      <c r="G2309" s="55" t="str">
        <f t="shared" si="216"/>
        <v/>
      </c>
      <c r="H2309" s="136" t="str">
        <f>IF(AND(M2309&gt;0,M2309&lt;='Summary STATS'!$C$22),1,"")</f>
        <v/>
      </c>
      <c r="J2309" s="26">
        <v>2308</v>
      </c>
      <c r="R2309" s="15"/>
      <c r="S2309" s="15"/>
      <c r="EZ2309" s="134"/>
      <c r="FA2309" s="134"/>
      <c r="FB2309" s="134"/>
      <c r="FC2309" s="134"/>
      <c r="FD2309" s="134"/>
    </row>
    <row r="2310" spans="2:160" x14ac:dyDescent="0.2">
      <c r="B2310" s="55">
        <f t="shared" si="217"/>
        <v>0</v>
      </c>
      <c r="C2310" s="55" t="str">
        <f t="shared" si="218"/>
        <v/>
      </c>
      <c r="D2310" s="55" t="str">
        <f t="shared" si="219"/>
        <v/>
      </c>
      <c r="E2310" s="55" t="str">
        <f t="shared" si="220"/>
        <v/>
      </c>
      <c r="F2310" s="55" t="str">
        <f t="shared" si="221"/>
        <v/>
      </c>
      <c r="G2310" s="55" t="str">
        <f t="shared" si="216"/>
        <v/>
      </c>
      <c r="H2310" s="136" t="str">
        <f>IF(AND(M2310&gt;0,M2310&lt;='Summary STATS'!$C$22),1,"")</f>
        <v/>
      </c>
      <c r="J2310" s="26">
        <v>2309</v>
      </c>
      <c r="R2310" s="15"/>
      <c r="S2310" s="15"/>
      <c r="EZ2310" s="134"/>
      <c r="FA2310" s="134"/>
      <c r="FB2310" s="134"/>
      <c r="FC2310" s="134"/>
      <c r="FD2310" s="134"/>
    </row>
    <row r="2311" spans="2:160" x14ac:dyDescent="0.2">
      <c r="B2311" s="55">
        <f t="shared" si="217"/>
        <v>0</v>
      </c>
      <c r="C2311" s="55" t="str">
        <f t="shared" si="218"/>
        <v/>
      </c>
      <c r="D2311" s="55" t="str">
        <f t="shared" si="219"/>
        <v/>
      </c>
      <c r="E2311" s="55" t="str">
        <f t="shared" si="220"/>
        <v/>
      </c>
      <c r="F2311" s="55" t="str">
        <f t="shared" si="221"/>
        <v/>
      </c>
      <c r="G2311" s="55" t="str">
        <f t="shared" si="216"/>
        <v/>
      </c>
      <c r="H2311" s="136" t="str">
        <f>IF(AND(M2311&gt;0,M2311&lt;='Summary STATS'!$C$22),1,"")</f>
        <v/>
      </c>
      <c r="J2311" s="26">
        <v>2310</v>
      </c>
      <c r="R2311" s="15"/>
      <c r="S2311" s="15"/>
      <c r="EZ2311" s="134"/>
      <c r="FA2311" s="134"/>
      <c r="FB2311" s="134"/>
      <c r="FC2311" s="134"/>
      <c r="FD2311" s="134"/>
    </row>
    <row r="2312" spans="2:160" x14ac:dyDescent="0.2">
      <c r="B2312" s="55">
        <f t="shared" si="217"/>
        <v>0</v>
      </c>
      <c r="C2312" s="55" t="str">
        <f t="shared" si="218"/>
        <v/>
      </c>
      <c r="D2312" s="55" t="str">
        <f t="shared" si="219"/>
        <v/>
      </c>
      <c r="E2312" s="55" t="str">
        <f t="shared" si="220"/>
        <v/>
      </c>
      <c r="F2312" s="55" t="str">
        <f t="shared" si="221"/>
        <v/>
      </c>
      <c r="G2312" s="55" t="str">
        <f t="shared" si="216"/>
        <v/>
      </c>
      <c r="H2312" s="136" t="str">
        <f>IF(AND(M2312&gt;0,M2312&lt;='Summary STATS'!$C$22),1,"")</f>
        <v/>
      </c>
      <c r="J2312" s="26">
        <v>2311</v>
      </c>
      <c r="R2312" s="15"/>
      <c r="S2312" s="15"/>
      <c r="EZ2312" s="134"/>
      <c r="FA2312" s="134"/>
      <c r="FB2312" s="134"/>
      <c r="FC2312" s="134"/>
      <c r="FD2312" s="134"/>
    </row>
    <row r="2313" spans="2:160" x14ac:dyDescent="0.2">
      <c r="B2313" s="55">
        <f t="shared" si="217"/>
        <v>0</v>
      </c>
      <c r="C2313" s="55" t="str">
        <f t="shared" si="218"/>
        <v/>
      </c>
      <c r="D2313" s="55" t="str">
        <f t="shared" si="219"/>
        <v/>
      </c>
      <c r="E2313" s="55" t="str">
        <f t="shared" si="220"/>
        <v/>
      </c>
      <c r="F2313" s="55" t="str">
        <f t="shared" si="221"/>
        <v/>
      </c>
      <c r="G2313" s="55" t="str">
        <f t="shared" si="216"/>
        <v/>
      </c>
      <c r="H2313" s="136" t="str">
        <f>IF(AND(M2313&gt;0,M2313&lt;='Summary STATS'!$C$22),1,"")</f>
        <v/>
      </c>
      <c r="J2313" s="26">
        <v>2312</v>
      </c>
      <c r="R2313" s="15"/>
      <c r="S2313" s="15"/>
      <c r="EZ2313" s="134"/>
      <c r="FA2313" s="134"/>
      <c r="FB2313" s="134"/>
      <c r="FC2313" s="134"/>
      <c r="FD2313" s="134"/>
    </row>
    <row r="2314" spans="2:160" x14ac:dyDescent="0.2">
      <c r="B2314" s="55">
        <f t="shared" si="217"/>
        <v>0</v>
      </c>
      <c r="C2314" s="55" t="str">
        <f t="shared" si="218"/>
        <v/>
      </c>
      <c r="D2314" s="55" t="str">
        <f t="shared" si="219"/>
        <v/>
      </c>
      <c r="E2314" s="55" t="str">
        <f t="shared" si="220"/>
        <v/>
      </c>
      <c r="F2314" s="55" t="str">
        <f t="shared" si="221"/>
        <v/>
      </c>
      <c r="G2314" s="55" t="str">
        <f t="shared" si="216"/>
        <v/>
      </c>
      <c r="H2314" s="136" t="str">
        <f>IF(AND(M2314&gt;0,M2314&lt;='Summary STATS'!$C$22),1,"")</f>
        <v/>
      </c>
      <c r="J2314" s="26">
        <v>2313</v>
      </c>
      <c r="R2314" s="15"/>
      <c r="S2314" s="15"/>
      <c r="EZ2314" s="134"/>
      <c r="FA2314" s="134"/>
      <c r="FB2314" s="134"/>
      <c r="FC2314" s="134"/>
      <c r="FD2314" s="134"/>
    </row>
    <row r="2315" spans="2:160" x14ac:dyDescent="0.2">
      <c r="B2315" s="55">
        <f t="shared" si="217"/>
        <v>0</v>
      </c>
      <c r="C2315" s="55" t="str">
        <f t="shared" si="218"/>
        <v/>
      </c>
      <c r="D2315" s="55" t="str">
        <f t="shared" si="219"/>
        <v/>
      </c>
      <c r="E2315" s="55" t="str">
        <f t="shared" si="220"/>
        <v/>
      </c>
      <c r="F2315" s="55" t="str">
        <f t="shared" si="221"/>
        <v/>
      </c>
      <c r="G2315" s="55" t="str">
        <f t="shared" si="216"/>
        <v/>
      </c>
      <c r="H2315" s="136" t="str">
        <f>IF(AND(M2315&gt;0,M2315&lt;='Summary STATS'!$C$22),1,"")</f>
        <v/>
      </c>
      <c r="J2315" s="26">
        <v>2314</v>
      </c>
      <c r="R2315" s="15"/>
      <c r="S2315" s="15"/>
      <c r="EZ2315" s="134"/>
      <c r="FA2315" s="134"/>
      <c r="FB2315" s="134"/>
      <c r="FC2315" s="134"/>
      <c r="FD2315" s="134"/>
    </row>
    <row r="2316" spans="2:160" x14ac:dyDescent="0.2">
      <c r="B2316" s="55">
        <f t="shared" si="217"/>
        <v>0</v>
      </c>
      <c r="C2316" s="55" t="str">
        <f t="shared" si="218"/>
        <v/>
      </c>
      <c r="D2316" s="55" t="str">
        <f t="shared" si="219"/>
        <v/>
      </c>
      <c r="E2316" s="55" t="str">
        <f t="shared" si="220"/>
        <v/>
      </c>
      <c r="F2316" s="55" t="str">
        <f t="shared" si="221"/>
        <v/>
      </c>
      <c r="G2316" s="55" t="str">
        <f t="shared" si="216"/>
        <v/>
      </c>
      <c r="H2316" s="136" t="str">
        <f>IF(AND(M2316&gt;0,M2316&lt;='Summary STATS'!$C$22),1,"")</f>
        <v/>
      </c>
      <c r="J2316" s="26">
        <v>2315</v>
      </c>
      <c r="R2316" s="15"/>
      <c r="S2316" s="15"/>
      <c r="EZ2316" s="134"/>
      <c r="FA2316" s="134"/>
      <c r="FB2316" s="134"/>
      <c r="FC2316" s="134"/>
      <c r="FD2316" s="134"/>
    </row>
    <row r="2317" spans="2:160" x14ac:dyDescent="0.2">
      <c r="B2317" s="55">
        <f t="shared" si="217"/>
        <v>0</v>
      </c>
      <c r="C2317" s="55" t="str">
        <f t="shared" si="218"/>
        <v/>
      </c>
      <c r="D2317" s="55" t="str">
        <f t="shared" si="219"/>
        <v/>
      </c>
      <c r="E2317" s="55" t="str">
        <f t="shared" si="220"/>
        <v/>
      </c>
      <c r="F2317" s="55" t="str">
        <f t="shared" si="221"/>
        <v/>
      </c>
      <c r="G2317" s="55" t="str">
        <f t="shared" si="216"/>
        <v/>
      </c>
      <c r="H2317" s="136" t="str">
        <f>IF(AND(M2317&gt;0,M2317&lt;='Summary STATS'!$C$22),1,"")</f>
        <v/>
      </c>
      <c r="J2317" s="26">
        <v>2316</v>
      </c>
      <c r="R2317" s="15"/>
      <c r="S2317" s="15"/>
      <c r="EZ2317" s="134"/>
      <c r="FA2317" s="134"/>
      <c r="FB2317" s="134"/>
      <c r="FC2317" s="134"/>
      <c r="FD2317" s="134"/>
    </row>
    <row r="2318" spans="2:160" x14ac:dyDescent="0.2">
      <c r="B2318" s="55">
        <f t="shared" si="217"/>
        <v>0</v>
      </c>
      <c r="C2318" s="55" t="str">
        <f t="shared" si="218"/>
        <v/>
      </c>
      <c r="D2318" s="55" t="str">
        <f t="shared" si="219"/>
        <v/>
      </c>
      <c r="E2318" s="55" t="str">
        <f t="shared" si="220"/>
        <v/>
      </c>
      <c r="F2318" s="55" t="str">
        <f t="shared" si="221"/>
        <v/>
      </c>
      <c r="G2318" s="55" t="str">
        <f t="shared" si="216"/>
        <v/>
      </c>
      <c r="H2318" s="136" t="str">
        <f>IF(AND(M2318&gt;0,M2318&lt;='Summary STATS'!$C$22),1,"")</f>
        <v/>
      </c>
      <c r="J2318" s="26">
        <v>2317</v>
      </c>
      <c r="R2318" s="15"/>
      <c r="S2318" s="15"/>
      <c r="EZ2318" s="134"/>
      <c r="FA2318" s="134"/>
      <c r="FB2318" s="134"/>
      <c r="FC2318" s="134"/>
      <c r="FD2318" s="134"/>
    </row>
    <row r="2319" spans="2:160" x14ac:dyDescent="0.2">
      <c r="B2319" s="55">
        <f t="shared" si="217"/>
        <v>0</v>
      </c>
      <c r="C2319" s="55" t="str">
        <f t="shared" si="218"/>
        <v/>
      </c>
      <c r="D2319" s="55" t="str">
        <f t="shared" si="219"/>
        <v/>
      </c>
      <c r="E2319" s="55" t="str">
        <f t="shared" si="220"/>
        <v/>
      </c>
      <c r="F2319" s="55" t="str">
        <f t="shared" si="221"/>
        <v/>
      </c>
      <c r="G2319" s="55" t="str">
        <f t="shared" si="216"/>
        <v/>
      </c>
      <c r="H2319" s="136" t="str">
        <f>IF(AND(M2319&gt;0,M2319&lt;='Summary STATS'!$C$22),1,"")</f>
        <v/>
      </c>
      <c r="J2319" s="26">
        <v>2318</v>
      </c>
      <c r="R2319" s="15"/>
      <c r="S2319" s="15"/>
      <c r="EZ2319" s="134"/>
      <c r="FA2319" s="134"/>
      <c r="FB2319" s="134"/>
      <c r="FC2319" s="134"/>
      <c r="FD2319" s="134"/>
    </row>
    <row r="2320" spans="2:160" x14ac:dyDescent="0.2">
      <c r="B2320" s="55">
        <f t="shared" si="217"/>
        <v>0</v>
      </c>
      <c r="C2320" s="55" t="str">
        <f t="shared" si="218"/>
        <v/>
      </c>
      <c r="D2320" s="55" t="str">
        <f t="shared" si="219"/>
        <v/>
      </c>
      <c r="E2320" s="55" t="str">
        <f t="shared" si="220"/>
        <v/>
      </c>
      <c r="F2320" s="55" t="str">
        <f t="shared" si="221"/>
        <v/>
      </c>
      <c r="G2320" s="55" t="str">
        <f t="shared" si="216"/>
        <v/>
      </c>
      <c r="H2320" s="136" t="str">
        <f>IF(AND(M2320&gt;0,M2320&lt;='Summary STATS'!$C$22),1,"")</f>
        <v/>
      </c>
      <c r="J2320" s="26">
        <v>2319</v>
      </c>
      <c r="R2320" s="15"/>
      <c r="S2320" s="15"/>
      <c r="EZ2320" s="134"/>
      <c r="FA2320" s="134"/>
      <c r="FB2320" s="134"/>
      <c r="FC2320" s="134"/>
      <c r="FD2320" s="134"/>
    </row>
    <row r="2321" spans="2:160" x14ac:dyDescent="0.2">
      <c r="B2321" s="55">
        <f t="shared" si="217"/>
        <v>0</v>
      </c>
      <c r="C2321" s="55" t="str">
        <f t="shared" si="218"/>
        <v/>
      </c>
      <c r="D2321" s="55" t="str">
        <f t="shared" si="219"/>
        <v/>
      </c>
      <c r="E2321" s="55" t="str">
        <f t="shared" si="220"/>
        <v/>
      </c>
      <c r="F2321" s="55" t="str">
        <f t="shared" si="221"/>
        <v/>
      </c>
      <c r="G2321" s="55" t="str">
        <f t="shared" si="216"/>
        <v/>
      </c>
      <c r="H2321" s="136" t="str">
        <f>IF(AND(M2321&gt;0,M2321&lt;='Summary STATS'!$C$22),1,"")</f>
        <v/>
      </c>
      <c r="J2321" s="26">
        <v>2320</v>
      </c>
      <c r="R2321" s="15"/>
      <c r="S2321" s="15"/>
      <c r="EZ2321" s="134"/>
      <c r="FA2321" s="134"/>
      <c r="FB2321" s="134"/>
      <c r="FC2321" s="134"/>
      <c r="FD2321" s="134"/>
    </row>
    <row r="2322" spans="2:160" x14ac:dyDescent="0.2">
      <c r="B2322" s="55">
        <f t="shared" si="217"/>
        <v>0</v>
      </c>
      <c r="C2322" s="55" t="str">
        <f t="shared" si="218"/>
        <v/>
      </c>
      <c r="D2322" s="55" t="str">
        <f t="shared" si="219"/>
        <v/>
      </c>
      <c r="E2322" s="55" t="str">
        <f t="shared" si="220"/>
        <v/>
      </c>
      <c r="F2322" s="55" t="str">
        <f t="shared" si="221"/>
        <v/>
      </c>
      <c r="G2322" s="55" t="str">
        <f t="shared" si="216"/>
        <v/>
      </c>
      <c r="H2322" s="136" t="str">
        <f>IF(AND(M2322&gt;0,M2322&lt;='Summary STATS'!$C$22),1,"")</f>
        <v/>
      </c>
      <c r="J2322" s="26">
        <v>2321</v>
      </c>
      <c r="R2322" s="15"/>
      <c r="S2322" s="15"/>
      <c r="EZ2322" s="134"/>
      <c r="FA2322" s="134"/>
      <c r="FB2322" s="134"/>
      <c r="FC2322" s="134"/>
      <c r="FD2322" s="134"/>
    </row>
    <row r="2323" spans="2:160" x14ac:dyDescent="0.2">
      <c r="B2323" s="55">
        <f t="shared" si="217"/>
        <v>0</v>
      </c>
      <c r="C2323" s="55" t="str">
        <f t="shared" si="218"/>
        <v/>
      </c>
      <c r="D2323" s="55" t="str">
        <f t="shared" si="219"/>
        <v/>
      </c>
      <c r="E2323" s="55" t="str">
        <f t="shared" si="220"/>
        <v/>
      </c>
      <c r="F2323" s="55" t="str">
        <f t="shared" si="221"/>
        <v/>
      </c>
      <c r="G2323" s="55" t="str">
        <f t="shared" si="216"/>
        <v/>
      </c>
      <c r="H2323" s="136" t="str">
        <f>IF(AND(M2323&gt;0,M2323&lt;='Summary STATS'!$C$22),1,"")</f>
        <v/>
      </c>
      <c r="J2323" s="26">
        <v>2322</v>
      </c>
      <c r="R2323" s="15"/>
      <c r="S2323" s="15"/>
      <c r="EZ2323" s="134"/>
      <c r="FA2323" s="134"/>
      <c r="FB2323" s="134"/>
      <c r="FC2323" s="134"/>
      <c r="FD2323" s="134"/>
    </row>
    <row r="2324" spans="2:160" x14ac:dyDescent="0.2">
      <c r="B2324" s="55">
        <f t="shared" si="217"/>
        <v>0</v>
      </c>
      <c r="C2324" s="55" t="str">
        <f t="shared" si="218"/>
        <v/>
      </c>
      <c r="D2324" s="55" t="str">
        <f t="shared" si="219"/>
        <v/>
      </c>
      <c r="E2324" s="55" t="str">
        <f t="shared" si="220"/>
        <v/>
      </c>
      <c r="F2324" s="55" t="str">
        <f t="shared" si="221"/>
        <v/>
      </c>
      <c r="G2324" s="55" t="str">
        <f t="shared" si="216"/>
        <v/>
      </c>
      <c r="H2324" s="136" t="str">
        <f>IF(AND(M2324&gt;0,M2324&lt;='Summary STATS'!$C$22),1,"")</f>
        <v/>
      </c>
      <c r="J2324" s="26">
        <v>2323</v>
      </c>
      <c r="R2324" s="15"/>
      <c r="S2324" s="15"/>
      <c r="EZ2324" s="134"/>
      <c r="FA2324" s="134"/>
      <c r="FB2324" s="134"/>
      <c r="FC2324" s="134"/>
      <c r="FD2324" s="134"/>
    </row>
    <row r="2325" spans="2:160" x14ac:dyDescent="0.2">
      <c r="B2325" s="55">
        <f t="shared" si="217"/>
        <v>0</v>
      </c>
      <c r="C2325" s="55" t="str">
        <f t="shared" si="218"/>
        <v/>
      </c>
      <c r="D2325" s="55" t="str">
        <f t="shared" si="219"/>
        <v/>
      </c>
      <c r="E2325" s="55" t="str">
        <f t="shared" si="220"/>
        <v/>
      </c>
      <c r="F2325" s="55" t="str">
        <f t="shared" si="221"/>
        <v/>
      </c>
      <c r="G2325" s="55" t="str">
        <f t="shared" si="216"/>
        <v/>
      </c>
      <c r="H2325" s="136" t="str">
        <f>IF(AND(M2325&gt;0,M2325&lt;='Summary STATS'!$C$22),1,"")</f>
        <v/>
      </c>
      <c r="J2325" s="26">
        <v>2324</v>
      </c>
      <c r="R2325" s="15"/>
      <c r="S2325" s="15"/>
      <c r="EZ2325" s="134"/>
      <c r="FA2325" s="134"/>
      <c r="FB2325" s="134"/>
      <c r="FC2325" s="134"/>
      <c r="FD2325" s="134"/>
    </row>
    <row r="2326" spans="2:160" x14ac:dyDescent="0.2">
      <c r="B2326" s="55">
        <f t="shared" si="217"/>
        <v>0</v>
      </c>
      <c r="C2326" s="55" t="str">
        <f t="shared" si="218"/>
        <v/>
      </c>
      <c r="D2326" s="55" t="str">
        <f t="shared" si="219"/>
        <v/>
      </c>
      <c r="E2326" s="55" t="str">
        <f t="shared" si="220"/>
        <v/>
      </c>
      <c r="F2326" s="55" t="str">
        <f t="shared" si="221"/>
        <v/>
      </c>
      <c r="G2326" s="55" t="str">
        <f t="shared" si="216"/>
        <v/>
      </c>
      <c r="H2326" s="136" t="str">
        <f>IF(AND(M2326&gt;0,M2326&lt;='Summary STATS'!$C$22),1,"")</f>
        <v/>
      </c>
      <c r="J2326" s="26">
        <v>2325</v>
      </c>
      <c r="R2326" s="15"/>
      <c r="S2326" s="15"/>
      <c r="EZ2326" s="134"/>
      <c r="FA2326" s="134"/>
      <c r="FB2326" s="134"/>
      <c r="FC2326" s="134"/>
      <c r="FD2326" s="134"/>
    </row>
    <row r="2327" spans="2:160" x14ac:dyDescent="0.2">
      <c r="B2327" s="55">
        <f t="shared" si="217"/>
        <v>0</v>
      </c>
      <c r="C2327" s="55" t="str">
        <f t="shared" si="218"/>
        <v/>
      </c>
      <c r="D2327" s="55" t="str">
        <f t="shared" si="219"/>
        <v/>
      </c>
      <c r="E2327" s="55" t="str">
        <f t="shared" si="220"/>
        <v/>
      </c>
      <c r="F2327" s="55" t="str">
        <f t="shared" si="221"/>
        <v/>
      </c>
      <c r="G2327" s="55" t="str">
        <f t="shared" si="216"/>
        <v/>
      </c>
      <c r="H2327" s="136" t="str">
        <f>IF(AND(M2327&gt;0,M2327&lt;='Summary STATS'!$C$22),1,"")</f>
        <v/>
      </c>
      <c r="J2327" s="26">
        <v>2326</v>
      </c>
      <c r="R2327" s="15"/>
      <c r="S2327" s="15"/>
      <c r="EZ2327" s="134"/>
      <c r="FA2327" s="134"/>
      <c r="FB2327" s="134"/>
      <c r="FC2327" s="134"/>
      <c r="FD2327" s="134"/>
    </row>
    <row r="2328" spans="2:160" x14ac:dyDescent="0.2">
      <c r="B2328" s="55">
        <f t="shared" si="217"/>
        <v>0</v>
      </c>
      <c r="C2328" s="55" t="str">
        <f t="shared" si="218"/>
        <v/>
      </c>
      <c r="D2328" s="55" t="str">
        <f t="shared" si="219"/>
        <v/>
      </c>
      <c r="E2328" s="55" t="str">
        <f t="shared" si="220"/>
        <v/>
      </c>
      <c r="F2328" s="55" t="str">
        <f t="shared" si="221"/>
        <v/>
      </c>
      <c r="G2328" s="55" t="str">
        <f t="shared" si="216"/>
        <v/>
      </c>
      <c r="H2328" s="136" t="str">
        <f>IF(AND(M2328&gt;0,M2328&lt;='Summary STATS'!$C$22),1,"")</f>
        <v/>
      </c>
      <c r="J2328" s="26">
        <v>2327</v>
      </c>
      <c r="R2328" s="15"/>
      <c r="S2328" s="15"/>
      <c r="EZ2328" s="134"/>
      <c r="FA2328" s="134"/>
      <c r="FB2328" s="134"/>
      <c r="FC2328" s="134"/>
      <c r="FD2328" s="134"/>
    </row>
    <row r="2329" spans="2:160" x14ac:dyDescent="0.2">
      <c r="B2329" s="55">
        <f t="shared" si="217"/>
        <v>0</v>
      </c>
      <c r="C2329" s="55" t="str">
        <f t="shared" si="218"/>
        <v/>
      </c>
      <c r="D2329" s="55" t="str">
        <f t="shared" si="219"/>
        <v/>
      </c>
      <c r="E2329" s="55" t="str">
        <f t="shared" si="220"/>
        <v/>
      </c>
      <c r="F2329" s="55" t="str">
        <f t="shared" si="221"/>
        <v/>
      </c>
      <c r="G2329" s="55" t="str">
        <f t="shared" si="216"/>
        <v/>
      </c>
      <c r="H2329" s="136" t="str">
        <f>IF(AND(M2329&gt;0,M2329&lt;='Summary STATS'!$C$22),1,"")</f>
        <v/>
      </c>
      <c r="J2329" s="26">
        <v>2328</v>
      </c>
      <c r="R2329" s="15"/>
      <c r="S2329" s="15"/>
      <c r="EZ2329" s="134"/>
      <c r="FA2329" s="134"/>
      <c r="FB2329" s="134"/>
      <c r="FC2329" s="134"/>
      <c r="FD2329" s="134"/>
    </row>
    <row r="2330" spans="2:160" x14ac:dyDescent="0.2">
      <c r="B2330" s="55">
        <f t="shared" si="217"/>
        <v>0</v>
      </c>
      <c r="C2330" s="55" t="str">
        <f t="shared" si="218"/>
        <v/>
      </c>
      <c r="D2330" s="55" t="str">
        <f t="shared" si="219"/>
        <v/>
      </c>
      <c r="E2330" s="55" t="str">
        <f t="shared" si="220"/>
        <v/>
      </c>
      <c r="F2330" s="55" t="str">
        <f t="shared" si="221"/>
        <v/>
      </c>
      <c r="G2330" s="55" t="str">
        <f t="shared" ref="G2330:G2393" si="222">IF($B2330&gt;=1,$M2330,"")</f>
        <v/>
      </c>
      <c r="H2330" s="136" t="str">
        <f>IF(AND(M2330&gt;0,M2330&lt;='Summary STATS'!$C$22),1,"")</f>
        <v/>
      </c>
      <c r="J2330" s="26">
        <v>2329</v>
      </c>
      <c r="R2330" s="15"/>
      <c r="S2330" s="15"/>
      <c r="EZ2330" s="134"/>
      <c r="FA2330" s="134"/>
      <c r="FB2330" s="134"/>
      <c r="FC2330" s="134"/>
      <c r="FD2330" s="134"/>
    </row>
    <row r="2331" spans="2:160" x14ac:dyDescent="0.2">
      <c r="B2331" s="55">
        <f t="shared" si="217"/>
        <v>0</v>
      </c>
      <c r="C2331" s="55" t="str">
        <f t="shared" si="218"/>
        <v/>
      </c>
      <c r="D2331" s="55" t="str">
        <f t="shared" si="219"/>
        <v/>
      </c>
      <c r="E2331" s="55" t="str">
        <f t="shared" si="220"/>
        <v/>
      </c>
      <c r="F2331" s="55" t="str">
        <f t="shared" si="221"/>
        <v/>
      </c>
      <c r="G2331" s="55" t="str">
        <f t="shared" si="222"/>
        <v/>
      </c>
      <c r="H2331" s="136" t="str">
        <f>IF(AND(M2331&gt;0,M2331&lt;='Summary STATS'!$C$22),1,"")</f>
        <v/>
      </c>
      <c r="J2331" s="26">
        <v>2330</v>
      </c>
      <c r="R2331" s="15"/>
      <c r="S2331" s="15"/>
      <c r="EZ2331" s="134"/>
      <c r="FA2331" s="134"/>
      <c r="FB2331" s="134"/>
      <c r="FC2331" s="134"/>
      <c r="FD2331" s="134"/>
    </row>
    <row r="2332" spans="2:160" x14ac:dyDescent="0.2">
      <c r="B2332" s="55">
        <f t="shared" si="217"/>
        <v>0</v>
      </c>
      <c r="C2332" s="55" t="str">
        <f t="shared" si="218"/>
        <v/>
      </c>
      <c r="D2332" s="55" t="str">
        <f t="shared" si="219"/>
        <v/>
      </c>
      <c r="E2332" s="55" t="str">
        <f t="shared" si="220"/>
        <v/>
      </c>
      <c r="F2332" s="55" t="str">
        <f t="shared" si="221"/>
        <v/>
      </c>
      <c r="G2332" s="55" t="str">
        <f t="shared" si="222"/>
        <v/>
      </c>
      <c r="H2332" s="136" t="str">
        <f>IF(AND(M2332&gt;0,M2332&lt;='Summary STATS'!$C$22),1,"")</f>
        <v/>
      </c>
      <c r="J2332" s="26">
        <v>2331</v>
      </c>
      <c r="R2332" s="15"/>
      <c r="S2332" s="15"/>
      <c r="EZ2332" s="134"/>
      <c r="FA2332" s="134"/>
      <c r="FB2332" s="134"/>
      <c r="FC2332" s="134"/>
      <c r="FD2332" s="134"/>
    </row>
    <row r="2333" spans="2:160" x14ac:dyDescent="0.2">
      <c r="B2333" s="55">
        <f t="shared" si="217"/>
        <v>0</v>
      </c>
      <c r="C2333" s="55" t="str">
        <f t="shared" si="218"/>
        <v/>
      </c>
      <c r="D2333" s="55" t="str">
        <f t="shared" si="219"/>
        <v/>
      </c>
      <c r="E2333" s="55" t="str">
        <f t="shared" si="220"/>
        <v/>
      </c>
      <c r="F2333" s="55" t="str">
        <f t="shared" si="221"/>
        <v/>
      </c>
      <c r="G2333" s="55" t="str">
        <f t="shared" si="222"/>
        <v/>
      </c>
      <c r="H2333" s="136" t="str">
        <f>IF(AND(M2333&gt;0,M2333&lt;='Summary STATS'!$C$22),1,"")</f>
        <v/>
      </c>
      <c r="J2333" s="26">
        <v>2332</v>
      </c>
      <c r="R2333" s="15"/>
      <c r="S2333" s="15"/>
      <c r="EZ2333" s="134"/>
      <c r="FA2333" s="134"/>
      <c r="FB2333" s="134"/>
      <c r="FC2333" s="134"/>
      <c r="FD2333" s="134"/>
    </row>
    <row r="2334" spans="2:160" x14ac:dyDescent="0.2">
      <c r="B2334" s="55">
        <f t="shared" si="217"/>
        <v>0</v>
      </c>
      <c r="C2334" s="55" t="str">
        <f t="shared" si="218"/>
        <v/>
      </c>
      <c r="D2334" s="55" t="str">
        <f t="shared" si="219"/>
        <v/>
      </c>
      <c r="E2334" s="55" t="str">
        <f t="shared" si="220"/>
        <v/>
      </c>
      <c r="F2334" s="55" t="str">
        <f t="shared" si="221"/>
        <v/>
      </c>
      <c r="G2334" s="55" t="str">
        <f t="shared" si="222"/>
        <v/>
      </c>
      <c r="H2334" s="136" t="str">
        <f>IF(AND(M2334&gt;0,M2334&lt;='Summary STATS'!$C$22),1,"")</f>
        <v/>
      </c>
      <c r="J2334" s="26">
        <v>2333</v>
      </c>
      <c r="R2334" s="15"/>
      <c r="S2334" s="15"/>
      <c r="EZ2334" s="134"/>
      <c r="FA2334" s="134"/>
      <c r="FB2334" s="134"/>
      <c r="FC2334" s="134"/>
      <c r="FD2334" s="134"/>
    </row>
    <row r="2335" spans="2:160" x14ac:dyDescent="0.2">
      <c r="B2335" s="55">
        <f t="shared" si="217"/>
        <v>0</v>
      </c>
      <c r="C2335" s="55" t="str">
        <f t="shared" si="218"/>
        <v/>
      </c>
      <c r="D2335" s="55" t="str">
        <f t="shared" si="219"/>
        <v/>
      </c>
      <c r="E2335" s="55" t="str">
        <f t="shared" si="220"/>
        <v/>
      </c>
      <c r="F2335" s="55" t="str">
        <f t="shared" si="221"/>
        <v/>
      </c>
      <c r="G2335" s="55" t="str">
        <f t="shared" si="222"/>
        <v/>
      </c>
      <c r="H2335" s="136" t="str">
        <f>IF(AND(M2335&gt;0,M2335&lt;='Summary STATS'!$C$22),1,"")</f>
        <v/>
      </c>
      <c r="J2335" s="26">
        <v>2334</v>
      </c>
      <c r="R2335" s="15"/>
      <c r="S2335" s="15"/>
      <c r="EZ2335" s="134"/>
      <c r="FA2335" s="134"/>
      <c r="FB2335" s="134"/>
      <c r="FC2335" s="134"/>
      <c r="FD2335" s="134"/>
    </row>
    <row r="2336" spans="2:160" x14ac:dyDescent="0.2">
      <c r="B2336" s="55">
        <f t="shared" si="217"/>
        <v>0</v>
      </c>
      <c r="C2336" s="55" t="str">
        <f t="shared" si="218"/>
        <v/>
      </c>
      <c r="D2336" s="55" t="str">
        <f t="shared" si="219"/>
        <v/>
      </c>
      <c r="E2336" s="55" t="str">
        <f t="shared" si="220"/>
        <v/>
      </c>
      <c r="F2336" s="55" t="str">
        <f t="shared" si="221"/>
        <v/>
      </c>
      <c r="G2336" s="55" t="str">
        <f t="shared" si="222"/>
        <v/>
      </c>
      <c r="H2336" s="136" t="str">
        <f>IF(AND(M2336&gt;0,M2336&lt;='Summary STATS'!$C$22),1,"")</f>
        <v/>
      </c>
      <c r="J2336" s="26">
        <v>2335</v>
      </c>
      <c r="R2336" s="15"/>
      <c r="S2336" s="15"/>
      <c r="EZ2336" s="134"/>
      <c r="FA2336" s="134"/>
      <c r="FB2336" s="134"/>
      <c r="FC2336" s="134"/>
      <c r="FD2336" s="134"/>
    </row>
    <row r="2337" spans="2:160" x14ac:dyDescent="0.2">
      <c r="B2337" s="55">
        <f t="shared" si="217"/>
        <v>0</v>
      </c>
      <c r="C2337" s="55" t="str">
        <f t="shared" si="218"/>
        <v/>
      </c>
      <c r="D2337" s="55" t="str">
        <f t="shared" si="219"/>
        <v/>
      </c>
      <c r="E2337" s="55" t="str">
        <f t="shared" si="220"/>
        <v/>
      </c>
      <c r="F2337" s="55" t="str">
        <f t="shared" si="221"/>
        <v/>
      </c>
      <c r="G2337" s="55" t="str">
        <f t="shared" si="222"/>
        <v/>
      </c>
      <c r="H2337" s="136" t="str">
        <f>IF(AND(M2337&gt;0,M2337&lt;='Summary STATS'!$C$22),1,"")</f>
        <v/>
      </c>
      <c r="J2337" s="26">
        <v>2336</v>
      </c>
      <c r="R2337" s="15"/>
      <c r="S2337" s="15"/>
      <c r="EZ2337" s="134"/>
      <c r="FA2337" s="134"/>
      <c r="FB2337" s="134"/>
      <c r="FC2337" s="134"/>
      <c r="FD2337" s="134"/>
    </row>
    <row r="2338" spans="2:160" x14ac:dyDescent="0.2">
      <c r="B2338" s="55">
        <f t="shared" si="217"/>
        <v>0</v>
      </c>
      <c r="C2338" s="55" t="str">
        <f t="shared" si="218"/>
        <v/>
      </c>
      <c r="D2338" s="55" t="str">
        <f t="shared" si="219"/>
        <v/>
      </c>
      <c r="E2338" s="55" t="str">
        <f t="shared" si="220"/>
        <v/>
      </c>
      <c r="F2338" s="55" t="str">
        <f t="shared" si="221"/>
        <v/>
      </c>
      <c r="G2338" s="55" t="str">
        <f t="shared" si="222"/>
        <v/>
      </c>
      <c r="H2338" s="136" t="str">
        <f>IF(AND(M2338&gt;0,M2338&lt;='Summary STATS'!$C$22),1,"")</f>
        <v/>
      </c>
      <c r="J2338" s="26">
        <v>2337</v>
      </c>
      <c r="R2338" s="15"/>
      <c r="S2338" s="15"/>
      <c r="EZ2338" s="134"/>
      <c r="FA2338" s="134"/>
      <c r="FB2338" s="134"/>
      <c r="FC2338" s="134"/>
      <c r="FD2338" s="134"/>
    </row>
    <row r="2339" spans="2:160" x14ac:dyDescent="0.2">
      <c r="B2339" s="55">
        <f t="shared" si="217"/>
        <v>0</v>
      </c>
      <c r="C2339" s="55" t="str">
        <f t="shared" si="218"/>
        <v/>
      </c>
      <c r="D2339" s="55" t="str">
        <f t="shared" si="219"/>
        <v/>
      </c>
      <c r="E2339" s="55" t="str">
        <f t="shared" si="220"/>
        <v/>
      </c>
      <c r="F2339" s="55" t="str">
        <f t="shared" si="221"/>
        <v/>
      </c>
      <c r="G2339" s="55" t="str">
        <f t="shared" si="222"/>
        <v/>
      </c>
      <c r="H2339" s="136" t="str">
        <f>IF(AND(M2339&gt;0,M2339&lt;='Summary STATS'!$C$22),1,"")</f>
        <v/>
      </c>
      <c r="J2339" s="26">
        <v>2338</v>
      </c>
      <c r="R2339" s="15"/>
      <c r="S2339" s="15"/>
      <c r="EZ2339" s="134"/>
      <c r="FA2339" s="134"/>
      <c r="FB2339" s="134"/>
      <c r="FC2339" s="134"/>
      <c r="FD2339" s="134"/>
    </row>
    <row r="2340" spans="2:160" x14ac:dyDescent="0.2">
      <c r="B2340" s="55">
        <f t="shared" si="217"/>
        <v>0</v>
      </c>
      <c r="C2340" s="55" t="str">
        <f t="shared" si="218"/>
        <v/>
      </c>
      <c r="D2340" s="55" t="str">
        <f t="shared" si="219"/>
        <v/>
      </c>
      <c r="E2340" s="55" t="str">
        <f t="shared" si="220"/>
        <v/>
      </c>
      <c r="F2340" s="55" t="str">
        <f t="shared" si="221"/>
        <v/>
      </c>
      <c r="G2340" s="55" t="str">
        <f t="shared" si="222"/>
        <v/>
      </c>
      <c r="H2340" s="136" t="str">
        <f>IF(AND(M2340&gt;0,M2340&lt;='Summary STATS'!$C$22),1,"")</f>
        <v/>
      </c>
      <c r="J2340" s="26">
        <v>2339</v>
      </c>
      <c r="R2340" s="15"/>
      <c r="S2340" s="15"/>
      <c r="EZ2340" s="134"/>
      <c r="FA2340" s="134"/>
      <c r="FB2340" s="134"/>
      <c r="FC2340" s="134"/>
      <c r="FD2340" s="134"/>
    </row>
    <row r="2341" spans="2:160" x14ac:dyDescent="0.2">
      <c r="B2341" s="55">
        <f t="shared" si="217"/>
        <v>0</v>
      </c>
      <c r="C2341" s="55" t="str">
        <f t="shared" si="218"/>
        <v/>
      </c>
      <c r="D2341" s="55" t="str">
        <f t="shared" si="219"/>
        <v/>
      </c>
      <c r="E2341" s="55" t="str">
        <f t="shared" si="220"/>
        <v/>
      </c>
      <c r="F2341" s="55" t="str">
        <f t="shared" si="221"/>
        <v/>
      </c>
      <c r="G2341" s="55" t="str">
        <f t="shared" si="222"/>
        <v/>
      </c>
      <c r="H2341" s="136" t="str">
        <f>IF(AND(M2341&gt;0,M2341&lt;='Summary STATS'!$C$22),1,"")</f>
        <v/>
      </c>
      <c r="J2341" s="26">
        <v>2340</v>
      </c>
      <c r="R2341" s="15"/>
      <c r="S2341" s="15"/>
      <c r="EZ2341" s="134"/>
      <c r="FA2341" s="134"/>
      <c r="FB2341" s="134"/>
      <c r="FC2341" s="134"/>
      <c r="FD2341" s="134"/>
    </row>
    <row r="2342" spans="2:160" x14ac:dyDescent="0.2">
      <c r="B2342" s="55">
        <f t="shared" si="217"/>
        <v>0</v>
      </c>
      <c r="C2342" s="55" t="str">
        <f t="shared" si="218"/>
        <v/>
      </c>
      <c r="D2342" s="55" t="str">
        <f t="shared" si="219"/>
        <v/>
      </c>
      <c r="E2342" s="55" t="str">
        <f t="shared" si="220"/>
        <v/>
      </c>
      <c r="F2342" s="55" t="str">
        <f t="shared" si="221"/>
        <v/>
      </c>
      <c r="G2342" s="55" t="str">
        <f t="shared" si="222"/>
        <v/>
      </c>
      <c r="H2342" s="136" t="str">
        <f>IF(AND(M2342&gt;0,M2342&lt;='Summary STATS'!$C$22),1,"")</f>
        <v/>
      </c>
      <c r="J2342" s="26">
        <v>2341</v>
      </c>
      <c r="R2342" s="15"/>
      <c r="S2342" s="15"/>
      <c r="EZ2342" s="134"/>
      <c r="FA2342" s="134"/>
      <c r="FB2342" s="134"/>
      <c r="FC2342" s="134"/>
      <c r="FD2342" s="134"/>
    </row>
    <row r="2343" spans="2:160" x14ac:dyDescent="0.2">
      <c r="B2343" s="55">
        <f t="shared" si="217"/>
        <v>0</v>
      </c>
      <c r="C2343" s="55" t="str">
        <f t="shared" si="218"/>
        <v/>
      </c>
      <c r="D2343" s="55" t="str">
        <f t="shared" si="219"/>
        <v/>
      </c>
      <c r="E2343" s="55" t="str">
        <f t="shared" si="220"/>
        <v/>
      </c>
      <c r="F2343" s="55" t="str">
        <f t="shared" si="221"/>
        <v/>
      </c>
      <c r="G2343" s="55" t="str">
        <f t="shared" si="222"/>
        <v/>
      </c>
      <c r="H2343" s="136" t="str">
        <f>IF(AND(M2343&gt;0,M2343&lt;='Summary STATS'!$C$22),1,"")</f>
        <v/>
      </c>
      <c r="J2343" s="26">
        <v>2342</v>
      </c>
      <c r="R2343" s="15"/>
      <c r="S2343" s="15"/>
      <c r="EZ2343" s="134"/>
      <c r="FA2343" s="134"/>
      <c r="FB2343" s="134"/>
      <c r="FC2343" s="134"/>
      <c r="FD2343" s="134"/>
    </row>
    <row r="2344" spans="2:160" x14ac:dyDescent="0.2">
      <c r="B2344" s="55">
        <f t="shared" si="217"/>
        <v>0</v>
      </c>
      <c r="C2344" s="55" t="str">
        <f t="shared" si="218"/>
        <v/>
      </c>
      <c r="D2344" s="55" t="str">
        <f t="shared" si="219"/>
        <v/>
      </c>
      <c r="E2344" s="55" t="str">
        <f t="shared" si="220"/>
        <v/>
      </c>
      <c r="F2344" s="55" t="str">
        <f t="shared" si="221"/>
        <v/>
      </c>
      <c r="G2344" s="55" t="str">
        <f t="shared" si="222"/>
        <v/>
      </c>
      <c r="H2344" s="136" t="str">
        <f>IF(AND(M2344&gt;0,M2344&lt;='Summary STATS'!$C$22),1,"")</f>
        <v/>
      </c>
      <c r="J2344" s="26">
        <v>2343</v>
      </c>
      <c r="R2344" s="15"/>
      <c r="S2344" s="15"/>
      <c r="EZ2344" s="134"/>
      <c r="FA2344" s="134"/>
      <c r="FB2344" s="134"/>
      <c r="FC2344" s="134"/>
      <c r="FD2344" s="134"/>
    </row>
    <row r="2345" spans="2:160" x14ac:dyDescent="0.2">
      <c r="B2345" s="55">
        <f t="shared" si="217"/>
        <v>0</v>
      </c>
      <c r="C2345" s="55" t="str">
        <f t="shared" si="218"/>
        <v/>
      </c>
      <c r="D2345" s="55" t="str">
        <f t="shared" si="219"/>
        <v/>
      </c>
      <c r="E2345" s="55" t="str">
        <f t="shared" si="220"/>
        <v/>
      </c>
      <c r="F2345" s="55" t="str">
        <f t="shared" si="221"/>
        <v/>
      </c>
      <c r="G2345" s="55" t="str">
        <f t="shared" si="222"/>
        <v/>
      </c>
      <c r="H2345" s="136" t="str">
        <f>IF(AND(M2345&gt;0,M2345&lt;='Summary STATS'!$C$22),1,"")</f>
        <v/>
      </c>
      <c r="J2345" s="26">
        <v>2344</v>
      </c>
      <c r="R2345" s="15"/>
      <c r="S2345" s="15"/>
      <c r="EZ2345" s="134"/>
      <c r="FA2345" s="134"/>
      <c r="FB2345" s="134"/>
      <c r="FC2345" s="134"/>
      <c r="FD2345" s="134"/>
    </row>
    <row r="2346" spans="2:160" x14ac:dyDescent="0.2">
      <c r="B2346" s="55">
        <f t="shared" si="217"/>
        <v>0</v>
      </c>
      <c r="C2346" s="55" t="str">
        <f t="shared" si="218"/>
        <v/>
      </c>
      <c r="D2346" s="55" t="str">
        <f t="shared" si="219"/>
        <v/>
      </c>
      <c r="E2346" s="55" t="str">
        <f t="shared" si="220"/>
        <v/>
      </c>
      <c r="F2346" s="55" t="str">
        <f t="shared" si="221"/>
        <v/>
      </c>
      <c r="G2346" s="55" t="str">
        <f t="shared" si="222"/>
        <v/>
      </c>
      <c r="H2346" s="136" t="str">
        <f>IF(AND(M2346&gt;0,M2346&lt;='Summary STATS'!$C$22),1,"")</f>
        <v/>
      </c>
      <c r="J2346" s="26">
        <v>2345</v>
      </c>
      <c r="R2346" s="15"/>
      <c r="S2346" s="15"/>
      <c r="EZ2346" s="134"/>
      <c r="FA2346" s="134"/>
      <c r="FB2346" s="134"/>
      <c r="FC2346" s="134"/>
      <c r="FD2346" s="134"/>
    </row>
    <row r="2347" spans="2:160" x14ac:dyDescent="0.2">
      <c r="B2347" s="55">
        <f t="shared" si="217"/>
        <v>0</v>
      </c>
      <c r="C2347" s="55" t="str">
        <f t="shared" si="218"/>
        <v/>
      </c>
      <c r="D2347" s="55" t="str">
        <f t="shared" si="219"/>
        <v/>
      </c>
      <c r="E2347" s="55" t="str">
        <f t="shared" si="220"/>
        <v/>
      </c>
      <c r="F2347" s="55" t="str">
        <f t="shared" si="221"/>
        <v/>
      </c>
      <c r="G2347" s="55" t="str">
        <f t="shared" si="222"/>
        <v/>
      </c>
      <c r="H2347" s="136" t="str">
        <f>IF(AND(M2347&gt;0,M2347&lt;='Summary STATS'!$C$22),1,"")</f>
        <v/>
      </c>
      <c r="J2347" s="26">
        <v>2346</v>
      </c>
      <c r="R2347" s="15"/>
      <c r="S2347" s="15"/>
      <c r="EZ2347" s="134"/>
      <c r="FA2347" s="134"/>
      <c r="FB2347" s="134"/>
      <c r="FC2347" s="134"/>
      <c r="FD2347" s="134"/>
    </row>
    <row r="2348" spans="2:160" x14ac:dyDescent="0.2">
      <c r="B2348" s="55">
        <f t="shared" si="217"/>
        <v>0</v>
      </c>
      <c r="C2348" s="55" t="str">
        <f t="shared" si="218"/>
        <v/>
      </c>
      <c r="D2348" s="55" t="str">
        <f t="shared" si="219"/>
        <v/>
      </c>
      <c r="E2348" s="55" t="str">
        <f t="shared" si="220"/>
        <v/>
      </c>
      <c r="F2348" s="55" t="str">
        <f t="shared" si="221"/>
        <v/>
      </c>
      <c r="G2348" s="55" t="str">
        <f t="shared" si="222"/>
        <v/>
      </c>
      <c r="H2348" s="136" t="str">
        <f>IF(AND(M2348&gt;0,M2348&lt;='Summary STATS'!$C$22),1,"")</f>
        <v/>
      </c>
      <c r="J2348" s="26">
        <v>2347</v>
      </c>
      <c r="R2348" s="15"/>
      <c r="S2348" s="15"/>
      <c r="EZ2348" s="134"/>
      <c r="FA2348" s="134"/>
      <c r="FB2348" s="134"/>
      <c r="FC2348" s="134"/>
      <c r="FD2348" s="134"/>
    </row>
    <row r="2349" spans="2:160" x14ac:dyDescent="0.2">
      <c r="B2349" s="55">
        <f t="shared" si="217"/>
        <v>0</v>
      </c>
      <c r="C2349" s="55" t="str">
        <f t="shared" si="218"/>
        <v/>
      </c>
      <c r="D2349" s="55" t="str">
        <f t="shared" si="219"/>
        <v/>
      </c>
      <c r="E2349" s="55" t="str">
        <f t="shared" si="220"/>
        <v/>
      </c>
      <c r="F2349" s="55" t="str">
        <f t="shared" si="221"/>
        <v/>
      </c>
      <c r="G2349" s="55" t="str">
        <f t="shared" si="222"/>
        <v/>
      </c>
      <c r="H2349" s="136" t="str">
        <f>IF(AND(M2349&gt;0,M2349&lt;='Summary STATS'!$C$22),1,"")</f>
        <v/>
      </c>
      <c r="J2349" s="26">
        <v>2348</v>
      </c>
      <c r="R2349" s="15"/>
      <c r="S2349" s="15"/>
      <c r="EZ2349" s="134"/>
      <c r="FA2349" s="134"/>
      <c r="FB2349" s="134"/>
      <c r="FC2349" s="134"/>
      <c r="FD2349" s="134"/>
    </row>
    <row r="2350" spans="2:160" x14ac:dyDescent="0.2">
      <c r="B2350" s="55">
        <f t="shared" si="217"/>
        <v>0</v>
      </c>
      <c r="C2350" s="55" t="str">
        <f t="shared" si="218"/>
        <v/>
      </c>
      <c r="D2350" s="55" t="str">
        <f t="shared" si="219"/>
        <v/>
      </c>
      <c r="E2350" s="55" t="str">
        <f t="shared" si="220"/>
        <v/>
      </c>
      <c r="F2350" s="55" t="str">
        <f t="shared" si="221"/>
        <v/>
      </c>
      <c r="G2350" s="55" t="str">
        <f t="shared" si="222"/>
        <v/>
      </c>
      <c r="H2350" s="136" t="str">
        <f>IF(AND(M2350&gt;0,M2350&lt;='Summary STATS'!$C$22),1,"")</f>
        <v/>
      </c>
      <c r="J2350" s="26">
        <v>2349</v>
      </c>
      <c r="R2350" s="15"/>
      <c r="S2350" s="15"/>
      <c r="EZ2350" s="134"/>
      <c r="FA2350" s="134"/>
      <c r="FB2350" s="134"/>
      <c r="FC2350" s="134"/>
      <c r="FD2350" s="134"/>
    </row>
    <row r="2351" spans="2:160" x14ac:dyDescent="0.2">
      <c r="B2351" s="55">
        <f t="shared" si="217"/>
        <v>0</v>
      </c>
      <c r="C2351" s="55" t="str">
        <f t="shared" si="218"/>
        <v/>
      </c>
      <c r="D2351" s="55" t="str">
        <f t="shared" si="219"/>
        <v/>
      </c>
      <c r="E2351" s="55" t="str">
        <f t="shared" si="220"/>
        <v/>
      </c>
      <c r="F2351" s="55" t="str">
        <f t="shared" si="221"/>
        <v/>
      </c>
      <c r="G2351" s="55" t="str">
        <f t="shared" si="222"/>
        <v/>
      </c>
      <c r="H2351" s="136" t="str">
        <f>IF(AND(M2351&gt;0,M2351&lt;='Summary STATS'!$C$22),1,"")</f>
        <v/>
      </c>
      <c r="J2351" s="26">
        <v>2350</v>
      </c>
      <c r="R2351" s="15"/>
      <c r="S2351" s="15"/>
      <c r="EZ2351" s="134"/>
      <c r="FA2351" s="134"/>
      <c r="FB2351" s="134"/>
      <c r="FC2351" s="134"/>
      <c r="FD2351" s="134"/>
    </row>
    <row r="2352" spans="2:160" x14ac:dyDescent="0.2">
      <c r="B2352" s="55">
        <f t="shared" si="217"/>
        <v>0</v>
      </c>
      <c r="C2352" s="55" t="str">
        <f t="shared" si="218"/>
        <v/>
      </c>
      <c r="D2352" s="55" t="str">
        <f t="shared" si="219"/>
        <v/>
      </c>
      <c r="E2352" s="55" t="str">
        <f t="shared" si="220"/>
        <v/>
      </c>
      <c r="F2352" s="55" t="str">
        <f t="shared" si="221"/>
        <v/>
      </c>
      <c r="G2352" s="55" t="str">
        <f t="shared" si="222"/>
        <v/>
      </c>
      <c r="H2352" s="136" t="str">
        <f>IF(AND(M2352&gt;0,M2352&lt;='Summary STATS'!$C$22),1,"")</f>
        <v/>
      </c>
      <c r="J2352" s="26">
        <v>2351</v>
      </c>
      <c r="R2352" s="15"/>
      <c r="S2352" s="15"/>
      <c r="EZ2352" s="134"/>
      <c r="FA2352" s="134"/>
      <c r="FB2352" s="134"/>
      <c r="FC2352" s="134"/>
      <c r="FD2352" s="134"/>
    </row>
    <row r="2353" spans="2:160" x14ac:dyDescent="0.2">
      <c r="B2353" s="55">
        <f t="shared" si="217"/>
        <v>0</v>
      </c>
      <c r="C2353" s="55" t="str">
        <f t="shared" si="218"/>
        <v/>
      </c>
      <c r="D2353" s="55" t="str">
        <f t="shared" si="219"/>
        <v/>
      </c>
      <c r="E2353" s="55" t="str">
        <f t="shared" si="220"/>
        <v/>
      </c>
      <c r="F2353" s="55" t="str">
        <f t="shared" si="221"/>
        <v/>
      </c>
      <c r="G2353" s="55" t="str">
        <f t="shared" si="222"/>
        <v/>
      </c>
      <c r="H2353" s="136" t="str">
        <f>IF(AND(M2353&gt;0,M2353&lt;='Summary STATS'!$C$22),1,"")</f>
        <v/>
      </c>
      <c r="J2353" s="26">
        <v>2352</v>
      </c>
      <c r="R2353" s="15"/>
      <c r="S2353" s="15"/>
      <c r="EZ2353" s="134"/>
      <c r="FA2353" s="134"/>
      <c r="FB2353" s="134"/>
      <c r="FC2353" s="134"/>
      <c r="FD2353" s="134"/>
    </row>
    <row r="2354" spans="2:160" x14ac:dyDescent="0.2">
      <c r="B2354" s="55">
        <f t="shared" si="217"/>
        <v>0</v>
      </c>
      <c r="C2354" s="55" t="str">
        <f t="shared" si="218"/>
        <v/>
      </c>
      <c r="D2354" s="55" t="str">
        <f t="shared" si="219"/>
        <v/>
      </c>
      <c r="E2354" s="55" t="str">
        <f t="shared" si="220"/>
        <v/>
      </c>
      <c r="F2354" s="55" t="str">
        <f t="shared" si="221"/>
        <v/>
      </c>
      <c r="G2354" s="55" t="str">
        <f t="shared" si="222"/>
        <v/>
      </c>
      <c r="H2354" s="136" t="str">
        <f>IF(AND(M2354&gt;0,M2354&lt;='Summary STATS'!$C$22),1,"")</f>
        <v/>
      </c>
      <c r="J2354" s="26">
        <v>2353</v>
      </c>
      <c r="R2354" s="15"/>
      <c r="S2354" s="15"/>
      <c r="EZ2354" s="134"/>
      <c r="FA2354" s="134"/>
      <c r="FB2354" s="134"/>
      <c r="FC2354" s="134"/>
      <c r="FD2354" s="134"/>
    </row>
    <row r="2355" spans="2:160" x14ac:dyDescent="0.2">
      <c r="B2355" s="55">
        <f t="shared" si="217"/>
        <v>0</v>
      </c>
      <c r="C2355" s="55" t="str">
        <f t="shared" si="218"/>
        <v/>
      </c>
      <c r="D2355" s="55" t="str">
        <f t="shared" si="219"/>
        <v/>
      </c>
      <c r="E2355" s="55" t="str">
        <f t="shared" si="220"/>
        <v/>
      </c>
      <c r="F2355" s="55" t="str">
        <f t="shared" si="221"/>
        <v/>
      </c>
      <c r="G2355" s="55" t="str">
        <f t="shared" si="222"/>
        <v/>
      </c>
      <c r="H2355" s="136" t="str">
        <f>IF(AND(M2355&gt;0,M2355&lt;='Summary STATS'!$C$22),1,"")</f>
        <v/>
      </c>
      <c r="J2355" s="26">
        <v>2354</v>
      </c>
      <c r="R2355" s="15"/>
      <c r="S2355" s="15"/>
      <c r="EZ2355" s="134"/>
      <c r="FA2355" s="134"/>
      <c r="FB2355" s="134"/>
      <c r="FC2355" s="134"/>
      <c r="FD2355" s="134"/>
    </row>
    <row r="2356" spans="2:160" x14ac:dyDescent="0.2">
      <c r="B2356" s="55">
        <f t="shared" si="217"/>
        <v>0</v>
      </c>
      <c r="C2356" s="55" t="str">
        <f t="shared" si="218"/>
        <v/>
      </c>
      <c r="D2356" s="55" t="str">
        <f t="shared" si="219"/>
        <v/>
      </c>
      <c r="E2356" s="55" t="str">
        <f t="shared" si="220"/>
        <v/>
      </c>
      <c r="F2356" s="55" t="str">
        <f t="shared" si="221"/>
        <v/>
      </c>
      <c r="G2356" s="55" t="str">
        <f t="shared" si="222"/>
        <v/>
      </c>
      <c r="H2356" s="136" t="str">
        <f>IF(AND(M2356&gt;0,M2356&lt;='Summary STATS'!$C$22),1,"")</f>
        <v/>
      </c>
      <c r="J2356" s="26">
        <v>2355</v>
      </c>
      <c r="R2356" s="15"/>
      <c r="S2356" s="15"/>
      <c r="EZ2356" s="134"/>
      <c r="FA2356" s="134"/>
      <c r="FB2356" s="134"/>
      <c r="FC2356" s="134"/>
      <c r="FD2356" s="134"/>
    </row>
    <row r="2357" spans="2:160" x14ac:dyDescent="0.2">
      <c r="B2357" s="55">
        <f t="shared" si="217"/>
        <v>0</v>
      </c>
      <c r="C2357" s="55" t="str">
        <f t="shared" si="218"/>
        <v/>
      </c>
      <c r="D2357" s="55" t="str">
        <f t="shared" si="219"/>
        <v/>
      </c>
      <c r="E2357" s="55" t="str">
        <f t="shared" si="220"/>
        <v/>
      </c>
      <c r="F2357" s="55" t="str">
        <f t="shared" si="221"/>
        <v/>
      </c>
      <c r="G2357" s="55" t="str">
        <f t="shared" si="222"/>
        <v/>
      </c>
      <c r="H2357" s="136" t="str">
        <f>IF(AND(M2357&gt;0,M2357&lt;='Summary STATS'!$C$22),1,"")</f>
        <v/>
      </c>
      <c r="J2357" s="26">
        <v>2356</v>
      </c>
      <c r="R2357" s="15"/>
      <c r="S2357" s="15"/>
      <c r="EZ2357" s="134"/>
      <c r="FA2357" s="134"/>
      <c r="FB2357" s="134"/>
      <c r="FC2357" s="134"/>
      <c r="FD2357" s="134"/>
    </row>
    <row r="2358" spans="2:160" x14ac:dyDescent="0.2">
      <c r="B2358" s="55">
        <f t="shared" si="217"/>
        <v>0</v>
      </c>
      <c r="C2358" s="55" t="str">
        <f t="shared" si="218"/>
        <v/>
      </c>
      <c r="D2358" s="55" t="str">
        <f t="shared" si="219"/>
        <v/>
      </c>
      <c r="E2358" s="55" t="str">
        <f t="shared" si="220"/>
        <v/>
      </c>
      <c r="F2358" s="55" t="str">
        <f t="shared" si="221"/>
        <v/>
      </c>
      <c r="G2358" s="55" t="str">
        <f t="shared" si="222"/>
        <v/>
      </c>
      <c r="H2358" s="136" t="str">
        <f>IF(AND(M2358&gt;0,M2358&lt;='Summary STATS'!$C$22),1,"")</f>
        <v/>
      </c>
      <c r="J2358" s="26">
        <v>2357</v>
      </c>
      <c r="R2358" s="15"/>
      <c r="S2358" s="15"/>
      <c r="EZ2358" s="134"/>
      <c r="FA2358" s="134"/>
      <c r="FB2358" s="134"/>
      <c r="FC2358" s="134"/>
      <c r="FD2358" s="134"/>
    </row>
    <row r="2359" spans="2:160" x14ac:dyDescent="0.2">
      <c r="B2359" s="55">
        <f t="shared" si="217"/>
        <v>0</v>
      </c>
      <c r="C2359" s="55" t="str">
        <f t="shared" si="218"/>
        <v/>
      </c>
      <c r="D2359" s="55" t="str">
        <f t="shared" si="219"/>
        <v/>
      </c>
      <c r="E2359" s="55" t="str">
        <f t="shared" si="220"/>
        <v/>
      </c>
      <c r="F2359" s="55" t="str">
        <f t="shared" si="221"/>
        <v/>
      </c>
      <c r="G2359" s="55" t="str">
        <f t="shared" si="222"/>
        <v/>
      </c>
      <c r="H2359" s="136" t="str">
        <f>IF(AND(M2359&gt;0,M2359&lt;='Summary STATS'!$C$22),1,"")</f>
        <v/>
      </c>
      <c r="J2359" s="26">
        <v>2358</v>
      </c>
      <c r="R2359" s="15"/>
      <c r="S2359" s="15"/>
      <c r="EZ2359" s="134"/>
      <c r="FA2359" s="134"/>
      <c r="FB2359" s="134"/>
      <c r="FC2359" s="134"/>
      <c r="FD2359" s="134"/>
    </row>
    <row r="2360" spans="2:160" x14ac:dyDescent="0.2">
      <c r="B2360" s="55">
        <f t="shared" si="217"/>
        <v>0</v>
      </c>
      <c r="C2360" s="55" t="str">
        <f t="shared" si="218"/>
        <v/>
      </c>
      <c r="D2360" s="55" t="str">
        <f t="shared" si="219"/>
        <v/>
      </c>
      <c r="E2360" s="55" t="str">
        <f t="shared" si="220"/>
        <v/>
      </c>
      <c r="F2360" s="55" t="str">
        <f t="shared" si="221"/>
        <v/>
      </c>
      <c r="G2360" s="55" t="str">
        <f t="shared" si="222"/>
        <v/>
      </c>
      <c r="H2360" s="136" t="str">
        <f>IF(AND(M2360&gt;0,M2360&lt;='Summary STATS'!$C$22),1,"")</f>
        <v/>
      </c>
      <c r="J2360" s="26">
        <v>2359</v>
      </c>
      <c r="R2360" s="15"/>
      <c r="S2360" s="15"/>
      <c r="EZ2360" s="134"/>
      <c r="FA2360" s="134"/>
      <c r="FB2360" s="134"/>
      <c r="FC2360" s="134"/>
      <c r="FD2360" s="134"/>
    </row>
    <row r="2361" spans="2:160" x14ac:dyDescent="0.2">
      <c r="B2361" s="55">
        <f t="shared" si="217"/>
        <v>0</v>
      </c>
      <c r="C2361" s="55" t="str">
        <f t="shared" si="218"/>
        <v/>
      </c>
      <c r="D2361" s="55" t="str">
        <f t="shared" si="219"/>
        <v/>
      </c>
      <c r="E2361" s="55" t="str">
        <f t="shared" si="220"/>
        <v/>
      </c>
      <c r="F2361" s="55" t="str">
        <f t="shared" si="221"/>
        <v/>
      </c>
      <c r="G2361" s="55" t="str">
        <f t="shared" si="222"/>
        <v/>
      </c>
      <c r="H2361" s="136" t="str">
        <f>IF(AND(M2361&gt;0,M2361&lt;='Summary STATS'!$C$22),1,"")</f>
        <v/>
      </c>
      <c r="J2361" s="26">
        <v>2360</v>
      </c>
      <c r="R2361" s="15"/>
      <c r="S2361" s="15"/>
      <c r="EZ2361" s="134"/>
      <c r="FA2361" s="134"/>
      <c r="FB2361" s="134"/>
      <c r="FC2361" s="134"/>
      <c r="FD2361" s="134"/>
    </row>
    <row r="2362" spans="2:160" x14ac:dyDescent="0.2">
      <c r="B2362" s="55">
        <f t="shared" si="217"/>
        <v>0</v>
      </c>
      <c r="C2362" s="55" t="str">
        <f t="shared" si="218"/>
        <v/>
      </c>
      <c r="D2362" s="55" t="str">
        <f t="shared" si="219"/>
        <v/>
      </c>
      <c r="E2362" s="55" t="str">
        <f t="shared" si="220"/>
        <v/>
      </c>
      <c r="F2362" s="55" t="str">
        <f t="shared" si="221"/>
        <v/>
      </c>
      <c r="G2362" s="55" t="str">
        <f t="shared" si="222"/>
        <v/>
      </c>
      <c r="H2362" s="136" t="str">
        <f>IF(AND(M2362&gt;0,M2362&lt;='Summary STATS'!$C$22),1,"")</f>
        <v/>
      </c>
      <c r="J2362" s="26">
        <v>2361</v>
      </c>
      <c r="R2362" s="15"/>
      <c r="S2362" s="15"/>
      <c r="EZ2362" s="134"/>
      <c r="FA2362" s="134"/>
      <c r="FB2362" s="134"/>
      <c r="FC2362" s="134"/>
      <c r="FD2362" s="134"/>
    </row>
    <row r="2363" spans="2:160" x14ac:dyDescent="0.2">
      <c r="B2363" s="55">
        <f t="shared" si="217"/>
        <v>0</v>
      </c>
      <c r="C2363" s="55" t="str">
        <f t="shared" si="218"/>
        <v/>
      </c>
      <c r="D2363" s="55" t="str">
        <f t="shared" si="219"/>
        <v/>
      </c>
      <c r="E2363" s="55" t="str">
        <f t="shared" si="220"/>
        <v/>
      </c>
      <c r="F2363" s="55" t="str">
        <f t="shared" si="221"/>
        <v/>
      </c>
      <c r="G2363" s="55" t="str">
        <f t="shared" si="222"/>
        <v/>
      </c>
      <c r="H2363" s="136" t="str">
        <f>IF(AND(M2363&gt;0,M2363&lt;='Summary STATS'!$C$22),1,"")</f>
        <v/>
      </c>
      <c r="J2363" s="26">
        <v>2362</v>
      </c>
      <c r="R2363" s="15"/>
      <c r="S2363" s="15"/>
      <c r="EZ2363" s="134"/>
      <c r="FA2363" s="134"/>
      <c r="FB2363" s="134"/>
      <c r="FC2363" s="134"/>
      <c r="FD2363" s="134"/>
    </row>
    <row r="2364" spans="2:160" x14ac:dyDescent="0.2">
      <c r="B2364" s="55">
        <f t="shared" si="217"/>
        <v>0</v>
      </c>
      <c r="C2364" s="55" t="str">
        <f t="shared" si="218"/>
        <v/>
      </c>
      <c r="D2364" s="55" t="str">
        <f t="shared" si="219"/>
        <v/>
      </c>
      <c r="E2364" s="55" t="str">
        <f t="shared" si="220"/>
        <v/>
      </c>
      <c r="F2364" s="55" t="str">
        <f t="shared" si="221"/>
        <v/>
      </c>
      <c r="G2364" s="55" t="str">
        <f t="shared" si="222"/>
        <v/>
      </c>
      <c r="H2364" s="136" t="str">
        <f>IF(AND(M2364&gt;0,M2364&lt;='Summary STATS'!$C$22),1,"")</f>
        <v/>
      </c>
      <c r="J2364" s="26">
        <v>2363</v>
      </c>
      <c r="R2364" s="15"/>
      <c r="S2364" s="15"/>
      <c r="EZ2364" s="134"/>
      <c r="FA2364" s="134"/>
      <c r="FB2364" s="134"/>
      <c r="FC2364" s="134"/>
      <c r="FD2364" s="134"/>
    </row>
    <row r="2365" spans="2:160" x14ac:dyDescent="0.2">
      <c r="B2365" s="55">
        <f t="shared" si="217"/>
        <v>0</v>
      </c>
      <c r="C2365" s="55" t="str">
        <f t="shared" si="218"/>
        <v/>
      </c>
      <c r="D2365" s="55" t="str">
        <f t="shared" si="219"/>
        <v/>
      </c>
      <c r="E2365" s="55" t="str">
        <f t="shared" si="220"/>
        <v/>
      </c>
      <c r="F2365" s="55" t="str">
        <f t="shared" si="221"/>
        <v/>
      </c>
      <c r="G2365" s="55" t="str">
        <f t="shared" si="222"/>
        <v/>
      </c>
      <c r="H2365" s="136" t="str">
        <f>IF(AND(M2365&gt;0,M2365&lt;='Summary STATS'!$C$22),1,"")</f>
        <v/>
      </c>
      <c r="J2365" s="26">
        <v>2364</v>
      </c>
      <c r="R2365" s="15"/>
      <c r="S2365" s="15"/>
      <c r="EZ2365" s="134"/>
      <c r="FA2365" s="134"/>
      <c r="FB2365" s="134"/>
      <c r="FC2365" s="134"/>
      <c r="FD2365" s="134"/>
    </row>
    <row r="2366" spans="2:160" x14ac:dyDescent="0.2">
      <c r="B2366" s="55">
        <f t="shared" si="217"/>
        <v>0</v>
      </c>
      <c r="C2366" s="55" t="str">
        <f t="shared" si="218"/>
        <v/>
      </c>
      <c r="D2366" s="55" t="str">
        <f t="shared" si="219"/>
        <v/>
      </c>
      <c r="E2366" s="55" t="str">
        <f t="shared" si="220"/>
        <v/>
      </c>
      <c r="F2366" s="55" t="str">
        <f t="shared" si="221"/>
        <v/>
      </c>
      <c r="G2366" s="55" t="str">
        <f t="shared" si="222"/>
        <v/>
      </c>
      <c r="H2366" s="136" t="str">
        <f>IF(AND(M2366&gt;0,M2366&lt;='Summary STATS'!$C$22),1,"")</f>
        <v/>
      </c>
      <c r="J2366" s="26">
        <v>2365</v>
      </c>
      <c r="R2366" s="15"/>
      <c r="S2366" s="15"/>
      <c r="EZ2366" s="134"/>
      <c r="FA2366" s="134"/>
      <c r="FB2366" s="134"/>
      <c r="FC2366" s="134"/>
      <c r="FD2366" s="134"/>
    </row>
    <row r="2367" spans="2:160" x14ac:dyDescent="0.2">
      <c r="B2367" s="55">
        <f t="shared" si="217"/>
        <v>0</v>
      </c>
      <c r="C2367" s="55" t="str">
        <f t="shared" si="218"/>
        <v/>
      </c>
      <c r="D2367" s="55" t="str">
        <f t="shared" si="219"/>
        <v/>
      </c>
      <c r="E2367" s="55" t="str">
        <f t="shared" si="220"/>
        <v/>
      </c>
      <c r="F2367" s="55" t="str">
        <f t="shared" si="221"/>
        <v/>
      </c>
      <c r="G2367" s="55" t="str">
        <f t="shared" si="222"/>
        <v/>
      </c>
      <c r="H2367" s="136" t="str">
        <f>IF(AND(M2367&gt;0,M2367&lt;='Summary STATS'!$C$22),1,"")</f>
        <v/>
      </c>
      <c r="J2367" s="26">
        <v>2366</v>
      </c>
      <c r="R2367" s="15"/>
      <c r="S2367" s="15"/>
      <c r="EZ2367" s="134"/>
      <c r="FA2367" s="134"/>
      <c r="FB2367" s="134"/>
      <c r="FC2367" s="134"/>
      <c r="FD2367" s="134"/>
    </row>
    <row r="2368" spans="2:160" x14ac:dyDescent="0.2">
      <c r="B2368" s="55">
        <f t="shared" si="217"/>
        <v>0</v>
      </c>
      <c r="C2368" s="55" t="str">
        <f t="shared" si="218"/>
        <v/>
      </c>
      <c r="D2368" s="55" t="str">
        <f t="shared" si="219"/>
        <v/>
      </c>
      <c r="E2368" s="55" t="str">
        <f t="shared" si="220"/>
        <v/>
      </c>
      <c r="F2368" s="55" t="str">
        <f t="shared" si="221"/>
        <v/>
      </c>
      <c r="G2368" s="55" t="str">
        <f t="shared" si="222"/>
        <v/>
      </c>
      <c r="H2368" s="136" t="str">
        <f>IF(AND(M2368&gt;0,M2368&lt;='Summary STATS'!$C$22),1,"")</f>
        <v/>
      </c>
      <c r="J2368" s="26">
        <v>2367</v>
      </c>
      <c r="R2368" s="15"/>
      <c r="S2368" s="15"/>
      <c r="EZ2368" s="134"/>
      <c r="FA2368" s="134"/>
      <c r="FB2368" s="134"/>
      <c r="FC2368" s="134"/>
      <c r="FD2368" s="134"/>
    </row>
    <row r="2369" spans="2:160" x14ac:dyDescent="0.2">
      <c r="B2369" s="55">
        <f t="shared" si="217"/>
        <v>0</v>
      </c>
      <c r="C2369" s="55" t="str">
        <f t="shared" si="218"/>
        <v/>
      </c>
      <c r="D2369" s="55" t="str">
        <f t="shared" si="219"/>
        <v/>
      </c>
      <c r="E2369" s="55" t="str">
        <f t="shared" si="220"/>
        <v/>
      </c>
      <c r="F2369" s="55" t="str">
        <f t="shared" si="221"/>
        <v/>
      </c>
      <c r="G2369" s="55" t="str">
        <f t="shared" si="222"/>
        <v/>
      </c>
      <c r="H2369" s="136" t="str">
        <f>IF(AND(M2369&gt;0,M2369&lt;='Summary STATS'!$C$22),1,"")</f>
        <v/>
      </c>
      <c r="J2369" s="26">
        <v>2368</v>
      </c>
      <c r="R2369" s="15"/>
      <c r="S2369" s="15"/>
      <c r="EZ2369" s="134"/>
      <c r="FA2369" s="134"/>
      <c r="FB2369" s="134"/>
      <c r="FC2369" s="134"/>
      <c r="FD2369" s="134"/>
    </row>
    <row r="2370" spans="2:160" x14ac:dyDescent="0.2">
      <c r="B2370" s="55">
        <f t="shared" ref="B2370:B2433" si="223">COUNT(R2370:EY2370,FE2370:FM2370)</f>
        <v>0</v>
      </c>
      <c r="C2370" s="55" t="str">
        <f t="shared" ref="C2370:C2433" si="224">IF(COUNT(R2370:EY2370,FE2370:FM2370)&gt;0,COUNT(R2370:EY2370,FE2370:FM2370),"")</f>
        <v/>
      </c>
      <c r="D2370" s="55" t="str">
        <f t="shared" ref="D2370:D2433" si="225">IF(COUNT(T2370:BJ2370,BL2370:BT2370,BV2370:CB2370,CD2370:EY2370,FE2370:FM2370)&gt;0,COUNT(T2370:BJ2370,BL2370:BT2370,BV2370:CB2370,CD2370:EY2370,FE2370:FM2370),"")</f>
        <v/>
      </c>
      <c r="E2370" s="55" t="str">
        <f t="shared" ref="E2370:E2433" si="226">IF(H2370=1,COUNT(R2370:EY2370,FE2370:FM2370),"")</f>
        <v/>
      </c>
      <c r="F2370" s="55" t="str">
        <f t="shared" ref="F2370:F2433" si="227">IF(H2370=1,COUNT(T2370:BJ2370,BL2370:BT2370,BV2370:CB2370,CD2370:EY2370,FE2370:FM2370),"")</f>
        <v/>
      </c>
      <c r="G2370" s="55" t="str">
        <f t="shared" si="222"/>
        <v/>
      </c>
      <c r="H2370" s="136" t="str">
        <f>IF(AND(M2370&gt;0,M2370&lt;='Summary STATS'!$C$22),1,"")</f>
        <v/>
      </c>
      <c r="J2370" s="26">
        <v>2369</v>
      </c>
      <c r="R2370" s="15"/>
      <c r="S2370" s="15"/>
      <c r="EZ2370" s="134"/>
      <c r="FA2370" s="134"/>
      <c r="FB2370" s="134"/>
      <c r="FC2370" s="134"/>
      <c r="FD2370" s="134"/>
    </row>
    <row r="2371" spans="2:160" x14ac:dyDescent="0.2">
      <c r="B2371" s="55">
        <f t="shared" si="223"/>
        <v>0</v>
      </c>
      <c r="C2371" s="55" t="str">
        <f t="shared" si="224"/>
        <v/>
      </c>
      <c r="D2371" s="55" t="str">
        <f t="shared" si="225"/>
        <v/>
      </c>
      <c r="E2371" s="55" t="str">
        <f t="shared" si="226"/>
        <v/>
      </c>
      <c r="F2371" s="55" t="str">
        <f t="shared" si="227"/>
        <v/>
      </c>
      <c r="G2371" s="55" t="str">
        <f t="shared" si="222"/>
        <v/>
      </c>
      <c r="H2371" s="136" t="str">
        <f>IF(AND(M2371&gt;0,M2371&lt;='Summary STATS'!$C$22),1,"")</f>
        <v/>
      </c>
      <c r="J2371" s="26">
        <v>2370</v>
      </c>
      <c r="R2371" s="15"/>
      <c r="S2371" s="15"/>
      <c r="EZ2371" s="134"/>
      <c r="FA2371" s="134"/>
      <c r="FB2371" s="134"/>
      <c r="FC2371" s="134"/>
      <c r="FD2371" s="134"/>
    </row>
    <row r="2372" spans="2:160" x14ac:dyDescent="0.2">
      <c r="B2372" s="55">
        <f t="shared" si="223"/>
        <v>0</v>
      </c>
      <c r="C2372" s="55" t="str">
        <f t="shared" si="224"/>
        <v/>
      </c>
      <c r="D2372" s="55" t="str">
        <f t="shared" si="225"/>
        <v/>
      </c>
      <c r="E2372" s="55" t="str">
        <f t="shared" si="226"/>
        <v/>
      </c>
      <c r="F2372" s="55" t="str">
        <f t="shared" si="227"/>
        <v/>
      </c>
      <c r="G2372" s="55" t="str">
        <f t="shared" si="222"/>
        <v/>
      </c>
      <c r="H2372" s="136" t="str">
        <f>IF(AND(M2372&gt;0,M2372&lt;='Summary STATS'!$C$22),1,"")</f>
        <v/>
      </c>
      <c r="J2372" s="26">
        <v>2371</v>
      </c>
      <c r="R2372" s="15"/>
      <c r="S2372" s="15"/>
      <c r="EZ2372" s="134"/>
      <c r="FA2372" s="134"/>
      <c r="FB2372" s="134"/>
      <c r="FC2372" s="134"/>
      <c r="FD2372" s="134"/>
    </row>
    <row r="2373" spans="2:160" x14ac:dyDescent="0.2">
      <c r="B2373" s="55">
        <f t="shared" si="223"/>
        <v>0</v>
      </c>
      <c r="C2373" s="55" t="str">
        <f t="shared" si="224"/>
        <v/>
      </c>
      <c r="D2373" s="55" t="str">
        <f t="shared" si="225"/>
        <v/>
      </c>
      <c r="E2373" s="55" t="str">
        <f t="shared" si="226"/>
        <v/>
      </c>
      <c r="F2373" s="55" t="str">
        <f t="shared" si="227"/>
        <v/>
      </c>
      <c r="G2373" s="55" t="str">
        <f t="shared" si="222"/>
        <v/>
      </c>
      <c r="H2373" s="136" t="str">
        <f>IF(AND(M2373&gt;0,M2373&lt;='Summary STATS'!$C$22),1,"")</f>
        <v/>
      </c>
      <c r="J2373" s="26">
        <v>2372</v>
      </c>
      <c r="R2373" s="15"/>
      <c r="S2373" s="15"/>
      <c r="EZ2373" s="134"/>
      <c r="FA2373" s="134"/>
      <c r="FB2373" s="134"/>
      <c r="FC2373" s="134"/>
      <c r="FD2373" s="134"/>
    </row>
    <row r="2374" spans="2:160" x14ac:dyDescent="0.2">
      <c r="B2374" s="55">
        <f t="shared" si="223"/>
        <v>0</v>
      </c>
      <c r="C2374" s="55" t="str">
        <f t="shared" si="224"/>
        <v/>
      </c>
      <c r="D2374" s="55" t="str">
        <f t="shared" si="225"/>
        <v/>
      </c>
      <c r="E2374" s="55" t="str">
        <f t="shared" si="226"/>
        <v/>
      </c>
      <c r="F2374" s="55" t="str">
        <f t="shared" si="227"/>
        <v/>
      </c>
      <c r="G2374" s="55" t="str">
        <f t="shared" si="222"/>
        <v/>
      </c>
      <c r="H2374" s="136" t="str">
        <f>IF(AND(M2374&gt;0,M2374&lt;='Summary STATS'!$C$22),1,"")</f>
        <v/>
      </c>
      <c r="J2374" s="26">
        <v>2373</v>
      </c>
      <c r="R2374" s="15"/>
      <c r="S2374" s="15"/>
      <c r="EZ2374" s="134"/>
      <c r="FA2374" s="134"/>
      <c r="FB2374" s="134"/>
      <c r="FC2374" s="134"/>
      <c r="FD2374" s="134"/>
    </row>
    <row r="2375" spans="2:160" x14ac:dyDescent="0.2">
      <c r="B2375" s="55">
        <f t="shared" si="223"/>
        <v>0</v>
      </c>
      <c r="C2375" s="55" t="str">
        <f t="shared" si="224"/>
        <v/>
      </c>
      <c r="D2375" s="55" t="str">
        <f t="shared" si="225"/>
        <v/>
      </c>
      <c r="E2375" s="55" t="str">
        <f t="shared" si="226"/>
        <v/>
      </c>
      <c r="F2375" s="55" t="str">
        <f t="shared" si="227"/>
        <v/>
      </c>
      <c r="G2375" s="55" t="str">
        <f t="shared" si="222"/>
        <v/>
      </c>
      <c r="H2375" s="136" t="str">
        <f>IF(AND(M2375&gt;0,M2375&lt;='Summary STATS'!$C$22),1,"")</f>
        <v/>
      </c>
      <c r="J2375" s="26">
        <v>2374</v>
      </c>
      <c r="R2375" s="15"/>
      <c r="S2375" s="15"/>
      <c r="EZ2375" s="134"/>
      <c r="FA2375" s="134"/>
      <c r="FB2375" s="134"/>
      <c r="FC2375" s="134"/>
      <c r="FD2375" s="134"/>
    </row>
    <row r="2376" spans="2:160" x14ac:dyDescent="0.2">
      <c r="B2376" s="55">
        <f t="shared" si="223"/>
        <v>0</v>
      </c>
      <c r="C2376" s="55" t="str">
        <f t="shared" si="224"/>
        <v/>
      </c>
      <c r="D2376" s="55" t="str">
        <f t="shared" si="225"/>
        <v/>
      </c>
      <c r="E2376" s="55" t="str">
        <f t="shared" si="226"/>
        <v/>
      </c>
      <c r="F2376" s="55" t="str">
        <f t="shared" si="227"/>
        <v/>
      </c>
      <c r="G2376" s="55" t="str">
        <f t="shared" si="222"/>
        <v/>
      </c>
      <c r="H2376" s="136" t="str">
        <f>IF(AND(M2376&gt;0,M2376&lt;='Summary STATS'!$C$22),1,"")</f>
        <v/>
      </c>
      <c r="J2376" s="26">
        <v>2375</v>
      </c>
      <c r="R2376" s="15"/>
      <c r="S2376" s="15"/>
      <c r="EZ2376" s="134"/>
      <c r="FA2376" s="134"/>
      <c r="FB2376" s="134"/>
      <c r="FC2376" s="134"/>
      <c r="FD2376" s="134"/>
    </row>
    <row r="2377" spans="2:160" x14ac:dyDescent="0.2">
      <c r="B2377" s="55">
        <f t="shared" si="223"/>
        <v>0</v>
      </c>
      <c r="C2377" s="55" t="str">
        <f t="shared" si="224"/>
        <v/>
      </c>
      <c r="D2377" s="55" t="str">
        <f t="shared" si="225"/>
        <v/>
      </c>
      <c r="E2377" s="55" t="str">
        <f t="shared" si="226"/>
        <v/>
      </c>
      <c r="F2377" s="55" t="str">
        <f t="shared" si="227"/>
        <v/>
      </c>
      <c r="G2377" s="55" t="str">
        <f t="shared" si="222"/>
        <v/>
      </c>
      <c r="H2377" s="136" t="str">
        <f>IF(AND(M2377&gt;0,M2377&lt;='Summary STATS'!$C$22),1,"")</f>
        <v/>
      </c>
      <c r="J2377" s="26">
        <v>2376</v>
      </c>
      <c r="R2377" s="15"/>
      <c r="S2377" s="15"/>
      <c r="EZ2377" s="134"/>
      <c r="FA2377" s="134"/>
      <c r="FB2377" s="134"/>
      <c r="FC2377" s="134"/>
      <c r="FD2377" s="134"/>
    </row>
    <row r="2378" spans="2:160" x14ac:dyDescent="0.2">
      <c r="B2378" s="55">
        <f t="shared" si="223"/>
        <v>0</v>
      </c>
      <c r="C2378" s="55" t="str">
        <f t="shared" si="224"/>
        <v/>
      </c>
      <c r="D2378" s="55" t="str">
        <f t="shared" si="225"/>
        <v/>
      </c>
      <c r="E2378" s="55" t="str">
        <f t="shared" si="226"/>
        <v/>
      </c>
      <c r="F2378" s="55" t="str">
        <f t="shared" si="227"/>
        <v/>
      </c>
      <c r="G2378" s="55" t="str">
        <f t="shared" si="222"/>
        <v/>
      </c>
      <c r="H2378" s="136" t="str">
        <f>IF(AND(M2378&gt;0,M2378&lt;='Summary STATS'!$C$22),1,"")</f>
        <v/>
      </c>
      <c r="J2378" s="26">
        <v>2377</v>
      </c>
      <c r="R2378" s="15"/>
      <c r="S2378" s="15"/>
      <c r="EZ2378" s="134"/>
      <c r="FA2378" s="134"/>
      <c r="FB2378" s="134"/>
      <c r="FC2378" s="134"/>
      <c r="FD2378" s="134"/>
    </row>
    <row r="2379" spans="2:160" x14ac:dyDescent="0.2">
      <c r="B2379" s="55">
        <f t="shared" si="223"/>
        <v>0</v>
      </c>
      <c r="C2379" s="55" t="str">
        <f t="shared" si="224"/>
        <v/>
      </c>
      <c r="D2379" s="55" t="str">
        <f t="shared" si="225"/>
        <v/>
      </c>
      <c r="E2379" s="55" t="str">
        <f t="shared" si="226"/>
        <v/>
      </c>
      <c r="F2379" s="55" t="str">
        <f t="shared" si="227"/>
        <v/>
      </c>
      <c r="G2379" s="55" t="str">
        <f t="shared" si="222"/>
        <v/>
      </c>
      <c r="H2379" s="136" t="str">
        <f>IF(AND(M2379&gt;0,M2379&lt;='Summary STATS'!$C$22),1,"")</f>
        <v/>
      </c>
      <c r="J2379" s="26">
        <v>2378</v>
      </c>
      <c r="R2379" s="15"/>
      <c r="S2379" s="15"/>
      <c r="EZ2379" s="134"/>
      <c r="FA2379" s="134"/>
      <c r="FB2379" s="134"/>
      <c r="FC2379" s="134"/>
      <c r="FD2379" s="134"/>
    </row>
    <row r="2380" spans="2:160" x14ac:dyDescent="0.2">
      <c r="B2380" s="55">
        <f t="shared" si="223"/>
        <v>0</v>
      </c>
      <c r="C2380" s="55" t="str">
        <f t="shared" si="224"/>
        <v/>
      </c>
      <c r="D2380" s="55" t="str">
        <f t="shared" si="225"/>
        <v/>
      </c>
      <c r="E2380" s="55" t="str">
        <f t="shared" si="226"/>
        <v/>
      </c>
      <c r="F2380" s="55" t="str">
        <f t="shared" si="227"/>
        <v/>
      </c>
      <c r="G2380" s="55" t="str">
        <f t="shared" si="222"/>
        <v/>
      </c>
      <c r="H2380" s="136" t="str">
        <f>IF(AND(M2380&gt;0,M2380&lt;='Summary STATS'!$C$22),1,"")</f>
        <v/>
      </c>
      <c r="J2380" s="26">
        <v>2379</v>
      </c>
      <c r="R2380" s="15"/>
      <c r="S2380" s="15"/>
      <c r="EZ2380" s="134"/>
      <c r="FA2380" s="134"/>
      <c r="FB2380" s="134"/>
      <c r="FC2380" s="134"/>
      <c r="FD2380" s="134"/>
    </row>
    <row r="2381" spans="2:160" x14ac:dyDescent="0.2">
      <c r="B2381" s="55">
        <f t="shared" si="223"/>
        <v>0</v>
      </c>
      <c r="C2381" s="55" t="str">
        <f t="shared" si="224"/>
        <v/>
      </c>
      <c r="D2381" s="55" t="str">
        <f t="shared" si="225"/>
        <v/>
      </c>
      <c r="E2381" s="55" t="str">
        <f t="shared" si="226"/>
        <v/>
      </c>
      <c r="F2381" s="55" t="str">
        <f t="shared" si="227"/>
        <v/>
      </c>
      <c r="G2381" s="55" t="str">
        <f t="shared" si="222"/>
        <v/>
      </c>
      <c r="H2381" s="136" t="str">
        <f>IF(AND(M2381&gt;0,M2381&lt;='Summary STATS'!$C$22),1,"")</f>
        <v/>
      </c>
      <c r="J2381" s="26">
        <v>2380</v>
      </c>
      <c r="R2381" s="15"/>
      <c r="S2381" s="15"/>
      <c r="EZ2381" s="134"/>
      <c r="FA2381" s="134"/>
      <c r="FB2381" s="134"/>
      <c r="FC2381" s="134"/>
      <c r="FD2381" s="134"/>
    </row>
    <row r="2382" spans="2:160" x14ac:dyDescent="0.2">
      <c r="B2382" s="55">
        <f t="shared" si="223"/>
        <v>0</v>
      </c>
      <c r="C2382" s="55" t="str">
        <f t="shared" si="224"/>
        <v/>
      </c>
      <c r="D2382" s="55" t="str">
        <f t="shared" si="225"/>
        <v/>
      </c>
      <c r="E2382" s="55" t="str">
        <f t="shared" si="226"/>
        <v/>
      </c>
      <c r="F2382" s="55" t="str">
        <f t="shared" si="227"/>
        <v/>
      </c>
      <c r="G2382" s="55" t="str">
        <f t="shared" si="222"/>
        <v/>
      </c>
      <c r="H2382" s="136" t="str">
        <f>IF(AND(M2382&gt;0,M2382&lt;='Summary STATS'!$C$22),1,"")</f>
        <v/>
      </c>
      <c r="J2382" s="26">
        <v>2381</v>
      </c>
      <c r="R2382" s="15"/>
      <c r="S2382" s="15"/>
      <c r="EZ2382" s="134"/>
      <c r="FA2382" s="134"/>
      <c r="FB2382" s="134"/>
      <c r="FC2382" s="134"/>
      <c r="FD2382" s="134"/>
    </row>
    <row r="2383" spans="2:160" x14ac:dyDescent="0.2">
      <c r="B2383" s="55">
        <f t="shared" si="223"/>
        <v>0</v>
      </c>
      <c r="C2383" s="55" t="str">
        <f t="shared" si="224"/>
        <v/>
      </c>
      <c r="D2383" s="55" t="str">
        <f t="shared" si="225"/>
        <v/>
      </c>
      <c r="E2383" s="55" t="str">
        <f t="shared" si="226"/>
        <v/>
      </c>
      <c r="F2383" s="55" t="str">
        <f t="shared" si="227"/>
        <v/>
      </c>
      <c r="G2383" s="55" t="str">
        <f t="shared" si="222"/>
        <v/>
      </c>
      <c r="H2383" s="136" t="str">
        <f>IF(AND(M2383&gt;0,M2383&lt;='Summary STATS'!$C$22),1,"")</f>
        <v/>
      </c>
      <c r="J2383" s="26">
        <v>2382</v>
      </c>
      <c r="R2383" s="15"/>
      <c r="S2383" s="15"/>
      <c r="EZ2383" s="134"/>
      <c r="FA2383" s="134"/>
      <c r="FB2383" s="134"/>
      <c r="FC2383" s="134"/>
      <c r="FD2383" s="134"/>
    </row>
    <row r="2384" spans="2:160" x14ac:dyDescent="0.2">
      <c r="B2384" s="55">
        <f t="shared" si="223"/>
        <v>0</v>
      </c>
      <c r="C2384" s="55" t="str">
        <f t="shared" si="224"/>
        <v/>
      </c>
      <c r="D2384" s="55" t="str">
        <f t="shared" si="225"/>
        <v/>
      </c>
      <c r="E2384" s="55" t="str">
        <f t="shared" si="226"/>
        <v/>
      </c>
      <c r="F2384" s="55" t="str">
        <f t="shared" si="227"/>
        <v/>
      </c>
      <c r="G2384" s="55" t="str">
        <f t="shared" si="222"/>
        <v/>
      </c>
      <c r="H2384" s="136" t="str">
        <f>IF(AND(M2384&gt;0,M2384&lt;='Summary STATS'!$C$22),1,"")</f>
        <v/>
      </c>
      <c r="J2384" s="26">
        <v>2383</v>
      </c>
      <c r="R2384" s="15"/>
      <c r="S2384" s="15"/>
      <c r="EZ2384" s="134"/>
      <c r="FA2384" s="134"/>
      <c r="FB2384" s="134"/>
      <c r="FC2384" s="134"/>
      <c r="FD2384" s="134"/>
    </row>
    <row r="2385" spans="2:160" x14ac:dyDescent="0.2">
      <c r="B2385" s="55">
        <f t="shared" si="223"/>
        <v>0</v>
      </c>
      <c r="C2385" s="55" t="str">
        <f t="shared" si="224"/>
        <v/>
      </c>
      <c r="D2385" s="55" t="str">
        <f t="shared" si="225"/>
        <v/>
      </c>
      <c r="E2385" s="55" t="str">
        <f t="shared" si="226"/>
        <v/>
      </c>
      <c r="F2385" s="55" t="str">
        <f t="shared" si="227"/>
        <v/>
      </c>
      <c r="G2385" s="55" t="str">
        <f t="shared" si="222"/>
        <v/>
      </c>
      <c r="H2385" s="136" t="str">
        <f>IF(AND(M2385&gt;0,M2385&lt;='Summary STATS'!$C$22),1,"")</f>
        <v/>
      </c>
      <c r="J2385" s="26">
        <v>2384</v>
      </c>
      <c r="R2385" s="15"/>
      <c r="S2385" s="15"/>
      <c r="EZ2385" s="134"/>
      <c r="FA2385" s="134"/>
      <c r="FB2385" s="134"/>
      <c r="FC2385" s="134"/>
      <c r="FD2385" s="134"/>
    </row>
    <row r="2386" spans="2:160" x14ac:dyDescent="0.2">
      <c r="B2386" s="55">
        <f t="shared" si="223"/>
        <v>0</v>
      </c>
      <c r="C2386" s="55" t="str">
        <f t="shared" si="224"/>
        <v/>
      </c>
      <c r="D2386" s="55" t="str">
        <f t="shared" si="225"/>
        <v/>
      </c>
      <c r="E2386" s="55" t="str">
        <f t="shared" si="226"/>
        <v/>
      </c>
      <c r="F2386" s="55" t="str">
        <f t="shared" si="227"/>
        <v/>
      </c>
      <c r="G2386" s="55" t="str">
        <f t="shared" si="222"/>
        <v/>
      </c>
      <c r="H2386" s="136" t="str">
        <f>IF(AND(M2386&gt;0,M2386&lt;='Summary STATS'!$C$22),1,"")</f>
        <v/>
      </c>
      <c r="J2386" s="26">
        <v>2385</v>
      </c>
      <c r="R2386" s="15"/>
      <c r="S2386" s="15"/>
      <c r="EZ2386" s="134"/>
      <c r="FA2386" s="134"/>
      <c r="FB2386" s="134"/>
      <c r="FC2386" s="134"/>
      <c r="FD2386" s="134"/>
    </row>
    <row r="2387" spans="2:160" x14ac:dyDescent="0.2">
      <c r="B2387" s="55">
        <f t="shared" si="223"/>
        <v>0</v>
      </c>
      <c r="C2387" s="55" t="str">
        <f t="shared" si="224"/>
        <v/>
      </c>
      <c r="D2387" s="55" t="str">
        <f t="shared" si="225"/>
        <v/>
      </c>
      <c r="E2387" s="55" t="str">
        <f t="shared" si="226"/>
        <v/>
      </c>
      <c r="F2387" s="55" t="str">
        <f t="shared" si="227"/>
        <v/>
      </c>
      <c r="G2387" s="55" t="str">
        <f t="shared" si="222"/>
        <v/>
      </c>
      <c r="H2387" s="136" t="str">
        <f>IF(AND(M2387&gt;0,M2387&lt;='Summary STATS'!$C$22),1,"")</f>
        <v/>
      </c>
      <c r="J2387" s="26">
        <v>2386</v>
      </c>
      <c r="R2387" s="15"/>
      <c r="S2387" s="15"/>
      <c r="EZ2387" s="134"/>
      <c r="FA2387" s="134"/>
      <c r="FB2387" s="134"/>
      <c r="FC2387" s="134"/>
      <c r="FD2387" s="134"/>
    </row>
    <row r="2388" spans="2:160" x14ac:dyDescent="0.2">
      <c r="B2388" s="55">
        <f t="shared" si="223"/>
        <v>0</v>
      </c>
      <c r="C2388" s="55" t="str">
        <f t="shared" si="224"/>
        <v/>
      </c>
      <c r="D2388" s="55" t="str">
        <f t="shared" si="225"/>
        <v/>
      </c>
      <c r="E2388" s="55" t="str">
        <f t="shared" si="226"/>
        <v/>
      </c>
      <c r="F2388" s="55" t="str">
        <f t="shared" si="227"/>
        <v/>
      </c>
      <c r="G2388" s="55" t="str">
        <f t="shared" si="222"/>
        <v/>
      </c>
      <c r="H2388" s="136" t="str">
        <f>IF(AND(M2388&gt;0,M2388&lt;='Summary STATS'!$C$22),1,"")</f>
        <v/>
      </c>
      <c r="J2388" s="26">
        <v>2387</v>
      </c>
      <c r="R2388" s="15"/>
      <c r="S2388" s="15"/>
      <c r="EZ2388" s="134"/>
      <c r="FA2388" s="134"/>
      <c r="FB2388" s="134"/>
      <c r="FC2388" s="134"/>
      <c r="FD2388" s="134"/>
    </row>
    <row r="2389" spans="2:160" x14ac:dyDescent="0.2">
      <c r="B2389" s="55">
        <f t="shared" si="223"/>
        <v>0</v>
      </c>
      <c r="C2389" s="55" t="str">
        <f t="shared" si="224"/>
        <v/>
      </c>
      <c r="D2389" s="55" t="str">
        <f t="shared" si="225"/>
        <v/>
      </c>
      <c r="E2389" s="55" t="str">
        <f t="shared" si="226"/>
        <v/>
      </c>
      <c r="F2389" s="55" t="str">
        <f t="shared" si="227"/>
        <v/>
      </c>
      <c r="G2389" s="55" t="str">
        <f t="shared" si="222"/>
        <v/>
      </c>
      <c r="H2389" s="136" t="str">
        <f>IF(AND(M2389&gt;0,M2389&lt;='Summary STATS'!$C$22),1,"")</f>
        <v/>
      </c>
      <c r="J2389" s="26">
        <v>2388</v>
      </c>
      <c r="R2389" s="15"/>
      <c r="S2389" s="15"/>
      <c r="EZ2389" s="134"/>
      <c r="FA2389" s="134"/>
      <c r="FB2389" s="134"/>
      <c r="FC2389" s="134"/>
      <c r="FD2389" s="134"/>
    </row>
    <row r="2390" spans="2:160" x14ac:dyDescent="0.2">
      <c r="B2390" s="55">
        <f t="shared" si="223"/>
        <v>0</v>
      </c>
      <c r="C2390" s="55" t="str">
        <f t="shared" si="224"/>
        <v/>
      </c>
      <c r="D2390" s="55" t="str">
        <f t="shared" si="225"/>
        <v/>
      </c>
      <c r="E2390" s="55" t="str">
        <f t="shared" si="226"/>
        <v/>
      </c>
      <c r="F2390" s="55" t="str">
        <f t="shared" si="227"/>
        <v/>
      </c>
      <c r="G2390" s="55" t="str">
        <f t="shared" si="222"/>
        <v/>
      </c>
      <c r="H2390" s="136" t="str">
        <f>IF(AND(M2390&gt;0,M2390&lt;='Summary STATS'!$C$22),1,"")</f>
        <v/>
      </c>
      <c r="J2390" s="26">
        <v>2389</v>
      </c>
      <c r="R2390" s="15"/>
      <c r="S2390" s="15"/>
      <c r="EZ2390" s="134"/>
      <c r="FA2390" s="134"/>
      <c r="FB2390" s="134"/>
      <c r="FC2390" s="134"/>
      <c r="FD2390" s="134"/>
    </row>
    <row r="2391" spans="2:160" x14ac:dyDescent="0.2">
      <c r="B2391" s="55">
        <f t="shared" si="223"/>
        <v>0</v>
      </c>
      <c r="C2391" s="55" t="str">
        <f t="shared" si="224"/>
        <v/>
      </c>
      <c r="D2391" s="55" t="str">
        <f t="shared" si="225"/>
        <v/>
      </c>
      <c r="E2391" s="55" t="str">
        <f t="shared" si="226"/>
        <v/>
      </c>
      <c r="F2391" s="55" t="str">
        <f t="shared" si="227"/>
        <v/>
      </c>
      <c r="G2391" s="55" t="str">
        <f t="shared" si="222"/>
        <v/>
      </c>
      <c r="H2391" s="136" t="str">
        <f>IF(AND(M2391&gt;0,M2391&lt;='Summary STATS'!$C$22),1,"")</f>
        <v/>
      </c>
      <c r="J2391" s="26">
        <v>2390</v>
      </c>
      <c r="R2391" s="15"/>
      <c r="S2391" s="15"/>
      <c r="EZ2391" s="134"/>
      <c r="FA2391" s="134"/>
      <c r="FB2391" s="134"/>
      <c r="FC2391" s="134"/>
      <c r="FD2391" s="134"/>
    </row>
    <row r="2392" spans="2:160" x14ac:dyDescent="0.2">
      <c r="B2392" s="55">
        <f t="shared" si="223"/>
        <v>0</v>
      </c>
      <c r="C2392" s="55" t="str">
        <f t="shared" si="224"/>
        <v/>
      </c>
      <c r="D2392" s="55" t="str">
        <f t="shared" si="225"/>
        <v/>
      </c>
      <c r="E2392" s="55" t="str">
        <f t="shared" si="226"/>
        <v/>
      </c>
      <c r="F2392" s="55" t="str">
        <f t="shared" si="227"/>
        <v/>
      </c>
      <c r="G2392" s="55" t="str">
        <f t="shared" si="222"/>
        <v/>
      </c>
      <c r="H2392" s="136" t="str">
        <f>IF(AND(M2392&gt;0,M2392&lt;='Summary STATS'!$C$22),1,"")</f>
        <v/>
      </c>
      <c r="J2392" s="26">
        <v>2391</v>
      </c>
      <c r="R2392" s="15"/>
      <c r="S2392" s="15"/>
      <c r="EZ2392" s="134"/>
      <c r="FA2392" s="134"/>
      <c r="FB2392" s="134"/>
      <c r="FC2392" s="134"/>
      <c r="FD2392" s="134"/>
    </row>
    <row r="2393" spans="2:160" x14ac:dyDescent="0.2">
      <c r="B2393" s="55">
        <f t="shared" si="223"/>
        <v>0</v>
      </c>
      <c r="C2393" s="55" t="str">
        <f t="shared" si="224"/>
        <v/>
      </c>
      <c r="D2393" s="55" t="str">
        <f t="shared" si="225"/>
        <v/>
      </c>
      <c r="E2393" s="55" t="str">
        <f t="shared" si="226"/>
        <v/>
      </c>
      <c r="F2393" s="55" t="str">
        <f t="shared" si="227"/>
        <v/>
      </c>
      <c r="G2393" s="55" t="str">
        <f t="shared" si="222"/>
        <v/>
      </c>
      <c r="H2393" s="136" t="str">
        <f>IF(AND(M2393&gt;0,M2393&lt;='Summary STATS'!$C$22),1,"")</f>
        <v/>
      </c>
      <c r="J2393" s="26">
        <v>2392</v>
      </c>
      <c r="R2393" s="15"/>
      <c r="S2393" s="15"/>
      <c r="EZ2393" s="134"/>
      <c r="FA2393" s="134"/>
      <c r="FB2393" s="134"/>
      <c r="FC2393" s="134"/>
      <c r="FD2393" s="134"/>
    </row>
    <row r="2394" spans="2:160" x14ac:dyDescent="0.2">
      <c r="B2394" s="55">
        <f t="shared" si="223"/>
        <v>0</v>
      </c>
      <c r="C2394" s="55" t="str">
        <f t="shared" si="224"/>
        <v/>
      </c>
      <c r="D2394" s="55" t="str">
        <f t="shared" si="225"/>
        <v/>
      </c>
      <c r="E2394" s="55" t="str">
        <f t="shared" si="226"/>
        <v/>
      </c>
      <c r="F2394" s="55" t="str">
        <f t="shared" si="227"/>
        <v/>
      </c>
      <c r="G2394" s="55" t="str">
        <f t="shared" ref="G2394:G2457" si="228">IF($B2394&gt;=1,$M2394,"")</f>
        <v/>
      </c>
      <c r="H2394" s="136" t="str">
        <f>IF(AND(M2394&gt;0,M2394&lt;='Summary STATS'!$C$22),1,"")</f>
        <v/>
      </c>
      <c r="J2394" s="26">
        <v>2393</v>
      </c>
      <c r="R2394" s="15"/>
      <c r="S2394" s="15"/>
      <c r="EZ2394" s="134"/>
      <c r="FA2394" s="134"/>
      <c r="FB2394" s="134"/>
      <c r="FC2394" s="134"/>
      <c r="FD2394" s="134"/>
    </row>
    <row r="2395" spans="2:160" x14ac:dyDescent="0.2">
      <c r="B2395" s="55">
        <f t="shared" si="223"/>
        <v>0</v>
      </c>
      <c r="C2395" s="55" t="str">
        <f t="shared" si="224"/>
        <v/>
      </c>
      <c r="D2395" s="55" t="str">
        <f t="shared" si="225"/>
        <v/>
      </c>
      <c r="E2395" s="55" t="str">
        <f t="shared" si="226"/>
        <v/>
      </c>
      <c r="F2395" s="55" t="str">
        <f t="shared" si="227"/>
        <v/>
      </c>
      <c r="G2395" s="55" t="str">
        <f t="shared" si="228"/>
        <v/>
      </c>
      <c r="H2395" s="136" t="str">
        <f>IF(AND(M2395&gt;0,M2395&lt;='Summary STATS'!$C$22),1,"")</f>
        <v/>
      </c>
      <c r="J2395" s="26">
        <v>2394</v>
      </c>
      <c r="R2395" s="15"/>
      <c r="S2395" s="15"/>
      <c r="EZ2395" s="134"/>
      <c r="FA2395" s="134"/>
      <c r="FB2395" s="134"/>
      <c r="FC2395" s="134"/>
      <c r="FD2395" s="134"/>
    </row>
    <row r="2396" spans="2:160" x14ac:dyDescent="0.2">
      <c r="B2396" s="55">
        <f t="shared" si="223"/>
        <v>0</v>
      </c>
      <c r="C2396" s="55" t="str">
        <f t="shared" si="224"/>
        <v/>
      </c>
      <c r="D2396" s="55" t="str">
        <f t="shared" si="225"/>
        <v/>
      </c>
      <c r="E2396" s="55" t="str">
        <f t="shared" si="226"/>
        <v/>
      </c>
      <c r="F2396" s="55" t="str">
        <f t="shared" si="227"/>
        <v/>
      </c>
      <c r="G2396" s="55" t="str">
        <f t="shared" si="228"/>
        <v/>
      </c>
      <c r="H2396" s="136" t="str">
        <f>IF(AND(M2396&gt;0,M2396&lt;='Summary STATS'!$C$22),1,"")</f>
        <v/>
      </c>
      <c r="J2396" s="26">
        <v>2395</v>
      </c>
      <c r="R2396" s="15"/>
      <c r="S2396" s="15"/>
      <c r="EZ2396" s="134"/>
      <c r="FA2396" s="134"/>
      <c r="FB2396" s="134"/>
      <c r="FC2396" s="134"/>
      <c r="FD2396" s="134"/>
    </row>
    <row r="2397" spans="2:160" x14ac:dyDescent="0.2">
      <c r="B2397" s="55">
        <f t="shared" si="223"/>
        <v>0</v>
      </c>
      <c r="C2397" s="55" t="str">
        <f t="shared" si="224"/>
        <v/>
      </c>
      <c r="D2397" s="55" t="str">
        <f t="shared" si="225"/>
        <v/>
      </c>
      <c r="E2397" s="55" t="str">
        <f t="shared" si="226"/>
        <v/>
      </c>
      <c r="F2397" s="55" t="str">
        <f t="shared" si="227"/>
        <v/>
      </c>
      <c r="G2397" s="55" t="str">
        <f t="shared" si="228"/>
        <v/>
      </c>
      <c r="H2397" s="136" t="str">
        <f>IF(AND(M2397&gt;0,M2397&lt;='Summary STATS'!$C$22),1,"")</f>
        <v/>
      </c>
      <c r="J2397" s="26">
        <v>2396</v>
      </c>
      <c r="R2397" s="15"/>
      <c r="S2397" s="15"/>
      <c r="EZ2397" s="134"/>
      <c r="FA2397" s="134"/>
      <c r="FB2397" s="134"/>
      <c r="FC2397" s="134"/>
      <c r="FD2397" s="134"/>
    </row>
    <row r="2398" spans="2:160" x14ac:dyDescent="0.2">
      <c r="B2398" s="55">
        <f t="shared" si="223"/>
        <v>0</v>
      </c>
      <c r="C2398" s="55" t="str">
        <f t="shared" si="224"/>
        <v/>
      </c>
      <c r="D2398" s="55" t="str">
        <f t="shared" si="225"/>
        <v/>
      </c>
      <c r="E2398" s="55" t="str">
        <f t="shared" si="226"/>
        <v/>
      </c>
      <c r="F2398" s="55" t="str">
        <f t="shared" si="227"/>
        <v/>
      </c>
      <c r="G2398" s="55" t="str">
        <f t="shared" si="228"/>
        <v/>
      </c>
      <c r="H2398" s="136" t="str">
        <f>IF(AND(M2398&gt;0,M2398&lt;='Summary STATS'!$C$22),1,"")</f>
        <v/>
      </c>
      <c r="J2398" s="26">
        <v>2397</v>
      </c>
      <c r="R2398" s="15"/>
      <c r="S2398" s="15"/>
      <c r="EZ2398" s="134"/>
      <c r="FA2398" s="134"/>
      <c r="FB2398" s="134"/>
      <c r="FC2398" s="134"/>
      <c r="FD2398" s="134"/>
    </row>
    <row r="2399" spans="2:160" x14ac:dyDescent="0.2">
      <c r="B2399" s="55">
        <f t="shared" si="223"/>
        <v>0</v>
      </c>
      <c r="C2399" s="55" t="str">
        <f t="shared" si="224"/>
        <v/>
      </c>
      <c r="D2399" s="55" t="str">
        <f t="shared" si="225"/>
        <v/>
      </c>
      <c r="E2399" s="55" t="str">
        <f t="shared" si="226"/>
        <v/>
      </c>
      <c r="F2399" s="55" t="str">
        <f t="shared" si="227"/>
        <v/>
      </c>
      <c r="G2399" s="55" t="str">
        <f t="shared" si="228"/>
        <v/>
      </c>
      <c r="H2399" s="136" t="str">
        <f>IF(AND(M2399&gt;0,M2399&lt;='Summary STATS'!$C$22),1,"")</f>
        <v/>
      </c>
      <c r="J2399" s="26">
        <v>2398</v>
      </c>
      <c r="R2399" s="15"/>
      <c r="S2399" s="15"/>
      <c r="EZ2399" s="134"/>
      <c r="FA2399" s="134"/>
      <c r="FB2399" s="134"/>
      <c r="FC2399" s="134"/>
      <c r="FD2399" s="134"/>
    </row>
    <row r="2400" spans="2:160" x14ac:dyDescent="0.2">
      <c r="B2400" s="55">
        <f t="shared" si="223"/>
        <v>0</v>
      </c>
      <c r="C2400" s="55" t="str">
        <f t="shared" si="224"/>
        <v/>
      </c>
      <c r="D2400" s="55" t="str">
        <f t="shared" si="225"/>
        <v/>
      </c>
      <c r="E2400" s="55" t="str">
        <f t="shared" si="226"/>
        <v/>
      </c>
      <c r="F2400" s="55" t="str">
        <f t="shared" si="227"/>
        <v/>
      </c>
      <c r="G2400" s="55" t="str">
        <f t="shared" si="228"/>
        <v/>
      </c>
      <c r="H2400" s="136" t="str">
        <f>IF(AND(M2400&gt;0,M2400&lt;='Summary STATS'!$C$22),1,"")</f>
        <v/>
      </c>
      <c r="J2400" s="26">
        <v>2399</v>
      </c>
      <c r="R2400" s="15"/>
      <c r="S2400" s="15"/>
      <c r="EZ2400" s="134"/>
      <c r="FA2400" s="134"/>
      <c r="FB2400" s="134"/>
      <c r="FC2400" s="134"/>
      <c r="FD2400" s="134"/>
    </row>
    <row r="2401" spans="2:160" x14ac:dyDescent="0.2">
      <c r="B2401" s="55">
        <f t="shared" si="223"/>
        <v>0</v>
      </c>
      <c r="C2401" s="55" t="str">
        <f t="shared" si="224"/>
        <v/>
      </c>
      <c r="D2401" s="55" t="str">
        <f t="shared" si="225"/>
        <v/>
      </c>
      <c r="E2401" s="55" t="str">
        <f t="shared" si="226"/>
        <v/>
      </c>
      <c r="F2401" s="55" t="str">
        <f t="shared" si="227"/>
        <v/>
      </c>
      <c r="G2401" s="55" t="str">
        <f t="shared" si="228"/>
        <v/>
      </c>
      <c r="H2401" s="136" t="str">
        <f>IF(AND(M2401&gt;0,M2401&lt;='Summary STATS'!$C$22),1,"")</f>
        <v/>
      </c>
      <c r="J2401" s="26">
        <v>2400</v>
      </c>
      <c r="R2401" s="15"/>
      <c r="S2401" s="15"/>
      <c r="EZ2401" s="134"/>
      <c r="FA2401" s="134"/>
      <c r="FB2401" s="134"/>
      <c r="FC2401" s="134"/>
      <c r="FD2401" s="134"/>
    </row>
    <row r="2402" spans="2:160" x14ac:dyDescent="0.2">
      <c r="B2402" s="55">
        <f t="shared" si="223"/>
        <v>0</v>
      </c>
      <c r="C2402" s="55" t="str">
        <f t="shared" si="224"/>
        <v/>
      </c>
      <c r="D2402" s="55" t="str">
        <f t="shared" si="225"/>
        <v/>
      </c>
      <c r="E2402" s="55" t="str">
        <f t="shared" si="226"/>
        <v/>
      </c>
      <c r="F2402" s="55" t="str">
        <f t="shared" si="227"/>
        <v/>
      </c>
      <c r="G2402" s="55" t="str">
        <f t="shared" si="228"/>
        <v/>
      </c>
      <c r="H2402" s="136" t="str">
        <f>IF(AND(M2402&gt;0,M2402&lt;='Summary STATS'!$C$22),1,"")</f>
        <v/>
      </c>
      <c r="J2402" s="26">
        <v>2401</v>
      </c>
      <c r="R2402" s="15"/>
      <c r="S2402" s="15"/>
      <c r="EZ2402" s="134"/>
      <c r="FA2402" s="134"/>
      <c r="FB2402" s="134"/>
      <c r="FC2402" s="134"/>
      <c r="FD2402" s="134"/>
    </row>
    <row r="2403" spans="2:160" x14ac:dyDescent="0.2">
      <c r="B2403" s="55">
        <f t="shared" si="223"/>
        <v>0</v>
      </c>
      <c r="C2403" s="55" t="str">
        <f t="shared" si="224"/>
        <v/>
      </c>
      <c r="D2403" s="55" t="str">
        <f t="shared" si="225"/>
        <v/>
      </c>
      <c r="E2403" s="55" t="str">
        <f t="shared" si="226"/>
        <v/>
      </c>
      <c r="F2403" s="55" t="str">
        <f t="shared" si="227"/>
        <v/>
      </c>
      <c r="G2403" s="55" t="str">
        <f t="shared" si="228"/>
        <v/>
      </c>
      <c r="H2403" s="136" t="str">
        <f>IF(AND(M2403&gt;0,M2403&lt;='Summary STATS'!$C$22),1,"")</f>
        <v/>
      </c>
      <c r="J2403" s="26">
        <v>2402</v>
      </c>
      <c r="R2403" s="15"/>
      <c r="S2403" s="15"/>
      <c r="EZ2403" s="134"/>
      <c r="FA2403" s="134"/>
      <c r="FB2403" s="134"/>
      <c r="FC2403" s="134"/>
      <c r="FD2403" s="134"/>
    </row>
    <row r="2404" spans="2:160" x14ac:dyDescent="0.2">
      <c r="B2404" s="55">
        <f t="shared" si="223"/>
        <v>0</v>
      </c>
      <c r="C2404" s="55" t="str">
        <f t="shared" si="224"/>
        <v/>
      </c>
      <c r="D2404" s="55" t="str">
        <f t="shared" si="225"/>
        <v/>
      </c>
      <c r="E2404" s="55" t="str">
        <f t="shared" si="226"/>
        <v/>
      </c>
      <c r="F2404" s="55" t="str">
        <f t="shared" si="227"/>
        <v/>
      </c>
      <c r="G2404" s="55" t="str">
        <f t="shared" si="228"/>
        <v/>
      </c>
      <c r="H2404" s="136" t="str">
        <f>IF(AND(M2404&gt;0,M2404&lt;='Summary STATS'!$C$22),1,"")</f>
        <v/>
      </c>
      <c r="J2404" s="26">
        <v>2403</v>
      </c>
      <c r="R2404" s="15"/>
      <c r="S2404" s="15"/>
      <c r="EZ2404" s="134"/>
      <c r="FA2404" s="134"/>
      <c r="FB2404" s="134"/>
      <c r="FC2404" s="134"/>
      <c r="FD2404" s="134"/>
    </row>
    <row r="2405" spans="2:160" x14ac:dyDescent="0.2">
      <c r="B2405" s="55">
        <f t="shared" si="223"/>
        <v>0</v>
      </c>
      <c r="C2405" s="55" t="str">
        <f t="shared" si="224"/>
        <v/>
      </c>
      <c r="D2405" s="55" t="str">
        <f t="shared" si="225"/>
        <v/>
      </c>
      <c r="E2405" s="55" t="str">
        <f t="shared" si="226"/>
        <v/>
      </c>
      <c r="F2405" s="55" t="str">
        <f t="shared" si="227"/>
        <v/>
      </c>
      <c r="G2405" s="55" t="str">
        <f t="shared" si="228"/>
        <v/>
      </c>
      <c r="H2405" s="136" t="str">
        <f>IF(AND(M2405&gt;0,M2405&lt;='Summary STATS'!$C$22),1,"")</f>
        <v/>
      </c>
      <c r="J2405" s="26">
        <v>2404</v>
      </c>
      <c r="R2405" s="15"/>
      <c r="S2405" s="15"/>
      <c r="EZ2405" s="134"/>
      <c r="FA2405" s="134"/>
      <c r="FB2405" s="134"/>
      <c r="FC2405" s="134"/>
      <c r="FD2405" s="134"/>
    </row>
    <row r="2406" spans="2:160" x14ac:dyDescent="0.2">
      <c r="B2406" s="55">
        <f t="shared" si="223"/>
        <v>0</v>
      </c>
      <c r="C2406" s="55" t="str">
        <f t="shared" si="224"/>
        <v/>
      </c>
      <c r="D2406" s="55" t="str">
        <f t="shared" si="225"/>
        <v/>
      </c>
      <c r="E2406" s="55" t="str">
        <f t="shared" si="226"/>
        <v/>
      </c>
      <c r="F2406" s="55" t="str">
        <f t="shared" si="227"/>
        <v/>
      </c>
      <c r="G2406" s="55" t="str">
        <f t="shared" si="228"/>
        <v/>
      </c>
      <c r="H2406" s="136" t="str">
        <f>IF(AND(M2406&gt;0,M2406&lt;='Summary STATS'!$C$22),1,"")</f>
        <v/>
      </c>
      <c r="J2406" s="26">
        <v>2405</v>
      </c>
      <c r="R2406" s="15"/>
      <c r="S2406" s="15"/>
      <c r="EZ2406" s="134"/>
      <c r="FA2406" s="134"/>
      <c r="FB2406" s="134"/>
      <c r="FC2406" s="134"/>
      <c r="FD2406" s="134"/>
    </row>
    <row r="2407" spans="2:160" x14ac:dyDescent="0.2">
      <c r="B2407" s="55">
        <f t="shared" si="223"/>
        <v>0</v>
      </c>
      <c r="C2407" s="55" t="str">
        <f t="shared" si="224"/>
        <v/>
      </c>
      <c r="D2407" s="55" t="str">
        <f t="shared" si="225"/>
        <v/>
      </c>
      <c r="E2407" s="55" t="str">
        <f t="shared" si="226"/>
        <v/>
      </c>
      <c r="F2407" s="55" t="str">
        <f t="shared" si="227"/>
        <v/>
      </c>
      <c r="G2407" s="55" t="str">
        <f t="shared" si="228"/>
        <v/>
      </c>
      <c r="H2407" s="136" t="str">
        <f>IF(AND(M2407&gt;0,M2407&lt;='Summary STATS'!$C$22),1,"")</f>
        <v/>
      </c>
      <c r="J2407" s="26">
        <v>2406</v>
      </c>
      <c r="R2407" s="15"/>
      <c r="S2407" s="15"/>
      <c r="EZ2407" s="134"/>
      <c r="FA2407" s="134"/>
      <c r="FB2407" s="134"/>
      <c r="FC2407" s="134"/>
      <c r="FD2407" s="134"/>
    </row>
    <row r="2408" spans="2:160" x14ac:dyDescent="0.2">
      <c r="B2408" s="55">
        <f t="shared" si="223"/>
        <v>0</v>
      </c>
      <c r="C2408" s="55" t="str">
        <f t="shared" si="224"/>
        <v/>
      </c>
      <c r="D2408" s="55" t="str">
        <f t="shared" si="225"/>
        <v/>
      </c>
      <c r="E2408" s="55" t="str">
        <f t="shared" si="226"/>
        <v/>
      </c>
      <c r="F2408" s="55" t="str">
        <f t="shared" si="227"/>
        <v/>
      </c>
      <c r="G2408" s="55" t="str">
        <f t="shared" si="228"/>
        <v/>
      </c>
      <c r="H2408" s="136" t="str">
        <f>IF(AND(M2408&gt;0,M2408&lt;='Summary STATS'!$C$22),1,"")</f>
        <v/>
      </c>
      <c r="J2408" s="26">
        <v>2407</v>
      </c>
      <c r="R2408" s="15"/>
      <c r="S2408" s="15"/>
      <c r="EZ2408" s="134"/>
      <c r="FA2408" s="134"/>
      <c r="FB2408" s="134"/>
      <c r="FC2408" s="134"/>
      <c r="FD2408" s="134"/>
    </row>
    <row r="2409" spans="2:160" x14ac:dyDescent="0.2">
      <c r="B2409" s="55">
        <f t="shared" si="223"/>
        <v>0</v>
      </c>
      <c r="C2409" s="55" t="str">
        <f t="shared" si="224"/>
        <v/>
      </c>
      <c r="D2409" s="55" t="str">
        <f t="shared" si="225"/>
        <v/>
      </c>
      <c r="E2409" s="55" t="str">
        <f t="shared" si="226"/>
        <v/>
      </c>
      <c r="F2409" s="55" t="str">
        <f t="shared" si="227"/>
        <v/>
      </c>
      <c r="G2409" s="55" t="str">
        <f t="shared" si="228"/>
        <v/>
      </c>
      <c r="H2409" s="136" t="str">
        <f>IF(AND(M2409&gt;0,M2409&lt;='Summary STATS'!$C$22),1,"")</f>
        <v/>
      </c>
      <c r="J2409" s="26">
        <v>2408</v>
      </c>
      <c r="R2409" s="15"/>
      <c r="S2409" s="15"/>
      <c r="EZ2409" s="134"/>
      <c r="FA2409" s="134"/>
      <c r="FB2409" s="134"/>
      <c r="FC2409" s="134"/>
      <c r="FD2409" s="134"/>
    </row>
    <row r="2410" spans="2:160" x14ac:dyDescent="0.2">
      <c r="B2410" s="55">
        <f t="shared" si="223"/>
        <v>0</v>
      </c>
      <c r="C2410" s="55" t="str">
        <f t="shared" si="224"/>
        <v/>
      </c>
      <c r="D2410" s="55" t="str">
        <f t="shared" si="225"/>
        <v/>
      </c>
      <c r="E2410" s="55" t="str">
        <f t="shared" si="226"/>
        <v/>
      </c>
      <c r="F2410" s="55" t="str">
        <f t="shared" si="227"/>
        <v/>
      </c>
      <c r="G2410" s="55" t="str">
        <f t="shared" si="228"/>
        <v/>
      </c>
      <c r="H2410" s="136" t="str">
        <f>IF(AND(M2410&gt;0,M2410&lt;='Summary STATS'!$C$22),1,"")</f>
        <v/>
      </c>
      <c r="J2410" s="26">
        <v>2409</v>
      </c>
      <c r="R2410" s="15"/>
      <c r="S2410" s="15"/>
      <c r="EZ2410" s="134"/>
      <c r="FA2410" s="134"/>
      <c r="FB2410" s="134"/>
      <c r="FC2410" s="134"/>
      <c r="FD2410" s="134"/>
    </row>
    <row r="2411" spans="2:160" x14ac:dyDescent="0.2">
      <c r="B2411" s="55">
        <f t="shared" si="223"/>
        <v>0</v>
      </c>
      <c r="C2411" s="55" t="str">
        <f t="shared" si="224"/>
        <v/>
      </c>
      <c r="D2411" s="55" t="str">
        <f t="shared" si="225"/>
        <v/>
      </c>
      <c r="E2411" s="55" t="str">
        <f t="shared" si="226"/>
        <v/>
      </c>
      <c r="F2411" s="55" t="str">
        <f t="shared" si="227"/>
        <v/>
      </c>
      <c r="G2411" s="55" t="str">
        <f t="shared" si="228"/>
        <v/>
      </c>
      <c r="H2411" s="136" t="str">
        <f>IF(AND(M2411&gt;0,M2411&lt;='Summary STATS'!$C$22),1,"")</f>
        <v/>
      </c>
      <c r="J2411" s="26">
        <v>2410</v>
      </c>
      <c r="R2411" s="15"/>
      <c r="S2411" s="15"/>
      <c r="EZ2411" s="134"/>
      <c r="FA2411" s="134"/>
      <c r="FB2411" s="134"/>
      <c r="FC2411" s="134"/>
      <c r="FD2411" s="134"/>
    </row>
    <row r="2412" spans="2:160" x14ac:dyDescent="0.2">
      <c r="B2412" s="55">
        <f t="shared" si="223"/>
        <v>0</v>
      </c>
      <c r="C2412" s="55" t="str">
        <f t="shared" si="224"/>
        <v/>
      </c>
      <c r="D2412" s="55" t="str">
        <f t="shared" si="225"/>
        <v/>
      </c>
      <c r="E2412" s="55" t="str">
        <f t="shared" si="226"/>
        <v/>
      </c>
      <c r="F2412" s="55" t="str">
        <f t="shared" si="227"/>
        <v/>
      </c>
      <c r="G2412" s="55" t="str">
        <f t="shared" si="228"/>
        <v/>
      </c>
      <c r="H2412" s="136" t="str">
        <f>IF(AND(M2412&gt;0,M2412&lt;='Summary STATS'!$C$22),1,"")</f>
        <v/>
      </c>
      <c r="J2412" s="26">
        <v>2411</v>
      </c>
      <c r="R2412" s="15"/>
      <c r="S2412" s="15"/>
      <c r="EZ2412" s="134"/>
      <c r="FA2412" s="134"/>
      <c r="FB2412" s="134"/>
      <c r="FC2412" s="134"/>
      <c r="FD2412" s="134"/>
    </row>
    <row r="2413" spans="2:160" x14ac:dyDescent="0.2">
      <c r="B2413" s="55">
        <f t="shared" si="223"/>
        <v>0</v>
      </c>
      <c r="C2413" s="55" t="str">
        <f t="shared" si="224"/>
        <v/>
      </c>
      <c r="D2413" s="55" t="str">
        <f t="shared" si="225"/>
        <v/>
      </c>
      <c r="E2413" s="55" t="str">
        <f t="shared" si="226"/>
        <v/>
      </c>
      <c r="F2413" s="55" t="str">
        <f t="shared" si="227"/>
        <v/>
      </c>
      <c r="G2413" s="55" t="str">
        <f t="shared" si="228"/>
        <v/>
      </c>
      <c r="H2413" s="136" t="str">
        <f>IF(AND(M2413&gt;0,M2413&lt;='Summary STATS'!$C$22),1,"")</f>
        <v/>
      </c>
      <c r="J2413" s="26">
        <v>2412</v>
      </c>
      <c r="R2413" s="15"/>
      <c r="S2413" s="15"/>
      <c r="EZ2413" s="134"/>
      <c r="FA2413" s="134"/>
      <c r="FB2413" s="134"/>
      <c r="FC2413" s="134"/>
      <c r="FD2413" s="134"/>
    </row>
    <row r="2414" spans="2:160" x14ac:dyDescent="0.2">
      <c r="B2414" s="55">
        <f t="shared" si="223"/>
        <v>0</v>
      </c>
      <c r="C2414" s="55" t="str">
        <f t="shared" si="224"/>
        <v/>
      </c>
      <c r="D2414" s="55" t="str">
        <f t="shared" si="225"/>
        <v/>
      </c>
      <c r="E2414" s="55" t="str">
        <f t="shared" si="226"/>
        <v/>
      </c>
      <c r="F2414" s="55" t="str">
        <f t="shared" si="227"/>
        <v/>
      </c>
      <c r="G2414" s="55" t="str">
        <f t="shared" si="228"/>
        <v/>
      </c>
      <c r="H2414" s="136" t="str">
        <f>IF(AND(M2414&gt;0,M2414&lt;='Summary STATS'!$C$22),1,"")</f>
        <v/>
      </c>
      <c r="J2414" s="26">
        <v>2413</v>
      </c>
      <c r="R2414" s="15"/>
      <c r="S2414" s="15"/>
      <c r="EZ2414" s="134"/>
      <c r="FA2414" s="134"/>
      <c r="FB2414" s="134"/>
      <c r="FC2414" s="134"/>
      <c r="FD2414" s="134"/>
    </row>
    <row r="2415" spans="2:160" x14ac:dyDescent="0.2">
      <c r="B2415" s="55">
        <f t="shared" si="223"/>
        <v>0</v>
      </c>
      <c r="C2415" s="55" t="str">
        <f t="shared" si="224"/>
        <v/>
      </c>
      <c r="D2415" s="55" t="str">
        <f t="shared" si="225"/>
        <v/>
      </c>
      <c r="E2415" s="55" t="str">
        <f t="shared" si="226"/>
        <v/>
      </c>
      <c r="F2415" s="55" t="str">
        <f t="shared" si="227"/>
        <v/>
      </c>
      <c r="G2415" s="55" t="str">
        <f t="shared" si="228"/>
        <v/>
      </c>
      <c r="H2415" s="136" t="str">
        <f>IF(AND(M2415&gt;0,M2415&lt;='Summary STATS'!$C$22),1,"")</f>
        <v/>
      </c>
      <c r="J2415" s="26">
        <v>2414</v>
      </c>
      <c r="R2415" s="15"/>
      <c r="S2415" s="15"/>
      <c r="EZ2415" s="134"/>
      <c r="FA2415" s="134"/>
      <c r="FB2415" s="134"/>
      <c r="FC2415" s="134"/>
      <c r="FD2415" s="134"/>
    </row>
    <row r="2416" spans="2:160" x14ac:dyDescent="0.2">
      <c r="B2416" s="55">
        <f t="shared" si="223"/>
        <v>0</v>
      </c>
      <c r="C2416" s="55" t="str">
        <f t="shared" si="224"/>
        <v/>
      </c>
      <c r="D2416" s="55" t="str">
        <f t="shared" si="225"/>
        <v/>
      </c>
      <c r="E2416" s="55" t="str">
        <f t="shared" si="226"/>
        <v/>
      </c>
      <c r="F2416" s="55" t="str">
        <f t="shared" si="227"/>
        <v/>
      </c>
      <c r="G2416" s="55" t="str">
        <f t="shared" si="228"/>
        <v/>
      </c>
      <c r="H2416" s="136" t="str">
        <f>IF(AND(M2416&gt;0,M2416&lt;='Summary STATS'!$C$22),1,"")</f>
        <v/>
      </c>
      <c r="J2416" s="26">
        <v>2415</v>
      </c>
      <c r="R2416" s="15"/>
      <c r="S2416" s="15"/>
      <c r="EZ2416" s="134"/>
      <c r="FA2416" s="134"/>
      <c r="FB2416" s="134"/>
      <c r="FC2416" s="134"/>
      <c r="FD2416" s="134"/>
    </row>
    <row r="2417" spans="2:160" x14ac:dyDescent="0.2">
      <c r="B2417" s="55">
        <f t="shared" si="223"/>
        <v>0</v>
      </c>
      <c r="C2417" s="55" t="str">
        <f t="shared" si="224"/>
        <v/>
      </c>
      <c r="D2417" s="55" t="str">
        <f t="shared" si="225"/>
        <v/>
      </c>
      <c r="E2417" s="55" t="str">
        <f t="shared" si="226"/>
        <v/>
      </c>
      <c r="F2417" s="55" t="str">
        <f t="shared" si="227"/>
        <v/>
      </c>
      <c r="G2417" s="55" t="str">
        <f t="shared" si="228"/>
        <v/>
      </c>
      <c r="H2417" s="136" t="str">
        <f>IF(AND(M2417&gt;0,M2417&lt;='Summary STATS'!$C$22),1,"")</f>
        <v/>
      </c>
      <c r="J2417" s="26">
        <v>2416</v>
      </c>
      <c r="R2417" s="15"/>
      <c r="S2417" s="15"/>
      <c r="EZ2417" s="134"/>
      <c r="FA2417" s="134"/>
      <c r="FB2417" s="134"/>
      <c r="FC2417" s="134"/>
      <c r="FD2417" s="134"/>
    </row>
    <row r="2418" spans="2:160" x14ac:dyDescent="0.2">
      <c r="B2418" s="55">
        <f t="shared" si="223"/>
        <v>0</v>
      </c>
      <c r="C2418" s="55" t="str">
        <f t="shared" si="224"/>
        <v/>
      </c>
      <c r="D2418" s="55" t="str">
        <f t="shared" si="225"/>
        <v/>
      </c>
      <c r="E2418" s="55" t="str">
        <f t="shared" si="226"/>
        <v/>
      </c>
      <c r="F2418" s="55" t="str">
        <f t="shared" si="227"/>
        <v/>
      </c>
      <c r="G2418" s="55" t="str">
        <f t="shared" si="228"/>
        <v/>
      </c>
      <c r="H2418" s="136" t="str">
        <f>IF(AND(M2418&gt;0,M2418&lt;='Summary STATS'!$C$22),1,"")</f>
        <v/>
      </c>
      <c r="J2418" s="26">
        <v>2417</v>
      </c>
      <c r="R2418" s="15"/>
      <c r="S2418" s="15"/>
      <c r="EZ2418" s="134"/>
      <c r="FA2418" s="134"/>
      <c r="FB2418" s="134"/>
      <c r="FC2418" s="134"/>
      <c r="FD2418" s="134"/>
    </row>
    <row r="2419" spans="2:160" x14ac:dyDescent="0.2">
      <c r="B2419" s="55">
        <f t="shared" si="223"/>
        <v>0</v>
      </c>
      <c r="C2419" s="55" t="str">
        <f t="shared" si="224"/>
        <v/>
      </c>
      <c r="D2419" s="55" t="str">
        <f t="shared" si="225"/>
        <v/>
      </c>
      <c r="E2419" s="55" t="str">
        <f t="shared" si="226"/>
        <v/>
      </c>
      <c r="F2419" s="55" t="str">
        <f t="shared" si="227"/>
        <v/>
      </c>
      <c r="G2419" s="55" t="str">
        <f t="shared" si="228"/>
        <v/>
      </c>
      <c r="H2419" s="136" t="str">
        <f>IF(AND(M2419&gt;0,M2419&lt;='Summary STATS'!$C$22),1,"")</f>
        <v/>
      </c>
      <c r="J2419" s="26">
        <v>2418</v>
      </c>
      <c r="R2419" s="15"/>
      <c r="S2419" s="15"/>
      <c r="EZ2419" s="134"/>
      <c r="FA2419" s="134"/>
      <c r="FB2419" s="134"/>
      <c r="FC2419" s="134"/>
      <c r="FD2419" s="134"/>
    </row>
    <row r="2420" spans="2:160" x14ac:dyDescent="0.2">
      <c r="B2420" s="55">
        <f t="shared" si="223"/>
        <v>0</v>
      </c>
      <c r="C2420" s="55" t="str">
        <f t="shared" si="224"/>
        <v/>
      </c>
      <c r="D2420" s="55" t="str">
        <f t="shared" si="225"/>
        <v/>
      </c>
      <c r="E2420" s="55" t="str">
        <f t="shared" si="226"/>
        <v/>
      </c>
      <c r="F2420" s="55" t="str">
        <f t="shared" si="227"/>
        <v/>
      </c>
      <c r="G2420" s="55" t="str">
        <f t="shared" si="228"/>
        <v/>
      </c>
      <c r="H2420" s="136" t="str">
        <f>IF(AND(M2420&gt;0,M2420&lt;='Summary STATS'!$C$22),1,"")</f>
        <v/>
      </c>
      <c r="J2420" s="26">
        <v>2419</v>
      </c>
      <c r="R2420" s="15"/>
      <c r="S2420" s="15"/>
      <c r="EZ2420" s="134"/>
      <c r="FA2420" s="134"/>
      <c r="FB2420" s="134"/>
      <c r="FC2420" s="134"/>
      <c r="FD2420" s="134"/>
    </row>
    <row r="2421" spans="2:160" x14ac:dyDescent="0.2">
      <c r="B2421" s="55">
        <f t="shared" si="223"/>
        <v>0</v>
      </c>
      <c r="C2421" s="55" t="str">
        <f t="shared" si="224"/>
        <v/>
      </c>
      <c r="D2421" s="55" t="str">
        <f t="shared" si="225"/>
        <v/>
      </c>
      <c r="E2421" s="55" t="str">
        <f t="shared" si="226"/>
        <v/>
      </c>
      <c r="F2421" s="55" t="str">
        <f t="shared" si="227"/>
        <v/>
      </c>
      <c r="G2421" s="55" t="str">
        <f t="shared" si="228"/>
        <v/>
      </c>
      <c r="H2421" s="136" t="str">
        <f>IF(AND(M2421&gt;0,M2421&lt;='Summary STATS'!$C$22),1,"")</f>
        <v/>
      </c>
      <c r="J2421" s="26">
        <v>2420</v>
      </c>
      <c r="R2421" s="15"/>
      <c r="S2421" s="15"/>
      <c r="EZ2421" s="134"/>
      <c r="FA2421" s="134"/>
      <c r="FB2421" s="134"/>
      <c r="FC2421" s="134"/>
      <c r="FD2421" s="134"/>
    </row>
    <row r="2422" spans="2:160" x14ac:dyDescent="0.2">
      <c r="B2422" s="55">
        <f t="shared" si="223"/>
        <v>0</v>
      </c>
      <c r="C2422" s="55" t="str">
        <f t="shared" si="224"/>
        <v/>
      </c>
      <c r="D2422" s="55" t="str">
        <f t="shared" si="225"/>
        <v/>
      </c>
      <c r="E2422" s="55" t="str">
        <f t="shared" si="226"/>
        <v/>
      </c>
      <c r="F2422" s="55" t="str">
        <f t="shared" si="227"/>
        <v/>
      </c>
      <c r="G2422" s="55" t="str">
        <f t="shared" si="228"/>
        <v/>
      </c>
      <c r="H2422" s="136" t="str">
        <f>IF(AND(M2422&gt;0,M2422&lt;='Summary STATS'!$C$22),1,"")</f>
        <v/>
      </c>
      <c r="J2422" s="26">
        <v>2421</v>
      </c>
      <c r="R2422" s="15"/>
      <c r="S2422" s="15"/>
      <c r="EZ2422" s="134"/>
      <c r="FA2422" s="134"/>
      <c r="FB2422" s="134"/>
      <c r="FC2422" s="134"/>
      <c r="FD2422" s="134"/>
    </row>
    <row r="2423" spans="2:160" x14ac:dyDescent="0.2">
      <c r="B2423" s="55">
        <f t="shared" si="223"/>
        <v>0</v>
      </c>
      <c r="C2423" s="55" t="str">
        <f t="shared" si="224"/>
        <v/>
      </c>
      <c r="D2423" s="55" t="str">
        <f t="shared" si="225"/>
        <v/>
      </c>
      <c r="E2423" s="55" t="str">
        <f t="shared" si="226"/>
        <v/>
      </c>
      <c r="F2423" s="55" t="str">
        <f t="shared" si="227"/>
        <v/>
      </c>
      <c r="G2423" s="55" t="str">
        <f t="shared" si="228"/>
        <v/>
      </c>
      <c r="H2423" s="136" t="str">
        <f>IF(AND(M2423&gt;0,M2423&lt;='Summary STATS'!$C$22),1,"")</f>
        <v/>
      </c>
      <c r="J2423" s="26">
        <v>2422</v>
      </c>
      <c r="R2423" s="15"/>
      <c r="S2423" s="15"/>
      <c r="EZ2423" s="134"/>
      <c r="FA2423" s="134"/>
      <c r="FB2423" s="134"/>
      <c r="FC2423" s="134"/>
      <c r="FD2423" s="134"/>
    </row>
    <row r="2424" spans="2:160" x14ac:dyDescent="0.2">
      <c r="B2424" s="55">
        <f t="shared" si="223"/>
        <v>0</v>
      </c>
      <c r="C2424" s="55" t="str">
        <f t="shared" si="224"/>
        <v/>
      </c>
      <c r="D2424" s="55" t="str">
        <f t="shared" si="225"/>
        <v/>
      </c>
      <c r="E2424" s="55" t="str">
        <f t="shared" si="226"/>
        <v/>
      </c>
      <c r="F2424" s="55" t="str">
        <f t="shared" si="227"/>
        <v/>
      </c>
      <c r="G2424" s="55" t="str">
        <f t="shared" si="228"/>
        <v/>
      </c>
      <c r="H2424" s="136" t="str">
        <f>IF(AND(M2424&gt;0,M2424&lt;='Summary STATS'!$C$22),1,"")</f>
        <v/>
      </c>
      <c r="J2424" s="26">
        <v>2423</v>
      </c>
      <c r="R2424" s="15"/>
      <c r="S2424" s="15"/>
      <c r="EZ2424" s="134"/>
      <c r="FA2424" s="134"/>
      <c r="FB2424" s="134"/>
      <c r="FC2424" s="134"/>
      <c r="FD2424" s="134"/>
    </row>
    <row r="2425" spans="2:160" x14ac:dyDescent="0.2">
      <c r="B2425" s="55">
        <f t="shared" si="223"/>
        <v>0</v>
      </c>
      <c r="C2425" s="55" t="str">
        <f t="shared" si="224"/>
        <v/>
      </c>
      <c r="D2425" s="55" t="str">
        <f t="shared" si="225"/>
        <v/>
      </c>
      <c r="E2425" s="55" t="str">
        <f t="shared" si="226"/>
        <v/>
      </c>
      <c r="F2425" s="55" t="str">
        <f t="shared" si="227"/>
        <v/>
      </c>
      <c r="G2425" s="55" t="str">
        <f t="shared" si="228"/>
        <v/>
      </c>
      <c r="H2425" s="136" t="str">
        <f>IF(AND(M2425&gt;0,M2425&lt;='Summary STATS'!$C$22),1,"")</f>
        <v/>
      </c>
      <c r="J2425" s="26">
        <v>2424</v>
      </c>
      <c r="R2425" s="15"/>
      <c r="S2425" s="15"/>
      <c r="EZ2425" s="134"/>
      <c r="FA2425" s="134"/>
      <c r="FB2425" s="134"/>
      <c r="FC2425" s="134"/>
      <c r="FD2425" s="134"/>
    </row>
    <row r="2426" spans="2:160" x14ac:dyDescent="0.2">
      <c r="B2426" s="55">
        <f t="shared" si="223"/>
        <v>0</v>
      </c>
      <c r="C2426" s="55" t="str">
        <f t="shared" si="224"/>
        <v/>
      </c>
      <c r="D2426" s="55" t="str">
        <f t="shared" si="225"/>
        <v/>
      </c>
      <c r="E2426" s="55" t="str">
        <f t="shared" si="226"/>
        <v/>
      </c>
      <c r="F2426" s="55" t="str">
        <f t="shared" si="227"/>
        <v/>
      </c>
      <c r="G2426" s="55" t="str">
        <f t="shared" si="228"/>
        <v/>
      </c>
      <c r="H2426" s="136" t="str">
        <f>IF(AND(M2426&gt;0,M2426&lt;='Summary STATS'!$C$22),1,"")</f>
        <v/>
      </c>
      <c r="J2426" s="26">
        <v>2425</v>
      </c>
      <c r="R2426" s="15"/>
      <c r="S2426" s="15"/>
      <c r="EZ2426" s="134"/>
      <c r="FA2426" s="134"/>
      <c r="FB2426" s="134"/>
      <c r="FC2426" s="134"/>
      <c r="FD2426" s="134"/>
    </row>
    <row r="2427" spans="2:160" x14ac:dyDescent="0.2">
      <c r="B2427" s="55">
        <f t="shared" si="223"/>
        <v>0</v>
      </c>
      <c r="C2427" s="55" t="str">
        <f t="shared" si="224"/>
        <v/>
      </c>
      <c r="D2427" s="55" t="str">
        <f t="shared" si="225"/>
        <v/>
      </c>
      <c r="E2427" s="55" t="str">
        <f t="shared" si="226"/>
        <v/>
      </c>
      <c r="F2427" s="55" t="str">
        <f t="shared" si="227"/>
        <v/>
      </c>
      <c r="G2427" s="55" t="str">
        <f t="shared" si="228"/>
        <v/>
      </c>
      <c r="H2427" s="136" t="str">
        <f>IF(AND(M2427&gt;0,M2427&lt;='Summary STATS'!$C$22),1,"")</f>
        <v/>
      </c>
      <c r="J2427" s="26">
        <v>2426</v>
      </c>
      <c r="R2427" s="15"/>
      <c r="S2427" s="15"/>
      <c r="EZ2427" s="134"/>
      <c r="FA2427" s="134"/>
      <c r="FB2427" s="134"/>
      <c r="FC2427" s="134"/>
      <c r="FD2427" s="134"/>
    </row>
    <row r="2428" spans="2:160" x14ac:dyDescent="0.2">
      <c r="B2428" s="55">
        <f t="shared" si="223"/>
        <v>0</v>
      </c>
      <c r="C2428" s="55" t="str">
        <f t="shared" si="224"/>
        <v/>
      </c>
      <c r="D2428" s="55" t="str">
        <f t="shared" si="225"/>
        <v/>
      </c>
      <c r="E2428" s="55" t="str">
        <f t="shared" si="226"/>
        <v/>
      </c>
      <c r="F2428" s="55" t="str">
        <f t="shared" si="227"/>
        <v/>
      </c>
      <c r="G2428" s="55" t="str">
        <f t="shared" si="228"/>
        <v/>
      </c>
      <c r="H2428" s="136" t="str">
        <f>IF(AND(M2428&gt;0,M2428&lt;='Summary STATS'!$C$22),1,"")</f>
        <v/>
      </c>
      <c r="J2428" s="26">
        <v>2427</v>
      </c>
      <c r="R2428" s="15"/>
      <c r="S2428" s="15"/>
      <c r="EZ2428" s="134"/>
      <c r="FA2428" s="134"/>
      <c r="FB2428" s="134"/>
      <c r="FC2428" s="134"/>
      <c r="FD2428" s="134"/>
    </row>
    <row r="2429" spans="2:160" x14ac:dyDescent="0.2">
      <c r="B2429" s="55">
        <f t="shared" si="223"/>
        <v>0</v>
      </c>
      <c r="C2429" s="55" t="str">
        <f t="shared" si="224"/>
        <v/>
      </c>
      <c r="D2429" s="55" t="str">
        <f t="shared" si="225"/>
        <v/>
      </c>
      <c r="E2429" s="55" t="str">
        <f t="shared" si="226"/>
        <v/>
      </c>
      <c r="F2429" s="55" t="str">
        <f t="shared" si="227"/>
        <v/>
      </c>
      <c r="G2429" s="55" t="str">
        <f t="shared" si="228"/>
        <v/>
      </c>
      <c r="H2429" s="136" t="str">
        <f>IF(AND(M2429&gt;0,M2429&lt;='Summary STATS'!$C$22),1,"")</f>
        <v/>
      </c>
      <c r="J2429" s="26">
        <v>2428</v>
      </c>
      <c r="R2429" s="15"/>
      <c r="S2429" s="15"/>
      <c r="EZ2429" s="134"/>
      <c r="FA2429" s="134"/>
      <c r="FB2429" s="134"/>
      <c r="FC2429" s="134"/>
      <c r="FD2429" s="134"/>
    </row>
    <row r="2430" spans="2:160" x14ac:dyDescent="0.2">
      <c r="B2430" s="55">
        <f t="shared" si="223"/>
        <v>0</v>
      </c>
      <c r="C2430" s="55" t="str">
        <f t="shared" si="224"/>
        <v/>
      </c>
      <c r="D2430" s="55" t="str">
        <f t="shared" si="225"/>
        <v/>
      </c>
      <c r="E2430" s="55" t="str">
        <f t="shared" si="226"/>
        <v/>
      </c>
      <c r="F2430" s="55" t="str">
        <f t="shared" si="227"/>
        <v/>
      </c>
      <c r="G2430" s="55" t="str">
        <f t="shared" si="228"/>
        <v/>
      </c>
      <c r="H2430" s="136" t="str">
        <f>IF(AND(M2430&gt;0,M2430&lt;='Summary STATS'!$C$22),1,"")</f>
        <v/>
      </c>
      <c r="J2430" s="26">
        <v>2429</v>
      </c>
      <c r="R2430" s="15"/>
      <c r="S2430" s="15"/>
      <c r="EZ2430" s="134"/>
      <c r="FA2430" s="134"/>
      <c r="FB2430" s="134"/>
      <c r="FC2430" s="134"/>
      <c r="FD2430" s="134"/>
    </row>
    <row r="2431" spans="2:160" x14ac:dyDescent="0.2">
      <c r="B2431" s="55">
        <f t="shared" si="223"/>
        <v>0</v>
      </c>
      <c r="C2431" s="55" t="str">
        <f t="shared" si="224"/>
        <v/>
      </c>
      <c r="D2431" s="55" t="str">
        <f t="shared" si="225"/>
        <v/>
      </c>
      <c r="E2431" s="55" t="str">
        <f t="shared" si="226"/>
        <v/>
      </c>
      <c r="F2431" s="55" t="str">
        <f t="shared" si="227"/>
        <v/>
      </c>
      <c r="G2431" s="55" t="str">
        <f t="shared" si="228"/>
        <v/>
      </c>
      <c r="H2431" s="136" t="str">
        <f>IF(AND(M2431&gt;0,M2431&lt;='Summary STATS'!$C$22),1,"")</f>
        <v/>
      </c>
      <c r="J2431" s="26">
        <v>2430</v>
      </c>
      <c r="R2431" s="15"/>
      <c r="S2431" s="15"/>
      <c r="EZ2431" s="134"/>
      <c r="FA2431" s="134"/>
      <c r="FB2431" s="134"/>
      <c r="FC2431" s="134"/>
      <c r="FD2431" s="134"/>
    </row>
    <row r="2432" spans="2:160" x14ac:dyDescent="0.2">
      <c r="B2432" s="55">
        <f t="shared" si="223"/>
        <v>0</v>
      </c>
      <c r="C2432" s="55" t="str">
        <f t="shared" si="224"/>
        <v/>
      </c>
      <c r="D2432" s="55" t="str">
        <f t="shared" si="225"/>
        <v/>
      </c>
      <c r="E2432" s="55" t="str">
        <f t="shared" si="226"/>
        <v/>
      </c>
      <c r="F2432" s="55" t="str">
        <f t="shared" si="227"/>
        <v/>
      </c>
      <c r="G2432" s="55" t="str">
        <f t="shared" si="228"/>
        <v/>
      </c>
      <c r="H2432" s="136" t="str">
        <f>IF(AND(M2432&gt;0,M2432&lt;='Summary STATS'!$C$22),1,"")</f>
        <v/>
      </c>
      <c r="J2432" s="26">
        <v>2431</v>
      </c>
      <c r="R2432" s="15"/>
      <c r="S2432" s="15"/>
      <c r="EZ2432" s="134"/>
      <c r="FA2432" s="134"/>
      <c r="FB2432" s="134"/>
      <c r="FC2432" s="134"/>
      <c r="FD2432" s="134"/>
    </row>
    <row r="2433" spans="2:160" x14ac:dyDescent="0.2">
      <c r="B2433" s="55">
        <f t="shared" si="223"/>
        <v>0</v>
      </c>
      <c r="C2433" s="55" t="str">
        <f t="shared" si="224"/>
        <v/>
      </c>
      <c r="D2433" s="55" t="str">
        <f t="shared" si="225"/>
        <v/>
      </c>
      <c r="E2433" s="55" t="str">
        <f t="shared" si="226"/>
        <v/>
      </c>
      <c r="F2433" s="55" t="str">
        <f t="shared" si="227"/>
        <v/>
      </c>
      <c r="G2433" s="55" t="str">
        <f t="shared" si="228"/>
        <v/>
      </c>
      <c r="H2433" s="136" t="str">
        <f>IF(AND(M2433&gt;0,M2433&lt;='Summary STATS'!$C$22),1,"")</f>
        <v/>
      </c>
      <c r="J2433" s="26">
        <v>2432</v>
      </c>
      <c r="R2433" s="15"/>
      <c r="S2433" s="15"/>
      <c r="EZ2433" s="134"/>
      <c r="FA2433" s="134"/>
      <c r="FB2433" s="134"/>
      <c r="FC2433" s="134"/>
      <c r="FD2433" s="134"/>
    </row>
    <row r="2434" spans="2:160" x14ac:dyDescent="0.2">
      <c r="B2434" s="55">
        <f t="shared" ref="B2434:B2497" si="229">COUNT(R2434:EY2434,FE2434:FM2434)</f>
        <v>0</v>
      </c>
      <c r="C2434" s="55" t="str">
        <f t="shared" ref="C2434:C2497" si="230">IF(COUNT(R2434:EY2434,FE2434:FM2434)&gt;0,COUNT(R2434:EY2434,FE2434:FM2434),"")</f>
        <v/>
      </c>
      <c r="D2434" s="55" t="str">
        <f t="shared" ref="D2434:D2497" si="231">IF(COUNT(T2434:BJ2434,BL2434:BT2434,BV2434:CB2434,CD2434:EY2434,FE2434:FM2434)&gt;0,COUNT(T2434:BJ2434,BL2434:BT2434,BV2434:CB2434,CD2434:EY2434,FE2434:FM2434),"")</f>
        <v/>
      </c>
      <c r="E2434" s="55" t="str">
        <f t="shared" ref="E2434:E2497" si="232">IF(H2434=1,COUNT(R2434:EY2434,FE2434:FM2434),"")</f>
        <v/>
      </c>
      <c r="F2434" s="55" t="str">
        <f t="shared" ref="F2434:F2497" si="233">IF(H2434=1,COUNT(T2434:BJ2434,BL2434:BT2434,BV2434:CB2434,CD2434:EY2434,FE2434:FM2434),"")</f>
        <v/>
      </c>
      <c r="G2434" s="55" t="str">
        <f t="shared" si="228"/>
        <v/>
      </c>
      <c r="H2434" s="136" t="str">
        <f>IF(AND(M2434&gt;0,M2434&lt;='Summary STATS'!$C$22),1,"")</f>
        <v/>
      </c>
      <c r="J2434" s="26">
        <v>2433</v>
      </c>
      <c r="R2434" s="15"/>
      <c r="S2434" s="15"/>
      <c r="EZ2434" s="134"/>
      <c r="FA2434" s="134"/>
      <c r="FB2434" s="134"/>
      <c r="FC2434" s="134"/>
      <c r="FD2434" s="134"/>
    </row>
    <row r="2435" spans="2:160" x14ac:dyDescent="0.2">
      <c r="B2435" s="55">
        <f t="shared" si="229"/>
        <v>0</v>
      </c>
      <c r="C2435" s="55" t="str">
        <f t="shared" si="230"/>
        <v/>
      </c>
      <c r="D2435" s="55" t="str">
        <f t="shared" si="231"/>
        <v/>
      </c>
      <c r="E2435" s="55" t="str">
        <f t="shared" si="232"/>
        <v/>
      </c>
      <c r="F2435" s="55" t="str">
        <f t="shared" si="233"/>
        <v/>
      </c>
      <c r="G2435" s="55" t="str">
        <f t="shared" si="228"/>
        <v/>
      </c>
      <c r="H2435" s="136" t="str">
        <f>IF(AND(M2435&gt;0,M2435&lt;='Summary STATS'!$C$22),1,"")</f>
        <v/>
      </c>
      <c r="J2435" s="26">
        <v>2434</v>
      </c>
      <c r="R2435" s="15"/>
      <c r="S2435" s="15"/>
      <c r="EZ2435" s="134"/>
      <c r="FA2435" s="134"/>
      <c r="FB2435" s="134"/>
      <c r="FC2435" s="134"/>
      <c r="FD2435" s="134"/>
    </row>
    <row r="2436" spans="2:160" x14ac:dyDescent="0.2">
      <c r="B2436" s="55">
        <f t="shared" si="229"/>
        <v>0</v>
      </c>
      <c r="C2436" s="55" t="str">
        <f t="shared" si="230"/>
        <v/>
      </c>
      <c r="D2436" s="55" t="str">
        <f t="shared" si="231"/>
        <v/>
      </c>
      <c r="E2436" s="55" t="str">
        <f t="shared" si="232"/>
        <v/>
      </c>
      <c r="F2436" s="55" t="str">
        <f t="shared" si="233"/>
        <v/>
      </c>
      <c r="G2436" s="55" t="str">
        <f t="shared" si="228"/>
        <v/>
      </c>
      <c r="H2436" s="136" t="str">
        <f>IF(AND(M2436&gt;0,M2436&lt;='Summary STATS'!$C$22),1,"")</f>
        <v/>
      </c>
      <c r="J2436" s="26">
        <v>2435</v>
      </c>
      <c r="R2436" s="15"/>
      <c r="S2436" s="15"/>
      <c r="EZ2436" s="134"/>
      <c r="FA2436" s="134"/>
      <c r="FB2436" s="134"/>
      <c r="FC2436" s="134"/>
      <c r="FD2436" s="134"/>
    </row>
    <row r="2437" spans="2:160" x14ac:dyDescent="0.2">
      <c r="B2437" s="55">
        <f t="shared" si="229"/>
        <v>0</v>
      </c>
      <c r="C2437" s="55" t="str">
        <f t="shared" si="230"/>
        <v/>
      </c>
      <c r="D2437" s="55" t="str">
        <f t="shared" si="231"/>
        <v/>
      </c>
      <c r="E2437" s="55" t="str">
        <f t="shared" si="232"/>
        <v/>
      </c>
      <c r="F2437" s="55" t="str">
        <f t="shared" si="233"/>
        <v/>
      </c>
      <c r="G2437" s="55" t="str">
        <f t="shared" si="228"/>
        <v/>
      </c>
      <c r="H2437" s="136" t="str">
        <f>IF(AND(M2437&gt;0,M2437&lt;='Summary STATS'!$C$22),1,"")</f>
        <v/>
      </c>
      <c r="J2437" s="26">
        <v>2436</v>
      </c>
      <c r="R2437" s="15"/>
      <c r="S2437" s="15"/>
      <c r="EZ2437" s="134"/>
      <c r="FA2437" s="134"/>
      <c r="FB2437" s="134"/>
      <c r="FC2437" s="134"/>
      <c r="FD2437" s="134"/>
    </row>
    <row r="2438" spans="2:160" x14ac:dyDescent="0.2">
      <c r="B2438" s="55">
        <f t="shared" si="229"/>
        <v>0</v>
      </c>
      <c r="C2438" s="55" t="str">
        <f t="shared" si="230"/>
        <v/>
      </c>
      <c r="D2438" s="55" t="str">
        <f t="shared" si="231"/>
        <v/>
      </c>
      <c r="E2438" s="55" t="str">
        <f t="shared" si="232"/>
        <v/>
      </c>
      <c r="F2438" s="55" t="str">
        <f t="shared" si="233"/>
        <v/>
      </c>
      <c r="G2438" s="55" t="str">
        <f t="shared" si="228"/>
        <v/>
      </c>
      <c r="H2438" s="136" t="str">
        <f>IF(AND(M2438&gt;0,M2438&lt;='Summary STATS'!$C$22),1,"")</f>
        <v/>
      </c>
      <c r="J2438" s="26">
        <v>2437</v>
      </c>
      <c r="R2438" s="15"/>
      <c r="S2438" s="15"/>
      <c r="EZ2438" s="134"/>
      <c r="FA2438" s="134"/>
      <c r="FB2438" s="134"/>
      <c r="FC2438" s="134"/>
      <c r="FD2438" s="134"/>
    </row>
    <row r="2439" spans="2:160" x14ac:dyDescent="0.2">
      <c r="B2439" s="55">
        <f t="shared" si="229"/>
        <v>0</v>
      </c>
      <c r="C2439" s="55" t="str">
        <f t="shared" si="230"/>
        <v/>
      </c>
      <c r="D2439" s="55" t="str">
        <f t="shared" si="231"/>
        <v/>
      </c>
      <c r="E2439" s="55" t="str">
        <f t="shared" si="232"/>
        <v/>
      </c>
      <c r="F2439" s="55" t="str">
        <f t="shared" si="233"/>
        <v/>
      </c>
      <c r="G2439" s="55" t="str">
        <f t="shared" si="228"/>
        <v/>
      </c>
      <c r="H2439" s="136" t="str">
        <f>IF(AND(M2439&gt;0,M2439&lt;='Summary STATS'!$C$22),1,"")</f>
        <v/>
      </c>
      <c r="J2439" s="26">
        <v>2438</v>
      </c>
      <c r="R2439" s="15"/>
      <c r="S2439" s="15"/>
      <c r="EZ2439" s="134"/>
      <c r="FA2439" s="134"/>
      <c r="FB2439" s="134"/>
      <c r="FC2439" s="134"/>
      <c r="FD2439" s="134"/>
    </row>
    <row r="2440" spans="2:160" x14ac:dyDescent="0.2">
      <c r="B2440" s="55">
        <f t="shared" si="229"/>
        <v>0</v>
      </c>
      <c r="C2440" s="55" t="str">
        <f t="shared" si="230"/>
        <v/>
      </c>
      <c r="D2440" s="55" t="str">
        <f t="shared" si="231"/>
        <v/>
      </c>
      <c r="E2440" s="55" t="str">
        <f t="shared" si="232"/>
        <v/>
      </c>
      <c r="F2440" s="55" t="str">
        <f t="shared" si="233"/>
        <v/>
      </c>
      <c r="G2440" s="55" t="str">
        <f t="shared" si="228"/>
        <v/>
      </c>
      <c r="H2440" s="136" t="str">
        <f>IF(AND(M2440&gt;0,M2440&lt;='Summary STATS'!$C$22),1,"")</f>
        <v/>
      </c>
      <c r="J2440" s="26">
        <v>2439</v>
      </c>
      <c r="R2440" s="15"/>
      <c r="S2440" s="15"/>
      <c r="EZ2440" s="134"/>
      <c r="FA2440" s="134"/>
      <c r="FB2440" s="134"/>
      <c r="FC2440" s="134"/>
      <c r="FD2440" s="134"/>
    </row>
    <row r="2441" spans="2:160" x14ac:dyDescent="0.2">
      <c r="B2441" s="55">
        <f t="shared" si="229"/>
        <v>0</v>
      </c>
      <c r="C2441" s="55" t="str">
        <f t="shared" si="230"/>
        <v/>
      </c>
      <c r="D2441" s="55" t="str">
        <f t="shared" si="231"/>
        <v/>
      </c>
      <c r="E2441" s="55" t="str">
        <f t="shared" si="232"/>
        <v/>
      </c>
      <c r="F2441" s="55" t="str">
        <f t="shared" si="233"/>
        <v/>
      </c>
      <c r="G2441" s="55" t="str">
        <f t="shared" si="228"/>
        <v/>
      </c>
      <c r="H2441" s="136" t="str">
        <f>IF(AND(M2441&gt;0,M2441&lt;='Summary STATS'!$C$22),1,"")</f>
        <v/>
      </c>
      <c r="J2441" s="26">
        <v>2440</v>
      </c>
      <c r="R2441" s="15"/>
      <c r="S2441" s="15"/>
      <c r="EZ2441" s="134"/>
      <c r="FA2441" s="134"/>
      <c r="FB2441" s="134"/>
      <c r="FC2441" s="134"/>
      <c r="FD2441" s="134"/>
    </row>
    <row r="2442" spans="2:160" x14ac:dyDescent="0.2">
      <c r="B2442" s="55">
        <f t="shared" si="229"/>
        <v>0</v>
      </c>
      <c r="C2442" s="55" t="str">
        <f t="shared" si="230"/>
        <v/>
      </c>
      <c r="D2442" s="55" t="str">
        <f t="shared" si="231"/>
        <v/>
      </c>
      <c r="E2442" s="55" t="str">
        <f t="shared" si="232"/>
        <v/>
      </c>
      <c r="F2442" s="55" t="str">
        <f t="shared" si="233"/>
        <v/>
      </c>
      <c r="G2442" s="55" t="str">
        <f t="shared" si="228"/>
        <v/>
      </c>
      <c r="H2442" s="136" t="str">
        <f>IF(AND(M2442&gt;0,M2442&lt;='Summary STATS'!$C$22),1,"")</f>
        <v/>
      </c>
      <c r="J2442" s="26">
        <v>2441</v>
      </c>
      <c r="R2442" s="15"/>
      <c r="S2442" s="15"/>
      <c r="EZ2442" s="134"/>
      <c r="FA2442" s="134"/>
      <c r="FB2442" s="134"/>
      <c r="FC2442" s="134"/>
      <c r="FD2442" s="134"/>
    </row>
    <row r="2443" spans="2:160" x14ac:dyDescent="0.2">
      <c r="B2443" s="55">
        <f t="shared" si="229"/>
        <v>0</v>
      </c>
      <c r="C2443" s="55" t="str">
        <f t="shared" si="230"/>
        <v/>
      </c>
      <c r="D2443" s="55" t="str">
        <f t="shared" si="231"/>
        <v/>
      </c>
      <c r="E2443" s="55" t="str">
        <f t="shared" si="232"/>
        <v/>
      </c>
      <c r="F2443" s="55" t="str">
        <f t="shared" si="233"/>
        <v/>
      </c>
      <c r="G2443" s="55" t="str">
        <f t="shared" si="228"/>
        <v/>
      </c>
      <c r="H2443" s="136" t="str">
        <f>IF(AND(M2443&gt;0,M2443&lt;='Summary STATS'!$C$22),1,"")</f>
        <v/>
      </c>
      <c r="J2443" s="26">
        <v>2442</v>
      </c>
      <c r="R2443" s="15"/>
      <c r="S2443" s="15"/>
      <c r="EZ2443" s="134"/>
      <c r="FA2443" s="134"/>
      <c r="FB2443" s="134"/>
      <c r="FC2443" s="134"/>
      <c r="FD2443" s="134"/>
    </row>
    <row r="2444" spans="2:160" x14ac:dyDescent="0.2">
      <c r="B2444" s="55">
        <f t="shared" si="229"/>
        <v>0</v>
      </c>
      <c r="C2444" s="55" t="str">
        <f t="shared" si="230"/>
        <v/>
      </c>
      <c r="D2444" s="55" t="str">
        <f t="shared" si="231"/>
        <v/>
      </c>
      <c r="E2444" s="55" t="str">
        <f t="shared" si="232"/>
        <v/>
      </c>
      <c r="F2444" s="55" t="str">
        <f t="shared" si="233"/>
        <v/>
      </c>
      <c r="G2444" s="55" t="str">
        <f t="shared" si="228"/>
        <v/>
      </c>
      <c r="H2444" s="136" t="str">
        <f>IF(AND(M2444&gt;0,M2444&lt;='Summary STATS'!$C$22),1,"")</f>
        <v/>
      </c>
      <c r="J2444" s="26">
        <v>2443</v>
      </c>
      <c r="R2444" s="15"/>
      <c r="S2444" s="15"/>
      <c r="EZ2444" s="134"/>
      <c r="FA2444" s="134"/>
      <c r="FB2444" s="134"/>
      <c r="FC2444" s="134"/>
      <c r="FD2444" s="134"/>
    </row>
    <row r="2445" spans="2:160" x14ac:dyDescent="0.2">
      <c r="B2445" s="55">
        <f t="shared" si="229"/>
        <v>0</v>
      </c>
      <c r="C2445" s="55" t="str">
        <f t="shared" si="230"/>
        <v/>
      </c>
      <c r="D2445" s="55" t="str">
        <f t="shared" si="231"/>
        <v/>
      </c>
      <c r="E2445" s="55" t="str">
        <f t="shared" si="232"/>
        <v/>
      </c>
      <c r="F2445" s="55" t="str">
        <f t="shared" si="233"/>
        <v/>
      </c>
      <c r="G2445" s="55" t="str">
        <f t="shared" si="228"/>
        <v/>
      </c>
      <c r="H2445" s="136" t="str">
        <f>IF(AND(M2445&gt;0,M2445&lt;='Summary STATS'!$C$22),1,"")</f>
        <v/>
      </c>
      <c r="J2445" s="26">
        <v>2444</v>
      </c>
      <c r="R2445" s="15"/>
      <c r="S2445" s="15"/>
      <c r="EZ2445" s="134"/>
      <c r="FA2445" s="134"/>
      <c r="FB2445" s="134"/>
      <c r="FC2445" s="134"/>
      <c r="FD2445" s="134"/>
    </row>
    <row r="2446" spans="2:160" x14ac:dyDescent="0.2">
      <c r="B2446" s="55">
        <f t="shared" si="229"/>
        <v>0</v>
      </c>
      <c r="C2446" s="55" t="str">
        <f t="shared" si="230"/>
        <v/>
      </c>
      <c r="D2446" s="55" t="str">
        <f t="shared" si="231"/>
        <v/>
      </c>
      <c r="E2446" s="55" t="str">
        <f t="shared" si="232"/>
        <v/>
      </c>
      <c r="F2446" s="55" t="str">
        <f t="shared" si="233"/>
        <v/>
      </c>
      <c r="G2446" s="55" t="str">
        <f t="shared" si="228"/>
        <v/>
      </c>
      <c r="H2446" s="136" t="str">
        <f>IF(AND(M2446&gt;0,M2446&lt;='Summary STATS'!$C$22),1,"")</f>
        <v/>
      </c>
      <c r="J2446" s="26">
        <v>2445</v>
      </c>
      <c r="R2446" s="15"/>
      <c r="S2446" s="15"/>
      <c r="EZ2446" s="134"/>
      <c r="FA2446" s="134"/>
      <c r="FB2446" s="134"/>
      <c r="FC2446" s="134"/>
      <c r="FD2446" s="134"/>
    </row>
    <row r="2447" spans="2:160" x14ac:dyDescent="0.2">
      <c r="B2447" s="55">
        <f t="shared" si="229"/>
        <v>0</v>
      </c>
      <c r="C2447" s="55" t="str">
        <f t="shared" si="230"/>
        <v/>
      </c>
      <c r="D2447" s="55" t="str">
        <f t="shared" si="231"/>
        <v/>
      </c>
      <c r="E2447" s="55" t="str">
        <f t="shared" si="232"/>
        <v/>
      </c>
      <c r="F2447" s="55" t="str">
        <f t="shared" si="233"/>
        <v/>
      </c>
      <c r="G2447" s="55" t="str">
        <f t="shared" si="228"/>
        <v/>
      </c>
      <c r="H2447" s="136" t="str">
        <f>IF(AND(M2447&gt;0,M2447&lt;='Summary STATS'!$C$22),1,"")</f>
        <v/>
      </c>
      <c r="J2447" s="26">
        <v>2446</v>
      </c>
      <c r="R2447" s="15"/>
      <c r="S2447" s="15"/>
      <c r="EZ2447" s="134"/>
      <c r="FA2447" s="134"/>
      <c r="FB2447" s="134"/>
      <c r="FC2447" s="134"/>
      <c r="FD2447" s="134"/>
    </row>
    <row r="2448" spans="2:160" x14ac:dyDescent="0.2">
      <c r="B2448" s="55">
        <f t="shared" si="229"/>
        <v>0</v>
      </c>
      <c r="C2448" s="55" t="str">
        <f t="shared" si="230"/>
        <v/>
      </c>
      <c r="D2448" s="55" t="str">
        <f t="shared" si="231"/>
        <v/>
      </c>
      <c r="E2448" s="55" t="str">
        <f t="shared" si="232"/>
        <v/>
      </c>
      <c r="F2448" s="55" t="str">
        <f t="shared" si="233"/>
        <v/>
      </c>
      <c r="G2448" s="55" t="str">
        <f t="shared" si="228"/>
        <v/>
      </c>
      <c r="H2448" s="136" t="str">
        <f>IF(AND(M2448&gt;0,M2448&lt;='Summary STATS'!$C$22),1,"")</f>
        <v/>
      </c>
      <c r="J2448" s="26">
        <v>2447</v>
      </c>
      <c r="R2448" s="15"/>
      <c r="S2448" s="15"/>
      <c r="EZ2448" s="134"/>
      <c r="FA2448" s="134"/>
      <c r="FB2448" s="134"/>
      <c r="FC2448" s="134"/>
      <c r="FD2448" s="134"/>
    </row>
    <row r="2449" spans="2:160" x14ac:dyDescent="0.2">
      <c r="B2449" s="55">
        <f t="shared" si="229"/>
        <v>0</v>
      </c>
      <c r="C2449" s="55" t="str">
        <f t="shared" si="230"/>
        <v/>
      </c>
      <c r="D2449" s="55" t="str">
        <f t="shared" si="231"/>
        <v/>
      </c>
      <c r="E2449" s="55" t="str">
        <f t="shared" si="232"/>
        <v/>
      </c>
      <c r="F2449" s="55" t="str">
        <f t="shared" si="233"/>
        <v/>
      </c>
      <c r="G2449" s="55" t="str">
        <f t="shared" si="228"/>
        <v/>
      </c>
      <c r="H2449" s="136" t="str">
        <f>IF(AND(M2449&gt;0,M2449&lt;='Summary STATS'!$C$22),1,"")</f>
        <v/>
      </c>
      <c r="J2449" s="26">
        <v>2448</v>
      </c>
      <c r="R2449" s="15"/>
      <c r="S2449" s="15"/>
      <c r="EZ2449" s="134"/>
      <c r="FA2449" s="134"/>
      <c r="FB2449" s="134"/>
      <c r="FC2449" s="134"/>
      <c r="FD2449" s="134"/>
    </row>
    <row r="2450" spans="2:160" x14ac:dyDescent="0.2">
      <c r="B2450" s="55">
        <f t="shared" si="229"/>
        <v>0</v>
      </c>
      <c r="C2450" s="55" t="str">
        <f t="shared" si="230"/>
        <v/>
      </c>
      <c r="D2450" s="55" t="str">
        <f t="shared" si="231"/>
        <v/>
      </c>
      <c r="E2450" s="55" t="str">
        <f t="shared" si="232"/>
        <v/>
      </c>
      <c r="F2450" s="55" t="str">
        <f t="shared" si="233"/>
        <v/>
      </c>
      <c r="G2450" s="55" t="str">
        <f t="shared" si="228"/>
        <v/>
      </c>
      <c r="H2450" s="136" t="str">
        <f>IF(AND(M2450&gt;0,M2450&lt;='Summary STATS'!$C$22),1,"")</f>
        <v/>
      </c>
      <c r="J2450" s="26">
        <v>2449</v>
      </c>
      <c r="R2450" s="15"/>
      <c r="S2450" s="15"/>
      <c r="EZ2450" s="134"/>
      <c r="FA2450" s="134"/>
      <c r="FB2450" s="134"/>
      <c r="FC2450" s="134"/>
      <c r="FD2450" s="134"/>
    </row>
    <row r="2451" spans="2:160" x14ac:dyDescent="0.2">
      <c r="B2451" s="55">
        <f t="shared" si="229"/>
        <v>0</v>
      </c>
      <c r="C2451" s="55" t="str">
        <f t="shared" si="230"/>
        <v/>
      </c>
      <c r="D2451" s="55" t="str">
        <f t="shared" si="231"/>
        <v/>
      </c>
      <c r="E2451" s="55" t="str">
        <f t="shared" si="232"/>
        <v/>
      </c>
      <c r="F2451" s="55" t="str">
        <f t="shared" si="233"/>
        <v/>
      </c>
      <c r="G2451" s="55" t="str">
        <f t="shared" si="228"/>
        <v/>
      </c>
      <c r="H2451" s="136" t="str">
        <f>IF(AND(M2451&gt;0,M2451&lt;='Summary STATS'!$C$22),1,"")</f>
        <v/>
      </c>
      <c r="J2451" s="26">
        <v>2450</v>
      </c>
      <c r="R2451" s="15"/>
      <c r="S2451" s="15"/>
      <c r="EZ2451" s="134"/>
      <c r="FA2451" s="134"/>
      <c r="FB2451" s="134"/>
      <c r="FC2451" s="134"/>
      <c r="FD2451" s="134"/>
    </row>
    <row r="2452" spans="2:160" x14ac:dyDescent="0.2">
      <c r="B2452" s="55">
        <f t="shared" si="229"/>
        <v>0</v>
      </c>
      <c r="C2452" s="55" t="str">
        <f t="shared" si="230"/>
        <v/>
      </c>
      <c r="D2452" s="55" t="str">
        <f t="shared" si="231"/>
        <v/>
      </c>
      <c r="E2452" s="55" t="str">
        <f t="shared" si="232"/>
        <v/>
      </c>
      <c r="F2452" s="55" t="str">
        <f t="shared" si="233"/>
        <v/>
      </c>
      <c r="G2452" s="55" t="str">
        <f t="shared" si="228"/>
        <v/>
      </c>
      <c r="H2452" s="136" t="str">
        <f>IF(AND(M2452&gt;0,M2452&lt;='Summary STATS'!$C$22),1,"")</f>
        <v/>
      </c>
      <c r="J2452" s="26">
        <v>2451</v>
      </c>
      <c r="R2452" s="15"/>
      <c r="S2452" s="15"/>
      <c r="EZ2452" s="134"/>
      <c r="FA2452" s="134"/>
      <c r="FB2452" s="134"/>
      <c r="FC2452" s="134"/>
      <c r="FD2452" s="134"/>
    </row>
    <row r="2453" spans="2:160" x14ac:dyDescent="0.2">
      <c r="B2453" s="55">
        <f t="shared" si="229"/>
        <v>0</v>
      </c>
      <c r="C2453" s="55" t="str">
        <f t="shared" si="230"/>
        <v/>
      </c>
      <c r="D2453" s="55" t="str">
        <f t="shared" si="231"/>
        <v/>
      </c>
      <c r="E2453" s="55" t="str">
        <f t="shared" si="232"/>
        <v/>
      </c>
      <c r="F2453" s="55" t="str">
        <f t="shared" si="233"/>
        <v/>
      </c>
      <c r="G2453" s="55" t="str">
        <f t="shared" si="228"/>
        <v/>
      </c>
      <c r="H2453" s="136" t="str">
        <f>IF(AND(M2453&gt;0,M2453&lt;='Summary STATS'!$C$22),1,"")</f>
        <v/>
      </c>
      <c r="J2453" s="26">
        <v>2452</v>
      </c>
      <c r="R2453" s="15"/>
      <c r="S2453" s="15"/>
      <c r="EZ2453" s="134"/>
      <c r="FA2453" s="134"/>
      <c r="FB2453" s="134"/>
      <c r="FC2453" s="134"/>
      <c r="FD2453" s="134"/>
    </row>
    <row r="2454" spans="2:160" x14ac:dyDescent="0.2">
      <c r="B2454" s="55">
        <f t="shared" si="229"/>
        <v>0</v>
      </c>
      <c r="C2454" s="55" t="str">
        <f t="shared" si="230"/>
        <v/>
      </c>
      <c r="D2454" s="55" t="str">
        <f t="shared" si="231"/>
        <v/>
      </c>
      <c r="E2454" s="55" t="str">
        <f t="shared" si="232"/>
        <v/>
      </c>
      <c r="F2454" s="55" t="str">
        <f t="shared" si="233"/>
        <v/>
      </c>
      <c r="G2454" s="55" t="str">
        <f t="shared" si="228"/>
        <v/>
      </c>
      <c r="H2454" s="136" t="str">
        <f>IF(AND(M2454&gt;0,M2454&lt;='Summary STATS'!$C$22),1,"")</f>
        <v/>
      </c>
      <c r="J2454" s="26">
        <v>2453</v>
      </c>
      <c r="R2454" s="15"/>
      <c r="S2454" s="15"/>
      <c r="EZ2454" s="134"/>
      <c r="FA2454" s="134"/>
      <c r="FB2454" s="134"/>
      <c r="FC2454" s="134"/>
      <c r="FD2454" s="134"/>
    </row>
    <row r="2455" spans="2:160" x14ac:dyDescent="0.2">
      <c r="B2455" s="55">
        <f t="shared" si="229"/>
        <v>0</v>
      </c>
      <c r="C2455" s="55" t="str">
        <f t="shared" si="230"/>
        <v/>
      </c>
      <c r="D2455" s="55" t="str">
        <f t="shared" si="231"/>
        <v/>
      </c>
      <c r="E2455" s="55" t="str">
        <f t="shared" si="232"/>
        <v/>
      </c>
      <c r="F2455" s="55" t="str">
        <f t="shared" si="233"/>
        <v/>
      </c>
      <c r="G2455" s="55" t="str">
        <f t="shared" si="228"/>
        <v/>
      </c>
      <c r="H2455" s="136" t="str">
        <f>IF(AND(M2455&gt;0,M2455&lt;='Summary STATS'!$C$22),1,"")</f>
        <v/>
      </c>
      <c r="J2455" s="26">
        <v>2454</v>
      </c>
      <c r="R2455" s="15"/>
      <c r="S2455" s="15"/>
      <c r="EZ2455" s="134"/>
      <c r="FA2455" s="134"/>
      <c r="FB2455" s="134"/>
      <c r="FC2455" s="134"/>
      <c r="FD2455" s="134"/>
    </row>
    <row r="2456" spans="2:160" x14ac:dyDescent="0.2">
      <c r="B2456" s="55">
        <f t="shared" si="229"/>
        <v>0</v>
      </c>
      <c r="C2456" s="55" t="str">
        <f t="shared" si="230"/>
        <v/>
      </c>
      <c r="D2456" s="55" t="str">
        <f t="shared" si="231"/>
        <v/>
      </c>
      <c r="E2456" s="55" t="str">
        <f t="shared" si="232"/>
        <v/>
      </c>
      <c r="F2456" s="55" t="str">
        <f t="shared" si="233"/>
        <v/>
      </c>
      <c r="G2456" s="55" t="str">
        <f t="shared" si="228"/>
        <v/>
      </c>
      <c r="H2456" s="136" t="str">
        <f>IF(AND(M2456&gt;0,M2456&lt;='Summary STATS'!$C$22),1,"")</f>
        <v/>
      </c>
      <c r="J2456" s="26">
        <v>2455</v>
      </c>
      <c r="R2456" s="15"/>
      <c r="S2456" s="15"/>
      <c r="EZ2456" s="134"/>
      <c r="FA2456" s="134"/>
      <c r="FB2456" s="134"/>
      <c r="FC2456" s="134"/>
      <c r="FD2456" s="134"/>
    </row>
    <row r="2457" spans="2:160" x14ac:dyDescent="0.2">
      <c r="B2457" s="55">
        <f t="shared" si="229"/>
        <v>0</v>
      </c>
      <c r="C2457" s="55" t="str">
        <f t="shared" si="230"/>
        <v/>
      </c>
      <c r="D2457" s="55" t="str">
        <f t="shared" si="231"/>
        <v/>
      </c>
      <c r="E2457" s="55" t="str">
        <f t="shared" si="232"/>
        <v/>
      </c>
      <c r="F2457" s="55" t="str">
        <f t="shared" si="233"/>
        <v/>
      </c>
      <c r="G2457" s="55" t="str">
        <f t="shared" si="228"/>
        <v/>
      </c>
      <c r="H2457" s="136" t="str">
        <f>IF(AND(M2457&gt;0,M2457&lt;='Summary STATS'!$C$22),1,"")</f>
        <v/>
      </c>
      <c r="J2457" s="26">
        <v>2456</v>
      </c>
      <c r="R2457" s="15"/>
      <c r="S2457" s="15"/>
      <c r="EZ2457" s="134"/>
      <c r="FA2457" s="134"/>
      <c r="FB2457" s="134"/>
      <c r="FC2457" s="134"/>
      <c r="FD2457" s="134"/>
    </row>
    <row r="2458" spans="2:160" x14ac:dyDescent="0.2">
      <c r="B2458" s="55">
        <f t="shared" si="229"/>
        <v>0</v>
      </c>
      <c r="C2458" s="55" t="str">
        <f t="shared" si="230"/>
        <v/>
      </c>
      <c r="D2458" s="55" t="str">
        <f t="shared" si="231"/>
        <v/>
      </c>
      <c r="E2458" s="55" t="str">
        <f t="shared" si="232"/>
        <v/>
      </c>
      <c r="F2458" s="55" t="str">
        <f t="shared" si="233"/>
        <v/>
      </c>
      <c r="G2458" s="55" t="str">
        <f t="shared" ref="G2458:G2521" si="234">IF($B2458&gt;=1,$M2458,"")</f>
        <v/>
      </c>
      <c r="H2458" s="136" t="str">
        <f>IF(AND(M2458&gt;0,M2458&lt;='Summary STATS'!$C$22),1,"")</f>
        <v/>
      </c>
      <c r="J2458" s="26">
        <v>2457</v>
      </c>
      <c r="R2458" s="15"/>
      <c r="S2458" s="15"/>
      <c r="EZ2458" s="134"/>
      <c r="FA2458" s="134"/>
      <c r="FB2458" s="134"/>
      <c r="FC2458" s="134"/>
      <c r="FD2458" s="134"/>
    </row>
    <row r="2459" spans="2:160" x14ac:dyDescent="0.2">
      <c r="B2459" s="55">
        <f t="shared" si="229"/>
        <v>0</v>
      </c>
      <c r="C2459" s="55" t="str">
        <f t="shared" si="230"/>
        <v/>
      </c>
      <c r="D2459" s="55" t="str">
        <f t="shared" si="231"/>
        <v/>
      </c>
      <c r="E2459" s="55" t="str">
        <f t="shared" si="232"/>
        <v/>
      </c>
      <c r="F2459" s="55" t="str">
        <f t="shared" si="233"/>
        <v/>
      </c>
      <c r="G2459" s="55" t="str">
        <f t="shared" si="234"/>
        <v/>
      </c>
      <c r="H2459" s="136" t="str">
        <f>IF(AND(M2459&gt;0,M2459&lt;='Summary STATS'!$C$22),1,"")</f>
        <v/>
      </c>
      <c r="J2459" s="26">
        <v>2458</v>
      </c>
      <c r="R2459" s="15"/>
      <c r="S2459" s="15"/>
      <c r="EZ2459" s="134"/>
      <c r="FA2459" s="134"/>
      <c r="FB2459" s="134"/>
      <c r="FC2459" s="134"/>
      <c r="FD2459" s="134"/>
    </row>
    <row r="2460" spans="2:160" x14ac:dyDescent="0.2">
      <c r="B2460" s="55">
        <f t="shared" si="229"/>
        <v>0</v>
      </c>
      <c r="C2460" s="55" t="str">
        <f t="shared" si="230"/>
        <v/>
      </c>
      <c r="D2460" s="55" t="str">
        <f t="shared" si="231"/>
        <v/>
      </c>
      <c r="E2460" s="55" t="str">
        <f t="shared" si="232"/>
        <v/>
      </c>
      <c r="F2460" s="55" t="str">
        <f t="shared" si="233"/>
        <v/>
      </c>
      <c r="G2460" s="55" t="str">
        <f t="shared" si="234"/>
        <v/>
      </c>
      <c r="H2460" s="136" t="str">
        <f>IF(AND(M2460&gt;0,M2460&lt;='Summary STATS'!$C$22),1,"")</f>
        <v/>
      </c>
      <c r="J2460" s="26">
        <v>2459</v>
      </c>
      <c r="R2460" s="15"/>
      <c r="S2460" s="15"/>
      <c r="EZ2460" s="134"/>
      <c r="FA2460" s="134"/>
      <c r="FB2460" s="134"/>
      <c r="FC2460" s="134"/>
      <c r="FD2460" s="134"/>
    </row>
    <row r="2461" spans="2:160" x14ac:dyDescent="0.2">
      <c r="B2461" s="55">
        <f t="shared" si="229"/>
        <v>0</v>
      </c>
      <c r="C2461" s="55" t="str">
        <f t="shared" si="230"/>
        <v/>
      </c>
      <c r="D2461" s="55" t="str">
        <f t="shared" si="231"/>
        <v/>
      </c>
      <c r="E2461" s="55" t="str">
        <f t="shared" si="232"/>
        <v/>
      </c>
      <c r="F2461" s="55" t="str">
        <f t="shared" si="233"/>
        <v/>
      </c>
      <c r="G2461" s="55" t="str">
        <f t="shared" si="234"/>
        <v/>
      </c>
      <c r="H2461" s="136" t="str">
        <f>IF(AND(M2461&gt;0,M2461&lt;='Summary STATS'!$C$22),1,"")</f>
        <v/>
      </c>
      <c r="J2461" s="26">
        <v>2460</v>
      </c>
      <c r="R2461" s="15"/>
      <c r="S2461" s="15"/>
      <c r="EZ2461" s="134"/>
      <c r="FA2461" s="134"/>
      <c r="FB2461" s="134"/>
      <c r="FC2461" s="134"/>
      <c r="FD2461" s="134"/>
    </row>
    <row r="2462" spans="2:160" x14ac:dyDescent="0.2">
      <c r="B2462" s="55">
        <f t="shared" si="229"/>
        <v>0</v>
      </c>
      <c r="C2462" s="55" t="str">
        <f t="shared" si="230"/>
        <v/>
      </c>
      <c r="D2462" s="55" t="str">
        <f t="shared" si="231"/>
        <v/>
      </c>
      <c r="E2462" s="55" t="str">
        <f t="shared" si="232"/>
        <v/>
      </c>
      <c r="F2462" s="55" t="str">
        <f t="shared" si="233"/>
        <v/>
      </c>
      <c r="G2462" s="55" t="str">
        <f t="shared" si="234"/>
        <v/>
      </c>
      <c r="H2462" s="136" t="str">
        <f>IF(AND(M2462&gt;0,M2462&lt;='Summary STATS'!$C$22),1,"")</f>
        <v/>
      </c>
      <c r="J2462" s="26">
        <v>2461</v>
      </c>
      <c r="R2462" s="15"/>
      <c r="S2462" s="15"/>
      <c r="EZ2462" s="134"/>
      <c r="FA2462" s="134"/>
      <c r="FB2462" s="134"/>
      <c r="FC2462" s="134"/>
      <c r="FD2462" s="134"/>
    </row>
    <row r="2463" spans="2:160" x14ac:dyDescent="0.2">
      <c r="B2463" s="55">
        <f t="shared" si="229"/>
        <v>0</v>
      </c>
      <c r="C2463" s="55" t="str">
        <f t="shared" si="230"/>
        <v/>
      </c>
      <c r="D2463" s="55" t="str">
        <f t="shared" si="231"/>
        <v/>
      </c>
      <c r="E2463" s="55" t="str">
        <f t="shared" si="232"/>
        <v/>
      </c>
      <c r="F2463" s="55" t="str">
        <f t="shared" si="233"/>
        <v/>
      </c>
      <c r="G2463" s="55" t="str">
        <f t="shared" si="234"/>
        <v/>
      </c>
      <c r="H2463" s="136" t="str">
        <f>IF(AND(M2463&gt;0,M2463&lt;='Summary STATS'!$C$22),1,"")</f>
        <v/>
      </c>
      <c r="J2463" s="26">
        <v>2462</v>
      </c>
      <c r="R2463" s="15"/>
      <c r="S2463" s="15"/>
      <c r="EZ2463" s="134"/>
      <c r="FA2463" s="134"/>
      <c r="FB2463" s="134"/>
      <c r="FC2463" s="134"/>
      <c r="FD2463" s="134"/>
    </row>
    <row r="2464" spans="2:160" x14ac:dyDescent="0.2">
      <c r="B2464" s="55">
        <f t="shared" si="229"/>
        <v>0</v>
      </c>
      <c r="C2464" s="55" t="str">
        <f t="shared" si="230"/>
        <v/>
      </c>
      <c r="D2464" s="55" t="str">
        <f t="shared" si="231"/>
        <v/>
      </c>
      <c r="E2464" s="55" t="str">
        <f t="shared" si="232"/>
        <v/>
      </c>
      <c r="F2464" s="55" t="str">
        <f t="shared" si="233"/>
        <v/>
      </c>
      <c r="G2464" s="55" t="str">
        <f t="shared" si="234"/>
        <v/>
      </c>
      <c r="H2464" s="136" t="str">
        <f>IF(AND(M2464&gt;0,M2464&lt;='Summary STATS'!$C$22),1,"")</f>
        <v/>
      </c>
      <c r="J2464" s="26">
        <v>2463</v>
      </c>
      <c r="R2464" s="15"/>
      <c r="S2464" s="15"/>
      <c r="EZ2464" s="134"/>
      <c r="FA2464" s="134"/>
      <c r="FB2464" s="134"/>
      <c r="FC2464" s="134"/>
      <c r="FD2464" s="134"/>
    </row>
    <row r="2465" spans="2:160" x14ac:dyDescent="0.2">
      <c r="B2465" s="55">
        <f t="shared" si="229"/>
        <v>0</v>
      </c>
      <c r="C2465" s="55" t="str">
        <f t="shared" si="230"/>
        <v/>
      </c>
      <c r="D2465" s="55" t="str">
        <f t="shared" si="231"/>
        <v/>
      </c>
      <c r="E2465" s="55" t="str">
        <f t="shared" si="232"/>
        <v/>
      </c>
      <c r="F2465" s="55" t="str">
        <f t="shared" si="233"/>
        <v/>
      </c>
      <c r="G2465" s="55" t="str">
        <f t="shared" si="234"/>
        <v/>
      </c>
      <c r="H2465" s="136" t="str">
        <f>IF(AND(M2465&gt;0,M2465&lt;='Summary STATS'!$C$22),1,"")</f>
        <v/>
      </c>
      <c r="J2465" s="26">
        <v>2464</v>
      </c>
      <c r="R2465" s="15"/>
      <c r="S2465" s="15"/>
      <c r="EZ2465" s="134"/>
      <c r="FA2465" s="134"/>
      <c r="FB2465" s="134"/>
      <c r="FC2465" s="134"/>
      <c r="FD2465" s="134"/>
    </row>
    <row r="2466" spans="2:160" x14ac:dyDescent="0.2">
      <c r="B2466" s="55">
        <f t="shared" si="229"/>
        <v>0</v>
      </c>
      <c r="C2466" s="55" t="str">
        <f t="shared" si="230"/>
        <v/>
      </c>
      <c r="D2466" s="55" t="str">
        <f t="shared" si="231"/>
        <v/>
      </c>
      <c r="E2466" s="55" t="str">
        <f t="shared" si="232"/>
        <v/>
      </c>
      <c r="F2466" s="55" t="str">
        <f t="shared" si="233"/>
        <v/>
      </c>
      <c r="G2466" s="55" t="str">
        <f t="shared" si="234"/>
        <v/>
      </c>
      <c r="H2466" s="136" t="str">
        <f>IF(AND(M2466&gt;0,M2466&lt;='Summary STATS'!$C$22),1,"")</f>
        <v/>
      </c>
      <c r="J2466" s="26">
        <v>2465</v>
      </c>
      <c r="R2466" s="15"/>
      <c r="S2466" s="15"/>
      <c r="EZ2466" s="134"/>
      <c r="FA2466" s="134"/>
      <c r="FB2466" s="134"/>
      <c r="FC2466" s="134"/>
      <c r="FD2466" s="134"/>
    </row>
    <row r="2467" spans="2:160" x14ac:dyDescent="0.2">
      <c r="B2467" s="55">
        <f t="shared" si="229"/>
        <v>0</v>
      </c>
      <c r="C2467" s="55" t="str">
        <f t="shared" si="230"/>
        <v/>
      </c>
      <c r="D2467" s="55" t="str">
        <f t="shared" si="231"/>
        <v/>
      </c>
      <c r="E2467" s="55" t="str">
        <f t="shared" si="232"/>
        <v/>
      </c>
      <c r="F2467" s="55" t="str">
        <f t="shared" si="233"/>
        <v/>
      </c>
      <c r="G2467" s="55" t="str">
        <f t="shared" si="234"/>
        <v/>
      </c>
      <c r="H2467" s="136" t="str">
        <f>IF(AND(M2467&gt;0,M2467&lt;='Summary STATS'!$C$22),1,"")</f>
        <v/>
      </c>
      <c r="J2467" s="26">
        <v>2466</v>
      </c>
      <c r="R2467" s="15"/>
      <c r="S2467" s="15"/>
      <c r="EZ2467" s="134"/>
      <c r="FA2467" s="134"/>
      <c r="FB2467" s="134"/>
      <c r="FC2467" s="134"/>
      <c r="FD2467" s="134"/>
    </row>
    <row r="2468" spans="2:160" x14ac:dyDescent="0.2">
      <c r="B2468" s="55">
        <f t="shared" si="229"/>
        <v>0</v>
      </c>
      <c r="C2468" s="55" t="str">
        <f t="shared" si="230"/>
        <v/>
      </c>
      <c r="D2468" s="55" t="str">
        <f t="shared" si="231"/>
        <v/>
      </c>
      <c r="E2468" s="55" t="str">
        <f t="shared" si="232"/>
        <v/>
      </c>
      <c r="F2468" s="55" t="str">
        <f t="shared" si="233"/>
        <v/>
      </c>
      <c r="G2468" s="55" t="str">
        <f t="shared" si="234"/>
        <v/>
      </c>
      <c r="H2468" s="136" t="str">
        <f>IF(AND(M2468&gt;0,M2468&lt;='Summary STATS'!$C$22),1,"")</f>
        <v/>
      </c>
      <c r="J2468" s="26">
        <v>2467</v>
      </c>
      <c r="R2468" s="15"/>
      <c r="S2468" s="15"/>
      <c r="EZ2468" s="134"/>
      <c r="FA2468" s="134"/>
      <c r="FB2468" s="134"/>
      <c r="FC2468" s="134"/>
      <c r="FD2468" s="134"/>
    </row>
    <row r="2469" spans="2:160" x14ac:dyDescent="0.2">
      <c r="B2469" s="55">
        <f t="shared" si="229"/>
        <v>0</v>
      </c>
      <c r="C2469" s="55" t="str">
        <f t="shared" si="230"/>
        <v/>
      </c>
      <c r="D2469" s="55" t="str">
        <f t="shared" si="231"/>
        <v/>
      </c>
      <c r="E2469" s="55" t="str">
        <f t="shared" si="232"/>
        <v/>
      </c>
      <c r="F2469" s="55" t="str">
        <f t="shared" si="233"/>
        <v/>
      </c>
      <c r="G2469" s="55" t="str">
        <f t="shared" si="234"/>
        <v/>
      </c>
      <c r="H2469" s="136" t="str">
        <f>IF(AND(M2469&gt;0,M2469&lt;='Summary STATS'!$C$22),1,"")</f>
        <v/>
      </c>
      <c r="J2469" s="26">
        <v>2468</v>
      </c>
      <c r="R2469" s="15"/>
      <c r="S2469" s="15"/>
      <c r="EZ2469" s="134"/>
      <c r="FA2469" s="134"/>
      <c r="FB2469" s="134"/>
      <c r="FC2469" s="134"/>
      <c r="FD2469" s="134"/>
    </row>
    <row r="2470" spans="2:160" x14ac:dyDescent="0.2">
      <c r="B2470" s="55">
        <f t="shared" si="229"/>
        <v>0</v>
      </c>
      <c r="C2470" s="55" t="str">
        <f t="shared" si="230"/>
        <v/>
      </c>
      <c r="D2470" s="55" t="str">
        <f t="shared" si="231"/>
        <v/>
      </c>
      <c r="E2470" s="55" t="str">
        <f t="shared" si="232"/>
        <v/>
      </c>
      <c r="F2470" s="55" t="str">
        <f t="shared" si="233"/>
        <v/>
      </c>
      <c r="G2470" s="55" t="str">
        <f t="shared" si="234"/>
        <v/>
      </c>
      <c r="H2470" s="136" t="str">
        <f>IF(AND(M2470&gt;0,M2470&lt;='Summary STATS'!$C$22),1,"")</f>
        <v/>
      </c>
      <c r="J2470" s="26">
        <v>2469</v>
      </c>
      <c r="R2470" s="15"/>
      <c r="S2470" s="15"/>
      <c r="EZ2470" s="134"/>
      <c r="FA2470" s="134"/>
      <c r="FB2470" s="134"/>
      <c r="FC2470" s="134"/>
      <c r="FD2470" s="134"/>
    </row>
    <row r="2471" spans="2:160" x14ac:dyDescent="0.2">
      <c r="B2471" s="55">
        <f t="shared" si="229"/>
        <v>0</v>
      </c>
      <c r="C2471" s="55" t="str">
        <f t="shared" si="230"/>
        <v/>
      </c>
      <c r="D2471" s="55" t="str">
        <f t="shared" si="231"/>
        <v/>
      </c>
      <c r="E2471" s="55" t="str">
        <f t="shared" si="232"/>
        <v/>
      </c>
      <c r="F2471" s="55" t="str">
        <f t="shared" si="233"/>
        <v/>
      </c>
      <c r="G2471" s="55" t="str">
        <f t="shared" si="234"/>
        <v/>
      </c>
      <c r="H2471" s="136" t="str">
        <f>IF(AND(M2471&gt;0,M2471&lt;='Summary STATS'!$C$22),1,"")</f>
        <v/>
      </c>
      <c r="J2471" s="26">
        <v>2470</v>
      </c>
      <c r="R2471" s="15"/>
      <c r="S2471" s="15"/>
      <c r="EZ2471" s="134"/>
      <c r="FA2471" s="134"/>
      <c r="FB2471" s="134"/>
      <c r="FC2471" s="134"/>
      <c r="FD2471" s="134"/>
    </row>
    <row r="2472" spans="2:160" x14ac:dyDescent="0.2">
      <c r="B2472" s="55">
        <f t="shared" si="229"/>
        <v>0</v>
      </c>
      <c r="C2472" s="55" t="str">
        <f t="shared" si="230"/>
        <v/>
      </c>
      <c r="D2472" s="55" t="str">
        <f t="shared" si="231"/>
        <v/>
      </c>
      <c r="E2472" s="55" t="str">
        <f t="shared" si="232"/>
        <v/>
      </c>
      <c r="F2472" s="55" t="str">
        <f t="shared" si="233"/>
        <v/>
      </c>
      <c r="G2472" s="55" t="str">
        <f t="shared" si="234"/>
        <v/>
      </c>
      <c r="H2472" s="136" t="str">
        <f>IF(AND(M2472&gt;0,M2472&lt;='Summary STATS'!$C$22),1,"")</f>
        <v/>
      </c>
      <c r="J2472" s="26">
        <v>2471</v>
      </c>
      <c r="R2472" s="15"/>
      <c r="S2472" s="15"/>
      <c r="EZ2472" s="134"/>
      <c r="FA2472" s="134"/>
      <c r="FB2472" s="134"/>
      <c r="FC2472" s="134"/>
      <c r="FD2472" s="134"/>
    </row>
    <row r="2473" spans="2:160" x14ac:dyDescent="0.2">
      <c r="B2473" s="55">
        <f t="shared" si="229"/>
        <v>0</v>
      </c>
      <c r="C2473" s="55" t="str">
        <f t="shared" si="230"/>
        <v/>
      </c>
      <c r="D2473" s="55" t="str">
        <f t="shared" si="231"/>
        <v/>
      </c>
      <c r="E2473" s="55" t="str">
        <f t="shared" si="232"/>
        <v/>
      </c>
      <c r="F2473" s="55" t="str">
        <f t="shared" si="233"/>
        <v/>
      </c>
      <c r="G2473" s="55" t="str">
        <f t="shared" si="234"/>
        <v/>
      </c>
      <c r="H2473" s="136" t="str">
        <f>IF(AND(M2473&gt;0,M2473&lt;='Summary STATS'!$C$22),1,"")</f>
        <v/>
      </c>
      <c r="J2473" s="26">
        <v>2472</v>
      </c>
      <c r="R2473" s="15"/>
      <c r="S2473" s="15"/>
      <c r="EZ2473" s="134"/>
      <c r="FA2473" s="134"/>
      <c r="FB2473" s="134"/>
      <c r="FC2473" s="134"/>
      <c r="FD2473" s="134"/>
    </row>
    <row r="2474" spans="2:160" x14ac:dyDescent="0.2">
      <c r="B2474" s="55">
        <f t="shared" si="229"/>
        <v>0</v>
      </c>
      <c r="C2474" s="55" t="str">
        <f t="shared" si="230"/>
        <v/>
      </c>
      <c r="D2474" s="55" t="str">
        <f t="shared" si="231"/>
        <v/>
      </c>
      <c r="E2474" s="55" t="str">
        <f t="shared" si="232"/>
        <v/>
      </c>
      <c r="F2474" s="55" t="str">
        <f t="shared" si="233"/>
        <v/>
      </c>
      <c r="G2474" s="55" t="str">
        <f t="shared" si="234"/>
        <v/>
      </c>
      <c r="H2474" s="136" t="str">
        <f>IF(AND(M2474&gt;0,M2474&lt;='Summary STATS'!$C$22),1,"")</f>
        <v/>
      </c>
      <c r="J2474" s="26">
        <v>2473</v>
      </c>
      <c r="R2474" s="15"/>
      <c r="S2474" s="15"/>
      <c r="EZ2474" s="134"/>
      <c r="FA2474" s="134"/>
      <c r="FB2474" s="134"/>
      <c r="FC2474" s="134"/>
      <c r="FD2474" s="134"/>
    </row>
    <row r="2475" spans="2:160" x14ac:dyDescent="0.2">
      <c r="B2475" s="55">
        <f t="shared" si="229"/>
        <v>0</v>
      </c>
      <c r="C2475" s="55" t="str">
        <f t="shared" si="230"/>
        <v/>
      </c>
      <c r="D2475" s="55" t="str">
        <f t="shared" si="231"/>
        <v/>
      </c>
      <c r="E2475" s="55" t="str">
        <f t="shared" si="232"/>
        <v/>
      </c>
      <c r="F2475" s="55" t="str">
        <f t="shared" si="233"/>
        <v/>
      </c>
      <c r="G2475" s="55" t="str">
        <f t="shared" si="234"/>
        <v/>
      </c>
      <c r="H2475" s="136" t="str">
        <f>IF(AND(M2475&gt;0,M2475&lt;='Summary STATS'!$C$22),1,"")</f>
        <v/>
      </c>
      <c r="J2475" s="26">
        <v>2474</v>
      </c>
      <c r="R2475" s="15"/>
      <c r="S2475" s="15"/>
      <c r="EZ2475" s="134"/>
      <c r="FA2475" s="134"/>
      <c r="FB2475" s="134"/>
      <c r="FC2475" s="134"/>
      <c r="FD2475" s="134"/>
    </row>
    <row r="2476" spans="2:160" x14ac:dyDescent="0.2">
      <c r="B2476" s="55">
        <f t="shared" si="229"/>
        <v>0</v>
      </c>
      <c r="C2476" s="55" t="str">
        <f t="shared" si="230"/>
        <v/>
      </c>
      <c r="D2476" s="55" t="str">
        <f t="shared" si="231"/>
        <v/>
      </c>
      <c r="E2476" s="55" t="str">
        <f t="shared" si="232"/>
        <v/>
      </c>
      <c r="F2476" s="55" t="str">
        <f t="shared" si="233"/>
        <v/>
      </c>
      <c r="G2476" s="55" t="str">
        <f t="shared" si="234"/>
        <v/>
      </c>
      <c r="H2476" s="136" t="str">
        <f>IF(AND(M2476&gt;0,M2476&lt;='Summary STATS'!$C$22),1,"")</f>
        <v/>
      </c>
      <c r="J2476" s="26">
        <v>2475</v>
      </c>
      <c r="R2476" s="15"/>
      <c r="S2476" s="15"/>
      <c r="EZ2476" s="134"/>
      <c r="FA2476" s="134"/>
      <c r="FB2476" s="134"/>
      <c r="FC2476" s="134"/>
      <c r="FD2476" s="134"/>
    </row>
    <row r="2477" spans="2:160" x14ac:dyDescent="0.2">
      <c r="B2477" s="55">
        <f t="shared" si="229"/>
        <v>0</v>
      </c>
      <c r="C2477" s="55" t="str">
        <f t="shared" si="230"/>
        <v/>
      </c>
      <c r="D2477" s="55" t="str">
        <f t="shared" si="231"/>
        <v/>
      </c>
      <c r="E2477" s="55" t="str">
        <f t="shared" si="232"/>
        <v/>
      </c>
      <c r="F2477" s="55" t="str">
        <f t="shared" si="233"/>
        <v/>
      </c>
      <c r="G2477" s="55" t="str">
        <f t="shared" si="234"/>
        <v/>
      </c>
      <c r="H2477" s="136" t="str">
        <f>IF(AND(M2477&gt;0,M2477&lt;='Summary STATS'!$C$22),1,"")</f>
        <v/>
      </c>
      <c r="J2477" s="26">
        <v>2476</v>
      </c>
      <c r="R2477" s="15"/>
      <c r="S2477" s="15"/>
      <c r="EZ2477" s="134"/>
      <c r="FA2477" s="134"/>
      <c r="FB2477" s="134"/>
      <c r="FC2477" s="134"/>
      <c r="FD2477" s="134"/>
    </row>
    <row r="2478" spans="2:160" x14ac:dyDescent="0.2">
      <c r="B2478" s="55">
        <f t="shared" si="229"/>
        <v>0</v>
      </c>
      <c r="C2478" s="55" t="str">
        <f t="shared" si="230"/>
        <v/>
      </c>
      <c r="D2478" s="55" t="str">
        <f t="shared" si="231"/>
        <v/>
      </c>
      <c r="E2478" s="55" t="str">
        <f t="shared" si="232"/>
        <v/>
      </c>
      <c r="F2478" s="55" t="str">
        <f t="shared" si="233"/>
        <v/>
      </c>
      <c r="G2478" s="55" t="str">
        <f t="shared" si="234"/>
        <v/>
      </c>
      <c r="H2478" s="136" t="str">
        <f>IF(AND(M2478&gt;0,M2478&lt;='Summary STATS'!$C$22),1,"")</f>
        <v/>
      </c>
      <c r="J2478" s="26">
        <v>2477</v>
      </c>
      <c r="R2478" s="15"/>
      <c r="S2478" s="15"/>
      <c r="EZ2478" s="134"/>
      <c r="FA2478" s="134"/>
      <c r="FB2478" s="134"/>
      <c r="FC2478" s="134"/>
      <c r="FD2478" s="134"/>
    </row>
    <row r="2479" spans="2:160" x14ac:dyDescent="0.2">
      <c r="B2479" s="55">
        <f t="shared" si="229"/>
        <v>0</v>
      </c>
      <c r="C2479" s="55" t="str">
        <f t="shared" si="230"/>
        <v/>
      </c>
      <c r="D2479" s="55" t="str">
        <f t="shared" si="231"/>
        <v/>
      </c>
      <c r="E2479" s="55" t="str">
        <f t="shared" si="232"/>
        <v/>
      </c>
      <c r="F2479" s="55" t="str">
        <f t="shared" si="233"/>
        <v/>
      </c>
      <c r="G2479" s="55" t="str">
        <f t="shared" si="234"/>
        <v/>
      </c>
      <c r="H2479" s="136" t="str">
        <f>IF(AND(M2479&gt;0,M2479&lt;='Summary STATS'!$C$22),1,"")</f>
        <v/>
      </c>
      <c r="J2479" s="26">
        <v>2478</v>
      </c>
      <c r="R2479" s="15"/>
      <c r="S2479" s="15"/>
      <c r="EZ2479" s="134"/>
      <c r="FA2479" s="134"/>
      <c r="FB2479" s="134"/>
      <c r="FC2479" s="134"/>
      <c r="FD2479" s="134"/>
    </row>
    <row r="2480" spans="2:160" x14ac:dyDescent="0.2">
      <c r="B2480" s="55">
        <f t="shared" si="229"/>
        <v>0</v>
      </c>
      <c r="C2480" s="55" t="str">
        <f t="shared" si="230"/>
        <v/>
      </c>
      <c r="D2480" s="55" t="str">
        <f t="shared" si="231"/>
        <v/>
      </c>
      <c r="E2480" s="55" t="str">
        <f t="shared" si="232"/>
        <v/>
      </c>
      <c r="F2480" s="55" t="str">
        <f t="shared" si="233"/>
        <v/>
      </c>
      <c r="G2480" s="55" t="str">
        <f t="shared" si="234"/>
        <v/>
      </c>
      <c r="H2480" s="136" t="str">
        <f>IF(AND(M2480&gt;0,M2480&lt;='Summary STATS'!$C$22),1,"")</f>
        <v/>
      </c>
      <c r="J2480" s="26">
        <v>2479</v>
      </c>
      <c r="R2480" s="15"/>
      <c r="S2480" s="15"/>
      <c r="EZ2480" s="134"/>
      <c r="FA2480" s="134"/>
      <c r="FB2480" s="134"/>
      <c r="FC2480" s="134"/>
      <c r="FD2480" s="134"/>
    </row>
    <row r="2481" spans="2:160" x14ac:dyDescent="0.2">
      <c r="B2481" s="55">
        <f t="shared" si="229"/>
        <v>0</v>
      </c>
      <c r="C2481" s="55" t="str">
        <f t="shared" si="230"/>
        <v/>
      </c>
      <c r="D2481" s="55" t="str">
        <f t="shared" si="231"/>
        <v/>
      </c>
      <c r="E2481" s="55" t="str">
        <f t="shared" si="232"/>
        <v/>
      </c>
      <c r="F2481" s="55" t="str">
        <f t="shared" si="233"/>
        <v/>
      </c>
      <c r="G2481" s="55" t="str">
        <f t="shared" si="234"/>
        <v/>
      </c>
      <c r="H2481" s="136" t="str">
        <f>IF(AND(M2481&gt;0,M2481&lt;='Summary STATS'!$C$22),1,"")</f>
        <v/>
      </c>
      <c r="J2481" s="26">
        <v>2480</v>
      </c>
      <c r="R2481" s="15"/>
      <c r="S2481" s="15"/>
      <c r="EZ2481" s="134"/>
      <c r="FA2481" s="134"/>
      <c r="FB2481" s="134"/>
      <c r="FC2481" s="134"/>
      <c r="FD2481" s="134"/>
    </row>
    <row r="2482" spans="2:160" x14ac:dyDescent="0.2">
      <c r="B2482" s="55">
        <f t="shared" si="229"/>
        <v>0</v>
      </c>
      <c r="C2482" s="55" t="str">
        <f t="shared" si="230"/>
        <v/>
      </c>
      <c r="D2482" s="55" t="str">
        <f t="shared" si="231"/>
        <v/>
      </c>
      <c r="E2482" s="55" t="str">
        <f t="shared" si="232"/>
        <v/>
      </c>
      <c r="F2482" s="55" t="str">
        <f t="shared" si="233"/>
        <v/>
      </c>
      <c r="G2482" s="55" t="str">
        <f t="shared" si="234"/>
        <v/>
      </c>
      <c r="H2482" s="136" t="str">
        <f>IF(AND(M2482&gt;0,M2482&lt;='Summary STATS'!$C$22),1,"")</f>
        <v/>
      </c>
      <c r="J2482" s="26">
        <v>2481</v>
      </c>
      <c r="R2482" s="15"/>
      <c r="S2482" s="15"/>
      <c r="EZ2482" s="134"/>
      <c r="FA2482" s="134"/>
      <c r="FB2482" s="134"/>
      <c r="FC2482" s="134"/>
      <c r="FD2482" s="134"/>
    </row>
    <row r="2483" spans="2:160" x14ac:dyDescent="0.2">
      <c r="B2483" s="55">
        <f t="shared" si="229"/>
        <v>0</v>
      </c>
      <c r="C2483" s="55" t="str">
        <f t="shared" si="230"/>
        <v/>
      </c>
      <c r="D2483" s="55" t="str">
        <f t="shared" si="231"/>
        <v/>
      </c>
      <c r="E2483" s="55" t="str">
        <f t="shared" si="232"/>
        <v/>
      </c>
      <c r="F2483" s="55" t="str">
        <f t="shared" si="233"/>
        <v/>
      </c>
      <c r="G2483" s="55" t="str">
        <f t="shared" si="234"/>
        <v/>
      </c>
      <c r="H2483" s="136" t="str">
        <f>IF(AND(M2483&gt;0,M2483&lt;='Summary STATS'!$C$22),1,"")</f>
        <v/>
      </c>
      <c r="J2483" s="26">
        <v>2482</v>
      </c>
      <c r="R2483" s="15"/>
      <c r="S2483" s="15"/>
      <c r="EZ2483" s="134"/>
      <c r="FA2483" s="134"/>
      <c r="FB2483" s="134"/>
      <c r="FC2483" s="134"/>
      <c r="FD2483" s="134"/>
    </row>
    <row r="2484" spans="2:160" x14ac:dyDescent="0.2">
      <c r="B2484" s="55">
        <f t="shared" si="229"/>
        <v>0</v>
      </c>
      <c r="C2484" s="55" t="str">
        <f t="shared" si="230"/>
        <v/>
      </c>
      <c r="D2484" s="55" t="str">
        <f t="shared" si="231"/>
        <v/>
      </c>
      <c r="E2484" s="55" t="str">
        <f t="shared" si="232"/>
        <v/>
      </c>
      <c r="F2484" s="55" t="str">
        <f t="shared" si="233"/>
        <v/>
      </c>
      <c r="G2484" s="55" t="str">
        <f t="shared" si="234"/>
        <v/>
      </c>
      <c r="H2484" s="136" t="str">
        <f>IF(AND(M2484&gt;0,M2484&lt;='Summary STATS'!$C$22),1,"")</f>
        <v/>
      </c>
      <c r="J2484" s="26">
        <v>2483</v>
      </c>
      <c r="R2484" s="15"/>
      <c r="S2484" s="15"/>
      <c r="EZ2484" s="134"/>
      <c r="FA2484" s="134"/>
      <c r="FB2484" s="134"/>
      <c r="FC2484" s="134"/>
      <c r="FD2484" s="134"/>
    </row>
    <row r="2485" spans="2:160" x14ac:dyDescent="0.2">
      <c r="B2485" s="55">
        <f t="shared" si="229"/>
        <v>0</v>
      </c>
      <c r="C2485" s="55" t="str">
        <f t="shared" si="230"/>
        <v/>
      </c>
      <c r="D2485" s="55" t="str">
        <f t="shared" si="231"/>
        <v/>
      </c>
      <c r="E2485" s="55" t="str">
        <f t="shared" si="232"/>
        <v/>
      </c>
      <c r="F2485" s="55" t="str">
        <f t="shared" si="233"/>
        <v/>
      </c>
      <c r="G2485" s="55" t="str">
        <f t="shared" si="234"/>
        <v/>
      </c>
      <c r="H2485" s="136" t="str">
        <f>IF(AND(M2485&gt;0,M2485&lt;='Summary STATS'!$C$22),1,"")</f>
        <v/>
      </c>
      <c r="J2485" s="26">
        <v>2484</v>
      </c>
      <c r="R2485" s="15"/>
      <c r="S2485" s="15"/>
      <c r="EZ2485" s="134"/>
      <c r="FA2485" s="134"/>
      <c r="FB2485" s="134"/>
      <c r="FC2485" s="134"/>
      <c r="FD2485" s="134"/>
    </row>
    <row r="2486" spans="2:160" x14ac:dyDescent="0.2">
      <c r="B2486" s="55">
        <f t="shared" si="229"/>
        <v>0</v>
      </c>
      <c r="C2486" s="55" t="str">
        <f t="shared" si="230"/>
        <v/>
      </c>
      <c r="D2486" s="55" t="str">
        <f t="shared" si="231"/>
        <v/>
      </c>
      <c r="E2486" s="55" t="str">
        <f t="shared" si="232"/>
        <v/>
      </c>
      <c r="F2486" s="55" t="str">
        <f t="shared" si="233"/>
        <v/>
      </c>
      <c r="G2486" s="55" t="str">
        <f t="shared" si="234"/>
        <v/>
      </c>
      <c r="H2486" s="136" t="str">
        <f>IF(AND(M2486&gt;0,M2486&lt;='Summary STATS'!$C$22),1,"")</f>
        <v/>
      </c>
      <c r="J2486" s="26">
        <v>2485</v>
      </c>
      <c r="R2486" s="15"/>
      <c r="S2486" s="15"/>
      <c r="EZ2486" s="134"/>
      <c r="FA2486" s="134"/>
      <c r="FB2486" s="134"/>
      <c r="FC2486" s="134"/>
      <c r="FD2486" s="134"/>
    </row>
    <row r="2487" spans="2:160" x14ac:dyDescent="0.2">
      <c r="B2487" s="55">
        <f t="shared" si="229"/>
        <v>0</v>
      </c>
      <c r="C2487" s="55" t="str">
        <f t="shared" si="230"/>
        <v/>
      </c>
      <c r="D2487" s="55" t="str">
        <f t="shared" si="231"/>
        <v/>
      </c>
      <c r="E2487" s="55" t="str">
        <f t="shared" si="232"/>
        <v/>
      </c>
      <c r="F2487" s="55" t="str">
        <f t="shared" si="233"/>
        <v/>
      </c>
      <c r="G2487" s="55" t="str">
        <f t="shared" si="234"/>
        <v/>
      </c>
      <c r="H2487" s="136" t="str">
        <f>IF(AND(M2487&gt;0,M2487&lt;='Summary STATS'!$C$22),1,"")</f>
        <v/>
      </c>
      <c r="J2487" s="26">
        <v>2486</v>
      </c>
      <c r="R2487" s="15"/>
      <c r="S2487" s="15"/>
      <c r="EZ2487" s="134"/>
      <c r="FA2487" s="134"/>
      <c r="FB2487" s="134"/>
      <c r="FC2487" s="134"/>
      <c r="FD2487" s="134"/>
    </row>
    <row r="2488" spans="2:160" x14ac:dyDescent="0.2">
      <c r="B2488" s="55">
        <f t="shared" si="229"/>
        <v>0</v>
      </c>
      <c r="C2488" s="55" t="str">
        <f t="shared" si="230"/>
        <v/>
      </c>
      <c r="D2488" s="55" t="str">
        <f t="shared" si="231"/>
        <v/>
      </c>
      <c r="E2488" s="55" t="str">
        <f t="shared" si="232"/>
        <v/>
      </c>
      <c r="F2488" s="55" t="str">
        <f t="shared" si="233"/>
        <v/>
      </c>
      <c r="G2488" s="55" t="str">
        <f t="shared" si="234"/>
        <v/>
      </c>
      <c r="H2488" s="136" t="str">
        <f>IF(AND(M2488&gt;0,M2488&lt;='Summary STATS'!$C$22),1,"")</f>
        <v/>
      </c>
      <c r="J2488" s="26">
        <v>2487</v>
      </c>
      <c r="R2488" s="15"/>
      <c r="S2488" s="15"/>
      <c r="EZ2488" s="134"/>
      <c r="FA2488" s="134"/>
      <c r="FB2488" s="134"/>
      <c r="FC2488" s="134"/>
      <c r="FD2488" s="134"/>
    </row>
    <row r="2489" spans="2:160" x14ac:dyDescent="0.2">
      <c r="B2489" s="55">
        <f t="shared" si="229"/>
        <v>0</v>
      </c>
      <c r="C2489" s="55" t="str">
        <f t="shared" si="230"/>
        <v/>
      </c>
      <c r="D2489" s="55" t="str">
        <f t="shared" si="231"/>
        <v/>
      </c>
      <c r="E2489" s="55" t="str">
        <f t="shared" si="232"/>
        <v/>
      </c>
      <c r="F2489" s="55" t="str">
        <f t="shared" si="233"/>
        <v/>
      </c>
      <c r="G2489" s="55" t="str">
        <f t="shared" si="234"/>
        <v/>
      </c>
      <c r="H2489" s="136" t="str">
        <f>IF(AND(M2489&gt;0,M2489&lt;='Summary STATS'!$C$22),1,"")</f>
        <v/>
      </c>
      <c r="J2489" s="26">
        <v>2488</v>
      </c>
      <c r="R2489" s="15"/>
      <c r="S2489" s="15"/>
      <c r="EZ2489" s="134"/>
      <c r="FA2489" s="134"/>
      <c r="FB2489" s="134"/>
      <c r="FC2489" s="134"/>
      <c r="FD2489" s="134"/>
    </row>
    <row r="2490" spans="2:160" x14ac:dyDescent="0.2">
      <c r="B2490" s="55">
        <f t="shared" si="229"/>
        <v>0</v>
      </c>
      <c r="C2490" s="55" t="str">
        <f t="shared" si="230"/>
        <v/>
      </c>
      <c r="D2490" s="55" t="str">
        <f t="shared" si="231"/>
        <v/>
      </c>
      <c r="E2490" s="55" t="str">
        <f t="shared" si="232"/>
        <v/>
      </c>
      <c r="F2490" s="55" t="str">
        <f t="shared" si="233"/>
        <v/>
      </c>
      <c r="G2490" s="55" t="str">
        <f t="shared" si="234"/>
        <v/>
      </c>
      <c r="H2490" s="136" t="str">
        <f>IF(AND(M2490&gt;0,M2490&lt;='Summary STATS'!$C$22),1,"")</f>
        <v/>
      </c>
      <c r="J2490" s="26">
        <v>2489</v>
      </c>
      <c r="R2490" s="15"/>
      <c r="S2490" s="15"/>
      <c r="EZ2490" s="134"/>
      <c r="FA2490" s="134"/>
      <c r="FB2490" s="134"/>
      <c r="FC2490" s="134"/>
      <c r="FD2490" s="134"/>
    </row>
    <row r="2491" spans="2:160" x14ac:dyDescent="0.2">
      <c r="B2491" s="55">
        <f t="shared" si="229"/>
        <v>0</v>
      </c>
      <c r="C2491" s="55" t="str">
        <f t="shared" si="230"/>
        <v/>
      </c>
      <c r="D2491" s="55" t="str">
        <f t="shared" si="231"/>
        <v/>
      </c>
      <c r="E2491" s="55" t="str">
        <f t="shared" si="232"/>
        <v/>
      </c>
      <c r="F2491" s="55" t="str">
        <f t="shared" si="233"/>
        <v/>
      </c>
      <c r="G2491" s="55" t="str">
        <f t="shared" si="234"/>
        <v/>
      </c>
      <c r="H2491" s="136" t="str">
        <f>IF(AND(M2491&gt;0,M2491&lt;='Summary STATS'!$C$22),1,"")</f>
        <v/>
      </c>
      <c r="J2491" s="26">
        <v>2490</v>
      </c>
      <c r="R2491" s="15"/>
      <c r="S2491" s="15"/>
      <c r="EZ2491" s="134"/>
      <c r="FA2491" s="134"/>
      <c r="FB2491" s="134"/>
      <c r="FC2491" s="134"/>
      <c r="FD2491" s="134"/>
    </row>
    <row r="2492" spans="2:160" x14ac:dyDescent="0.2">
      <c r="B2492" s="55">
        <f t="shared" si="229"/>
        <v>0</v>
      </c>
      <c r="C2492" s="55" t="str">
        <f t="shared" si="230"/>
        <v/>
      </c>
      <c r="D2492" s="55" t="str">
        <f t="shared" si="231"/>
        <v/>
      </c>
      <c r="E2492" s="55" t="str">
        <f t="shared" si="232"/>
        <v/>
      </c>
      <c r="F2492" s="55" t="str">
        <f t="shared" si="233"/>
        <v/>
      </c>
      <c r="G2492" s="55" t="str">
        <f t="shared" si="234"/>
        <v/>
      </c>
      <c r="H2492" s="136" t="str">
        <f>IF(AND(M2492&gt;0,M2492&lt;='Summary STATS'!$C$22),1,"")</f>
        <v/>
      </c>
      <c r="J2492" s="26">
        <v>2491</v>
      </c>
      <c r="R2492" s="15"/>
      <c r="S2492" s="15"/>
      <c r="EZ2492" s="134"/>
      <c r="FA2492" s="134"/>
      <c r="FB2492" s="134"/>
      <c r="FC2492" s="134"/>
      <c r="FD2492" s="134"/>
    </row>
    <row r="2493" spans="2:160" x14ac:dyDescent="0.2">
      <c r="B2493" s="55">
        <f t="shared" si="229"/>
        <v>0</v>
      </c>
      <c r="C2493" s="55" t="str">
        <f t="shared" si="230"/>
        <v/>
      </c>
      <c r="D2493" s="55" t="str">
        <f t="shared" si="231"/>
        <v/>
      </c>
      <c r="E2493" s="55" t="str">
        <f t="shared" si="232"/>
        <v/>
      </c>
      <c r="F2493" s="55" t="str">
        <f t="shared" si="233"/>
        <v/>
      </c>
      <c r="G2493" s="55" t="str">
        <f t="shared" si="234"/>
        <v/>
      </c>
      <c r="H2493" s="136" t="str">
        <f>IF(AND(M2493&gt;0,M2493&lt;='Summary STATS'!$C$22),1,"")</f>
        <v/>
      </c>
      <c r="J2493" s="26">
        <v>2492</v>
      </c>
      <c r="R2493" s="15"/>
      <c r="S2493" s="15"/>
      <c r="EZ2493" s="134"/>
      <c r="FA2493" s="134"/>
      <c r="FB2493" s="134"/>
      <c r="FC2493" s="134"/>
      <c r="FD2493" s="134"/>
    </row>
    <row r="2494" spans="2:160" x14ac:dyDescent="0.2">
      <c r="B2494" s="55">
        <f t="shared" si="229"/>
        <v>0</v>
      </c>
      <c r="C2494" s="55" t="str">
        <f t="shared" si="230"/>
        <v/>
      </c>
      <c r="D2494" s="55" t="str">
        <f t="shared" si="231"/>
        <v/>
      </c>
      <c r="E2494" s="55" t="str">
        <f t="shared" si="232"/>
        <v/>
      </c>
      <c r="F2494" s="55" t="str">
        <f t="shared" si="233"/>
        <v/>
      </c>
      <c r="G2494" s="55" t="str">
        <f t="shared" si="234"/>
        <v/>
      </c>
      <c r="H2494" s="136" t="str">
        <f>IF(AND(M2494&gt;0,M2494&lt;='Summary STATS'!$C$22),1,"")</f>
        <v/>
      </c>
      <c r="J2494" s="26">
        <v>2493</v>
      </c>
      <c r="R2494" s="15"/>
      <c r="S2494" s="15"/>
      <c r="EZ2494" s="134"/>
      <c r="FA2494" s="134"/>
      <c r="FB2494" s="134"/>
      <c r="FC2494" s="134"/>
      <c r="FD2494" s="134"/>
    </row>
    <row r="2495" spans="2:160" x14ac:dyDescent="0.2">
      <c r="B2495" s="55">
        <f t="shared" si="229"/>
        <v>0</v>
      </c>
      <c r="C2495" s="55" t="str">
        <f t="shared" si="230"/>
        <v/>
      </c>
      <c r="D2495" s="55" t="str">
        <f t="shared" si="231"/>
        <v/>
      </c>
      <c r="E2495" s="55" t="str">
        <f t="shared" si="232"/>
        <v/>
      </c>
      <c r="F2495" s="55" t="str">
        <f t="shared" si="233"/>
        <v/>
      </c>
      <c r="G2495" s="55" t="str">
        <f t="shared" si="234"/>
        <v/>
      </c>
      <c r="H2495" s="136" t="str">
        <f>IF(AND(M2495&gt;0,M2495&lt;='Summary STATS'!$C$22),1,"")</f>
        <v/>
      </c>
      <c r="J2495" s="26">
        <v>2494</v>
      </c>
      <c r="R2495" s="15"/>
      <c r="S2495" s="15"/>
      <c r="EZ2495" s="134"/>
      <c r="FA2495" s="134"/>
      <c r="FB2495" s="134"/>
      <c r="FC2495" s="134"/>
      <c r="FD2495" s="134"/>
    </row>
    <row r="2496" spans="2:160" x14ac:dyDescent="0.2">
      <c r="B2496" s="55">
        <f t="shared" si="229"/>
        <v>0</v>
      </c>
      <c r="C2496" s="55" t="str">
        <f t="shared" si="230"/>
        <v/>
      </c>
      <c r="D2496" s="55" t="str">
        <f t="shared" si="231"/>
        <v/>
      </c>
      <c r="E2496" s="55" t="str">
        <f t="shared" si="232"/>
        <v/>
      </c>
      <c r="F2496" s="55" t="str">
        <f t="shared" si="233"/>
        <v/>
      </c>
      <c r="G2496" s="55" t="str">
        <f t="shared" si="234"/>
        <v/>
      </c>
      <c r="H2496" s="136" t="str">
        <f>IF(AND(M2496&gt;0,M2496&lt;='Summary STATS'!$C$22),1,"")</f>
        <v/>
      </c>
      <c r="J2496" s="26">
        <v>2495</v>
      </c>
      <c r="R2496" s="15"/>
      <c r="S2496" s="15"/>
      <c r="EZ2496" s="134"/>
      <c r="FA2496" s="134"/>
      <c r="FB2496" s="134"/>
      <c r="FC2496" s="134"/>
      <c r="FD2496" s="134"/>
    </row>
    <row r="2497" spans="2:160" x14ac:dyDescent="0.2">
      <c r="B2497" s="55">
        <f t="shared" si="229"/>
        <v>0</v>
      </c>
      <c r="C2497" s="55" t="str">
        <f t="shared" si="230"/>
        <v/>
      </c>
      <c r="D2497" s="55" t="str">
        <f t="shared" si="231"/>
        <v/>
      </c>
      <c r="E2497" s="55" t="str">
        <f t="shared" si="232"/>
        <v/>
      </c>
      <c r="F2497" s="55" t="str">
        <f t="shared" si="233"/>
        <v/>
      </c>
      <c r="G2497" s="55" t="str">
        <f t="shared" si="234"/>
        <v/>
      </c>
      <c r="H2497" s="136" t="str">
        <f>IF(AND(M2497&gt;0,M2497&lt;='Summary STATS'!$C$22),1,"")</f>
        <v/>
      </c>
      <c r="J2497" s="26">
        <v>2496</v>
      </c>
      <c r="R2497" s="15"/>
      <c r="S2497" s="15"/>
      <c r="EZ2497" s="134"/>
      <c r="FA2497" s="134"/>
      <c r="FB2497" s="134"/>
      <c r="FC2497" s="134"/>
      <c r="FD2497" s="134"/>
    </row>
    <row r="2498" spans="2:160" x14ac:dyDescent="0.2">
      <c r="B2498" s="55">
        <f t="shared" ref="B2498:B2561" si="235">COUNT(R2498:EY2498,FE2498:FM2498)</f>
        <v>0</v>
      </c>
      <c r="C2498" s="55" t="str">
        <f t="shared" ref="C2498:C2561" si="236">IF(COUNT(R2498:EY2498,FE2498:FM2498)&gt;0,COUNT(R2498:EY2498,FE2498:FM2498),"")</f>
        <v/>
      </c>
      <c r="D2498" s="55" t="str">
        <f t="shared" ref="D2498:D2561" si="237">IF(COUNT(T2498:BJ2498,BL2498:BT2498,BV2498:CB2498,CD2498:EY2498,FE2498:FM2498)&gt;0,COUNT(T2498:BJ2498,BL2498:BT2498,BV2498:CB2498,CD2498:EY2498,FE2498:FM2498),"")</f>
        <v/>
      </c>
      <c r="E2498" s="55" t="str">
        <f t="shared" ref="E2498:E2561" si="238">IF(H2498=1,COUNT(R2498:EY2498,FE2498:FM2498),"")</f>
        <v/>
      </c>
      <c r="F2498" s="55" t="str">
        <f t="shared" ref="F2498:F2561" si="239">IF(H2498=1,COUNT(T2498:BJ2498,BL2498:BT2498,BV2498:CB2498,CD2498:EY2498,FE2498:FM2498),"")</f>
        <v/>
      </c>
      <c r="G2498" s="55" t="str">
        <f t="shared" si="234"/>
        <v/>
      </c>
      <c r="H2498" s="136" t="str">
        <f>IF(AND(M2498&gt;0,M2498&lt;='Summary STATS'!$C$22),1,"")</f>
        <v/>
      </c>
      <c r="J2498" s="26">
        <v>2497</v>
      </c>
      <c r="R2498" s="15"/>
      <c r="S2498" s="15"/>
      <c r="EZ2498" s="134"/>
      <c r="FA2498" s="134"/>
      <c r="FB2498" s="134"/>
      <c r="FC2498" s="134"/>
      <c r="FD2498" s="134"/>
    </row>
    <row r="2499" spans="2:160" x14ac:dyDescent="0.2">
      <c r="B2499" s="55">
        <f t="shared" si="235"/>
        <v>0</v>
      </c>
      <c r="C2499" s="55" t="str">
        <f t="shared" si="236"/>
        <v/>
      </c>
      <c r="D2499" s="55" t="str">
        <f t="shared" si="237"/>
        <v/>
      </c>
      <c r="E2499" s="55" t="str">
        <f t="shared" si="238"/>
        <v/>
      </c>
      <c r="F2499" s="55" t="str">
        <f t="shared" si="239"/>
        <v/>
      </c>
      <c r="G2499" s="55" t="str">
        <f t="shared" si="234"/>
        <v/>
      </c>
      <c r="H2499" s="136" t="str">
        <f>IF(AND(M2499&gt;0,M2499&lt;='Summary STATS'!$C$22),1,"")</f>
        <v/>
      </c>
      <c r="J2499" s="26">
        <v>2498</v>
      </c>
      <c r="R2499" s="15"/>
      <c r="S2499" s="15"/>
      <c r="EZ2499" s="134"/>
      <c r="FA2499" s="134"/>
      <c r="FB2499" s="134"/>
      <c r="FC2499" s="134"/>
      <c r="FD2499" s="134"/>
    </row>
    <row r="2500" spans="2:160" x14ac:dyDescent="0.2">
      <c r="B2500" s="55">
        <f t="shared" si="235"/>
        <v>0</v>
      </c>
      <c r="C2500" s="55" t="str">
        <f t="shared" si="236"/>
        <v/>
      </c>
      <c r="D2500" s="55" t="str">
        <f t="shared" si="237"/>
        <v/>
      </c>
      <c r="E2500" s="55" t="str">
        <f t="shared" si="238"/>
        <v/>
      </c>
      <c r="F2500" s="55" t="str">
        <f t="shared" si="239"/>
        <v/>
      </c>
      <c r="G2500" s="55" t="str">
        <f t="shared" si="234"/>
        <v/>
      </c>
      <c r="H2500" s="136" t="str">
        <f>IF(AND(M2500&gt;0,M2500&lt;='Summary STATS'!$C$22),1,"")</f>
        <v/>
      </c>
      <c r="J2500" s="26">
        <v>2499</v>
      </c>
      <c r="R2500" s="15"/>
      <c r="S2500" s="15"/>
      <c r="EZ2500" s="134"/>
      <c r="FA2500" s="134"/>
      <c r="FB2500" s="134"/>
      <c r="FC2500" s="134"/>
      <c r="FD2500" s="134"/>
    </row>
    <row r="2501" spans="2:160" x14ac:dyDescent="0.2">
      <c r="B2501" s="55">
        <f t="shared" si="235"/>
        <v>0</v>
      </c>
      <c r="C2501" s="55" t="str">
        <f t="shared" si="236"/>
        <v/>
      </c>
      <c r="D2501" s="55" t="str">
        <f t="shared" si="237"/>
        <v/>
      </c>
      <c r="E2501" s="55" t="str">
        <f t="shared" si="238"/>
        <v/>
      </c>
      <c r="F2501" s="55" t="str">
        <f t="shared" si="239"/>
        <v/>
      </c>
      <c r="G2501" s="55" t="str">
        <f t="shared" si="234"/>
        <v/>
      </c>
      <c r="H2501" s="136" t="str">
        <f>IF(AND(M2501&gt;0,M2501&lt;='Summary STATS'!$C$22),1,"")</f>
        <v/>
      </c>
      <c r="J2501" s="26">
        <v>2500</v>
      </c>
      <c r="R2501" s="15"/>
      <c r="S2501" s="15"/>
      <c r="EZ2501" s="134"/>
      <c r="FA2501" s="134"/>
      <c r="FB2501" s="134"/>
      <c r="FC2501" s="134"/>
      <c r="FD2501" s="134"/>
    </row>
    <row r="2502" spans="2:160" x14ac:dyDescent="0.2">
      <c r="B2502" s="55">
        <f t="shared" si="235"/>
        <v>0</v>
      </c>
      <c r="C2502" s="55" t="str">
        <f t="shared" si="236"/>
        <v/>
      </c>
      <c r="D2502" s="55" t="str">
        <f t="shared" si="237"/>
        <v/>
      </c>
      <c r="E2502" s="55" t="str">
        <f t="shared" si="238"/>
        <v/>
      </c>
      <c r="F2502" s="55" t="str">
        <f t="shared" si="239"/>
        <v/>
      </c>
      <c r="G2502" s="55" t="str">
        <f t="shared" si="234"/>
        <v/>
      </c>
      <c r="H2502" s="136" t="str">
        <f>IF(AND(M2502&gt;0,M2502&lt;='Summary STATS'!$C$22),1,"")</f>
        <v/>
      </c>
      <c r="J2502" s="26">
        <v>2501</v>
      </c>
      <c r="R2502" s="15"/>
      <c r="S2502" s="15"/>
      <c r="EZ2502" s="134"/>
      <c r="FA2502" s="134"/>
      <c r="FB2502" s="134"/>
      <c r="FC2502" s="134"/>
      <c r="FD2502" s="134"/>
    </row>
    <row r="2503" spans="2:160" x14ac:dyDescent="0.2">
      <c r="B2503" s="55">
        <f t="shared" si="235"/>
        <v>0</v>
      </c>
      <c r="C2503" s="55" t="str">
        <f t="shared" si="236"/>
        <v/>
      </c>
      <c r="D2503" s="55" t="str">
        <f t="shared" si="237"/>
        <v/>
      </c>
      <c r="E2503" s="55" t="str">
        <f t="shared" si="238"/>
        <v/>
      </c>
      <c r="F2503" s="55" t="str">
        <f t="shared" si="239"/>
        <v/>
      </c>
      <c r="G2503" s="55" t="str">
        <f t="shared" si="234"/>
        <v/>
      </c>
      <c r="H2503" s="136" t="str">
        <f>IF(AND(M2503&gt;0,M2503&lt;='Summary STATS'!$C$22),1,"")</f>
        <v/>
      </c>
      <c r="J2503" s="26">
        <v>2502</v>
      </c>
      <c r="R2503" s="15"/>
      <c r="S2503" s="15"/>
      <c r="EZ2503" s="134"/>
      <c r="FA2503" s="134"/>
      <c r="FB2503" s="134"/>
      <c r="FC2503" s="134"/>
      <c r="FD2503" s="134"/>
    </row>
    <row r="2504" spans="2:160" x14ac:dyDescent="0.2">
      <c r="B2504" s="55">
        <f t="shared" si="235"/>
        <v>0</v>
      </c>
      <c r="C2504" s="55" t="str">
        <f t="shared" si="236"/>
        <v/>
      </c>
      <c r="D2504" s="55" t="str">
        <f t="shared" si="237"/>
        <v/>
      </c>
      <c r="E2504" s="55" t="str">
        <f t="shared" si="238"/>
        <v/>
      </c>
      <c r="F2504" s="55" t="str">
        <f t="shared" si="239"/>
        <v/>
      </c>
      <c r="G2504" s="55" t="str">
        <f t="shared" si="234"/>
        <v/>
      </c>
      <c r="H2504" s="136" t="str">
        <f>IF(AND(M2504&gt;0,M2504&lt;='Summary STATS'!$C$22),1,"")</f>
        <v/>
      </c>
      <c r="J2504" s="26">
        <v>2503</v>
      </c>
      <c r="R2504" s="15"/>
      <c r="S2504" s="15"/>
      <c r="EZ2504" s="134"/>
      <c r="FA2504" s="134"/>
      <c r="FB2504" s="134"/>
      <c r="FC2504" s="134"/>
      <c r="FD2504" s="134"/>
    </row>
    <row r="2505" spans="2:160" x14ac:dyDescent="0.2">
      <c r="B2505" s="55">
        <f t="shared" si="235"/>
        <v>0</v>
      </c>
      <c r="C2505" s="55" t="str">
        <f t="shared" si="236"/>
        <v/>
      </c>
      <c r="D2505" s="55" t="str">
        <f t="shared" si="237"/>
        <v/>
      </c>
      <c r="E2505" s="55" t="str">
        <f t="shared" si="238"/>
        <v/>
      </c>
      <c r="F2505" s="55" t="str">
        <f t="shared" si="239"/>
        <v/>
      </c>
      <c r="G2505" s="55" t="str">
        <f t="shared" si="234"/>
        <v/>
      </c>
      <c r="H2505" s="136" t="str">
        <f>IF(AND(M2505&gt;0,M2505&lt;='Summary STATS'!$C$22),1,"")</f>
        <v/>
      </c>
      <c r="J2505" s="26">
        <v>2504</v>
      </c>
      <c r="R2505" s="15"/>
      <c r="S2505" s="15"/>
      <c r="EZ2505" s="134"/>
      <c r="FA2505" s="134"/>
      <c r="FB2505" s="134"/>
      <c r="FC2505" s="134"/>
      <c r="FD2505" s="134"/>
    </row>
    <row r="2506" spans="2:160" x14ac:dyDescent="0.2">
      <c r="B2506" s="55">
        <f t="shared" si="235"/>
        <v>0</v>
      </c>
      <c r="C2506" s="55" t="str">
        <f t="shared" si="236"/>
        <v/>
      </c>
      <c r="D2506" s="55" t="str">
        <f t="shared" si="237"/>
        <v/>
      </c>
      <c r="E2506" s="55" t="str">
        <f t="shared" si="238"/>
        <v/>
      </c>
      <c r="F2506" s="55" t="str">
        <f t="shared" si="239"/>
        <v/>
      </c>
      <c r="G2506" s="55" t="str">
        <f t="shared" si="234"/>
        <v/>
      </c>
      <c r="H2506" s="136" t="str">
        <f>IF(AND(M2506&gt;0,M2506&lt;='Summary STATS'!$C$22),1,"")</f>
        <v/>
      </c>
      <c r="J2506" s="26">
        <v>2505</v>
      </c>
      <c r="R2506" s="15"/>
      <c r="S2506" s="15"/>
      <c r="EZ2506" s="134"/>
      <c r="FA2506" s="134"/>
      <c r="FB2506" s="134"/>
      <c r="FC2506" s="134"/>
      <c r="FD2506" s="134"/>
    </row>
    <row r="2507" spans="2:160" x14ac:dyDescent="0.2">
      <c r="B2507" s="55">
        <f t="shared" si="235"/>
        <v>0</v>
      </c>
      <c r="C2507" s="55" t="str">
        <f t="shared" si="236"/>
        <v/>
      </c>
      <c r="D2507" s="55" t="str">
        <f t="shared" si="237"/>
        <v/>
      </c>
      <c r="E2507" s="55" t="str">
        <f t="shared" si="238"/>
        <v/>
      </c>
      <c r="F2507" s="55" t="str">
        <f t="shared" si="239"/>
        <v/>
      </c>
      <c r="G2507" s="55" t="str">
        <f t="shared" si="234"/>
        <v/>
      </c>
      <c r="H2507" s="136" t="str">
        <f>IF(AND(M2507&gt;0,M2507&lt;='Summary STATS'!$C$22),1,"")</f>
        <v/>
      </c>
      <c r="J2507" s="26">
        <v>2506</v>
      </c>
      <c r="R2507" s="15"/>
      <c r="S2507" s="15"/>
      <c r="EZ2507" s="134"/>
      <c r="FA2507" s="134"/>
      <c r="FB2507" s="134"/>
      <c r="FC2507" s="134"/>
      <c r="FD2507" s="134"/>
    </row>
    <row r="2508" spans="2:160" x14ac:dyDescent="0.2">
      <c r="B2508" s="55">
        <f t="shared" si="235"/>
        <v>0</v>
      </c>
      <c r="C2508" s="55" t="str">
        <f t="shared" si="236"/>
        <v/>
      </c>
      <c r="D2508" s="55" t="str">
        <f t="shared" si="237"/>
        <v/>
      </c>
      <c r="E2508" s="55" t="str">
        <f t="shared" si="238"/>
        <v/>
      </c>
      <c r="F2508" s="55" t="str">
        <f t="shared" si="239"/>
        <v/>
      </c>
      <c r="G2508" s="55" t="str">
        <f t="shared" si="234"/>
        <v/>
      </c>
      <c r="H2508" s="136" t="str">
        <f>IF(AND(M2508&gt;0,M2508&lt;='Summary STATS'!$C$22),1,"")</f>
        <v/>
      </c>
      <c r="J2508" s="26">
        <v>2507</v>
      </c>
      <c r="R2508" s="15"/>
      <c r="S2508" s="15"/>
      <c r="EZ2508" s="134"/>
      <c r="FA2508" s="134"/>
      <c r="FB2508" s="134"/>
      <c r="FC2508" s="134"/>
      <c r="FD2508" s="134"/>
    </row>
    <row r="2509" spans="2:160" x14ac:dyDescent="0.2">
      <c r="B2509" s="55">
        <f t="shared" si="235"/>
        <v>0</v>
      </c>
      <c r="C2509" s="55" t="str">
        <f t="shared" si="236"/>
        <v/>
      </c>
      <c r="D2509" s="55" t="str">
        <f t="shared" si="237"/>
        <v/>
      </c>
      <c r="E2509" s="55" t="str">
        <f t="shared" si="238"/>
        <v/>
      </c>
      <c r="F2509" s="55" t="str">
        <f t="shared" si="239"/>
        <v/>
      </c>
      <c r="G2509" s="55" t="str">
        <f t="shared" si="234"/>
        <v/>
      </c>
      <c r="H2509" s="136" t="str">
        <f>IF(AND(M2509&gt;0,M2509&lt;='Summary STATS'!$C$22),1,"")</f>
        <v/>
      </c>
      <c r="J2509" s="26">
        <v>2508</v>
      </c>
      <c r="R2509" s="15"/>
      <c r="S2509" s="15"/>
      <c r="EZ2509" s="134"/>
      <c r="FA2509" s="134"/>
      <c r="FB2509" s="134"/>
      <c r="FC2509" s="134"/>
      <c r="FD2509" s="134"/>
    </row>
    <row r="2510" spans="2:160" x14ac:dyDescent="0.2">
      <c r="B2510" s="55">
        <f t="shared" si="235"/>
        <v>0</v>
      </c>
      <c r="C2510" s="55" t="str">
        <f t="shared" si="236"/>
        <v/>
      </c>
      <c r="D2510" s="55" t="str">
        <f t="shared" si="237"/>
        <v/>
      </c>
      <c r="E2510" s="55" t="str">
        <f t="shared" si="238"/>
        <v/>
      </c>
      <c r="F2510" s="55" t="str">
        <f t="shared" si="239"/>
        <v/>
      </c>
      <c r="G2510" s="55" t="str">
        <f t="shared" si="234"/>
        <v/>
      </c>
      <c r="H2510" s="136" t="str">
        <f>IF(AND(M2510&gt;0,M2510&lt;='Summary STATS'!$C$22),1,"")</f>
        <v/>
      </c>
      <c r="J2510" s="26">
        <v>2509</v>
      </c>
      <c r="R2510" s="15"/>
      <c r="S2510" s="15"/>
      <c r="EZ2510" s="134"/>
      <c r="FA2510" s="134"/>
      <c r="FB2510" s="134"/>
      <c r="FC2510" s="134"/>
      <c r="FD2510" s="134"/>
    </row>
    <row r="2511" spans="2:160" x14ac:dyDescent="0.2">
      <c r="B2511" s="55">
        <f t="shared" si="235"/>
        <v>0</v>
      </c>
      <c r="C2511" s="55" t="str">
        <f t="shared" si="236"/>
        <v/>
      </c>
      <c r="D2511" s="55" t="str">
        <f t="shared" si="237"/>
        <v/>
      </c>
      <c r="E2511" s="55" t="str">
        <f t="shared" si="238"/>
        <v/>
      </c>
      <c r="F2511" s="55" t="str">
        <f t="shared" si="239"/>
        <v/>
      </c>
      <c r="G2511" s="55" t="str">
        <f t="shared" si="234"/>
        <v/>
      </c>
      <c r="H2511" s="136" t="str">
        <f>IF(AND(M2511&gt;0,M2511&lt;='Summary STATS'!$C$22),1,"")</f>
        <v/>
      </c>
      <c r="J2511" s="26">
        <v>2510</v>
      </c>
      <c r="R2511" s="15"/>
      <c r="S2511" s="15"/>
      <c r="EZ2511" s="134"/>
      <c r="FA2511" s="134"/>
      <c r="FB2511" s="134"/>
      <c r="FC2511" s="134"/>
      <c r="FD2511" s="134"/>
    </row>
    <row r="2512" spans="2:160" x14ac:dyDescent="0.2">
      <c r="B2512" s="55">
        <f t="shared" si="235"/>
        <v>0</v>
      </c>
      <c r="C2512" s="55" t="str">
        <f t="shared" si="236"/>
        <v/>
      </c>
      <c r="D2512" s="55" t="str">
        <f t="shared" si="237"/>
        <v/>
      </c>
      <c r="E2512" s="55" t="str">
        <f t="shared" si="238"/>
        <v/>
      </c>
      <c r="F2512" s="55" t="str">
        <f t="shared" si="239"/>
        <v/>
      </c>
      <c r="G2512" s="55" t="str">
        <f t="shared" si="234"/>
        <v/>
      </c>
      <c r="H2512" s="136" t="str">
        <f>IF(AND(M2512&gt;0,M2512&lt;='Summary STATS'!$C$22),1,"")</f>
        <v/>
      </c>
      <c r="J2512" s="26">
        <v>2511</v>
      </c>
      <c r="R2512" s="15"/>
      <c r="S2512" s="15"/>
      <c r="EZ2512" s="134"/>
      <c r="FA2512" s="134"/>
      <c r="FB2512" s="134"/>
      <c r="FC2512" s="134"/>
      <c r="FD2512" s="134"/>
    </row>
    <row r="2513" spans="2:160" x14ac:dyDescent="0.2">
      <c r="B2513" s="55">
        <f t="shared" si="235"/>
        <v>0</v>
      </c>
      <c r="C2513" s="55" t="str">
        <f t="shared" si="236"/>
        <v/>
      </c>
      <c r="D2513" s="55" t="str">
        <f t="shared" si="237"/>
        <v/>
      </c>
      <c r="E2513" s="55" t="str">
        <f t="shared" si="238"/>
        <v/>
      </c>
      <c r="F2513" s="55" t="str">
        <f t="shared" si="239"/>
        <v/>
      </c>
      <c r="G2513" s="55" t="str">
        <f t="shared" si="234"/>
        <v/>
      </c>
      <c r="H2513" s="136" t="str">
        <f>IF(AND(M2513&gt;0,M2513&lt;='Summary STATS'!$C$22),1,"")</f>
        <v/>
      </c>
      <c r="J2513" s="26">
        <v>2512</v>
      </c>
      <c r="R2513" s="15"/>
      <c r="S2513" s="15"/>
      <c r="EZ2513" s="134"/>
      <c r="FA2513" s="134"/>
      <c r="FB2513" s="134"/>
      <c r="FC2513" s="134"/>
      <c r="FD2513" s="134"/>
    </row>
    <row r="2514" spans="2:160" x14ac:dyDescent="0.2">
      <c r="B2514" s="55">
        <f t="shared" si="235"/>
        <v>0</v>
      </c>
      <c r="C2514" s="55" t="str">
        <f t="shared" si="236"/>
        <v/>
      </c>
      <c r="D2514" s="55" t="str">
        <f t="shared" si="237"/>
        <v/>
      </c>
      <c r="E2514" s="55" t="str">
        <f t="shared" si="238"/>
        <v/>
      </c>
      <c r="F2514" s="55" t="str">
        <f t="shared" si="239"/>
        <v/>
      </c>
      <c r="G2514" s="55" t="str">
        <f t="shared" si="234"/>
        <v/>
      </c>
      <c r="H2514" s="136" t="str">
        <f>IF(AND(M2514&gt;0,M2514&lt;='Summary STATS'!$C$22),1,"")</f>
        <v/>
      </c>
      <c r="J2514" s="26">
        <v>2513</v>
      </c>
      <c r="R2514" s="15"/>
      <c r="S2514" s="15"/>
      <c r="EZ2514" s="134"/>
      <c r="FA2514" s="134"/>
      <c r="FB2514" s="134"/>
      <c r="FC2514" s="134"/>
      <c r="FD2514" s="134"/>
    </row>
    <row r="2515" spans="2:160" x14ac:dyDescent="0.2">
      <c r="B2515" s="55">
        <f t="shared" si="235"/>
        <v>0</v>
      </c>
      <c r="C2515" s="55" t="str">
        <f t="shared" si="236"/>
        <v/>
      </c>
      <c r="D2515" s="55" t="str">
        <f t="shared" si="237"/>
        <v/>
      </c>
      <c r="E2515" s="55" t="str">
        <f t="shared" si="238"/>
        <v/>
      </c>
      <c r="F2515" s="55" t="str">
        <f t="shared" si="239"/>
        <v/>
      </c>
      <c r="G2515" s="55" t="str">
        <f t="shared" si="234"/>
        <v/>
      </c>
      <c r="H2515" s="136" t="str">
        <f>IF(AND(M2515&gt;0,M2515&lt;='Summary STATS'!$C$22),1,"")</f>
        <v/>
      </c>
      <c r="J2515" s="26">
        <v>2514</v>
      </c>
      <c r="R2515" s="15"/>
      <c r="S2515" s="15"/>
      <c r="EZ2515" s="134"/>
      <c r="FA2515" s="134"/>
      <c r="FB2515" s="134"/>
      <c r="FC2515" s="134"/>
      <c r="FD2515" s="134"/>
    </row>
    <row r="2516" spans="2:160" x14ac:dyDescent="0.2">
      <c r="B2516" s="55">
        <f t="shared" si="235"/>
        <v>0</v>
      </c>
      <c r="C2516" s="55" t="str">
        <f t="shared" si="236"/>
        <v/>
      </c>
      <c r="D2516" s="55" t="str">
        <f t="shared" si="237"/>
        <v/>
      </c>
      <c r="E2516" s="55" t="str">
        <f t="shared" si="238"/>
        <v/>
      </c>
      <c r="F2516" s="55" t="str">
        <f t="shared" si="239"/>
        <v/>
      </c>
      <c r="G2516" s="55" t="str">
        <f t="shared" si="234"/>
        <v/>
      </c>
      <c r="H2516" s="136" t="str">
        <f>IF(AND(M2516&gt;0,M2516&lt;='Summary STATS'!$C$22),1,"")</f>
        <v/>
      </c>
      <c r="J2516" s="26">
        <v>2515</v>
      </c>
      <c r="R2516" s="15"/>
      <c r="S2516" s="15"/>
      <c r="EZ2516" s="134"/>
      <c r="FA2516" s="134"/>
      <c r="FB2516" s="134"/>
      <c r="FC2516" s="134"/>
      <c r="FD2516" s="134"/>
    </row>
    <row r="2517" spans="2:160" x14ac:dyDescent="0.2">
      <c r="B2517" s="55">
        <f t="shared" si="235"/>
        <v>0</v>
      </c>
      <c r="C2517" s="55" t="str">
        <f t="shared" si="236"/>
        <v/>
      </c>
      <c r="D2517" s="55" t="str">
        <f t="shared" si="237"/>
        <v/>
      </c>
      <c r="E2517" s="55" t="str">
        <f t="shared" si="238"/>
        <v/>
      </c>
      <c r="F2517" s="55" t="str">
        <f t="shared" si="239"/>
        <v/>
      </c>
      <c r="G2517" s="55" t="str">
        <f t="shared" si="234"/>
        <v/>
      </c>
      <c r="H2517" s="136" t="str">
        <f>IF(AND(M2517&gt;0,M2517&lt;='Summary STATS'!$C$22),1,"")</f>
        <v/>
      </c>
      <c r="J2517" s="26">
        <v>2516</v>
      </c>
      <c r="R2517" s="15"/>
      <c r="S2517" s="15"/>
      <c r="EZ2517" s="134"/>
      <c r="FA2517" s="134"/>
      <c r="FB2517" s="134"/>
      <c r="FC2517" s="134"/>
      <c r="FD2517" s="134"/>
    </row>
    <row r="2518" spans="2:160" x14ac:dyDescent="0.2">
      <c r="B2518" s="55">
        <f t="shared" si="235"/>
        <v>0</v>
      </c>
      <c r="C2518" s="55" t="str">
        <f t="shared" si="236"/>
        <v/>
      </c>
      <c r="D2518" s="55" t="str">
        <f t="shared" si="237"/>
        <v/>
      </c>
      <c r="E2518" s="55" t="str">
        <f t="shared" si="238"/>
        <v/>
      </c>
      <c r="F2518" s="55" t="str">
        <f t="shared" si="239"/>
        <v/>
      </c>
      <c r="G2518" s="55" t="str">
        <f t="shared" si="234"/>
        <v/>
      </c>
      <c r="H2518" s="136" t="str">
        <f>IF(AND(M2518&gt;0,M2518&lt;='Summary STATS'!$C$22),1,"")</f>
        <v/>
      </c>
      <c r="J2518" s="26">
        <v>2517</v>
      </c>
      <c r="R2518" s="15"/>
      <c r="S2518" s="15"/>
      <c r="EZ2518" s="134"/>
      <c r="FA2518" s="134"/>
      <c r="FB2518" s="134"/>
      <c r="FC2518" s="134"/>
      <c r="FD2518" s="134"/>
    </row>
    <row r="2519" spans="2:160" x14ac:dyDescent="0.2">
      <c r="B2519" s="55">
        <f t="shared" si="235"/>
        <v>0</v>
      </c>
      <c r="C2519" s="55" t="str">
        <f t="shared" si="236"/>
        <v/>
      </c>
      <c r="D2519" s="55" t="str">
        <f t="shared" si="237"/>
        <v/>
      </c>
      <c r="E2519" s="55" t="str">
        <f t="shared" si="238"/>
        <v/>
      </c>
      <c r="F2519" s="55" t="str">
        <f t="shared" si="239"/>
        <v/>
      </c>
      <c r="G2519" s="55" t="str">
        <f t="shared" si="234"/>
        <v/>
      </c>
      <c r="H2519" s="136" t="str">
        <f>IF(AND(M2519&gt;0,M2519&lt;='Summary STATS'!$C$22),1,"")</f>
        <v/>
      </c>
      <c r="J2519" s="26">
        <v>2518</v>
      </c>
      <c r="R2519" s="15"/>
      <c r="S2519" s="15"/>
      <c r="EZ2519" s="134"/>
      <c r="FA2519" s="134"/>
      <c r="FB2519" s="134"/>
      <c r="FC2519" s="134"/>
      <c r="FD2519" s="134"/>
    </row>
    <row r="2520" spans="2:160" x14ac:dyDescent="0.2">
      <c r="B2520" s="55">
        <f t="shared" si="235"/>
        <v>0</v>
      </c>
      <c r="C2520" s="55" t="str">
        <f t="shared" si="236"/>
        <v/>
      </c>
      <c r="D2520" s="55" t="str">
        <f t="shared" si="237"/>
        <v/>
      </c>
      <c r="E2520" s="55" t="str">
        <f t="shared" si="238"/>
        <v/>
      </c>
      <c r="F2520" s="55" t="str">
        <f t="shared" si="239"/>
        <v/>
      </c>
      <c r="G2520" s="55" t="str">
        <f t="shared" si="234"/>
        <v/>
      </c>
      <c r="H2520" s="136" t="str">
        <f>IF(AND(M2520&gt;0,M2520&lt;='Summary STATS'!$C$22),1,"")</f>
        <v/>
      </c>
      <c r="J2520" s="26">
        <v>2519</v>
      </c>
      <c r="R2520" s="15"/>
      <c r="S2520" s="15"/>
      <c r="EZ2520" s="134"/>
      <c r="FA2520" s="134"/>
      <c r="FB2520" s="134"/>
      <c r="FC2520" s="134"/>
      <c r="FD2520" s="134"/>
    </row>
    <row r="2521" spans="2:160" x14ac:dyDescent="0.2">
      <c r="B2521" s="55">
        <f t="shared" si="235"/>
        <v>0</v>
      </c>
      <c r="C2521" s="55" t="str">
        <f t="shared" si="236"/>
        <v/>
      </c>
      <c r="D2521" s="55" t="str">
        <f t="shared" si="237"/>
        <v/>
      </c>
      <c r="E2521" s="55" t="str">
        <f t="shared" si="238"/>
        <v/>
      </c>
      <c r="F2521" s="55" t="str">
        <f t="shared" si="239"/>
        <v/>
      </c>
      <c r="G2521" s="55" t="str">
        <f t="shared" si="234"/>
        <v/>
      </c>
      <c r="H2521" s="136" t="str">
        <f>IF(AND(M2521&gt;0,M2521&lt;='Summary STATS'!$C$22),1,"")</f>
        <v/>
      </c>
      <c r="J2521" s="26">
        <v>2520</v>
      </c>
      <c r="R2521" s="15"/>
      <c r="S2521" s="15"/>
      <c r="EZ2521" s="134"/>
      <c r="FA2521" s="134"/>
      <c r="FB2521" s="134"/>
      <c r="FC2521" s="134"/>
      <c r="FD2521" s="134"/>
    </row>
    <row r="2522" spans="2:160" x14ac:dyDescent="0.2">
      <c r="B2522" s="55">
        <f t="shared" si="235"/>
        <v>0</v>
      </c>
      <c r="C2522" s="55" t="str">
        <f t="shared" si="236"/>
        <v/>
      </c>
      <c r="D2522" s="55" t="str">
        <f t="shared" si="237"/>
        <v/>
      </c>
      <c r="E2522" s="55" t="str">
        <f t="shared" si="238"/>
        <v/>
      </c>
      <c r="F2522" s="55" t="str">
        <f t="shared" si="239"/>
        <v/>
      </c>
      <c r="G2522" s="55" t="str">
        <f t="shared" ref="G2522:G2585" si="240">IF($B2522&gt;=1,$M2522,"")</f>
        <v/>
      </c>
      <c r="H2522" s="136" t="str">
        <f>IF(AND(M2522&gt;0,M2522&lt;='Summary STATS'!$C$22),1,"")</f>
        <v/>
      </c>
      <c r="J2522" s="26">
        <v>2521</v>
      </c>
      <c r="R2522" s="15"/>
      <c r="S2522" s="15"/>
      <c r="EZ2522" s="134"/>
      <c r="FA2522" s="134"/>
      <c r="FB2522" s="134"/>
      <c r="FC2522" s="134"/>
      <c r="FD2522" s="134"/>
    </row>
    <row r="2523" spans="2:160" x14ac:dyDescent="0.2">
      <c r="B2523" s="55">
        <f t="shared" si="235"/>
        <v>0</v>
      </c>
      <c r="C2523" s="55" t="str">
        <f t="shared" si="236"/>
        <v/>
      </c>
      <c r="D2523" s="55" t="str">
        <f t="shared" si="237"/>
        <v/>
      </c>
      <c r="E2523" s="55" t="str">
        <f t="shared" si="238"/>
        <v/>
      </c>
      <c r="F2523" s="55" t="str">
        <f t="shared" si="239"/>
        <v/>
      </c>
      <c r="G2523" s="55" t="str">
        <f t="shared" si="240"/>
        <v/>
      </c>
      <c r="H2523" s="136" t="str">
        <f>IF(AND(M2523&gt;0,M2523&lt;='Summary STATS'!$C$22),1,"")</f>
        <v/>
      </c>
      <c r="J2523" s="26">
        <v>2522</v>
      </c>
      <c r="R2523" s="15"/>
      <c r="S2523" s="15"/>
      <c r="EZ2523" s="134"/>
      <c r="FA2523" s="134"/>
      <c r="FB2523" s="134"/>
      <c r="FC2523" s="134"/>
      <c r="FD2523" s="134"/>
    </row>
    <row r="2524" spans="2:160" x14ac:dyDescent="0.2">
      <c r="B2524" s="55">
        <f t="shared" si="235"/>
        <v>0</v>
      </c>
      <c r="C2524" s="55" t="str">
        <f t="shared" si="236"/>
        <v/>
      </c>
      <c r="D2524" s="55" t="str">
        <f t="shared" si="237"/>
        <v/>
      </c>
      <c r="E2524" s="55" t="str">
        <f t="shared" si="238"/>
        <v/>
      </c>
      <c r="F2524" s="55" t="str">
        <f t="shared" si="239"/>
        <v/>
      </c>
      <c r="G2524" s="55" t="str">
        <f t="shared" si="240"/>
        <v/>
      </c>
      <c r="H2524" s="136" t="str">
        <f>IF(AND(M2524&gt;0,M2524&lt;='Summary STATS'!$C$22),1,"")</f>
        <v/>
      </c>
      <c r="J2524" s="26">
        <v>2523</v>
      </c>
      <c r="R2524" s="15"/>
      <c r="S2524" s="15"/>
      <c r="EZ2524" s="134"/>
      <c r="FA2524" s="134"/>
      <c r="FB2524" s="134"/>
      <c r="FC2524" s="134"/>
      <c r="FD2524" s="134"/>
    </row>
    <row r="2525" spans="2:160" x14ac:dyDescent="0.2">
      <c r="B2525" s="55">
        <f t="shared" si="235"/>
        <v>0</v>
      </c>
      <c r="C2525" s="55" t="str">
        <f t="shared" si="236"/>
        <v/>
      </c>
      <c r="D2525" s="55" t="str">
        <f t="shared" si="237"/>
        <v/>
      </c>
      <c r="E2525" s="55" t="str">
        <f t="shared" si="238"/>
        <v/>
      </c>
      <c r="F2525" s="55" t="str">
        <f t="shared" si="239"/>
        <v/>
      </c>
      <c r="G2525" s="55" t="str">
        <f t="shared" si="240"/>
        <v/>
      </c>
      <c r="H2525" s="136" t="str">
        <f>IF(AND(M2525&gt;0,M2525&lt;='Summary STATS'!$C$22),1,"")</f>
        <v/>
      </c>
      <c r="J2525" s="26">
        <v>2524</v>
      </c>
      <c r="R2525" s="15"/>
      <c r="S2525" s="15"/>
      <c r="EZ2525" s="134"/>
      <c r="FA2525" s="134"/>
      <c r="FB2525" s="134"/>
      <c r="FC2525" s="134"/>
      <c r="FD2525" s="134"/>
    </row>
    <row r="2526" spans="2:160" x14ac:dyDescent="0.2">
      <c r="B2526" s="55">
        <f t="shared" si="235"/>
        <v>0</v>
      </c>
      <c r="C2526" s="55" t="str">
        <f t="shared" si="236"/>
        <v/>
      </c>
      <c r="D2526" s="55" t="str">
        <f t="shared" si="237"/>
        <v/>
      </c>
      <c r="E2526" s="55" t="str">
        <f t="shared" si="238"/>
        <v/>
      </c>
      <c r="F2526" s="55" t="str">
        <f t="shared" si="239"/>
        <v/>
      </c>
      <c r="G2526" s="55" t="str">
        <f t="shared" si="240"/>
        <v/>
      </c>
      <c r="H2526" s="136" t="str">
        <f>IF(AND(M2526&gt;0,M2526&lt;='Summary STATS'!$C$22),1,"")</f>
        <v/>
      </c>
      <c r="J2526" s="26">
        <v>2525</v>
      </c>
      <c r="R2526" s="15"/>
      <c r="S2526" s="15"/>
      <c r="EZ2526" s="134"/>
      <c r="FA2526" s="134"/>
      <c r="FB2526" s="134"/>
      <c r="FC2526" s="134"/>
      <c r="FD2526" s="134"/>
    </row>
    <row r="2527" spans="2:160" x14ac:dyDescent="0.2">
      <c r="B2527" s="55">
        <f t="shared" si="235"/>
        <v>0</v>
      </c>
      <c r="C2527" s="55" t="str">
        <f t="shared" si="236"/>
        <v/>
      </c>
      <c r="D2527" s="55" t="str">
        <f t="shared" si="237"/>
        <v/>
      </c>
      <c r="E2527" s="55" t="str">
        <f t="shared" si="238"/>
        <v/>
      </c>
      <c r="F2527" s="55" t="str">
        <f t="shared" si="239"/>
        <v/>
      </c>
      <c r="G2527" s="55" t="str">
        <f t="shared" si="240"/>
        <v/>
      </c>
      <c r="H2527" s="136" t="str">
        <f>IF(AND(M2527&gt;0,M2527&lt;='Summary STATS'!$C$22),1,"")</f>
        <v/>
      </c>
      <c r="J2527" s="26">
        <v>2526</v>
      </c>
      <c r="R2527" s="15"/>
      <c r="S2527" s="15"/>
      <c r="EZ2527" s="134"/>
      <c r="FA2527" s="134"/>
      <c r="FB2527" s="134"/>
      <c r="FC2527" s="134"/>
      <c r="FD2527" s="134"/>
    </row>
    <row r="2528" spans="2:160" x14ac:dyDescent="0.2">
      <c r="B2528" s="55">
        <f t="shared" si="235"/>
        <v>0</v>
      </c>
      <c r="C2528" s="55" t="str">
        <f t="shared" si="236"/>
        <v/>
      </c>
      <c r="D2528" s="55" t="str">
        <f t="shared" si="237"/>
        <v/>
      </c>
      <c r="E2528" s="55" t="str">
        <f t="shared" si="238"/>
        <v/>
      </c>
      <c r="F2528" s="55" t="str">
        <f t="shared" si="239"/>
        <v/>
      </c>
      <c r="G2528" s="55" t="str">
        <f t="shared" si="240"/>
        <v/>
      </c>
      <c r="H2528" s="136" t="str">
        <f>IF(AND(M2528&gt;0,M2528&lt;='Summary STATS'!$C$22),1,"")</f>
        <v/>
      </c>
      <c r="J2528" s="26">
        <v>2527</v>
      </c>
      <c r="R2528" s="15"/>
      <c r="S2528" s="15"/>
      <c r="EZ2528" s="134"/>
      <c r="FA2528" s="134"/>
      <c r="FB2528" s="134"/>
      <c r="FC2528" s="134"/>
      <c r="FD2528" s="134"/>
    </row>
    <row r="2529" spans="2:160" x14ac:dyDescent="0.2">
      <c r="B2529" s="55">
        <f t="shared" si="235"/>
        <v>0</v>
      </c>
      <c r="C2529" s="55" t="str">
        <f t="shared" si="236"/>
        <v/>
      </c>
      <c r="D2529" s="55" t="str">
        <f t="shared" si="237"/>
        <v/>
      </c>
      <c r="E2529" s="55" t="str">
        <f t="shared" si="238"/>
        <v/>
      </c>
      <c r="F2529" s="55" t="str">
        <f t="shared" si="239"/>
        <v/>
      </c>
      <c r="G2529" s="55" t="str">
        <f t="shared" si="240"/>
        <v/>
      </c>
      <c r="H2529" s="136" t="str">
        <f>IF(AND(M2529&gt;0,M2529&lt;='Summary STATS'!$C$22),1,"")</f>
        <v/>
      </c>
      <c r="J2529" s="26">
        <v>2528</v>
      </c>
      <c r="R2529" s="15"/>
      <c r="S2529" s="15"/>
      <c r="EZ2529" s="134"/>
      <c r="FA2529" s="134"/>
      <c r="FB2529" s="134"/>
      <c r="FC2529" s="134"/>
      <c r="FD2529" s="134"/>
    </row>
    <row r="2530" spans="2:160" x14ac:dyDescent="0.2">
      <c r="B2530" s="55">
        <f t="shared" si="235"/>
        <v>0</v>
      </c>
      <c r="C2530" s="55" t="str">
        <f t="shared" si="236"/>
        <v/>
      </c>
      <c r="D2530" s="55" t="str">
        <f t="shared" si="237"/>
        <v/>
      </c>
      <c r="E2530" s="55" t="str">
        <f t="shared" si="238"/>
        <v/>
      </c>
      <c r="F2530" s="55" t="str">
        <f t="shared" si="239"/>
        <v/>
      </c>
      <c r="G2530" s="55" t="str">
        <f t="shared" si="240"/>
        <v/>
      </c>
      <c r="H2530" s="136" t="str">
        <f>IF(AND(M2530&gt;0,M2530&lt;='Summary STATS'!$C$22),1,"")</f>
        <v/>
      </c>
      <c r="J2530" s="26">
        <v>2529</v>
      </c>
      <c r="R2530" s="15"/>
      <c r="S2530" s="15"/>
      <c r="EZ2530" s="134"/>
      <c r="FA2530" s="134"/>
      <c r="FB2530" s="134"/>
      <c r="FC2530" s="134"/>
      <c r="FD2530" s="134"/>
    </row>
    <row r="2531" spans="2:160" x14ac:dyDescent="0.2">
      <c r="B2531" s="55">
        <f t="shared" si="235"/>
        <v>0</v>
      </c>
      <c r="C2531" s="55" t="str">
        <f t="shared" si="236"/>
        <v/>
      </c>
      <c r="D2531" s="55" t="str">
        <f t="shared" si="237"/>
        <v/>
      </c>
      <c r="E2531" s="55" t="str">
        <f t="shared" si="238"/>
        <v/>
      </c>
      <c r="F2531" s="55" t="str">
        <f t="shared" si="239"/>
        <v/>
      </c>
      <c r="G2531" s="55" t="str">
        <f t="shared" si="240"/>
        <v/>
      </c>
      <c r="H2531" s="136" t="str">
        <f>IF(AND(M2531&gt;0,M2531&lt;='Summary STATS'!$C$22),1,"")</f>
        <v/>
      </c>
      <c r="J2531" s="26">
        <v>2530</v>
      </c>
      <c r="R2531" s="15"/>
      <c r="S2531" s="15"/>
      <c r="EZ2531" s="134"/>
      <c r="FA2531" s="134"/>
      <c r="FB2531" s="134"/>
      <c r="FC2531" s="134"/>
      <c r="FD2531" s="134"/>
    </row>
    <row r="2532" spans="2:160" x14ac:dyDescent="0.2">
      <c r="B2532" s="55">
        <f t="shared" si="235"/>
        <v>0</v>
      </c>
      <c r="C2532" s="55" t="str">
        <f t="shared" si="236"/>
        <v/>
      </c>
      <c r="D2532" s="55" t="str">
        <f t="shared" si="237"/>
        <v/>
      </c>
      <c r="E2532" s="55" t="str">
        <f t="shared" si="238"/>
        <v/>
      </c>
      <c r="F2532" s="55" t="str">
        <f t="shared" si="239"/>
        <v/>
      </c>
      <c r="G2532" s="55" t="str">
        <f t="shared" si="240"/>
        <v/>
      </c>
      <c r="H2532" s="136" t="str">
        <f>IF(AND(M2532&gt;0,M2532&lt;='Summary STATS'!$C$22),1,"")</f>
        <v/>
      </c>
      <c r="J2532" s="26">
        <v>2531</v>
      </c>
      <c r="R2532" s="15"/>
      <c r="S2532" s="15"/>
      <c r="EZ2532" s="134"/>
      <c r="FA2532" s="134"/>
      <c r="FB2532" s="134"/>
      <c r="FC2532" s="134"/>
      <c r="FD2532" s="134"/>
    </row>
    <row r="2533" spans="2:160" x14ac:dyDescent="0.2">
      <c r="B2533" s="55">
        <f t="shared" si="235"/>
        <v>0</v>
      </c>
      <c r="C2533" s="55" t="str">
        <f t="shared" si="236"/>
        <v/>
      </c>
      <c r="D2533" s="55" t="str">
        <f t="shared" si="237"/>
        <v/>
      </c>
      <c r="E2533" s="55" t="str">
        <f t="shared" si="238"/>
        <v/>
      </c>
      <c r="F2533" s="55" t="str">
        <f t="shared" si="239"/>
        <v/>
      </c>
      <c r="G2533" s="55" t="str">
        <f t="shared" si="240"/>
        <v/>
      </c>
      <c r="H2533" s="136" t="str">
        <f>IF(AND(M2533&gt;0,M2533&lt;='Summary STATS'!$C$22),1,"")</f>
        <v/>
      </c>
      <c r="J2533" s="26">
        <v>2532</v>
      </c>
      <c r="R2533" s="15"/>
      <c r="S2533" s="15"/>
      <c r="EZ2533" s="134"/>
      <c r="FA2533" s="134"/>
      <c r="FB2533" s="134"/>
      <c r="FC2533" s="134"/>
      <c r="FD2533" s="134"/>
    </row>
    <row r="2534" spans="2:160" x14ac:dyDescent="0.2">
      <c r="B2534" s="55">
        <f t="shared" si="235"/>
        <v>0</v>
      </c>
      <c r="C2534" s="55" t="str">
        <f t="shared" si="236"/>
        <v/>
      </c>
      <c r="D2534" s="55" t="str">
        <f t="shared" si="237"/>
        <v/>
      </c>
      <c r="E2534" s="55" t="str">
        <f t="shared" si="238"/>
        <v/>
      </c>
      <c r="F2534" s="55" t="str">
        <f t="shared" si="239"/>
        <v/>
      </c>
      <c r="G2534" s="55" t="str">
        <f t="shared" si="240"/>
        <v/>
      </c>
      <c r="H2534" s="136" t="str">
        <f>IF(AND(M2534&gt;0,M2534&lt;='Summary STATS'!$C$22),1,"")</f>
        <v/>
      </c>
      <c r="J2534" s="26">
        <v>2533</v>
      </c>
      <c r="R2534" s="15"/>
      <c r="S2534" s="15"/>
      <c r="EZ2534" s="134"/>
      <c r="FA2534" s="134"/>
      <c r="FB2534" s="134"/>
      <c r="FC2534" s="134"/>
      <c r="FD2534" s="134"/>
    </row>
    <row r="2535" spans="2:160" x14ac:dyDescent="0.2">
      <c r="B2535" s="55">
        <f t="shared" si="235"/>
        <v>0</v>
      </c>
      <c r="C2535" s="55" t="str">
        <f t="shared" si="236"/>
        <v/>
      </c>
      <c r="D2535" s="55" t="str">
        <f t="shared" si="237"/>
        <v/>
      </c>
      <c r="E2535" s="55" t="str">
        <f t="shared" si="238"/>
        <v/>
      </c>
      <c r="F2535" s="55" t="str">
        <f t="shared" si="239"/>
        <v/>
      </c>
      <c r="G2535" s="55" t="str">
        <f t="shared" si="240"/>
        <v/>
      </c>
      <c r="H2535" s="136" t="str">
        <f>IF(AND(M2535&gt;0,M2535&lt;='Summary STATS'!$C$22),1,"")</f>
        <v/>
      </c>
      <c r="J2535" s="26">
        <v>2534</v>
      </c>
      <c r="R2535" s="15"/>
      <c r="S2535" s="15"/>
      <c r="EZ2535" s="134"/>
      <c r="FA2535" s="134"/>
      <c r="FB2535" s="134"/>
      <c r="FC2535" s="134"/>
      <c r="FD2535" s="134"/>
    </row>
    <row r="2536" spans="2:160" x14ac:dyDescent="0.2">
      <c r="B2536" s="55">
        <f t="shared" si="235"/>
        <v>0</v>
      </c>
      <c r="C2536" s="55" t="str">
        <f t="shared" si="236"/>
        <v/>
      </c>
      <c r="D2536" s="55" t="str">
        <f t="shared" si="237"/>
        <v/>
      </c>
      <c r="E2536" s="55" t="str">
        <f t="shared" si="238"/>
        <v/>
      </c>
      <c r="F2536" s="55" t="str">
        <f t="shared" si="239"/>
        <v/>
      </c>
      <c r="G2536" s="55" t="str">
        <f t="shared" si="240"/>
        <v/>
      </c>
      <c r="H2536" s="136" t="str">
        <f>IF(AND(M2536&gt;0,M2536&lt;='Summary STATS'!$C$22),1,"")</f>
        <v/>
      </c>
      <c r="J2536" s="26">
        <v>2535</v>
      </c>
      <c r="R2536" s="15"/>
      <c r="S2536" s="15"/>
      <c r="EZ2536" s="134"/>
      <c r="FA2536" s="134"/>
      <c r="FB2536" s="134"/>
      <c r="FC2536" s="134"/>
      <c r="FD2536" s="134"/>
    </row>
    <row r="2537" spans="2:160" x14ac:dyDescent="0.2">
      <c r="B2537" s="55">
        <f t="shared" si="235"/>
        <v>0</v>
      </c>
      <c r="C2537" s="55" t="str">
        <f t="shared" si="236"/>
        <v/>
      </c>
      <c r="D2537" s="55" t="str">
        <f t="shared" si="237"/>
        <v/>
      </c>
      <c r="E2537" s="55" t="str">
        <f t="shared" si="238"/>
        <v/>
      </c>
      <c r="F2537" s="55" t="str">
        <f t="shared" si="239"/>
        <v/>
      </c>
      <c r="G2537" s="55" t="str">
        <f t="shared" si="240"/>
        <v/>
      </c>
      <c r="H2537" s="136" t="str">
        <f>IF(AND(M2537&gt;0,M2537&lt;='Summary STATS'!$C$22),1,"")</f>
        <v/>
      </c>
      <c r="J2537" s="26">
        <v>2536</v>
      </c>
      <c r="R2537" s="15"/>
      <c r="S2537" s="15"/>
      <c r="EZ2537" s="134"/>
      <c r="FA2537" s="134"/>
      <c r="FB2537" s="134"/>
      <c r="FC2537" s="134"/>
      <c r="FD2537" s="134"/>
    </row>
    <row r="2538" spans="2:160" x14ac:dyDescent="0.2">
      <c r="B2538" s="55">
        <f t="shared" si="235"/>
        <v>0</v>
      </c>
      <c r="C2538" s="55" t="str">
        <f t="shared" si="236"/>
        <v/>
      </c>
      <c r="D2538" s="55" t="str">
        <f t="shared" si="237"/>
        <v/>
      </c>
      <c r="E2538" s="55" t="str">
        <f t="shared" si="238"/>
        <v/>
      </c>
      <c r="F2538" s="55" t="str">
        <f t="shared" si="239"/>
        <v/>
      </c>
      <c r="G2538" s="55" t="str">
        <f t="shared" si="240"/>
        <v/>
      </c>
      <c r="H2538" s="136" t="str">
        <f>IF(AND(M2538&gt;0,M2538&lt;='Summary STATS'!$C$22),1,"")</f>
        <v/>
      </c>
      <c r="J2538" s="26">
        <v>2537</v>
      </c>
      <c r="R2538" s="15"/>
      <c r="S2538" s="15"/>
      <c r="EZ2538" s="134"/>
      <c r="FA2538" s="134"/>
      <c r="FB2538" s="134"/>
      <c r="FC2538" s="134"/>
      <c r="FD2538" s="134"/>
    </row>
    <row r="2539" spans="2:160" x14ac:dyDescent="0.2">
      <c r="B2539" s="55">
        <f t="shared" si="235"/>
        <v>0</v>
      </c>
      <c r="C2539" s="55" t="str">
        <f t="shared" si="236"/>
        <v/>
      </c>
      <c r="D2539" s="55" t="str">
        <f t="shared" si="237"/>
        <v/>
      </c>
      <c r="E2539" s="55" t="str">
        <f t="shared" si="238"/>
        <v/>
      </c>
      <c r="F2539" s="55" t="str">
        <f t="shared" si="239"/>
        <v/>
      </c>
      <c r="G2539" s="55" t="str">
        <f t="shared" si="240"/>
        <v/>
      </c>
      <c r="H2539" s="136" t="str">
        <f>IF(AND(M2539&gt;0,M2539&lt;='Summary STATS'!$C$22),1,"")</f>
        <v/>
      </c>
      <c r="J2539" s="26">
        <v>2538</v>
      </c>
      <c r="R2539" s="15"/>
      <c r="S2539" s="15"/>
      <c r="EZ2539" s="134"/>
      <c r="FA2539" s="134"/>
      <c r="FB2539" s="134"/>
      <c r="FC2539" s="134"/>
      <c r="FD2539" s="134"/>
    </row>
    <row r="2540" spans="2:160" x14ac:dyDescent="0.2">
      <c r="B2540" s="55">
        <f t="shared" si="235"/>
        <v>0</v>
      </c>
      <c r="C2540" s="55" t="str">
        <f t="shared" si="236"/>
        <v/>
      </c>
      <c r="D2540" s="55" t="str">
        <f t="shared" si="237"/>
        <v/>
      </c>
      <c r="E2540" s="55" t="str">
        <f t="shared" si="238"/>
        <v/>
      </c>
      <c r="F2540" s="55" t="str">
        <f t="shared" si="239"/>
        <v/>
      </c>
      <c r="G2540" s="55" t="str">
        <f t="shared" si="240"/>
        <v/>
      </c>
      <c r="H2540" s="136" t="str">
        <f>IF(AND(M2540&gt;0,M2540&lt;='Summary STATS'!$C$22),1,"")</f>
        <v/>
      </c>
      <c r="J2540" s="26">
        <v>2539</v>
      </c>
      <c r="R2540" s="15"/>
      <c r="S2540" s="15"/>
      <c r="EZ2540" s="134"/>
      <c r="FA2540" s="134"/>
      <c r="FB2540" s="134"/>
      <c r="FC2540" s="134"/>
      <c r="FD2540" s="134"/>
    </row>
    <row r="2541" spans="2:160" x14ac:dyDescent="0.2">
      <c r="B2541" s="55">
        <f t="shared" si="235"/>
        <v>0</v>
      </c>
      <c r="C2541" s="55" t="str">
        <f t="shared" si="236"/>
        <v/>
      </c>
      <c r="D2541" s="55" t="str">
        <f t="shared" si="237"/>
        <v/>
      </c>
      <c r="E2541" s="55" t="str">
        <f t="shared" si="238"/>
        <v/>
      </c>
      <c r="F2541" s="55" t="str">
        <f t="shared" si="239"/>
        <v/>
      </c>
      <c r="G2541" s="55" t="str">
        <f t="shared" si="240"/>
        <v/>
      </c>
      <c r="H2541" s="136" t="str">
        <f>IF(AND(M2541&gt;0,M2541&lt;='Summary STATS'!$C$22),1,"")</f>
        <v/>
      </c>
      <c r="J2541" s="26">
        <v>2540</v>
      </c>
      <c r="R2541" s="15"/>
      <c r="S2541" s="15"/>
      <c r="EZ2541" s="134"/>
      <c r="FA2541" s="134"/>
      <c r="FB2541" s="134"/>
      <c r="FC2541" s="134"/>
      <c r="FD2541" s="134"/>
    </row>
    <row r="2542" spans="2:160" x14ac:dyDescent="0.2">
      <c r="B2542" s="55">
        <f t="shared" si="235"/>
        <v>0</v>
      </c>
      <c r="C2542" s="55" t="str">
        <f t="shared" si="236"/>
        <v/>
      </c>
      <c r="D2542" s="55" t="str">
        <f t="shared" si="237"/>
        <v/>
      </c>
      <c r="E2542" s="55" t="str">
        <f t="shared" si="238"/>
        <v/>
      </c>
      <c r="F2542" s="55" t="str">
        <f t="shared" si="239"/>
        <v/>
      </c>
      <c r="G2542" s="55" t="str">
        <f t="shared" si="240"/>
        <v/>
      </c>
      <c r="H2542" s="136" t="str">
        <f>IF(AND(M2542&gt;0,M2542&lt;='Summary STATS'!$C$22),1,"")</f>
        <v/>
      </c>
      <c r="J2542" s="26">
        <v>2541</v>
      </c>
      <c r="R2542" s="15"/>
      <c r="S2542" s="15"/>
      <c r="EZ2542" s="134"/>
      <c r="FA2542" s="134"/>
      <c r="FB2542" s="134"/>
      <c r="FC2542" s="134"/>
      <c r="FD2542" s="134"/>
    </row>
    <row r="2543" spans="2:160" x14ac:dyDescent="0.2">
      <c r="B2543" s="55">
        <f t="shared" si="235"/>
        <v>0</v>
      </c>
      <c r="C2543" s="55" t="str">
        <f t="shared" si="236"/>
        <v/>
      </c>
      <c r="D2543" s="55" t="str">
        <f t="shared" si="237"/>
        <v/>
      </c>
      <c r="E2543" s="55" t="str">
        <f t="shared" si="238"/>
        <v/>
      </c>
      <c r="F2543" s="55" t="str">
        <f t="shared" si="239"/>
        <v/>
      </c>
      <c r="G2543" s="55" t="str">
        <f t="shared" si="240"/>
        <v/>
      </c>
      <c r="H2543" s="136" t="str">
        <f>IF(AND(M2543&gt;0,M2543&lt;='Summary STATS'!$C$22),1,"")</f>
        <v/>
      </c>
      <c r="J2543" s="26">
        <v>2542</v>
      </c>
      <c r="R2543" s="15"/>
      <c r="S2543" s="15"/>
      <c r="EZ2543" s="134"/>
      <c r="FA2543" s="134"/>
      <c r="FB2543" s="134"/>
      <c r="FC2543" s="134"/>
      <c r="FD2543" s="134"/>
    </row>
    <row r="2544" spans="2:160" x14ac:dyDescent="0.2">
      <c r="B2544" s="55">
        <f t="shared" si="235"/>
        <v>0</v>
      </c>
      <c r="C2544" s="55" t="str">
        <f t="shared" si="236"/>
        <v/>
      </c>
      <c r="D2544" s="55" t="str">
        <f t="shared" si="237"/>
        <v/>
      </c>
      <c r="E2544" s="55" t="str">
        <f t="shared" si="238"/>
        <v/>
      </c>
      <c r="F2544" s="55" t="str">
        <f t="shared" si="239"/>
        <v/>
      </c>
      <c r="G2544" s="55" t="str">
        <f t="shared" si="240"/>
        <v/>
      </c>
      <c r="H2544" s="136" t="str">
        <f>IF(AND(M2544&gt;0,M2544&lt;='Summary STATS'!$C$22),1,"")</f>
        <v/>
      </c>
      <c r="J2544" s="26">
        <v>2543</v>
      </c>
      <c r="R2544" s="15"/>
      <c r="S2544" s="15"/>
      <c r="EZ2544" s="134"/>
      <c r="FA2544" s="134"/>
      <c r="FB2544" s="134"/>
      <c r="FC2544" s="134"/>
      <c r="FD2544" s="134"/>
    </row>
    <row r="2545" spans="2:160" x14ac:dyDescent="0.2">
      <c r="B2545" s="55">
        <f t="shared" si="235"/>
        <v>0</v>
      </c>
      <c r="C2545" s="55" t="str">
        <f t="shared" si="236"/>
        <v/>
      </c>
      <c r="D2545" s="55" t="str">
        <f t="shared" si="237"/>
        <v/>
      </c>
      <c r="E2545" s="55" t="str">
        <f t="shared" si="238"/>
        <v/>
      </c>
      <c r="F2545" s="55" t="str">
        <f t="shared" si="239"/>
        <v/>
      </c>
      <c r="G2545" s="55" t="str">
        <f t="shared" si="240"/>
        <v/>
      </c>
      <c r="H2545" s="136" t="str">
        <f>IF(AND(M2545&gt;0,M2545&lt;='Summary STATS'!$C$22),1,"")</f>
        <v/>
      </c>
      <c r="J2545" s="26">
        <v>2544</v>
      </c>
      <c r="R2545" s="15"/>
      <c r="S2545" s="15"/>
      <c r="EZ2545" s="134"/>
      <c r="FA2545" s="134"/>
      <c r="FB2545" s="134"/>
      <c r="FC2545" s="134"/>
      <c r="FD2545" s="134"/>
    </row>
    <row r="2546" spans="2:160" x14ac:dyDescent="0.2">
      <c r="B2546" s="55">
        <f t="shared" si="235"/>
        <v>0</v>
      </c>
      <c r="C2546" s="55" t="str">
        <f t="shared" si="236"/>
        <v/>
      </c>
      <c r="D2546" s="55" t="str">
        <f t="shared" si="237"/>
        <v/>
      </c>
      <c r="E2546" s="55" t="str">
        <f t="shared" si="238"/>
        <v/>
      </c>
      <c r="F2546" s="55" t="str">
        <f t="shared" si="239"/>
        <v/>
      </c>
      <c r="G2546" s="55" t="str">
        <f t="shared" si="240"/>
        <v/>
      </c>
      <c r="H2546" s="136" t="str">
        <f>IF(AND(M2546&gt;0,M2546&lt;='Summary STATS'!$C$22),1,"")</f>
        <v/>
      </c>
      <c r="J2546" s="26">
        <v>2545</v>
      </c>
      <c r="R2546" s="15"/>
      <c r="S2546" s="15"/>
      <c r="EZ2546" s="134"/>
      <c r="FA2546" s="134"/>
      <c r="FB2546" s="134"/>
      <c r="FC2546" s="134"/>
      <c r="FD2546" s="134"/>
    </row>
    <row r="2547" spans="2:160" x14ac:dyDescent="0.2">
      <c r="B2547" s="55">
        <f t="shared" si="235"/>
        <v>0</v>
      </c>
      <c r="C2547" s="55" t="str">
        <f t="shared" si="236"/>
        <v/>
      </c>
      <c r="D2547" s="55" t="str">
        <f t="shared" si="237"/>
        <v/>
      </c>
      <c r="E2547" s="55" t="str">
        <f t="shared" si="238"/>
        <v/>
      </c>
      <c r="F2547" s="55" t="str">
        <f t="shared" si="239"/>
        <v/>
      </c>
      <c r="G2547" s="55" t="str">
        <f t="shared" si="240"/>
        <v/>
      </c>
      <c r="H2547" s="136" t="str">
        <f>IF(AND(M2547&gt;0,M2547&lt;='Summary STATS'!$C$22),1,"")</f>
        <v/>
      </c>
      <c r="J2547" s="26">
        <v>2546</v>
      </c>
      <c r="R2547" s="15"/>
      <c r="S2547" s="15"/>
      <c r="EZ2547" s="134"/>
      <c r="FA2547" s="134"/>
      <c r="FB2547" s="134"/>
      <c r="FC2547" s="134"/>
      <c r="FD2547" s="134"/>
    </row>
    <row r="2548" spans="2:160" x14ac:dyDescent="0.2">
      <c r="B2548" s="55">
        <f t="shared" si="235"/>
        <v>0</v>
      </c>
      <c r="C2548" s="55" t="str">
        <f t="shared" si="236"/>
        <v/>
      </c>
      <c r="D2548" s="55" t="str">
        <f t="shared" si="237"/>
        <v/>
      </c>
      <c r="E2548" s="55" t="str">
        <f t="shared" si="238"/>
        <v/>
      </c>
      <c r="F2548" s="55" t="str">
        <f t="shared" si="239"/>
        <v/>
      </c>
      <c r="G2548" s="55" t="str">
        <f t="shared" si="240"/>
        <v/>
      </c>
      <c r="H2548" s="136" t="str">
        <f>IF(AND(M2548&gt;0,M2548&lt;='Summary STATS'!$C$22),1,"")</f>
        <v/>
      </c>
      <c r="J2548" s="26">
        <v>2547</v>
      </c>
      <c r="R2548" s="15"/>
      <c r="S2548" s="15"/>
      <c r="EZ2548" s="134"/>
      <c r="FA2548" s="134"/>
      <c r="FB2548" s="134"/>
      <c r="FC2548" s="134"/>
      <c r="FD2548" s="134"/>
    </row>
    <row r="2549" spans="2:160" x14ac:dyDescent="0.2">
      <c r="B2549" s="55">
        <f t="shared" si="235"/>
        <v>0</v>
      </c>
      <c r="C2549" s="55" t="str">
        <f t="shared" si="236"/>
        <v/>
      </c>
      <c r="D2549" s="55" t="str">
        <f t="shared" si="237"/>
        <v/>
      </c>
      <c r="E2549" s="55" t="str">
        <f t="shared" si="238"/>
        <v/>
      </c>
      <c r="F2549" s="55" t="str">
        <f t="shared" si="239"/>
        <v/>
      </c>
      <c r="G2549" s="55" t="str">
        <f t="shared" si="240"/>
        <v/>
      </c>
      <c r="H2549" s="136" t="str">
        <f>IF(AND(M2549&gt;0,M2549&lt;='Summary STATS'!$C$22),1,"")</f>
        <v/>
      </c>
      <c r="J2549" s="26">
        <v>2548</v>
      </c>
      <c r="R2549" s="15"/>
      <c r="S2549" s="15"/>
      <c r="EZ2549" s="134"/>
      <c r="FA2549" s="134"/>
      <c r="FB2549" s="134"/>
      <c r="FC2549" s="134"/>
      <c r="FD2549" s="134"/>
    </row>
    <row r="2550" spans="2:160" x14ac:dyDescent="0.2">
      <c r="B2550" s="55">
        <f t="shared" si="235"/>
        <v>0</v>
      </c>
      <c r="C2550" s="55" t="str">
        <f t="shared" si="236"/>
        <v/>
      </c>
      <c r="D2550" s="55" t="str">
        <f t="shared" si="237"/>
        <v/>
      </c>
      <c r="E2550" s="55" t="str">
        <f t="shared" si="238"/>
        <v/>
      </c>
      <c r="F2550" s="55" t="str">
        <f t="shared" si="239"/>
        <v/>
      </c>
      <c r="G2550" s="55" t="str">
        <f t="shared" si="240"/>
        <v/>
      </c>
      <c r="H2550" s="136" t="str">
        <f>IF(AND(M2550&gt;0,M2550&lt;='Summary STATS'!$C$22),1,"")</f>
        <v/>
      </c>
      <c r="J2550" s="26">
        <v>2549</v>
      </c>
      <c r="R2550" s="15"/>
      <c r="S2550" s="15"/>
      <c r="EZ2550" s="134"/>
      <c r="FA2550" s="134"/>
      <c r="FB2550" s="134"/>
      <c r="FC2550" s="134"/>
      <c r="FD2550" s="134"/>
    </row>
    <row r="2551" spans="2:160" x14ac:dyDescent="0.2">
      <c r="B2551" s="55">
        <f t="shared" si="235"/>
        <v>0</v>
      </c>
      <c r="C2551" s="55" t="str">
        <f t="shared" si="236"/>
        <v/>
      </c>
      <c r="D2551" s="55" t="str">
        <f t="shared" si="237"/>
        <v/>
      </c>
      <c r="E2551" s="55" t="str">
        <f t="shared" si="238"/>
        <v/>
      </c>
      <c r="F2551" s="55" t="str">
        <f t="shared" si="239"/>
        <v/>
      </c>
      <c r="G2551" s="55" t="str">
        <f t="shared" si="240"/>
        <v/>
      </c>
      <c r="H2551" s="136" t="str">
        <f>IF(AND(M2551&gt;0,M2551&lt;='Summary STATS'!$C$22),1,"")</f>
        <v/>
      </c>
      <c r="J2551" s="26">
        <v>2550</v>
      </c>
      <c r="R2551" s="15"/>
      <c r="S2551" s="15"/>
      <c r="EZ2551" s="134"/>
      <c r="FA2551" s="134"/>
      <c r="FB2551" s="134"/>
      <c r="FC2551" s="134"/>
      <c r="FD2551" s="134"/>
    </row>
    <row r="2552" spans="2:160" x14ac:dyDescent="0.2">
      <c r="B2552" s="55">
        <f t="shared" si="235"/>
        <v>0</v>
      </c>
      <c r="C2552" s="55" t="str">
        <f t="shared" si="236"/>
        <v/>
      </c>
      <c r="D2552" s="55" t="str">
        <f t="shared" si="237"/>
        <v/>
      </c>
      <c r="E2552" s="55" t="str">
        <f t="shared" si="238"/>
        <v/>
      </c>
      <c r="F2552" s="55" t="str">
        <f t="shared" si="239"/>
        <v/>
      </c>
      <c r="G2552" s="55" t="str">
        <f t="shared" si="240"/>
        <v/>
      </c>
      <c r="H2552" s="136" t="str">
        <f>IF(AND(M2552&gt;0,M2552&lt;='Summary STATS'!$C$22),1,"")</f>
        <v/>
      </c>
      <c r="J2552" s="26">
        <v>2551</v>
      </c>
      <c r="R2552" s="15"/>
      <c r="S2552" s="15"/>
      <c r="EZ2552" s="134"/>
      <c r="FA2552" s="134"/>
      <c r="FB2552" s="134"/>
      <c r="FC2552" s="134"/>
      <c r="FD2552" s="134"/>
    </row>
    <row r="2553" spans="2:160" x14ac:dyDescent="0.2">
      <c r="B2553" s="55">
        <f t="shared" si="235"/>
        <v>0</v>
      </c>
      <c r="C2553" s="55" t="str">
        <f t="shared" si="236"/>
        <v/>
      </c>
      <c r="D2553" s="55" t="str">
        <f t="shared" si="237"/>
        <v/>
      </c>
      <c r="E2553" s="55" t="str">
        <f t="shared" si="238"/>
        <v/>
      </c>
      <c r="F2553" s="55" t="str">
        <f t="shared" si="239"/>
        <v/>
      </c>
      <c r="G2553" s="55" t="str">
        <f t="shared" si="240"/>
        <v/>
      </c>
      <c r="H2553" s="136" t="str">
        <f>IF(AND(M2553&gt;0,M2553&lt;='Summary STATS'!$C$22),1,"")</f>
        <v/>
      </c>
      <c r="J2553" s="26">
        <v>2552</v>
      </c>
      <c r="R2553" s="15"/>
      <c r="S2553" s="15"/>
      <c r="EZ2553" s="134"/>
      <c r="FA2553" s="134"/>
      <c r="FB2553" s="134"/>
      <c r="FC2553" s="134"/>
      <c r="FD2553" s="134"/>
    </row>
    <row r="2554" spans="2:160" x14ac:dyDescent="0.2">
      <c r="B2554" s="55">
        <f t="shared" si="235"/>
        <v>0</v>
      </c>
      <c r="C2554" s="55" t="str">
        <f t="shared" si="236"/>
        <v/>
      </c>
      <c r="D2554" s="55" t="str">
        <f t="shared" si="237"/>
        <v/>
      </c>
      <c r="E2554" s="55" t="str">
        <f t="shared" si="238"/>
        <v/>
      </c>
      <c r="F2554" s="55" t="str">
        <f t="shared" si="239"/>
        <v/>
      </c>
      <c r="G2554" s="55" t="str">
        <f t="shared" si="240"/>
        <v/>
      </c>
      <c r="H2554" s="136" t="str">
        <f>IF(AND(M2554&gt;0,M2554&lt;='Summary STATS'!$C$22),1,"")</f>
        <v/>
      </c>
      <c r="J2554" s="26">
        <v>2553</v>
      </c>
      <c r="R2554" s="15"/>
      <c r="S2554" s="15"/>
      <c r="EZ2554" s="134"/>
      <c r="FA2554" s="134"/>
      <c r="FB2554" s="134"/>
      <c r="FC2554" s="134"/>
      <c r="FD2554" s="134"/>
    </row>
    <row r="2555" spans="2:160" x14ac:dyDescent="0.2">
      <c r="B2555" s="55">
        <f t="shared" si="235"/>
        <v>0</v>
      </c>
      <c r="C2555" s="55" t="str">
        <f t="shared" si="236"/>
        <v/>
      </c>
      <c r="D2555" s="55" t="str">
        <f t="shared" si="237"/>
        <v/>
      </c>
      <c r="E2555" s="55" t="str">
        <f t="shared" si="238"/>
        <v/>
      </c>
      <c r="F2555" s="55" t="str">
        <f t="shared" si="239"/>
        <v/>
      </c>
      <c r="G2555" s="55" t="str">
        <f t="shared" si="240"/>
        <v/>
      </c>
      <c r="H2555" s="136" t="str">
        <f>IF(AND(M2555&gt;0,M2555&lt;='Summary STATS'!$C$22),1,"")</f>
        <v/>
      </c>
      <c r="J2555" s="26">
        <v>2554</v>
      </c>
      <c r="R2555" s="15"/>
      <c r="S2555" s="15"/>
      <c r="EZ2555" s="134"/>
      <c r="FA2555" s="134"/>
      <c r="FB2555" s="134"/>
      <c r="FC2555" s="134"/>
      <c r="FD2555" s="134"/>
    </row>
    <row r="2556" spans="2:160" x14ac:dyDescent="0.2">
      <c r="B2556" s="55">
        <f t="shared" si="235"/>
        <v>0</v>
      </c>
      <c r="C2556" s="55" t="str">
        <f t="shared" si="236"/>
        <v/>
      </c>
      <c r="D2556" s="55" t="str">
        <f t="shared" si="237"/>
        <v/>
      </c>
      <c r="E2556" s="55" t="str">
        <f t="shared" si="238"/>
        <v/>
      </c>
      <c r="F2556" s="55" t="str">
        <f t="shared" si="239"/>
        <v/>
      </c>
      <c r="G2556" s="55" t="str">
        <f t="shared" si="240"/>
        <v/>
      </c>
      <c r="H2556" s="136" t="str">
        <f>IF(AND(M2556&gt;0,M2556&lt;='Summary STATS'!$C$22),1,"")</f>
        <v/>
      </c>
      <c r="J2556" s="26">
        <v>2555</v>
      </c>
      <c r="R2556" s="15"/>
      <c r="S2556" s="15"/>
      <c r="EZ2556" s="134"/>
      <c r="FA2556" s="134"/>
      <c r="FB2556" s="134"/>
      <c r="FC2556" s="134"/>
      <c r="FD2556" s="134"/>
    </row>
    <row r="2557" spans="2:160" x14ac:dyDescent="0.2">
      <c r="B2557" s="55">
        <f t="shared" si="235"/>
        <v>0</v>
      </c>
      <c r="C2557" s="55" t="str">
        <f t="shared" si="236"/>
        <v/>
      </c>
      <c r="D2557" s="55" t="str">
        <f t="shared" si="237"/>
        <v/>
      </c>
      <c r="E2557" s="55" t="str">
        <f t="shared" si="238"/>
        <v/>
      </c>
      <c r="F2557" s="55" t="str">
        <f t="shared" si="239"/>
        <v/>
      </c>
      <c r="G2557" s="55" t="str">
        <f t="shared" si="240"/>
        <v/>
      </c>
      <c r="H2557" s="136" t="str">
        <f>IF(AND(M2557&gt;0,M2557&lt;='Summary STATS'!$C$22),1,"")</f>
        <v/>
      </c>
      <c r="J2557" s="26">
        <v>2556</v>
      </c>
      <c r="R2557" s="15"/>
      <c r="S2557" s="15"/>
      <c r="EZ2557" s="134"/>
      <c r="FA2557" s="134"/>
      <c r="FB2557" s="134"/>
      <c r="FC2557" s="134"/>
      <c r="FD2557" s="134"/>
    </row>
    <row r="2558" spans="2:160" x14ac:dyDescent="0.2">
      <c r="B2558" s="55">
        <f t="shared" si="235"/>
        <v>0</v>
      </c>
      <c r="C2558" s="55" t="str">
        <f t="shared" si="236"/>
        <v/>
      </c>
      <c r="D2558" s="55" t="str">
        <f t="shared" si="237"/>
        <v/>
      </c>
      <c r="E2558" s="55" t="str">
        <f t="shared" si="238"/>
        <v/>
      </c>
      <c r="F2558" s="55" t="str">
        <f t="shared" si="239"/>
        <v/>
      </c>
      <c r="G2558" s="55" t="str">
        <f t="shared" si="240"/>
        <v/>
      </c>
      <c r="H2558" s="136" t="str">
        <f>IF(AND(M2558&gt;0,M2558&lt;='Summary STATS'!$C$22),1,"")</f>
        <v/>
      </c>
      <c r="J2558" s="26">
        <v>2557</v>
      </c>
      <c r="R2558" s="15"/>
      <c r="S2558" s="15"/>
      <c r="EZ2558" s="134"/>
      <c r="FA2558" s="134"/>
      <c r="FB2558" s="134"/>
      <c r="FC2558" s="134"/>
      <c r="FD2558" s="134"/>
    </row>
    <row r="2559" spans="2:160" x14ac:dyDescent="0.2">
      <c r="B2559" s="55">
        <f t="shared" si="235"/>
        <v>0</v>
      </c>
      <c r="C2559" s="55" t="str">
        <f t="shared" si="236"/>
        <v/>
      </c>
      <c r="D2559" s="55" t="str">
        <f t="shared" si="237"/>
        <v/>
      </c>
      <c r="E2559" s="55" t="str">
        <f t="shared" si="238"/>
        <v/>
      </c>
      <c r="F2559" s="55" t="str">
        <f t="shared" si="239"/>
        <v/>
      </c>
      <c r="G2559" s="55" t="str">
        <f t="shared" si="240"/>
        <v/>
      </c>
      <c r="H2559" s="136" t="str">
        <f>IF(AND(M2559&gt;0,M2559&lt;='Summary STATS'!$C$22),1,"")</f>
        <v/>
      </c>
      <c r="J2559" s="26">
        <v>2558</v>
      </c>
      <c r="R2559" s="15"/>
      <c r="S2559" s="15"/>
      <c r="EZ2559" s="134"/>
      <c r="FA2559" s="134"/>
      <c r="FB2559" s="134"/>
      <c r="FC2559" s="134"/>
      <c r="FD2559" s="134"/>
    </row>
    <row r="2560" spans="2:160" x14ac:dyDescent="0.2">
      <c r="B2560" s="55">
        <f t="shared" si="235"/>
        <v>0</v>
      </c>
      <c r="C2560" s="55" t="str">
        <f t="shared" si="236"/>
        <v/>
      </c>
      <c r="D2560" s="55" t="str">
        <f t="shared" si="237"/>
        <v/>
      </c>
      <c r="E2560" s="55" t="str">
        <f t="shared" si="238"/>
        <v/>
      </c>
      <c r="F2560" s="55" t="str">
        <f t="shared" si="239"/>
        <v/>
      </c>
      <c r="G2560" s="55" t="str">
        <f t="shared" si="240"/>
        <v/>
      </c>
      <c r="H2560" s="136" t="str">
        <f>IF(AND(M2560&gt;0,M2560&lt;='Summary STATS'!$C$22),1,"")</f>
        <v/>
      </c>
      <c r="J2560" s="26">
        <v>2559</v>
      </c>
      <c r="R2560" s="15"/>
      <c r="S2560" s="15"/>
      <c r="EZ2560" s="134"/>
      <c r="FA2560" s="134"/>
      <c r="FB2560" s="134"/>
      <c r="FC2560" s="134"/>
      <c r="FD2560" s="134"/>
    </row>
    <row r="2561" spans="2:160" x14ac:dyDescent="0.2">
      <c r="B2561" s="55">
        <f t="shared" si="235"/>
        <v>0</v>
      </c>
      <c r="C2561" s="55" t="str">
        <f t="shared" si="236"/>
        <v/>
      </c>
      <c r="D2561" s="55" t="str">
        <f t="shared" si="237"/>
        <v/>
      </c>
      <c r="E2561" s="55" t="str">
        <f t="shared" si="238"/>
        <v/>
      </c>
      <c r="F2561" s="55" t="str">
        <f t="shared" si="239"/>
        <v/>
      </c>
      <c r="G2561" s="55" t="str">
        <f t="shared" si="240"/>
        <v/>
      </c>
      <c r="H2561" s="136" t="str">
        <f>IF(AND(M2561&gt;0,M2561&lt;='Summary STATS'!$C$22),1,"")</f>
        <v/>
      </c>
      <c r="J2561" s="26">
        <v>2560</v>
      </c>
      <c r="R2561" s="15"/>
      <c r="S2561" s="15"/>
      <c r="EZ2561" s="134"/>
      <c r="FA2561" s="134"/>
      <c r="FB2561" s="134"/>
      <c r="FC2561" s="134"/>
      <c r="FD2561" s="134"/>
    </row>
    <row r="2562" spans="2:160" x14ac:dyDescent="0.2">
      <c r="B2562" s="55">
        <f t="shared" ref="B2562:B2625" si="241">COUNT(R2562:EY2562,FE2562:FM2562)</f>
        <v>0</v>
      </c>
      <c r="C2562" s="55" t="str">
        <f t="shared" ref="C2562:C2625" si="242">IF(COUNT(R2562:EY2562,FE2562:FM2562)&gt;0,COUNT(R2562:EY2562,FE2562:FM2562),"")</f>
        <v/>
      </c>
      <c r="D2562" s="55" t="str">
        <f t="shared" ref="D2562:D2625" si="243">IF(COUNT(T2562:BJ2562,BL2562:BT2562,BV2562:CB2562,CD2562:EY2562,FE2562:FM2562)&gt;0,COUNT(T2562:BJ2562,BL2562:BT2562,BV2562:CB2562,CD2562:EY2562,FE2562:FM2562),"")</f>
        <v/>
      </c>
      <c r="E2562" s="55" t="str">
        <f t="shared" ref="E2562:E2625" si="244">IF(H2562=1,COUNT(R2562:EY2562,FE2562:FM2562),"")</f>
        <v/>
      </c>
      <c r="F2562" s="55" t="str">
        <f t="shared" ref="F2562:F2625" si="245">IF(H2562=1,COUNT(T2562:BJ2562,BL2562:BT2562,BV2562:CB2562,CD2562:EY2562,FE2562:FM2562),"")</f>
        <v/>
      </c>
      <c r="G2562" s="55" t="str">
        <f t="shared" si="240"/>
        <v/>
      </c>
      <c r="H2562" s="136" t="str">
        <f>IF(AND(M2562&gt;0,M2562&lt;='Summary STATS'!$C$22),1,"")</f>
        <v/>
      </c>
      <c r="J2562" s="26">
        <v>2561</v>
      </c>
      <c r="R2562" s="15"/>
      <c r="S2562" s="15"/>
      <c r="EZ2562" s="134"/>
      <c r="FA2562" s="134"/>
      <c r="FB2562" s="134"/>
      <c r="FC2562" s="134"/>
      <c r="FD2562" s="134"/>
    </row>
    <row r="2563" spans="2:160" x14ac:dyDescent="0.2">
      <c r="B2563" s="55">
        <f t="shared" si="241"/>
        <v>0</v>
      </c>
      <c r="C2563" s="55" t="str">
        <f t="shared" si="242"/>
        <v/>
      </c>
      <c r="D2563" s="55" t="str">
        <f t="shared" si="243"/>
        <v/>
      </c>
      <c r="E2563" s="55" t="str">
        <f t="shared" si="244"/>
        <v/>
      </c>
      <c r="F2563" s="55" t="str">
        <f t="shared" si="245"/>
        <v/>
      </c>
      <c r="G2563" s="55" t="str">
        <f t="shared" si="240"/>
        <v/>
      </c>
      <c r="H2563" s="136" t="str">
        <f>IF(AND(M2563&gt;0,M2563&lt;='Summary STATS'!$C$22),1,"")</f>
        <v/>
      </c>
      <c r="J2563" s="26">
        <v>2562</v>
      </c>
      <c r="R2563" s="15"/>
      <c r="S2563" s="15"/>
      <c r="EZ2563" s="134"/>
      <c r="FA2563" s="134"/>
      <c r="FB2563" s="134"/>
      <c r="FC2563" s="134"/>
      <c r="FD2563" s="134"/>
    </row>
    <row r="2564" spans="2:160" x14ac:dyDescent="0.2">
      <c r="B2564" s="55">
        <f t="shared" si="241"/>
        <v>0</v>
      </c>
      <c r="C2564" s="55" t="str">
        <f t="shared" si="242"/>
        <v/>
      </c>
      <c r="D2564" s="55" t="str">
        <f t="shared" si="243"/>
        <v/>
      </c>
      <c r="E2564" s="55" t="str">
        <f t="shared" si="244"/>
        <v/>
      </c>
      <c r="F2564" s="55" t="str">
        <f t="shared" si="245"/>
        <v/>
      </c>
      <c r="G2564" s="55" t="str">
        <f t="shared" si="240"/>
        <v/>
      </c>
      <c r="H2564" s="136" t="str">
        <f>IF(AND(M2564&gt;0,M2564&lt;='Summary STATS'!$C$22),1,"")</f>
        <v/>
      </c>
      <c r="J2564" s="26">
        <v>2563</v>
      </c>
      <c r="R2564" s="15"/>
      <c r="S2564" s="15"/>
      <c r="EZ2564" s="134"/>
      <c r="FA2564" s="134"/>
      <c r="FB2564" s="134"/>
      <c r="FC2564" s="134"/>
      <c r="FD2564" s="134"/>
    </row>
    <row r="2565" spans="2:160" x14ac:dyDescent="0.2">
      <c r="B2565" s="55">
        <f t="shared" si="241"/>
        <v>0</v>
      </c>
      <c r="C2565" s="55" t="str">
        <f t="shared" si="242"/>
        <v/>
      </c>
      <c r="D2565" s="55" t="str">
        <f t="shared" si="243"/>
        <v/>
      </c>
      <c r="E2565" s="55" t="str">
        <f t="shared" si="244"/>
        <v/>
      </c>
      <c r="F2565" s="55" t="str">
        <f t="shared" si="245"/>
        <v/>
      </c>
      <c r="G2565" s="55" t="str">
        <f t="shared" si="240"/>
        <v/>
      </c>
      <c r="H2565" s="136" t="str">
        <f>IF(AND(M2565&gt;0,M2565&lt;='Summary STATS'!$C$22),1,"")</f>
        <v/>
      </c>
      <c r="J2565" s="26">
        <v>2564</v>
      </c>
      <c r="R2565" s="15"/>
      <c r="S2565" s="15"/>
      <c r="EZ2565" s="134"/>
      <c r="FA2565" s="134"/>
      <c r="FB2565" s="134"/>
      <c r="FC2565" s="134"/>
      <c r="FD2565" s="134"/>
    </row>
    <row r="2566" spans="2:160" x14ac:dyDescent="0.2">
      <c r="B2566" s="55">
        <f t="shared" si="241"/>
        <v>0</v>
      </c>
      <c r="C2566" s="55" t="str">
        <f t="shared" si="242"/>
        <v/>
      </c>
      <c r="D2566" s="55" t="str">
        <f t="shared" si="243"/>
        <v/>
      </c>
      <c r="E2566" s="55" t="str">
        <f t="shared" si="244"/>
        <v/>
      </c>
      <c r="F2566" s="55" t="str">
        <f t="shared" si="245"/>
        <v/>
      </c>
      <c r="G2566" s="55" t="str">
        <f t="shared" si="240"/>
        <v/>
      </c>
      <c r="H2566" s="136" t="str">
        <f>IF(AND(M2566&gt;0,M2566&lt;='Summary STATS'!$C$22),1,"")</f>
        <v/>
      </c>
      <c r="J2566" s="26">
        <v>2565</v>
      </c>
      <c r="R2566" s="15"/>
      <c r="S2566" s="15"/>
      <c r="EZ2566" s="134"/>
      <c r="FA2566" s="134"/>
      <c r="FB2566" s="134"/>
      <c r="FC2566" s="134"/>
      <c r="FD2566" s="134"/>
    </row>
    <row r="2567" spans="2:160" x14ac:dyDescent="0.2">
      <c r="B2567" s="55">
        <f t="shared" si="241"/>
        <v>0</v>
      </c>
      <c r="C2567" s="55" t="str">
        <f t="shared" si="242"/>
        <v/>
      </c>
      <c r="D2567" s="55" t="str">
        <f t="shared" si="243"/>
        <v/>
      </c>
      <c r="E2567" s="55" t="str">
        <f t="shared" si="244"/>
        <v/>
      </c>
      <c r="F2567" s="55" t="str">
        <f t="shared" si="245"/>
        <v/>
      </c>
      <c r="G2567" s="55" t="str">
        <f t="shared" si="240"/>
        <v/>
      </c>
      <c r="H2567" s="136" t="str">
        <f>IF(AND(M2567&gt;0,M2567&lt;='Summary STATS'!$C$22),1,"")</f>
        <v/>
      </c>
      <c r="J2567" s="26">
        <v>2566</v>
      </c>
      <c r="R2567" s="15"/>
      <c r="S2567" s="15"/>
      <c r="EZ2567" s="134"/>
      <c r="FA2567" s="134"/>
      <c r="FB2567" s="134"/>
      <c r="FC2567" s="134"/>
      <c r="FD2567" s="134"/>
    </row>
    <row r="2568" spans="2:160" x14ac:dyDescent="0.2">
      <c r="B2568" s="55">
        <f t="shared" si="241"/>
        <v>0</v>
      </c>
      <c r="C2568" s="55" t="str">
        <f t="shared" si="242"/>
        <v/>
      </c>
      <c r="D2568" s="55" t="str">
        <f t="shared" si="243"/>
        <v/>
      </c>
      <c r="E2568" s="55" t="str">
        <f t="shared" si="244"/>
        <v/>
      </c>
      <c r="F2568" s="55" t="str">
        <f t="shared" si="245"/>
        <v/>
      </c>
      <c r="G2568" s="55" t="str">
        <f t="shared" si="240"/>
        <v/>
      </c>
      <c r="H2568" s="136" t="str">
        <f>IF(AND(M2568&gt;0,M2568&lt;='Summary STATS'!$C$22),1,"")</f>
        <v/>
      </c>
      <c r="J2568" s="26">
        <v>2567</v>
      </c>
      <c r="R2568" s="15"/>
      <c r="S2568" s="15"/>
      <c r="EZ2568" s="134"/>
      <c r="FA2568" s="134"/>
      <c r="FB2568" s="134"/>
      <c r="FC2568" s="134"/>
      <c r="FD2568" s="134"/>
    </row>
    <row r="2569" spans="2:160" x14ac:dyDescent="0.2">
      <c r="B2569" s="55">
        <f t="shared" si="241"/>
        <v>0</v>
      </c>
      <c r="C2569" s="55" t="str">
        <f t="shared" si="242"/>
        <v/>
      </c>
      <c r="D2569" s="55" t="str">
        <f t="shared" si="243"/>
        <v/>
      </c>
      <c r="E2569" s="55" t="str">
        <f t="shared" si="244"/>
        <v/>
      </c>
      <c r="F2569" s="55" t="str">
        <f t="shared" si="245"/>
        <v/>
      </c>
      <c r="G2569" s="55" t="str">
        <f t="shared" si="240"/>
        <v/>
      </c>
      <c r="H2569" s="136" t="str">
        <f>IF(AND(M2569&gt;0,M2569&lt;='Summary STATS'!$C$22),1,"")</f>
        <v/>
      </c>
      <c r="J2569" s="26">
        <v>2568</v>
      </c>
      <c r="R2569" s="15"/>
      <c r="S2569" s="15"/>
      <c r="EZ2569" s="134"/>
      <c r="FA2569" s="134"/>
      <c r="FB2569" s="134"/>
      <c r="FC2569" s="134"/>
      <c r="FD2569" s="134"/>
    </row>
    <row r="2570" spans="2:160" x14ac:dyDescent="0.2">
      <c r="B2570" s="55">
        <f t="shared" si="241"/>
        <v>0</v>
      </c>
      <c r="C2570" s="55" t="str">
        <f t="shared" si="242"/>
        <v/>
      </c>
      <c r="D2570" s="55" t="str">
        <f t="shared" si="243"/>
        <v/>
      </c>
      <c r="E2570" s="55" t="str">
        <f t="shared" si="244"/>
        <v/>
      </c>
      <c r="F2570" s="55" t="str">
        <f t="shared" si="245"/>
        <v/>
      </c>
      <c r="G2570" s="55" t="str">
        <f t="shared" si="240"/>
        <v/>
      </c>
      <c r="H2570" s="136" t="str">
        <f>IF(AND(M2570&gt;0,M2570&lt;='Summary STATS'!$C$22),1,"")</f>
        <v/>
      </c>
      <c r="J2570" s="26">
        <v>2569</v>
      </c>
      <c r="R2570" s="15"/>
      <c r="S2570" s="15"/>
      <c r="EZ2570" s="134"/>
      <c r="FA2570" s="134"/>
      <c r="FB2570" s="134"/>
      <c r="FC2570" s="134"/>
      <c r="FD2570" s="134"/>
    </row>
    <row r="2571" spans="2:160" x14ac:dyDescent="0.2">
      <c r="B2571" s="55">
        <f t="shared" si="241"/>
        <v>0</v>
      </c>
      <c r="C2571" s="55" t="str">
        <f t="shared" si="242"/>
        <v/>
      </c>
      <c r="D2571" s="55" t="str">
        <f t="shared" si="243"/>
        <v/>
      </c>
      <c r="E2571" s="55" t="str">
        <f t="shared" si="244"/>
        <v/>
      </c>
      <c r="F2571" s="55" t="str">
        <f t="shared" si="245"/>
        <v/>
      </c>
      <c r="G2571" s="55" t="str">
        <f t="shared" si="240"/>
        <v/>
      </c>
      <c r="H2571" s="136" t="str">
        <f>IF(AND(M2571&gt;0,M2571&lt;='Summary STATS'!$C$22),1,"")</f>
        <v/>
      </c>
      <c r="J2571" s="26">
        <v>2570</v>
      </c>
      <c r="R2571" s="15"/>
      <c r="S2571" s="15"/>
      <c r="EZ2571" s="134"/>
      <c r="FA2571" s="134"/>
      <c r="FB2571" s="134"/>
      <c r="FC2571" s="134"/>
      <c r="FD2571" s="134"/>
    </row>
    <row r="2572" spans="2:160" x14ac:dyDescent="0.2">
      <c r="B2572" s="55">
        <f t="shared" si="241"/>
        <v>0</v>
      </c>
      <c r="C2572" s="55" t="str">
        <f t="shared" si="242"/>
        <v/>
      </c>
      <c r="D2572" s="55" t="str">
        <f t="shared" si="243"/>
        <v/>
      </c>
      <c r="E2572" s="55" t="str">
        <f t="shared" si="244"/>
        <v/>
      </c>
      <c r="F2572" s="55" t="str">
        <f t="shared" si="245"/>
        <v/>
      </c>
      <c r="G2572" s="55" t="str">
        <f t="shared" si="240"/>
        <v/>
      </c>
      <c r="H2572" s="136" t="str">
        <f>IF(AND(M2572&gt;0,M2572&lt;='Summary STATS'!$C$22),1,"")</f>
        <v/>
      </c>
      <c r="J2572" s="26">
        <v>2571</v>
      </c>
      <c r="R2572" s="15"/>
      <c r="S2572" s="15"/>
      <c r="EZ2572" s="134"/>
      <c r="FA2572" s="134"/>
      <c r="FB2572" s="134"/>
      <c r="FC2572" s="134"/>
      <c r="FD2572" s="134"/>
    </row>
    <row r="2573" spans="2:160" x14ac:dyDescent="0.2">
      <c r="B2573" s="55">
        <f t="shared" si="241"/>
        <v>0</v>
      </c>
      <c r="C2573" s="55" t="str">
        <f t="shared" si="242"/>
        <v/>
      </c>
      <c r="D2573" s="55" t="str">
        <f t="shared" si="243"/>
        <v/>
      </c>
      <c r="E2573" s="55" t="str">
        <f t="shared" si="244"/>
        <v/>
      </c>
      <c r="F2573" s="55" t="str">
        <f t="shared" si="245"/>
        <v/>
      </c>
      <c r="G2573" s="55" t="str">
        <f t="shared" si="240"/>
        <v/>
      </c>
      <c r="H2573" s="136" t="str">
        <f>IF(AND(M2573&gt;0,M2573&lt;='Summary STATS'!$C$22),1,"")</f>
        <v/>
      </c>
      <c r="J2573" s="26">
        <v>2572</v>
      </c>
      <c r="R2573" s="15"/>
      <c r="S2573" s="15"/>
      <c r="EZ2573" s="134"/>
      <c r="FA2573" s="134"/>
      <c r="FB2573" s="134"/>
      <c r="FC2573" s="134"/>
      <c r="FD2573" s="134"/>
    </row>
    <row r="2574" spans="2:160" x14ac:dyDescent="0.2">
      <c r="B2574" s="55">
        <f t="shared" si="241"/>
        <v>0</v>
      </c>
      <c r="C2574" s="55" t="str">
        <f t="shared" si="242"/>
        <v/>
      </c>
      <c r="D2574" s="55" t="str">
        <f t="shared" si="243"/>
        <v/>
      </c>
      <c r="E2574" s="55" t="str">
        <f t="shared" si="244"/>
        <v/>
      </c>
      <c r="F2574" s="55" t="str">
        <f t="shared" si="245"/>
        <v/>
      </c>
      <c r="G2574" s="55" t="str">
        <f t="shared" si="240"/>
        <v/>
      </c>
      <c r="H2574" s="136" t="str">
        <f>IF(AND(M2574&gt;0,M2574&lt;='Summary STATS'!$C$22),1,"")</f>
        <v/>
      </c>
      <c r="J2574" s="26">
        <v>2573</v>
      </c>
      <c r="R2574" s="15"/>
      <c r="S2574" s="15"/>
      <c r="EZ2574" s="134"/>
      <c r="FA2574" s="134"/>
      <c r="FB2574" s="134"/>
      <c r="FC2574" s="134"/>
      <c r="FD2574" s="134"/>
    </row>
    <row r="2575" spans="2:160" x14ac:dyDescent="0.2">
      <c r="B2575" s="55">
        <f t="shared" si="241"/>
        <v>0</v>
      </c>
      <c r="C2575" s="55" t="str">
        <f t="shared" si="242"/>
        <v/>
      </c>
      <c r="D2575" s="55" t="str">
        <f t="shared" si="243"/>
        <v/>
      </c>
      <c r="E2575" s="55" t="str">
        <f t="shared" si="244"/>
        <v/>
      </c>
      <c r="F2575" s="55" t="str">
        <f t="shared" si="245"/>
        <v/>
      </c>
      <c r="G2575" s="55" t="str">
        <f t="shared" si="240"/>
        <v/>
      </c>
      <c r="H2575" s="136" t="str">
        <f>IF(AND(M2575&gt;0,M2575&lt;='Summary STATS'!$C$22),1,"")</f>
        <v/>
      </c>
      <c r="J2575" s="26">
        <v>2574</v>
      </c>
      <c r="R2575" s="15"/>
      <c r="S2575" s="15"/>
      <c r="EZ2575" s="134"/>
      <c r="FA2575" s="134"/>
      <c r="FB2575" s="134"/>
      <c r="FC2575" s="134"/>
      <c r="FD2575" s="134"/>
    </row>
    <row r="2576" spans="2:160" x14ac:dyDescent="0.2">
      <c r="B2576" s="55">
        <f t="shared" si="241"/>
        <v>0</v>
      </c>
      <c r="C2576" s="55" t="str">
        <f t="shared" si="242"/>
        <v/>
      </c>
      <c r="D2576" s="55" t="str">
        <f t="shared" si="243"/>
        <v/>
      </c>
      <c r="E2576" s="55" t="str">
        <f t="shared" si="244"/>
        <v/>
      </c>
      <c r="F2576" s="55" t="str">
        <f t="shared" si="245"/>
        <v/>
      </c>
      <c r="G2576" s="55" t="str">
        <f t="shared" si="240"/>
        <v/>
      </c>
      <c r="H2576" s="136" t="str">
        <f>IF(AND(M2576&gt;0,M2576&lt;='Summary STATS'!$C$22),1,"")</f>
        <v/>
      </c>
      <c r="J2576" s="26">
        <v>2575</v>
      </c>
      <c r="R2576" s="15"/>
      <c r="S2576" s="15"/>
      <c r="EZ2576" s="134"/>
      <c r="FA2576" s="134"/>
      <c r="FB2576" s="134"/>
      <c r="FC2576" s="134"/>
      <c r="FD2576" s="134"/>
    </row>
    <row r="2577" spans="2:160" x14ac:dyDescent="0.2">
      <c r="B2577" s="55">
        <f t="shared" si="241"/>
        <v>0</v>
      </c>
      <c r="C2577" s="55" t="str">
        <f t="shared" si="242"/>
        <v/>
      </c>
      <c r="D2577" s="55" t="str">
        <f t="shared" si="243"/>
        <v/>
      </c>
      <c r="E2577" s="55" t="str">
        <f t="shared" si="244"/>
        <v/>
      </c>
      <c r="F2577" s="55" t="str">
        <f t="shared" si="245"/>
        <v/>
      </c>
      <c r="G2577" s="55" t="str">
        <f t="shared" si="240"/>
        <v/>
      </c>
      <c r="H2577" s="136" t="str">
        <f>IF(AND(M2577&gt;0,M2577&lt;='Summary STATS'!$C$22),1,"")</f>
        <v/>
      </c>
      <c r="J2577" s="26">
        <v>2576</v>
      </c>
      <c r="R2577" s="15"/>
      <c r="S2577" s="15"/>
      <c r="EZ2577" s="134"/>
      <c r="FA2577" s="134"/>
      <c r="FB2577" s="134"/>
      <c r="FC2577" s="134"/>
      <c r="FD2577" s="134"/>
    </row>
    <row r="2578" spans="2:160" x14ac:dyDescent="0.2">
      <c r="B2578" s="55">
        <f t="shared" si="241"/>
        <v>0</v>
      </c>
      <c r="C2578" s="55" t="str">
        <f t="shared" si="242"/>
        <v/>
      </c>
      <c r="D2578" s="55" t="str">
        <f t="shared" si="243"/>
        <v/>
      </c>
      <c r="E2578" s="55" t="str">
        <f t="shared" si="244"/>
        <v/>
      </c>
      <c r="F2578" s="55" t="str">
        <f t="shared" si="245"/>
        <v/>
      </c>
      <c r="G2578" s="55" t="str">
        <f t="shared" si="240"/>
        <v/>
      </c>
      <c r="H2578" s="136" t="str">
        <f>IF(AND(M2578&gt;0,M2578&lt;='Summary STATS'!$C$22),1,"")</f>
        <v/>
      </c>
      <c r="J2578" s="26">
        <v>2577</v>
      </c>
      <c r="R2578" s="15"/>
      <c r="S2578" s="15"/>
      <c r="EZ2578" s="134"/>
      <c r="FA2578" s="134"/>
      <c r="FB2578" s="134"/>
      <c r="FC2578" s="134"/>
      <c r="FD2578" s="134"/>
    </row>
    <row r="2579" spans="2:160" x14ac:dyDescent="0.2">
      <c r="B2579" s="55">
        <f t="shared" si="241"/>
        <v>0</v>
      </c>
      <c r="C2579" s="55" t="str">
        <f t="shared" si="242"/>
        <v/>
      </c>
      <c r="D2579" s="55" t="str">
        <f t="shared" si="243"/>
        <v/>
      </c>
      <c r="E2579" s="55" t="str">
        <f t="shared" si="244"/>
        <v/>
      </c>
      <c r="F2579" s="55" t="str">
        <f t="shared" si="245"/>
        <v/>
      </c>
      <c r="G2579" s="55" t="str">
        <f t="shared" si="240"/>
        <v/>
      </c>
      <c r="H2579" s="136" t="str">
        <f>IF(AND(M2579&gt;0,M2579&lt;='Summary STATS'!$C$22),1,"")</f>
        <v/>
      </c>
      <c r="J2579" s="26">
        <v>2578</v>
      </c>
      <c r="R2579" s="15"/>
      <c r="S2579" s="15"/>
      <c r="EZ2579" s="134"/>
      <c r="FA2579" s="134"/>
      <c r="FB2579" s="134"/>
      <c r="FC2579" s="134"/>
      <c r="FD2579" s="134"/>
    </row>
    <row r="2580" spans="2:160" x14ac:dyDescent="0.2">
      <c r="B2580" s="55">
        <f t="shared" si="241"/>
        <v>0</v>
      </c>
      <c r="C2580" s="55" t="str">
        <f t="shared" si="242"/>
        <v/>
      </c>
      <c r="D2580" s="55" t="str">
        <f t="shared" si="243"/>
        <v/>
      </c>
      <c r="E2580" s="55" t="str">
        <f t="shared" si="244"/>
        <v/>
      </c>
      <c r="F2580" s="55" t="str">
        <f t="shared" si="245"/>
        <v/>
      </c>
      <c r="G2580" s="55" t="str">
        <f t="shared" si="240"/>
        <v/>
      </c>
      <c r="H2580" s="136" t="str">
        <f>IF(AND(M2580&gt;0,M2580&lt;='Summary STATS'!$C$22),1,"")</f>
        <v/>
      </c>
      <c r="J2580" s="26">
        <v>2579</v>
      </c>
      <c r="R2580" s="15"/>
      <c r="S2580" s="15"/>
      <c r="EZ2580" s="134"/>
      <c r="FA2580" s="134"/>
      <c r="FB2580" s="134"/>
      <c r="FC2580" s="134"/>
      <c r="FD2580" s="134"/>
    </row>
    <row r="2581" spans="2:160" x14ac:dyDescent="0.2">
      <c r="B2581" s="55">
        <f t="shared" si="241"/>
        <v>0</v>
      </c>
      <c r="C2581" s="55" t="str">
        <f t="shared" si="242"/>
        <v/>
      </c>
      <c r="D2581" s="55" t="str">
        <f t="shared" si="243"/>
        <v/>
      </c>
      <c r="E2581" s="55" t="str">
        <f t="shared" si="244"/>
        <v/>
      </c>
      <c r="F2581" s="55" t="str">
        <f t="shared" si="245"/>
        <v/>
      </c>
      <c r="G2581" s="55" t="str">
        <f t="shared" si="240"/>
        <v/>
      </c>
      <c r="H2581" s="136" t="str">
        <f>IF(AND(M2581&gt;0,M2581&lt;='Summary STATS'!$C$22),1,"")</f>
        <v/>
      </c>
      <c r="J2581" s="26">
        <v>2580</v>
      </c>
      <c r="R2581" s="15"/>
      <c r="S2581" s="15"/>
      <c r="EZ2581" s="134"/>
      <c r="FA2581" s="134"/>
      <c r="FB2581" s="134"/>
      <c r="FC2581" s="134"/>
      <c r="FD2581" s="134"/>
    </row>
    <row r="2582" spans="2:160" x14ac:dyDescent="0.2">
      <c r="B2582" s="55">
        <f t="shared" si="241"/>
        <v>0</v>
      </c>
      <c r="C2582" s="55" t="str">
        <f t="shared" si="242"/>
        <v/>
      </c>
      <c r="D2582" s="55" t="str">
        <f t="shared" si="243"/>
        <v/>
      </c>
      <c r="E2582" s="55" t="str">
        <f t="shared" si="244"/>
        <v/>
      </c>
      <c r="F2582" s="55" t="str">
        <f t="shared" si="245"/>
        <v/>
      </c>
      <c r="G2582" s="55" t="str">
        <f t="shared" si="240"/>
        <v/>
      </c>
      <c r="H2582" s="136" t="str">
        <f>IF(AND(M2582&gt;0,M2582&lt;='Summary STATS'!$C$22),1,"")</f>
        <v/>
      </c>
      <c r="J2582" s="26">
        <v>2581</v>
      </c>
      <c r="R2582" s="15"/>
      <c r="S2582" s="15"/>
      <c r="EZ2582" s="134"/>
      <c r="FA2582" s="134"/>
      <c r="FB2582" s="134"/>
      <c r="FC2582" s="134"/>
      <c r="FD2582" s="134"/>
    </row>
    <row r="2583" spans="2:160" x14ac:dyDescent="0.2">
      <c r="B2583" s="55">
        <f t="shared" si="241"/>
        <v>0</v>
      </c>
      <c r="C2583" s="55" t="str">
        <f t="shared" si="242"/>
        <v/>
      </c>
      <c r="D2583" s="55" t="str">
        <f t="shared" si="243"/>
        <v/>
      </c>
      <c r="E2583" s="55" t="str">
        <f t="shared" si="244"/>
        <v/>
      </c>
      <c r="F2583" s="55" t="str">
        <f t="shared" si="245"/>
        <v/>
      </c>
      <c r="G2583" s="55" t="str">
        <f t="shared" si="240"/>
        <v/>
      </c>
      <c r="H2583" s="136" t="str">
        <f>IF(AND(M2583&gt;0,M2583&lt;='Summary STATS'!$C$22),1,"")</f>
        <v/>
      </c>
      <c r="J2583" s="26">
        <v>2582</v>
      </c>
      <c r="R2583" s="15"/>
      <c r="S2583" s="15"/>
      <c r="EZ2583" s="134"/>
      <c r="FA2583" s="134"/>
      <c r="FB2583" s="134"/>
      <c r="FC2583" s="134"/>
      <c r="FD2583" s="134"/>
    </row>
    <row r="2584" spans="2:160" x14ac:dyDescent="0.2">
      <c r="B2584" s="55">
        <f t="shared" si="241"/>
        <v>0</v>
      </c>
      <c r="C2584" s="55" t="str">
        <f t="shared" si="242"/>
        <v/>
      </c>
      <c r="D2584" s="55" t="str">
        <f t="shared" si="243"/>
        <v/>
      </c>
      <c r="E2584" s="55" t="str">
        <f t="shared" si="244"/>
        <v/>
      </c>
      <c r="F2584" s="55" t="str">
        <f t="shared" si="245"/>
        <v/>
      </c>
      <c r="G2584" s="55" t="str">
        <f t="shared" si="240"/>
        <v/>
      </c>
      <c r="H2584" s="136" t="str">
        <f>IF(AND(M2584&gt;0,M2584&lt;='Summary STATS'!$C$22),1,"")</f>
        <v/>
      </c>
      <c r="J2584" s="26">
        <v>2583</v>
      </c>
      <c r="R2584" s="15"/>
      <c r="S2584" s="15"/>
      <c r="EZ2584" s="134"/>
      <c r="FA2584" s="134"/>
      <c r="FB2584" s="134"/>
      <c r="FC2584" s="134"/>
      <c r="FD2584" s="134"/>
    </row>
    <row r="2585" spans="2:160" x14ac:dyDescent="0.2">
      <c r="B2585" s="55">
        <f t="shared" si="241"/>
        <v>0</v>
      </c>
      <c r="C2585" s="55" t="str">
        <f t="shared" si="242"/>
        <v/>
      </c>
      <c r="D2585" s="55" t="str">
        <f t="shared" si="243"/>
        <v/>
      </c>
      <c r="E2585" s="55" t="str">
        <f t="shared" si="244"/>
        <v/>
      </c>
      <c r="F2585" s="55" t="str">
        <f t="shared" si="245"/>
        <v/>
      </c>
      <c r="G2585" s="55" t="str">
        <f t="shared" si="240"/>
        <v/>
      </c>
      <c r="H2585" s="136" t="str">
        <f>IF(AND(M2585&gt;0,M2585&lt;='Summary STATS'!$C$22),1,"")</f>
        <v/>
      </c>
      <c r="J2585" s="26">
        <v>2584</v>
      </c>
      <c r="R2585" s="15"/>
      <c r="S2585" s="15"/>
      <c r="EZ2585" s="134"/>
      <c r="FA2585" s="134"/>
      <c r="FB2585" s="134"/>
      <c r="FC2585" s="134"/>
      <c r="FD2585" s="134"/>
    </row>
    <row r="2586" spans="2:160" x14ac:dyDescent="0.2">
      <c r="B2586" s="55">
        <f t="shared" si="241"/>
        <v>0</v>
      </c>
      <c r="C2586" s="55" t="str">
        <f t="shared" si="242"/>
        <v/>
      </c>
      <c r="D2586" s="55" t="str">
        <f t="shared" si="243"/>
        <v/>
      </c>
      <c r="E2586" s="55" t="str">
        <f t="shared" si="244"/>
        <v/>
      </c>
      <c r="F2586" s="55" t="str">
        <f t="shared" si="245"/>
        <v/>
      </c>
      <c r="G2586" s="55" t="str">
        <f t="shared" ref="G2586:G2649" si="246">IF($B2586&gt;=1,$M2586,"")</f>
        <v/>
      </c>
      <c r="H2586" s="136" t="str">
        <f>IF(AND(M2586&gt;0,M2586&lt;='Summary STATS'!$C$22),1,"")</f>
        <v/>
      </c>
      <c r="J2586" s="26">
        <v>2585</v>
      </c>
      <c r="R2586" s="15"/>
      <c r="S2586" s="15"/>
      <c r="EZ2586" s="134"/>
      <c r="FA2586" s="134"/>
      <c r="FB2586" s="134"/>
      <c r="FC2586" s="134"/>
      <c r="FD2586" s="134"/>
    </row>
    <row r="2587" spans="2:160" x14ac:dyDescent="0.2">
      <c r="B2587" s="55">
        <f t="shared" si="241"/>
        <v>0</v>
      </c>
      <c r="C2587" s="55" t="str">
        <f t="shared" si="242"/>
        <v/>
      </c>
      <c r="D2587" s="55" t="str">
        <f t="shared" si="243"/>
        <v/>
      </c>
      <c r="E2587" s="55" t="str">
        <f t="shared" si="244"/>
        <v/>
      </c>
      <c r="F2587" s="55" t="str">
        <f t="shared" si="245"/>
        <v/>
      </c>
      <c r="G2587" s="55" t="str">
        <f t="shared" si="246"/>
        <v/>
      </c>
      <c r="H2587" s="136" t="str">
        <f>IF(AND(M2587&gt;0,M2587&lt;='Summary STATS'!$C$22),1,"")</f>
        <v/>
      </c>
      <c r="J2587" s="26">
        <v>2586</v>
      </c>
      <c r="R2587" s="15"/>
      <c r="S2587" s="15"/>
      <c r="EZ2587" s="134"/>
      <c r="FA2587" s="134"/>
      <c r="FB2587" s="134"/>
      <c r="FC2587" s="134"/>
      <c r="FD2587" s="134"/>
    </row>
    <row r="2588" spans="2:160" x14ac:dyDescent="0.2">
      <c r="B2588" s="55">
        <f t="shared" si="241"/>
        <v>0</v>
      </c>
      <c r="C2588" s="55" t="str">
        <f t="shared" si="242"/>
        <v/>
      </c>
      <c r="D2588" s="55" t="str">
        <f t="shared" si="243"/>
        <v/>
      </c>
      <c r="E2588" s="55" t="str">
        <f t="shared" si="244"/>
        <v/>
      </c>
      <c r="F2588" s="55" t="str">
        <f t="shared" si="245"/>
        <v/>
      </c>
      <c r="G2588" s="55" t="str">
        <f t="shared" si="246"/>
        <v/>
      </c>
      <c r="H2588" s="136" t="str">
        <f>IF(AND(M2588&gt;0,M2588&lt;='Summary STATS'!$C$22),1,"")</f>
        <v/>
      </c>
      <c r="J2588" s="26">
        <v>2587</v>
      </c>
      <c r="R2588" s="15"/>
      <c r="S2588" s="15"/>
      <c r="EZ2588" s="134"/>
      <c r="FA2588" s="134"/>
      <c r="FB2588" s="134"/>
      <c r="FC2588" s="134"/>
      <c r="FD2588" s="134"/>
    </row>
    <row r="2589" spans="2:160" x14ac:dyDescent="0.2">
      <c r="B2589" s="55">
        <f t="shared" si="241"/>
        <v>0</v>
      </c>
      <c r="C2589" s="55" t="str">
        <f t="shared" si="242"/>
        <v/>
      </c>
      <c r="D2589" s="55" t="str">
        <f t="shared" si="243"/>
        <v/>
      </c>
      <c r="E2589" s="55" t="str">
        <f t="shared" si="244"/>
        <v/>
      </c>
      <c r="F2589" s="55" t="str">
        <f t="shared" si="245"/>
        <v/>
      </c>
      <c r="G2589" s="55" t="str">
        <f t="shared" si="246"/>
        <v/>
      </c>
      <c r="H2589" s="136" t="str">
        <f>IF(AND(M2589&gt;0,M2589&lt;='Summary STATS'!$C$22),1,"")</f>
        <v/>
      </c>
      <c r="J2589" s="26">
        <v>2588</v>
      </c>
      <c r="R2589" s="15"/>
      <c r="S2589" s="15"/>
      <c r="EZ2589" s="134"/>
      <c r="FA2589" s="134"/>
      <c r="FB2589" s="134"/>
      <c r="FC2589" s="134"/>
      <c r="FD2589" s="134"/>
    </row>
    <row r="2590" spans="2:160" x14ac:dyDescent="0.2">
      <c r="B2590" s="55">
        <f t="shared" si="241"/>
        <v>0</v>
      </c>
      <c r="C2590" s="55" t="str">
        <f t="shared" si="242"/>
        <v/>
      </c>
      <c r="D2590" s="55" t="str">
        <f t="shared" si="243"/>
        <v/>
      </c>
      <c r="E2590" s="55" t="str">
        <f t="shared" si="244"/>
        <v/>
      </c>
      <c r="F2590" s="55" t="str">
        <f t="shared" si="245"/>
        <v/>
      </c>
      <c r="G2590" s="55" t="str">
        <f t="shared" si="246"/>
        <v/>
      </c>
      <c r="H2590" s="136" t="str">
        <f>IF(AND(M2590&gt;0,M2590&lt;='Summary STATS'!$C$22),1,"")</f>
        <v/>
      </c>
      <c r="J2590" s="26">
        <v>2589</v>
      </c>
      <c r="R2590" s="15"/>
      <c r="S2590" s="15"/>
      <c r="EZ2590" s="134"/>
      <c r="FA2590" s="134"/>
      <c r="FB2590" s="134"/>
      <c r="FC2590" s="134"/>
      <c r="FD2590" s="134"/>
    </row>
    <row r="2591" spans="2:160" x14ac:dyDescent="0.2">
      <c r="B2591" s="55">
        <f t="shared" si="241"/>
        <v>0</v>
      </c>
      <c r="C2591" s="55" t="str">
        <f t="shared" si="242"/>
        <v/>
      </c>
      <c r="D2591" s="55" t="str">
        <f t="shared" si="243"/>
        <v/>
      </c>
      <c r="E2591" s="55" t="str">
        <f t="shared" si="244"/>
        <v/>
      </c>
      <c r="F2591" s="55" t="str">
        <f t="shared" si="245"/>
        <v/>
      </c>
      <c r="G2591" s="55" t="str">
        <f t="shared" si="246"/>
        <v/>
      </c>
      <c r="H2591" s="136" t="str">
        <f>IF(AND(M2591&gt;0,M2591&lt;='Summary STATS'!$C$22),1,"")</f>
        <v/>
      </c>
      <c r="J2591" s="26">
        <v>2590</v>
      </c>
      <c r="R2591" s="15"/>
      <c r="S2591" s="15"/>
      <c r="EZ2591" s="134"/>
      <c r="FA2591" s="134"/>
      <c r="FB2591" s="134"/>
      <c r="FC2591" s="134"/>
      <c r="FD2591" s="134"/>
    </row>
    <row r="2592" spans="2:160" x14ac:dyDescent="0.2">
      <c r="B2592" s="55">
        <f t="shared" si="241"/>
        <v>0</v>
      </c>
      <c r="C2592" s="55" t="str">
        <f t="shared" si="242"/>
        <v/>
      </c>
      <c r="D2592" s="55" t="str">
        <f t="shared" si="243"/>
        <v/>
      </c>
      <c r="E2592" s="55" t="str">
        <f t="shared" si="244"/>
        <v/>
      </c>
      <c r="F2592" s="55" t="str">
        <f t="shared" si="245"/>
        <v/>
      </c>
      <c r="G2592" s="55" t="str">
        <f t="shared" si="246"/>
        <v/>
      </c>
      <c r="H2592" s="136" t="str">
        <f>IF(AND(M2592&gt;0,M2592&lt;='Summary STATS'!$C$22),1,"")</f>
        <v/>
      </c>
      <c r="J2592" s="26">
        <v>2591</v>
      </c>
      <c r="R2592" s="15"/>
      <c r="S2592" s="15"/>
      <c r="EZ2592" s="134"/>
      <c r="FA2592" s="134"/>
      <c r="FB2592" s="134"/>
      <c r="FC2592" s="134"/>
      <c r="FD2592" s="134"/>
    </row>
    <row r="2593" spans="2:160" x14ac:dyDescent="0.2">
      <c r="B2593" s="55">
        <f t="shared" si="241"/>
        <v>0</v>
      </c>
      <c r="C2593" s="55" t="str">
        <f t="shared" si="242"/>
        <v/>
      </c>
      <c r="D2593" s="55" t="str">
        <f t="shared" si="243"/>
        <v/>
      </c>
      <c r="E2593" s="55" t="str">
        <f t="shared" si="244"/>
        <v/>
      </c>
      <c r="F2593" s="55" t="str">
        <f t="shared" si="245"/>
        <v/>
      </c>
      <c r="G2593" s="55" t="str">
        <f t="shared" si="246"/>
        <v/>
      </c>
      <c r="H2593" s="136" t="str">
        <f>IF(AND(M2593&gt;0,M2593&lt;='Summary STATS'!$C$22),1,"")</f>
        <v/>
      </c>
      <c r="J2593" s="26">
        <v>2592</v>
      </c>
      <c r="R2593" s="15"/>
      <c r="S2593" s="15"/>
      <c r="EZ2593" s="134"/>
      <c r="FA2593" s="134"/>
      <c r="FB2593" s="134"/>
      <c r="FC2593" s="134"/>
      <c r="FD2593" s="134"/>
    </row>
    <row r="2594" spans="2:160" x14ac:dyDescent="0.2">
      <c r="B2594" s="55">
        <f t="shared" si="241"/>
        <v>0</v>
      </c>
      <c r="C2594" s="55" t="str">
        <f t="shared" si="242"/>
        <v/>
      </c>
      <c r="D2594" s="55" t="str">
        <f t="shared" si="243"/>
        <v/>
      </c>
      <c r="E2594" s="55" t="str">
        <f t="shared" si="244"/>
        <v/>
      </c>
      <c r="F2594" s="55" t="str">
        <f t="shared" si="245"/>
        <v/>
      </c>
      <c r="G2594" s="55" t="str">
        <f t="shared" si="246"/>
        <v/>
      </c>
      <c r="H2594" s="136" t="str">
        <f>IF(AND(M2594&gt;0,M2594&lt;='Summary STATS'!$C$22),1,"")</f>
        <v/>
      </c>
      <c r="J2594" s="26">
        <v>2593</v>
      </c>
      <c r="R2594" s="15"/>
      <c r="S2594" s="15"/>
      <c r="EZ2594" s="134"/>
      <c r="FA2594" s="134"/>
      <c r="FB2594" s="134"/>
      <c r="FC2594" s="134"/>
      <c r="FD2594" s="134"/>
    </row>
    <row r="2595" spans="2:160" x14ac:dyDescent="0.2">
      <c r="B2595" s="55">
        <f t="shared" si="241"/>
        <v>0</v>
      </c>
      <c r="C2595" s="55" t="str">
        <f t="shared" si="242"/>
        <v/>
      </c>
      <c r="D2595" s="55" t="str">
        <f t="shared" si="243"/>
        <v/>
      </c>
      <c r="E2595" s="55" t="str">
        <f t="shared" si="244"/>
        <v/>
      </c>
      <c r="F2595" s="55" t="str">
        <f t="shared" si="245"/>
        <v/>
      </c>
      <c r="G2595" s="55" t="str">
        <f t="shared" si="246"/>
        <v/>
      </c>
      <c r="H2595" s="136" t="str">
        <f>IF(AND(M2595&gt;0,M2595&lt;='Summary STATS'!$C$22),1,"")</f>
        <v/>
      </c>
      <c r="J2595" s="26">
        <v>2594</v>
      </c>
      <c r="R2595" s="15"/>
      <c r="S2595" s="15"/>
      <c r="EZ2595" s="134"/>
      <c r="FA2595" s="134"/>
      <c r="FB2595" s="134"/>
      <c r="FC2595" s="134"/>
      <c r="FD2595" s="134"/>
    </row>
    <row r="2596" spans="2:160" x14ac:dyDescent="0.2">
      <c r="B2596" s="55">
        <f t="shared" si="241"/>
        <v>0</v>
      </c>
      <c r="C2596" s="55" t="str">
        <f t="shared" si="242"/>
        <v/>
      </c>
      <c r="D2596" s="55" t="str">
        <f t="shared" si="243"/>
        <v/>
      </c>
      <c r="E2596" s="55" t="str">
        <f t="shared" si="244"/>
        <v/>
      </c>
      <c r="F2596" s="55" t="str">
        <f t="shared" si="245"/>
        <v/>
      </c>
      <c r="G2596" s="55" t="str">
        <f t="shared" si="246"/>
        <v/>
      </c>
      <c r="H2596" s="136" t="str">
        <f>IF(AND(M2596&gt;0,M2596&lt;='Summary STATS'!$C$22),1,"")</f>
        <v/>
      </c>
      <c r="J2596" s="26">
        <v>2595</v>
      </c>
      <c r="R2596" s="15"/>
      <c r="S2596" s="15"/>
      <c r="EZ2596" s="134"/>
      <c r="FA2596" s="134"/>
      <c r="FB2596" s="134"/>
      <c r="FC2596" s="134"/>
      <c r="FD2596" s="134"/>
    </row>
    <row r="2597" spans="2:160" x14ac:dyDescent="0.2">
      <c r="B2597" s="55">
        <f t="shared" si="241"/>
        <v>0</v>
      </c>
      <c r="C2597" s="55" t="str">
        <f t="shared" si="242"/>
        <v/>
      </c>
      <c r="D2597" s="55" t="str">
        <f t="shared" si="243"/>
        <v/>
      </c>
      <c r="E2597" s="55" t="str">
        <f t="shared" si="244"/>
        <v/>
      </c>
      <c r="F2597" s="55" t="str">
        <f t="shared" si="245"/>
        <v/>
      </c>
      <c r="G2597" s="55" t="str">
        <f t="shared" si="246"/>
        <v/>
      </c>
      <c r="H2597" s="136" t="str">
        <f>IF(AND(M2597&gt;0,M2597&lt;='Summary STATS'!$C$22),1,"")</f>
        <v/>
      </c>
      <c r="J2597" s="26">
        <v>2596</v>
      </c>
      <c r="R2597" s="15"/>
      <c r="S2597" s="15"/>
      <c r="EZ2597" s="134"/>
      <c r="FA2597" s="134"/>
      <c r="FB2597" s="134"/>
      <c r="FC2597" s="134"/>
      <c r="FD2597" s="134"/>
    </row>
    <row r="2598" spans="2:160" x14ac:dyDescent="0.2">
      <c r="B2598" s="55">
        <f t="shared" si="241"/>
        <v>0</v>
      </c>
      <c r="C2598" s="55" t="str">
        <f t="shared" si="242"/>
        <v/>
      </c>
      <c r="D2598" s="55" t="str">
        <f t="shared" si="243"/>
        <v/>
      </c>
      <c r="E2598" s="55" t="str">
        <f t="shared" si="244"/>
        <v/>
      </c>
      <c r="F2598" s="55" t="str">
        <f t="shared" si="245"/>
        <v/>
      </c>
      <c r="G2598" s="55" t="str">
        <f t="shared" si="246"/>
        <v/>
      </c>
      <c r="H2598" s="136" t="str">
        <f>IF(AND(M2598&gt;0,M2598&lt;='Summary STATS'!$C$22),1,"")</f>
        <v/>
      </c>
      <c r="J2598" s="26">
        <v>2597</v>
      </c>
      <c r="R2598" s="15"/>
      <c r="S2598" s="15"/>
      <c r="EZ2598" s="134"/>
      <c r="FA2598" s="134"/>
      <c r="FB2598" s="134"/>
      <c r="FC2598" s="134"/>
      <c r="FD2598" s="134"/>
    </row>
    <row r="2599" spans="2:160" x14ac:dyDescent="0.2">
      <c r="B2599" s="55">
        <f t="shared" si="241"/>
        <v>0</v>
      </c>
      <c r="C2599" s="55" t="str">
        <f t="shared" si="242"/>
        <v/>
      </c>
      <c r="D2599" s="55" t="str">
        <f t="shared" si="243"/>
        <v/>
      </c>
      <c r="E2599" s="55" t="str">
        <f t="shared" si="244"/>
        <v/>
      </c>
      <c r="F2599" s="55" t="str">
        <f t="shared" si="245"/>
        <v/>
      </c>
      <c r="G2599" s="55" t="str">
        <f t="shared" si="246"/>
        <v/>
      </c>
      <c r="H2599" s="136" t="str">
        <f>IF(AND(M2599&gt;0,M2599&lt;='Summary STATS'!$C$22),1,"")</f>
        <v/>
      </c>
      <c r="J2599" s="26">
        <v>2598</v>
      </c>
      <c r="R2599" s="15"/>
      <c r="S2599" s="15"/>
      <c r="EZ2599" s="134"/>
      <c r="FA2599" s="134"/>
      <c r="FB2599" s="134"/>
      <c r="FC2599" s="134"/>
      <c r="FD2599" s="134"/>
    </row>
    <row r="2600" spans="2:160" x14ac:dyDescent="0.2">
      <c r="B2600" s="55">
        <f t="shared" si="241"/>
        <v>0</v>
      </c>
      <c r="C2600" s="55" t="str">
        <f t="shared" si="242"/>
        <v/>
      </c>
      <c r="D2600" s="55" t="str">
        <f t="shared" si="243"/>
        <v/>
      </c>
      <c r="E2600" s="55" t="str">
        <f t="shared" si="244"/>
        <v/>
      </c>
      <c r="F2600" s="55" t="str">
        <f t="shared" si="245"/>
        <v/>
      </c>
      <c r="G2600" s="55" t="str">
        <f t="shared" si="246"/>
        <v/>
      </c>
      <c r="H2600" s="136" t="str">
        <f>IF(AND(M2600&gt;0,M2600&lt;='Summary STATS'!$C$22),1,"")</f>
        <v/>
      </c>
      <c r="J2600" s="26">
        <v>2599</v>
      </c>
      <c r="R2600" s="15"/>
      <c r="S2600" s="15"/>
      <c r="EZ2600" s="134"/>
      <c r="FA2600" s="134"/>
      <c r="FB2600" s="134"/>
      <c r="FC2600" s="134"/>
      <c r="FD2600" s="134"/>
    </row>
    <row r="2601" spans="2:160" x14ac:dyDescent="0.2">
      <c r="B2601" s="55">
        <f t="shared" si="241"/>
        <v>0</v>
      </c>
      <c r="C2601" s="55" t="str">
        <f t="shared" si="242"/>
        <v/>
      </c>
      <c r="D2601" s="55" t="str">
        <f t="shared" si="243"/>
        <v/>
      </c>
      <c r="E2601" s="55" t="str">
        <f t="shared" si="244"/>
        <v/>
      </c>
      <c r="F2601" s="55" t="str">
        <f t="shared" si="245"/>
        <v/>
      </c>
      <c r="G2601" s="55" t="str">
        <f t="shared" si="246"/>
        <v/>
      </c>
      <c r="H2601" s="136" t="str">
        <f>IF(AND(M2601&gt;0,M2601&lt;='Summary STATS'!$C$22),1,"")</f>
        <v/>
      </c>
      <c r="J2601" s="26">
        <v>2600</v>
      </c>
      <c r="R2601" s="15"/>
      <c r="S2601" s="15"/>
      <c r="EZ2601" s="134"/>
      <c r="FA2601" s="134"/>
      <c r="FB2601" s="134"/>
      <c r="FC2601" s="134"/>
      <c r="FD2601" s="134"/>
    </row>
    <row r="2602" spans="2:160" x14ac:dyDescent="0.2">
      <c r="B2602" s="55">
        <f t="shared" si="241"/>
        <v>0</v>
      </c>
      <c r="C2602" s="55" t="str">
        <f t="shared" si="242"/>
        <v/>
      </c>
      <c r="D2602" s="55" t="str">
        <f t="shared" si="243"/>
        <v/>
      </c>
      <c r="E2602" s="55" t="str">
        <f t="shared" si="244"/>
        <v/>
      </c>
      <c r="F2602" s="55" t="str">
        <f t="shared" si="245"/>
        <v/>
      </c>
      <c r="G2602" s="55" t="str">
        <f t="shared" si="246"/>
        <v/>
      </c>
      <c r="H2602" s="136" t="str">
        <f>IF(AND(M2602&gt;0,M2602&lt;='Summary STATS'!$C$22),1,"")</f>
        <v/>
      </c>
      <c r="J2602" s="26">
        <v>2601</v>
      </c>
      <c r="R2602" s="15"/>
      <c r="S2602" s="15"/>
      <c r="EZ2602" s="134"/>
      <c r="FA2602" s="134"/>
      <c r="FB2602" s="134"/>
      <c r="FC2602" s="134"/>
      <c r="FD2602" s="134"/>
    </row>
    <row r="2603" spans="2:160" x14ac:dyDescent="0.2">
      <c r="B2603" s="55">
        <f t="shared" si="241"/>
        <v>0</v>
      </c>
      <c r="C2603" s="55" t="str">
        <f t="shared" si="242"/>
        <v/>
      </c>
      <c r="D2603" s="55" t="str">
        <f t="shared" si="243"/>
        <v/>
      </c>
      <c r="E2603" s="55" t="str">
        <f t="shared" si="244"/>
        <v/>
      </c>
      <c r="F2603" s="55" t="str">
        <f t="shared" si="245"/>
        <v/>
      </c>
      <c r="G2603" s="55" t="str">
        <f t="shared" si="246"/>
        <v/>
      </c>
      <c r="H2603" s="136" t="str">
        <f>IF(AND(M2603&gt;0,M2603&lt;='Summary STATS'!$C$22),1,"")</f>
        <v/>
      </c>
      <c r="J2603" s="26">
        <v>2602</v>
      </c>
      <c r="R2603" s="15"/>
      <c r="S2603" s="15"/>
      <c r="EZ2603" s="134"/>
      <c r="FA2603" s="134"/>
      <c r="FB2603" s="134"/>
      <c r="FC2603" s="134"/>
      <c r="FD2603" s="134"/>
    </row>
    <row r="2604" spans="2:160" x14ac:dyDescent="0.2">
      <c r="B2604" s="55">
        <f t="shared" si="241"/>
        <v>0</v>
      </c>
      <c r="C2604" s="55" t="str">
        <f t="shared" si="242"/>
        <v/>
      </c>
      <c r="D2604" s="55" t="str">
        <f t="shared" si="243"/>
        <v/>
      </c>
      <c r="E2604" s="55" t="str">
        <f t="shared" si="244"/>
        <v/>
      </c>
      <c r="F2604" s="55" t="str">
        <f t="shared" si="245"/>
        <v/>
      </c>
      <c r="G2604" s="55" t="str">
        <f t="shared" si="246"/>
        <v/>
      </c>
      <c r="H2604" s="136" t="str">
        <f>IF(AND(M2604&gt;0,M2604&lt;='Summary STATS'!$C$22),1,"")</f>
        <v/>
      </c>
      <c r="J2604" s="26">
        <v>2603</v>
      </c>
      <c r="R2604" s="15"/>
      <c r="S2604" s="15"/>
      <c r="EZ2604" s="134"/>
      <c r="FA2604" s="134"/>
      <c r="FB2604" s="134"/>
      <c r="FC2604" s="134"/>
      <c r="FD2604" s="134"/>
    </row>
    <row r="2605" spans="2:160" x14ac:dyDescent="0.2">
      <c r="B2605" s="55">
        <f t="shared" si="241"/>
        <v>0</v>
      </c>
      <c r="C2605" s="55" t="str">
        <f t="shared" si="242"/>
        <v/>
      </c>
      <c r="D2605" s="55" t="str">
        <f t="shared" si="243"/>
        <v/>
      </c>
      <c r="E2605" s="55" t="str">
        <f t="shared" si="244"/>
        <v/>
      </c>
      <c r="F2605" s="55" t="str">
        <f t="shared" si="245"/>
        <v/>
      </c>
      <c r="G2605" s="55" t="str">
        <f t="shared" si="246"/>
        <v/>
      </c>
      <c r="H2605" s="136" t="str">
        <f>IF(AND(M2605&gt;0,M2605&lt;='Summary STATS'!$C$22),1,"")</f>
        <v/>
      </c>
      <c r="J2605" s="26">
        <v>2604</v>
      </c>
      <c r="R2605" s="15"/>
      <c r="S2605" s="15"/>
      <c r="EZ2605" s="134"/>
      <c r="FA2605" s="134"/>
      <c r="FB2605" s="134"/>
      <c r="FC2605" s="134"/>
      <c r="FD2605" s="134"/>
    </row>
    <row r="2606" spans="2:160" x14ac:dyDescent="0.2">
      <c r="B2606" s="55">
        <f t="shared" si="241"/>
        <v>0</v>
      </c>
      <c r="C2606" s="55" t="str">
        <f t="shared" si="242"/>
        <v/>
      </c>
      <c r="D2606" s="55" t="str">
        <f t="shared" si="243"/>
        <v/>
      </c>
      <c r="E2606" s="55" t="str">
        <f t="shared" si="244"/>
        <v/>
      </c>
      <c r="F2606" s="55" t="str">
        <f t="shared" si="245"/>
        <v/>
      </c>
      <c r="G2606" s="55" t="str">
        <f t="shared" si="246"/>
        <v/>
      </c>
      <c r="H2606" s="136" t="str">
        <f>IF(AND(M2606&gt;0,M2606&lt;='Summary STATS'!$C$22),1,"")</f>
        <v/>
      </c>
      <c r="J2606" s="26">
        <v>2605</v>
      </c>
      <c r="R2606" s="15"/>
      <c r="S2606" s="15"/>
      <c r="EZ2606" s="134"/>
      <c r="FA2606" s="134"/>
      <c r="FB2606" s="134"/>
      <c r="FC2606" s="134"/>
      <c r="FD2606" s="134"/>
    </row>
    <row r="2607" spans="2:160" x14ac:dyDescent="0.2">
      <c r="B2607" s="55">
        <f t="shared" si="241"/>
        <v>0</v>
      </c>
      <c r="C2607" s="55" t="str">
        <f t="shared" si="242"/>
        <v/>
      </c>
      <c r="D2607" s="55" t="str">
        <f t="shared" si="243"/>
        <v/>
      </c>
      <c r="E2607" s="55" t="str">
        <f t="shared" si="244"/>
        <v/>
      </c>
      <c r="F2607" s="55" t="str">
        <f t="shared" si="245"/>
        <v/>
      </c>
      <c r="G2607" s="55" t="str">
        <f t="shared" si="246"/>
        <v/>
      </c>
      <c r="H2607" s="136" t="str">
        <f>IF(AND(M2607&gt;0,M2607&lt;='Summary STATS'!$C$22),1,"")</f>
        <v/>
      </c>
      <c r="J2607" s="26">
        <v>2606</v>
      </c>
      <c r="R2607" s="15"/>
      <c r="S2607" s="15"/>
      <c r="EZ2607" s="134"/>
      <c r="FA2607" s="134"/>
      <c r="FB2607" s="134"/>
      <c r="FC2607" s="134"/>
      <c r="FD2607" s="134"/>
    </row>
    <row r="2608" spans="2:160" x14ac:dyDescent="0.2">
      <c r="B2608" s="55">
        <f t="shared" si="241"/>
        <v>0</v>
      </c>
      <c r="C2608" s="55" t="str">
        <f t="shared" si="242"/>
        <v/>
      </c>
      <c r="D2608" s="55" t="str">
        <f t="shared" si="243"/>
        <v/>
      </c>
      <c r="E2608" s="55" t="str">
        <f t="shared" si="244"/>
        <v/>
      </c>
      <c r="F2608" s="55" t="str">
        <f t="shared" si="245"/>
        <v/>
      </c>
      <c r="G2608" s="55" t="str">
        <f t="shared" si="246"/>
        <v/>
      </c>
      <c r="H2608" s="136" t="str">
        <f>IF(AND(M2608&gt;0,M2608&lt;='Summary STATS'!$C$22),1,"")</f>
        <v/>
      </c>
      <c r="J2608" s="26">
        <v>2607</v>
      </c>
      <c r="R2608" s="15"/>
      <c r="S2608" s="15"/>
      <c r="EZ2608" s="134"/>
      <c r="FA2608" s="134"/>
      <c r="FB2608" s="134"/>
      <c r="FC2608" s="134"/>
      <c r="FD2608" s="134"/>
    </row>
    <row r="2609" spans="2:160" x14ac:dyDescent="0.2">
      <c r="B2609" s="55">
        <f t="shared" si="241"/>
        <v>0</v>
      </c>
      <c r="C2609" s="55" t="str">
        <f t="shared" si="242"/>
        <v/>
      </c>
      <c r="D2609" s="55" t="str">
        <f t="shared" si="243"/>
        <v/>
      </c>
      <c r="E2609" s="55" t="str">
        <f t="shared" si="244"/>
        <v/>
      </c>
      <c r="F2609" s="55" t="str">
        <f t="shared" si="245"/>
        <v/>
      </c>
      <c r="G2609" s="55" t="str">
        <f t="shared" si="246"/>
        <v/>
      </c>
      <c r="H2609" s="136" t="str">
        <f>IF(AND(M2609&gt;0,M2609&lt;='Summary STATS'!$C$22),1,"")</f>
        <v/>
      </c>
      <c r="J2609" s="26">
        <v>2608</v>
      </c>
      <c r="R2609" s="15"/>
      <c r="S2609" s="15"/>
      <c r="EZ2609" s="134"/>
      <c r="FA2609" s="134"/>
      <c r="FB2609" s="134"/>
      <c r="FC2609" s="134"/>
      <c r="FD2609" s="134"/>
    </row>
    <row r="2610" spans="2:160" x14ac:dyDescent="0.2">
      <c r="B2610" s="55">
        <f t="shared" si="241"/>
        <v>0</v>
      </c>
      <c r="C2610" s="55" t="str">
        <f t="shared" si="242"/>
        <v/>
      </c>
      <c r="D2610" s="55" t="str">
        <f t="shared" si="243"/>
        <v/>
      </c>
      <c r="E2610" s="55" t="str">
        <f t="shared" si="244"/>
        <v/>
      </c>
      <c r="F2610" s="55" t="str">
        <f t="shared" si="245"/>
        <v/>
      </c>
      <c r="G2610" s="55" t="str">
        <f t="shared" si="246"/>
        <v/>
      </c>
      <c r="H2610" s="136" t="str">
        <f>IF(AND(M2610&gt;0,M2610&lt;='Summary STATS'!$C$22),1,"")</f>
        <v/>
      </c>
      <c r="J2610" s="26">
        <v>2609</v>
      </c>
      <c r="R2610" s="15"/>
      <c r="S2610" s="15"/>
      <c r="EZ2610" s="134"/>
      <c r="FA2610" s="134"/>
      <c r="FB2610" s="134"/>
      <c r="FC2610" s="134"/>
      <c r="FD2610" s="134"/>
    </row>
    <row r="2611" spans="2:160" x14ac:dyDescent="0.2">
      <c r="B2611" s="55">
        <f t="shared" si="241"/>
        <v>0</v>
      </c>
      <c r="C2611" s="55" t="str">
        <f t="shared" si="242"/>
        <v/>
      </c>
      <c r="D2611" s="55" t="str">
        <f t="shared" si="243"/>
        <v/>
      </c>
      <c r="E2611" s="55" t="str">
        <f t="shared" si="244"/>
        <v/>
      </c>
      <c r="F2611" s="55" t="str">
        <f t="shared" si="245"/>
        <v/>
      </c>
      <c r="G2611" s="55" t="str">
        <f t="shared" si="246"/>
        <v/>
      </c>
      <c r="H2611" s="136" t="str">
        <f>IF(AND(M2611&gt;0,M2611&lt;='Summary STATS'!$C$22),1,"")</f>
        <v/>
      </c>
      <c r="J2611" s="26">
        <v>2610</v>
      </c>
      <c r="R2611" s="15"/>
      <c r="S2611" s="15"/>
      <c r="EZ2611" s="134"/>
      <c r="FA2611" s="134"/>
      <c r="FB2611" s="134"/>
      <c r="FC2611" s="134"/>
      <c r="FD2611" s="134"/>
    </row>
    <row r="2612" spans="2:160" x14ac:dyDescent="0.2">
      <c r="B2612" s="55">
        <f t="shared" si="241"/>
        <v>0</v>
      </c>
      <c r="C2612" s="55" t="str">
        <f t="shared" si="242"/>
        <v/>
      </c>
      <c r="D2612" s="55" t="str">
        <f t="shared" si="243"/>
        <v/>
      </c>
      <c r="E2612" s="55" t="str">
        <f t="shared" si="244"/>
        <v/>
      </c>
      <c r="F2612" s="55" t="str">
        <f t="shared" si="245"/>
        <v/>
      </c>
      <c r="G2612" s="55" t="str">
        <f t="shared" si="246"/>
        <v/>
      </c>
      <c r="H2612" s="136" t="str">
        <f>IF(AND(M2612&gt;0,M2612&lt;='Summary STATS'!$C$22),1,"")</f>
        <v/>
      </c>
      <c r="J2612" s="26">
        <v>2611</v>
      </c>
      <c r="R2612" s="15"/>
      <c r="S2612" s="15"/>
      <c r="EZ2612" s="134"/>
      <c r="FA2612" s="134"/>
      <c r="FB2612" s="134"/>
      <c r="FC2612" s="134"/>
      <c r="FD2612" s="134"/>
    </row>
    <row r="2613" spans="2:160" x14ac:dyDescent="0.2">
      <c r="B2613" s="55">
        <f t="shared" si="241"/>
        <v>0</v>
      </c>
      <c r="C2613" s="55" t="str">
        <f t="shared" si="242"/>
        <v/>
      </c>
      <c r="D2613" s="55" t="str">
        <f t="shared" si="243"/>
        <v/>
      </c>
      <c r="E2613" s="55" t="str">
        <f t="shared" si="244"/>
        <v/>
      </c>
      <c r="F2613" s="55" t="str">
        <f t="shared" si="245"/>
        <v/>
      </c>
      <c r="G2613" s="55" t="str">
        <f t="shared" si="246"/>
        <v/>
      </c>
      <c r="H2613" s="136" t="str">
        <f>IF(AND(M2613&gt;0,M2613&lt;='Summary STATS'!$C$22),1,"")</f>
        <v/>
      </c>
      <c r="J2613" s="26">
        <v>2612</v>
      </c>
      <c r="R2613" s="15"/>
      <c r="S2613" s="15"/>
      <c r="EZ2613" s="134"/>
      <c r="FA2613" s="134"/>
      <c r="FB2613" s="134"/>
      <c r="FC2613" s="134"/>
      <c r="FD2613" s="134"/>
    </row>
    <row r="2614" spans="2:160" x14ac:dyDescent="0.2">
      <c r="B2614" s="55">
        <f t="shared" si="241"/>
        <v>0</v>
      </c>
      <c r="C2614" s="55" t="str">
        <f t="shared" si="242"/>
        <v/>
      </c>
      <c r="D2614" s="55" t="str">
        <f t="shared" si="243"/>
        <v/>
      </c>
      <c r="E2614" s="55" t="str">
        <f t="shared" si="244"/>
        <v/>
      </c>
      <c r="F2614" s="55" t="str">
        <f t="shared" si="245"/>
        <v/>
      </c>
      <c r="G2614" s="55" t="str">
        <f t="shared" si="246"/>
        <v/>
      </c>
      <c r="H2614" s="136" t="str">
        <f>IF(AND(M2614&gt;0,M2614&lt;='Summary STATS'!$C$22),1,"")</f>
        <v/>
      </c>
      <c r="J2614" s="26">
        <v>2613</v>
      </c>
      <c r="R2614" s="15"/>
      <c r="S2614" s="15"/>
      <c r="EZ2614" s="134"/>
      <c r="FA2614" s="134"/>
      <c r="FB2614" s="134"/>
      <c r="FC2614" s="134"/>
      <c r="FD2614" s="134"/>
    </row>
    <row r="2615" spans="2:160" x14ac:dyDescent="0.2">
      <c r="B2615" s="55">
        <f t="shared" si="241"/>
        <v>0</v>
      </c>
      <c r="C2615" s="55" t="str">
        <f t="shared" si="242"/>
        <v/>
      </c>
      <c r="D2615" s="55" t="str">
        <f t="shared" si="243"/>
        <v/>
      </c>
      <c r="E2615" s="55" t="str">
        <f t="shared" si="244"/>
        <v/>
      </c>
      <c r="F2615" s="55" t="str">
        <f t="shared" si="245"/>
        <v/>
      </c>
      <c r="G2615" s="55" t="str">
        <f t="shared" si="246"/>
        <v/>
      </c>
      <c r="H2615" s="136" t="str">
        <f>IF(AND(M2615&gt;0,M2615&lt;='Summary STATS'!$C$22),1,"")</f>
        <v/>
      </c>
      <c r="J2615" s="26">
        <v>2614</v>
      </c>
      <c r="R2615" s="15"/>
      <c r="S2615" s="15"/>
      <c r="EZ2615" s="134"/>
      <c r="FA2615" s="134"/>
      <c r="FB2615" s="134"/>
      <c r="FC2615" s="134"/>
      <c r="FD2615" s="134"/>
    </row>
    <row r="2616" spans="2:160" x14ac:dyDescent="0.2">
      <c r="B2616" s="55">
        <f t="shared" si="241"/>
        <v>0</v>
      </c>
      <c r="C2616" s="55" t="str">
        <f t="shared" si="242"/>
        <v/>
      </c>
      <c r="D2616" s="55" t="str">
        <f t="shared" si="243"/>
        <v/>
      </c>
      <c r="E2616" s="55" t="str">
        <f t="shared" si="244"/>
        <v/>
      </c>
      <c r="F2616" s="55" t="str">
        <f t="shared" si="245"/>
        <v/>
      </c>
      <c r="G2616" s="55" t="str">
        <f t="shared" si="246"/>
        <v/>
      </c>
      <c r="H2616" s="136" t="str">
        <f>IF(AND(M2616&gt;0,M2616&lt;='Summary STATS'!$C$22),1,"")</f>
        <v/>
      </c>
      <c r="J2616" s="26">
        <v>2615</v>
      </c>
      <c r="R2616" s="15"/>
      <c r="S2616" s="15"/>
      <c r="EZ2616" s="134"/>
      <c r="FA2616" s="134"/>
      <c r="FB2616" s="134"/>
      <c r="FC2616" s="134"/>
      <c r="FD2616" s="134"/>
    </row>
    <row r="2617" spans="2:160" x14ac:dyDescent="0.2">
      <c r="B2617" s="55">
        <f t="shared" si="241"/>
        <v>0</v>
      </c>
      <c r="C2617" s="55" t="str">
        <f t="shared" si="242"/>
        <v/>
      </c>
      <c r="D2617" s="55" t="str">
        <f t="shared" si="243"/>
        <v/>
      </c>
      <c r="E2617" s="55" t="str">
        <f t="shared" si="244"/>
        <v/>
      </c>
      <c r="F2617" s="55" t="str">
        <f t="shared" si="245"/>
        <v/>
      </c>
      <c r="G2617" s="55" t="str">
        <f t="shared" si="246"/>
        <v/>
      </c>
      <c r="H2617" s="136" t="str">
        <f>IF(AND(M2617&gt;0,M2617&lt;='Summary STATS'!$C$22),1,"")</f>
        <v/>
      </c>
      <c r="J2617" s="26">
        <v>2616</v>
      </c>
      <c r="R2617" s="15"/>
      <c r="S2617" s="15"/>
      <c r="EZ2617" s="134"/>
      <c r="FA2617" s="134"/>
      <c r="FB2617" s="134"/>
      <c r="FC2617" s="134"/>
      <c r="FD2617" s="134"/>
    </row>
    <row r="2618" spans="2:160" x14ac:dyDescent="0.2">
      <c r="B2618" s="55">
        <f t="shared" si="241"/>
        <v>0</v>
      </c>
      <c r="C2618" s="55" t="str">
        <f t="shared" si="242"/>
        <v/>
      </c>
      <c r="D2618" s="55" t="str">
        <f t="shared" si="243"/>
        <v/>
      </c>
      <c r="E2618" s="55" t="str">
        <f t="shared" si="244"/>
        <v/>
      </c>
      <c r="F2618" s="55" t="str">
        <f t="shared" si="245"/>
        <v/>
      </c>
      <c r="G2618" s="55" t="str">
        <f t="shared" si="246"/>
        <v/>
      </c>
      <c r="H2618" s="136" t="str">
        <f>IF(AND(M2618&gt;0,M2618&lt;='Summary STATS'!$C$22),1,"")</f>
        <v/>
      </c>
      <c r="J2618" s="26">
        <v>2617</v>
      </c>
      <c r="R2618" s="15"/>
      <c r="S2618" s="15"/>
      <c r="EZ2618" s="134"/>
      <c r="FA2618" s="134"/>
      <c r="FB2618" s="134"/>
      <c r="FC2618" s="134"/>
      <c r="FD2618" s="134"/>
    </row>
    <row r="2619" spans="2:160" x14ac:dyDescent="0.2">
      <c r="B2619" s="55">
        <f t="shared" si="241"/>
        <v>0</v>
      </c>
      <c r="C2619" s="55" t="str">
        <f t="shared" si="242"/>
        <v/>
      </c>
      <c r="D2619" s="55" t="str">
        <f t="shared" si="243"/>
        <v/>
      </c>
      <c r="E2619" s="55" t="str">
        <f t="shared" si="244"/>
        <v/>
      </c>
      <c r="F2619" s="55" t="str">
        <f t="shared" si="245"/>
        <v/>
      </c>
      <c r="G2619" s="55" t="str">
        <f t="shared" si="246"/>
        <v/>
      </c>
      <c r="H2619" s="136" t="str">
        <f>IF(AND(M2619&gt;0,M2619&lt;='Summary STATS'!$C$22),1,"")</f>
        <v/>
      </c>
      <c r="J2619" s="26">
        <v>2618</v>
      </c>
      <c r="R2619" s="15"/>
      <c r="S2619" s="15"/>
      <c r="EZ2619" s="134"/>
      <c r="FA2619" s="134"/>
      <c r="FB2619" s="134"/>
      <c r="FC2619" s="134"/>
      <c r="FD2619" s="134"/>
    </row>
    <row r="2620" spans="2:160" x14ac:dyDescent="0.2">
      <c r="B2620" s="55">
        <f t="shared" si="241"/>
        <v>0</v>
      </c>
      <c r="C2620" s="55" t="str">
        <f t="shared" si="242"/>
        <v/>
      </c>
      <c r="D2620" s="55" t="str">
        <f t="shared" si="243"/>
        <v/>
      </c>
      <c r="E2620" s="55" t="str">
        <f t="shared" si="244"/>
        <v/>
      </c>
      <c r="F2620" s="55" t="str">
        <f t="shared" si="245"/>
        <v/>
      </c>
      <c r="G2620" s="55" t="str">
        <f t="shared" si="246"/>
        <v/>
      </c>
      <c r="H2620" s="136" t="str">
        <f>IF(AND(M2620&gt;0,M2620&lt;='Summary STATS'!$C$22),1,"")</f>
        <v/>
      </c>
      <c r="J2620" s="26">
        <v>2619</v>
      </c>
      <c r="R2620" s="15"/>
      <c r="S2620" s="15"/>
      <c r="EZ2620" s="134"/>
      <c r="FA2620" s="134"/>
      <c r="FB2620" s="134"/>
      <c r="FC2620" s="134"/>
      <c r="FD2620" s="134"/>
    </row>
    <row r="2621" spans="2:160" x14ac:dyDescent="0.2">
      <c r="B2621" s="55">
        <f t="shared" si="241"/>
        <v>0</v>
      </c>
      <c r="C2621" s="55" t="str">
        <f t="shared" si="242"/>
        <v/>
      </c>
      <c r="D2621" s="55" t="str">
        <f t="shared" si="243"/>
        <v/>
      </c>
      <c r="E2621" s="55" t="str">
        <f t="shared" si="244"/>
        <v/>
      </c>
      <c r="F2621" s="55" t="str">
        <f t="shared" si="245"/>
        <v/>
      </c>
      <c r="G2621" s="55" t="str">
        <f t="shared" si="246"/>
        <v/>
      </c>
      <c r="H2621" s="136" t="str">
        <f>IF(AND(M2621&gt;0,M2621&lt;='Summary STATS'!$C$22),1,"")</f>
        <v/>
      </c>
      <c r="J2621" s="26">
        <v>2620</v>
      </c>
      <c r="R2621" s="15"/>
      <c r="S2621" s="15"/>
      <c r="EZ2621" s="134"/>
      <c r="FA2621" s="134"/>
      <c r="FB2621" s="134"/>
      <c r="FC2621" s="134"/>
      <c r="FD2621" s="134"/>
    </row>
    <row r="2622" spans="2:160" x14ac:dyDescent="0.2">
      <c r="B2622" s="55">
        <f t="shared" si="241"/>
        <v>0</v>
      </c>
      <c r="C2622" s="55" t="str">
        <f t="shared" si="242"/>
        <v/>
      </c>
      <c r="D2622" s="55" t="str">
        <f t="shared" si="243"/>
        <v/>
      </c>
      <c r="E2622" s="55" t="str">
        <f t="shared" si="244"/>
        <v/>
      </c>
      <c r="F2622" s="55" t="str">
        <f t="shared" si="245"/>
        <v/>
      </c>
      <c r="G2622" s="55" t="str">
        <f t="shared" si="246"/>
        <v/>
      </c>
      <c r="H2622" s="136" t="str">
        <f>IF(AND(M2622&gt;0,M2622&lt;='Summary STATS'!$C$22),1,"")</f>
        <v/>
      </c>
      <c r="J2622" s="26">
        <v>2621</v>
      </c>
      <c r="R2622" s="15"/>
      <c r="S2622" s="15"/>
      <c r="EZ2622" s="134"/>
      <c r="FA2622" s="134"/>
      <c r="FB2622" s="134"/>
      <c r="FC2622" s="134"/>
      <c r="FD2622" s="134"/>
    </row>
    <row r="2623" spans="2:160" x14ac:dyDescent="0.2">
      <c r="B2623" s="55">
        <f t="shared" si="241"/>
        <v>0</v>
      </c>
      <c r="C2623" s="55" t="str">
        <f t="shared" si="242"/>
        <v/>
      </c>
      <c r="D2623" s="55" t="str">
        <f t="shared" si="243"/>
        <v/>
      </c>
      <c r="E2623" s="55" t="str">
        <f t="shared" si="244"/>
        <v/>
      </c>
      <c r="F2623" s="55" t="str">
        <f t="shared" si="245"/>
        <v/>
      </c>
      <c r="G2623" s="55" t="str">
        <f t="shared" si="246"/>
        <v/>
      </c>
      <c r="H2623" s="136" t="str">
        <f>IF(AND(M2623&gt;0,M2623&lt;='Summary STATS'!$C$22),1,"")</f>
        <v/>
      </c>
      <c r="J2623" s="26">
        <v>2622</v>
      </c>
      <c r="R2623" s="15"/>
      <c r="S2623" s="15"/>
      <c r="EZ2623" s="134"/>
      <c r="FA2623" s="134"/>
      <c r="FB2623" s="134"/>
      <c r="FC2623" s="134"/>
      <c r="FD2623" s="134"/>
    </row>
    <row r="2624" spans="2:160" x14ac:dyDescent="0.2">
      <c r="B2624" s="55">
        <f t="shared" si="241"/>
        <v>0</v>
      </c>
      <c r="C2624" s="55" t="str">
        <f t="shared" si="242"/>
        <v/>
      </c>
      <c r="D2624" s="55" t="str">
        <f t="shared" si="243"/>
        <v/>
      </c>
      <c r="E2624" s="55" t="str">
        <f t="shared" si="244"/>
        <v/>
      </c>
      <c r="F2624" s="55" t="str">
        <f t="shared" si="245"/>
        <v/>
      </c>
      <c r="G2624" s="55" t="str">
        <f t="shared" si="246"/>
        <v/>
      </c>
      <c r="H2624" s="136" t="str">
        <f>IF(AND(M2624&gt;0,M2624&lt;='Summary STATS'!$C$22),1,"")</f>
        <v/>
      </c>
      <c r="J2624" s="26">
        <v>2623</v>
      </c>
      <c r="R2624" s="15"/>
      <c r="S2624" s="15"/>
      <c r="EZ2624" s="134"/>
      <c r="FA2624" s="134"/>
      <c r="FB2624" s="134"/>
      <c r="FC2624" s="134"/>
      <c r="FD2624" s="134"/>
    </row>
    <row r="2625" spans="2:160" x14ac:dyDescent="0.2">
      <c r="B2625" s="55">
        <f t="shared" si="241"/>
        <v>0</v>
      </c>
      <c r="C2625" s="55" t="str">
        <f t="shared" si="242"/>
        <v/>
      </c>
      <c r="D2625" s="55" t="str">
        <f t="shared" si="243"/>
        <v/>
      </c>
      <c r="E2625" s="55" t="str">
        <f t="shared" si="244"/>
        <v/>
      </c>
      <c r="F2625" s="55" t="str">
        <f t="shared" si="245"/>
        <v/>
      </c>
      <c r="G2625" s="55" t="str">
        <f t="shared" si="246"/>
        <v/>
      </c>
      <c r="H2625" s="136" t="str">
        <f>IF(AND(M2625&gt;0,M2625&lt;='Summary STATS'!$C$22),1,"")</f>
        <v/>
      </c>
      <c r="J2625" s="26">
        <v>2624</v>
      </c>
      <c r="R2625" s="15"/>
      <c r="S2625" s="15"/>
      <c r="EZ2625" s="134"/>
      <c r="FA2625" s="134"/>
      <c r="FB2625" s="134"/>
      <c r="FC2625" s="134"/>
      <c r="FD2625" s="134"/>
    </row>
    <row r="2626" spans="2:160" x14ac:dyDescent="0.2">
      <c r="B2626" s="55">
        <f t="shared" ref="B2626:B2689" si="247">COUNT(R2626:EY2626,FE2626:FM2626)</f>
        <v>0</v>
      </c>
      <c r="C2626" s="55" t="str">
        <f t="shared" ref="C2626:C2689" si="248">IF(COUNT(R2626:EY2626,FE2626:FM2626)&gt;0,COUNT(R2626:EY2626,FE2626:FM2626),"")</f>
        <v/>
      </c>
      <c r="D2626" s="55" t="str">
        <f t="shared" ref="D2626:D2689" si="249">IF(COUNT(T2626:BJ2626,BL2626:BT2626,BV2626:CB2626,CD2626:EY2626,FE2626:FM2626)&gt;0,COUNT(T2626:BJ2626,BL2626:BT2626,BV2626:CB2626,CD2626:EY2626,FE2626:FM2626),"")</f>
        <v/>
      </c>
      <c r="E2626" s="55" t="str">
        <f t="shared" ref="E2626:E2689" si="250">IF(H2626=1,COUNT(R2626:EY2626,FE2626:FM2626),"")</f>
        <v/>
      </c>
      <c r="F2626" s="55" t="str">
        <f t="shared" ref="F2626:F2689" si="251">IF(H2626=1,COUNT(T2626:BJ2626,BL2626:BT2626,BV2626:CB2626,CD2626:EY2626,FE2626:FM2626),"")</f>
        <v/>
      </c>
      <c r="G2626" s="55" t="str">
        <f t="shared" si="246"/>
        <v/>
      </c>
      <c r="H2626" s="136" t="str">
        <f>IF(AND(M2626&gt;0,M2626&lt;='Summary STATS'!$C$22),1,"")</f>
        <v/>
      </c>
      <c r="J2626" s="26">
        <v>2625</v>
      </c>
      <c r="R2626" s="15"/>
      <c r="S2626" s="15"/>
      <c r="EZ2626" s="134"/>
      <c r="FA2626" s="134"/>
      <c r="FB2626" s="134"/>
      <c r="FC2626" s="134"/>
      <c r="FD2626" s="134"/>
    </row>
    <row r="2627" spans="2:160" x14ac:dyDescent="0.2">
      <c r="B2627" s="55">
        <f t="shared" si="247"/>
        <v>0</v>
      </c>
      <c r="C2627" s="55" t="str">
        <f t="shared" si="248"/>
        <v/>
      </c>
      <c r="D2627" s="55" t="str">
        <f t="shared" si="249"/>
        <v/>
      </c>
      <c r="E2627" s="55" t="str">
        <f t="shared" si="250"/>
        <v/>
      </c>
      <c r="F2627" s="55" t="str">
        <f t="shared" si="251"/>
        <v/>
      </c>
      <c r="G2627" s="55" t="str">
        <f t="shared" si="246"/>
        <v/>
      </c>
      <c r="H2627" s="136" t="str">
        <f>IF(AND(M2627&gt;0,M2627&lt;='Summary STATS'!$C$22),1,"")</f>
        <v/>
      </c>
      <c r="J2627" s="26">
        <v>2626</v>
      </c>
      <c r="R2627" s="15"/>
      <c r="S2627" s="15"/>
      <c r="EZ2627" s="134"/>
      <c r="FA2627" s="134"/>
      <c r="FB2627" s="134"/>
      <c r="FC2627" s="134"/>
      <c r="FD2627" s="134"/>
    </row>
    <row r="2628" spans="2:160" x14ac:dyDescent="0.2">
      <c r="B2628" s="55">
        <f t="shared" si="247"/>
        <v>0</v>
      </c>
      <c r="C2628" s="55" t="str">
        <f t="shared" si="248"/>
        <v/>
      </c>
      <c r="D2628" s="55" t="str">
        <f t="shared" si="249"/>
        <v/>
      </c>
      <c r="E2628" s="55" t="str">
        <f t="shared" si="250"/>
        <v/>
      </c>
      <c r="F2628" s="55" t="str">
        <f t="shared" si="251"/>
        <v/>
      </c>
      <c r="G2628" s="55" t="str">
        <f t="shared" si="246"/>
        <v/>
      </c>
      <c r="H2628" s="136" t="str">
        <f>IF(AND(M2628&gt;0,M2628&lt;='Summary STATS'!$C$22),1,"")</f>
        <v/>
      </c>
      <c r="J2628" s="26">
        <v>2627</v>
      </c>
      <c r="R2628" s="15"/>
      <c r="S2628" s="15"/>
      <c r="EZ2628" s="134"/>
      <c r="FA2628" s="134"/>
      <c r="FB2628" s="134"/>
      <c r="FC2628" s="134"/>
      <c r="FD2628" s="134"/>
    </row>
    <row r="2629" spans="2:160" x14ac:dyDescent="0.2">
      <c r="B2629" s="55">
        <f t="shared" si="247"/>
        <v>0</v>
      </c>
      <c r="C2629" s="55" t="str">
        <f t="shared" si="248"/>
        <v/>
      </c>
      <c r="D2629" s="55" t="str">
        <f t="shared" si="249"/>
        <v/>
      </c>
      <c r="E2629" s="55" t="str">
        <f t="shared" si="250"/>
        <v/>
      </c>
      <c r="F2629" s="55" t="str">
        <f t="shared" si="251"/>
        <v/>
      </c>
      <c r="G2629" s="55" t="str">
        <f t="shared" si="246"/>
        <v/>
      </c>
      <c r="H2629" s="136" t="str">
        <f>IF(AND(M2629&gt;0,M2629&lt;='Summary STATS'!$C$22),1,"")</f>
        <v/>
      </c>
      <c r="J2629" s="26">
        <v>2628</v>
      </c>
      <c r="R2629" s="15"/>
      <c r="S2629" s="15"/>
      <c r="EZ2629" s="134"/>
      <c r="FA2629" s="134"/>
      <c r="FB2629" s="134"/>
      <c r="FC2629" s="134"/>
      <c r="FD2629" s="134"/>
    </row>
    <row r="2630" spans="2:160" x14ac:dyDescent="0.2">
      <c r="B2630" s="55">
        <f t="shared" si="247"/>
        <v>0</v>
      </c>
      <c r="C2630" s="55" t="str">
        <f t="shared" si="248"/>
        <v/>
      </c>
      <c r="D2630" s="55" t="str">
        <f t="shared" si="249"/>
        <v/>
      </c>
      <c r="E2630" s="55" t="str">
        <f t="shared" si="250"/>
        <v/>
      </c>
      <c r="F2630" s="55" t="str">
        <f t="shared" si="251"/>
        <v/>
      </c>
      <c r="G2630" s="55" t="str">
        <f t="shared" si="246"/>
        <v/>
      </c>
      <c r="H2630" s="136" t="str">
        <f>IF(AND(M2630&gt;0,M2630&lt;='Summary STATS'!$C$22),1,"")</f>
        <v/>
      </c>
      <c r="J2630" s="26">
        <v>2629</v>
      </c>
      <c r="R2630" s="15"/>
      <c r="S2630" s="15"/>
      <c r="EZ2630" s="134"/>
      <c r="FA2630" s="134"/>
      <c r="FB2630" s="134"/>
      <c r="FC2630" s="134"/>
      <c r="FD2630" s="134"/>
    </row>
    <row r="2631" spans="2:160" x14ac:dyDescent="0.2">
      <c r="B2631" s="55">
        <f t="shared" si="247"/>
        <v>0</v>
      </c>
      <c r="C2631" s="55" t="str">
        <f t="shared" si="248"/>
        <v/>
      </c>
      <c r="D2631" s="55" t="str">
        <f t="shared" si="249"/>
        <v/>
      </c>
      <c r="E2631" s="55" t="str">
        <f t="shared" si="250"/>
        <v/>
      </c>
      <c r="F2631" s="55" t="str">
        <f t="shared" si="251"/>
        <v/>
      </c>
      <c r="G2631" s="55" t="str">
        <f t="shared" si="246"/>
        <v/>
      </c>
      <c r="H2631" s="136" t="str">
        <f>IF(AND(M2631&gt;0,M2631&lt;='Summary STATS'!$C$22),1,"")</f>
        <v/>
      </c>
      <c r="J2631" s="26">
        <v>2630</v>
      </c>
      <c r="R2631" s="15"/>
      <c r="S2631" s="15"/>
      <c r="EZ2631" s="134"/>
      <c r="FA2631" s="134"/>
      <c r="FB2631" s="134"/>
      <c r="FC2631" s="134"/>
      <c r="FD2631" s="134"/>
    </row>
    <row r="2632" spans="2:160" x14ac:dyDescent="0.2">
      <c r="B2632" s="55">
        <f t="shared" si="247"/>
        <v>0</v>
      </c>
      <c r="C2632" s="55" t="str">
        <f t="shared" si="248"/>
        <v/>
      </c>
      <c r="D2632" s="55" t="str">
        <f t="shared" si="249"/>
        <v/>
      </c>
      <c r="E2632" s="55" t="str">
        <f t="shared" si="250"/>
        <v/>
      </c>
      <c r="F2632" s="55" t="str">
        <f t="shared" si="251"/>
        <v/>
      </c>
      <c r="G2632" s="55" t="str">
        <f t="shared" si="246"/>
        <v/>
      </c>
      <c r="H2632" s="136" t="str">
        <f>IF(AND(M2632&gt;0,M2632&lt;='Summary STATS'!$C$22),1,"")</f>
        <v/>
      </c>
      <c r="J2632" s="26">
        <v>2631</v>
      </c>
      <c r="R2632" s="15"/>
      <c r="S2632" s="15"/>
      <c r="EZ2632" s="134"/>
      <c r="FA2632" s="134"/>
      <c r="FB2632" s="134"/>
      <c r="FC2632" s="134"/>
      <c r="FD2632" s="134"/>
    </row>
    <row r="2633" spans="2:160" x14ac:dyDescent="0.2">
      <c r="B2633" s="55">
        <f t="shared" si="247"/>
        <v>0</v>
      </c>
      <c r="C2633" s="55" t="str">
        <f t="shared" si="248"/>
        <v/>
      </c>
      <c r="D2633" s="55" t="str">
        <f t="shared" si="249"/>
        <v/>
      </c>
      <c r="E2633" s="55" t="str">
        <f t="shared" si="250"/>
        <v/>
      </c>
      <c r="F2633" s="55" t="str">
        <f t="shared" si="251"/>
        <v/>
      </c>
      <c r="G2633" s="55" t="str">
        <f t="shared" si="246"/>
        <v/>
      </c>
      <c r="H2633" s="136" t="str">
        <f>IF(AND(M2633&gt;0,M2633&lt;='Summary STATS'!$C$22),1,"")</f>
        <v/>
      </c>
      <c r="J2633" s="26">
        <v>2632</v>
      </c>
      <c r="R2633" s="15"/>
      <c r="S2633" s="15"/>
      <c r="EZ2633" s="134"/>
      <c r="FA2633" s="134"/>
      <c r="FB2633" s="134"/>
      <c r="FC2633" s="134"/>
      <c r="FD2633" s="134"/>
    </row>
    <row r="2634" spans="2:160" x14ac:dyDescent="0.2">
      <c r="B2634" s="55">
        <f t="shared" si="247"/>
        <v>0</v>
      </c>
      <c r="C2634" s="55" t="str">
        <f t="shared" si="248"/>
        <v/>
      </c>
      <c r="D2634" s="55" t="str">
        <f t="shared" si="249"/>
        <v/>
      </c>
      <c r="E2634" s="55" t="str">
        <f t="shared" si="250"/>
        <v/>
      </c>
      <c r="F2634" s="55" t="str">
        <f t="shared" si="251"/>
        <v/>
      </c>
      <c r="G2634" s="55" t="str">
        <f t="shared" si="246"/>
        <v/>
      </c>
      <c r="H2634" s="136" t="str">
        <f>IF(AND(M2634&gt;0,M2634&lt;='Summary STATS'!$C$22),1,"")</f>
        <v/>
      </c>
      <c r="J2634" s="26">
        <v>2633</v>
      </c>
      <c r="R2634" s="15"/>
      <c r="S2634" s="15"/>
      <c r="EZ2634" s="134"/>
      <c r="FA2634" s="134"/>
      <c r="FB2634" s="134"/>
      <c r="FC2634" s="134"/>
      <c r="FD2634" s="134"/>
    </row>
    <row r="2635" spans="2:160" x14ac:dyDescent="0.2">
      <c r="B2635" s="55">
        <f t="shared" si="247"/>
        <v>0</v>
      </c>
      <c r="C2635" s="55" t="str">
        <f t="shared" si="248"/>
        <v/>
      </c>
      <c r="D2635" s="55" t="str">
        <f t="shared" si="249"/>
        <v/>
      </c>
      <c r="E2635" s="55" t="str">
        <f t="shared" si="250"/>
        <v/>
      </c>
      <c r="F2635" s="55" t="str">
        <f t="shared" si="251"/>
        <v/>
      </c>
      <c r="G2635" s="55" t="str">
        <f t="shared" si="246"/>
        <v/>
      </c>
      <c r="H2635" s="136" t="str">
        <f>IF(AND(M2635&gt;0,M2635&lt;='Summary STATS'!$C$22),1,"")</f>
        <v/>
      </c>
      <c r="J2635" s="26">
        <v>2634</v>
      </c>
      <c r="R2635" s="15"/>
      <c r="S2635" s="15"/>
      <c r="EZ2635" s="134"/>
      <c r="FA2635" s="134"/>
      <c r="FB2635" s="134"/>
      <c r="FC2635" s="134"/>
      <c r="FD2635" s="134"/>
    </row>
    <row r="2636" spans="2:160" x14ac:dyDescent="0.2">
      <c r="B2636" s="55">
        <f t="shared" si="247"/>
        <v>0</v>
      </c>
      <c r="C2636" s="55" t="str">
        <f t="shared" si="248"/>
        <v/>
      </c>
      <c r="D2636" s="55" t="str">
        <f t="shared" si="249"/>
        <v/>
      </c>
      <c r="E2636" s="55" t="str">
        <f t="shared" si="250"/>
        <v/>
      </c>
      <c r="F2636" s="55" t="str">
        <f t="shared" si="251"/>
        <v/>
      </c>
      <c r="G2636" s="55" t="str">
        <f t="shared" si="246"/>
        <v/>
      </c>
      <c r="H2636" s="136" t="str">
        <f>IF(AND(M2636&gt;0,M2636&lt;='Summary STATS'!$C$22),1,"")</f>
        <v/>
      </c>
      <c r="J2636" s="26">
        <v>2635</v>
      </c>
      <c r="R2636" s="15"/>
      <c r="S2636" s="15"/>
      <c r="EZ2636" s="134"/>
      <c r="FA2636" s="134"/>
      <c r="FB2636" s="134"/>
      <c r="FC2636" s="134"/>
      <c r="FD2636" s="134"/>
    </row>
    <row r="2637" spans="2:160" x14ac:dyDescent="0.2">
      <c r="B2637" s="55">
        <f t="shared" si="247"/>
        <v>0</v>
      </c>
      <c r="C2637" s="55" t="str">
        <f t="shared" si="248"/>
        <v/>
      </c>
      <c r="D2637" s="55" t="str">
        <f t="shared" si="249"/>
        <v/>
      </c>
      <c r="E2637" s="55" t="str">
        <f t="shared" si="250"/>
        <v/>
      </c>
      <c r="F2637" s="55" t="str">
        <f t="shared" si="251"/>
        <v/>
      </c>
      <c r="G2637" s="55" t="str">
        <f t="shared" si="246"/>
        <v/>
      </c>
      <c r="H2637" s="136" t="str">
        <f>IF(AND(M2637&gt;0,M2637&lt;='Summary STATS'!$C$22),1,"")</f>
        <v/>
      </c>
      <c r="J2637" s="26">
        <v>2636</v>
      </c>
      <c r="R2637" s="15"/>
      <c r="S2637" s="15"/>
      <c r="EZ2637" s="134"/>
      <c r="FA2637" s="134"/>
      <c r="FB2637" s="134"/>
      <c r="FC2637" s="134"/>
      <c r="FD2637" s="134"/>
    </row>
    <row r="2638" spans="2:160" x14ac:dyDescent="0.2">
      <c r="B2638" s="55">
        <f t="shared" si="247"/>
        <v>0</v>
      </c>
      <c r="C2638" s="55" t="str">
        <f t="shared" si="248"/>
        <v/>
      </c>
      <c r="D2638" s="55" t="str">
        <f t="shared" si="249"/>
        <v/>
      </c>
      <c r="E2638" s="55" t="str">
        <f t="shared" si="250"/>
        <v/>
      </c>
      <c r="F2638" s="55" t="str">
        <f t="shared" si="251"/>
        <v/>
      </c>
      <c r="G2638" s="55" t="str">
        <f t="shared" si="246"/>
        <v/>
      </c>
      <c r="H2638" s="136" t="str">
        <f>IF(AND(M2638&gt;0,M2638&lt;='Summary STATS'!$C$22),1,"")</f>
        <v/>
      </c>
      <c r="J2638" s="26">
        <v>2637</v>
      </c>
      <c r="R2638" s="15"/>
      <c r="S2638" s="15"/>
      <c r="EZ2638" s="134"/>
      <c r="FA2638" s="134"/>
      <c r="FB2638" s="134"/>
      <c r="FC2638" s="134"/>
      <c r="FD2638" s="134"/>
    </row>
    <row r="2639" spans="2:160" x14ac:dyDescent="0.2">
      <c r="B2639" s="55">
        <f t="shared" si="247"/>
        <v>0</v>
      </c>
      <c r="C2639" s="55" t="str">
        <f t="shared" si="248"/>
        <v/>
      </c>
      <c r="D2639" s="55" t="str">
        <f t="shared" si="249"/>
        <v/>
      </c>
      <c r="E2639" s="55" t="str">
        <f t="shared" si="250"/>
        <v/>
      </c>
      <c r="F2639" s="55" t="str">
        <f t="shared" si="251"/>
        <v/>
      </c>
      <c r="G2639" s="55" t="str">
        <f t="shared" si="246"/>
        <v/>
      </c>
      <c r="H2639" s="136" t="str">
        <f>IF(AND(M2639&gt;0,M2639&lt;='Summary STATS'!$C$22),1,"")</f>
        <v/>
      </c>
      <c r="J2639" s="26">
        <v>2638</v>
      </c>
      <c r="R2639" s="15"/>
      <c r="S2639" s="15"/>
      <c r="EZ2639" s="134"/>
      <c r="FA2639" s="134"/>
      <c r="FB2639" s="134"/>
      <c r="FC2639" s="134"/>
      <c r="FD2639" s="134"/>
    </row>
    <row r="2640" spans="2:160" x14ac:dyDescent="0.2">
      <c r="B2640" s="55">
        <f t="shared" si="247"/>
        <v>0</v>
      </c>
      <c r="C2640" s="55" t="str">
        <f t="shared" si="248"/>
        <v/>
      </c>
      <c r="D2640" s="55" t="str">
        <f t="shared" si="249"/>
        <v/>
      </c>
      <c r="E2640" s="55" t="str">
        <f t="shared" si="250"/>
        <v/>
      </c>
      <c r="F2640" s="55" t="str">
        <f t="shared" si="251"/>
        <v/>
      </c>
      <c r="G2640" s="55" t="str">
        <f t="shared" si="246"/>
        <v/>
      </c>
      <c r="H2640" s="136" t="str">
        <f>IF(AND(M2640&gt;0,M2640&lt;='Summary STATS'!$C$22),1,"")</f>
        <v/>
      </c>
      <c r="J2640" s="26">
        <v>2639</v>
      </c>
      <c r="R2640" s="15"/>
      <c r="S2640" s="15"/>
      <c r="EZ2640" s="134"/>
      <c r="FA2640" s="134"/>
      <c r="FB2640" s="134"/>
      <c r="FC2640" s="134"/>
      <c r="FD2640" s="134"/>
    </row>
    <row r="2641" spans="2:160" x14ac:dyDescent="0.2">
      <c r="B2641" s="55">
        <f t="shared" si="247"/>
        <v>0</v>
      </c>
      <c r="C2641" s="55" t="str">
        <f t="shared" si="248"/>
        <v/>
      </c>
      <c r="D2641" s="55" t="str">
        <f t="shared" si="249"/>
        <v/>
      </c>
      <c r="E2641" s="55" t="str">
        <f t="shared" si="250"/>
        <v/>
      </c>
      <c r="F2641" s="55" t="str">
        <f t="shared" si="251"/>
        <v/>
      </c>
      <c r="G2641" s="55" t="str">
        <f t="shared" si="246"/>
        <v/>
      </c>
      <c r="H2641" s="136" t="str">
        <f>IF(AND(M2641&gt;0,M2641&lt;='Summary STATS'!$C$22),1,"")</f>
        <v/>
      </c>
      <c r="J2641" s="26">
        <v>2640</v>
      </c>
      <c r="R2641" s="15"/>
      <c r="S2641" s="15"/>
      <c r="EZ2641" s="134"/>
      <c r="FA2641" s="134"/>
      <c r="FB2641" s="134"/>
      <c r="FC2641" s="134"/>
      <c r="FD2641" s="134"/>
    </row>
    <row r="2642" spans="2:160" x14ac:dyDescent="0.2">
      <c r="B2642" s="55">
        <f t="shared" si="247"/>
        <v>0</v>
      </c>
      <c r="C2642" s="55" t="str">
        <f t="shared" si="248"/>
        <v/>
      </c>
      <c r="D2642" s="55" t="str">
        <f t="shared" si="249"/>
        <v/>
      </c>
      <c r="E2642" s="55" t="str">
        <f t="shared" si="250"/>
        <v/>
      </c>
      <c r="F2642" s="55" t="str">
        <f t="shared" si="251"/>
        <v/>
      </c>
      <c r="G2642" s="55" t="str">
        <f t="shared" si="246"/>
        <v/>
      </c>
      <c r="H2642" s="136" t="str">
        <f>IF(AND(M2642&gt;0,M2642&lt;='Summary STATS'!$C$22),1,"")</f>
        <v/>
      </c>
      <c r="J2642" s="26">
        <v>2641</v>
      </c>
      <c r="R2642" s="15"/>
      <c r="S2642" s="15"/>
      <c r="EZ2642" s="134"/>
      <c r="FA2642" s="134"/>
      <c r="FB2642" s="134"/>
      <c r="FC2642" s="134"/>
      <c r="FD2642" s="134"/>
    </row>
    <row r="2643" spans="2:160" x14ac:dyDescent="0.2">
      <c r="B2643" s="55">
        <f t="shared" si="247"/>
        <v>0</v>
      </c>
      <c r="C2643" s="55" t="str">
        <f t="shared" si="248"/>
        <v/>
      </c>
      <c r="D2643" s="55" t="str">
        <f t="shared" si="249"/>
        <v/>
      </c>
      <c r="E2643" s="55" t="str">
        <f t="shared" si="250"/>
        <v/>
      </c>
      <c r="F2643" s="55" t="str">
        <f t="shared" si="251"/>
        <v/>
      </c>
      <c r="G2643" s="55" t="str">
        <f t="shared" si="246"/>
        <v/>
      </c>
      <c r="H2643" s="136" t="str">
        <f>IF(AND(M2643&gt;0,M2643&lt;='Summary STATS'!$C$22),1,"")</f>
        <v/>
      </c>
      <c r="J2643" s="26">
        <v>2642</v>
      </c>
      <c r="R2643" s="15"/>
      <c r="S2643" s="15"/>
      <c r="EZ2643" s="134"/>
      <c r="FA2643" s="134"/>
      <c r="FB2643" s="134"/>
      <c r="FC2643" s="134"/>
      <c r="FD2643" s="134"/>
    </row>
    <row r="2644" spans="2:160" x14ac:dyDescent="0.2">
      <c r="B2644" s="55">
        <f t="shared" si="247"/>
        <v>0</v>
      </c>
      <c r="C2644" s="55" t="str">
        <f t="shared" si="248"/>
        <v/>
      </c>
      <c r="D2644" s="55" t="str">
        <f t="shared" si="249"/>
        <v/>
      </c>
      <c r="E2644" s="55" t="str">
        <f t="shared" si="250"/>
        <v/>
      </c>
      <c r="F2644" s="55" t="str">
        <f t="shared" si="251"/>
        <v/>
      </c>
      <c r="G2644" s="55" t="str">
        <f t="shared" si="246"/>
        <v/>
      </c>
      <c r="H2644" s="136" t="str">
        <f>IF(AND(M2644&gt;0,M2644&lt;='Summary STATS'!$C$22),1,"")</f>
        <v/>
      </c>
      <c r="J2644" s="26">
        <v>2643</v>
      </c>
      <c r="R2644" s="15"/>
      <c r="S2644" s="15"/>
      <c r="EZ2644" s="134"/>
      <c r="FA2644" s="134"/>
      <c r="FB2644" s="134"/>
      <c r="FC2644" s="134"/>
      <c r="FD2644" s="134"/>
    </row>
    <row r="2645" spans="2:160" x14ac:dyDescent="0.2">
      <c r="B2645" s="55">
        <f t="shared" si="247"/>
        <v>0</v>
      </c>
      <c r="C2645" s="55" t="str">
        <f t="shared" si="248"/>
        <v/>
      </c>
      <c r="D2645" s="55" t="str">
        <f t="shared" si="249"/>
        <v/>
      </c>
      <c r="E2645" s="55" t="str">
        <f t="shared" si="250"/>
        <v/>
      </c>
      <c r="F2645" s="55" t="str">
        <f t="shared" si="251"/>
        <v/>
      </c>
      <c r="G2645" s="55" t="str">
        <f t="shared" si="246"/>
        <v/>
      </c>
      <c r="H2645" s="136" t="str">
        <f>IF(AND(M2645&gt;0,M2645&lt;='Summary STATS'!$C$22),1,"")</f>
        <v/>
      </c>
      <c r="J2645" s="26">
        <v>2644</v>
      </c>
      <c r="R2645" s="15"/>
      <c r="S2645" s="15"/>
      <c r="EZ2645" s="134"/>
      <c r="FA2645" s="134"/>
      <c r="FB2645" s="134"/>
      <c r="FC2645" s="134"/>
      <c r="FD2645" s="134"/>
    </row>
    <row r="2646" spans="2:160" x14ac:dyDescent="0.2">
      <c r="B2646" s="55">
        <f t="shared" si="247"/>
        <v>0</v>
      </c>
      <c r="C2646" s="55" t="str">
        <f t="shared" si="248"/>
        <v/>
      </c>
      <c r="D2646" s="55" t="str">
        <f t="shared" si="249"/>
        <v/>
      </c>
      <c r="E2646" s="55" t="str">
        <f t="shared" si="250"/>
        <v/>
      </c>
      <c r="F2646" s="55" t="str">
        <f t="shared" si="251"/>
        <v/>
      </c>
      <c r="G2646" s="55" t="str">
        <f t="shared" si="246"/>
        <v/>
      </c>
      <c r="H2646" s="136" t="str">
        <f>IF(AND(M2646&gt;0,M2646&lt;='Summary STATS'!$C$22),1,"")</f>
        <v/>
      </c>
      <c r="J2646" s="26">
        <v>2645</v>
      </c>
      <c r="R2646" s="15"/>
      <c r="S2646" s="15"/>
      <c r="EZ2646" s="134"/>
      <c r="FA2646" s="134"/>
      <c r="FB2646" s="134"/>
      <c r="FC2646" s="134"/>
      <c r="FD2646" s="134"/>
    </row>
    <row r="2647" spans="2:160" x14ac:dyDescent="0.2">
      <c r="B2647" s="55">
        <f t="shared" si="247"/>
        <v>0</v>
      </c>
      <c r="C2647" s="55" t="str">
        <f t="shared" si="248"/>
        <v/>
      </c>
      <c r="D2647" s="55" t="str">
        <f t="shared" si="249"/>
        <v/>
      </c>
      <c r="E2647" s="55" t="str">
        <f t="shared" si="250"/>
        <v/>
      </c>
      <c r="F2647" s="55" t="str">
        <f t="shared" si="251"/>
        <v/>
      </c>
      <c r="G2647" s="55" t="str">
        <f t="shared" si="246"/>
        <v/>
      </c>
      <c r="H2647" s="136" t="str">
        <f>IF(AND(M2647&gt;0,M2647&lt;='Summary STATS'!$C$22),1,"")</f>
        <v/>
      </c>
      <c r="J2647" s="26">
        <v>2646</v>
      </c>
      <c r="R2647" s="15"/>
      <c r="S2647" s="15"/>
      <c r="EZ2647" s="134"/>
      <c r="FA2647" s="134"/>
      <c r="FB2647" s="134"/>
      <c r="FC2647" s="134"/>
      <c r="FD2647" s="134"/>
    </row>
    <row r="2648" spans="2:160" x14ac:dyDescent="0.2">
      <c r="B2648" s="55">
        <f t="shared" si="247"/>
        <v>0</v>
      </c>
      <c r="C2648" s="55" t="str">
        <f t="shared" si="248"/>
        <v/>
      </c>
      <c r="D2648" s="55" t="str">
        <f t="shared" si="249"/>
        <v/>
      </c>
      <c r="E2648" s="55" t="str">
        <f t="shared" si="250"/>
        <v/>
      </c>
      <c r="F2648" s="55" t="str">
        <f t="shared" si="251"/>
        <v/>
      </c>
      <c r="G2648" s="55" t="str">
        <f t="shared" si="246"/>
        <v/>
      </c>
      <c r="H2648" s="136" t="str">
        <f>IF(AND(M2648&gt;0,M2648&lt;='Summary STATS'!$C$22),1,"")</f>
        <v/>
      </c>
      <c r="J2648" s="26">
        <v>2647</v>
      </c>
      <c r="R2648" s="15"/>
      <c r="S2648" s="15"/>
      <c r="EZ2648" s="134"/>
      <c r="FA2648" s="134"/>
      <c r="FB2648" s="134"/>
      <c r="FC2648" s="134"/>
      <c r="FD2648" s="134"/>
    </row>
    <row r="2649" spans="2:160" x14ac:dyDescent="0.2">
      <c r="B2649" s="55">
        <f t="shared" si="247"/>
        <v>0</v>
      </c>
      <c r="C2649" s="55" t="str">
        <f t="shared" si="248"/>
        <v/>
      </c>
      <c r="D2649" s="55" t="str">
        <f t="shared" si="249"/>
        <v/>
      </c>
      <c r="E2649" s="55" t="str">
        <f t="shared" si="250"/>
        <v/>
      </c>
      <c r="F2649" s="55" t="str">
        <f t="shared" si="251"/>
        <v/>
      </c>
      <c r="G2649" s="55" t="str">
        <f t="shared" si="246"/>
        <v/>
      </c>
      <c r="H2649" s="136" t="str">
        <f>IF(AND(M2649&gt;0,M2649&lt;='Summary STATS'!$C$22),1,"")</f>
        <v/>
      </c>
      <c r="J2649" s="26">
        <v>2648</v>
      </c>
      <c r="R2649" s="15"/>
      <c r="S2649" s="15"/>
      <c r="EZ2649" s="134"/>
      <c r="FA2649" s="134"/>
      <c r="FB2649" s="134"/>
      <c r="FC2649" s="134"/>
      <c r="FD2649" s="134"/>
    </row>
    <row r="2650" spans="2:160" x14ac:dyDescent="0.2">
      <c r="B2650" s="55">
        <f t="shared" si="247"/>
        <v>0</v>
      </c>
      <c r="C2650" s="55" t="str">
        <f t="shared" si="248"/>
        <v/>
      </c>
      <c r="D2650" s="55" t="str">
        <f t="shared" si="249"/>
        <v/>
      </c>
      <c r="E2650" s="55" t="str">
        <f t="shared" si="250"/>
        <v/>
      </c>
      <c r="F2650" s="55" t="str">
        <f t="shared" si="251"/>
        <v/>
      </c>
      <c r="G2650" s="55" t="str">
        <f t="shared" ref="G2650:G2713" si="252">IF($B2650&gt;=1,$M2650,"")</f>
        <v/>
      </c>
      <c r="H2650" s="136" t="str">
        <f>IF(AND(M2650&gt;0,M2650&lt;='Summary STATS'!$C$22),1,"")</f>
        <v/>
      </c>
      <c r="J2650" s="26">
        <v>2649</v>
      </c>
      <c r="R2650" s="15"/>
      <c r="S2650" s="15"/>
      <c r="EZ2650" s="134"/>
      <c r="FA2650" s="134"/>
      <c r="FB2650" s="134"/>
      <c r="FC2650" s="134"/>
      <c r="FD2650" s="134"/>
    </row>
    <row r="2651" spans="2:160" x14ac:dyDescent="0.2">
      <c r="B2651" s="55">
        <f t="shared" si="247"/>
        <v>0</v>
      </c>
      <c r="C2651" s="55" t="str">
        <f t="shared" si="248"/>
        <v/>
      </c>
      <c r="D2651" s="55" t="str">
        <f t="shared" si="249"/>
        <v/>
      </c>
      <c r="E2651" s="55" t="str">
        <f t="shared" si="250"/>
        <v/>
      </c>
      <c r="F2651" s="55" t="str">
        <f t="shared" si="251"/>
        <v/>
      </c>
      <c r="G2651" s="55" t="str">
        <f t="shared" si="252"/>
        <v/>
      </c>
      <c r="H2651" s="136" t="str">
        <f>IF(AND(M2651&gt;0,M2651&lt;='Summary STATS'!$C$22),1,"")</f>
        <v/>
      </c>
      <c r="J2651" s="26">
        <v>2650</v>
      </c>
      <c r="R2651" s="15"/>
      <c r="S2651" s="15"/>
      <c r="EZ2651" s="134"/>
      <c r="FA2651" s="134"/>
      <c r="FB2651" s="134"/>
      <c r="FC2651" s="134"/>
      <c r="FD2651" s="134"/>
    </row>
    <row r="2652" spans="2:160" x14ac:dyDescent="0.2">
      <c r="B2652" s="55">
        <f t="shared" si="247"/>
        <v>0</v>
      </c>
      <c r="C2652" s="55" t="str">
        <f t="shared" si="248"/>
        <v/>
      </c>
      <c r="D2652" s="55" t="str">
        <f t="shared" si="249"/>
        <v/>
      </c>
      <c r="E2652" s="55" t="str">
        <f t="shared" si="250"/>
        <v/>
      </c>
      <c r="F2652" s="55" t="str">
        <f t="shared" si="251"/>
        <v/>
      </c>
      <c r="G2652" s="55" t="str">
        <f t="shared" si="252"/>
        <v/>
      </c>
      <c r="H2652" s="136" t="str">
        <f>IF(AND(M2652&gt;0,M2652&lt;='Summary STATS'!$C$22),1,"")</f>
        <v/>
      </c>
      <c r="J2652" s="26">
        <v>2651</v>
      </c>
      <c r="R2652" s="15"/>
      <c r="S2652" s="15"/>
      <c r="EZ2652" s="134"/>
      <c r="FA2652" s="134"/>
      <c r="FB2652" s="134"/>
      <c r="FC2652" s="134"/>
      <c r="FD2652" s="134"/>
    </row>
    <row r="2653" spans="2:160" x14ac:dyDescent="0.2">
      <c r="B2653" s="55">
        <f t="shared" si="247"/>
        <v>0</v>
      </c>
      <c r="C2653" s="55" t="str">
        <f t="shared" si="248"/>
        <v/>
      </c>
      <c r="D2653" s="55" t="str">
        <f t="shared" si="249"/>
        <v/>
      </c>
      <c r="E2653" s="55" t="str">
        <f t="shared" si="250"/>
        <v/>
      </c>
      <c r="F2653" s="55" t="str">
        <f t="shared" si="251"/>
        <v/>
      </c>
      <c r="G2653" s="55" t="str">
        <f t="shared" si="252"/>
        <v/>
      </c>
      <c r="H2653" s="136" t="str">
        <f>IF(AND(M2653&gt;0,M2653&lt;='Summary STATS'!$C$22),1,"")</f>
        <v/>
      </c>
      <c r="J2653" s="26">
        <v>2652</v>
      </c>
      <c r="R2653" s="15"/>
      <c r="S2653" s="15"/>
      <c r="EZ2653" s="134"/>
      <c r="FA2653" s="134"/>
      <c r="FB2653" s="134"/>
      <c r="FC2653" s="134"/>
      <c r="FD2653" s="134"/>
    </row>
    <row r="2654" spans="2:160" x14ac:dyDescent="0.2">
      <c r="B2654" s="55">
        <f t="shared" si="247"/>
        <v>0</v>
      </c>
      <c r="C2654" s="55" t="str">
        <f t="shared" si="248"/>
        <v/>
      </c>
      <c r="D2654" s="55" t="str">
        <f t="shared" si="249"/>
        <v/>
      </c>
      <c r="E2654" s="55" t="str">
        <f t="shared" si="250"/>
        <v/>
      </c>
      <c r="F2654" s="55" t="str">
        <f t="shared" si="251"/>
        <v/>
      </c>
      <c r="G2654" s="55" t="str">
        <f t="shared" si="252"/>
        <v/>
      </c>
      <c r="H2654" s="136" t="str">
        <f>IF(AND(M2654&gt;0,M2654&lt;='Summary STATS'!$C$22),1,"")</f>
        <v/>
      </c>
      <c r="J2654" s="26">
        <v>2653</v>
      </c>
      <c r="R2654" s="15"/>
      <c r="S2654" s="15"/>
      <c r="EZ2654" s="134"/>
      <c r="FA2654" s="134"/>
      <c r="FB2654" s="134"/>
      <c r="FC2654" s="134"/>
      <c r="FD2654" s="134"/>
    </row>
    <row r="2655" spans="2:160" x14ac:dyDescent="0.2">
      <c r="B2655" s="55">
        <f t="shared" si="247"/>
        <v>0</v>
      </c>
      <c r="C2655" s="55" t="str">
        <f t="shared" si="248"/>
        <v/>
      </c>
      <c r="D2655" s="55" t="str">
        <f t="shared" si="249"/>
        <v/>
      </c>
      <c r="E2655" s="55" t="str">
        <f t="shared" si="250"/>
        <v/>
      </c>
      <c r="F2655" s="55" t="str">
        <f t="shared" si="251"/>
        <v/>
      </c>
      <c r="G2655" s="55" t="str">
        <f t="shared" si="252"/>
        <v/>
      </c>
      <c r="H2655" s="136" t="str">
        <f>IF(AND(M2655&gt;0,M2655&lt;='Summary STATS'!$C$22),1,"")</f>
        <v/>
      </c>
      <c r="J2655" s="26">
        <v>2654</v>
      </c>
      <c r="R2655" s="15"/>
      <c r="S2655" s="15"/>
      <c r="EZ2655" s="134"/>
      <c r="FA2655" s="134"/>
      <c r="FB2655" s="134"/>
      <c r="FC2655" s="134"/>
      <c r="FD2655" s="134"/>
    </row>
    <row r="2656" spans="2:160" x14ac:dyDescent="0.2">
      <c r="B2656" s="55">
        <f t="shared" si="247"/>
        <v>0</v>
      </c>
      <c r="C2656" s="55" t="str">
        <f t="shared" si="248"/>
        <v/>
      </c>
      <c r="D2656" s="55" t="str">
        <f t="shared" si="249"/>
        <v/>
      </c>
      <c r="E2656" s="55" t="str">
        <f t="shared" si="250"/>
        <v/>
      </c>
      <c r="F2656" s="55" t="str">
        <f t="shared" si="251"/>
        <v/>
      </c>
      <c r="G2656" s="55" t="str">
        <f t="shared" si="252"/>
        <v/>
      </c>
      <c r="H2656" s="136" t="str">
        <f>IF(AND(M2656&gt;0,M2656&lt;='Summary STATS'!$C$22),1,"")</f>
        <v/>
      </c>
      <c r="J2656" s="26">
        <v>2655</v>
      </c>
      <c r="R2656" s="15"/>
      <c r="S2656" s="15"/>
      <c r="EZ2656" s="134"/>
      <c r="FA2656" s="134"/>
      <c r="FB2656" s="134"/>
      <c r="FC2656" s="134"/>
      <c r="FD2656" s="134"/>
    </row>
    <row r="2657" spans="2:160" x14ac:dyDescent="0.2">
      <c r="B2657" s="55">
        <f t="shared" si="247"/>
        <v>0</v>
      </c>
      <c r="C2657" s="55" t="str">
        <f t="shared" si="248"/>
        <v/>
      </c>
      <c r="D2657" s="55" t="str">
        <f t="shared" si="249"/>
        <v/>
      </c>
      <c r="E2657" s="55" t="str">
        <f t="shared" si="250"/>
        <v/>
      </c>
      <c r="F2657" s="55" t="str">
        <f t="shared" si="251"/>
        <v/>
      </c>
      <c r="G2657" s="55" t="str">
        <f t="shared" si="252"/>
        <v/>
      </c>
      <c r="H2657" s="136" t="str">
        <f>IF(AND(M2657&gt;0,M2657&lt;='Summary STATS'!$C$22),1,"")</f>
        <v/>
      </c>
      <c r="J2657" s="26">
        <v>2656</v>
      </c>
      <c r="R2657" s="15"/>
      <c r="S2657" s="15"/>
      <c r="EZ2657" s="134"/>
      <c r="FA2657" s="134"/>
      <c r="FB2657" s="134"/>
      <c r="FC2657" s="134"/>
      <c r="FD2657" s="134"/>
    </row>
    <row r="2658" spans="2:160" x14ac:dyDescent="0.2">
      <c r="B2658" s="55">
        <f t="shared" si="247"/>
        <v>0</v>
      </c>
      <c r="C2658" s="55" t="str">
        <f t="shared" si="248"/>
        <v/>
      </c>
      <c r="D2658" s="55" t="str">
        <f t="shared" si="249"/>
        <v/>
      </c>
      <c r="E2658" s="55" t="str">
        <f t="shared" si="250"/>
        <v/>
      </c>
      <c r="F2658" s="55" t="str">
        <f t="shared" si="251"/>
        <v/>
      </c>
      <c r="G2658" s="55" t="str">
        <f t="shared" si="252"/>
        <v/>
      </c>
      <c r="H2658" s="136" t="str">
        <f>IF(AND(M2658&gt;0,M2658&lt;='Summary STATS'!$C$22),1,"")</f>
        <v/>
      </c>
      <c r="J2658" s="26">
        <v>2657</v>
      </c>
      <c r="R2658" s="15"/>
      <c r="S2658" s="15"/>
      <c r="EZ2658" s="134"/>
      <c r="FA2658" s="134"/>
      <c r="FB2658" s="134"/>
      <c r="FC2658" s="134"/>
      <c r="FD2658" s="134"/>
    </row>
    <row r="2659" spans="2:160" x14ac:dyDescent="0.2">
      <c r="B2659" s="55">
        <f t="shared" si="247"/>
        <v>0</v>
      </c>
      <c r="C2659" s="55" t="str">
        <f t="shared" si="248"/>
        <v/>
      </c>
      <c r="D2659" s="55" t="str">
        <f t="shared" si="249"/>
        <v/>
      </c>
      <c r="E2659" s="55" t="str">
        <f t="shared" si="250"/>
        <v/>
      </c>
      <c r="F2659" s="55" t="str">
        <f t="shared" si="251"/>
        <v/>
      </c>
      <c r="G2659" s="55" t="str">
        <f t="shared" si="252"/>
        <v/>
      </c>
      <c r="H2659" s="136" t="str">
        <f>IF(AND(M2659&gt;0,M2659&lt;='Summary STATS'!$C$22),1,"")</f>
        <v/>
      </c>
      <c r="J2659" s="26">
        <v>2658</v>
      </c>
      <c r="R2659" s="15"/>
      <c r="S2659" s="15"/>
      <c r="EZ2659" s="134"/>
      <c r="FA2659" s="134"/>
      <c r="FB2659" s="134"/>
      <c r="FC2659" s="134"/>
      <c r="FD2659" s="134"/>
    </row>
    <row r="2660" spans="2:160" x14ac:dyDescent="0.2">
      <c r="B2660" s="55">
        <f t="shared" si="247"/>
        <v>0</v>
      </c>
      <c r="C2660" s="55" t="str">
        <f t="shared" si="248"/>
        <v/>
      </c>
      <c r="D2660" s="55" t="str">
        <f t="shared" si="249"/>
        <v/>
      </c>
      <c r="E2660" s="55" t="str">
        <f t="shared" si="250"/>
        <v/>
      </c>
      <c r="F2660" s="55" t="str">
        <f t="shared" si="251"/>
        <v/>
      </c>
      <c r="G2660" s="55" t="str">
        <f t="shared" si="252"/>
        <v/>
      </c>
      <c r="H2660" s="136" t="str">
        <f>IF(AND(M2660&gt;0,M2660&lt;='Summary STATS'!$C$22),1,"")</f>
        <v/>
      </c>
      <c r="J2660" s="26">
        <v>2659</v>
      </c>
      <c r="R2660" s="15"/>
      <c r="S2660" s="15"/>
      <c r="EZ2660" s="134"/>
      <c r="FA2660" s="134"/>
      <c r="FB2660" s="134"/>
      <c r="FC2660" s="134"/>
      <c r="FD2660" s="134"/>
    </row>
    <row r="2661" spans="2:160" x14ac:dyDescent="0.2">
      <c r="B2661" s="55">
        <f t="shared" si="247"/>
        <v>0</v>
      </c>
      <c r="C2661" s="55" t="str">
        <f t="shared" si="248"/>
        <v/>
      </c>
      <c r="D2661" s="55" t="str">
        <f t="shared" si="249"/>
        <v/>
      </c>
      <c r="E2661" s="55" t="str">
        <f t="shared" si="250"/>
        <v/>
      </c>
      <c r="F2661" s="55" t="str">
        <f t="shared" si="251"/>
        <v/>
      </c>
      <c r="G2661" s="55" t="str">
        <f t="shared" si="252"/>
        <v/>
      </c>
      <c r="H2661" s="136" t="str">
        <f>IF(AND(M2661&gt;0,M2661&lt;='Summary STATS'!$C$22),1,"")</f>
        <v/>
      </c>
      <c r="J2661" s="26">
        <v>2660</v>
      </c>
      <c r="R2661" s="15"/>
      <c r="S2661" s="15"/>
      <c r="EZ2661" s="134"/>
      <c r="FA2661" s="134"/>
      <c r="FB2661" s="134"/>
      <c r="FC2661" s="134"/>
      <c r="FD2661" s="134"/>
    </row>
    <row r="2662" spans="2:160" x14ac:dyDescent="0.2">
      <c r="B2662" s="55">
        <f t="shared" si="247"/>
        <v>0</v>
      </c>
      <c r="C2662" s="55" t="str">
        <f t="shared" si="248"/>
        <v/>
      </c>
      <c r="D2662" s="55" t="str">
        <f t="shared" si="249"/>
        <v/>
      </c>
      <c r="E2662" s="55" t="str">
        <f t="shared" si="250"/>
        <v/>
      </c>
      <c r="F2662" s="55" t="str">
        <f t="shared" si="251"/>
        <v/>
      </c>
      <c r="G2662" s="55" t="str">
        <f t="shared" si="252"/>
        <v/>
      </c>
      <c r="H2662" s="136" t="str">
        <f>IF(AND(M2662&gt;0,M2662&lt;='Summary STATS'!$C$22),1,"")</f>
        <v/>
      </c>
      <c r="J2662" s="26">
        <v>2661</v>
      </c>
      <c r="R2662" s="15"/>
      <c r="S2662" s="15"/>
      <c r="EZ2662" s="134"/>
      <c r="FA2662" s="134"/>
      <c r="FB2662" s="134"/>
      <c r="FC2662" s="134"/>
      <c r="FD2662" s="134"/>
    </row>
    <row r="2663" spans="2:160" x14ac:dyDescent="0.2">
      <c r="B2663" s="55">
        <f t="shared" si="247"/>
        <v>0</v>
      </c>
      <c r="C2663" s="55" t="str">
        <f t="shared" si="248"/>
        <v/>
      </c>
      <c r="D2663" s="55" t="str">
        <f t="shared" si="249"/>
        <v/>
      </c>
      <c r="E2663" s="55" t="str">
        <f t="shared" si="250"/>
        <v/>
      </c>
      <c r="F2663" s="55" t="str">
        <f t="shared" si="251"/>
        <v/>
      </c>
      <c r="G2663" s="55" t="str">
        <f t="shared" si="252"/>
        <v/>
      </c>
      <c r="H2663" s="136" t="str">
        <f>IF(AND(M2663&gt;0,M2663&lt;='Summary STATS'!$C$22),1,"")</f>
        <v/>
      </c>
      <c r="J2663" s="26">
        <v>2662</v>
      </c>
      <c r="R2663" s="15"/>
      <c r="S2663" s="15"/>
      <c r="EZ2663" s="134"/>
      <c r="FA2663" s="134"/>
      <c r="FB2663" s="134"/>
      <c r="FC2663" s="134"/>
      <c r="FD2663" s="134"/>
    </row>
    <row r="2664" spans="2:160" x14ac:dyDescent="0.2">
      <c r="B2664" s="55">
        <f t="shared" si="247"/>
        <v>0</v>
      </c>
      <c r="C2664" s="55" t="str">
        <f t="shared" si="248"/>
        <v/>
      </c>
      <c r="D2664" s="55" t="str">
        <f t="shared" si="249"/>
        <v/>
      </c>
      <c r="E2664" s="55" t="str">
        <f t="shared" si="250"/>
        <v/>
      </c>
      <c r="F2664" s="55" t="str">
        <f t="shared" si="251"/>
        <v/>
      </c>
      <c r="G2664" s="55" t="str">
        <f t="shared" si="252"/>
        <v/>
      </c>
      <c r="H2664" s="136" t="str">
        <f>IF(AND(M2664&gt;0,M2664&lt;='Summary STATS'!$C$22),1,"")</f>
        <v/>
      </c>
      <c r="J2664" s="26">
        <v>2663</v>
      </c>
      <c r="R2664" s="15"/>
      <c r="S2664" s="15"/>
      <c r="EZ2664" s="134"/>
      <c r="FA2664" s="134"/>
      <c r="FB2664" s="134"/>
      <c r="FC2664" s="134"/>
      <c r="FD2664" s="134"/>
    </row>
    <row r="2665" spans="2:160" x14ac:dyDescent="0.2">
      <c r="B2665" s="55">
        <f t="shared" si="247"/>
        <v>0</v>
      </c>
      <c r="C2665" s="55" t="str">
        <f t="shared" si="248"/>
        <v/>
      </c>
      <c r="D2665" s="55" t="str">
        <f t="shared" si="249"/>
        <v/>
      </c>
      <c r="E2665" s="55" t="str">
        <f t="shared" si="250"/>
        <v/>
      </c>
      <c r="F2665" s="55" t="str">
        <f t="shared" si="251"/>
        <v/>
      </c>
      <c r="G2665" s="55" t="str">
        <f t="shared" si="252"/>
        <v/>
      </c>
      <c r="H2665" s="136" t="str">
        <f>IF(AND(M2665&gt;0,M2665&lt;='Summary STATS'!$C$22),1,"")</f>
        <v/>
      </c>
      <c r="J2665" s="26">
        <v>2664</v>
      </c>
      <c r="R2665" s="15"/>
      <c r="S2665" s="15"/>
      <c r="EZ2665" s="134"/>
      <c r="FA2665" s="134"/>
      <c r="FB2665" s="134"/>
      <c r="FC2665" s="134"/>
      <c r="FD2665" s="134"/>
    </row>
    <row r="2666" spans="2:160" x14ac:dyDescent="0.2">
      <c r="B2666" s="55">
        <f t="shared" si="247"/>
        <v>0</v>
      </c>
      <c r="C2666" s="55" t="str">
        <f t="shared" si="248"/>
        <v/>
      </c>
      <c r="D2666" s="55" t="str">
        <f t="shared" si="249"/>
        <v/>
      </c>
      <c r="E2666" s="55" t="str">
        <f t="shared" si="250"/>
        <v/>
      </c>
      <c r="F2666" s="55" t="str">
        <f t="shared" si="251"/>
        <v/>
      </c>
      <c r="G2666" s="55" t="str">
        <f t="shared" si="252"/>
        <v/>
      </c>
      <c r="H2666" s="136" t="str">
        <f>IF(AND(M2666&gt;0,M2666&lt;='Summary STATS'!$C$22),1,"")</f>
        <v/>
      </c>
      <c r="J2666" s="26">
        <v>2665</v>
      </c>
      <c r="R2666" s="15"/>
      <c r="S2666" s="15"/>
      <c r="EZ2666" s="134"/>
      <c r="FA2666" s="134"/>
      <c r="FB2666" s="134"/>
      <c r="FC2666" s="134"/>
      <c r="FD2666" s="134"/>
    </row>
    <row r="2667" spans="2:160" x14ac:dyDescent="0.2">
      <c r="B2667" s="55">
        <f t="shared" si="247"/>
        <v>0</v>
      </c>
      <c r="C2667" s="55" t="str">
        <f t="shared" si="248"/>
        <v/>
      </c>
      <c r="D2667" s="55" t="str">
        <f t="shared" si="249"/>
        <v/>
      </c>
      <c r="E2667" s="55" t="str">
        <f t="shared" si="250"/>
        <v/>
      </c>
      <c r="F2667" s="55" t="str">
        <f t="shared" si="251"/>
        <v/>
      </c>
      <c r="G2667" s="55" t="str">
        <f t="shared" si="252"/>
        <v/>
      </c>
      <c r="H2667" s="136" t="str">
        <f>IF(AND(M2667&gt;0,M2667&lt;='Summary STATS'!$C$22),1,"")</f>
        <v/>
      </c>
      <c r="J2667" s="26">
        <v>2666</v>
      </c>
      <c r="R2667" s="15"/>
      <c r="S2667" s="15"/>
      <c r="EZ2667" s="134"/>
      <c r="FA2667" s="134"/>
      <c r="FB2667" s="134"/>
      <c r="FC2667" s="134"/>
      <c r="FD2667" s="134"/>
    </row>
    <row r="2668" spans="2:160" x14ac:dyDescent="0.2">
      <c r="B2668" s="55">
        <f t="shared" si="247"/>
        <v>0</v>
      </c>
      <c r="C2668" s="55" t="str">
        <f t="shared" si="248"/>
        <v/>
      </c>
      <c r="D2668" s="55" t="str">
        <f t="shared" si="249"/>
        <v/>
      </c>
      <c r="E2668" s="55" t="str">
        <f t="shared" si="250"/>
        <v/>
      </c>
      <c r="F2668" s="55" t="str">
        <f t="shared" si="251"/>
        <v/>
      </c>
      <c r="G2668" s="55" t="str">
        <f t="shared" si="252"/>
        <v/>
      </c>
      <c r="H2668" s="136" t="str">
        <f>IF(AND(M2668&gt;0,M2668&lt;='Summary STATS'!$C$22),1,"")</f>
        <v/>
      </c>
      <c r="J2668" s="26">
        <v>2667</v>
      </c>
      <c r="R2668" s="15"/>
      <c r="S2668" s="15"/>
      <c r="EZ2668" s="134"/>
      <c r="FA2668" s="134"/>
      <c r="FB2668" s="134"/>
      <c r="FC2668" s="134"/>
      <c r="FD2668" s="134"/>
    </row>
    <row r="2669" spans="2:160" x14ac:dyDescent="0.2">
      <c r="B2669" s="55">
        <f t="shared" si="247"/>
        <v>0</v>
      </c>
      <c r="C2669" s="55" t="str">
        <f t="shared" si="248"/>
        <v/>
      </c>
      <c r="D2669" s="55" t="str">
        <f t="shared" si="249"/>
        <v/>
      </c>
      <c r="E2669" s="55" t="str">
        <f t="shared" si="250"/>
        <v/>
      </c>
      <c r="F2669" s="55" t="str">
        <f t="shared" si="251"/>
        <v/>
      </c>
      <c r="G2669" s="55" t="str">
        <f t="shared" si="252"/>
        <v/>
      </c>
      <c r="H2669" s="136" t="str">
        <f>IF(AND(M2669&gt;0,M2669&lt;='Summary STATS'!$C$22),1,"")</f>
        <v/>
      </c>
      <c r="J2669" s="26">
        <v>2668</v>
      </c>
      <c r="R2669" s="15"/>
      <c r="S2669" s="15"/>
      <c r="EZ2669" s="134"/>
      <c r="FA2669" s="134"/>
      <c r="FB2669" s="134"/>
      <c r="FC2669" s="134"/>
      <c r="FD2669" s="134"/>
    </row>
    <row r="2670" spans="2:160" x14ac:dyDescent="0.2">
      <c r="B2670" s="55">
        <f t="shared" si="247"/>
        <v>0</v>
      </c>
      <c r="C2670" s="55" t="str">
        <f t="shared" si="248"/>
        <v/>
      </c>
      <c r="D2670" s="55" t="str">
        <f t="shared" si="249"/>
        <v/>
      </c>
      <c r="E2670" s="55" t="str">
        <f t="shared" si="250"/>
        <v/>
      </c>
      <c r="F2670" s="55" t="str">
        <f t="shared" si="251"/>
        <v/>
      </c>
      <c r="G2670" s="55" t="str">
        <f t="shared" si="252"/>
        <v/>
      </c>
      <c r="H2670" s="136" t="str">
        <f>IF(AND(M2670&gt;0,M2670&lt;='Summary STATS'!$C$22),1,"")</f>
        <v/>
      </c>
      <c r="J2670" s="26">
        <v>2669</v>
      </c>
      <c r="R2670" s="15"/>
      <c r="S2670" s="15"/>
      <c r="EZ2670" s="134"/>
      <c r="FA2670" s="134"/>
      <c r="FB2670" s="134"/>
      <c r="FC2670" s="134"/>
      <c r="FD2670" s="134"/>
    </row>
    <row r="2671" spans="2:160" x14ac:dyDescent="0.2">
      <c r="B2671" s="55">
        <f t="shared" si="247"/>
        <v>0</v>
      </c>
      <c r="C2671" s="55" t="str">
        <f t="shared" si="248"/>
        <v/>
      </c>
      <c r="D2671" s="55" t="str">
        <f t="shared" si="249"/>
        <v/>
      </c>
      <c r="E2671" s="55" t="str">
        <f t="shared" si="250"/>
        <v/>
      </c>
      <c r="F2671" s="55" t="str">
        <f t="shared" si="251"/>
        <v/>
      </c>
      <c r="G2671" s="55" t="str">
        <f t="shared" si="252"/>
        <v/>
      </c>
      <c r="H2671" s="136" t="str">
        <f>IF(AND(M2671&gt;0,M2671&lt;='Summary STATS'!$C$22),1,"")</f>
        <v/>
      </c>
      <c r="J2671" s="26">
        <v>2670</v>
      </c>
      <c r="R2671" s="15"/>
      <c r="S2671" s="15"/>
      <c r="EZ2671" s="134"/>
      <c r="FA2671" s="134"/>
      <c r="FB2671" s="134"/>
      <c r="FC2671" s="134"/>
      <c r="FD2671" s="134"/>
    </row>
    <row r="2672" spans="2:160" x14ac:dyDescent="0.2">
      <c r="B2672" s="55">
        <f t="shared" si="247"/>
        <v>0</v>
      </c>
      <c r="C2672" s="55" t="str">
        <f t="shared" si="248"/>
        <v/>
      </c>
      <c r="D2672" s="55" t="str">
        <f t="shared" si="249"/>
        <v/>
      </c>
      <c r="E2672" s="55" t="str">
        <f t="shared" si="250"/>
        <v/>
      </c>
      <c r="F2672" s="55" t="str">
        <f t="shared" si="251"/>
        <v/>
      </c>
      <c r="G2672" s="55" t="str">
        <f t="shared" si="252"/>
        <v/>
      </c>
      <c r="H2672" s="136" t="str">
        <f>IF(AND(M2672&gt;0,M2672&lt;='Summary STATS'!$C$22),1,"")</f>
        <v/>
      </c>
      <c r="J2672" s="26">
        <v>2671</v>
      </c>
      <c r="R2672" s="15"/>
      <c r="S2672" s="15"/>
      <c r="EZ2672" s="134"/>
      <c r="FA2672" s="134"/>
      <c r="FB2672" s="134"/>
      <c r="FC2672" s="134"/>
      <c r="FD2672" s="134"/>
    </row>
    <row r="2673" spans="2:160" x14ac:dyDescent="0.2">
      <c r="B2673" s="55">
        <f t="shared" si="247"/>
        <v>0</v>
      </c>
      <c r="C2673" s="55" t="str">
        <f t="shared" si="248"/>
        <v/>
      </c>
      <c r="D2673" s="55" t="str">
        <f t="shared" si="249"/>
        <v/>
      </c>
      <c r="E2673" s="55" t="str">
        <f t="shared" si="250"/>
        <v/>
      </c>
      <c r="F2673" s="55" t="str">
        <f t="shared" si="251"/>
        <v/>
      </c>
      <c r="G2673" s="55" t="str">
        <f t="shared" si="252"/>
        <v/>
      </c>
      <c r="H2673" s="136" t="str">
        <f>IF(AND(M2673&gt;0,M2673&lt;='Summary STATS'!$C$22),1,"")</f>
        <v/>
      </c>
      <c r="J2673" s="26">
        <v>2672</v>
      </c>
      <c r="R2673" s="15"/>
      <c r="S2673" s="15"/>
      <c r="EZ2673" s="134"/>
      <c r="FA2673" s="134"/>
      <c r="FB2673" s="134"/>
      <c r="FC2673" s="134"/>
      <c r="FD2673" s="134"/>
    </row>
    <row r="2674" spans="2:160" x14ac:dyDescent="0.2">
      <c r="B2674" s="55">
        <f t="shared" si="247"/>
        <v>0</v>
      </c>
      <c r="C2674" s="55" t="str">
        <f t="shared" si="248"/>
        <v/>
      </c>
      <c r="D2674" s="55" t="str">
        <f t="shared" si="249"/>
        <v/>
      </c>
      <c r="E2674" s="55" t="str">
        <f t="shared" si="250"/>
        <v/>
      </c>
      <c r="F2674" s="55" t="str">
        <f t="shared" si="251"/>
        <v/>
      </c>
      <c r="G2674" s="55" t="str">
        <f t="shared" si="252"/>
        <v/>
      </c>
      <c r="H2674" s="136" t="str">
        <f>IF(AND(M2674&gt;0,M2674&lt;='Summary STATS'!$C$22),1,"")</f>
        <v/>
      </c>
      <c r="J2674" s="26">
        <v>2673</v>
      </c>
      <c r="R2674" s="15"/>
      <c r="S2674" s="15"/>
      <c r="EZ2674" s="134"/>
      <c r="FA2674" s="134"/>
      <c r="FB2674" s="134"/>
      <c r="FC2674" s="134"/>
      <c r="FD2674" s="134"/>
    </row>
    <row r="2675" spans="2:160" x14ac:dyDescent="0.2">
      <c r="B2675" s="55">
        <f t="shared" si="247"/>
        <v>0</v>
      </c>
      <c r="C2675" s="55" t="str">
        <f t="shared" si="248"/>
        <v/>
      </c>
      <c r="D2675" s="55" t="str">
        <f t="shared" si="249"/>
        <v/>
      </c>
      <c r="E2675" s="55" t="str">
        <f t="shared" si="250"/>
        <v/>
      </c>
      <c r="F2675" s="55" t="str">
        <f t="shared" si="251"/>
        <v/>
      </c>
      <c r="G2675" s="55" t="str">
        <f t="shared" si="252"/>
        <v/>
      </c>
      <c r="H2675" s="136" t="str">
        <f>IF(AND(M2675&gt;0,M2675&lt;='Summary STATS'!$C$22),1,"")</f>
        <v/>
      </c>
      <c r="J2675" s="26">
        <v>2674</v>
      </c>
      <c r="R2675" s="15"/>
      <c r="S2675" s="15"/>
      <c r="EZ2675" s="134"/>
      <c r="FA2675" s="134"/>
      <c r="FB2675" s="134"/>
      <c r="FC2675" s="134"/>
      <c r="FD2675" s="134"/>
    </row>
    <row r="2676" spans="2:160" x14ac:dyDescent="0.2">
      <c r="B2676" s="55">
        <f t="shared" si="247"/>
        <v>0</v>
      </c>
      <c r="C2676" s="55" t="str">
        <f t="shared" si="248"/>
        <v/>
      </c>
      <c r="D2676" s="55" t="str">
        <f t="shared" si="249"/>
        <v/>
      </c>
      <c r="E2676" s="55" t="str">
        <f t="shared" si="250"/>
        <v/>
      </c>
      <c r="F2676" s="55" t="str">
        <f t="shared" si="251"/>
        <v/>
      </c>
      <c r="G2676" s="55" t="str">
        <f t="shared" si="252"/>
        <v/>
      </c>
      <c r="H2676" s="136" t="str">
        <f>IF(AND(M2676&gt;0,M2676&lt;='Summary STATS'!$C$22),1,"")</f>
        <v/>
      </c>
      <c r="J2676" s="26">
        <v>2675</v>
      </c>
      <c r="R2676" s="15"/>
      <c r="S2676" s="15"/>
      <c r="EZ2676" s="134"/>
      <c r="FA2676" s="134"/>
      <c r="FB2676" s="134"/>
      <c r="FC2676" s="134"/>
      <c r="FD2676" s="134"/>
    </row>
    <row r="2677" spans="2:160" x14ac:dyDescent="0.2">
      <c r="B2677" s="55">
        <f t="shared" si="247"/>
        <v>0</v>
      </c>
      <c r="C2677" s="55" t="str">
        <f t="shared" si="248"/>
        <v/>
      </c>
      <c r="D2677" s="55" t="str">
        <f t="shared" si="249"/>
        <v/>
      </c>
      <c r="E2677" s="55" t="str">
        <f t="shared" si="250"/>
        <v/>
      </c>
      <c r="F2677" s="55" t="str">
        <f t="shared" si="251"/>
        <v/>
      </c>
      <c r="G2677" s="55" t="str">
        <f t="shared" si="252"/>
        <v/>
      </c>
      <c r="H2677" s="136" t="str">
        <f>IF(AND(M2677&gt;0,M2677&lt;='Summary STATS'!$C$22),1,"")</f>
        <v/>
      </c>
      <c r="J2677" s="26">
        <v>2676</v>
      </c>
      <c r="R2677" s="15"/>
      <c r="S2677" s="15"/>
      <c r="EZ2677" s="134"/>
      <c r="FA2677" s="134"/>
      <c r="FB2677" s="134"/>
      <c r="FC2677" s="134"/>
      <c r="FD2677" s="134"/>
    </row>
    <row r="2678" spans="2:160" x14ac:dyDescent="0.2">
      <c r="B2678" s="55">
        <f t="shared" si="247"/>
        <v>0</v>
      </c>
      <c r="C2678" s="55" t="str">
        <f t="shared" si="248"/>
        <v/>
      </c>
      <c r="D2678" s="55" t="str">
        <f t="shared" si="249"/>
        <v/>
      </c>
      <c r="E2678" s="55" t="str">
        <f t="shared" si="250"/>
        <v/>
      </c>
      <c r="F2678" s="55" t="str">
        <f t="shared" si="251"/>
        <v/>
      </c>
      <c r="G2678" s="55" t="str">
        <f t="shared" si="252"/>
        <v/>
      </c>
      <c r="H2678" s="136" t="str">
        <f>IF(AND(M2678&gt;0,M2678&lt;='Summary STATS'!$C$22),1,"")</f>
        <v/>
      </c>
      <c r="J2678" s="26">
        <v>2677</v>
      </c>
      <c r="R2678" s="15"/>
      <c r="S2678" s="15"/>
      <c r="EZ2678" s="134"/>
      <c r="FA2678" s="134"/>
      <c r="FB2678" s="134"/>
      <c r="FC2678" s="134"/>
      <c r="FD2678" s="134"/>
    </row>
    <row r="2679" spans="2:160" x14ac:dyDescent="0.2">
      <c r="B2679" s="55">
        <f t="shared" si="247"/>
        <v>0</v>
      </c>
      <c r="C2679" s="55" t="str">
        <f t="shared" si="248"/>
        <v/>
      </c>
      <c r="D2679" s="55" t="str">
        <f t="shared" si="249"/>
        <v/>
      </c>
      <c r="E2679" s="55" t="str">
        <f t="shared" si="250"/>
        <v/>
      </c>
      <c r="F2679" s="55" t="str">
        <f t="shared" si="251"/>
        <v/>
      </c>
      <c r="G2679" s="55" t="str">
        <f t="shared" si="252"/>
        <v/>
      </c>
      <c r="H2679" s="136" t="str">
        <f>IF(AND(M2679&gt;0,M2679&lt;='Summary STATS'!$C$22),1,"")</f>
        <v/>
      </c>
      <c r="J2679" s="26">
        <v>2678</v>
      </c>
      <c r="R2679" s="15"/>
      <c r="S2679" s="15"/>
      <c r="EZ2679" s="134"/>
      <c r="FA2679" s="134"/>
      <c r="FB2679" s="134"/>
      <c r="FC2679" s="134"/>
      <c r="FD2679" s="134"/>
    </row>
    <row r="2680" spans="2:160" x14ac:dyDescent="0.2">
      <c r="B2680" s="55">
        <f t="shared" si="247"/>
        <v>0</v>
      </c>
      <c r="C2680" s="55" t="str">
        <f t="shared" si="248"/>
        <v/>
      </c>
      <c r="D2680" s="55" t="str">
        <f t="shared" si="249"/>
        <v/>
      </c>
      <c r="E2680" s="55" t="str">
        <f t="shared" si="250"/>
        <v/>
      </c>
      <c r="F2680" s="55" t="str">
        <f t="shared" si="251"/>
        <v/>
      </c>
      <c r="G2680" s="55" t="str">
        <f t="shared" si="252"/>
        <v/>
      </c>
      <c r="H2680" s="136" t="str">
        <f>IF(AND(M2680&gt;0,M2680&lt;='Summary STATS'!$C$22),1,"")</f>
        <v/>
      </c>
      <c r="J2680" s="26">
        <v>2679</v>
      </c>
      <c r="R2680" s="15"/>
      <c r="S2680" s="15"/>
      <c r="EZ2680" s="134"/>
      <c r="FA2680" s="134"/>
      <c r="FB2680" s="134"/>
      <c r="FC2680" s="134"/>
      <c r="FD2680" s="134"/>
    </row>
    <row r="2681" spans="2:160" x14ac:dyDescent="0.2">
      <c r="B2681" s="55">
        <f t="shared" si="247"/>
        <v>0</v>
      </c>
      <c r="C2681" s="55" t="str">
        <f t="shared" si="248"/>
        <v/>
      </c>
      <c r="D2681" s="55" t="str">
        <f t="shared" si="249"/>
        <v/>
      </c>
      <c r="E2681" s="55" t="str">
        <f t="shared" si="250"/>
        <v/>
      </c>
      <c r="F2681" s="55" t="str">
        <f t="shared" si="251"/>
        <v/>
      </c>
      <c r="G2681" s="55" t="str">
        <f t="shared" si="252"/>
        <v/>
      </c>
      <c r="H2681" s="136" t="str">
        <f>IF(AND(M2681&gt;0,M2681&lt;='Summary STATS'!$C$22),1,"")</f>
        <v/>
      </c>
      <c r="J2681" s="26">
        <v>2680</v>
      </c>
      <c r="R2681" s="15"/>
      <c r="S2681" s="15"/>
      <c r="EZ2681" s="134"/>
      <c r="FA2681" s="134"/>
      <c r="FB2681" s="134"/>
      <c r="FC2681" s="134"/>
      <c r="FD2681" s="134"/>
    </row>
    <row r="2682" spans="2:160" x14ac:dyDescent="0.2">
      <c r="B2682" s="55">
        <f t="shared" si="247"/>
        <v>0</v>
      </c>
      <c r="C2682" s="55" t="str">
        <f t="shared" si="248"/>
        <v/>
      </c>
      <c r="D2682" s="55" t="str">
        <f t="shared" si="249"/>
        <v/>
      </c>
      <c r="E2682" s="55" t="str">
        <f t="shared" si="250"/>
        <v/>
      </c>
      <c r="F2682" s="55" t="str">
        <f t="shared" si="251"/>
        <v/>
      </c>
      <c r="G2682" s="55" t="str">
        <f t="shared" si="252"/>
        <v/>
      </c>
      <c r="H2682" s="136" t="str">
        <f>IF(AND(M2682&gt;0,M2682&lt;='Summary STATS'!$C$22),1,"")</f>
        <v/>
      </c>
      <c r="J2682" s="26">
        <v>2681</v>
      </c>
      <c r="R2682" s="15"/>
      <c r="S2682" s="15"/>
      <c r="EZ2682" s="134"/>
      <c r="FA2682" s="134"/>
      <c r="FB2682" s="134"/>
      <c r="FC2682" s="134"/>
      <c r="FD2682" s="134"/>
    </row>
    <row r="2683" spans="2:160" x14ac:dyDescent="0.2">
      <c r="B2683" s="55">
        <f t="shared" si="247"/>
        <v>0</v>
      </c>
      <c r="C2683" s="55" t="str">
        <f t="shared" si="248"/>
        <v/>
      </c>
      <c r="D2683" s="55" t="str">
        <f t="shared" si="249"/>
        <v/>
      </c>
      <c r="E2683" s="55" t="str">
        <f t="shared" si="250"/>
        <v/>
      </c>
      <c r="F2683" s="55" t="str">
        <f t="shared" si="251"/>
        <v/>
      </c>
      <c r="G2683" s="55" t="str">
        <f t="shared" si="252"/>
        <v/>
      </c>
      <c r="H2683" s="136" t="str">
        <f>IF(AND(M2683&gt;0,M2683&lt;='Summary STATS'!$C$22),1,"")</f>
        <v/>
      </c>
      <c r="J2683" s="26">
        <v>2682</v>
      </c>
      <c r="R2683" s="15"/>
      <c r="S2683" s="15"/>
      <c r="EZ2683" s="134"/>
      <c r="FA2683" s="134"/>
      <c r="FB2683" s="134"/>
      <c r="FC2683" s="134"/>
      <c r="FD2683" s="134"/>
    </row>
    <row r="2684" spans="2:160" x14ac:dyDescent="0.2">
      <c r="B2684" s="55">
        <f t="shared" si="247"/>
        <v>0</v>
      </c>
      <c r="C2684" s="55" t="str">
        <f t="shared" si="248"/>
        <v/>
      </c>
      <c r="D2684" s="55" t="str">
        <f t="shared" si="249"/>
        <v/>
      </c>
      <c r="E2684" s="55" t="str">
        <f t="shared" si="250"/>
        <v/>
      </c>
      <c r="F2684" s="55" t="str">
        <f t="shared" si="251"/>
        <v/>
      </c>
      <c r="G2684" s="55" t="str">
        <f t="shared" si="252"/>
        <v/>
      </c>
      <c r="H2684" s="136" t="str">
        <f>IF(AND(M2684&gt;0,M2684&lt;='Summary STATS'!$C$22),1,"")</f>
        <v/>
      </c>
      <c r="J2684" s="26">
        <v>2683</v>
      </c>
      <c r="R2684" s="15"/>
      <c r="S2684" s="15"/>
      <c r="EZ2684" s="134"/>
      <c r="FA2684" s="134"/>
      <c r="FB2684" s="134"/>
      <c r="FC2684" s="134"/>
      <c r="FD2684" s="134"/>
    </row>
    <row r="2685" spans="2:160" x14ac:dyDescent="0.2">
      <c r="B2685" s="55">
        <f t="shared" si="247"/>
        <v>0</v>
      </c>
      <c r="C2685" s="55" t="str">
        <f t="shared" si="248"/>
        <v/>
      </c>
      <c r="D2685" s="55" t="str">
        <f t="shared" si="249"/>
        <v/>
      </c>
      <c r="E2685" s="55" t="str">
        <f t="shared" si="250"/>
        <v/>
      </c>
      <c r="F2685" s="55" t="str">
        <f t="shared" si="251"/>
        <v/>
      </c>
      <c r="G2685" s="55" t="str">
        <f t="shared" si="252"/>
        <v/>
      </c>
      <c r="H2685" s="136" t="str">
        <f>IF(AND(M2685&gt;0,M2685&lt;='Summary STATS'!$C$22),1,"")</f>
        <v/>
      </c>
      <c r="J2685" s="26">
        <v>2684</v>
      </c>
      <c r="R2685" s="15"/>
      <c r="S2685" s="15"/>
      <c r="EZ2685" s="134"/>
      <c r="FA2685" s="134"/>
      <c r="FB2685" s="134"/>
      <c r="FC2685" s="134"/>
      <c r="FD2685" s="134"/>
    </row>
    <row r="2686" spans="2:160" x14ac:dyDescent="0.2">
      <c r="B2686" s="55">
        <f t="shared" si="247"/>
        <v>0</v>
      </c>
      <c r="C2686" s="55" t="str">
        <f t="shared" si="248"/>
        <v/>
      </c>
      <c r="D2686" s="55" t="str">
        <f t="shared" si="249"/>
        <v/>
      </c>
      <c r="E2686" s="55" t="str">
        <f t="shared" si="250"/>
        <v/>
      </c>
      <c r="F2686" s="55" t="str">
        <f t="shared" si="251"/>
        <v/>
      </c>
      <c r="G2686" s="55" t="str">
        <f t="shared" si="252"/>
        <v/>
      </c>
      <c r="H2686" s="136" t="str">
        <f>IF(AND(M2686&gt;0,M2686&lt;='Summary STATS'!$C$22),1,"")</f>
        <v/>
      </c>
      <c r="J2686" s="26">
        <v>2685</v>
      </c>
      <c r="R2686" s="15"/>
      <c r="S2686" s="15"/>
      <c r="EZ2686" s="134"/>
      <c r="FA2686" s="134"/>
      <c r="FB2686" s="134"/>
      <c r="FC2686" s="134"/>
      <c r="FD2686" s="134"/>
    </row>
    <row r="2687" spans="2:160" x14ac:dyDescent="0.2">
      <c r="B2687" s="55">
        <f t="shared" si="247"/>
        <v>0</v>
      </c>
      <c r="C2687" s="55" t="str">
        <f t="shared" si="248"/>
        <v/>
      </c>
      <c r="D2687" s="55" t="str">
        <f t="shared" si="249"/>
        <v/>
      </c>
      <c r="E2687" s="55" t="str">
        <f t="shared" si="250"/>
        <v/>
      </c>
      <c r="F2687" s="55" t="str">
        <f t="shared" si="251"/>
        <v/>
      </c>
      <c r="G2687" s="55" t="str">
        <f t="shared" si="252"/>
        <v/>
      </c>
      <c r="H2687" s="136" t="str">
        <f>IF(AND(M2687&gt;0,M2687&lt;='Summary STATS'!$C$22),1,"")</f>
        <v/>
      </c>
      <c r="J2687" s="26">
        <v>2686</v>
      </c>
      <c r="R2687" s="15"/>
      <c r="S2687" s="15"/>
      <c r="EZ2687" s="134"/>
      <c r="FA2687" s="134"/>
      <c r="FB2687" s="134"/>
      <c r="FC2687" s="134"/>
      <c r="FD2687" s="134"/>
    </row>
    <row r="2688" spans="2:160" x14ac:dyDescent="0.2">
      <c r="B2688" s="55">
        <f t="shared" si="247"/>
        <v>0</v>
      </c>
      <c r="C2688" s="55" t="str">
        <f t="shared" si="248"/>
        <v/>
      </c>
      <c r="D2688" s="55" t="str">
        <f t="shared" si="249"/>
        <v/>
      </c>
      <c r="E2688" s="55" t="str">
        <f t="shared" si="250"/>
        <v/>
      </c>
      <c r="F2688" s="55" t="str">
        <f t="shared" si="251"/>
        <v/>
      </c>
      <c r="G2688" s="55" t="str">
        <f t="shared" si="252"/>
        <v/>
      </c>
      <c r="H2688" s="136" t="str">
        <f>IF(AND(M2688&gt;0,M2688&lt;='Summary STATS'!$C$22),1,"")</f>
        <v/>
      </c>
      <c r="J2688" s="26">
        <v>2687</v>
      </c>
      <c r="R2688" s="15"/>
      <c r="S2688" s="15"/>
      <c r="EZ2688" s="134"/>
      <c r="FA2688" s="134"/>
      <c r="FB2688" s="134"/>
      <c r="FC2688" s="134"/>
      <c r="FD2688" s="134"/>
    </row>
    <row r="2689" spans="2:160" x14ac:dyDescent="0.2">
      <c r="B2689" s="55">
        <f t="shared" si="247"/>
        <v>0</v>
      </c>
      <c r="C2689" s="55" t="str">
        <f t="shared" si="248"/>
        <v/>
      </c>
      <c r="D2689" s="55" t="str">
        <f t="shared" si="249"/>
        <v/>
      </c>
      <c r="E2689" s="55" t="str">
        <f t="shared" si="250"/>
        <v/>
      </c>
      <c r="F2689" s="55" t="str">
        <f t="shared" si="251"/>
        <v/>
      </c>
      <c r="G2689" s="55" t="str">
        <f t="shared" si="252"/>
        <v/>
      </c>
      <c r="H2689" s="136" t="str">
        <f>IF(AND(M2689&gt;0,M2689&lt;='Summary STATS'!$C$22),1,"")</f>
        <v/>
      </c>
      <c r="J2689" s="26">
        <v>2688</v>
      </c>
      <c r="R2689" s="15"/>
      <c r="S2689" s="15"/>
      <c r="EZ2689" s="134"/>
      <c r="FA2689" s="134"/>
      <c r="FB2689" s="134"/>
      <c r="FC2689" s="134"/>
      <c r="FD2689" s="134"/>
    </row>
    <row r="2690" spans="2:160" x14ac:dyDescent="0.2">
      <c r="B2690" s="55">
        <f t="shared" ref="B2690:B2753" si="253">COUNT(R2690:EY2690,FE2690:FM2690)</f>
        <v>0</v>
      </c>
      <c r="C2690" s="55" t="str">
        <f t="shared" ref="C2690:C2753" si="254">IF(COUNT(R2690:EY2690,FE2690:FM2690)&gt;0,COUNT(R2690:EY2690,FE2690:FM2690),"")</f>
        <v/>
      </c>
      <c r="D2690" s="55" t="str">
        <f t="shared" ref="D2690:D2753" si="255">IF(COUNT(T2690:BJ2690,BL2690:BT2690,BV2690:CB2690,CD2690:EY2690,FE2690:FM2690)&gt;0,COUNT(T2690:BJ2690,BL2690:BT2690,BV2690:CB2690,CD2690:EY2690,FE2690:FM2690),"")</f>
        <v/>
      </c>
      <c r="E2690" s="55" t="str">
        <f t="shared" ref="E2690:E2753" si="256">IF(H2690=1,COUNT(R2690:EY2690,FE2690:FM2690),"")</f>
        <v/>
      </c>
      <c r="F2690" s="55" t="str">
        <f t="shared" ref="F2690:F2753" si="257">IF(H2690=1,COUNT(T2690:BJ2690,BL2690:BT2690,BV2690:CB2690,CD2690:EY2690,FE2690:FM2690),"")</f>
        <v/>
      </c>
      <c r="G2690" s="55" t="str">
        <f t="shared" si="252"/>
        <v/>
      </c>
      <c r="H2690" s="136" t="str">
        <f>IF(AND(M2690&gt;0,M2690&lt;='Summary STATS'!$C$22),1,"")</f>
        <v/>
      </c>
      <c r="J2690" s="26">
        <v>2689</v>
      </c>
      <c r="R2690" s="15"/>
      <c r="S2690" s="15"/>
      <c r="EZ2690" s="134"/>
      <c r="FA2690" s="134"/>
      <c r="FB2690" s="134"/>
      <c r="FC2690" s="134"/>
      <c r="FD2690" s="134"/>
    </row>
    <row r="2691" spans="2:160" x14ac:dyDescent="0.2">
      <c r="B2691" s="55">
        <f t="shared" si="253"/>
        <v>0</v>
      </c>
      <c r="C2691" s="55" t="str">
        <f t="shared" si="254"/>
        <v/>
      </c>
      <c r="D2691" s="55" t="str">
        <f t="shared" si="255"/>
        <v/>
      </c>
      <c r="E2691" s="55" t="str">
        <f t="shared" si="256"/>
        <v/>
      </c>
      <c r="F2691" s="55" t="str">
        <f t="shared" si="257"/>
        <v/>
      </c>
      <c r="G2691" s="55" t="str">
        <f t="shared" si="252"/>
        <v/>
      </c>
      <c r="H2691" s="136" t="str">
        <f>IF(AND(M2691&gt;0,M2691&lt;='Summary STATS'!$C$22),1,"")</f>
        <v/>
      </c>
      <c r="J2691" s="26">
        <v>2690</v>
      </c>
      <c r="R2691" s="15"/>
      <c r="S2691" s="15"/>
      <c r="EZ2691" s="134"/>
      <c r="FA2691" s="134"/>
      <c r="FB2691" s="134"/>
      <c r="FC2691" s="134"/>
      <c r="FD2691" s="134"/>
    </row>
    <row r="2692" spans="2:160" x14ac:dyDescent="0.2">
      <c r="B2692" s="55">
        <f t="shared" si="253"/>
        <v>0</v>
      </c>
      <c r="C2692" s="55" t="str">
        <f t="shared" si="254"/>
        <v/>
      </c>
      <c r="D2692" s="55" t="str">
        <f t="shared" si="255"/>
        <v/>
      </c>
      <c r="E2692" s="55" t="str">
        <f t="shared" si="256"/>
        <v/>
      </c>
      <c r="F2692" s="55" t="str">
        <f t="shared" si="257"/>
        <v/>
      </c>
      <c r="G2692" s="55" t="str">
        <f t="shared" si="252"/>
        <v/>
      </c>
      <c r="H2692" s="136" t="str">
        <f>IF(AND(M2692&gt;0,M2692&lt;='Summary STATS'!$C$22),1,"")</f>
        <v/>
      </c>
      <c r="J2692" s="26">
        <v>2691</v>
      </c>
      <c r="R2692" s="15"/>
      <c r="S2692" s="15"/>
      <c r="EZ2692" s="134"/>
      <c r="FA2692" s="134"/>
      <c r="FB2692" s="134"/>
      <c r="FC2692" s="134"/>
      <c r="FD2692" s="134"/>
    </row>
    <row r="2693" spans="2:160" x14ac:dyDescent="0.2">
      <c r="B2693" s="55">
        <f t="shared" si="253"/>
        <v>0</v>
      </c>
      <c r="C2693" s="55" t="str">
        <f t="shared" si="254"/>
        <v/>
      </c>
      <c r="D2693" s="55" t="str">
        <f t="shared" si="255"/>
        <v/>
      </c>
      <c r="E2693" s="55" t="str">
        <f t="shared" si="256"/>
        <v/>
      </c>
      <c r="F2693" s="55" t="str">
        <f t="shared" si="257"/>
        <v/>
      </c>
      <c r="G2693" s="55" t="str">
        <f t="shared" si="252"/>
        <v/>
      </c>
      <c r="H2693" s="136" t="str">
        <f>IF(AND(M2693&gt;0,M2693&lt;='Summary STATS'!$C$22),1,"")</f>
        <v/>
      </c>
      <c r="J2693" s="26">
        <v>2692</v>
      </c>
      <c r="R2693" s="15"/>
      <c r="S2693" s="15"/>
      <c r="EZ2693" s="134"/>
      <c r="FA2693" s="134"/>
      <c r="FB2693" s="134"/>
      <c r="FC2693" s="134"/>
      <c r="FD2693" s="134"/>
    </row>
    <row r="2694" spans="2:160" x14ac:dyDescent="0.2">
      <c r="B2694" s="55">
        <f t="shared" si="253"/>
        <v>0</v>
      </c>
      <c r="C2694" s="55" t="str">
        <f t="shared" si="254"/>
        <v/>
      </c>
      <c r="D2694" s="55" t="str">
        <f t="shared" si="255"/>
        <v/>
      </c>
      <c r="E2694" s="55" t="str">
        <f t="shared" si="256"/>
        <v/>
      </c>
      <c r="F2694" s="55" t="str">
        <f t="shared" si="257"/>
        <v/>
      </c>
      <c r="G2694" s="55" t="str">
        <f t="shared" si="252"/>
        <v/>
      </c>
      <c r="H2694" s="136" t="str">
        <f>IF(AND(M2694&gt;0,M2694&lt;='Summary STATS'!$C$22),1,"")</f>
        <v/>
      </c>
      <c r="J2694" s="26">
        <v>2693</v>
      </c>
      <c r="R2694" s="15"/>
      <c r="S2694" s="15"/>
      <c r="EZ2694" s="134"/>
      <c r="FA2694" s="134"/>
      <c r="FB2694" s="134"/>
      <c r="FC2694" s="134"/>
      <c r="FD2694" s="134"/>
    </row>
    <row r="2695" spans="2:160" x14ac:dyDescent="0.2">
      <c r="B2695" s="55">
        <f t="shared" si="253"/>
        <v>0</v>
      </c>
      <c r="C2695" s="55" t="str">
        <f t="shared" si="254"/>
        <v/>
      </c>
      <c r="D2695" s="55" t="str">
        <f t="shared" si="255"/>
        <v/>
      </c>
      <c r="E2695" s="55" t="str">
        <f t="shared" si="256"/>
        <v/>
      </c>
      <c r="F2695" s="55" t="str">
        <f t="shared" si="257"/>
        <v/>
      </c>
      <c r="G2695" s="55" t="str">
        <f t="shared" si="252"/>
        <v/>
      </c>
      <c r="H2695" s="136" t="str">
        <f>IF(AND(M2695&gt;0,M2695&lt;='Summary STATS'!$C$22),1,"")</f>
        <v/>
      </c>
      <c r="J2695" s="26">
        <v>2694</v>
      </c>
      <c r="R2695" s="15"/>
      <c r="S2695" s="15"/>
      <c r="EZ2695" s="134"/>
      <c r="FA2695" s="134"/>
      <c r="FB2695" s="134"/>
      <c r="FC2695" s="134"/>
      <c r="FD2695" s="134"/>
    </row>
    <row r="2696" spans="2:160" x14ac:dyDescent="0.2">
      <c r="B2696" s="55">
        <f t="shared" si="253"/>
        <v>0</v>
      </c>
      <c r="C2696" s="55" t="str">
        <f t="shared" si="254"/>
        <v/>
      </c>
      <c r="D2696" s="55" t="str">
        <f t="shared" si="255"/>
        <v/>
      </c>
      <c r="E2696" s="55" t="str">
        <f t="shared" si="256"/>
        <v/>
      </c>
      <c r="F2696" s="55" t="str">
        <f t="shared" si="257"/>
        <v/>
      </c>
      <c r="G2696" s="55" t="str">
        <f t="shared" si="252"/>
        <v/>
      </c>
      <c r="H2696" s="136" t="str">
        <f>IF(AND(M2696&gt;0,M2696&lt;='Summary STATS'!$C$22),1,"")</f>
        <v/>
      </c>
      <c r="J2696" s="26">
        <v>2695</v>
      </c>
      <c r="R2696" s="15"/>
      <c r="S2696" s="15"/>
      <c r="EZ2696" s="134"/>
      <c r="FA2696" s="134"/>
      <c r="FB2696" s="134"/>
      <c r="FC2696" s="134"/>
      <c r="FD2696" s="134"/>
    </row>
    <row r="2697" spans="2:160" x14ac:dyDescent="0.2">
      <c r="B2697" s="55">
        <f t="shared" si="253"/>
        <v>0</v>
      </c>
      <c r="C2697" s="55" t="str">
        <f t="shared" si="254"/>
        <v/>
      </c>
      <c r="D2697" s="55" t="str">
        <f t="shared" si="255"/>
        <v/>
      </c>
      <c r="E2697" s="55" t="str">
        <f t="shared" si="256"/>
        <v/>
      </c>
      <c r="F2697" s="55" t="str">
        <f t="shared" si="257"/>
        <v/>
      </c>
      <c r="G2697" s="55" t="str">
        <f t="shared" si="252"/>
        <v/>
      </c>
      <c r="H2697" s="136" t="str">
        <f>IF(AND(M2697&gt;0,M2697&lt;='Summary STATS'!$C$22),1,"")</f>
        <v/>
      </c>
      <c r="J2697" s="26">
        <v>2696</v>
      </c>
      <c r="R2697" s="15"/>
      <c r="S2697" s="15"/>
      <c r="EZ2697" s="134"/>
      <c r="FA2697" s="134"/>
      <c r="FB2697" s="134"/>
      <c r="FC2697" s="134"/>
      <c r="FD2697" s="134"/>
    </row>
    <row r="2698" spans="2:160" x14ac:dyDescent="0.2">
      <c r="B2698" s="55">
        <f t="shared" si="253"/>
        <v>0</v>
      </c>
      <c r="C2698" s="55" t="str">
        <f t="shared" si="254"/>
        <v/>
      </c>
      <c r="D2698" s="55" t="str">
        <f t="shared" si="255"/>
        <v/>
      </c>
      <c r="E2698" s="55" t="str">
        <f t="shared" si="256"/>
        <v/>
      </c>
      <c r="F2698" s="55" t="str">
        <f t="shared" si="257"/>
        <v/>
      </c>
      <c r="G2698" s="55" t="str">
        <f t="shared" si="252"/>
        <v/>
      </c>
      <c r="H2698" s="136" t="str">
        <f>IF(AND(M2698&gt;0,M2698&lt;='Summary STATS'!$C$22),1,"")</f>
        <v/>
      </c>
      <c r="J2698" s="26">
        <v>2697</v>
      </c>
      <c r="R2698" s="15"/>
      <c r="S2698" s="15"/>
      <c r="EZ2698" s="134"/>
      <c r="FA2698" s="134"/>
      <c r="FB2698" s="134"/>
      <c r="FC2698" s="134"/>
      <c r="FD2698" s="134"/>
    </row>
    <row r="2699" spans="2:160" x14ac:dyDescent="0.2">
      <c r="B2699" s="55">
        <f t="shared" si="253"/>
        <v>0</v>
      </c>
      <c r="C2699" s="55" t="str">
        <f t="shared" si="254"/>
        <v/>
      </c>
      <c r="D2699" s="55" t="str">
        <f t="shared" si="255"/>
        <v/>
      </c>
      <c r="E2699" s="55" t="str">
        <f t="shared" si="256"/>
        <v/>
      </c>
      <c r="F2699" s="55" t="str">
        <f t="shared" si="257"/>
        <v/>
      </c>
      <c r="G2699" s="55" t="str">
        <f t="shared" si="252"/>
        <v/>
      </c>
      <c r="H2699" s="136" t="str">
        <f>IF(AND(M2699&gt;0,M2699&lt;='Summary STATS'!$C$22),1,"")</f>
        <v/>
      </c>
      <c r="J2699" s="26">
        <v>2698</v>
      </c>
      <c r="R2699" s="15"/>
      <c r="S2699" s="15"/>
      <c r="EZ2699" s="134"/>
      <c r="FA2699" s="134"/>
      <c r="FB2699" s="134"/>
      <c r="FC2699" s="134"/>
      <c r="FD2699" s="134"/>
    </row>
    <row r="2700" spans="2:160" x14ac:dyDescent="0.2">
      <c r="B2700" s="55">
        <f t="shared" si="253"/>
        <v>0</v>
      </c>
      <c r="C2700" s="55" t="str">
        <f t="shared" si="254"/>
        <v/>
      </c>
      <c r="D2700" s="55" t="str">
        <f t="shared" si="255"/>
        <v/>
      </c>
      <c r="E2700" s="55" t="str">
        <f t="shared" si="256"/>
        <v/>
      </c>
      <c r="F2700" s="55" t="str">
        <f t="shared" si="257"/>
        <v/>
      </c>
      <c r="G2700" s="55" t="str">
        <f t="shared" si="252"/>
        <v/>
      </c>
      <c r="H2700" s="136" t="str">
        <f>IF(AND(M2700&gt;0,M2700&lt;='Summary STATS'!$C$22),1,"")</f>
        <v/>
      </c>
      <c r="J2700" s="26">
        <v>2699</v>
      </c>
      <c r="R2700" s="15"/>
      <c r="S2700" s="15"/>
      <c r="EZ2700" s="134"/>
      <c r="FA2700" s="134"/>
      <c r="FB2700" s="134"/>
      <c r="FC2700" s="134"/>
      <c r="FD2700" s="134"/>
    </row>
    <row r="2701" spans="2:160" x14ac:dyDescent="0.2">
      <c r="B2701" s="55">
        <f t="shared" si="253"/>
        <v>0</v>
      </c>
      <c r="C2701" s="55" t="str">
        <f t="shared" si="254"/>
        <v/>
      </c>
      <c r="D2701" s="55" t="str">
        <f t="shared" si="255"/>
        <v/>
      </c>
      <c r="E2701" s="55" t="str">
        <f t="shared" si="256"/>
        <v/>
      </c>
      <c r="F2701" s="55" t="str">
        <f t="shared" si="257"/>
        <v/>
      </c>
      <c r="G2701" s="55" t="str">
        <f t="shared" si="252"/>
        <v/>
      </c>
      <c r="H2701" s="136" t="str">
        <f>IF(AND(M2701&gt;0,M2701&lt;='Summary STATS'!$C$22),1,"")</f>
        <v/>
      </c>
      <c r="J2701" s="26">
        <v>2700</v>
      </c>
      <c r="R2701" s="15"/>
      <c r="S2701" s="15"/>
      <c r="EZ2701" s="134"/>
      <c r="FA2701" s="134"/>
      <c r="FB2701" s="134"/>
      <c r="FC2701" s="134"/>
      <c r="FD2701" s="134"/>
    </row>
    <row r="2702" spans="2:160" x14ac:dyDescent="0.2">
      <c r="B2702" s="55">
        <f t="shared" si="253"/>
        <v>0</v>
      </c>
      <c r="C2702" s="55" t="str">
        <f t="shared" si="254"/>
        <v/>
      </c>
      <c r="D2702" s="55" t="str">
        <f t="shared" si="255"/>
        <v/>
      </c>
      <c r="E2702" s="55" t="str">
        <f t="shared" si="256"/>
        <v/>
      </c>
      <c r="F2702" s="55" t="str">
        <f t="shared" si="257"/>
        <v/>
      </c>
      <c r="G2702" s="55" t="str">
        <f t="shared" si="252"/>
        <v/>
      </c>
      <c r="H2702" s="136" t="str">
        <f>IF(AND(M2702&gt;0,M2702&lt;='Summary STATS'!$C$22),1,"")</f>
        <v/>
      </c>
      <c r="J2702" s="26">
        <v>2701</v>
      </c>
      <c r="R2702" s="15"/>
      <c r="S2702" s="15"/>
      <c r="EZ2702" s="134"/>
      <c r="FA2702" s="134"/>
      <c r="FB2702" s="134"/>
      <c r="FC2702" s="134"/>
      <c r="FD2702" s="134"/>
    </row>
    <row r="2703" spans="2:160" x14ac:dyDescent="0.2">
      <c r="B2703" s="55">
        <f t="shared" si="253"/>
        <v>0</v>
      </c>
      <c r="C2703" s="55" t="str">
        <f t="shared" si="254"/>
        <v/>
      </c>
      <c r="D2703" s="55" t="str">
        <f t="shared" si="255"/>
        <v/>
      </c>
      <c r="E2703" s="55" t="str">
        <f t="shared" si="256"/>
        <v/>
      </c>
      <c r="F2703" s="55" t="str">
        <f t="shared" si="257"/>
        <v/>
      </c>
      <c r="G2703" s="55" t="str">
        <f t="shared" si="252"/>
        <v/>
      </c>
      <c r="H2703" s="136" t="str">
        <f>IF(AND(M2703&gt;0,M2703&lt;='Summary STATS'!$C$22),1,"")</f>
        <v/>
      </c>
      <c r="J2703" s="26">
        <v>2702</v>
      </c>
      <c r="R2703" s="15"/>
      <c r="S2703" s="15"/>
      <c r="EZ2703" s="134"/>
      <c r="FA2703" s="134"/>
      <c r="FB2703" s="134"/>
      <c r="FC2703" s="134"/>
      <c r="FD2703" s="134"/>
    </row>
    <row r="2704" spans="2:160" x14ac:dyDescent="0.2">
      <c r="B2704" s="55">
        <f t="shared" si="253"/>
        <v>0</v>
      </c>
      <c r="C2704" s="55" t="str">
        <f t="shared" si="254"/>
        <v/>
      </c>
      <c r="D2704" s="55" t="str">
        <f t="shared" si="255"/>
        <v/>
      </c>
      <c r="E2704" s="55" t="str">
        <f t="shared" si="256"/>
        <v/>
      </c>
      <c r="F2704" s="55" t="str">
        <f t="shared" si="257"/>
        <v/>
      </c>
      <c r="G2704" s="55" t="str">
        <f t="shared" si="252"/>
        <v/>
      </c>
      <c r="H2704" s="136" t="str">
        <f>IF(AND(M2704&gt;0,M2704&lt;='Summary STATS'!$C$22),1,"")</f>
        <v/>
      </c>
      <c r="J2704" s="26">
        <v>2703</v>
      </c>
      <c r="R2704" s="15"/>
      <c r="S2704" s="15"/>
      <c r="EZ2704" s="134"/>
      <c r="FA2704" s="134"/>
      <c r="FB2704" s="134"/>
      <c r="FC2704" s="134"/>
      <c r="FD2704" s="134"/>
    </row>
    <row r="2705" spans="2:160" x14ac:dyDescent="0.2">
      <c r="B2705" s="55">
        <f t="shared" si="253"/>
        <v>0</v>
      </c>
      <c r="C2705" s="55" t="str">
        <f t="shared" si="254"/>
        <v/>
      </c>
      <c r="D2705" s="55" t="str">
        <f t="shared" si="255"/>
        <v/>
      </c>
      <c r="E2705" s="55" t="str">
        <f t="shared" si="256"/>
        <v/>
      </c>
      <c r="F2705" s="55" t="str">
        <f t="shared" si="257"/>
        <v/>
      </c>
      <c r="G2705" s="55" t="str">
        <f t="shared" si="252"/>
        <v/>
      </c>
      <c r="H2705" s="136" t="str">
        <f>IF(AND(M2705&gt;0,M2705&lt;='Summary STATS'!$C$22),1,"")</f>
        <v/>
      </c>
      <c r="J2705" s="26">
        <v>2704</v>
      </c>
      <c r="R2705" s="15"/>
      <c r="S2705" s="15"/>
      <c r="EZ2705" s="134"/>
      <c r="FA2705" s="134"/>
      <c r="FB2705" s="134"/>
      <c r="FC2705" s="134"/>
      <c r="FD2705" s="134"/>
    </row>
    <row r="2706" spans="2:160" x14ac:dyDescent="0.2">
      <c r="B2706" s="55">
        <f t="shared" si="253"/>
        <v>0</v>
      </c>
      <c r="C2706" s="55" t="str">
        <f t="shared" si="254"/>
        <v/>
      </c>
      <c r="D2706" s="55" t="str">
        <f t="shared" si="255"/>
        <v/>
      </c>
      <c r="E2706" s="55" t="str">
        <f t="shared" si="256"/>
        <v/>
      </c>
      <c r="F2706" s="55" t="str">
        <f t="shared" si="257"/>
        <v/>
      </c>
      <c r="G2706" s="55" t="str">
        <f t="shared" si="252"/>
        <v/>
      </c>
      <c r="H2706" s="136" t="str">
        <f>IF(AND(M2706&gt;0,M2706&lt;='Summary STATS'!$C$22),1,"")</f>
        <v/>
      </c>
      <c r="J2706" s="26">
        <v>2705</v>
      </c>
      <c r="R2706" s="15"/>
      <c r="S2706" s="15"/>
      <c r="EZ2706" s="134"/>
      <c r="FA2706" s="134"/>
      <c r="FB2706" s="134"/>
      <c r="FC2706" s="134"/>
      <c r="FD2706" s="134"/>
    </row>
    <row r="2707" spans="2:160" x14ac:dyDescent="0.2">
      <c r="B2707" s="55">
        <f t="shared" si="253"/>
        <v>0</v>
      </c>
      <c r="C2707" s="55" t="str">
        <f t="shared" si="254"/>
        <v/>
      </c>
      <c r="D2707" s="55" t="str">
        <f t="shared" si="255"/>
        <v/>
      </c>
      <c r="E2707" s="55" t="str">
        <f t="shared" si="256"/>
        <v/>
      </c>
      <c r="F2707" s="55" t="str">
        <f t="shared" si="257"/>
        <v/>
      </c>
      <c r="G2707" s="55" t="str">
        <f t="shared" si="252"/>
        <v/>
      </c>
      <c r="H2707" s="136" t="str">
        <f>IF(AND(M2707&gt;0,M2707&lt;='Summary STATS'!$C$22),1,"")</f>
        <v/>
      </c>
      <c r="J2707" s="26">
        <v>2706</v>
      </c>
      <c r="R2707" s="15"/>
      <c r="S2707" s="15"/>
      <c r="EZ2707" s="134"/>
      <c r="FA2707" s="134"/>
      <c r="FB2707" s="134"/>
      <c r="FC2707" s="134"/>
      <c r="FD2707" s="134"/>
    </row>
    <row r="2708" spans="2:160" x14ac:dyDescent="0.2">
      <c r="B2708" s="55">
        <f t="shared" si="253"/>
        <v>0</v>
      </c>
      <c r="C2708" s="55" t="str">
        <f t="shared" si="254"/>
        <v/>
      </c>
      <c r="D2708" s="55" t="str">
        <f t="shared" si="255"/>
        <v/>
      </c>
      <c r="E2708" s="55" t="str">
        <f t="shared" si="256"/>
        <v/>
      </c>
      <c r="F2708" s="55" t="str">
        <f t="shared" si="257"/>
        <v/>
      </c>
      <c r="G2708" s="55" t="str">
        <f t="shared" si="252"/>
        <v/>
      </c>
      <c r="H2708" s="136" t="str">
        <f>IF(AND(M2708&gt;0,M2708&lt;='Summary STATS'!$C$22),1,"")</f>
        <v/>
      </c>
      <c r="J2708" s="26">
        <v>2707</v>
      </c>
      <c r="R2708" s="15"/>
      <c r="S2708" s="15"/>
      <c r="EZ2708" s="134"/>
      <c r="FA2708" s="134"/>
      <c r="FB2708" s="134"/>
      <c r="FC2708" s="134"/>
      <c r="FD2708" s="134"/>
    </row>
    <row r="2709" spans="2:160" x14ac:dyDescent="0.2">
      <c r="B2709" s="55">
        <f t="shared" si="253"/>
        <v>0</v>
      </c>
      <c r="C2709" s="55" t="str">
        <f t="shared" si="254"/>
        <v/>
      </c>
      <c r="D2709" s="55" t="str">
        <f t="shared" si="255"/>
        <v/>
      </c>
      <c r="E2709" s="55" t="str">
        <f t="shared" si="256"/>
        <v/>
      </c>
      <c r="F2709" s="55" t="str">
        <f t="shared" si="257"/>
        <v/>
      </c>
      <c r="G2709" s="55" t="str">
        <f t="shared" si="252"/>
        <v/>
      </c>
      <c r="H2709" s="136" t="str">
        <f>IF(AND(M2709&gt;0,M2709&lt;='Summary STATS'!$C$22),1,"")</f>
        <v/>
      </c>
      <c r="J2709" s="26">
        <v>2708</v>
      </c>
      <c r="R2709" s="15"/>
      <c r="S2709" s="15"/>
      <c r="EZ2709" s="134"/>
      <c r="FA2709" s="134"/>
      <c r="FB2709" s="134"/>
      <c r="FC2709" s="134"/>
      <c r="FD2709" s="134"/>
    </row>
    <row r="2710" spans="2:160" x14ac:dyDescent="0.2">
      <c r="B2710" s="55">
        <f t="shared" si="253"/>
        <v>0</v>
      </c>
      <c r="C2710" s="55" t="str">
        <f t="shared" si="254"/>
        <v/>
      </c>
      <c r="D2710" s="55" t="str">
        <f t="shared" si="255"/>
        <v/>
      </c>
      <c r="E2710" s="55" t="str">
        <f t="shared" si="256"/>
        <v/>
      </c>
      <c r="F2710" s="55" t="str">
        <f t="shared" si="257"/>
        <v/>
      </c>
      <c r="G2710" s="55" t="str">
        <f t="shared" si="252"/>
        <v/>
      </c>
      <c r="H2710" s="136" t="str">
        <f>IF(AND(M2710&gt;0,M2710&lt;='Summary STATS'!$C$22),1,"")</f>
        <v/>
      </c>
      <c r="J2710" s="26">
        <v>2709</v>
      </c>
      <c r="R2710" s="15"/>
      <c r="S2710" s="15"/>
      <c r="EZ2710" s="134"/>
      <c r="FA2710" s="134"/>
      <c r="FB2710" s="134"/>
      <c r="FC2710" s="134"/>
      <c r="FD2710" s="134"/>
    </row>
    <row r="2711" spans="2:160" x14ac:dyDescent="0.2">
      <c r="B2711" s="55">
        <f t="shared" si="253"/>
        <v>0</v>
      </c>
      <c r="C2711" s="55" t="str">
        <f t="shared" si="254"/>
        <v/>
      </c>
      <c r="D2711" s="55" t="str">
        <f t="shared" si="255"/>
        <v/>
      </c>
      <c r="E2711" s="55" t="str">
        <f t="shared" si="256"/>
        <v/>
      </c>
      <c r="F2711" s="55" t="str">
        <f t="shared" si="257"/>
        <v/>
      </c>
      <c r="G2711" s="55" t="str">
        <f t="shared" si="252"/>
        <v/>
      </c>
      <c r="H2711" s="136" t="str">
        <f>IF(AND(M2711&gt;0,M2711&lt;='Summary STATS'!$C$22),1,"")</f>
        <v/>
      </c>
      <c r="J2711" s="26">
        <v>2710</v>
      </c>
      <c r="R2711" s="15"/>
      <c r="S2711" s="15"/>
      <c r="EZ2711" s="134"/>
      <c r="FA2711" s="134"/>
      <c r="FB2711" s="134"/>
      <c r="FC2711" s="134"/>
      <c r="FD2711" s="134"/>
    </row>
    <row r="2712" spans="2:160" x14ac:dyDescent="0.2">
      <c r="B2712" s="55">
        <f t="shared" si="253"/>
        <v>0</v>
      </c>
      <c r="C2712" s="55" t="str">
        <f t="shared" si="254"/>
        <v/>
      </c>
      <c r="D2712" s="55" t="str">
        <f t="shared" si="255"/>
        <v/>
      </c>
      <c r="E2712" s="55" t="str">
        <f t="shared" si="256"/>
        <v/>
      </c>
      <c r="F2712" s="55" t="str">
        <f t="shared" si="257"/>
        <v/>
      </c>
      <c r="G2712" s="55" t="str">
        <f t="shared" si="252"/>
        <v/>
      </c>
      <c r="H2712" s="136" t="str">
        <f>IF(AND(M2712&gt;0,M2712&lt;='Summary STATS'!$C$22),1,"")</f>
        <v/>
      </c>
      <c r="J2712" s="26">
        <v>2711</v>
      </c>
      <c r="R2712" s="15"/>
      <c r="S2712" s="15"/>
      <c r="EZ2712" s="134"/>
      <c r="FA2712" s="134"/>
      <c r="FB2712" s="134"/>
      <c r="FC2712" s="134"/>
      <c r="FD2712" s="134"/>
    </row>
    <row r="2713" spans="2:160" x14ac:dyDescent="0.2">
      <c r="B2713" s="55">
        <f t="shared" si="253"/>
        <v>0</v>
      </c>
      <c r="C2713" s="55" t="str">
        <f t="shared" si="254"/>
        <v/>
      </c>
      <c r="D2713" s="55" t="str">
        <f t="shared" si="255"/>
        <v/>
      </c>
      <c r="E2713" s="55" t="str">
        <f t="shared" si="256"/>
        <v/>
      </c>
      <c r="F2713" s="55" t="str">
        <f t="shared" si="257"/>
        <v/>
      </c>
      <c r="G2713" s="55" t="str">
        <f t="shared" si="252"/>
        <v/>
      </c>
      <c r="H2713" s="136" t="str">
        <f>IF(AND(M2713&gt;0,M2713&lt;='Summary STATS'!$C$22),1,"")</f>
        <v/>
      </c>
      <c r="J2713" s="26">
        <v>2712</v>
      </c>
      <c r="R2713" s="15"/>
      <c r="S2713" s="15"/>
      <c r="EZ2713" s="134"/>
      <c r="FA2713" s="134"/>
      <c r="FB2713" s="134"/>
      <c r="FC2713" s="134"/>
      <c r="FD2713" s="134"/>
    </row>
    <row r="2714" spans="2:160" x14ac:dyDescent="0.2">
      <c r="B2714" s="55">
        <f t="shared" si="253"/>
        <v>0</v>
      </c>
      <c r="C2714" s="55" t="str">
        <f t="shared" si="254"/>
        <v/>
      </c>
      <c r="D2714" s="55" t="str">
        <f t="shared" si="255"/>
        <v/>
      </c>
      <c r="E2714" s="55" t="str">
        <f t="shared" si="256"/>
        <v/>
      </c>
      <c r="F2714" s="55" t="str">
        <f t="shared" si="257"/>
        <v/>
      </c>
      <c r="G2714" s="55" t="str">
        <f t="shared" ref="G2714:G2777" si="258">IF($B2714&gt;=1,$M2714,"")</f>
        <v/>
      </c>
      <c r="H2714" s="136" t="str">
        <f>IF(AND(M2714&gt;0,M2714&lt;='Summary STATS'!$C$22),1,"")</f>
        <v/>
      </c>
      <c r="J2714" s="26">
        <v>2713</v>
      </c>
      <c r="R2714" s="15"/>
      <c r="S2714" s="15"/>
      <c r="EZ2714" s="134"/>
      <c r="FA2714" s="134"/>
      <c r="FB2714" s="134"/>
      <c r="FC2714" s="134"/>
      <c r="FD2714" s="134"/>
    </row>
    <row r="2715" spans="2:160" x14ac:dyDescent="0.2">
      <c r="B2715" s="55">
        <f t="shared" si="253"/>
        <v>0</v>
      </c>
      <c r="C2715" s="55" t="str">
        <f t="shared" si="254"/>
        <v/>
      </c>
      <c r="D2715" s="55" t="str">
        <f t="shared" si="255"/>
        <v/>
      </c>
      <c r="E2715" s="55" t="str">
        <f t="shared" si="256"/>
        <v/>
      </c>
      <c r="F2715" s="55" t="str">
        <f t="shared" si="257"/>
        <v/>
      </c>
      <c r="G2715" s="55" t="str">
        <f t="shared" si="258"/>
        <v/>
      </c>
      <c r="H2715" s="136" t="str">
        <f>IF(AND(M2715&gt;0,M2715&lt;='Summary STATS'!$C$22),1,"")</f>
        <v/>
      </c>
      <c r="J2715" s="26">
        <v>2714</v>
      </c>
      <c r="R2715" s="15"/>
      <c r="S2715" s="15"/>
      <c r="EZ2715" s="134"/>
      <c r="FA2715" s="134"/>
      <c r="FB2715" s="134"/>
      <c r="FC2715" s="134"/>
      <c r="FD2715" s="134"/>
    </row>
    <row r="2716" spans="2:160" x14ac:dyDescent="0.2">
      <c r="B2716" s="55">
        <f t="shared" si="253"/>
        <v>0</v>
      </c>
      <c r="C2716" s="55" t="str">
        <f t="shared" si="254"/>
        <v/>
      </c>
      <c r="D2716" s="55" t="str">
        <f t="shared" si="255"/>
        <v/>
      </c>
      <c r="E2716" s="55" t="str">
        <f t="shared" si="256"/>
        <v/>
      </c>
      <c r="F2716" s="55" t="str">
        <f t="shared" si="257"/>
        <v/>
      </c>
      <c r="G2716" s="55" t="str">
        <f t="shared" si="258"/>
        <v/>
      </c>
      <c r="H2716" s="136" t="str">
        <f>IF(AND(M2716&gt;0,M2716&lt;='Summary STATS'!$C$22),1,"")</f>
        <v/>
      </c>
      <c r="J2716" s="26">
        <v>2715</v>
      </c>
      <c r="R2716" s="15"/>
      <c r="S2716" s="15"/>
      <c r="EZ2716" s="134"/>
      <c r="FA2716" s="134"/>
      <c r="FB2716" s="134"/>
      <c r="FC2716" s="134"/>
      <c r="FD2716" s="134"/>
    </row>
    <row r="2717" spans="2:160" x14ac:dyDescent="0.2">
      <c r="B2717" s="55">
        <f t="shared" si="253"/>
        <v>0</v>
      </c>
      <c r="C2717" s="55" t="str">
        <f t="shared" si="254"/>
        <v/>
      </c>
      <c r="D2717" s="55" t="str">
        <f t="shared" si="255"/>
        <v/>
      </c>
      <c r="E2717" s="55" t="str">
        <f t="shared" si="256"/>
        <v/>
      </c>
      <c r="F2717" s="55" t="str">
        <f t="shared" si="257"/>
        <v/>
      </c>
      <c r="G2717" s="55" t="str">
        <f t="shared" si="258"/>
        <v/>
      </c>
      <c r="H2717" s="136" t="str">
        <f>IF(AND(M2717&gt;0,M2717&lt;='Summary STATS'!$C$22),1,"")</f>
        <v/>
      </c>
      <c r="J2717" s="26">
        <v>2716</v>
      </c>
      <c r="R2717" s="15"/>
      <c r="S2717" s="15"/>
      <c r="EZ2717" s="134"/>
      <c r="FA2717" s="134"/>
      <c r="FB2717" s="134"/>
      <c r="FC2717" s="134"/>
      <c r="FD2717" s="134"/>
    </row>
    <row r="2718" spans="2:160" x14ac:dyDescent="0.2">
      <c r="B2718" s="55">
        <f t="shared" si="253"/>
        <v>0</v>
      </c>
      <c r="C2718" s="55" t="str">
        <f t="shared" si="254"/>
        <v/>
      </c>
      <c r="D2718" s="55" t="str">
        <f t="shared" si="255"/>
        <v/>
      </c>
      <c r="E2718" s="55" t="str">
        <f t="shared" si="256"/>
        <v/>
      </c>
      <c r="F2718" s="55" t="str">
        <f t="shared" si="257"/>
        <v/>
      </c>
      <c r="G2718" s="55" t="str">
        <f t="shared" si="258"/>
        <v/>
      </c>
      <c r="H2718" s="136" t="str">
        <f>IF(AND(M2718&gt;0,M2718&lt;='Summary STATS'!$C$22),1,"")</f>
        <v/>
      </c>
      <c r="J2718" s="26">
        <v>2717</v>
      </c>
      <c r="R2718" s="15"/>
      <c r="S2718" s="15"/>
      <c r="EZ2718" s="134"/>
      <c r="FA2718" s="134"/>
      <c r="FB2718" s="134"/>
      <c r="FC2718" s="134"/>
      <c r="FD2718" s="134"/>
    </row>
    <row r="2719" spans="2:160" x14ac:dyDescent="0.2">
      <c r="B2719" s="55">
        <f t="shared" si="253"/>
        <v>0</v>
      </c>
      <c r="C2719" s="55" t="str">
        <f t="shared" si="254"/>
        <v/>
      </c>
      <c r="D2719" s="55" t="str">
        <f t="shared" si="255"/>
        <v/>
      </c>
      <c r="E2719" s="55" t="str">
        <f t="shared" si="256"/>
        <v/>
      </c>
      <c r="F2719" s="55" t="str">
        <f t="shared" si="257"/>
        <v/>
      </c>
      <c r="G2719" s="55" t="str">
        <f t="shared" si="258"/>
        <v/>
      </c>
      <c r="H2719" s="136" t="str">
        <f>IF(AND(M2719&gt;0,M2719&lt;='Summary STATS'!$C$22),1,"")</f>
        <v/>
      </c>
      <c r="J2719" s="26">
        <v>2718</v>
      </c>
      <c r="R2719" s="15"/>
      <c r="S2719" s="15"/>
      <c r="EZ2719" s="134"/>
      <c r="FA2719" s="134"/>
      <c r="FB2719" s="134"/>
      <c r="FC2719" s="134"/>
      <c r="FD2719" s="134"/>
    </row>
    <row r="2720" spans="2:160" x14ac:dyDescent="0.2">
      <c r="B2720" s="55">
        <f t="shared" si="253"/>
        <v>0</v>
      </c>
      <c r="C2720" s="55" t="str">
        <f t="shared" si="254"/>
        <v/>
      </c>
      <c r="D2720" s="55" t="str">
        <f t="shared" si="255"/>
        <v/>
      </c>
      <c r="E2720" s="55" t="str">
        <f t="shared" si="256"/>
        <v/>
      </c>
      <c r="F2720" s="55" t="str">
        <f t="shared" si="257"/>
        <v/>
      </c>
      <c r="G2720" s="55" t="str">
        <f t="shared" si="258"/>
        <v/>
      </c>
      <c r="H2720" s="136" t="str">
        <f>IF(AND(M2720&gt;0,M2720&lt;='Summary STATS'!$C$22),1,"")</f>
        <v/>
      </c>
      <c r="J2720" s="26">
        <v>2719</v>
      </c>
      <c r="R2720" s="15"/>
      <c r="S2720" s="15"/>
      <c r="EZ2720" s="134"/>
      <c r="FA2720" s="134"/>
      <c r="FB2720" s="134"/>
      <c r="FC2720" s="134"/>
      <c r="FD2720" s="134"/>
    </row>
    <row r="2721" spans="2:160" x14ac:dyDescent="0.2">
      <c r="B2721" s="55">
        <f t="shared" si="253"/>
        <v>0</v>
      </c>
      <c r="C2721" s="55" t="str">
        <f t="shared" si="254"/>
        <v/>
      </c>
      <c r="D2721" s="55" t="str">
        <f t="shared" si="255"/>
        <v/>
      </c>
      <c r="E2721" s="55" t="str">
        <f t="shared" si="256"/>
        <v/>
      </c>
      <c r="F2721" s="55" t="str">
        <f t="shared" si="257"/>
        <v/>
      </c>
      <c r="G2721" s="55" t="str">
        <f t="shared" si="258"/>
        <v/>
      </c>
      <c r="H2721" s="136" t="str">
        <f>IF(AND(M2721&gt;0,M2721&lt;='Summary STATS'!$C$22),1,"")</f>
        <v/>
      </c>
      <c r="J2721" s="26">
        <v>2720</v>
      </c>
      <c r="R2721" s="15"/>
      <c r="S2721" s="15"/>
      <c r="EZ2721" s="134"/>
      <c r="FA2721" s="134"/>
      <c r="FB2721" s="134"/>
      <c r="FC2721" s="134"/>
      <c r="FD2721" s="134"/>
    </row>
    <row r="2722" spans="2:160" x14ac:dyDescent="0.2">
      <c r="B2722" s="55">
        <f t="shared" si="253"/>
        <v>0</v>
      </c>
      <c r="C2722" s="55" t="str">
        <f t="shared" si="254"/>
        <v/>
      </c>
      <c r="D2722" s="55" t="str">
        <f t="shared" si="255"/>
        <v/>
      </c>
      <c r="E2722" s="55" t="str">
        <f t="shared" si="256"/>
        <v/>
      </c>
      <c r="F2722" s="55" t="str">
        <f t="shared" si="257"/>
        <v/>
      </c>
      <c r="G2722" s="55" t="str">
        <f t="shared" si="258"/>
        <v/>
      </c>
      <c r="H2722" s="136" t="str">
        <f>IF(AND(M2722&gt;0,M2722&lt;='Summary STATS'!$C$22),1,"")</f>
        <v/>
      </c>
      <c r="J2722" s="26">
        <v>2721</v>
      </c>
      <c r="R2722" s="15"/>
      <c r="S2722" s="15"/>
      <c r="EZ2722" s="134"/>
      <c r="FA2722" s="134"/>
      <c r="FB2722" s="134"/>
      <c r="FC2722" s="134"/>
      <c r="FD2722" s="134"/>
    </row>
    <row r="2723" spans="2:160" x14ac:dyDescent="0.2">
      <c r="B2723" s="55">
        <f t="shared" si="253"/>
        <v>0</v>
      </c>
      <c r="C2723" s="55" t="str">
        <f t="shared" si="254"/>
        <v/>
      </c>
      <c r="D2723" s="55" t="str">
        <f t="shared" si="255"/>
        <v/>
      </c>
      <c r="E2723" s="55" t="str">
        <f t="shared" si="256"/>
        <v/>
      </c>
      <c r="F2723" s="55" t="str">
        <f t="shared" si="257"/>
        <v/>
      </c>
      <c r="G2723" s="55" t="str">
        <f t="shared" si="258"/>
        <v/>
      </c>
      <c r="H2723" s="136" t="str">
        <f>IF(AND(M2723&gt;0,M2723&lt;='Summary STATS'!$C$22),1,"")</f>
        <v/>
      </c>
      <c r="J2723" s="26">
        <v>2722</v>
      </c>
      <c r="R2723" s="15"/>
      <c r="S2723" s="15"/>
      <c r="EZ2723" s="134"/>
      <c r="FA2723" s="134"/>
      <c r="FB2723" s="134"/>
      <c r="FC2723" s="134"/>
      <c r="FD2723" s="134"/>
    </row>
    <row r="2724" spans="2:160" x14ac:dyDescent="0.2">
      <c r="B2724" s="55">
        <f t="shared" si="253"/>
        <v>0</v>
      </c>
      <c r="C2724" s="55" t="str">
        <f t="shared" si="254"/>
        <v/>
      </c>
      <c r="D2724" s="55" t="str">
        <f t="shared" si="255"/>
        <v/>
      </c>
      <c r="E2724" s="55" t="str">
        <f t="shared" si="256"/>
        <v/>
      </c>
      <c r="F2724" s="55" t="str">
        <f t="shared" si="257"/>
        <v/>
      </c>
      <c r="G2724" s="55" t="str">
        <f t="shared" si="258"/>
        <v/>
      </c>
      <c r="H2724" s="136" t="str">
        <f>IF(AND(M2724&gt;0,M2724&lt;='Summary STATS'!$C$22),1,"")</f>
        <v/>
      </c>
      <c r="J2724" s="26">
        <v>2723</v>
      </c>
      <c r="R2724" s="15"/>
      <c r="S2724" s="15"/>
      <c r="EZ2724" s="134"/>
      <c r="FA2724" s="134"/>
      <c r="FB2724" s="134"/>
      <c r="FC2724" s="134"/>
      <c r="FD2724" s="134"/>
    </row>
    <row r="2725" spans="2:160" x14ac:dyDescent="0.2">
      <c r="B2725" s="55">
        <f t="shared" si="253"/>
        <v>0</v>
      </c>
      <c r="C2725" s="55" t="str">
        <f t="shared" si="254"/>
        <v/>
      </c>
      <c r="D2725" s="55" t="str">
        <f t="shared" si="255"/>
        <v/>
      </c>
      <c r="E2725" s="55" t="str">
        <f t="shared" si="256"/>
        <v/>
      </c>
      <c r="F2725" s="55" t="str">
        <f t="shared" si="257"/>
        <v/>
      </c>
      <c r="G2725" s="55" t="str">
        <f t="shared" si="258"/>
        <v/>
      </c>
      <c r="H2725" s="136" t="str">
        <f>IF(AND(M2725&gt;0,M2725&lt;='Summary STATS'!$C$22),1,"")</f>
        <v/>
      </c>
      <c r="J2725" s="26">
        <v>2724</v>
      </c>
      <c r="R2725" s="15"/>
      <c r="S2725" s="15"/>
      <c r="EZ2725" s="134"/>
      <c r="FA2725" s="134"/>
      <c r="FB2725" s="134"/>
      <c r="FC2725" s="134"/>
      <c r="FD2725" s="134"/>
    </row>
    <row r="2726" spans="2:160" x14ac:dyDescent="0.2">
      <c r="B2726" s="55">
        <f t="shared" si="253"/>
        <v>0</v>
      </c>
      <c r="C2726" s="55" t="str">
        <f t="shared" si="254"/>
        <v/>
      </c>
      <c r="D2726" s="55" t="str">
        <f t="shared" si="255"/>
        <v/>
      </c>
      <c r="E2726" s="55" t="str">
        <f t="shared" si="256"/>
        <v/>
      </c>
      <c r="F2726" s="55" t="str">
        <f t="shared" si="257"/>
        <v/>
      </c>
      <c r="G2726" s="55" t="str">
        <f t="shared" si="258"/>
        <v/>
      </c>
      <c r="H2726" s="136" t="str">
        <f>IF(AND(M2726&gt;0,M2726&lt;='Summary STATS'!$C$22),1,"")</f>
        <v/>
      </c>
      <c r="J2726" s="26">
        <v>2725</v>
      </c>
      <c r="R2726" s="15"/>
      <c r="S2726" s="15"/>
      <c r="EZ2726" s="134"/>
      <c r="FA2726" s="134"/>
      <c r="FB2726" s="134"/>
      <c r="FC2726" s="134"/>
      <c r="FD2726" s="134"/>
    </row>
    <row r="2727" spans="2:160" x14ac:dyDescent="0.2">
      <c r="B2727" s="55">
        <f t="shared" si="253"/>
        <v>0</v>
      </c>
      <c r="C2727" s="55" t="str">
        <f t="shared" si="254"/>
        <v/>
      </c>
      <c r="D2727" s="55" t="str">
        <f t="shared" si="255"/>
        <v/>
      </c>
      <c r="E2727" s="55" t="str">
        <f t="shared" si="256"/>
        <v/>
      </c>
      <c r="F2727" s="55" t="str">
        <f t="shared" si="257"/>
        <v/>
      </c>
      <c r="G2727" s="55" t="str">
        <f t="shared" si="258"/>
        <v/>
      </c>
      <c r="H2727" s="136" t="str">
        <f>IF(AND(M2727&gt;0,M2727&lt;='Summary STATS'!$C$22),1,"")</f>
        <v/>
      </c>
      <c r="J2727" s="26">
        <v>2726</v>
      </c>
      <c r="R2727" s="15"/>
      <c r="S2727" s="15"/>
      <c r="EZ2727" s="134"/>
      <c r="FA2727" s="134"/>
      <c r="FB2727" s="134"/>
      <c r="FC2727" s="134"/>
      <c r="FD2727" s="134"/>
    </row>
    <row r="2728" spans="2:160" x14ac:dyDescent="0.2">
      <c r="B2728" s="55">
        <f t="shared" si="253"/>
        <v>0</v>
      </c>
      <c r="C2728" s="55" t="str">
        <f t="shared" si="254"/>
        <v/>
      </c>
      <c r="D2728" s="55" t="str">
        <f t="shared" si="255"/>
        <v/>
      </c>
      <c r="E2728" s="55" t="str">
        <f t="shared" si="256"/>
        <v/>
      </c>
      <c r="F2728" s="55" t="str">
        <f t="shared" si="257"/>
        <v/>
      </c>
      <c r="G2728" s="55" t="str">
        <f t="shared" si="258"/>
        <v/>
      </c>
      <c r="H2728" s="136" t="str">
        <f>IF(AND(M2728&gt;0,M2728&lt;='Summary STATS'!$C$22),1,"")</f>
        <v/>
      </c>
      <c r="J2728" s="26">
        <v>2727</v>
      </c>
      <c r="R2728" s="15"/>
      <c r="S2728" s="15"/>
      <c r="EZ2728" s="134"/>
      <c r="FA2728" s="134"/>
      <c r="FB2728" s="134"/>
      <c r="FC2728" s="134"/>
      <c r="FD2728" s="134"/>
    </row>
    <row r="2729" spans="2:160" x14ac:dyDescent="0.2">
      <c r="B2729" s="55">
        <f t="shared" si="253"/>
        <v>0</v>
      </c>
      <c r="C2729" s="55" t="str">
        <f t="shared" si="254"/>
        <v/>
      </c>
      <c r="D2729" s="55" t="str">
        <f t="shared" si="255"/>
        <v/>
      </c>
      <c r="E2729" s="55" t="str">
        <f t="shared" si="256"/>
        <v/>
      </c>
      <c r="F2729" s="55" t="str">
        <f t="shared" si="257"/>
        <v/>
      </c>
      <c r="G2729" s="55" t="str">
        <f t="shared" si="258"/>
        <v/>
      </c>
      <c r="H2729" s="136" t="str">
        <f>IF(AND(M2729&gt;0,M2729&lt;='Summary STATS'!$C$22),1,"")</f>
        <v/>
      </c>
      <c r="J2729" s="26">
        <v>2728</v>
      </c>
      <c r="R2729" s="15"/>
      <c r="S2729" s="15"/>
      <c r="EZ2729" s="134"/>
      <c r="FA2729" s="134"/>
      <c r="FB2729" s="134"/>
      <c r="FC2729" s="134"/>
      <c r="FD2729" s="134"/>
    </row>
    <row r="2730" spans="2:160" x14ac:dyDescent="0.2">
      <c r="B2730" s="55">
        <f t="shared" si="253"/>
        <v>0</v>
      </c>
      <c r="C2730" s="55" t="str">
        <f t="shared" si="254"/>
        <v/>
      </c>
      <c r="D2730" s="55" t="str">
        <f t="shared" si="255"/>
        <v/>
      </c>
      <c r="E2730" s="55" t="str">
        <f t="shared" si="256"/>
        <v/>
      </c>
      <c r="F2730" s="55" t="str">
        <f t="shared" si="257"/>
        <v/>
      </c>
      <c r="G2730" s="55" t="str">
        <f t="shared" si="258"/>
        <v/>
      </c>
      <c r="H2730" s="136" t="str">
        <f>IF(AND(M2730&gt;0,M2730&lt;='Summary STATS'!$C$22),1,"")</f>
        <v/>
      </c>
      <c r="J2730" s="26">
        <v>2729</v>
      </c>
      <c r="R2730" s="15"/>
      <c r="S2730" s="15"/>
      <c r="EZ2730" s="134"/>
      <c r="FA2730" s="134"/>
      <c r="FB2730" s="134"/>
      <c r="FC2730" s="134"/>
      <c r="FD2730" s="134"/>
    </row>
    <row r="2731" spans="2:160" x14ac:dyDescent="0.2">
      <c r="B2731" s="55">
        <f t="shared" si="253"/>
        <v>0</v>
      </c>
      <c r="C2731" s="55" t="str">
        <f t="shared" si="254"/>
        <v/>
      </c>
      <c r="D2731" s="55" t="str">
        <f t="shared" si="255"/>
        <v/>
      </c>
      <c r="E2731" s="55" t="str">
        <f t="shared" si="256"/>
        <v/>
      </c>
      <c r="F2731" s="55" t="str">
        <f t="shared" si="257"/>
        <v/>
      </c>
      <c r="G2731" s="55" t="str">
        <f t="shared" si="258"/>
        <v/>
      </c>
      <c r="H2731" s="136" t="str">
        <f>IF(AND(M2731&gt;0,M2731&lt;='Summary STATS'!$C$22),1,"")</f>
        <v/>
      </c>
      <c r="J2731" s="26">
        <v>2730</v>
      </c>
      <c r="R2731" s="15"/>
      <c r="S2731" s="15"/>
      <c r="EZ2731" s="134"/>
      <c r="FA2731" s="134"/>
      <c r="FB2731" s="134"/>
      <c r="FC2731" s="134"/>
      <c r="FD2731" s="134"/>
    </row>
    <row r="2732" spans="2:160" x14ac:dyDescent="0.2">
      <c r="B2732" s="55">
        <f t="shared" si="253"/>
        <v>0</v>
      </c>
      <c r="C2732" s="55" t="str">
        <f t="shared" si="254"/>
        <v/>
      </c>
      <c r="D2732" s="55" t="str">
        <f t="shared" si="255"/>
        <v/>
      </c>
      <c r="E2732" s="55" t="str">
        <f t="shared" si="256"/>
        <v/>
      </c>
      <c r="F2732" s="55" t="str">
        <f t="shared" si="257"/>
        <v/>
      </c>
      <c r="G2732" s="55" t="str">
        <f t="shared" si="258"/>
        <v/>
      </c>
      <c r="H2732" s="136" t="str">
        <f>IF(AND(M2732&gt;0,M2732&lt;='Summary STATS'!$C$22),1,"")</f>
        <v/>
      </c>
      <c r="J2732" s="26">
        <v>2731</v>
      </c>
      <c r="R2732" s="15"/>
      <c r="S2732" s="15"/>
      <c r="EZ2732" s="134"/>
      <c r="FA2732" s="134"/>
      <c r="FB2732" s="134"/>
      <c r="FC2732" s="134"/>
      <c r="FD2732" s="134"/>
    </row>
    <row r="2733" spans="2:160" x14ac:dyDescent="0.2">
      <c r="B2733" s="55">
        <f t="shared" si="253"/>
        <v>0</v>
      </c>
      <c r="C2733" s="55" t="str">
        <f t="shared" si="254"/>
        <v/>
      </c>
      <c r="D2733" s="55" t="str">
        <f t="shared" si="255"/>
        <v/>
      </c>
      <c r="E2733" s="55" t="str">
        <f t="shared" si="256"/>
        <v/>
      </c>
      <c r="F2733" s="55" t="str">
        <f t="shared" si="257"/>
        <v/>
      </c>
      <c r="G2733" s="55" t="str">
        <f t="shared" si="258"/>
        <v/>
      </c>
      <c r="H2733" s="136" t="str">
        <f>IF(AND(M2733&gt;0,M2733&lt;='Summary STATS'!$C$22),1,"")</f>
        <v/>
      </c>
      <c r="J2733" s="26">
        <v>2732</v>
      </c>
      <c r="R2733" s="15"/>
      <c r="S2733" s="15"/>
      <c r="EZ2733" s="134"/>
      <c r="FA2733" s="134"/>
      <c r="FB2733" s="134"/>
      <c r="FC2733" s="134"/>
      <c r="FD2733" s="134"/>
    </row>
    <row r="2734" spans="2:160" x14ac:dyDescent="0.2">
      <c r="B2734" s="55">
        <f t="shared" si="253"/>
        <v>0</v>
      </c>
      <c r="C2734" s="55" t="str">
        <f t="shared" si="254"/>
        <v/>
      </c>
      <c r="D2734" s="55" t="str">
        <f t="shared" si="255"/>
        <v/>
      </c>
      <c r="E2734" s="55" t="str">
        <f t="shared" si="256"/>
        <v/>
      </c>
      <c r="F2734" s="55" t="str">
        <f t="shared" si="257"/>
        <v/>
      </c>
      <c r="G2734" s="55" t="str">
        <f t="shared" si="258"/>
        <v/>
      </c>
      <c r="H2734" s="136" t="str">
        <f>IF(AND(M2734&gt;0,M2734&lt;='Summary STATS'!$C$22),1,"")</f>
        <v/>
      </c>
      <c r="J2734" s="26">
        <v>2733</v>
      </c>
      <c r="R2734" s="15"/>
      <c r="S2734" s="15"/>
      <c r="EZ2734" s="134"/>
      <c r="FA2734" s="134"/>
      <c r="FB2734" s="134"/>
      <c r="FC2734" s="134"/>
      <c r="FD2734" s="134"/>
    </row>
    <row r="2735" spans="2:160" x14ac:dyDescent="0.2">
      <c r="B2735" s="55">
        <f t="shared" si="253"/>
        <v>0</v>
      </c>
      <c r="C2735" s="55" t="str">
        <f t="shared" si="254"/>
        <v/>
      </c>
      <c r="D2735" s="55" t="str">
        <f t="shared" si="255"/>
        <v/>
      </c>
      <c r="E2735" s="55" t="str">
        <f t="shared" si="256"/>
        <v/>
      </c>
      <c r="F2735" s="55" t="str">
        <f t="shared" si="257"/>
        <v/>
      </c>
      <c r="G2735" s="55" t="str">
        <f t="shared" si="258"/>
        <v/>
      </c>
      <c r="H2735" s="136" t="str">
        <f>IF(AND(M2735&gt;0,M2735&lt;='Summary STATS'!$C$22),1,"")</f>
        <v/>
      </c>
      <c r="J2735" s="26">
        <v>2734</v>
      </c>
      <c r="R2735" s="15"/>
      <c r="S2735" s="15"/>
      <c r="EZ2735" s="134"/>
      <c r="FA2735" s="134"/>
      <c r="FB2735" s="134"/>
      <c r="FC2735" s="134"/>
      <c r="FD2735" s="134"/>
    </row>
    <row r="2736" spans="2:160" x14ac:dyDescent="0.2">
      <c r="B2736" s="55">
        <f t="shared" si="253"/>
        <v>0</v>
      </c>
      <c r="C2736" s="55" t="str">
        <f t="shared" si="254"/>
        <v/>
      </c>
      <c r="D2736" s="55" t="str">
        <f t="shared" si="255"/>
        <v/>
      </c>
      <c r="E2736" s="55" t="str">
        <f t="shared" si="256"/>
        <v/>
      </c>
      <c r="F2736" s="55" t="str">
        <f t="shared" si="257"/>
        <v/>
      </c>
      <c r="G2736" s="55" t="str">
        <f t="shared" si="258"/>
        <v/>
      </c>
      <c r="H2736" s="136" t="str">
        <f>IF(AND(M2736&gt;0,M2736&lt;='Summary STATS'!$C$22),1,"")</f>
        <v/>
      </c>
      <c r="J2736" s="26">
        <v>2735</v>
      </c>
      <c r="R2736" s="15"/>
      <c r="S2736" s="15"/>
      <c r="EZ2736" s="134"/>
      <c r="FA2736" s="134"/>
      <c r="FB2736" s="134"/>
      <c r="FC2736" s="134"/>
      <c r="FD2736" s="134"/>
    </row>
    <row r="2737" spans="2:160" x14ac:dyDescent="0.2">
      <c r="B2737" s="55">
        <f t="shared" si="253"/>
        <v>0</v>
      </c>
      <c r="C2737" s="55" t="str">
        <f t="shared" si="254"/>
        <v/>
      </c>
      <c r="D2737" s="55" t="str">
        <f t="shared" si="255"/>
        <v/>
      </c>
      <c r="E2737" s="55" t="str">
        <f t="shared" si="256"/>
        <v/>
      </c>
      <c r="F2737" s="55" t="str">
        <f t="shared" si="257"/>
        <v/>
      </c>
      <c r="G2737" s="55" t="str">
        <f t="shared" si="258"/>
        <v/>
      </c>
      <c r="H2737" s="136" t="str">
        <f>IF(AND(M2737&gt;0,M2737&lt;='Summary STATS'!$C$22),1,"")</f>
        <v/>
      </c>
      <c r="J2737" s="26">
        <v>2736</v>
      </c>
      <c r="R2737" s="15"/>
      <c r="S2737" s="15"/>
      <c r="EZ2737" s="134"/>
      <c r="FA2737" s="134"/>
      <c r="FB2737" s="134"/>
      <c r="FC2737" s="134"/>
      <c r="FD2737" s="134"/>
    </row>
    <row r="2738" spans="2:160" x14ac:dyDescent="0.2">
      <c r="B2738" s="55">
        <f t="shared" si="253"/>
        <v>0</v>
      </c>
      <c r="C2738" s="55" t="str">
        <f t="shared" si="254"/>
        <v/>
      </c>
      <c r="D2738" s="55" t="str">
        <f t="shared" si="255"/>
        <v/>
      </c>
      <c r="E2738" s="55" t="str">
        <f t="shared" si="256"/>
        <v/>
      </c>
      <c r="F2738" s="55" t="str">
        <f t="shared" si="257"/>
        <v/>
      </c>
      <c r="G2738" s="55" t="str">
        <f t="shared" si="258"/>
        <v/>
      </c>
      <c r="H2738" s="136" t="str">
        <f>IF(AND(M2738&gt;0,M2738&lt;='Summary STATS'!$C$22),1,"")</f>
        <v/>
      </c>
      <c r="J2738" s="26">
        <v>2737</v>
      </c>
      <c r="R2738" s="15"/>
      <c r="S2738" s="15"/>
      <c r="EZ2738" s="134"/>
      <c r="FA2738" s="134"/>
      <c r="FB2738" s="134"/>
      <c r="FC2738" s="134"/>
      <c r="FD2738" s="134"/>
    </row>
    <row r="2739" spans="2:160" x14ac:dyDescent="0.2">
      <c r="B2739" s="55">
        <f t="shared" si="253"/>
        <v>0</v>
      </c>
      <c r="C2739" s="55" t="str">
        <f t="shared" si="254"/>
        <v/>
      </c>
      <c r="D2739" s="55" t="str">
        <f t="shared" si="255"/>
        <v/>
      </c>
      <c r="E2739" s="55" t="str">
        <f t="shared" si="256"/>
        <v/>
      </c>
      <c r="F2739" s="55" t="str">
        <f t="shared" si="257"/>
        <v/>
      </c>
      <c r="G2739" s="55" t="str">
        <f t="shared" si="258"/>
        <v/>
      </c>
      <c r="H2739" s="136" t="str">
        <f>IF(AND(M2739&gt;0,M2739&lt;='Summary STATS'!$C$22),1,"")</f>
        <v/>
      </c>
      <c r="J2739" s="26">
        <v>2738</v>
      </c>
      <c r="R2739" s="15"/>
      <c r="S2739" s="15"/>
      <c r="EZ2739" s="134"/>
      <c r="FA2739" s="134"/>
      <c r="FB2739" s="134"/>
      <c r="FC2739" s="134"/>
      <c r="FD2739" s="134"/>
    </row>
    <row r="2740" spans="2:160" x14ac:dyDescent="0.2">
      <c r="B2740" s="55">
        <f t="shared" si="253"/>
        <v>0</v>
      </c>
      <c r="C2740" s="55" t="str">
        <f t="shared" si="254"/>
        <v/>
      </c>
      <c r="D2740" s="55" t="str">
        <f t="shared" si="255"/>
        <v/>
      </c>
      <c r="E2740" s="55" t="str">
        <f t="shared" si="256"/>
        <v/>
      </c>
      <c r="F2740" s="55" t="str">
        <f t="shared" si="257"/>
        <v/>
      </c>
      <c r="G2740" s="55" t="str">
        <f t="shared" si="258"/>
        <v/>
      </c>
      <c r="H2740" s="136" t="str">
        <f>IF(AND(M2740&gt;0,M2740&lt;='Summary STATS'!$C$22),1,"")</f>
        <v/>
      </c>
      <c r="J2740" s="26">
        <v>2739</v>
      </c>
      <c r="R2740" s="15"/>
      <c r="S2740" s="15"/>
      <c r="EZ2740" s="134"/>
      <c r="FA2740" s="134"/>
      <c r="FB2740" s="134"/>
      <c r="FC2740" s="134"/>
      <c r="FD2740" s="134"/>
    </row>
    <row r="2741" spans="2:160" x14ac:dyDescent="0.2">
      <c r="B2741" s="55">
        <f t="shared" si="253"/>
        <v>0</v>
      </c>
      <c r="C2741" s="55" t="str">
        <f t="shared" si="254"/>
        <v/>
      </c>
      <c r="D2741" s="55" t="str">
        <f t="shared" si="255"/>
        <v/>
      </c>
      <c r="E2741" s="55" t="str">
        <f t="shared" si="256"/>
        <v/>
      </c>
      <c r="F2741" s="55" t="str">
        <f t="shared" si="257"/>
        <v/>
      </c>
      <c r="G2741" s="55" t="str">
        <f t="shared" si="258"/>
        <v/>
      </c>
      <c r="H2741" s="136" t="str">
        <f>IF(AND(M2741&gt;0,M2741&lt;='Summary STATS'!$C$22),1,"")</f>
        <v/>
      </c>
      <c r="J2741" s="26">
        <v>2740</v>
      </c>
      <c r="R2741" s="15"/>
      <c r="S2741" s="15"/>
      <c r="EZ2741" s="134"/>
      <c r="FA2741" s="134"/>
      <c r="FB2741" s="134"/>
      <c r="FC2741" s="134"/>
      <c r="FD2741" s="134"/>
    </row>
    <row r="2742" spans="2:160" x14ac:dyDescent="0.2">
      <c r="B2742" s="55">
        <f t="shared" si="253"/>
        <v>0</v>
      </c>
      <c r="C2742" s="55" t="str">
        <f t="shared" si="254"/>
        <v/>
      </c>
      <c r="D2742" s="55" t="str">
        <f t="shared" si="255"/>
        <v/>
      </c>
      <c r="E2742" s="55" t="str">
        <f t="shared" si="256"/>
        <v/>
      </c>
      <c r="F2742" s="55" t="str">
        <f t="shared" si="257"/>
        <v/>
      </c>
      <c r="G2742" s="55" t="str">
        <f t="shared" si="258"/>
        <v/>
      </c>
      <c r="H2742" s="136" t="str">
        <f>IF(AND(M2742&gt;0,M2742&lt;='Summary STATS'!$C$22),1,"")</f>
        <v/>
      </c>
      <c r="J2742" s="26">
        <v>2741</v>
      </c>
      <c r="R2742" s="15"/>
      <c r="S2742" s="15"/>
      <c r="EZ2742" s="134"/>
      <c r="FA2742" s="134"/>
      <c r="FB2742" s="134"/>
      <c r="FC2742" s="134"/>
      <c r="FD2742" s="134"/>
    </row>
    <row r="2743" spans="2:160" x14ac:dyDescent="0.2">
      <c r="B2743" s="55">
        <f t="shared" si="253"/>
        <v>0</v>
      </c>
      <c r="C2743" s="55" t="str">
        <f t="shared" si="254"/>
        <v/>
      </c>
      <c r="D2743" s="55" t="str">
        <f t="shared" si="255"/>
        <v/>
      </c>
      <c r="E2743" s="55" t="str">
        <f t="shared" si="256"/>
        <v/>
      </c>
      <c r="F2743" s="55" t="str">
        <f t="shared" si="257"/>
        <v/>
      </c>
      <c r="G2743" s="55" t="str">
        <f t="shared" si="258"/>
        <v/>
      </c>
      <c r="H2743" s="136" t="str">
        <f>IF(AND(M2743&gt;0,M2743&lt;='Summary STATS'!$C$22),1,"")</f>
        <v/>
      </c>
      <c r="J2743" s="26">
        <v>2742</v>
      </c>
      <c r="R2743" s="15"/>
      <c r="S2743" s="15"/>
      <c r="EZ2743" s="134"/>
      <c r="FA2743" s="134"/>
      <c r="FB2743" s="134"/>
      <c r="FC2743" s="134"/>
      <c r="FD2743" s="134"/>
    </row>
    <row r="2744" spans="2:160" x14ac:dyDescent="0.2">
      <c r="B2744" s="55">
        <f t="shared" si="253"/>
        <v>0</v>
      </c>
      <c r="C2744" s="55" t="str">
        <f t="shared" si="254"/>
        <v/>
      </c>
      <c r="D2744" s="55" t="str">
        <f t="shared" si="255"/>
        <v/>
      </c>
      <c r="E2744" s="55" t="str">
        <f t="shared" si="256"/>
        <v/>
      </c>
      <c r="F2744" s="55" t="str">
        <f t="shared" si="257"/>
        <v/>
      </c>
      <c r="G2744" s="55" t="str">
        <f t="shared" si="258"/>
        <v/>
      </c>
      <c r="H2744" s="136" t="str">
        <f>IF(AND(M2744&gt;0,M2744&lt;='Summary STATS'!$C$22),1,"")</f>
        <v/>
      </c>
      <c r="J2744" s="26">
        <v>2743</v>
      </c>
      <c r="R2744" s="15"/>
      <c r="S2744" s="15"/>
      <c r="EZ2744" s="134"/>
      <c r="FA2744" s="134"/>
      <c r="FB2744" s="134"/>
      <c r="FC2744" s="134"/>
      <c r="FD2744" s="134"/>
    </row>
    <row r="2745" spans="2:160" x14ac:dyDescent="0.2">
      <c r="B2745" s="55">
        <f t="shared" si="253"/>
        <v>0</v>
      </c>
      <c r="C2745" s="55" t="str">
        <f t="shared" si="254"/>
        <v/>
      </c>
      <c r="D2745" s="55" t="str">
        <f t="shared" si="255"/>
        <v/>
      </c>
      <c r="E2745" s="55" t="str">
        <f t="shared" si="256"/>
        <v/>
      </c>
      <c r="F2745" s="55" t="str">
        <f t="shared" si="257"/>
        <v/>
      </c>
      <c r="G2745" s="55" t="str">
        <f t="shared" si="258"/>
        <v/>
      </c>
      <c r="H2745" s="136" t="str">
        <f>IF(AND(M2745&gt;0,M2745&lt;='Summary STATS'!$C$22),1,"")</f>
        <v/>
      </c>
      <c r="J2745" s="26">
        <v>2744</v>
      </c>
      <c r="R2745" s="15"/>
      <c r="S2745" s="15"/>
      <c r="EZ2745" s="134"/>
      <c r="FA2745" s="134"/>
      <c r="FB2745" s="134"/>
      <c r="FC2745" s="134"/>
      <c r="FD2745" s="134"/>
    </row>
    <row r="2746" spans="2:160" x14ac:dyDescent="0.2">
      <c r="B2746" s="55">
        <f t="shared" si="253"/>
        <v>0</v>
      </c>
      <c r="C2746" s="55" t="str">
        <f t="shared" si="254"/>
        <v/>
      </c>
      <c r="D2746" s="55" t="str">
        <f t="shared" si="255"/>
        <v/>
      </c>
      <c r="E2746" s="55" t="str">
        <f t="shared" si="256"/>
        <v/>
      </c>
      <c r="F2746" s="55" t="str">
        <f t="shared" si="257"/>
        <v/>
      </c>
      <c r="G2746" s="55" t="str">
        <f t="shared" si="258"/>
        <v/>
      </c>
      <c r="H2746" s="136" t="str">
        <f>IF(AND(M2746&gt;0,M2746&lt;='Summary STATS'!$C$22),1,"")</f>
        <v/>
      </c>
      <c r="J2746" s="26">
        <v>2745</v>
      </c>
      <c r="R2746" s="15"/>
      <c r="S2746" s="15"/>
      <c r="EZ2746" s="134"/>
      <c r="FA2746" s="134"/>
      <c r="FB2746" s="134"/>
      <c r="FC2746" s="134"/>
      <c r="FD2746" s="134"/>
    </row>
    <row r="2747" spans="2:160" x14ac:dyDescent="0.2">
      <c r="B2747" s="55">
        <f t="shared" si="253"/>
        <v>0</v>
      </c>
      <c r="C2747" s="55" t="str">
        <f t="shared" si="254"/>
        <v/>
      </c>
      <c r="D2747" s="55" t="str">
        <f t="shared" si="255"/>
        <v/>
      </c>
      <c r="E2747" s="55" t="str">
        <f t="shared" si="256"/>
        <v/>
      </c>
      <c r="F2747" s="55" t="str">
        <f t="shared" si="257"/>
        <v/>
      </c>
      <c r="G2747" s="55" t="str">
        <f t="shared" si="258"/>
        <v/>
      </c>
      <c r="H2747" s="136" t="str">
        <f>IF(AND(M2747&gt;0,M2747&lt;='Summary STATS'!$C$22),1,"")</f>
        <v/>
      </c>
      <c r="J2747" s="26">
        <v>2746</v>
      </c>
      <c r="R2747" s="15"/>
      <c r="S2747" s="15"/>
      <c r="EZ2747" s="134"/>
      <c r="FA2747" s="134"/>
      <c r="FB2747" s="134"/>
      <c r="FC2747" s="134"/>
      <c r="FD2747" s="134"/>
    </row>
    <row r="2748" spans="2:160" x14ac:dyDescent="0.2">
      <c r="B2748" s="55">
        <f t="shared" si="253"/>
        <v>0</v>
      </c>
      <c r="C2748" s="55" t="str">
        <f t="shared" si="254"/>
        <v/>
      </c>
      <c r="D2748" s="55" t="str">
        <f t="shared" si="255"/>
        <v/>
      </c>
      <c r="E2748" s="55" t="str">
        <f t="shared" si="256"/>
        <v/>
      </c>
      <c r="F2748" s="55" t="str">
        <f t="shared" si="257"/>
        <v/>
      </c>
      <c r="G2748" s="55" t="str">
        <f t="shared" si="258"/>
        <v/>
      </c>
      <c r="H2748" s="136" t="str">
        <f>IF(AND(M2748&gt;0,M2748&lt;='Summary STATS'!$C$22),1,"")</f>
        <v/>
      </c>
      <c r="J2748" s="26">
        <v>2747</v>
      </c>
      <c r="R2748" s="15"/>
      <c r="S2748" s="15"/>
      <c r="EZ2748" s="134"/>
      <c r="FA2748" s="134"/>
      <c r="FB2748" s="134"/>
      <c r="FC2748" s="134"/>
      <c r="FD2748" s="134"/>
    </row>
    <row r="2749" spans="2:160" x14ac:dyDescent="0.2">
      <c r="B2749" s="55">
        <f t="shared" si="253"/>
        <v>0</v>
      </c>
      <c r="C2749" s="55" t="str">
        <f t="shared" si="254"/>
        <v/>
      </c>
      <c r="D2749" s="55" t="str">
        <f t="shared" si="255"/>
        <v/>
      </c>
      <c r="E2749" s="55" t="str">
        <f t="shared" si="256"/>
        <v/>
      </c>
      <c r="F2749" s="55" t="str">
        <f t="shared" si="257"/>
        <v/>
      </c>
      <c r="G2749" s="55" t="str">
        <f t="shared" si="258"/>
        <v/>
      </c>
      <c r="H2749" s="136" t="str">
        <f>IF(AND(M2749&gt;0,M2749&lt;='Summary STATS'!$C$22),1,"")</f>
        <v/>
      </c>
      <c r="J2749" s="26">
        <v>2748</v>
      </c>
      <c r="R2749" s="15"/>
      <c r="S2749" s="15"/>
      <c r="EZ2749" s="134"/>
      <c r="FA2749" s="134"/>
      <c r="FB2749" s="134"/>
      <c r="FC2749" s="134"/>
      <c r="FD2749" s="134"/>
    </row>
    <row r="2750" spans="2:160" x14ac:dyDescent="0.2">
      <c r="B2750" s="55">
        <f t="shared" si="253"/>
        <v>0</v>
      </c>
      <c r="C2750" s="55" t="str">
        <f t="shared" si="254"/>
        <v/>
      </c>
      <c r="D2750" s="55" t="str">
        <f t="shared" si="255"/>
        <v/>
      </c>
      <c r="E2750" s="55" t="str">
        <f t="shared" si="256"/>
        <v/>
      </c>
      <c r="F2750" s="55" t="str">
        <f t="shared" si="257"/>
        <v/>
      </c>
      <c r="G2750" s="55" t="str">
        <f t="shared" si="258"/>
        <v/>
      </c>
      <c r="H2750" s="136" t="str">
        <f>IF(AND(M2750&gt;0,M2750&lt;='Summary STATS'!$C$22),1,"")</f>
        <v/>
      </c>
      <c r="J2750" s="26">
        <v>2749</v>
      </c>
      <c r="R2750" s="15"/>
      <c r="S2750" s="15"/>
      <c r="EZ2750" s="134"/>
      <c r="FA2750" s="134"/>
      <c r="FB2750" s="134"/>
      <c r="FC2750" s="134"/>
      <c r="FD2750" s="134"/>
    </row>
    <row r="2751" spans="2:160" x14ac:dyDescent="0.2">
      <c r="B2751" s="55">
        <f t="shared" si="253"/>
        <v>0</v>
      </c>
      <c r="C2751" s="55" t="str">
        <f t="shared" si="254"/>
        <v/>
      </c>
      <c r="D2751" s="55" t="str">
        <f t="shared" si="255"/>
        <v/>
      </c>
      <c r="E2751" s="55" t="str">
        <f t="shared" si="256"/>
        <v/>
      </c>
      <c r="F2751" s="55" t="str">
        <f t="shared" si="257"/>
        <v/>
      </c>
      <c r="G2751" s="55" t="str">
        <f t="shared" si="258"/>
        <v/>
      </c>
      <c r="H2751" s="136" t="str">
        <f>IF(AND(M2751&gt;0,M2751&lt;='Summary STATS'!$C$22),1,"")</f>
        <v/>
      </c>
      <c r="J2751" s="26">
        <v>2750</v>
      </c>
      <c r="R2751" s="15"/>
      <c r="S2751" s="15"/>
      <c r="EZ2751" s="134"/>
      <c r="FA2751" s="134"/>
      <c r="FB2751" s="134"/>
      <c r="FC2751" s="134"/>
      <c r="FD2751" s="134"/>
    </row>
    <row r="2752" spans="2:160" x14ac:dyDescent="0.2">
      <c r="B2752" s="55">
        <f t="shared" si="253"/>
        <v>0</v>
      </c>
      <c r="C2752" s="55" t="str">
        <f t="shared" si="254"/>
        <v/>
      </c>
      <c r="D2752" s="55" t="str">
        <f t="shared" si="255"/>
        <v/>
      </c>
      <c r="E2752" s="55" t="str">
        <f t="shared" si="256"/>
        <v/>
      </c>
      <c r="F2752" s="55" t="str">
        <f t="shared" si="257"/>
        <v/>
      </c>
      <c r="G2752" s="55" t="str">
        <f t="shared" si="258"/>
        <v/>
      </c>
      <c r="H2752" s="136" t="str">
        <f>IF(AND(M2752&gt;0,M2752&lt;='Summary STATS'!$C$22),1,"")</f>
        <v/>
      </c>
      <c r="J2752" s="26">
        <v>2751</v>
      </c>
      <c r="R2752" s="15"/>
      <c r="S2752" s="15"/>
      <c r="EZ2752" s="134"/>
      <c r="FA2752" s="134"/>
      <c r="FB2752" s="134"/>
      <c r="FC2752" s="134"/>
      <c r="FD2752" s="134"/>
    </row>
    <row r="2753" spans="2:160" x14ac:dyDescent="0.2">
      <c r="B2753" s="55">
        <f t="shared" si="253"/>
        <v>0</v>
      </c>
      <c r="C2753" s="55" t="str">
        <f t="shared" si="254"/>
        <v/>
      </c>
      <c r="D2753" s="55" t="str">
        <f t="shared" si="255"/>
        <v/>
      </c>
      <c r="E2753" s="55" t="str">
        <f t="shared" si="256"/>
        <v/>
      </c>
      <c r="F2753" s="55" t="str">
        <f t="shared" si="257"/>
        <v/>
      </c>
      <c r="G2753" s="55" t="str">
        <f t="shared" si="258"/>
        <v/>
      </c>
      <c r="H2753" s="136" t="str">
        <f>IF(AND(M2753&gt;0,M2753&lt;='Summary STATS'!$C$22),1,"")</f>
        <v/>
      </c>
      <c r="J2753" s="26">
        <v>2752</v>
      </c>
      <c r="R2753" s="15"/>
      <c r="S2753" s="15"/>
      <c r="EZ2753" s="134"/>
      <c r="FA2753" s="134"/>
      <c r="FB2753" s="134"/>
      <c r="FC2753" s="134"/>
      <c r="FD2753" s="134"/>
    </row>
    <row r="2754" spans="2:160" x14ac:dyDescent="0.2">
      <c r="B2754" s="55">
        <f t="shared" ref="B2754:B2817" si="259">COUNT(R2754:EY2754,FE2754:FM2754)</f>
        <v>0</v>
      </c>
      <c r="C2754" s="55" t="str">
        <f t="shared" ref="C2754:C2817" si="260">IF(COUNT(R2754:EY2754,FE2754:FM2754)&gt;0,COUNT(R2754:EY2754,FE2754:FM2754),"")</f>
        <v/>
      </c>
      <c r="D2754" s="55" t="str">
        <f t="shared" ref="D2754:D2817" si="261">IF(COUNT(T2754:BJ2754,BL2754:BT2754,BV2754:CB2754,CD2754:EY2754,FE2754:FM2754)&gt;0,COUNT(T2754:BJ2754,BL2754:BT2754,BV2754:CB2754,CD2754:EY2754,FE2754:FM2754),"")</f>
        <v/>
      </c>
      <c r="E2754" s="55" t="str">
        <f t="shared" ref="E2754:E2817" si="262">IF(H2754=1,COUNT(R2754:EY2754,FE2754:FM2754),"")</f>
        <v/>
      </c>
      <c r="F2754" s="55" t="str">
        <f t="shared" ref="F2754:F2817" si="263">IF(H2754=1,COUNT(T2754:BJ2754,BL2754:BT2754,BV2754:CB2754,CD2754:EY2754,FE2754:FM2754),"")</f>
        <v/>
      </c>
      <c r="G2754" s="55" t="str">
        <f t="shared" si="258"/>
        <v/>
      </c>
      <c r="H2754" s="136" t="str">
        <f>IF(AND(M2754&gt;0,M2754&lt;='Summary STATS'!$C$22),1,"")</f>
        <v/>
      </c>
      <c r="J2754" s="26">
        <v>2753</v>
      </c>
      <c r="R2754" s="15"/>
      <c r="S2754" s="15"/>
      <c r="EZ2754" s="134"/>
      <c r="FA2754" s="134"/>
      <c r="FB2754" s="134"/>
      <c r="FC2754" s="134"/>
      <c r="FD2754" s="134"/>
    </row>
    <row r="2755" spans="2:160" x14ac:dyDescent="0.2">
      <c r="B2755" s="55">
        <f t="shared" si="259"/>
        <v>0</v>
      </c>
      <c r="C2755" s="55" t="str">
        <f t="shared" si="260"/>
        <v/>
      </c>
      <c r="D2755" s="55" t="str">
        <f t="shared" si="261"/>
        <v/>
      </c>
      <c r="E2755" s="55" t="str">
        <f t="shared" si="262"/>
        <v/>
      </c>
      <c r="F2755" s="55" t="str">
        <f t="shared" si="263"/>
        <v/>
      </c>
      <c r="G2755" s="55" t="str">
        <f t="shared" si="258"/>
        <v/>
      </c>
      <c r="H2755" s="136" t="str">
        <f>IF(AND(M2755&gt;0,M2755&lt;='Summary STATS'!$C$22),1,"")</f>
        <v/>
      </c>
      <c r="J2755" s="26">
        <v>2754</v>
      </c>
      <c r="R2755" s="15"/>
      <c r="S2755" s="15"/>
      <c r="EZ2755" s="134"/>
      <c r="FA2755" s="134"/>
      <c r="FB2755" s="134"/>
      <c r="FC2755" s="134"/>
      <c r="FD2755" s="134"/>
    </row>
    <row r="2756" spans="2:160" x14ac:dyDescent="0.2">
      <c r="B2756" s="55">
        <f t="shared" si="259"/>
        <v>0</v>
      </c>
      <c r="C2756" s="55" t="str">
        <f t="shared" si="260"/>
        <v/>
      </c>
      <c r="D2756" s="55" t="str">
        <f t="shared" si="261"/>
        <v/>
      </c>
      <c r="E2756" s="55" t="str">
        <f t="shared" si="262"/>
        <v/>
      </c>
      <c r="F2756" s="55" t="str">
        <f t="shared" si="263"/>
        <v/>
      </c>
      <c r="G2756" s="55" t="str">
        <f t="shared" si="258"/>
        <v/>
      </c>
      <c r="H2756" s="136" t="str">
        <f>IF(AND(M2756&gt;0,M2756&lt;='Summary STATS'!$C$22),1,"")</f>
        <v/>
      </c>
      <c r="J2756" s="26">
        <v>2755</v>
      </c>
      <c r="R2756" s="15"/>
      <c r="S2756" s="15"/>
      <c r="EZ2756" s="134"/>
      <c r="FA2756" s="134"/>
      <c r="FB2756" s="134"/>
      <c r="FC2756" s="134"/>
      <c r="FD2756" s="134"/>
    </row>
    <row r="2757" spans="2:160" x14ac:dyDescent="0.2">
      <c r="B2757" s="55">
        <f t="shared" si="259"/>
        <v>0</v>
      </c>
      <c r="C2757" s="55" t="str">
        <f t="shared" si="260"/>
        <v/>
      </c>
      <c r="D2757" s="55" t="str">
        <f t="shared" si="261"/>
        <v/>
      </c>
      <c r="E2757" s="55" t="str">
        <f t="shared" si="262"/>
        <v/>
      </c>
      <c r="F2757" s="55" t="str">
        <f t="shared" si="263"/>
        <v/>
      </c>
      <c r="G2757" s="55" t="str">
        <f t="shared" si="258"/>
        <v/>
      </c>
      <c r="H2757" s="136" t="str">
        <f>IF(AND(M2757&gt;0,M2757&lt;='Summary STATS'!$C$22),1,"")</f>
        <v/>
      </c>
      <c r="J2757" s="26">
        <v>2756</v>
      </c>
      <c r="R2757" s="15"/>
      <c r="S2757" s="15"/>
      <c r="EZ2757" s="134"/>
      <c r="FA2757" s="134"/>
      <c r="FB2757" s="134"/>
      <c r="FC2757" s="134"/>
      <c r="FD2757" s="134"/>
    </row>
    <row r="2758" spans="2:160" x14ac:dyDescent="0.2">
      <c r="B2758" s="55">
        <f t="shared" si="259"/>
        <v>0</v>
      </c>
      <c r="C2758" s="55" t="str">
        <f t="shared" si="260"/>
        <v/>
      </c>
      <c r="D2758" s="55" t="str">
        <f t="shared" si="261"/>
        <v/>
      </c>
      <c r="E2758" s="55" t="str">
        <f t="shared" si="262"/>
        <v/>
      </c>
      <c r="F2758" s="55" t="str">
        <f t="shared" si="263"/>
        <v/>
      </c>
      <c r="G2758" s="55" t="str">
        <f t="shared" si="258"/>
        <v/>
      </c>
      <c r="H2758" s="136" t="str">
        <f>IF(AND(M2758&gt;0,M2758&lt;='Summary STATS'!$C$22),1,"")</f>
        <v/>
      </c>
      <c r="J2758" s="26">
        <v>2757</v>
      </c>
      <c r="R2758" s="15"/>
      <c r="S2758" s="15"/>
      <c r="EZ2758" s="134"/>
      <c r="FA2758" s="134"/>
      <c r="FB2758" s="134"/>
      <c r="FC2758" s="134"/>
      <c r="FD2758" s="134"/>
    </row>
    <row r="2759" spans="2:160" x14ac:dyDescent="0.2">
      <c r="B2759" s="55">
        <f t="shared" si="259"/>
        <v>0</v>
      </c>
      <c r="C2759" s="55" t="str">
        <f t="shared" si="260"/>
        <v/>
      </c>
      <c r="D2759" s="55" t="str">
        <f t="shared" si="261"/>
        <v/>
      </c>
      <c r="E2759" s="55" t="str">
        <f t="shared" si="262"/>
        <v/>
      </c>
      <c r="F2759" s="55" t="str">
        <f t="shared" si="263"/>
        <v/>
      </c>
      <c r="G2759" s="55" t="str">
        <f t="shared" si="258"/>
        <v/>
      </c>
      <c r="H2759" s="136" t="str">
        <f>IF(AND(M2759&gt;0,M2759&lt;='Summary STATS'!$C$22),1,"")</f>
        <v/>
      </c>
      <c r="J2759" s="26">
        <v>2758</v>
      </c>
      <c r="R2759" s="15"/>
      <c r="S2759" s="15"/>
      <c r="EZ2759" s="134"/>
      <c r="FA2759" s="134"/>
      <c r="FB2759" s="134"/>
      <c r="FC2759" s="134"/>
      <c r="FD2759" s="134"/>
    </row>
    <row r="2760" spans="2:160" x14ac:dyDescent="0.2">
      <c r="B2760" s="55">
        <f t="shared" si="259"/>
        <v>0</v>
      </c>
      <c r="C2760" s="55" t="str">
        <f t="shared" si="260"/>
        <v/>
      </c>
      <c r="D2760" s="55" t="str">
        <f t="shared" si="261"/>
        <v/>
      </c>
      <c r="E2760" s="55" t="str">
        <f t="shared" si="262"/>
        <v/>
      </c>
      <c r="F2760" s="55" t="str">
        <f t="shared" si="263"/>
        <v/>
      </c>
      <c r="G2760" s="55" t="str">
        <f t="shared" si="258"/>
        <v/>
      </c>
      <c r="H2760" s="136" t="str">
        <f>IF(AND(M2760&gt;0,M2760&lt;='Summary STATS'!$C$22),1,"")</f>
        <v/>
      </c>
      <c r="J2760" s="26">
        <v>2759</v>
      </c>
      <c r="R2760" s="15"/>
      <c r="S2760" s="15"/>
      <c r="EZ2760" s="134"/>
      <c r="FA2760" s="134"/>
      <c r="FB2760" s="134"/>
      <c r="FC2760" s="134"/>
      <c r="FD2760" s="134"/>
    </row>
    <row r="2761" spans="2:160" x14ac:dyDescent="0.2">
      <c r="B2761" s="55">
        <f t="shared" si="259"/>
        <v>0</v>
      </c>
      <c r="C2761" s="55" t="str">
        <f t="shared" si="260"/>
        <v/>
      </c>
      <c r="D2761" s="55" t="str">
        <f t="shared" si="261"/>
        <v/>
      </c>
      <c r="E2761" s="55" t="str">
        <f t="shared" si="262"/>
        <v/>
      </c>
      <c r="F2761" s="55" t="str">
        <f t="shared" si="263"/>
        <v/>
      </c>
      <c r="G2761" s="55" t="str">
        <f t="shared" si="258"/>
        <v/>
      </c>
      <c r="H2761" s="136" t="str">
        <f>IF(AND(M2761&gt;0,M2761&lt;='Summary STATS'!$C$22),1,"")</f>
        <v/>
      </c>
      <c r="J2761" s="26">
        <v>2760</v>
      </c>
      <c r="R2761" s="15"/>
      <c r="S2761" s="15"/>
      <c r="EZ2761" s="134"/>
      <c r="FA2761" s="134"/>
      <c r="FB2761" s="134"/>
      <c r="FC2761" s="134"/>
      <c r="FD2761" s="134"/>
    </row>
    <row r="2762" spans="2:160" x14ac:dyDescent="0.2">
      <c r="B2762" s="55">
        <f t="shared" si="259"/>
        <v>0</v>
      </c>
      <c r="C2762" s="55" t="str">
        <f t="shared" si="260"/>
        <v/>
      </c>
      <c r="D2762" s="55" t="str">
        <f t="shared" si="261"/>
        <v/>
      </c>
      <c r="E2762" s="55" t="str">
        <f t="shared" si="262"/>
        <v/>
      </c>
      <c r="F2762" s="55" t="str">
        <f t="shared" si="263"/>
        <v/>
      </c>
      <c r="G2762" s="55" t="str">
        <f t="shared" si="258"/>
        <v/>
      </c>
      <c r="H2762" s="136" t="str">
        <f>IF(AND(M2762&gt;0,M2762&lt;='Summary STATS'!$C$22),1,"")</f>
        <v/>
      </c>
      <c r="J2762" s="26">
        <v>2761</v>
      </c>
      <c r="R2762" s="15"/>
      <c r="S2762" s="15"/>
      <c r="EZ2762" s="134"/>
      <c r="FA2762" s="134"/>
      <c r="FB2762" s="134"/>
      <c r="FC2762" s="134"/>
      <c r="FD2762" s="134"/>
    </row>
    <row r="2763" spans="2:160" x14ac:dyDescent="0.2">
      <c r="B2763" s="55">
        <f t="shared" si="259"/>
        <v>0</v>
      </c>
      <c r="C2763" s="55" t="str">
        <f t="shared" si="260"/>
        <v/>
      </c>
      <c r="D2763" s="55" t="str">
        <f t="shared" si="261"/>
        <v/>
      </c>
      <c r="E2763" s="55" t="str">
        <f t="shared" si="262"/>
        <v/>
      </c>
      <c r="F2763" s="55" t="str">
        <f t="shared" si="263"/>
        <v/>
      </c>
      <c r="G2763" s="55" t="str">
        <f t="shared" si="258"/>
        <v/>
      </c>
      <c r="H2763" s="136" t="str">
        <f>IF(AND(M2763&gt;0,M2763&lt;='Summary STATS'!$C$22),1,"")</f>
        <v/>
      </c>
      <c r="J2763" s="26">
        <v>2762</v>
      </c>
      <c r="R2763" s="15"/>
      <c r="S2763" s="15"/>
      <c r="EZ2763" s="134"/>
      <c r="FA2763" s="134"/>
      <c r="FB2763" s="134"/>
      <c r="FC2763" s="134"/>
      <c r="FD2763" s="134"/>
    </row>
    <row r="2764" spans="2:160" x14ac:dyDescent="0.2">
      <c r="B2764" s="55">
        <f t="shared" si="259"/>
        <v>0</v>
      </c>
      <c r="C2764" s="55" t="str">
        <f t="shared" si="260"/>
        <v/>
      </c>
      <c r="D2764" s="55" t="str">
        <f t="shared" si="261"/>
        <v/>
      </c>
      <c r="E2764" s="55" t="str">
        <f t="shared" si="262"/>
        <v/>
      </c>
      <c r="F2764" s="55" t="str">
        <f t="shared" si="263"/>
        <v/>
      </c>
      <c r="G2764" s="55" t="str">
        <f t="shared" si="258"/>
        <v/>
      </c>
      <c r="H2764" s="136" t="str">
        <f>IF(AND(M2764&gt;0,M2764&lt;='Summary STATS'!$C$22),1,"")</f>
        <v/>
      </c>
      <c r="J2764" s="26">
        <v>2763</v>
      </c>
      <c r="R2764" s="15"/>
      <c r="S2764" s="15"/>
      <c r="EZ2764" s="134"/>
      <c r="FA2764" s="134"/>
      <c r="FB2764" s="134"/>
      <c r="FC2764" s="134"/>
      <c r="FD2764" s="134"/>
    </row>
    <row r="2765" spans="2:160" x14ac:dyDescent="0.2">
      <c r="B2765" s="55">
        <f t="shared" si="259"/>
        <v>0</v>
      </c>
      <c r="C2765" s="55" t="str">
        <f t="shared" si="260"/>
        <v/>
      </c>
      <c r="D2765" s="55" t="str">
        <f t="shared" si="261"/>
        <v/>
      </c>
      <c r="E2765" s="55" t="str">
        <f t="shared" si="262"/>
        <v/>
      </c>
      <c r="F2765" s="55" t="str">
        <f t="shared" si="263"/>
        <v/>
      </c>
      <c r="G2765" s="55" t="str">
        <f t="shared" si="258"/>
        <v/>
      </c>
      <c r="H2765" s="136" t="str">
        <f>IF(AND(M2765&gt;0,M2765&lt;='Summary STATS'!$C$22),1,"")</f>
        <v/>
      </c>
      <c r="J2765" s="26">
        <v>2764</v>
      </c>
      <c r="R2765" s="15"/>
      <c r="S2765" s="15"/>
      <c r="EZ2765" s="134"/>
      <c r="FA2765" s="134"/>
      <c r="FB2765" s="134"/>
      <c r="FC2765" s="134"/>
      <c r="FD2765" s="134"/>
    </row>
    <row r="2766" spans="2:160" x14ac:dyDescent="0.2">
      <c r="B2766" s="55">
        <f t="shared" si="259"/>
        <v>0</v>
      </c>
      <c r="C2766" s="55" t="str">
        <f t="shared" si="260"/>
        <v/>
      </c>
      <c r="D2766" s="55" t="str">
        <f t="shared" si="261"/>
        <v/>
      </c>
      <c r="E2766" s="55" t="str">
        <f t="shared" si="262"/>
        <v/>
      </c>
      <c r="F2766" s="55" t="str">
        <f t="shared" si="263"/>
        <v/>
      </c>
      <c r="G2766" s="55" t="str">
        <f t="shared" si="258"/>
        <v/>
      </c>
      <c r="H2766" s="136" t="str">
        <f>IF(AND(M2766&gt;0,M2766&lt;='Summary STATS'!$C$22),1,"")</f>
        <v/>
      </c>
      <c r="J2766" s="26">
        <v>2765</v>
      </c>
      <c r="R2766" s="15"/>
      <c r="S2766" s="15"/>
      <c r="EZ2766" s="134"/>
      <c r="FA2766" s="134"/>
      <c r="FB2766" s="134"/>
      <c r="FC2766" s="134"/>
      <c r="FD2766" s="134"/>
    </row>
    <row r="2767" spans="2:160" x14ac:dyDescent="0.2">
      <c r="B2767" s="55">
        <f t="shared" si="259"/>
        <v>0</v>
      </c>
      <c r="C2767" s="55" t="str">
        <f t="shared" si="260"/>
        <v/>
      </c>
      <c r="D2767" s="55" t="str">
        <f t="shared" si="261"/>
        <v/>
      </c>
      <c r="E2767" s="55" t="str">
        <f t="shared" si="262"/>
        <v/>
      </c>
      <c r="F2767" s="55" t="str">
        <f t="shared" si="263"/>
        <v/>
      </c>
      <c r="G2767" s="55" t="str">
        <f t="shared" si="258"/>
        <v/>
      </c>
      <c r="H2767" s="136" t="str">
        <f>IF(AND(M2767&gt;0,M2767&lt;='Summary STATS'!$C$22),1,"")</f>
        <v/>
      </c>
      <c r="J2767" s="26">
        <v>2766</v>
      </c>
      <c r="R2767" s="15"/>
      <c r="S2767" s="15"/>
      <c r="EZ2767" s="134"/>
      <c r="FA2767" s="134"/>
      <c r="FB2767" s="134"/>
      <c r="FC2767" s="134"/>
      <c r="FD2767" s="134"/>
    </row>
    <row r="2768" spans="2:160" x14ac:dyDescent="0.2">
      <c r="B2768" s="55">
        <f t="shared" si="259"/>
        <v>0</v>
      </c>
      <c r="C2768" s="55" t="str">
        <f t="shared" si="260"/>
        <v/>
      </c>
      <c r="D2768" s="55" t="str">
        <f t="shared" si="261"/>
        <v/>
      </c>
      <c r="E2768" s="55" t="str">
        <f t="shared" si="262"/>
        <v/>
      </c>
      <c r="F2768" s="55" t="str">
        <f t="shared" si="263"/>
        <v/>
      </c>
      <c r="G2768" s="55" t="str">
        <f t="shared" si="258"/>
        <v/>
      </c>
      <c r="H2768" s="136" t="str">
        <f>IF(AND(M2768&gt;0,M2768&lt;='Summary STATS'!$C$22),1,"")</f>
        <v/>
      </c>
      <c r="J2768" s="26">
        <v>2767</v>
      </c>
      <c r="R2768" s="15"/>
      <c r="S2768" s="15"/>
      <c r="EZ2768" s="134"/>
      <c r="FA2768" s="134"/>
      <c r="FB2768" s="134"/>
      <c r="FC2768" s="134"/>
      <c r="FD2768" s="134"/>
    </row>
    <row r="2769" spans="2:160" x14ac:dyDescent="0.2">
      <c r="B2769" s="55">
        <f t="shared" si="259"/>
        <v>0</v>
      </c>
      <c r="C2769" s="55" t="str">
        <f t="shared" si="260"/>
        <v/>
      </c>
      <c r="D2769" s="55" t="str">
        <f t="shared" si="261"/>
        <v/>
      </c>
      <c r="E2769" s="55" t="str">
        <f t="shared" si="262"/>
        <v/>
      </c>
      <c r="F2769" s="55" t="str">
        <f t="shared" si="263"/>
        <v/>
      </c>
      <c r="G2769" s="55" t="str">
        <f t="shared" si="258"/>
        <v/>
      </c>
      <c r="H2769" s="136" t="str">
        <f>IF(AND(M2769&gt;0,M2769&lt;='Summary STATS'!$C$22),1,"")</f>
        <v/>
      </c>
      <c r="J2769" s="26">
        <v>2768</v>
      </c>
      <c r="R2769" s="15"/>
      <c r="S2769" s="15"/>
      <c r="EZ2769" s="134"/>
      <c r="FA2769" s="134"/>
      <c r="FB2769" s="134"/>
      <c r="FC2769" s="134"/>
      <c r="FD2769" s="134"/>
    </row>
    <row r="2770" spans="2:160" x14ac:dyDescent="0.2">
      <c r="B2770" s="55">
        <f t="shared" si="259"/>
        <v>0</v>
      </c>
      <c r="C2770" s="55" t="str">
        <f t="shared" si="260"/>
        <v/>
      </c>
      <c r="D2770" s="55" t="str">
        <f t="shared" si="261"/>
        <v/>
      </c>
      <c r="E2770" s="55" t="str">
        <f t="shared" si="262"/>
        <v/>
      </c>
      <c r="F2770" s="55" t="str">
        <f t="shared" si="263"/>
        <v/>
      </c>
      <c r="G2770" s="55" t="str">
        <f t="shared" si="258"/>
        <v/>
      </c>
      <c r="H2770" s="136" t="str">
        <f>IF(AND(M2770&gt;0,M2770&lt;='Summary STATS'!$C$22),1,"")</f>
        <v/>
      </c>
      <c r="J2770" s="26">
        <v>2769</v>
      </c>
      <c r="R2770" s="15"/>
      <c r="S2770" s="15"/>
      <c r="EZ2770" s="134"/>
      <c r="FA2770" s="134"/>
      <c r="FB2770" s="134"/>
      <c r="FC2770" s="134"/>
      <c r="FD2770" s="134"/>
    </row>
    <row r="2771" spans="2:160" x14ac:dyDescent="0.2">
      <c r="B2771" s="55">
        <f t="shared" si="259"/>
        <v>0</v>
      </c>
      <c r="C2771" s="55" t="str">
        <f t="shared" si="260"/>
        <v/>
      </c>
      <c r="D2771" s="55" t="str">
        <f t="shared" si="261"/>
        <v/>
      </c>
      <c r="E2771" s="55" t="str">
        <f t="shared" si="262"/>
        <v/>
      </c>
      <c r="F2771" s="55" t="str">
        <f t="shared" si="263"/>
        <v/>
      </c>
      <c r="G2771" s="55" t="str">
        <f t="shared" si="258"/>
        <v/>
      </c>
      <c r="H2771" s="136" t="str">
        <f>IF(AND(M2771&gt;0,M2771&lt;='Summary STATS'!$C$22),1,"")</f>
        <v/>
      </c>
      <c r="J2771" s="26">
        <v>2770</v>
      </c>
      <c r="R2771" s="15"/>
      <c r="S2771" s="15"/>
      <c r="EZ2771" s="134"/>
      <c r="FA2771" s="134"/>
      <c r="FB2771" s="134"/>
      <c r="FC2771" s="134"/>
      <c r="FD2771" s="134"/>
    </row>
    <row r="2772" spans="2:160" x14ac:dyDescent="0.2">
      <c r="B2772" s="55">
        <f t="shared" si="259"/>
        <v>0</v>
      </c>
      <c r="C2772" s="55" t="str">
        <f t="shared" si="260"/>
        <v/>
      </c>
      <c r="D2772" s="55" t="str">
        <f t="shared" si="261"/>
        <v/>
      </c>
      <c r="E2772" s="55" t="str">
        <f t="shared" si="262"/>
        <v/>
      </c>
      <c r="F2772" s="55" t="str">
        <f t="shared" si="263"/>
        <v/>
      </c>
      <c r="G2772" s="55" t="str">
        <f t="shared" si="258"/>
        <v/>
      </c>
      <c r="H2772" s="136" t="str">
        <f>IF(AND(M2772&gt;0,M2772&lt;='Summary STATS'!$C$22),1,"")</f>
        <v/>
      </c>
      <c r="J2772" s="26">
        <v>2771</v>
      </c>
      <c r="R2772" s="15"/>
      <c r="S2772" s="15"/>
      <c r="EZ2772" s="134"/>
      <c r="FA2772" s="134"/>
      <c r="FB2772" s="134"/>
      <c r="FC2772" s="134"/>
      <c r="FD2772" s="134"/>
    </row>
    <row r="2773" spans="2:160" x14ac:dyDescent="0.2">
      <c r="B2773" s="55">
        <f t="shared" si="259"/>
        <v>0</v>
      </c>
      <c r="C2773" s="55" t="str">
        <f t="shared" si="260"/>
        <v/>
      </c>
      <c r="D2773" s="55" t="str">
        <f t="shared" si="261"/>
        <v/>
      </c>
      <c r="E2773" s="55" t="str">
        <f t="shared" si="262"/>
        <v/>
      </c>
      <c r="F2773" s="55" t="str">
        <f t="shared" si="263"/>
        <v/>
      </c>
      <c r="G2773" s="55" t="str">
        <f t="shared" si="258"/>
        <v/>
      </c>
      <c r="H2773" s="136" t="str">
        <f>IF(AND(M2773&gt;0,M2773&lt;='Summary STATS'!$C$22),1,"")</f>
        <v/>
      </c>
      <c r="J2773" s="26">
        <v>2772</v>
      </c>
      <c r="R2773" s="15"/>
      <c r="S2773" s="15"/>
      <c r="EZ2773" s="134"/>
      <c r="FA2773" s="134"/>
      <c r="FB2773" s="134"/>
      <c r="FC2773" s="134"/>
      <c r="FD2773" s="134"/>
    </row>
    <row r="2774" spans="2:160" x14ac:dyDescent="0.2">
      <c r="B2774" s="55">
        <f t="shared" si="259"/>
        <v>0</v>
      </c>
      <c r="C2774" s="55" t="str">
        <f t="shared" si="260"/>
        <v/>
      </c>
      <c r="D2774" s="55" t="str">
        <f t="shared" si="261"/>
        <v/>
      </c>
      <c r="E2774" s="55" t="str">
        <f t="shared" si="262"/>
        <v/>
      </c>
      <c r="F2774" s="55" t="str">
        <f t="shared" si="263"/>
        <v/>
      </c>
      <c r="G2774" s="55" t="str">
        <f t="shared" si="258"/>
        <v/>
      </c>
      <c r="H2774" s="136" t="str">
        <f>IF(AND(M2774&gt;0,M2774&lt;='Summary STATS'!$C$22),1,"")</f>
        <v/>
      </c>
      <c r="J2774" s="26">
        <v>2773</v>
      </c>
      <c r="R2774" s="15"/>
      <c r="S2774" s="15"/>
      <c r="EZ2774" s="134"/>
      <c r="FA2774" s="134"/>
      <c r="FB2774" s="134"/>
      <c r="FC2774" s="134"/>
      <c r="FD2774" s="134"/>
    </row>
    <row r="2775" spans="2:160" x14ac:dyDescent="0.2">
      <c r="B2775" s="55">
        <f t="shared" si="259"/>
        <v>0</v>
      </c>
      <c r="C2775" s="55" t="str">
        <f t="shared" si="260"/>
        <v/>
      </c>
      <c r="D2775" s="55" t="str">
        <f t="shared" si="261"/>
        <v/>
      </c>
      <c r="E2775" s="55" t="str">
        <f t="shared" si="262"/>
        <v/>
      </c>
      <c r="F2775" s="55" t="str">
        <f t="shared" si="263"/>
        <v/>
      </c>
      <c r="G2775" s="55" t="str">
        <f t="shared" si="258"/>
        <v/>
      </c>
      <c r="H2775" s="136" t="str">
        <f>IF(AND(M2775&gt;0,M2775&lt;='Summary STATS'!$C$22),1,"")</f>
        <v/>
      </c>
      <c r="J2775" s="26">
        <v>2774</v>
      </c>
      <c r="R2775" s="15"/>
      <c r="S2775" s="15"/>
      <c r="EZ2775" s="134"/>
      <c r="FA2775" s="134"/>
      <c r="FB2775" s="134"/>
      <c r="FC2775" s="134"/>
      <c r="FD2775" s="134"/>
    </row>
    <row r="2776" spans="2:160" x14ac:dyDescent="0.2">
      <c r="B2776" s="55">
        <f t="shared" si="259"/>
        <v>0</v>
      </c>
      <c r="C2776" s="55" t="str">
        <f t="shared" si="260"/>
        <v/>
      </c>
      <c r="D2776" s="55" t="str">
        <f t="shared" si="261"/>
        <v/>
      </c>
      <c r="E2776" s="55" t="str">
        <f t="shared" si="262"/>
        <v/>
      </c>
      <c r="F2776" s="55" t="str">
        <f t="shared" si="263"/>
        <v/>
      </c>
      <c r="G2776" s="55" t="str">
        <f t="shared" si="258"/>
        <v/>
      </c>
      <c r="H2776" s="136" t="str">
        <f>IF(AND(M2776&gt;0,M2776&lt;='Summary STATS'!$C$22),1,"")</f>
        <v/>
      </c>
      <c r="J2776" s="26">
        <v>2775</v>
      </c>
      <c r="R2776" s="15"/>
      <c r="S2776" s="15"/>
      <c r="EZ2776" s="134"/>
      <c r="FA2776" s="134"/>
      <c r="FB2776" s="134"/>
      <c r="FC2776" s="134"/>
      <c r="FD2776" s="134"/>
    </row>
    <row r="2777" spans="2:160" x14ac:dyDescent="0.2">
      <c r="B2777" s="55">
        <f t="shared" si="259"/>
        <v>0</v>
      </c>
      <c r="C2777" s="55" t="str">
        <f t="shared" si="260"/>
        <v/>
      </c>
      <c r="D2777" s="55" t="str">
        <f t="shared" si="261"/>
        <v/>
      </c>
      <c r="E2777" s="55" t="str">
        <f t="shared" si="262"/>
        <v/>
      </c>
      <c r="F2777" s="55" t="str">
        <f t="shared" si="263"/>
        <v/>
      </c>
      <c r="G2777" s="55" t="str">
        <f t="shared" si="258"/>
        <v/>
      </c>
      <c r="H2777" s="136" t="str">
        <f>IF(AND(M2777&gt;0,M2777&lt;='Summary STATS'!$C$22),1,"")</f>
        <v/>
      </c>
      <c r="J2777" s="26">
        <v>2776</v>
      </c>
      <c r="R2777" s="15"/>
      <c r="S2777" s="15"/>
      <c r="EZ2777" s="134"/>
      <c r="FA2777" s="134"/>
      <c r="FB2777" s="134"/>
      <c r="FC2777" s="134"/>
      <c r="FD2777" s="134"/>
    </row>
    <row r="2778" spans="2:160" x14ac:dyDescent="0.2">
      <c r="B2778" s="55">
        <f t="shared" si="259"/>
        <v>0</v>
      </c>
      <c r="C2778" s="55" t="str">
        <f t="shared" si="260"/>
        <v/>
      </c>
      <c r="D2778" s="55" t="str">
        <f t="shared" si="261"/>
        <v/>
      </c>
      <c r="E2778" s="55" t="str">
        <f t="shared" si="262"/>
        <v/>
      </c>
      <c r="F2778" s="55" t="str">
        <f t="shared" si="263"/>
        <v/>
      </c>
      <c r="G2778" s="55" t="str">
        <f t="shared" ref="G2778:G2841" si="264">IF($B2778&gt;=1,$M2778,"")</f>
        <v/>
      </c>
      <c r="H2778" s="136" t="str">
        <f>IF(AND(M2778&gt;0,M2778&lt;='Summary STATS'!$C$22),1,"")</f>
        <v/>
      </c>
      <c r="J2778" s="26">
        <v>2777</v>
      </c>
      <c r="R2778" s="15"/>
      <c r="S2778" s="15"/>
      <c r="EZ2778" s="134"/>
      <c r="FA2778" s="134"/>
      <c r="FB2778" s="134"/>
      <c r="FC2778" s="134"/>
      <c r="FD2778" s="134"/>
    </row>
    <row r="2779" spans="2:160" x14ac:dyDescent="0.2">
      <c r="B2779" s="55">
        <f t="shared" si="259"/>
        <v>0</v>
      </c>
      <c r="C2779" s="55" t="str">
        <f t="shared" si="260"/>
        <v/>
      </c>
      <c r="D2779" s="55" t="str">
        <f t="shared" si="261"/>
        <v/>
      </c>
      <c r="E2779" s="55" t="str">
        <f t="shared" si="262"/>
        <v/>
      </c>
      <c r="F2779" s="55" t="str">
        <f t="shared" si="263"/>
        <v/>
      </c>
      <c r="G2779" s="55" t="str">
        <f t="shared" si="264"/>
        <v/>
      </c>
      <c r="H2779" s="136" t="str">
        <f>IF(AND(M2779&gt;0,M2779&lt;='Summary STATS'!$C$22),1,"")</f>
        <v/>
      </c>
      <c r="J2779" s="26">
        <v>2778</v>
      </c>
      <c r="R2779" s="15"/>
      <c r="S2779" s="15"/>
      <c r="EZ2779" s="134"/>
      <c r="FA2779" s="134"/>
      <c r="FB2779" s="134"/>
      <c r="FC2779" s="134"/>
      <c r="FD2779" s="134"/>
    </row>
    <row r="2780" spans="2:160" x14ac:dyDescent="0.2">
      <c r="B2780" s="55">
        <f t="shared" si="259"/>
        <v>0</v>
      </c>
      <c r="C2780" s="55" t="str">
        <f t="shared" si="260"/>
        <v/>
      </c>
      <c r="D2780" s="55" t="str">
        <f t="shared" si="261"/>
        <v/>
      </c>
      <c r="E2780" s="55" t="str">
        <f t="shared" si="262"/>
        <v/>
      </c>
      <c r="F2780" s="55" t="str">
        <f t="shared" si="263"/>
        <v/>
      </c>
      <c r="G2780" s="55" t="str">
        <f t="shared" si="264"/>
        <v/>
      </c>
      <c r="H2780" s="136" t="str">
        <f>IF(AND(M2780&gt;0,M2780&lt;='Summary STATS'!$C$22),1,"")</f>
        <v/>
      </c>
      <c r="J2780" s="26">
        <v>2779</v>
      </c>
      <c r="R2780" s="15"/>
      <c r="S2780" s="15"/>
      <c r="EZ2780" s="134"/>
      <c r="FA2780" s="134"/>
      <c r="FB2780" s="134"/>
      <c r="FC2780" s="134"/>
      <c r="FD2780" s="134"/>
    </row>
    <row r="2781" spans="2:160" x14ac:dyDescent="0.2">
      <c r="B2781" s="55">
        <f t="shared" si="259"/>
        <v>0</v>
      </c>
      <c r="C2781" s="55" t="str">
        <f t="shared" si="260"/>
        <v/>
      </c>
      <c r="D2781" s="55" t="str">
        <f t="shared" si="261"/>
        <v/>
      </c>
      <c r="E2781" s="55" t="str">
        <f t="shared" si="262"/>
        <v/>
      </c>
      <c r="F2781" s="55" t="str">
        <f t="shared" si="263"/>
        <v/>
      </c>
      <c r="G2781" s="55" t="str">
        <f t="shared" si="264"/>
        <v/>
      </c>
      <c r="H2781" s="136" t="str">
        <f>IF(AND(M2781&gt;0,M2781&lt;='Summary STATS'!$C$22),1,"")</f>
        <v/>
      </c>
      <c r="J2781" s="26">
        <v>2780</v>
      </c>
      <c r="R2781" s="15"/>
      <c r="S2781" s="15"/>
      <c r="EZ2781" s="134"/>
      <c r="FA2781" s="134"/>
      <c r="FB2781" s="134"/>
      <c r="FC2781" s="134"/>
      <c r="FD2781" s="134"/>
    </row>
    <row r="2782" spans="2:160" x14ac:dyDescent="0.2">
      <c r="B2782" s="55">
        <f t="shared" si="259"/>
        <v>0</v>
      </c>
      <c r="C2782" s="55" t="str">
        <f t="shared" si="260"/>
        <v/>
      </c>
      <c r="D2782" s="55" t="str">
        <f t="shared" si="261"/>
        <v/>
      </c>
      <c r="E2782" s="55" t="str">
        <f t="shared" si="262"/>
        <v/>
      </c>
      <c r="F2782" s="55" t="str">
        <f t="shared" si="263"/>
        <v/>
      </c>
      <c r="G2782" s="55" t="str">
        <f t="shared" si="264"/>
        <v/>
      </c>
      <c r="H2782" s="136" t="str">
        <f>IF(AND(M2782&gt;0,M2782&lt;='Summary STATS'!$C$22),1,"")</f>
        <v/>
      </c>
      <c r="J2782" s="26">
        <v>2781</v>
      </c>
      <c r="R2782" s="15"/>
      <c r="S2782" s="15"/>
      <c r="EZ2782" s="134"/>
      <c r="FA2782" s="134"/>
      <c r="FB2782" s="134"/>
      <c r="FC2782" s="134"/>
      <c r="FD2782" s="134"/>
    </row>
    <row r="2783" spans="2:160" x14ac:dyDescent="0.2">
      <c r="B2783" s="55">
        <f t="shared" si="259"/>
        <v>0</v>
      </c>
      <c r="C2783" s="55" t="str">
        <f t="shared" si="260"/>
        <v/>
      </c>
      <c r="D2783" s="55" t="str">
        <f t="shared" si="261"/>
        <v/>
      </c>
      <c r="E2783" s="55" t="str">
        <f t="shared" si="262"/>
        <v/>
      </c>
      <c r="F2783" s="55" t="str">
        <f t="shared" si="263"/>
        <v/>
      </c>
      <c r="G2783" s="55" t="str">
        <f t="shared" si="264"/>
        <v/>
      </c>
      <c r="H2783" s="136" t="str">
        <f>IF(AND(M2783&gt;0,M2783&lt;='Summary STATS'!$C$22),1,"")</f>
        <v/>
      </c>
      <c r="J2783" s="26">
        <v>2782</v>
      </c>
      <c r="R2783" s="15"/>
      <c r="S2783" s="15"/>
      <c r="EZ2783" s="134"/>
      <c r="FA2783" s="134"/>
      <c r="FB2783" s="134"/>
      <c r="FC2783" s="134"/>
      <c r="FD2783" s="134"/>
    </row>
    <row r="2784" spans="2:160" x14ac:dyDescent="0.2">
      <c r="B2784" s="55">
        <f t="shared" si="259"/>
        <v>0</v>
      </c>
      <c r="C2784" s="55" t="str">
        <f t="shared" si="260"/>
        <v/>
      </c>
      <c r="D2784" s="55" t="str">
        <f t="shared" si="261"/>
        <v/>
      </c>
      <c r="E2784" s="55" t="str">
        <f t="shared" si="262"/>
        <v/>
      </c>
      <c r="F2784" s="55" t="str">
        <f t="shared" si="263"/>
        <v/>
      </c>
      <c r="G2784" s="55" t="str">
        <f t="shared" si="264"/>
        <v/>
      </c>
      <c r="H2784" s="136" t="str">
        <f>IF(AND(M2784&gt;0,M2784&lt;='Summary STATS'!$C$22),1,"")</f>
        <v/>
      </c>
      <c r="J2784" s="26">
        <v>2783</v>
      </c>
      <c r="R2784" s="15"/>
      <c r="S2784" s="15"/>
      <c r="EZ2784" s="134"/>
      <c r="FA2784" s="134"/>
      <c r="FB2784" s="134"/>
      <c r="FC2784" s="134"/>
      <c r="FD2784" s="134"/>
    </row>
    <row r="2785" spans="2:160" x14ac:dyDescent="0.2">
      <c r="B2785" s="55">
        <f t="shared" si="259"/>
        <v>0</v>
      </c>
      <c r="C2785" s="55" t="str">
        <f t="shared" si="260"/>
        <v/>
      </c>
      <c r="D2785" s="55" t="str">
        <f t="shared" si="261"/>
        <v/>
      </c>
      <c r="E2785" s="55" t="str">
        <f t="shared" si="262"/>
        <v/>
      </c>
      <c r="F2785" s="55" t="str">
        <f t="shared" si="263"/>
        <v/>
      </c>
      <c r="G2785" s="55" t="str">
        <f t="shared" si="264"/>
        <v/>
      </c>
      <c r="H2785" s="136" t="str">
        <f>IF(AND(M2785&gt;0,M2785&lt;='Summary STATS'!$C$22),1,"")</f>
        <v/>
      </c>
      <c r="J2785" s="26">
        <v>2784</v>
      </c>
      <c r="R2785" s="15"/>
      <c r="S2785" s="15"/>
      <c r="EZ2785" s="134"/>
      <c r="FA2785" s="134"/>
      <c r="FB2785" s="134"/>
      <c r="FC2785" s="134"/>
      <c r="FD2785" s="134"/>
    </row>
    <row r="2786" spans="2:160" x14ac:dyDescent="0.2">
      <c r="B2786" s="55">
        <f t="shared" si="259"/>
        <v>0</v>
      </c>
      <c r="C2786" s="55" t="str">
        <f t="shared" si="260"/>
        <v/>
      </c>
      <c r="D2786" s="55" t="str">
        <f t="shared" si="261"/>
        <v/>
      </c>
      <c r="E2786" s="55" t="str">
        <f t="shared" si="262"/>
        <v/>
      </c>
      <c r="F2786" s="55" t="str">
        <f t="shared" si="263"/>
        <v/>
      </c>
      <c r="G2786" s="55" t="str">
        <f t="shared" si="264"/>
        <v/>
      </c>
      <c r="H2786" s="136" t="str">
        <f>IF(AND(M2786&gt;0,M2786&lt;='Summary STATS'!$C$22),1,"")</f>
        <v/>
      </c>
      <c r="J2786" s="26">
        <v>2785</v>
      </c>
      <c r="R2786" s="15"/>
      <c r="S2786" s="15"/>
      <c r="EZ2786" s="134"/>
      <c r="FA2786" s="134"/>
      <c r="FB2786" s="134"/>
      <c r="FC2786" s="134"/>
      <c r="FD2786" s="134"/>
    </row>
    <row r="2787" spans="2:160" x14ac:dyDescent="0.2">
      <c r="B2787" s="55">
        <f t="shared" si="259"/>
        <v>0</v>
      </c>
      <c r="C2787" s="55" t="str">
        <f t="shared" si="260"/>
        <v/>
      </c>
      <c r="D2787" s="55" t="str">
        <f t="shared" si="261"/>
        <v/>
      </c>
      <c r="E2787" s="55" t="str">
        <f t="shared" si="262"/>
        <v/>
      </c>
      <c r="F2787" s="55" t="str">
        <f t="shared" si="263"/>
        <v/>
      </c>
      <c r="G2787" s="55" t="str">
        <f t="shared" si="264"/>
        <v/>
      </c>
      <c r="H2787" s="136" t="str">
        <f>IF(AND(M2787&gt;0,M2787&lt;='Summary STATS'!$C$22),1,"")</f>
        <v/>
      </c>
      <c r="J2787" s="26">
        <v>2786</v>
      </c>
      <c r="R2787" s="15"/>
      <c r="S2787" s="15"/>
      <c r="EZ2787" s="134"/>
      <c r="FA2787" s="134"/>
      <c r="FB2787" s="134"/>
      <c r="FC2787" s="134"/>
      <c r="FD2787" s="134"/>
    </row>
    <row r="2788" spans="2:160" x14ac:dyDescent="0.2">
      <c r="B2788" s="55">
        <f t="shared" si="259"/>
        <v>0</v>
      </c>
      <c r="C2788" s="55" t="str">
        <f t="shared" si="260"/>
        <v/>
      </c>
      <c r="D2788" s="55" t="str">
        <f t="shared" si="261"/>
        <v/>
      </c>
      <c r="E2788" s="55" t="str">
        <f t="shared" si="262"/>
        <v/>
      </c>
      <c r="F2788" s="55" t="str">
        <f t="shared" si="263"/>
        <v/>
      </c>
      <c r="G2788" s="55" t="str">
        <f t="shared" si="264"/>
        <v/>
      </c>
      <c r="H2788" s="136" t="str">
        <f>IF(AND(M2788&gt;0,M2788&lt;='Summary STATS'!$C$22),1,"")</f>
        <v/>
      </c>
      <c r="J2788" s="26">
        <v>2787</v>
      </c>
      <c r="R2788" s="15"/>
      <c r="S2788" s="15"/>
      <c r="EZ2788" s="134"/>
      <c r="FA2788" s="134"/>
      <c r="FB2788" s="134"/>
      <c r="FC2788" s="134"/>
      <c r="FD2788" s="134"/>
    </row>
    <row r="2789" spans="2:160" x14ac:dyDescent="0.2">
      <c r="B2789" s="55">
        <f t="shared" si="259"/>
        <v>0</v>
      </c>
      <c r="C2789" s="55" t="str">
        <f t="shared" si="260"/>
        <v/>
      </c>
      <c r="D2789" s="55" t="str">
        <f t="shared" si="261"/>
        <v/>
      </c>
      <c r="E2789" s="55" t="str">
        <f t="shared" si="262"/>
        <v/>
      </c>
      <c r="F2789" s="55" t="str">
        <f t="shared" si="263"/>
        <v/>
      </c>
      <c r="G2789" s="55" t="str">
        <f t="shared" si="264"/>
        <v/>
      </c>
      <c r="H2789" s="136" t="str">
        <f>IF(AND(M2789&gt;0,M2789&lt;='Summary STATS'!$C$22),1,"")</f>
        <v/>
      </c>
      <c r="J2789" s="26">
        <v>2788</v>
      </c>
      <c r="R2789" s="15"/>
      <c r="S2789" s="15"/>
      <c r="EZ2789" s="134"/>
      <c r="FA2789" s="134"/>
      <c r="FB2789" s="134"/>
      <c r="FC2789" s="134"/>
      <c r="FD2789" s="134"/>
    </row>
    <row r="2790" spans="2:160" x14ac:dyDescent="0.2">
      <c r="B2790" s="55">
        <f t="shared" si="259"/>
        <v>0</v>
      </c>
      <c r="C2790" s="55" t="str">
        <f t="shared" si="260"/>
        <v/>
      </c>
      <c r="D2790" s="55" t="str">
        <f t="shared" si="261"/>
        <v/>
      </c>
      <c r="E2790" s="55" t="str">
        <f t="shared" si="262"/>
        <v/>
      </c>
      <c r="F2790" s="55" t="str">
        <f t="shared" si="263"/>
        <v/>
      </c>
      <c r="G2790" s="55" t="str">
        <f t="shared" si="264"/>
        <v/>
      </c>
      <c r="H2790" s="136" t="str">
        <f>IF(AND(M2790&gt;0,M2790&lt;='Summary STATS'!$C$22),1,"")</f>
        <v/>
      </c>
      <c r="J2790" s="26">
        <v>2789</v>
      </c>
      <c r="R2790" s="15"/>
      <c r="S2790" s="15"/>
      <c r="EZ2790" s="134"/>
      <c r="FA2790" s="134"/>
      <c r="FB2790" s="134"/>
      <c r="FC2790" s="134"/>
      <c r="FD2790" s="134"/>
    </row>
    <row r="2791" spans="2:160" x14ac:dyDescent="0.2">
      <c r="B2791" s="55">
        <f t="shared" si="259"/>
        <v>0</v>
      </c>
      <c r="C2791" s="55" t="str">
        <f t="shared" si="260"/>
        <v/>
      </c>
      <c r="D2791" s="55" t="str">
        <f t="shared" si="261"/>
        <v/>
      </c>
      <c r="E2791" s="55" t="str">
        <f t="shared" si="262"/>
        <v/>
      </c>
      <c r="F2791" s="55" t="str">
        <f t="shared" si="263"/>
        <v/>
      </c>
      <c r="G2791" s="55" t="str">
        <f t="shared" si="264"/>
        <v/>
      </c>
      <c r="H2791" s="136" t="str">
        <f>IF(AND(M2791&gt;0,M2791&lt;='Summary STATS'!$C$22),1,"")</f>
        <v/>
      </c>
      <c r="J2791" s="26">
        <v>2790</v>
      </c>
      <c r="R2791" s="15"/>
      <c r="S2791" s="15"/>
      <c r="EZ2791" s="134"/>
      <c r="FA2791" s="134"/>
      <c r="FB2791" s="134"/>
      <c r="FC2791" s="134"/>
      <c r="FD2791" s="134"/>
    </row>
    <row r="2792" spans="2:160" x14ac:dyDescent="0.2">
      <c r="B2792" s="55">
        <f t="shared" si="259"/>
        <v>0</v>
      </c>
      <c r="C2792" s="55" t="str">
        <f t="shared" si="260"/>
        <v/>
      </c>
      <c r="D2792" s="55" t="str">
        <f t="shared" si="261"/>
        <v/>
      </c>
      <c r="E2792" s="55" t="str">
        <f t="shared" si="262"/>
        <v/>
      </c>
      <c r="F2792" s="55" t="str">
        <f t="shared" si="263"/>
        <v/>
      </c>
      <c r="G2792" s="55" t="str">
        <f t="shared" si="264"/>
        <v/>
      </c>
      <c r="H2792" s="136" t="str">
        <f>IF(AND(M2792&gt;0,M2792&lt;='Summary STATS'!$C$22),1,"")</f>
        <v/>
      </c>
      <c r="J2792" s="26">
        <v>2791</v>
      </c>
      <c r="R2792" s="15"/>
      <c r="S2792" s="15"/>
      <c r="EZ2792" s="134"/>
      <c r="FA2792" s="134"/>
      <c r="FB2792" s="134"/>
      <c r="FC2792" s="134"/>
      <c r="FD2792" s="134"/>
    </row>
    <row r="2793" spans="2:160" x14ac:dyDescent="0.2">
      <c r="B2793" s="55">
        <f t="shared" si="259"/>
        <v>0</v>
      </c>
      <c r="C2793" s="55" t="str">
        <f t="shared" si="260"/>
        <v/>
      </c>
      <c r="D2793" s="55" t="str">
        <f t="shared" si="261"/>
        <v/>
      </c>
      <c r="E2793" s="55" t="str">
        <f t="shared" si="262"/>
        <v/>
      </c>
      <c r="F2793" s="55" t="str">
        <f t="shared" si="263"/>
        <v/>
      </c>
      <c r="G2793" s="55" t="str">
        <f t="shared" si="264"/>
        <v/>
      </c>
      <c r="H2793" s="136" t="str">
        <f>IF(AND(M2793&gt;0,M2793&lt;='Summary STATS'!$C$22),1,"")</f>
        <v/>
      </c>
      <c r="J2793" s="26">
        <v>2792</v>
      </c>
      <c r="R2793" s="15"/>
      <c r="S2793" s="15"/>
      <c r="EZ2793" s="134"/>
      <c r="FA2793" s="134"/>
      <c r="FB2793" s="134"/>
      <c r="FC2793" s="134"/>
      <c r="FD2793" s="134"/>
    </row>
    <row r="2794" spans="2:160" x14ac:dyDescent="0.2">
      <c r="B2794" s="55">
        <f t="shared" si="259"/>
        <v>0</v>
      </c>
      <c r="C2794" s="55" t="str">
        <f t="shared" si="260"/>
        <v/>
      </c>
      <c r="D2794" s="55" t="str">
        <f t="shared" si="261"/>
        <v/>
      </c>
      <c r="E2794" s="55" t="str">
        <f t="shared" si="262"/>
        <v/>
      </c>
      <c r="F2794" s="55" t="str">
        <f t="shared" si="263"/>
        <v/>
      </c>
      <c r="G2794" s="55" t="str">
        <f t="shared" si="264"/>
        <v/>
      </c>
      <c r="H2794" s="136" t="str">
        <f>IF(AND(M2794&gt;0,M2794&lt;='Summary STATS'!$C$22),1,"")</f>
        <v/>
      </c>
      <c r="J2794" s="26">
        <v>2793</v>
      </c>
      <c r="R2794" s="15"/>
      <c r="S2794" s="15"/>
      <c r="EZ2794" s="134"/>
      <c r="FA2794" s="134"/>
      <c r="FB2794" s="134"/>
      <c r="FC2794" s="134"/>
      <c r="FD2794" s="134"/>
    </row>
    <row r="2795" spans="2:160" x14ac:dyDescent="0.2">
      <c r="B2795" s="55">
        <f t="shared" si="259"/>
        <v>0</v>
      </c>
      <c r="C2795" s="55" t="str">
        <f t="shared" si="260"/>
        <v/>
      </c>
      <c r="D2795" s="55" t="str">
        <f t="shared" si="261"/>
        <v/>
      </c>
      <c r="E2795" s="55" t="str">
        <f t="shared" si="262"/>
        <v/>
      </c>
      <c r="F2795" s="55" t="str">
        <f t="shared" si="263"/>
        <v/>
      </c>
      <c r="G2795" s="55" t="str">
        <f t="shared" si="264"/>
        <v/>
      </c>
      <c r="H2795" s="136" t="str">
        <f>IF(AND(M2795&gt;0,M2795&lt;='Summary STATS'!$C$22),1,"")</f>
        <v/>
      </c>
      <c r="J2795" s="26">
        <v>2794</v>
      </c>
      <c r="R2795" s="15"/>
      <c r="S2795" s="15"/>
      <c r="EZ2795" s="134"/>
      <c r="FA2795" s="134"/>
      <c r="FB2795" s="134"/>
      <c r="FC2795" s="134"/>
      <c r="FD2795" s="134"/>
    </row>
    <row r="2796" spans="2:160" x14ac:dyDescent="0.2">
      <c r="B2796" s="55">
        <f t="shared" si="259"/>
        <v>0</v>
      </c>
      <c r="C2796" s="55" t="str">
        <f t="shared" si="260"/>
        <v/>
      </c>
      <c r="D2796" s="55" t="str">
        <f t="shared" si="261"/>
        <v/>
      </c>
      <c r="E2796" s="55" t="str">
        <f t="shared" si="262"/>
        <v/>
      </c>
      <c r="F2796" s="55" t="str">
        <f t="shared" si="263"/>
        <v/>
      </c>
      <c r="G2796" s="55" t="str">
        <f t="shared" si="264"/>
        <v/>
      </c>
      <c r="H2796" s="136" t="str">
        <f>IF(AND(M2796&gt;0,M2796&lt;='Summary STATS'!$C$22),1,"")</f>
        <v/>
      </c>
      <c r="J2796" s="26">
        <v>2795</v>
      </c>
      <c r="R2796" s="15"/>
      <c r="S2796" s="15"/>
      <c r="EZ2796" s="134"/>
      <c r="FA2796" s="134"/>
      <c r="FB2796" s="134"/>
      <c r="FC2796" s="134"/>
      <c r="FD2796" s="134"/>
    </row>
    <row r="2797" spans="2:160" x14ac:dyDescent="0.2">
      <c r="B2797" s="55">
        <f t="shared" si="259"/>
        <v>0</v>
      </c>
      <c r="C2797" s="55" t="str">
        <f t="shared" si="260"/>
        <v/>
      </c>
      <c r="D2797" s="55" t="str">
        <f t="shared" si="261"/>
        <v/>
      </c>
      <c r="E2797" s="55" t="str">
        <f t="shared" si="262"/>
        <v/>
      </c>
      <c r="F2797" s="55" t="str">
        <f t="shared" si="263"/>
        <v/>
      </c>
      <c r="G2797" s="55" t="str">
        <f t="shared" si="264"/>
        <v/>
      </c>
      <c r="H2797" s="136" t="str">
        <f>IF(AND(M2797&gt;0,M2797&lt;='Summary STATS'!$C$22),1,"")</f>
        <v/>
      </c>
      <c r="J2797" s="26">
        <v>2796</v>
      </c>
      <c r="R2797" s="15"/>
      <c r="S2797" s="15"/>
      <c r="EZ2797" s="134"/>
      <c r="FA2797" s="134"/>
      <c r="FB2797" s="134"/>
      <c r="FC2797" s="134"/>
      <c r="FD2797" s="134"/>
    </row>
    <row r="2798" spans="2:160" x14ac:dyDescent="0.2">
      <c r="B2798" s="55">
        <f t="shared" si="259"/>
        <v>0</v>
      </c>
      <c r="C2798" s="55" t="str">
        <f t="shared" si="260"/>
        <v/>
      </c>
      <c r="D2798" s="55" t="str">
        <f t="shared" si="261"/>
        <v/>
      </c>
      <c r="E2798" s="55" t="str">
        <f t="shared" si="262"/>
        <v/>
      </c>
      <c r="F2798" s="55" t="str">
        <f t="shared" si="263"/>
        <v/>
      </c>
      <c r="G2798" s="55" t="str">
        <f t="shared" si="264"/>
        <v/>
      </c>
      <c r="H2798" s="136" t="str">
        <f>IF(AND(M2798&gt;0,M2798&lt;='Summary STATS'!$C$22),1,"")</f>
        <v/>
      </c>
      <c r="J2798" s="26">
        <v>2797</v>
      </c>
      <c r="R2798" s="15"/>
      <c r="S2798" s="15"/>
      <c r="EZ2798" s="134"/>
      <c r="FA2798" s="134"/>
      <c r="FB2798" s="134"/>
      <c r="FC2798" s="134"/>
      <c r="FD2798" s="134"/>
    </row>
    <row r="2799" spans="2:160" x14ac:dyDescent="0.2">
      <c r="B2799" s="55">
        <f t="shared" si="259"/>
        <v>0</v>
      </c>
      <c r="C2799" s="55" t="str">
        <f t="shared" si="260"/>
        <v/>
      </c>
      <c r="D2799" s="55" t="str">
        <f t="shared" si="261"/>
        <v/>
      </c>
      <c r="E2799" s="55" t="str">
        <f t="shared" si="262"/>
        <v/>
      </c>
      <c r="F2799" s="55" t="str">
        <f t="shared" si="263"/>
        <v/>
      </c>
      <c r="G2799" s="55" t="str">
        <f t="shared" si="264"/>
        <v/>
      </c>
      <c r="H2799" s="136" t="str">
        <f>IF(AND(M2799&gt;0,M2799&lt;='Summary STATS'!$C$22),1,"")</f>
        <v/>
      </c>
      <c r="J2799" s="26">
        <v>2798</v>
      </c>
      <c r="R2799" s="15"/>
      <c r="S2799" s="15"/>
      <c r="EZ2799" s="134"/>
      <c r="FA2799" s="134"/>
      <c r="FB2799" s="134"/>
      <c r="FC2799" s="134"/>
      <c r="FD2799" s="134"/>
    </row>
    <row r="2800" spans="2:160" x14ac:dyDescent="0.2">
      <c r="B2800" s="55">
        <f t="shared" si="259"/>
        <v>0</v>
      </c>
      <c r="C2800" s="55" t="str">
        <f t="shared" si="260"/>
        <v/>
      </c>
      <c r="D2800" s="55" t="str">
        <f t="shared" si="261"/>
        <v/>
      </c>
      <c r="E2800" s="55" t="str">
        <f t="shared" si="262"/>
        <v/>
      </c>
      <c r="F2800" s="55" t="str">
        <f t="shared" si="263"/>
        <v/>
      </c>
      <c r="G2800" s="55" t="str">
        <f t="shared" si="264"/>
        <v/>
      </c>
      <c r="H2800" s="136" t="str">
        <f>IF(AND(M2800&gt;0,M2800&lt;='Summary STATS'!$C$22),1,"")</f>
        <v/>
      </c>
      <c r="J2800" s="26">
        <v>2799</v>
      </c>
      <c r="R2800" s="15"/>
      <c r="S2800" s="15"/>
      <c r="EZ2800" s="134"/>
      <c r="FA2800" s="134"/>
      <c r="FB2800" s="134"/>
      <c r="FC2800" s="134"/>
      <c r="FD2800" s="134"/>
    </row>
    <row r="2801" spans="2:160" x14ac:dyDescent="0.2">
      <c r="B2801" s="55">
        <f t="shared" si="259"/>
        <v>0</v>
      </c>
      <c r="C2801" s="55" t="str">
        <f t="shared" si="260"/>
        <v/>
      </c>
      <c r="D2801" s="55" t="str">
        <f t="shared" si="261"/>
        <v/>
      </c>
      <c r="E2801" s="55" t="str">
        <f t="shared" si="262"/>
        <v/>
      </c>
      <c r="F2801" s="55" t="str">
        <f t="shared" si="263"/>
        <v/>
      </c>
      <c r="G2801" s="55" t="str">
        <f t="shared" si="264"/>
        <v/>
      </c>
      <c r="H2801" s="136" t="str">
        <f>IF(AND(M2801&gt;0,M2801&lt;='Summary STATS'!$C$22),1,"")</f>
        <v/>
      </c>
      <c r="J2801" s="26">
        <v>2800</v>
      </c>
      <c r="R2801" s="15"/>
      <c r="S2801" s="15"/>
      <c r="EZ2801" s="134"/>
      <c r="FA2801" s="134"/>
      <c r="FB2801" s="134"/>
      <c r="FC2801" s="134"/>
      <c r="FD2801" s="134"/>
    </row>
    <row r="2802" spans="2:160" x14ac:dyDescent="0.2">
      <c r="B2802" s="55">
        <f t="shared" si="259"/>
        <v>0</v>
      </c>
      <c r="C2802" s="55" t="str">
        <f t="shared" si="260"/>
        <v/>
      </c>
      <c r="D2802" s="55" t="str">
        <f t="shared" si="261"/>
        <v/>
      </c>
      <c r="E2802" s="55" t="str">
        <f t="shared" si="262"/>
        <v/>
      </c>
      <c r="F2802" s="55" t="str">
        <f t="shared" si="263"/>
        <v/>
      </c>
      <c r="G2802" s="55" t="str">
        <f t="shared" si="264"/>
        <v/>
      </c>
      <c r="H2802" s="136" t="str">
        <f>IF(AND(M2802&gt;0,M2802&lt;='Summary STATS'!$C$22),1,"")</f>
        <v/>
      </c>
      <c r="J2802" s="26">
        <v>2801</v>
      </c>
      <c r="R2802" s="15"/>
      <c r="S2802" s="15"/>
      <c r="EZ2802" s="134"/>
      <c r="FA2802" s="134"/>
      <c r="FB2802" s="134"/>
      <c r="FC2802" s="134"/>
      <c r="FD2802" s="134"/>
    </row>
    <row r="2803" spans="2:160" x14ac:dyDescent="0.2">
      <c r="B2803" s="55">
        <f t="shared" si="259"/>
        <v>0</v>
      </c>
      <c r="C2803" s="55" t="str">
        <f t="shared" si="260"/>
        <v/>
      </c>
      <c r="D2803" s="55" t="str">
        <f t="shared" si="261"/>
        <v/>
      </c>
      <c r="E2803" s="55" t="str">
        <f t="shared" si="262"/>
        <v/>
      </c>
      <c r="F2803" s="55" t="str">
        <f t="shared" si="263"/>
        <v/>
      </c>
      <c r="G2803" s="55" t="str">
        <f t="shared" si="264"/>
        <v/>
      </c>
      <c r="H2803" s="136" t="str">
        <f>IF(AND(M2803&gt;0,M2803&lt;='Summary STATS'!$C$22),1,"")</f>
        <v/>
      </c>
      <c r="J2803" s="26">
        <v>2802</v>
      </c>
      <c r="R2803" s="15"/>
      <c r="S2803" s="15"/>
      <c r="EZ2803" s="134"/>
      <c r="FA2803" s="134"/>
      <c r="FB2803" s="134"/>
      <c r="FC2803" s="134"/>
      <c r="FD2803" s="134"/>
    </row>
    <row r="2804" spans="2:160" x14ac:dyDescent="0.2">
      <c r="B2804" s="55">
        <f t="shared" si="259"/>
        <v>0</v>
      </c>
      <c r="C2804" s="55" t="str">
        <f t="shared" si="260"/>
        <v/>
      </c>
      <c r="D2804" s="55" t="str">
        <f t="shared" si="261"/>
        <v/>
      </c>
      <c r="E2804" s="55" t="str">
        <f t="shared" si="262"/>
        <v/>
      </c>
      <c r="F2804" s="55" t="str">
        <f t="shared" si="263"/>
        <v/>
      </c>
      <c r="G2804" s="55" t="str">
        <f t="shared" si="264"/>
        <v/>
      </c>
      <c r="H2804" s="136" t="str">
        <f>IF(AND(M2804&gt;0,M2804&lt;='Summary STATS'!$C$22),1,"")</f>
        <v/>
      </c>
      <c r="J2804" s="26">
        <v>2803</v>
      </c>
      <c r="R2804" s="15"/>
      <c r="S2804" s="15"/>
      <c r="EZ2804" s="134"/>
      <c r="FA2804" s="134"/>
      <c r="FB2804" s="134"/>
      <c r="FC2804" s="134"/>
      <c r="FD2804" s="134"/>
    </row>
    <row r="2805" spans="2:160" x14ac:dyDescent="0.2">
      <c r="B2805" s="55">
        <f t="shared" si="259"/>
        <v>0</v>
      </c>
      <c r="C2805" s="55" t="str">
        <f t="shared" si="260"/>
        <v/>
      </c>
      <c r="D2805" s="55" t="str">
        <f t="shared" si="261"/>
        <v/>
      </c>
      <c r="E2805" s="55" t="str">
        <f t="shared" si="262"/>
        <v/>
      </c>
      <c r="F2805" s="55" t="str">
        <f t="shared" si="263"/>
        <v/>
      </c>
      <c r="G2805" s="55" t="str">
        <f t="shared" si="264"/>
        <v/>
      </c>
      <c r="H2805" s="136" t="str">
        <f>IF(AND(M2805&gt;0,M2805&lt;='Summary STATS'!$C$22),1,"")</f>
        <v/>
      </c>
      <c r="J2805" s="26">
        <v>2804</v>
      </c>
      <c r="R2805" s="15"/>
      <c r="S2805" s="15"/>
      <c r="EZ2805" s="134"/>
      <c r="FA2805" s="134"/>
      <c r="FB2805" s="134"/>
      <c r="FC2805" s="134"/>
      <c r="FD2805" s="134"/>
    </row>
    <row r="2806" spans="2:160" x14ac:dyDescent="0.2">
      <c r="B2806" s="55">
        <f t="shared" si="259"/>
        <v>0</v>
      </c>
      <c r="C2806" s="55" t="str">
        <f t="shared" si="260"/>
        <v/>
      </c>
      <c r="D2806" s="55" t="str">
        <f t="shared" si="261"/>
        <v/>
      </c>
      <c r="E2806" s="55" t="str">
        <f t="shared" si="262"/>
        <v/>
      </c>
      <c r="F2806" s="55" t="str">
        <f t="shared" si="263"/>
        <v/>
      </c>
      <c r="G2806" s="55" t="str">
        <f t="shared" si="264"/>
        <v/>
      </c>
      <c r="H2806" s="136" t="str">
        <f>IF(AND(M2806&gt;0,M2806&lt;='Summary STATS'!$C$22),1,"")</f>
        <v/>
      </c>
      <c r="J2806" s="26">
        <v>2805</v>
      </c>
      <c r="R2806" s="15"/>
      <c r="S2806" s="15"/>
      <c r="EZ2806" s="134"/>
      <c r="FA2806" s="134"/>
      <c r="FB2806" s="134"/>
      <c r="FC2806" s="134"/>
      <c r="FD2806" s="134"/>
    </row>
    <row r="2807" spans="2:160" x14ac:dyDescent="0.2">
      <c r="B2807" s="55">
        <f t="shared" si="259"/>
        <v>0</v>
      </c>
      <c r="C2807" s="55" t="str">
        <f t="shared" si="260"/>
        <v/>
      </c>
      <c r="D2807" s="55" t="str">
        <f t="shared" si="261"/>
        <v/>
      </c>
      <c r="E2807" s="55" t="str">
        <f t="shared" si="262"/>
        <v/>
      </c>
      <c r="F2807" s="55" t="str">
        <f t="shared" si="263"/>
        <v/>
      </c>
      <c r="G2807" s="55" t="str">
        <f t="shared" si="264"/>
        <v/>
      </c>
      <c r="H2807" s="136" t="str">
        <f>IF(AND(M2807&gt;0,M2807&lt;='Summary STATS'!$C$22),1,"")</f>
        <v/>
      </c>
      <c r="J2807" s="26">
        <v>2806</v>
      </c>
      <c r="R2807" s="15"/>
      <c r="S2807" s="15"/>
      <c r="EZ2807" s="134"/>
      <c r="FA2807" s="134"/>
      <c r="FB2807" s="134"/>
      <c r="FC2807" s="134"/>
      <c r="FD2807" s="134"/>
    </row>
    <row r="2808" spans="2:160" x14ac:dyDescent="0.2">
      <c r="B2808" s="55">
        <f t="shared" si="259"/>
        <v>0</v>
      </c>
      <c r="C2808" s="55" t="str">
        <f t="shared" si="260"/>
        <v/>
      </c>
      <c r="D2808" s="55" t="str">
        <f t="shared" si="261"/>
        <v/>
      </c>
      <c r="E2808" s="55" t="str">
        <f t="shared" si="262"/>
        <v/>
      </c>
      <c r="F2808" s="55" t="str">
        <f t="shared" si="263"/>
        <v/>
      </c>
      <c r="G2808" s="55" t="str">
        <f t="shared" si="264"/>
        <v/>
      </c>
      <c r="H2808" s="136" t="str">
        <f>IF(AND(M2808&gt;0,M2808&lt;='Summary STATS'!$C$22),1,"")</f>
        <v/>
      </c>
      <c r="J2808" s="26">
        <v>2807</v>
      </c>
      <c r="R2808" s="15"/>
      <c r="S2808" s="15"/>
      <c r="EZ2808" s="134"/>
      <c r="FA2808" s="134"/>
      <c r="FB2808" s="134"/>
      <c r="FC2808" s="134"/>
      <c r="FD2808" s="134"/>
    </row>
    <row r="2809" spans="2:160" x14ac:dyDescent="0.2">
      <c r="B2809" s="55">
        <f t="shared" si="259"/>
        <v>0</v>
      </c>
      <c r="C2809" s="55" t="str">
        <f t="shared" si="260"/>
        <v/>
      </c>
      <c r="D2809" s="55" t="str">
        <f t="shared" si="261"/>
        <v/>
      </c>
      <c r="E2809" s="55" t="str">
        <f t="shared" si="262"/>
        <v/>
      </c>
      <c r="F2809" s="55" t="str">
        <f t="shared" si="263"/>
        <v/>
      </c>
      <c r="G2809" s="55" t="str">
        <f t="shared" si="264"/>
        <v/>
      </c>
      <c r="H2809" s="136" t="str">
        <f>IF(AND(M2809&gt;0,M2809&lt;='Summary STATS'!$C$22),1,"")</f>
        <v/>
      </c>
      <c r="J2809" s="26">
        <v>2808</v>
      </c>
      <c r="R2809" s="15"/>
      <c r="S2809" s="15"/>
      <c r="EZ2809" s="134"/>
      <c r="FA2809" s="134"/>
      <c r="FB2809" s="134"/>
      <c r="FC2809" s="134"/>
      <c r="FD2809" s="134"/>
    </row>
    <row r="2810" spans="2:160" x14ac:dyDescent="0.2">
      <c r="B2810" s="55">
        <f t="shared" si="259"/>
        <v>0</v>
      </c>
      <c r="C2810" s="55" t="str">
        <f t="shared" si="260"/>
        <v/>
      </c>
      <c r="D2810" s="55" t="str">
        <f t="shared" si="261"/>
        <v/>
      </c>
      <c r="E2810" s="55" t="str">
        <f t="shared" si="262"/>
        <v/>
      </c>
      <c r="F2810" s="55" t="str">
        <f t="shared" si="263"/>
        <v/>
      </c>
      <c r="G2810" s="55" t="str">
        <f t="shared" si="264"/>
        <v/>
      </c>
      <c r="H2810" s="136" t="str">
        <f>IF(AND(M2810&gt;0,M2810&lt;='Summary STATS'!$C$22),1,"")</f>
        <v/>
      </c>
      <c r="J2810" s="26">
        <v>2809</v>
      </c>
      <c r="R2810" s="15"/>
      <c r="S2810" s="15"/>
      <c r="EZ2810" s="134"/>
      <c r="FA2810" s="134"/>
      <c r="FB2810" s="134"/>
      <c r="FC2810" s="134"/>
      <c r="FD2810" s="134"/>
    </row>
    <row r="2811" spans="2:160" x14ac:dyDescent="0.2">
      <c r="B2811" s="55">
        <f t="shared" si="259"/>
        <v>0</v>
      </c>
      <c r="C2811" s="55" t="str">
        <f t="shared" si="260"/>
        <v/>
      </c>
      <c r="D2811" s="55" t="str">
        <f t="shared" si="261"/>
        <v/>
      </c>
      <c r="E2811" s="55" t="str">
        <f t="shared" si="262"/>
        <v/>
      </c>
      <c r="F2811" s="55" t="str">
        <f t="shared" si="263"/>
        <v/>
      </c>
      <c r="G2811" s="55" t="str">
        <f t="shared" si="264"/>
        <v/>
      </c>
      <c r="H2811" s="136" t="str">
        <f>IF(AND(M2811&gt;0,M2811&lt;='Summary STATS'!$C$22),1,"")</f>
        <v/>
      </c>
      <c r="J2811" s="26">
        <v>2810</v>
      </c>
      <c r="R2811" s="15"/>
      <c r="S2811" s="15"/>
      <c r="EZ2811" s="134"/>
      <c r="FA2811" s="134"/>
      <c r="FB2811" s="134"/>
      <c r="FC2811" s="134"/>
      <c r="FD2811" s="134"/>
    </row>
    <row r="2812" spans="2:160" x14ac:dyDescent="0.2">
      <c r="B2812" s="55">
        <f t="shared" si="259"/>
        <v>0</v>
      </c>
      <c r="C2812" s="55" t="str">
        <f t="shared" si="260"/>
        <v/>
      </c>
      <c r="D2812" s="55" t="str">
        <f t="shared" si="261"/>
        <v/>
      </c>
      <c r="E2812" s="55" t="str">
        <f t="shared" si="262"/>
        <v/>
      </c>
      <c r="F2812" s="55" t="str">
        <f t="shared" si="263"/>
        <v/>
      </c>
      <c r="G2812" s="55" t="str">
        <f t="shared" si="264"/>
        <v/>
      </c>
      <c r="H2812" s="136" t="str">
        <f>IF(AND(M2812&gt;0,M2812&lt;='Summary STATS'!$C$22),1,"")</f>
        <v/>
      </c>
      <c r="J2812" s="26">
        <v>2811</v>
      </c>
      <c r="R2812" s="15"/>
      <c r="S2812" s="15"/>
      <c r="EZ2812" s="134"/>
      <c r="FA2812" s="134"/>
      <c r="FB2812" s="134"/>
      <c r="FC2812" s="134"/>
      <c r="FD2812" s="134"/>
    </row>
    <row r="2813" spans="2:160" x14ac:dyDescent="0.2">
      <c r="B2813" s="55">
        <f t="shared" si="259"/>
        <v>0</v>
      </c>
      <c r="C2813" s="55" t="str">
        <f t="shared" si="260"/>
        <v/>
      </c>
      <c r="D2813" s="55" t="str">
        <f t="shared" si="261"/>
        <v/>
      </c>
      <c r="E2813" s="55" t="str">
        <f t="shared" si="262"/>
        <v/>
      </c>
      <c r="F2813" s="55" t="str">
        <f t="shared" si="263"/>
        <v/>
      </c>
      <c r="G2813" s="55" t="str">
        <f t="shared" si="264"/>
        <v/>
      </c>
      <c r="H2813" s="136" t="str">
        <f>IF(AND(M2813&gt;0,M2813&lt;='Summary STATS'!$C$22),1,"")</f>
        <v/>
      </c>
      <c r="J2813" s="26">
        <v>2812</v>
      </c>
      <c r="R2813" s="15"/>
      <c r="S2813" s="15"/>
      <c r="EZ2813" s="134"/>
      <c r="FA2813" s="134"/>
      <c r="FB2813" s="134"/>
      <c r="FC2813" s="134"/>
      <c r="FD2813" s="134"/>
    </row>
    <row r="2814" spans="2:160" x14ac:dyDescent="0.2">
      <c r="B2814" s="55">
        <f t="shared" si="259"/>
        <v>0</v>
      </c>
      <c r="C2814" s="55" t="str">
        <f t="shared" si="260"/>
        <v/>
      </c>
      <c r="D2814" s="55" t="str">
        <f t="shared" si="261"/>
        <v/>
      </c>
      <c r="E2814" s="55" t="str">
        <f t="shared" si="262"/>
        <v/>
      </c>
      <c r="F2814" s="55" t="str">
        <f t="shared" si="263"/>
        <v/>
      </c>
      <c r="G2814" s="55" t="str">
        <f t="shared" si="264"/>
        <v/>
      </c>
      <c r="H2814" s="136" t="str">
        <f>IF(AND(M2814&gt;0,M2814&lt;='Summary STATS'!$C$22),1,"")</f>
        <v/>
      </c>
      <c r="J2814" s="26">
        <v>2813</v>
      </c>
      <c r="R2814" s="15"/>
      <c r="S2814" s="15"/>
      <c r="EZ2814" s="134"/>
      <c r="FA2814" s="134"/>
      <c r="FB2814" s="134"/>
      <c r="FC2814" s="134"/>
      <c r="FD2814" s="134"/>
    </row>
    <row r="2815" spans="2:160" x14ac:dyDescent="0.2">
      <c r="B2815" s="55">
        <f t="shared" si="259"/>
        <v>0</v>
      </c>
      <c r="C2815" s="55" t="str">
        <f t="shared" si="260"/>
        <v/>
      </c>
      <c r="D2815" s="55" t="str">
        <f t="shared" si="261"/>
        <v/>
      </c>
      <c r="E2815" s="55" t="str">
        <f t="shared" si="262"/>
        <v/>
      </c>
      <c r="F2815" s="55" t="str">
        <f t="shared" si="263"/>
        <v/>
      </c>
      <c r="G2815" s="55" t="str">
        <f t="shared" si="264"/>
        <v/>
      </c>
      <c r="H2815" s="136" t="str">
        <f>IF(AND(M2815&gt;0,M2815&lt;='Summary STATS'!$C$22),1,"")</f>
        <v/>
      </c>
      <c r="J2815" s="26">
        <v>2814</v>
      </c>
      <c r="R2815" s="15"/>
      <c r="S2815" s="15"/>
      <c r="EZ2815" s="134"/>
      <c r="FA2815" s="134"/>
      <c r="FB2815" s="134"/>
      <c r="FC2815" s="134"/>
      <c r="FD2815" s="134"/>
    </row>
    <row r="2816" spans="2:160" x14ac:dyDescent="0.2">
      <c r="B2816" s="55">
        <f t="shared" si="259"/>
        <v>0</v>
      </c>
      <c r="C2816" s="55" t="str">
        <f t="shared" si="260"/>
        <v/>
      </c>
      <c r="D2816" s="55" t="str">
        <f t="shared" si="261"/>
        <v/>
      </c>
      <c r="E2816" s="55" t="str">
        <f t="shared" si="262"/>
        <v/>
      </c>
      <c r="F2816" s="55" t="str">
        <f t="shared" si="263"/>
        <v/>
      </c>
      <c r="G2816" s="55" t="str">
        <f t="shared" si="264"/>
        <v/>
      </c>
      <c r="H2816" s="136" t="str">
        <f>IF(AND(M2816&gt;0,M2816&lt;='Summary STATS'!$C$22),1,"")</f>
        <v/>
      </c>
      <c r="J2816" s="26">
        <v>2815</v>
      </c>
      <c r="R2816" s="15"/>
      <c r="S2816" s="15"/>
      <c r="EZ2816" s="134"/>
      <c r="FA2816" s="134"/>
      <c r="FB2816" s="134"/>
      <c r="FC2816" s="134"/>
      <c r="FD2816" s="134"/>
    </row>
    <row r="2817" spans="2:160" x14ac:dyDescent="0.2">
      <c r="B2817" s="55">
        <f t="shared" si="259"/>
        <v>0</v>
      </c>
      <c r="C2817" s="55" t="str">
        <f t="shared" si="260"/>
        <v/>
      </c>
      <c r="D2817" s="55" t="str">
        <f t="shared" si="261"/>
        <v/>
      </c>
      <c r="E2817" s="55" t="str">
        <f t="shared" si="262"/>
        <v/>
      </c>
      <c r="F2817" s="55" t="str">
        <f t="shared" si="263"/>
        <v/>
      </c>
      <c r="G2817" s="55" t="str">
        <f t="shared" si="264"/>
        <v/>
      </c>
      <c r="H2817" s="136" t="str">
        <f>IF(AND(M2817&gt;0,M2817&lt;='Summary STATS'!$C$22),1,"")</f>
        <v/>
      </c>
      <c r="J2817" s="26">
        <v>2816</v>
      </c>
      <c r="R2817" s="15"/>
      <c r="S2817" s="15"/>
      <c r="EZ2817" s="134"/>
      <c r="FA2817" s="134"/>
      <c r="FB2817" s="134"/>
      <c r="FC2817" s="134"/>
      <c r="FD2817" s="134"/>
    </row>
    <row r="2818" spans="2:160" x14ac:dyDescent="0.2">
      <c r="B2818" s="55">
        <f t="shared" ref="B2818:B2881" si="265">COUNT(R2818:EY2818,FE2818:FM2818)</f>
        <v>0</v>
      </c>
      <c r="C2818" s="55" t="str">
        <f t="shared" ref="C2818:C2881" si="266">IF(COUNT(R2818:EY2818,FE2818:FM2818)&gt;0,COUNT(R2818:EY2818,FE2818:FM2818),"")</f>
        <v/>
      </c>
      <c r="D2818" s="55" t="str">
        <f t="shared" ref="D2818:D2881" si="267">IF(COUNT(T2818:BJ2818,BL2818:BT2818,BV2818:CB2818,CD2818:EY2818,FE2818:FM2818)&gt;0,COUNT(T2818:BJ2818,BL2818:BT2818,BV2818:CB2818,CD2818:EY2818,FE2818:FM2818),"")</f>
        <v/>
      </c>
      <c r="E2818" s="55" t="str">
        <f t="shared" ref="E2818:E2881" si="268">IF(H2818=1,COUNT(R2818:EY2818,FE2818:FM2818),"")</f>
        <v/>
      </c>
      <c r="F2818" s="55" t="str">
        <f t="shared" ref="F2818:F2881" si="269">IF(H2818=1,COUNT(T2818:BJ2818,BL2818:BT2818,BV2818:CB2818,CD2818:EY2818,FE2818:FM2818),"")</f>
        <v/>
      </c>
      <c r="G2818" s="55" t="str">
        <f t="shared" si="264"/>
        <v/>
      </c>
      <c r="H2818" s="136" t="str">
        <f>IF(AND(M2818&gt;0,M2818&lt;='Summary STATS'!$C$22),1,"")</f>
        <v/>
      </c>
      <c r="J2818" s="26">
        <v>2817</v>
      </c>
      <c r="R2818" s="15"/>
      <c r="S2818" s="15"/>
      <c r="EZ2818" s="134"/>
      <c r="FA2818" s="134"/>
      <c r="FB2818" s="134"/>
      <c r="FC2818" s="134"/>
      <c r="FD2818" s="134"/>
    </row>
    <row r="2819" spans="2:160" x14ac:dyDescent="0.2">
      <c r="B2819" s="55">
        <f t="shared" si="265"/>
        <v>0</v>
      </c>
      <c r="C2819" s="55" t="str">
        <f t="shared" si="266"/>
        <v/>
      </c>
      <c r="D2819" s="55" t="str">
        <f t="shared" si="267"/>
        <v/>
      </c>
      <c r="E2819" s="55" t="str">
        <f t="shared" si="268"/>
        <v/>
      </c>
      <c r="F2819" s="55" t="str">
        <f t="shared" si="269"/>
        <v/>
      </c>
      <c r="G2819" s="55" t="str">
        <f t="shared" si="264"/>
        <v/>
      </c>
      <c r="H2819" s="136" t="str">
        <f>IF(AND(M2819&gt;0,M2819&lt;='Summary STATS'!$C$22),1,"")</f>
        <v/>
      </c>
      <c r="J2819" s="26">
        <v>2818</v>
      </c>
      <c r="R2819" s="15"/>
      <c r="S2819" s="15"/>
      <c r="EZ2819" s="134"/>
      <c r="FA2819" s="134"/>
      <c r="FB2819" s="134"/>
      <c r="FC2819" s="134"/>
      <c r="FD2819" s="134"/>
    </row>
    <row r="2820" spans="2:160" x14ac:dyDescent="0.2">
      <c r="B2820" s="55">
        <f t="shared" si="265"/>
        <v>0</v>
      </c>
      <c r="C2820" s="55" t="str">
        <f t="shared" si="266"/>
        <v/>
      </c>
      <c r="D2820" s="55" t="str">
        <f t="shared" si="267"/>
        <v/>
      </c>
      <c r="E2820" s="55" t="str">
        <f t="shared" si="268"/>
        <v/>
      </c>
      <c r="F2820" s="55" t="str">
        <f t="shared" si="269"/>
        <v/>
      </c>
      <c r="G2820" s="55" t="str">
        <f t="shared" si="264"/>
        <v/>
      </c>
      <c r="H2820" s="136" t="str">
        <f>IF(AND(M2820&gt;0,M2820&lt;='Summary STATS'!$C$22),1,"")</f>
        <v/>
      </c>
      <c r="J2820" s="26">
        <v>2819</v>
      </c>
      <c r="R2820" s="15"/>
      <c r="S2820" s="15"/>
      <c r="EZ2820" s="134"/>
      <c r="FA2820" s="134"/>
      <c r="FB2820" s="134"/>
      <c r="FC2820" s="134"/>
      <c r="FD2820" s="134"/>
    </row>
    <row r="2821" spans="2:160" x14ac:dyDescent="0.2">
      <c r="B2821" s="55">
        <f t="shared" si="265"/>
        <v>0</v>
      </c>
      <c r="C2821" s="55" t="str">
        <f t="shared" si="266"/>
        <v/>
      </c>
      <c r="D2821" s="55" t="str">
        <f t="shared" si="267"/>
        <v/>
      </c>
      <c r="E2821" s="55" t="str">
        <f t="shared" si="268"/>
        <v/>
      </c>
      <c r="F2821" s="55" t="str">
        <f t="shared" si="269"/>
        <v/>
      </c>
      <c r="G2821" s="55" t="str">
        <f t="shared" si="264"/>
        <v/>
      </c>
      <c r="H2821" s="136" t="str">
        <f>IF(AND(M2821&gt;0,M2821&lt;='Summary STATS'!$C$22),1,"")</f>
        <v/>
      </c>
      <c r="J2821" s="26">
        <v>2820</v>
      </c>
      <c r="R2821" s="15"/>
      <c r="S2821" s="15"/>
      <c r="EZ2821" s="134"/>
      <c r="FA2821" s="134"/>
      <c r="FB2821" s="134"/>
      <c r="FC2821" s="134"/>
      <c r="FD2821" s="134"/>
    </row>
    <row r="2822" spans="2:160" x14ac:dyDescent="0.2">
      <c r="B2822" s="55">
        <f t="shared" si="265"/>
        <v>0</v>
      </c>
      <c r="C2822" s="55" t="str">
        <f t="shared" si="266"/>
        <v/>
      </c>
      <c r="D2822" s="55" t="str">
        <f t="shared" si="267"/>
        <v/>
      </c>
      <c r="E2822" s="55" t="str">
        <f t="shared" si="268"/>
        <v/>
      </c>
      <c r="F2822" s="55" t="str">
        <f t="shared" si="269"/>
        <v/>
      </c>
      <c r="G2822" s="55" t="str">
        <f t="shared" si="264"/>
        <v/>
      </c>
      <c r="H2822" s="136" t="str">
        <f>IF(AND(M2822&gt;0,M2822&lt;='Summary STATS'!$C$22),1,"")</f>
        <v/>
      </c>
      <c r="J2822" s="26">
        <v>2821</v>
      </c>
      <c r="R2822" s="15"/>
      <c r="S2822" s="15"/>
      <c r="EZ2822" s="134"/>
      <c r="FA2822" s="134"/>
      <c r="FB2822" s="134"/>
      <c r="FC2822" s="134"/>
      <c r="FD2822" s="134"/>
    </row>
    <row r="2823" spans="2:160" x14ac:dyDescent="0.2">
      <c r="B2823" s="55">
        <f t="shared" si="265"/>
        <v>0</v>
      </c>
      <c r="C2823" s="55" t="str">
        <f t="shared" si="266"/>
        <v/>
      </c>
      <c r="D2823" s="55" t="str">
        <f t="shared" si="267"/>
        <v/>
      </c>
      <c r="E2823" s="55" t="str">
        <f t="shared" si="268"/>
        <v/>
      </c>
      <c r="F2823" s="55" t="str">
        <f t="shared" si="269"/>
        <v/>
      </c>
      <c r="G2823" s="55" t="str">
        <f t="shared" si="264"/>
        <v/>
      </c>
      <c r="H2823" s="136" t="str">
        <f>IF(AND(M2823&gt;0,M2823&lt;='Summary STATS'!$C$22),1,"")</f>
        <v/>
      </c>
      <c r="J2823" s="26">
        <v>2822</v>
      </c>
      <c r="R2823" s="15"/>
      <c r="S2823" s="15"/>
      <c r="EZ2823" s="134"/>
      <c r="FA2823" s="134"/>
      <c r="FB2823" s="134"/>
      <c r="FC2823" s="134"/>
      <c r="FD2823" s="134"/>
    </row>
    <row r="2824" spans="2:160" x14ac:dyDescent="0.2">
      <c r="B2824" s="55">
        <f t="shared" si="265"/>
        <v>0</v>
      </c>
      <c r="C2824" s="55" t="str">
        <f t="shared" si="266"/>
        <v/>
      </c>
      <c r="D2824" s="55" t="str">
        <f t="shared" si="267"/>
        <v/>
      </c>
      <c r="E2824" s="55" t="str">
        <f t="shared" si="268"/>
        <v/>
      </c>
      <c r="F2824" s="55" t="str">
        <f t="shared" si="269"/>
        <v/>
      </c>
      <c r="G2824" s="55" t="str">
        <f t="shared" si="264"/>
        <v/>
      </c>
      <c r="H2824" s="136" t="str">
        <f>IF(AND(M2824&gt;0,M2824&lt;='Summary STATS'!$C$22),1,"")</f>
        <v/>
      </c>
      <c r="J2824" s="26">
        <v>2823</v>
      </c>
      <c r="R2824" s="15"/>
      <c r="S2824" s="15"/>
      <c r="EZ2824" s="134"/>
      <c r="FA2824" s="134"/>
      <c r="FB2824" s="134"/>
      <c r="FC2824" s="134"/>
      <c r="FD2824" s="134"/>
    </row>
    <row r="2825" spans="2:160" x14ac:dyDescent="0.2">
      <c r="B2825" s="55">
        <f t="shared" si="265"/>
        <v>0</v>
      </c>
      <c r="C2825" s="55" t="str">
        <f t="shared" si="266"/>
        <v/>
      </c>
      <c r="D2825" s="55" t="str">
        <f t="shared" si="267"/>
        <v/>
      </c>
      <c r="E2825" s="55" t="str">
        <f t="shared" si="268"/>
        <v/>
      </c>
      <c r="F2825" s="55" t="str">
        <f t="shared" si="269"/>
        <v/>
      </c>
      <c r="G2825" s="55" t="str">
        <f t="shared" si="264"/>
        <v/>
      </c>
      <c r="H2825" s="136" t="str">
        <f>IF(AND(M2825&gt;0,M2825&lt;='Summary STATS'!$C$22),1,"")</f>
        <v/>
      </c>
      <c r="J2825" s="26">
        <v>2824</v>
      </c>
      <c r="R2825" s="15"/>
      <c r="S2825" s="15"/>
      <c r="EZ2825" s="134"/>
      <c r="FA2825" s="134"/>
      <c r="FB2825" s="134"/>
      <c r="FC2825" s="134"/>
      <c r="FD2825" s="134"/>
    </row>
    <row r="2826" spans="2:160" x14ac:dyDescent="0.2">
      <c r="B2826" s="55">
        <f t="shared" si="265"/>
        <v>0</v>
      </c>
      <c r="C2826" s="55" t="str">
        <f t="shared" si="266"/>
        <v/>
      </c>
      <c r="D2826" s="55" t="str">
        <f t="shared" si="267"/>
        <v/>
      </c>
      <c r="E2826" s="55" t="str">
        <f t="shared" si="268"/>
        <v/>
      </c>
      <c r="F2826" s="55" t="str">
        <f t="shared" si="269"/>
        <v/>
      </c>
      <c r="G2826" s="55" t="str">
        <f t="shared" si="264"/>
        <v/>
      </c>
      <c r="H2826" s="136" t="str">
        <f>IF(AND(M2826&gt;0,M2826&lt;='Summary STATS'!$C$22),1,"")</f>
        <v/>
      </c>
      <c r="J2826" s="26">
        <v>2825</v>
      </c>
      <c r="R2826" s="15"/>
      <c r="S2826" s="15"/>
      <c r="EZ2826" s="134"/>
      <c r="FA2826" s="134"/>
      <c r="FB2826" s="134"/>
      <c r="FC2826" s="134"/>
      <c r="FD2826" s="134"/>
    </row>
    <row r="2827" spans="2:160" x14ac:dyDescent="0.2">
      <c r="B2827" s="55">
        <f t="shared" si="265"/>
        <v>0</v>
      </c>
      <c r="C2827" s="55" t="str">
        <f t="shared" si="266"/>
        <v/>
      </c>
      <c r="D2827" s="55" t="str">
        <f t="shared" si="267"/>
        <v/>
      </c>
      <c r="E2827" s="55" t="str">
        <f t="shared" si="268"/>
        <v/>
      </c>
      <c r="F2827" s="55" t="str">
        <f t="shared" si="269"/>
        <v/>
      </c>
      <c r="G2827" s="55" t="str">
        <f t="shared" si="264"/>
        <v/>
      </c>
      <c r="H2827" s="136" t="str">
        <f>IF(AND(M2827&gt;0,M2827&lt;='Summary STATS'!$C$22),1,"")</f>
        <v/>
      </c>
      <c r="J2827" s="26">
        <v>2826</v>
      </c>
      <c r="R2827" s="15"/>
      <c r="S2827" s="15"/>
      <c r="EZ2827" s="134"/>
      <c r="FA2827" s="134"/>
      <c r="FB2827" s="134"/>
      <c r="FC2827" s="134"/>
      <c r="FD2827" s="134"/>
    </row>
    <row r="2828" spans="2:160" x14ac:dyDescent="0.2">
      <c r="B2828" s="55">
        <f t="shared" si="265"/>
        <v>0</v>
      </c>
      <c r="C2828" s="55" t="str">
        <f t="shared" si="266"/>
        <v/>
      </c>
      <c r="D2828" s="55" t="str">
        <f t="shared" si="267"/>
        <v/>
      </c>
      <c r="E2828" s="55" t="str">
        <f t="shared" si="268"/>
        <v/>
      </c>
      <c r="F2828" s="55" t="str">
        <f t="shared" si="269"/>
        <v/>
      </c>
      <c r="G2828" s="55" t="str">
        <f t="shared" si="264"/>
        <v/>
      </c>
      <c r="H2828" s="136" t="str">
        <f>IF(AND(M2828&gt;0,M2828&lt;='Summary STATS'!$C$22),1,"")</f>
        <v/>
      </c>
      <c r="J2828" s="26">
        <v>2827</v>
      </c>
      <c r="R2828" s="15"/>
      <c r="S2828" s="15"/>
      <c r="EZ2828" s="134"/>
      <c r="FA2828" s="134"/>
      <c r="FB2828" s="134"/>
      <c r="FC2828" s="134"/>
      <c r="FD2828" s="134"/>
    </row>
    <row r="2829" spans="2:160" x14ac:dyDescent="0.2">
      <c r="B2829" s="55">
        <f t="shared" si="265"/>
        <v>0</v>
      </c>
      <c r="C2829" s="55" t="str">
        <f t="shared" si="266"/>
        <v/>
      </c>
      <c r="D2829" s="55" t="str">
        <f t="shared" si="267"/>
        <v/>
      </c>
      <c r="E2829" s="55" t="str">
        <f t="shared" si="268"/>
        <v/>
      </c>
      <c r="F2829" s="55" t="str">
        <f t="shared" si="269"/>
        <v/>
      </c>
      <c r="G2829" s="55" t="str">
        <f t="shared" si="264"/>
        <v/>
      </c>
      <c r="H2829" s="136" t="str">
        <f>IF(AND(M2829&gt;0,M2829&lt;='Summary STATS'!$C$22),1,"")</f>
        <v/>
      </c>
      <c r="J2829" s="26">
        <v>2828</v>
      </c>
      <c r="R2829" s="15"/>
      <c r="S2829" s="15"/>
      <c r="EZ2829" s="134"/>
      <c r="FA2829" s="134"/>
      <c r="FB2829" s="134"/>
      <c r="FC2829" s="134"/>
      <c r="FD2829" s="134"/>
    </row>
    <row r="2830" spans="2:160" x14ac:dyDescent="0.2">
      <c r="B2830" s="55">
        <f t="shared" si="265"/>
        <v>0</v>
      </c>
      <c r="C2830" s="55" t="str">
        <f t="shared" si="266"/>
        <v/>
      </c>
      <c r="D2830" s="55" t="str">
        <f t="shared" si="267"/>
        <v/>
      </c>
      <c r="E2830" s="55" t="str">
        <f t="shared" si="268"/>
        <v/>
      </c>
      <c r="F2830" s="55" t="str">
        <f t="shared" si="269"/>
        <v/>
      </c>
      <c r="G2830" s="55" t="str">
        <f t="shared" si="264"/>
        <v/>
      </c>
      <c r="H2830" s="136" t="str">
        <f>IF(AND(M2830&gt;0,M2830&lt;='Summary STATS'!$C$22),1,"")</f>
        <v/>
      </c>
      <c r="J2830" s="26">
        <v>2829</v>
      </c>
      <c r="R2830" s="15"/>
      <c r="S2830" s="15"/>
      <c r="EZ2830" s="134"/>
      <c r="FA2830" s="134"/>
      <c r="FB2830" s="134"/>
      <c r="FC2830" s="134"/>
      <c r="FD2830" s="134"/>
    </row>
    <row r="2831" spans="2:160" x14ac:dyDescent="0.2">
      <c r="B2831" s="55">
        <f t="shared" si="265"/>
        <v>0</v>
      </c>
      <c r="C2831" s="55" t="str">
        <f t="shared" si="266"/>
        <v/>
      </c>
      <c r="D2831" s="55" t="str">
        <f t="shared" si="267"/>
        <v/>
      </c>
      <c r="E2831" s="55" t="str">
        <f t="shared" si="268"/>
        <v/>
      </c>
      <c r="F2831" s="55" t="str">
        <f t="shared" si="269"/>
        <v/>
      </c>
      <c r="G2831" s="55" t="str">
        <f t="shared" si="264"/>
        <v/>
      </c>
      <c r="H2831" s="136" t="str">
        <f>IF(AND(M2831&gt;0,M2831&lt;='Summary STATS'!$C$22),1,"")</f>
        <v/>
      </c>
      <c r="J2831" s="26">
        <v>2830</v>
      </c>
      <c r="R2831" s="15"/>
      <c r="S2831" s="15"/>
      <c r="EZ2831" s="134"/>
      <c r="FA2831" s="134"/>
      <c r="FB2831" s="134"/>
      <c r="FC2831" s="134"/>
      <c r="FD2831" s="134"/>
    </row>
    <row r="2832" spans="2:160" x14ac:dyDescent="0.2">
      <c r="B2832" s="55">
        <f t="shared" si="265"/>
        <v>0</v>
      </c>
      <c r="C2832" s="55" t="str">
        <f t="shared" si="266"/>
        <v/>
      </c>
      <c r="D2832" s="55" t="str">
        <f t="shared" si="267"/>
        <v/>
      </c>
      <c r="E2832" s="55" t="str">
        <f t="shared" si="268"/>
        <v/>
      </c>
      <c r="F2832" s="55" t="str">
        <f t="shared" si="269"/>
        <v/>
      </c>
      <c r="G2832" s="55" t="str">
        <f t="shared" si="264"/>
        <v/>
      </c>
      <c r="H2832" s="136" t="str">
        <f>IF(AND(M2832&gt;0,M2832&lt;='Summary STATS'!$C$22),1,"")</f>
        <v/>
      </c>
      <c r="J2832" s="26">
        <v>2831</v>
      </c>
      <c r="R2832" s="15"/>
      <c r="S2832" s="15"/>
      <c r="EZ2832" s="134"/>
      <c r="FA2832" s="134"/>
      <c r="FB2832" s="134"/>
      <c r="FC2832" s="134"/>
      <c r="FD2832" s="134"/>
    </row>
    <row r="2833" spans="2:160" x14ac:dyDescent="0.2">
      <c r="B2833" s="55">
        <f t="shared" si="265"/>
        <v>0</v>
      </c>
      <c r="C2833" s="55" t="str">
        <f t="shared" si="266"/>
        <v/>
      </c>
      <c r="D2833" s="55" t="str">
        <f t="shared" si="267"/>
        <v/>
      </c>
      <c r="E2833" s="55" t="str">
        <f t="shared" si="268"/>
        <v/>
      </c>
      <c r="F2833" s="55" t="str">
        <f t="shared" si="269"/>
        <v/>
      </c>
      <c r="G2833" s="55" t="str">
        <f t="shared" si="264"/>
        <v/>
      </c>
      <c r="H2833" s="136" t="str">
        <f>IF(AND(M2833&gt;0,M2833&lt;='Summary STATS'!$C$22),1,"")</f>
        <v/>
      </c>
      <c r="J2833" s="26">
        <v>2832</v>
      </c>
      <c r="R2833" s="15"/>
      <c r="S2833" s="15"/>
      <c r="EZ2833" s="134"/>
      <c r="FA2833" s="134"/>
      <c r="FB2833" s="134"/>
      <c r="FC2833" s="134"/>
      <c r="FD2833" s="134"/>
    </row>
    <row r="2834" spans="2:160" x14ac:dyDescent="0.2">
      <c r="B2834" s="55">
        <f t="shared" si="265"/>
        <v>0</v>
      </c>
      <c r="C2834" s="55" t="str">
        <f t="shared" si="266"/>
        <v/>
      </c>
      <c r="D2834" s="55" t="str">
        <f t="shared" si="267"/>
        <v/>
      </c>
      <c r="E2834" s="55" t="str">
        <f t="shared" si="268"/>
        <v/>
      </c>
      <c r="F2834" s="55" t="str">
        <f t="shared" si="269"/>
        <v/>
      </c>
      <c r="G2834" s="55" t="str">
        <f t="shared" si="264"/>
        <v/>
      </c>
      <c r="H2834" s="136" t="str">
        <f>IF(AND(M2834&gt;0,M2834&lt;='Summary STATS'!$C$22),1,"")</f>
        <v/>
      </c>
      <c r="J2834" s="26">
        <v>2833</v>
      </c>
      <c r="R2834" s="15"/>
      <c r="S2834" s="15"/>
      <c r="EZ2834" s="134"/>
      <c r="FA2834" s="134"/>
      <c r="FB2834" s="134"/>
      <c r="FC2834" s="134"/>
      <c r="FD2834" s="134"/>
    </row>
    <row r="2835" spans="2:160" x14ac:dyDescent="0.2">
      <c r="B2835" s="55">
        <f t="shared" si="265"/>
        <v>0</v>
      </c>
      <c r="C2835" s="55" t="str">
        <f t="shared" si="266"/>
        <v/>
      </c>
      <c r="D2835" s="55" t="str">
        <f t="shared" si="267"/>
        <v/>
      </c>
      <c r="E2835" s="55" t="str">
        <f t="shared" si="268"/>
        <v/>
      </c>
      <c r="F2835" s="55" t="str">
        <f t="shared" si="269"/>
        <v/>
      </c>
      <c r="G2835" s="55" t="str">
        <f t="shared" si="264"/>
        <v/>
      </c>
      <c r="H2835" s="136" t="str">
        <f>IF(AND(M2835&gt;0,M2835&lt;='Summary STATS'!$C$22),1,"")</f>
        <v/>
      </c>
      <c r="J2835" s="26">
        <v>2834</v>
      </c>
      <c r="R2835" s="15"/>
      <c r="S2835" s="15"/>
      <c r="EZ2835" s="134"/>
      <c r="FA2835" s="134"/>
      <c r="FB2835" s="134"/>
      <c r="FC2835" s="134"/>
      <c r="FD2835" s="134"/>
    </row>
    <row r="2836" spans="2:160" x14ac:dyDescent="0.2">
      <c r="B2836" s="55">
        <f t="shared" si="265"/>
        <v>0</v>
      </c>
      <c r="C2836" s="55" t="str">
        <f t="shared" si="266"/>
        <v/>
      </c>
      <c r="D2836" s="55" t="str">
        <f t="shared" si="267"/>
        <v/>
      </c>
      <c r="E2836" s="55" t="str">
        <f t="shared" si="268"/>
        <v/>
      </c>
      <c r="F2836" s="55" t="str">
        <f t="shared" si="269"/>
        <v/>
      </c>
      <c r="G2836" s="55" t="str">
        <f t="shared" si="264"/>
        <v/>
      </c>
      <c r="H2836" s="136" t="str">
        <f>IF(AND(M2836&gt;0,M2836&lt;='Summary STATS'!$C$22),1,"")</f>
        <v/>
      </c>
      <c r="J2836" s="26">
        <v>2835</v>
      </c>
      <c r="R2836" s="15"/>
      <c r="S2836" s="15"/>
      <c r="EZ2836" s="134"/>
      <c r="FA2836" s="134"/>
      <c r="FB2836" s="134"/>
      <c r="FC2836" s="134"/>
      <c r="FD2836" s="134"/>
    </row>
    <row r="2837" spans="2:160" x14ac:dyDescent="0.2">
      <c r="B2837" s="55">
        <f t="shared" si="265"/>
        <v>0</v>
      </c>
      <c r="C2837" s="55" t="str">
        <f t="shared" si="266"/>
        <v/>
      </c>
      <c r="D2837" s="55" t="str">
        <f t="shared" si="267"/>
        <v/>
      </c>
      <c r="E2837" s="55" t="str">
        <f t="shared" si="268"/>
        <v/>
      </c>
      <c r="F2837" s="55" t="str">
        <f t="shared" si="269"/>
        <v/>
      </c>
      <c r="G2837" s="55" t="str">
        <f t="shared" si="264"/>
        <v/>
      </c>
      <c r="H2837" s="136" t="str">
        <f>IF(AND(M2837&gt;0,M2837&lt;='Summary STATS'!$C$22),1,"")</f>
        <v/>
      </c>
      <c r="J2837" s="26">
        <v>2836</v>
      </c>
      <c r="R2837" s="15"/>
      <c r="S2837" s="15"/>
      <c r="EZ2837" s="134"/>
      <c r="FA2837" s="134"/>
      <c r="FB2837" s="134"/>
      <c r="FC2837" s="134"/>
      <c r="FD2837" s="134"/>
    </row>
    <row r="2838" spans="2:160" x14ac:dyDescent="0.2">
      <c r="B2838" s="55">
        <f t="shared" si="265"/>
        <v>0</v>
      </c>
      <c r="C2838" s="55" t="str">
        <f t="shared" si="266"/>
        <v/>
      </c>
      <c r="D2838" s="55" t="str">
        <f t="shared" si="267"/>
        <v/>
      </c>
      <c r="E2838" s="55" t="str">
        <f t="shared" si="268"/>
        <v/>
      </c>
      <c r="F2838" s="55" t="str">
        <f t="shared" si="269"/>
        <v/>
      </c>
      <c r="G2838" s="55" t="str">
        <f t="shared" si="264"/>
        <v/>
      </c>
      <c r="H2838" s="136" t="str">
        <f>IF(AND(M2838&gt;0,M2838&lt;='Summary STATS'!$C$22),1,"")</f>
        <v/>
      </c>
      <c r="J2838" s="26">
        <v>2837</v>
      </c>
      <c r="R2838" s="15"/>
      <c r="S2838" s="15"/>
      <c r="EZ2838" s="134"/>
      <c r="FA2838" s="134"/>
      <c r="FB2838" s="134"/>
      <c r="FC2838" s="134"/>
      <c r="FD2838" s="134"/>
    </row>
    <row r="2839" spans="2:160" x14ac:dyDescent="0.2">
      <c r="B2839" s="55">
        <f t="shared" si="265"/>
        <v>0</v>
      </c>
      <c r="C2839" s="55" t="str">
        <f t="shared" si="266"/>
        <v/>
      </c>
      <c r="D2839" s="55" t="str">
        <f t="shared" si="267"/>
        <v/>
      </c>
      <c r="E2839" s="55" t="str">
        <f t="shared" si="268"/>
        <v/>
      </c>
      <c r="F2839" s="55" t="str">
        <f t="shared" si="269"/>
        <v/>
      </c>
      <c r="G2839" s="55" t="str">
        <f t="shared" si="264"/>
        <v/>
      </c>
      <c r="H2839" s="136" t="str">
        <f>IF(AND(M2839&gt;0,M2839&lt;='Summary STATS'!$C$22),1,"")</f>
        <v/>
      </c>
      <c r="J2839" s="26">
        <v>2838</v>
      </c>
      <c r="R2839" s="15"/>
      <c r="S2839" s="15"/>
      <c r="EZ2839" s="134"/>
      <c r="FA2839" s="134"/>
      <c r="FB2839" s="134"/>
      <c r="FC2839" s="134"/>
      <c r="FD2839" s="134"/>
    </row>
    <row r="2840" spans="2:160" x14ac:dyDescent="0.2">
      <c r="B2840" s="55">
        <f t="shared" si="265"/>
        <v>0</v>
      </c>
      <c r="C2840" s="55" t="str">
        <f t="shared" si="266"/>
        <v/>
      </c>
      <c r="D2840" s="55" t="str">
        <f t="shared" si="267"/>
        <v/>
      </c>
      <c r="E2840" s="55" t="str">
        <f t="shared" si="268"/>
        <v/>
      </c>
      <c r="F2840" s="55" t="str">
        <f t="shared" si="269"/>
        <v/>
      </c>
      <c r="G2840" s="55" t="str">
        <f t="shared" si="264"/>
        <v/>
      </c>
      <c r="H2840" s="136" t="str">
        <f>IF(AND(M2840&gt;0,M2840&lt;='Summary STATS'!$C$22),1,"")</f>
        <v/>
      </c>
      <c r="J2840" s="26">
        <v>2839</v>
      </c>
      <c r="R2840" s="15"/>
      <c r="S2840" s="15"/>
      <c r="EZ2840" s="134"/>
      <c r="FA2840" s="134"/>
      <c r="FB2840" s="134"/>
      <c r="FC2840" s="134"/>
      <c r="FD2840" s="134"/>
    </row>
    <row r="2841" spans="2:160" x14ac:dyDescent="0.2">
      <c r="B2841" s="55">
        <f t="shared" si="265"/>
        <v>0</v>
      </c>
      <c r="C2841" s="55" t="str">
        <f t="shared" si="266"/>
        <v/>
      </c>
      <c r="D2841" s="55" t="str">
        <f t="shared" si="267"/>
        <v/>
      </c>
      <c r="E2841" s="55" t="str">
        <f t="shared" si="268"/>
        <v/>
      </c>
      <c r="F2841" s="55" t="str">
        <f t="shared" si="269"/>
        <v/>
      </c>
      <c r="G2841" s="55" t="str">
        <f t="shared" si="264"/>
        <v/>
      </c>
      <c r="H2841" s="136" t="str">
        <f>IF(AND(M2841&gt;0,M2841&lt;='Summary STATS'!$C$22),1,"")</f>
        <v/>
      </c>
      <c r="J2841" s="26">
        <v>2840</v>
      </c>
      <c r="R2841" s="15"/>
      <c r="S2841" s="15"/>
      <c r="EZ2841" s="134"/>
      <c r="FA2841" s="134"/>
      <c r="FB2841" s="134"/>
      <c r="FC2841" s="134"/>
      <c r="FD2841" s="134"/>
    </row>
    <row r="2842" spans="2:160" x14ac:dyDescent="0.2">
      <c r="B2842" s="55">
        <f t="shared" si="265"/>
        <v>0</v>
      </c>
      <c r="C2842" s="55" t="str">
        <f t="shared" si="266"/>
        <v/>
      </c>
      <c r="D2842" s="55" t="str">
        <f t="shared" si="267"/>
        <v/>
      </c>
      <c r="E2842" s="55" t="str">
        <f t="shared" si="268"/>
        <v/>
      </c>
      <c r="F2842" s="55" t="str">
        <f t="shared" si="269"/>
        <v/>
      </c>
      <c r="G2842" s="55" t="str">
        <f t="shared" ref="G2842:G2905" si="270">IF($B2842&gt;=1,$M2842,"")</f>
        <v/>
      </c>
      <c r="H2842" s="136" t="str">
        <f>IF(AND(M2842&gt;0,M2842&lt;='Summary STATS'!$C$22),1,"")</f>
        <v/>
      </c>
      <c r="J2842" s="26">
        <v>2841</v>
      </c>
      <c r="R2842" s="15"/>
      <c r="S2842" s="15"/>
      <c r="EZ2842" s="134"/>
      <c r="FA2842" s="134"/>
      <c r="FB2842" s="134"/>
      <c r="FC2842" s="134"/>
      <c r="FD2842" s="134"/>
    </row>
    <row r="2843" spans="2:160" x14ac:dyDescent="0.2">
      <c r="B2843" s="55">
        <f t="shared" si="265"/>
        <v>0</v>
      </c>
      <c r="C2843" s="55" t="str">
        <f t="shared" si="266"/>
        <v/>
      </c>
      <c r="D2843" s="55" t="str">
        <f t="shared" si="267"/>
        <v/>
      </c>
      <c r="E2843" s="55" t="str">
        <f t="shared" si="268"/>
        <v/>
      </c>
      <c r="F2843" s="55" t="str">
        <f t="shared" si="269"/>
        <v/>
      </c>
      <c r="G2843" s="55" t="str">
        <f t="shared" si="270"/>
        <v/>
      </c>
      <c r="H2843" s="136" t="str">
        <f>IF(AND(M2843&gt;0,M2843&lt;='Summary STATS'!$C$22),1,"")</f>
        <v/>
      </c>
      <c r="J2843" s="26">
        <v>2842</v>
      </c>
      <c r="R2843" s="15"/>
      <c r="S2843" s="15"/>
      <c r="EZ2843" s="134"/>
      <c r="FA2843" s="134"/>
      <c r="FB2843" s="134"/>
      <c r="FC2843" s="134"/>
      <c r="FD2843" s="134"/>
    </row>
    <row r="2844" spans="2:160" x14ac:dyDescent="0.2">
      <c r="B2844" s="55">
        <f t="shared" si="265"/>
        <v>0</v>
      </c>
      <c r="C2844" s="55" t="str">
        <f t="shared" si="266"/>
        <v/>
      </c>
      <c r="D2844" s="55" t="str">
        <f t="shared" si="267"/>
        <v/>
      </c>
      <c r="E2844" s="55" t="str">
        <f t="shared" si="268"/>
        <v/>
      </c>
      <c r="F2844" s="55" t="str">
        <f t="shared" si="269"/>
        <v/>
      </c>
      <c r="G2844" s="55" t="str">
        <f t="shared" si="270"/>
        <v/>
      </c>
      <c r="H2844" s="136" t="str">
        <f>IF(AND(M2844&gt;0,M2844&lt;='Summary STATS'!$C$22),1,"")</f>
        <v/>
      </c>
      <c r="J2844" s="26">
        <v>2843</v>
      </c>
      <c r="R2844" s="15"/>
      <c r="S2844" s="15"/>
      <c r="EZ2844" s="134"/>
      <c r="FA2844" s="134"/>
      <c r="FB2844" s="134"/>
      <c r="FC2844" s="134"/>
      <c r="FD2844" s="134"/>
    </row>
    <row r="2845" spans="2:160" x14ac:dyDescent="0.2">
      <c r="B2845" s="55">
        <f t="shared" si="265"/>
        <v>0</v>
      </c>
      <c r="C2845" s="55" t="str">
        <f t="shared" si="266"/>
        <v/>
      </c>
      <c r="D2845" s="55" t="str">
        <f t="shared" si="267"/>
        <v/>
      </c>
      <c r="E2845" s="55" t="str">
        <f t="shared" si="268"/>
        <v/>
      </c>
      <c r="F2845" s="55" t="str">
        <f t="shared" si="269"/>
        <v/>
      </c>
      <c r="G2845" s="55" t="str">
        <f t="shared" si="270"/>
        <v/>
      </c>
      <c r="H2845" s="136" t="str">
        <f>IF(AND(M2845&gt;0,M2845&lt;='Summary STATS'!$C$22),1,"")</f>
        <v/>
      </c>
      <c r="J2845" s="26">
        <v>2844</v>
      </c>
      <c r="R2845" s="15"/>
      <c r="S2845" s="15"/>
      <c r="EZ2845" s="134"/>
      <c r="FA2845" s="134"/>
      <c r="FB2845" s="134"/>
      <c r="FC2845" s="134"/>
      <c r="FD2845" s="134"/>
    </row>
    <row r="2846" spans="2:160" x14ac:dyDescent="0.2">
      <c r="B2846" s="55">
        <f t="shared" si="265"/>
        <v>0</v>
      </c>
      <c r="C2846" s="55" t="str">
        <f t="shared" si="266"/>
        <v/>
      </c>
      <c r="D2846" s="55" t="str">
        <f t="shared" si="267"/>
        <v/>
      </c>
      <c r="E2846" s="55" t="str">
        <f t="shared" si="268"/>
        <v/>
      </c>
      <c r="F2846" s="55" t="str">
        <f t="shared" si="269"/>
        <v/>
      </c>
      <c r="G2846" s="55" t="str">
        <f t="shared" si="270"/>
        <v/>
      </c>
      <c r="H2846" s="136" t="str">
        <f>IF(AND(M2846&gt;0,M2846&lt;='Summary STATS'!$C$22),1,"")</f>
        <v/>
      </c>
      <c r="J2846" s="26">
        <v>2845</v>
      </c>
      <c r="R2846" s="15"/>
      <c r="S2846" s="15"/>
      <c r="EZ2846" s="134"/>
      <c r="FA2846" s="134"/>
      <c r="FB2846" s="134"/>
      <c r="FC2846" s="134"/>
      <c r="FD2846" s="134"/>
    </row>
    <row r="2847" spans="2:160" x14ac:dyDescent="0.2">
      <c r="B2847" s="55">
        <f t="shared" si="265"/>
        <v>0</v>
      </c>
      <c r="C2847" s="55" t="str">
        <f t="shared" si="266"/>
        <v/>
      </c>
      <c r="D2847" s="55" t="str">
        <f t="shared" si="267"/>
        <v/>
      </c>
      <c r="E2847" s="55" t="str">
        <f t="shared" si="268"/>
        <v/>
      </c>
      <c r="F2847" s="55" t="str">
        <f t="shared" si="269"/>
        <v/>
      </c>
      <c r="G2847" s="55" t="str">
        <f t="shared" si="270"/>
        <v/>
      </c>
      <c r="H2847" s="136" t="str">
        <f>IF(AND(M2847&gt;0,M2847&lt;='Summary STATS'!$C$22),1,"")</f>
        <v/>
      </c>
      <c r="J2847" s="26">
        <v>2846</v>
      </c>
      <c r="R2847" s="15"/>
      <c r="S2847" s="15"/>
      <c r="EZ2847" s="134"/>
      <c r="FA2847" s="134"/>
      <c r="FB2847" s="134"/>
      <c r="FC2847" s="134"/>
      <c r="FD2847" s="134"/>
    </row>
    <row r="2848" spans="2:160" x14ac:dyDescent="0.2">
      <c r="B2848" s="55">
        <f t="shared" si="265"/>
        <v>0</v>
      </c>
      <c r="C2848" s="55" t="str">
        <f t="shared" si="266"/>
        <v/>
      </c>
      <c r="D2848" s="55" t="str">
        <f t="shared" si="267"/>
        <v/>
      </c>
      <c r="E2848" s="55" t="str">
        <f t="shared" si="268"/>
        <v/>
      </c>
      <c r="F2848" s="55" t="str">
        <f t="shared" si="269"/>
        <v/>
      </c>
      <c r="G2848" s="55" t="str">
        <f t="shared" si="270"/>
        <v/>
      </c>
      <c r="H2848" s="136" t="str">
        <f>IF(AND(M2848&gt;0,M2848&lt;='Summary STATS'!$C$22),1,"")</f>
        <v/>
      </c>
      <c r="J2848" s="26">
        <v>2847</v>
      </c>
      <c r="R2848" s="15"/>
      <c r="S2848" s="15"/>
      <c r="EZ2848" s="134"/>
      <c r="FA2848" s="134"/>
      <c r="FB2848" s="134"/>
      <c r="FC2848" s="134"/>
      <c r="FD2848" s="134"/>
    </row>
    <row r="2849" spans="2:160" x14ac:dyDescent="0.2">
      <c r="B2849" s="55">
        <f t="shared" si="265"/>
        <v>0</v>
      </c>
      <c r="C2849" s="55" t="str">
        <f t="shared" si="266"/>
        <v/>
      </c>
      <c r="D2849" s="55" t="str">
        <f t="shared" si="267"/>
        <v/>
      </c>
      <c r="E2849" s="55" t="str">
        <f t="shared" si="268"/>
        <v/>
      </c>
      <c r="F2849" s="55" t="str">
        <f t="shared" si="269"/>
        <v/>
      </c>
      <c r="G2849" s="55" t="str">
        <f t="shared" si="270"/>
        <v/>
      </c>
      <c r="H2849" s="136" t="str">
        <f>IF(AND(M2849&gt;0,M2849&lt;='Summary STATS'!$C$22),1,"")</f>
        <v/>
      </c>
      <c r="J2849" s="26">
        <v>2848</v>
      </c>
      <c r="R2849" s="15"/>
      <c r="S2849" s="15"/>
      <c r="EZ2849" s="134"/>
      <c r="FA2849" s="134"/>
      <c r="FB2849" s="134"/>
      <c r="FC2849" s="134"/>
      <c r="FD2849" s="134"/>
    </row>
    <row r="2850" spans="2:160" x14ac:dyDescent="0.2">
      <c r="B2850" s="55">
        <f t="shared" si="265"/>
        <v>0</v>
      </c>
      <c r="C2850" s="55" t="str">
        <f t="shared" si="266"/>
        <v/>
      </c>
      <c r="D2850" s="55" t="str">
        <f t="shared" si="267"/>
        <v/>
      </c>
      <c r="E2850" s="55" t="str">
        <f t="shared" si="268"/>
        <v/>
      </c>
      <c r="F2850" s="55" t="str">
        <f t="shared" si="269"/>
        <v/>
      </c>
      <c r="G2850" s="55" t="str">
        <f t="shared" si="270"/>
        <v/>
      </c>
      <c r="H2850" s="136" t="str">
        <f>IF(AND(M2850&gt;0,M2850&lt;='Summary STATS'!$C$22),1,"")</f>
        <v/>
      </c>
      <c r="J2850" s="26">
        <v>2849</v>
      </c>
      <c r="R2850" s="15"/>
      <c r="S2850" s="15"/>
      <c r="EZ2850" s="134"/>
      <c r="FA2850" s="134"/>
      <c r="FB2850" s="134"/>
      <c r="FC2850" s="134"/>
      <c r="FD2850" s="134"/>
    </row>
    <row r="2851" spans="2:160" x14ac:dyDescent="0.2">
      <c r="B2851" s="55">
        <f t="shared" si="265"/>
        <v>0</v>
      </c>
      <c r="C2851" s="55" t="str">
        <f t="shared" si="266"/>
        <v/>
      </c>
      <c r="D2851" s="55" t="str">
        <f t="shared" si="267"/>
        <v/>
      </c>
      <c r="E2851" s="55" t="str">
        <f t="shared" si="268"/>
        <v/>
      </c>
      <c r="F2851" s="55" t="str">
        <f t="shared" si="269"/>
        <v/>
      </c>
      <c r="G2851" s="55" t="str">
        <f t="shared" si="270"/>
        <v/>
      </c>
      <c r="H2851" s="136" t="str">
        <f>IF(AND(M2851&gt;0,M2851&lt;='Summary STATS'!$C$22),1,"")</f>
        <v/>
      </c>
      <c r="J2851" s="26">
        <v>2850</v>
      </c>
      <c r="R2851" s="15"/>
      <c r="S2851" s="15"/>
      <c r="EZ2851" s="134"/>
      <c r="FA2851" s="134"/>
      <c r="FB2851" s="134"/>
      <c r="FC2851" s="134"/>
      <c r="FD2851" s="134"/>
    </row>
    <row r="2852" spans="2:160" x14ac:dyDescent="0.2">
      <c r="B2852" s="55">
        <f t="shared" si="265"/>
        <v>0</v>
      </c>
      <c r="C2852" s="55" t="str">
        <f t="shared" si="266"/>
        <v/>
      </c>
      <c r="D2852" s="55" t="str">
        <f t="shared" si="267"/>
        <v/>
      </c>
      <c r="E2852" s="55" t="str">
        <f t="shared" si="268"/>
        <v/>
      </c>
      <c r="F2852" s="55" t="str">
        <f t="shared" si="269"/>
        <v/>
      </c>
      <c r="G2852" s="55" t="str">
        <f t="shared" si="270"/>
        <v/>
      </c>
      <c r="H2852" s="136" t="str">
        <f>IF(AND(M2852&gt;0,M2852&lt;='Summary STATS'!$C$22),1,"")</f>
        <v/>
      </c>
      <c r="J2852" s="26">
        <v>2851</v>
      </c>
      <c r="R2852" s="15"/>
      <c r="S2852" s="15"/>
      <c r="EZ2852" s="134"/>
      <c r="FA2852" s="134"/>
      <c r="FB2852" s="134"/>
      <c r="FC2852" s="134"/>
      <c r="FD2852" s="134"/>
    </row>
    <row r="2853" spans="2:160" x14ac:dyDescent="0.2">
      <c r="B2853" s="55">
        <f t="shared" si="265"/>
        <v>0</v>
      </c>
      <c r="C2853" s="55" t="str">
        <f t="shared" si="266"/>
        <v/>
      </c>
      <c r="D2853" s="55" t="str">
        <f t="shared" si="267"/>
        <v/>
      </c>
      <c r="E2853" s="55" t="str">
        <f t="shared" si="268"/>
        <v/>
      </c>
      <c r="F2853" s="55" t="str">
        <f t="shared" si="269"/>
        <v/>
      </c>
      <c r="G2853" s="55" t="str">
        <f t="shared" si="270"/>
        <v/>
      </c>
      <c r="H2853" s="136" t="str">
        <f>IF(AND(M2853&gt;0,M2853&lt;='Summary STATS'!$C$22),1,"")</f>
        <v/>
      </c>
      <c r="J2853" s="26">
        <v>2852</v>
      </c>
      <c r="R2853" s="15"/>
      <c r="S2853" s="15"/>
      <c r="EZ2853" s="134"/>
      <c r="FA2853" s="134"/>
      <c r="FB2853" s="134"/>
      <c r="FC2853" s="134"/>
      <c r="FD2853" s="134"/>
    </row>
    <row r="2854" spans="2:160" x14ac:dyDescent="0.2">
      <c r="B2854" s="55">
        <f t="shared" si="265"/>
        <v>0</v>
      </c>
      <c r="C2854" s="55" t="str">
        <f t="shared" si="266"/>
        <v/>
      </c>
      <c r="D2854" s="55" t="str">
        <f t="shared" si="267"/>
        <v/>
      </c>
      <c r="E2854" s="55" t="str">
        <f t="shared" si="268"/>
        <v/>
      </c>
      <c r="F2854" s="55" t="str">
        <f t="shared" si="269"/>
        <v/>
      </c>
      <c r="G2854" s="55" t="str">
        <f t="shared" si="270"/>
        <v/>
      </c>
      <c r="H2854" s="136" t="str">
        <f>IF(AND(M2854&gt;0,M2854&lt;='Summary STATS'!$C$22),1,"")</f>
        <v/>
      </c>
      <c r="J2854" s="26">
        <v>2853</v>
      </c>
      <c r="R2854" s="15"/>
      <c r="S2854" s="15"/>
      <c r="EZ2854" s="134"/>
      <c r="FA2854" s="134"/>
      <c r="FB2854" s="134"/>
      <c r="FC2854" s="134"/>
      <c r="FD2854" s="134"/>
    </row>
    <row r="2855" spans="2:160" x14ac:dyDescent="0.2">
      <c r="B2855" s="55">
        <f t="shared" si="265"/>
        <v>0</v>
      </c>
      <c r="C2855" s="55" t="str">
        <f t="shared" si="266"/>
        <v/>
      </c>
      <c r="D2855" s="55" t="str">
        <f t="shared" si="267"/>
        <v/>
      </c>
      <c r="E2855" s="55" t="str">
        <f t="shared" si="268"/>
        <v/>
      </c>
      <c r="F2855" s="55" t="str">
        <f t="shared" si="269"/>
        <v/>
      </c>
      <c r="G2855" s="55" t="str">
        <f t="shared" si="270"/>
        <v/>
      </c>
      <c r="H2855" s="136" t="str">
        <f>IF(AND(M2855&gt;0,M2855&lt;='Summary STATS'!$C$22),1,"")</f>
        <v/>
      </c>
      <c r="J2855" s="26">
        <v>2854</v>
      </c>
      <c r="R2855" s="15"/>
      <c r="S2855" s="15"/>
      <c r="EZ2855" s="134"/>
      <c r="FA2855" s="134"/>
      <c r="FB2855" s="134"/>
      <c r="FC2855" s="134"/>
      <c r="FD2855" s="134"/>
    </row>
    <row r="2856" spans="2:160" x14ac:dyDescent="0.2">
      <c r="B2856" s="55">
        <f t="shared" si="265"/>
        <v>0</v>
      </c>
      <c r="C2856" s="55" t="str">
        <f t="shared" si="266"/>
        <v/>
      </c>
      <c r="D2856" s="55" t="str">
        <f t="shared" si="267"/>
        <v/>
      </c>
      <c r="E2856" s="55" t="str">
        <f t="shared" si="268"/>
        <v/>
      </c>
      <c r="F2856" s="55" t="str">
        <f t="shared" si="269"/>
        <v/>
      </c>
      <c r="G2856" s="55" t="str">
        <f t="shared" si="270"/>
        <v/>
      </c>
      <c r="H2856" s="136" t="str">
        <f>IF(AND(M2856&gt;0,M2856&lt;='Summary STATS'!$C$22),1,"")</f>
        <v/>
      </c>
      <c r="J2856" s="26">
        <v>2855</v>
      </c>
      <c r="R2856" s="15"/>
      <c r="S2856" s="15"/>
      <c r="EZ2856" s="134"/>
      <c r="FA2856" s="134"/>
      <c r="FB2856" s="134"/>
      <c r="FC2856" s="134"/>
      <c r="FD2856" s="134"/>
    </row>
    <row r="2857" spans="2:160" x14ac:dyDescent="0.2">
      <c r="B2857" s="55">
        <f t="shared" si="265"/>
        <v>0</v>
      </c>
      <c r="C2857" s="55" t="str">
        <f t="shared" si="266"/>
        <v/>
      </c>
      <c r="D2857" s="55" t="str">
        <f t="shared" si="267"/>
        <v/>
      </c>
      <c r="E2857" s="55" t="str">
        <f t="shared" si="268"/>
        <v/>
      </c>
      <c r="F2857" s="55" t="str">
        <f t="shared" si="269"/>
        <v/>
      </c>
      <c r="G2857" s="55" t="str">
        <f t="shared" si="270"/>
        <v/>
      </c>
      <c r="H2857" s="136" t="str">
        <f>IF(AND(M2857&gt;0,M2857&lt;='Summary STATS'!$C$22),1,"")</f>
        <v/>
      </c>
      <c r="J2857" s="26">
        <v>2856</v>
      </c>
      <c r="R2857" s="15"/>
      <c r="S2857" s="15"/>
      <c r="EZ2857" s="134"/>
      <c r="FA2857" s="134"/>
      <c r="FB2857" s="134"/>
      <c r="FC2857" s="134"/>
      <c r="FD2857" s="134"/>
    </row>
    <row r="2858" spans="2:160" x14ac:dyDescent="0.2">
      <c r="B2858" s="55">
        <f t="shared" si="265"/>
        <v>0</v>
      </c>
      <c r="C2858" s="55" t="str">
        <f t="shared" si="266"/>
        <v/>
      </c>
      <c r="D2858" s="55" t="str">
        <f t="shared" si="267"/>
        <v/>
      </c>
      <c r="E2858" s="55" t="str">
        <f t="shared" si="268"/>
        <v/>
      </c>
      <c r="F2858" s="55" t="str">
        <f t="shared" si="269"/>
        <v/>
      </c>
      <c r="G2858" s="55" t="str">
        <f t="shared" si="270"/>
        <v/>
      </c>
      <c r="H2858" s="136" t="str">
        <f>IF(AND(M2858&gt;0,M2858&lt;='Summary STATS'!$C$22),1,"")</f>
        <v/>
      </c>
      <c r="J2858" s="26">
        <v>2857</v>
      </c>
      <c r="R2858" s="15"/>
      <c r="S2858" s="15"/>
      <c r="EZ2858" s="134"/>
      <c r="FA2858" s="134"/>
      <c r="FB2858" s="134"/>
      <c r="FC2858" s="134"/>
      <c r="FD2858" s="134"/>
    </row>
    <row r="2859" spans="2:160" x14ac:dyDescent="0.2">
      <c r="B2859" s="55">
        <f t="shared" si="265"/>
        <v>0</v>
      </c>
      <c r="C2859" s="55" t="str">
        <f t="shared" si="266"/>
        <v/>
      </c>
      <c r="D2859" s="55" t="str">
        <f t="shared" si="267"/>
        <v/>
      </c>
      <c r="E2859" s="55" t="str">
        <f t="shared" si="268"/>
        <v/>
      </c>
      <c r="F2859" s="55" t="str">
        <f t="shared" si="269"/>
        <v/>
      </c>
      <c r="G2859" s="55" t="str">
        <f t="shared" si="270"/>
        <v/>
      </c>
      <c r="H2859" s="136" t="str">
        <f>IF(AND(M2859&gt;0,M2859&lt;='Summary STATS'!$C$22),1,"")</f>
        <v/>
      </c>
      <c r="J2859" s="26">
        <v>2858</v>
      </c>
      <c r="R2859" s="15"/>
      <c r="S2859" s="15"/>
      <c r="EZ2859" s="134"/>
      <c r="FA2859" s="134"/>
      <c r="FB2859" s="134"/>
      <c r="FC2859" s="134"/>
      <c r="FD2859" s="134"/>
    </row>
    <row r="2860" spans="2:160" x14ac:dyDescent="0.2">
      <c r="B2860" s="55">
        <f t="shared" si="265"/>
        <v>0</v>
      </c>
      <c r="C2860" s="55" t="str">
        <f t="shared" si="266"/>
        <v/>
      </c>
      <c r="D2860" s="55" t="str">
        <f t="shared" si="267"/>
        <v/>
      </c>
      <c r="E2860" s="55" t="str">
        <f t="shared" si="268"/>
        <v/>
      </c>
      <c r="F2860" s="55" t="str">
        <f t="shared" si="269"/>
        <v/>
      </c>
      <c r="G2860" s="55" t="str">
        <f t="shared" si="270"/>
        <v/>
      </c>
      <c r="H2860" s="136" t="str">
        <f>IF(AND(M2860&gt;0,M2860&lt;='Summary STATS'!$C$22),1,"")</f>
        <v/>
      </c>
      <c r="J2860" s="26">
        <v>2859</v>
      </c>
      <c r="R2860" s="15"/>
      <c r="S2860" s="15"/>
      <c r="EZ2860" s="134"/>
      <c r="FA2860" s="134"/>
      <c r="FB2860" s="134"/>
      <c r="FC2860" s="134"/>
      <c r="FD2860" s="134"/>
    </row>
    <row r="2861" spans="2:160" x14ac:dyDescent="0.2">
      <c r="B2861" s="55">
        <f t="shared" si="265"/>
        <v>0</v>
      </c>
      <c r="C2861" s="55" t="str">
        <f t="shared" si="266"/>
        <v/>
      </c>
      <c r="D2861" s="55" t="str">
        <f t="shared" si="267"/>
        <v/>
      </c>
      <c r="E2861" s="55" t="str">
        <f t="shared" si="268"/>
        <v/>
      </c>
      <c r="F2861" s="55" t="str">
        <f t="shared" si="269"/>
        <v/>
      </c>
      <c r="G2861" s="55" t="str">
        <f t="shared" si="270"/>
        <v/>
      </c>
      <c r="H2861" s="136" t="str">
        <f>IF(AND(M2861&gt;0,M2861&lt;='Summary STATS'!$C$22),1,"")</f>
        <v/>
      </c>
      <c r="J2861" s="26">
        <v>2860</v>
      </c>
      <c r="R2861" s="15"/>
      <c r="S2861" s="15"/>
      <c r="EZ2861" s="134"/>
      <c r="FA2861" s="134"/>
      <c r="FB2861" s="134"/>
      <c r="FC2861" s="134"/>
      <c r="FD2861" s="134"/>
    </row>
    <row r="2862" spans="2:160" x14ac:dyDescent="0.2">
      <c r="B2862" s="55">
        <f t="shared" si="265"/>
        <v>0</v>
      </c>
      <c r="C2862" s="55" t="str">
        <f t="shared" si="266"/>
        <v/>
      </c>
      <c r="D2862" s="55" t="str">
        <f t="shared" si="267"/>
        <v/>
      </c>
      <c r="E2862" s="55" t="str">
        <f t="shared" si="268"/>
        <v/>
      </c>
      <c r="F2862" s="55" t="str">
        <f t="shared" si="269"/>
        <v/>
      </c>
      <c r="G2862" s="55" t="str">
        <f t="shared" si="270"/>
        <v/>
      </c>
      <c r="H2862" s="136" t="str">
        <f>IF(AND(M2862&gt;0,M2862&lt;='Summary STATS'!$C$22),1,"")</f>
        <v/>
      </c>
      <c r="J2862" s="26">
        <v>2861</v>
      </c>
      <c r="R2862" s="15"/>
      <c r="S2862" s="15"/>
      <c r="EZ2862" s="134"/>
      <c r="FA2862" s="134"/>
      <c r="FB2862" s="134"/>
      <c r="FC2862" s="134"/>
      <c r="FD2862" s="134"/>
    </row>
    <row r="2863" spans="2:160" x14ac:dyDescent="0.2">
      <c r="B2863" s="55">
        <f t="shared" si="265"/>
        <v>0</v>
      </c>
      <c r="C2863" s="55" t="str">
        <f t="shared" si="266"/>
        <v/>
      </c>
      <c r="D2863" s="55" t="str">
        <f t="shared" si="267"/>
        <v/>
      </c>
      <c r="E2863" s="55" t="str">
        <f t="shared" si="268"/>
        <v/>
      </c>
      <c r="F2863" s="55" t="str">
        <f t="shared" si="269"/>
        <v/>
      </c>
      <c r="G2863" s="55" t="str">
        <f t="shared" si="270"/>
        <v/>
      </c>
      <c r="H2863" s="136" t="str">
        <f>IF(AND(M2863&gt;0,M2863&lt;='Summary STATS'!$C$22),1,"")</f>
        <v/>
      </c>
      <c r="J2863" s="26">
        <v>2862</v>
      </c>
      <c r="R2863" s="15"/>
      <c r="S2863" s="15"/>
      <c r="EZ2863" s="134"/>
      <c r="FA2863" s="134"/>
      <c r="FB2863" s="134"/>
      <c r="FC2863" s="134"/>
      <c r="FD2863" s="134"/>
    </row>
    <row r="2864" spans="2:160" x14ac:dyDescent="0.2">
      <c r="B2864" s="55">
        <f t="shared" si="265"/>
        <v>0</v>
      </c>
      <c r="C2864" s="55" t="str">
        <f t="shared" si="266"/>
        <v/>
      </c>
      <c r="D2864" s="55" t="str">
        <f t="shared" si="267"/>
        <v/>
      </c>
      <c r="E2864" s="55" t="str">
        <f t="shared" si="268"/>
        <v/>
      </c>
      <c r="F2864" s="55" t="str">
        <f t="shared" si="269"/>
        <v/>
      </c>
      <c r="G2864" s="55" t="str">
        <f t="shared" si="270"/>
        <v/>
      </c>
      <c r="H2864" s="136" t="str">
        <f>IF(AND(M2864&gt;0,M2864&lt;='Summary STATS'!$C$22),1,"")</f>
        <v/>
      </c>
      <c r="J2864" s="26">
        <v>2863</v>
      </c>
      <c r="R2864" s="15"/>
      <c r="S2864" s="15"/>
      <c r="EZ2864" s="134"/>
      <c r="FA2864" s="134"/>
      <c r="FB2864" s="134"/>
      <c r="FC2864" s="134"/>
      <c r="FD2864" s="134"/>
    </row>
    <row r="2865" spans="2:160" x14ac:dyDescent="0.2">
      <c r="B2865" s="55">
        <f t="shared" si="265"/>
        <v>0</v>
      </c>
      <c r="C2865" s="55" t="str">
        <f t="shared" si="266"/>
        <v/>
      </c>
      <c r="D2865" s="55" t="str">
        <f t="shared" si="267"/>
        <v/>
      </c>
      <c r="E2865" s="55" t="str">
        <f t="shared" si="268"/>
        <v/>
      </c>
      <c r="F2865" s="55" t="str">
        <f t="shared" si="269"/>
        <v/>
      </c>
      <c r="G2865" s="55" t="str">
        <f t="shared" si="270"/>
        <v/>
      </c>
      <c r="H2865" s="136" t="str">
        <f>IF(AND(M2865&gt;0,M2865&lt;='Summary STATS'!$C$22),1,"")</f>
        <v/>
      </c>
      <c r="J2865" s="26">
        <v>2864</v>
      </c>
      <c r="R2865" s="15"/>
      <c r="S2865" s="15"/>
      <c r="EZ2865" s="134"/>
      <c r="FA2865" s="134"/>
      <c r="FB2865" s="134"/>
      <c r="FC2865" s="134"/>
      <c r="FD2865" s="134"/>
    </row>
    <row r="2866" spans="2:160" x14ac:dyDescent="0.2">
      <c r="B2866" s="55">
        <f t="shared" si="265"/>
        <v>0</v>
      </c>
      <c r="C2866" s="55" t="str">
        <f t="shared" si="266"/>
        <v/>
      </c>
      <c r="D2866" s="55" t="str">
        <f t="shared" si="267"/>
        <v/>
      </c>
      <c r="E2866" s="55" t="str">
        <f t="shared" si="268"/>
        <v/>
      </c>
      <c r="F2866" s="55" t="str">
        <f t="shared" si="269"/>
        <v/>
      </c>
      <c r="G2866" s="55" t="str">
        <f t="shared" si="270"/>
        <v/>
      </c>
      <c r="H2866" s="136" t="str">
        <f>IF(AND(M2866&gt;0,M2866&lt;='Summary STATS'!$C$22),1,"")</f>
        <v/>
      </c>
      <c r="J2866" s="26">
        <v>2865</v>
      </c>
      <c r="R2866" s="15"/>
      <c r="S2866" s="15"/>
      <c r="EZ2866" s="134"/>
      <c r="FA2866" s="134"/>
      <c r="FB2866" s="134"/>
      <c r="FC2866" s="134"/>
      <c r="FD2866" s="134"/>
    </row>
    <row r="2867" spans="2:160" x14ac:dyDescent="0.2">
      <c r="B2867" s="55">
        <f t="shared" si="265"/>
        <v>0</v>
      </c>
      <c r="C2867" s="55" t="str">
        <f t="shared" si="266"/>
        <v/>
      </c>
      <c r="D2867" s="55" t="str">
        <f t="shared" si="267"/>
        <v/>
      </c>
      <c r="E2867" s="55" t="str">
        <f t="shared" si="268"/>
        <v/>
      </c>
      <c r="F2867" s="55" t="str">
        <f t="shared" si="269"/>
        <v/>
      </c>
      <c r="G2867" s="55" t="str">
        <f t="shared" si="270"/>
        <v/>
      </c>
      <c r="H2867" s="136" t="str">
        <f>IF(AND(M2867&gt;0,M2867&lt;='Summary STATS'!$C$22),1,"")</f>
        <v/>
      </c>
      <c r="J2867" s="26">
        <v>2866</v>
      </c>
      <c r="R2867" s="15"/>
      <c r="S2867" s="15"/>
      <c r="EZ2867" s="134"/>
      <c r="FA2867" s="134"/>
      <c r="FB2867" s="134"/>
      <c r="FC2867" s="134"/>
      <c r="FD2867" s="134"/>
    </row>
    <row r="2868" spans="2:160" x14ac:dyDescent="0.2">
      <c r="B2868" s="55">
        <f t="shared" si="265"/>
        <v>0</v>
      </c>
      <c r="C2868" s="55" t="str">
        <f t="shared" si="266"/>
        <v/>
      </c>
      <c r="D2868" s="55" t="str">
        <f t="shared" si="267"/>
        <v/>
      </c>
      <c r="E2868" s="55" t="str">
        <f t="shared" si="268"/>
        <v/>
      </c>
      <c r="F2868" s="55" t="str">
        <f t="shared" si="269"/>
        <v/>
      </c>
      <c r="G2868" s="55" t="str">
        <f t="shared" si="270"/>
        <v/>
      </c>
      <c r="H2868" s="136" t="str">
        <f>IF(AND(M2868&gt;0,M2868&lt;='Summary STATS'!$C$22),1,"")</f>
        <v/>
      </c>
      <c r="J2868" s="26">
        <v>2867</v>
      </c>
      <c r="R2868" s="15"/>
      <c r="S2868" s="15"/>
      <c r="EZ2868" s="134"/>
      <c r="FA2868" s="134"/>
      <c r="FB2868" s="134"/>
      <c r="FC2868" s="134"/>
      <c r="FD2868" s="134"/>
    </row>
    <row r="2869" spans="2:160" x14ac:dyDescent="0.2">
      <c r="B2869" s="55">
        <f t="shared" si="265"/>
        <v>0</v>
      </c>
      <c r="C2869" s="55" t="str">
        <f t="shared" si="266"/>
        <v/>
      </c>
      <c r="D2869" s="55" t="str">
        <f t="shared" si="267"/>
        <v/>
      </c>
      <c r="E2869" s="55" t="str">
        <f t="shared" si="268"/>
        <v/>
      </c>
      <c r="F2869" s="55" t="str">
        <f t="shared" si="269"/>
        <v/>
      </c>
      <c r="G2869" s="55" t="str">
        <f t="shared" si="270"/>
        <v/>
      </c>
      <c r="H2869" s="136" t="str">
        <f>IF(AND(M2869&gt;0,M2869&lt;='Summary STATS'!$C$22),1,"")</f>
        <v/>
      </c>
      <c r="J2869" s="26">
        <v>2868</v>
      </c>
      <c r="R2869" s="15"/>
      <c r="S2869" s="15"/>
      <c r="EZ2869" s="134"/>
      <c r="FA2869" s="134"/>
      <c r="FB2869" s="134"/>
      <c r="FC2869" s="134"/>
      <c r="FD2869" s="134"/>
    </row>
    <row r="2870" spans="2:160" x14ac:dyDescent="0.2">
      <c r="B2870" s="55">
        <f t="shared" si="265"/>
        <v>0</v>
      </c>
      <c r="C2870" s="55" t="str">
        <f t="shared" si="266"/>
        <v/>
      </c>
      <c r="D2870" s="55" t="str">
        <f t="shared" si="267"/>
        <v/>
      </c>
      <c r="E2870" s="55" t="str">
        <f t="shared" si="268"/>
        <v/>
      </c>
      <c r="F2870" s="55" t="str">
        <f t="shared" si="269"/>
        <v/>
      </c>
      <c r="G2870" s="55" t="str">
        <f t="shared" si="270"/>
        <v/>
      </c>
      <c r="H2870" s="136" t="str">
        <f>IF(AND(M2870&gt;0,M2870&lt;='Summary STATS'!$C$22),1,"")</f>
        <v/>
      </c>
      <c r="J2870" s="26">
        <v>2869</v>
      </c>
      <c r="R2870" s="15"/>
      <c r="S2870" s="15"/>
      <c r="EZ2870" s="134"/>
      <c r="FA2870" s="134"/>
      <c r="FB2870" s="134"/>
      <c r="FC2870" s="134"/>
      <c r="FD2870" s="134"/>
    </row>
    <row r="2871" spans="2:160" x14ac:dyDescent="0.2">
      <c r="B2871" s="55">
        <f t="shared" si="265"/>
        <v>0</v>
      </c>
      <c r="C2871" s="55" t="str">
        <f t="shared" si="266"/>
        <v/>
      </c>
      <c r="D2871" s="55" t="str">
        <f t="shared" si="267"/>
        <v/>
      </c>
      <c r="E2871" s="55" t="str">
        <f t="shared" si="268"/>
        <v/>
      </c>
      <c r="F2871" s="55" t="str">
        <f t="shared" si="269"/>
        <v/>
      </c>
      <c r="G2871" s="55" t="str">
        <f t="shared" si="270"/>
        <v/>
      </c>
      <c r="H2871" s="136" t="str">
        <f>IF(AND(M2871&gt;0,M2871&lt;='Summary STATS'!$C$22),1,"")</f>
        <v/>
      </c>
      <c r="J2871" s="26">
        <v>2870</v>
      </c>
      <c r="R2871" s="15"/>
      <c r="S2871" s="15"/>
      <c r="EZ2871" s="134"/>
      <c r="FA2871" s="134"/>
      <c r="FB2871" s="134"/>
      <c r="FC2871" s="134"/>
      <c r="FD2871" s="134"/>
    </row>
    <row r="2872" spans="2:160" x14ac:dyDescent="0.2">
      <c r="B2872" s="55">
        <f t="shared" si="265"/>
        <v>0</v>
      </c>
      <c r="C2872" s="55" t="str">
        <f t="shared" si="266"/>
        <v/>
      </c>
      <c r="D2872" s="55" t="str">
        <f t="shared" si="267"/>
        <v/>
      </c>
      <c r="E2872" s="55" t="str">
        <f t="shared" si="268"/>
        <v/>
      </c>
      <c r="F2872" s="55" t="str">
        <f t="shared" si="269"/>
        <v/>
      </c>
      <c r="G2872" s="55" t="str">
        <f t="shared" si="270"/>
        <v/>
      </c>
      <c r="H2872" s="136" t="str">
        <f>IF(AND(M2872&gt;0,M2872&lt;='Summary STATS'!$C$22),1,"")</f>
        <v/>
      </c>
      <c r="J2872" s="26">
        <v>2871</v>
      </c>
      <c r="R2872" s="15"/>
      <c r="S2872" s="15"/>
      <c r="EZ2872" s="134"/>
      <c r="FA2872" s="134"/>
      <c r="FB2872" s="134"/>
      <c r="FC2872" s="134"/>
      <c r="FD2872" s="134"/>
    </row>
    <row r="2873" spans="2:160" x14ac:dyDescent="0.2">
      <c r="B2873" s="55">
        <f t="shared" si="265"/>
        <v>0</v>
      </c>
      <c r="C2873" s="55" t="str">
        <f t="shared" si="266"/>
        <v/>
      </c>
      <c r="D2873" s="55" t="str">
        <f t="shared" si="267"/>
        <v/>
      </c>
      <c r="E2873" s="55" t="str">
        <f t="shared" si="268"/>
        <v/>
      </c>
      <c r="F2873" s="55" t="str">
        <f t="shared" si="269"/>
        <v/>
      </c>
      <c r="G2873" s="55" t="str">
        <f t="shared" si="270"/>
        <v/>
      </c>
      <c r="H2873" s="136" t="str">
        <f>IF(AND(M2873&gt;0,M2873&lt;='Summary STATS'!$C$22),1,"")</f>
        <v/>
      </c>
      <c r="J2873" s="26">
        <v>2872</v>
      </c>
      <c r="R2873" s="15"/>
      <c r="S2873" s="15"/>
      <c r="EZ2873" s="134"/>
      <c r="FA2873" s="134"/>
      <c r="FB2873" s="134"/>
      <c r="FC2873" s="134"/>
      <c r="FD2873" s="134"/>
    </row>
    <row r="2874" spans="2:160" x14ac:dyDescent="0.2">
      <c r="B2874" s="55">
        <f t="shared" si="265"/>
        <v>0</v>
      </c>
      <c r="C2874" s="55" t="str">
        <f t="shared" si="266"/>
        <v/>
      </c>
      <c r="D2874" s="55" t="str">
        <f t="shared" si="267"/>
        <v/>
      </c>
      <c r="E2874" s="55" t="str">
        <f t="shared" si="268"/>
        <v/>
      </c>
      <c r="F2874" s="55" t="str">
        <f t="shared" si="269"/>
        <v/>
      </c>
      <c r="G2874" s="55" t="str">
        <f t="shared" si="270"/>
        <v/>
      </c>
      <c r="H2874" s="136" t="str">
        <f>IF(AND(M2874&gt;0,M2874&lt;='Summary STATS'!$C$22),1,"")</f>
        <v/>
      </c>
      <c r="J2874" s="26">
        <v>2873</v>
      </c>
      <c r="R2874" s="15"/>
      <c r="S2874" s="15"/>
      <c r="EZ2874" s="134"/>
      <c r="FA2874" s="134"/>
      <c r="FB2874" s="134"/>
      <c r="FC2874" s="134"/>
      <c r="FD2874" s="134"/>
    </row>
    <row r="2875" spans="2:160" x14ac:dyDescent="0.2">
      <c r="B2875" s="55">
        <f t="shared" si="265"/>
        <v>0</v>
      </c>
      <c r="C2875" s="55" t="str">
        <f t="shared" si="266"/>
        <v/>
      </c>
      <c r="D2875" s="55" t="str">
        <f t="shared" si="267"/>
        <v/>
      </c>
      <c r="E2875" s="55" t="str">
        <f t="shared" si="268"/>
        <v/>
      </c>
      <c r="F2875" s="55" t="str">
        <f t="shared" si="269"/>
        <v/>
      </c>
      <c r="G2875" s="55" t="str">
        <f t="shared" si="270"/>
        <v/>
      </c>
      <c r="H2875" s="136" t="str">
        <f>IF(AND(M2875&gt;0,M2875&lt;='Summary STATS'!$C$22),1,"")</f>
        <v/>
      </c>
      <c r="J2875" s="26">
        <v>2874</v>
      </c>
      <c r="R2875" s="15"/>
      <c r="S2875" s="15"/>
      <c r="EZ2875" s="134"/>
      <c r="FA2875" s="134"/>
      <c r="FB2875" s="134"/>
      <c r="FC2875" s="134"/>
      <c r="FD2875" s="134"/>
    </row>
    <row r="2876" spans="2:160" x14ac:dyDescent="0.2">
      <c r="B2876" s="55">
        <f t="shared" si="265"/>
        <v>0</v>
      </c>
      <c r="C2876" s="55" t="str">
        <f t="shared" si="266"/>
        <v/>
      </c>
      <c r="D2876" s="55" t="str">
        <f t="shared" si="267"/>
        <v/>
      </c>
      <c r="E2876" s="55" t="str">
        <f t="shared" si="268"/>
        <v/>
      </c>
      <c r="F2876" s="55" t="str">
        <f t="shared" si="269"/>
        <v/>
      </c>
      <c r="G2876" s="55" t="str">
        <f t="shared" si="270"/>
        <v/>
      </c>
      <c r="H2876" s="136" t="str">
        <f>IF(AND(M2876&gt;0,M2876&lt;='Summary STATS'!$C$22),1,"")</f>
        <v/>
      </c>
      <c r="J2876" s="26">
        <v>2875</v>
      </c>
      <c r="R2876" s="15"/>
      <c r="S2876" s="15"/>
      <c r="EZ2876" s="134"/>
      <c r="FA2876" s="134"/>
      <c r="FB2876" s="134"/>
      <c r="FC2876" s="134"/>
      <c r="FD2876" s="134"/>
    </row>
    <row r="2877" spans="2:160" x14ac:dyDescent="0.2">
      <c r="B2877" s="55">
        <f t="shared" si="265"/>
        <v>0</v>
      </c>
      <c r="C2877" s="55" t="str">
        <f t="shared" si="266"/>
        <v/>
      </c>
      <c r="D2877" s="55" t="str">
        <f t="shared" si="267"/>
        <v/>
      </c>
      <c r="E2877" s="55" t="str">
        <f t="shared" si="268"/>
        <v/>
      </c>
      <c r="F2877" s="55" t="str">
        <f t="shared" si="269"/>
        <v/>
      </c>
      <c r="G2877" s="55" t="str">
        <f t="shared" si="270"/>
        <v/>
      </c>
      <c r="H2877" s="136" t="str">
        <f>IF(AND(M2877&gt;0,M2877&lt;='Summary STATS'!$C$22),1,"")</f>
        <v/>
      </c>
      <c r="J2877" s="26">
        <v>2876</v>
      </c>
      <c r="R2877" s="15"/>
      <c r="S2877" s="15"/>
      <c r="EZ2877" s="134"/>
      <c r="FA2877" s="134"/>
      <c r="FB2877" s="134"/>
      <c r="FC2877" s="134"/>
      <c r="FD2877" s="134"/>
    </row>
    <row r="2878" spans="2:160" x14ac:dyDescent="0.2">
      <c r="B2878" s="55">
        <f t="shared" si="265"/>
        <v>0</v>
      </c>
      <c r="C2878" s="55" t="str">
        <f t="shared" si="266"/>
        <v/>
      </c>
      <c r="D2878" s="55" t="str">
        <f t="shared" si="267"/>
        <v/>
      </c>
      <c r="E2878" s="55" t="str">
        <f t="shared" si="268"/>
        <v/>
      </c>
      <c r="F2878" s="55" t="str">
        <f t="shared" si="269"/>
        <v/>
      </c>
      <c r="G2878" s="55" t="str">
        <f t="shared" si="270"/>
        <v/>
      </c>
      <c r="H2878" s="136" t="str">
        <f>IF(AND(M2878&gt;0,M2878&lt;='Summary STATS'!$C$22),1,"")</f>
        <v/>
      </c>
      <c r="J2878" s="26">
        <v>2877</v>
      </c>
      <c r="R2878" s="15"/>
      <c r="S2878" s="15"/>
      <c r="EZ2878" s="134"/>
      <c r="FA2878" s="134"/>
      <c r="FB2878" s="134"/>
      <c r="FC2878" s="134"/>
      <c r="FD2878" s="134"/>
    </row>
    <row r="2879" spans="2:160" x14ac:dyDescent="0.2">
      <c r="B2879" s="55">
        <f t="shared" si="265"/>
        <v>0</v>
      </c>
      <c r="C2879" s="55" t="str">
        <f t="shared" si="266"/>
        <v/>
      </c>
      <c r="D2879" s="55" t="str">
        <f t="shared" si="267"/>
        <v/>
      </c>
      <c r="E2879" s="55" t="str">
        <f t="shared" si="268"/>
        <v/>
      </c>
      <c r="F2879" s="55" t="str">
        <f t="shared" si="269"/>
        <v/>
      </c>
      <c r="G2879" s="55" t="str">
        <f t="shared" si="270"/>
        <v/>
      </c>
      <c r="H2879" s="136" t="str">
        <f>IF(AND(M2879&gt;0,M2879&lt;='Summary STATS'!$C$22),1,"")</f>
        <v/>
      </c>
      <c r="J2879" s="26">
        <v>2878</v>
      </c>
      <c r="R2879" s="15"/>
      <c r="S2879" s="15"/>
      <c r="EZ2879" s="134"/>
      <c r="FA2879" s="134"/>
      <c r="FB2879" s="134"/>
      <c r="FC2879" s="134"/>
      <c r="FD2879" s="134"/>
    </row>
    <row r="2880" spans="2:160" x14ac:dyDescent="0.2">
      <c r="B2880" s="55">
        <f t="shared" si="265"/>
        <v>0</v>
      </c>
      <c r="C2880" s="55" t="str">
        <f t="shared" si="266"/>
        <v/>
      </c>
      <c r="D2880" s="55" t="str">
        <f t="shared" si="267"/>
        <v/>
      </c>
      <c r="E2880" s="55" t="str">
        <f t="shared" si="268"/>
        <v/>
      </c>
      <c r="F2880" s="55" t="str">
        <f t="shared" si="269"/>
        <v/>
      </c>
      <c r="G2880" s="55" t="str">
        <f t="shared" si="270"/>
        <v/>
      </c>
      <c r="H2880" s="136" t="str">
        <f>IF(AND(M2880&gt;0,M2880&lt;='Summary STATS'!$C$22),1,"")</f>
        <v/>
      </c>
      <c r="J2880" s="26">
        <v>2879</v>
      </c>
      <c r="R2880" s="15"/>
      <c r="S2880" s="15"/>
      <c r="EZ2880" s="134"/>
      <c r="FA2880" s="134"/>
      <c r="FB2880" s="134"/>
      <c r="FC2880" s="134"/>
      <c r="FD2880" s="134"/>
    </row>
    <row r="2881" spans="2:160" x14ac:dyDescent="0.2">
      <c r="B2881" s="55">
        <f t="shared" si="265"/>
        <v>0</v>
      </c>
      <c r="C2881" s="55" t="str">
        <f t="shared" si="266"/>
        <v/>
      </c>
      <c r="D2881" s="55" t="str">
        <f t="shared" si="267"/>
        <v/>
      </c>
      <c r="E2881" s="55" t="str">
        <f t="shared" si="268"/>
        <v/>
      </c>
      <c r="F2881" s="55" t="str">
        <f t="shared" si="269"/>
        <v/>
      </c>
      <c r="G2881" s="55" t="str">
        <f t="shared" si="270"/>
        <v/>
      </c>
      <c r="H2881" s="136" t="str">
        <f>IF(AND(M2881&gt;0,M2881&lt;='Summary STATS'!$C$22),1,"")</f>
        <v/>
      </c>
      <c r="J2881" s="26">
        <v>2880</v>
      </c>
      <c r="R2881" s="15"/>
      <c r="S2881" s="15"/>
      <c r="EZ2881" s="134"/>
      <c r="FA2881" s="134"/>
      <c r="FB2881" s="134"/>
      <c r="FC2881" s="134"/>
      <c r="FD2881" s="134"/>
    </row>
    <row r="2882" spans="2:160" x14ac:dyDescent="0.2">
      <c r="B2882" s="55">
        <f t="shared" ref="B2882:B2945" si="271">COUNT(R2882:EY2882,FE2882:FM2882)</f>
        <v>0</v>
      </c>
      <c r="C2882" s="55" t="str">
        <f t="shared" ref="C2882:C2945" si="272">IF(COUNT(R2882:EY2882,FE2882:FM2882)&gt;0,COUNT(R2882:EY2882,FE2882:FM2882),"")</f>
        <v/>
      </c>
      <c r="D2882" s="55" t="str">
        <f t="shared" ref="D2882:D2945" si="273">IF(COUNT(T2882:BJ2882,BL2882:BT2882,BV2882:CB2882,CD2882:EY2882,FE2882:FM2882)&gt;0,COUNT(T2882:BJ2882,BL2882:BT2882,BV2882:CB2882,CD2882:EY2882,FE2882:FM2882),"")</f>
        <v/>
      </c>
      <c r="E2882" s="55" t="str">
        <f t="shared" ref="E2882:E2945" si="274">IF(H2882=1,COUNT(R2882:EY2882,FE2882:FM2882),"")</f>
        <v/>
      </c>
      <c r="F2882" s="55" t="str">
        <f t="shared" ref="F2882:F2945" si="275">IF(H2882=1,COUNT(T2882:BJ2882,BL2882:BT2882,BV2882:CB2882,CD2882:EY2882,FE2882:FM2882),"")</f>
        <v/>
      </c>
      <c r="G2882" s="55" t="str">
        <f t="shared" si="270"/>
        <v/>
      </c>
      <c r="H2882" s="136" t="str">
        <f>IF(AND(M2882&gt;0,M2882&lt;='Summary STATS'!$C$22),1,"")</f>
        <v/>
      </c>
      <c r="J2882" s="26">
        <v>2881</v>
      </c>
      <c r="R2882" s="15"/>
      <c r="S2882" s="15"/>
      <c r="EZ2882" s="134"/>
      <c r="FA2882" s="134"/>
      <c r="FB2882" s="134"/>
      <c r="FC2882" s="134"/>
      <c r="FD2882" s="134"/>
    </row>
    <row r="2883" spans="2:160" x14ac:dyDescent="0.2">
      <c r="B2883" s="55">
        <f t="shared" si="271"/>
        <v>0</v>
      </c>
      <c r="C2883" s="55" t="str">
        <f t="shared" si="272"/>
        <v/>
      </c>
      <c r="D2883" s="55" t="str">
        <f t="shared" si="273"/>
        <v/>
      </c>
      <c r="E2883" s="55" t="str">
        <f t="shared" si="274"/>
        <v/>
      </c>
      <c r="F2883" s="55" t="str">
        <f t="shared" si="275"/>
        <v/>
      </c>
      <c r="G2883" s="55" t="str">
        <f t="shared" si="270"/>
        <v/>
      </c>
      <c r="H2883" s="136" t="str">
        <f>IF(AND(M2883&gt;0,M2883&lt;='Summary STATS'!$C$22),1,"")</f>
        <v/>
      </c>
      <c r="J2883" s="26">
        <v>2882</v>
      </c>
      <c r="R2883" s="15"/>
      <c r="S2883" s="15"/>
      <c r="EZ2883" s="134"/>
      <c r="FA2883" s="134"/>
      <c r="FB2883" s="134"/>
      <c r="FC2883" s="134"/>
      <c r="FD2883" s="134"/>
    </row>
    <row r="2884" spans="2:160" x14ac:dyDescent="0.2">
      <c r="B2884" s="55">
        <f t="shared" si="271"/>
        <v>0</v>
      </c>
      <c r="C2884" s="55" t="str">
        <f t="shared" si="272"/>
        <v/>
      </c>
      <c r="D2884" s="55" t="str">
        <f t="shared" si="273"/>
        <v/>
      </c>
      <c r="E2884" s="55" t="str">
        <f t="shared" si="274"/>
        <v/>
      </c>
      <c r="F2884" s="55" t="str">
        <f t="shared" si="275"/>
        <v/>
      </c>
      <c r="G2884" s="55" t="str">
        <f t="shared" si="270"/>
        <v/>
      </c>
      <c r="H2884" s="136" t="str">
        <f>IF(AND(M2884&gt;0,M2884&lt;='Summary STATS'!$C$22),1,"")</f>
        <v/>
      </c>
      <c r="J2884" s="26">
        <v>2883</v>
      </c>
      <c r="R2884" s="15"/>
      <c r="S2884" s="15"/>
      <c r="EZ2884" s="134"/>
      <c r="FA2884" s="134"/>
      <c r="FB2884" s="134"/>
      <c r="FC2884" s="134"/>
      <c r="FD2884" s="134"/>
    </row>
    <row r="2885" spans="2:160" x14ac:dyDescent="0.2">
      <c r="B2885" s="55">
        <f t="shared" si="271"/>
        <v>0</v>
      </c>
      <c r="C2885" s="55" t="str">
        <f t="shared" si="272"/>
        <v/>
      </c>
      <c r="D2885" s="55" t="str">
        <f t="shared" si="273"/>
        <v/>
      </c>
      <c r="E2885" s="55" t="str">
        <f t="shared" si="274"/>
        <v/>
      </c>
      <c r="F2885" s="55" t="str">
        <f t="shared" si="275"/>
        <v/>
      </c>
      <c r="G2885" s="55" t="str">
        <f t="shared" si="270"/>
        <v/>
      </c>
      <c r="H2885" s="136" t="str">
        <f>IF(AND(M2885&gt;0,M2885&lt;='Summary STATS'!$C$22),1,"")</f>
        <v/>
      </c>
      <c r="J2885" s="26">
        <v>2884</v>
      </c>
      <c r="R2885" s="15"/>
      <c r="S2885" s="15"/>
      <c r="EZ2885" s="134"/>
      <c r="FA2885" s="134"/>
      <c r="FB2885" s="134"/>
      <c r="FC2885" s="134"/>
      <c r="FD2885" s="134"/>
    </row>
    <row r="2886" spans="2:160" x14ac:dyDescent="0.2">
      <c r="B2886" s="55">
        <f t="shared" si="271"/>
        <v>0</v>
      </c>
      <c r="C2886" s="55" t="str">
        <f t="shared" si="272"/>
        <v/>
      </c>
      <c r="D2886" s="55" t="str">
        <f t="shared" si="273"/>
        <v/>
      </c>
      <c r="E2886" s="55" t="str">
        <f t="shared" si="274"/>
        <v/>
      </c>
      <c r="F2886" s="55" t="str">
        <f t="shared" si="275"/>
        <v/>
      </c>
      <c r="G2886" s="55" t="str">
        <f t="shared" si="270"/>
        <v/>
      </c>
      <c r="H2886" s="136" t="str">
        <f>IF(AND(M2886&gt;0,M2886&lt;='Summary STATS'!$C$22),1,"")</f>
        <v/>
      </c>
      <c r="J2886" s="26">
        <v>2885</v>
      </c>
      <c r="R2886" s="15"/>
      <c r="S2886" s="15"/>
      <c r="EZ2886" s="134"/>
      <c r="FA2886" s="134"/>
      <c r="FB2886" s="134"/>
      <c r="FC2886" s="134"/>
      <c r="FD2886" s="134"/>
    </row>
    <row r="2887" spans="2:160" x14ac:dyDescent="0.2">
      <c r="B2887" s="55">
        <f t="shared" si="271"/>
        <v>0</v>
      </c>
      <c r="C2887" s="55" t="str">
        <f t="shared" si="272"/>
        <v/>
      </c>
      <c r="D2887" s="55" t="str">
        <f t="shared" si="273"/>
        <v/>
      </c>
      <c r="E2887" s="55" t="str">
        <f t="shared" si="274"/>
        <v/>
      </c>
      <c r="F2887" s="55" t="str">
        <f t="shared" si="275"/>
        <v/>
      </c>
      <c r="G2887" s="55" t="str">
        <f t="shared" si="270"/>
        <v/>
      </c>
      <c r="H2887" s="136" t="str">
        <f>IF(AND(M2887&gt;0,M2887&lt;='Summary STATS'!$C$22),1,"")</f>
        <v/>
      </c>
      <c r="J2887" s="26">
        <v>2886</v>
      </c>
      <c r="R2887" s="15"/>
      <c r="S2887" s="15"/>
      <c r="EZ2887" s="134"/>
      <c r="FA2887" s="134"/>
      <c r="FB2887" s="134"/>
      <c r="FC2887" s="134"/>
      <c r="FD2887" s="134"/>
    </row>
    <row r="2888" spans="2:160" x14ac:dyDescent="0.2">
      <c r="B2888" s="55">
        <f t="shared" si="271"/>
        <v>0</v>
      </c>
      <c r="C2888" s="55" t="str">
        <f t="shared" si="272"/>
        <v/>
      </c>
      <c r="D2888" s="55" t="str">
        <f t="shared" si="273"/>
        <v/>
      </c>
      <c r="E2888" s="55" t="str">
        <f t="shared" si="274"/>
        <v/>
      </c>
      <c r="F2888" s="55" t="str">
        <f t="shared" si="275"/>
        <v/>
      </c>
      <c r="G2888" s="55" t="str">
        <f t="shared" si="270"/>
        <v/>
      </c>
      <c r="H2888" s="136" t="str">
        <f>IF(AND(M2888&gt;0,M2888&lt;='Summary STATS'!$C$22),1,"")</f>
        <v/>
      </c>
      <c r="J2888" s="26">
        <v>2887</v>
      </c>
      <c r="R2888" s="15"/>
      <c r="S2888" s="15"/>
      <c r="EZ2888" s="134"/>
      <c r="FA2888" s="134"/>
      <c r="FB2888" s="134"/>
      <c r="FC2888" s="134"/>
      <c r="FD2888" s="134"/>
    </row>
    <row r="2889" spans="2:160" x14ac:dyDescent="0.2">
      <c r="B2889" s="55">
        <f t="shared" si="271"/>
        <v>0</v>
      </c>
      <c r="C2889" s="55" t="str">
        <f t="shared" si="272"/>
        <v/>
      </c>
      <c r="D2889" s="55" t="str">
        <f t="shared" si="273"/>
        <v/>
      </c>
      <c r="E2889" s="55" t="str">
        <f t="shared" si="274"/>
        <v/>
      </c>
      <c r="F2889" s="55" t="str">
        <f t="shared" si="275"/>
        <v/>
      </c>
      <c r="G2889" s="55" t="str">
        <f t="shared" si="270"/>
        <v/>
      </c>
      <c r="H2889" s="136" t="str">
        <f>IF(AND(M2889&gt;0,M2889&lt;='Summary STATS'!$C$22),1,"")</f>
        <v/>
      </c>
      <c r="J2889" s="26">
        <v>2888</v>
      </c>
      <c r="R2889" s="15"/>
      <c r="S2889" s="15"/>
      <c r="EZ2889" s="134"/>
      <c r="FA2889" s="134"/>
      <c r="FB2889" s="134"/>
      <c r="FC2889" s="134"/>
      <c r="FD2889" s="134"/>
    </row>
    <row r="2890" spans="2:160" x14ac:dyDescent="0.2">
      <c r="B2890" s="55">
        <f t="shared" si="271"/>
        <v>0</v>
      </c>
      <c r="C2890" s="55" t="str">
        <f t="shared" si="272"/>
        <v/>
      </c>
      <c r="D2890" s="55" t="str">
        <f t="shared" si="273"/>
        <v/>
      </c>
      <c r="E2890" s="55" t="str">
        <f t="shared" si="274"/>
        <v/>
      </c>
      <c r="F2890" s="55" t="str">
        <f t="shared" si="275"/>
        <v/>
      </c>
      <c r="G2890" s="55" t="str">
        <f t="shared" si="270"/>
        <v/>
      </c>
      <c r="H2890" s="136" t="str">
        <f>IF(AND(M2890&gt;0,M2890&lt;='Summary STATS'!$C$22),1,"")</f>
        <v/>
      </c>
      <c r="J2890" s="26">
        <v>2889</v>
      </c>
      <c r="R2890" s="15"/>
      <c r="S2890" s="15"/>
      <c r="EZ2890" s="134"/>
      <c r="FA2890" s="134"/>
      <c r="FB2890" s="134"/>
      <c r="FC2890" s="134"/>
      <c r="FD2890" s="134"/>
    </row>
    <row r="2891" spans="2:160" x14ac:dyDescent="0.2">
      <c r="B2891" s="55">
        <f t="shared" si="271"/>
        <v>0</v>
      </c>
      <c r="C2891" s="55" t="str">
        <f t="shared" si="272"/>
        <v/>
      </c>
      <c r="D2891" s="55" t="str">
        <f t="shared" si="273"/>
        <v/>
      </c>
      <c r="E2891" s="55" t="str">
        <f t="shared" si="274"/>
        <v/>
      </c>
      <c r="F2891" s="55" t="str">
        <f t="shared" si="275"/>
        <v/>
      </c>
      <c r="G2891" s="55" t="str">
        <f t="shared" si="270"/>
        <v/>
      </c>
      <c r="H2891" s="136" t="str">
        <f>IF(AND(M2891&gt;0,M2891&lt;='Summary STATS'!$C$22),1,"")</f>
        <v/>
      </c>
      <c r="J2891" s="26">
        <v>2890</v>
      </c>
      <c r="R2891" s="15"/>
      <c r="S2891" s="15"/>
      <c r="EZ2891" s="134"/>
      <c r="FA2891" s="134"/>
      <c r="FB2891" s="134"/>
      <c r="FC2891" s="134"/>
      <c r="FD2891" s="134"/>
    </row>
    <row r="2892" spans="2:160" x14ac:dyDescent="0.2">
      <c r="B2892" s="55">
        <f t="shared" si="271"/>
        <v>0</v>
      </c>
      <c r="C2892" s="55" t="str">
        <f t="shared" si="272"/>
        <v/>
      </c>
      <c r="D2892" s="55" t="str">
        <f t="shared" si="273"/>
        <v/>
      </c>
      <c r="E2892" s="55" t="str">
        <f t="shared" si="274"/>
        <v/>
      </c>
      <c r="F2892" s="55" t="str">
        <f t="shared" si="275"/>
        <v/>
      </c>
      <c r="G2892" s="55" t="str">
        <f t="shared" si="270"/>
        <v/>
      </c>
      <c r="H2892" s="136" t="str">
        <f>IF(AND(M2892&gt;0,M2892&lt;='Summary STATS'!$C$22),1,"")</f>
        <v/>
      </c>
      <c r="J2892" s="26">
        <v>2891</v>
      </c>
      <c r="R2892" s="15"/>
      <c r="S2892" s="15"/>
      <c r="EZ2892" s="134"/>
      <c r="FA2892" s="134"/>
      <c r="FB2892" s="134"/>
      <c r="FC2892" s="134"/>
      <c r="FD2892" s="134"/>
    </row>
    <row r="2893" spans="2:160" x14ac:dyDescent="0.2">
      <c r="B2893" s="55">
        <f t="shared" si="271"/>
        <v>0</v>
      </c>
      <c r="C2893" s="55" t="str">
        <f t="shared" si="272"/>
        <v/>
      </c>
      <c r="D2893" s="55" t="str">
        <f t="shared" si="273"/>
        <v/>
      </c>
      <c r="E2893" s="55" t="str">
        <f t="shared" si="274"/>
        <v/>
      </c>
      <c r="F2893" s="55" t="str">
        <f t="shared" si="275"/>
        <v/>
      </c>
      <c r="G2893" s="55" t="str">
        <f t="shared" si="270"/>
        <v/>
      </c>
      <c r="H2893" s="136" t="str">
        <f>IF(AND(M2893&gt;0,M2893&lt;='Summary STATS'!$C$22),1,"")</f>
        <v/>
      </c>
      <c r="J2893" s="26">
        <v>2892</v>
      </c>
      <c r="R2893" s="15"/>
      <c r="S2893" s="15"/>
      <c r="EZ2893" s="134"/>
      <c r="FA2893" s="134"/>
      <c r="FB2893" s="134"/>
      <c r="FC2893" s="134"/>
      <c r="FD2893" s="134"/>
    </row>
    <row r="2894" spans="2:160" x14ac:dyDescent="0.2">
      <c r="B2894" s="55">
        <f t="shared" si="271"/>
        <v>0</v>
      </c>
      <c r="C2894" s="55" t="str">
        <f t="shared" si="272"/>
        <v/>
      </c>
      <c r="D2894" s="55" t="str">
        <f t="shared" si="273"/>
        <v/>
      </c>
      <c r="E2894" s="55" t="str">
        <f t="shared" si="274"/>
        <v/>
      </c>
      <c r="F2894" s="55" t="str">
        <f t="shared" si="275"/>
        <v/>
      </c>
      <c r="G2894" s="55" t="str">
        <f t="shared" si="270"/>
        <v/>
      </c>
      <c r="H2894" s="136" t="str">
        <f>IF(AND(M2894&gt;0,M2894&lt;='Summary STATS'!$C$22),1,"")</f>
        <v/>
      </c>
      <c r="J2894" s="26">
        <v>2893</v>
      </c>
      <c r="R2894" s="15"/>
      <c r="S2894" s="15"/>
      <c r="EZ2894" s="134"/>
      <c r="FA2894" s="134"/>
      <c r="FB2894" s="134"/>
      <c r="FC2894" s="134"/>
      <c r="FD2894" s="134"/>
    </row>
    <row r="2895" spans="2:160" x14ac:dyDescent="0.2">
      <c r="B2895" s="55">
        <f t="shared" si="271"/>
        <v>0</v>
      </c>
      <c r="C2895" s="55" t="str">
        <f t="shared" si="272"/>
        <v/>
      </c>
      <c r="D2895" s="55" t="str">
        <f t="shared" si="273"/>
        <v/>
      </c>
      <c r="E2895" s="55" t="str">
        <f t="shared" si="274"/>
        <v/>
      </c>
      <c r="F2895" s="55" t="str">
        <f t="shared" si="275"/>
        <v/>
      </c>
      <c r="G2895" s="55" t="str">
        <f t="shared" si="270"/>
        <v/>
      </c>
      <c r="H2895" s="136" t="str">
        <f>IF(AND(M2895&gt;0,M2895&lt;='Summary STATS'!$C$22),1,"")</f>
        <v/>
      </c>
      <c r="J2895" s="26">
        <v>2894</v>
      </c>
      <c r="R2895" s="15"/>
      <c r="S2895" s="15"/>
      <c r="EZ2895" s="134"/>
      <c r="FA2895" s="134"/>
      <c r="FB2895" s="134"/>
      <c r="FC2895" s="134"/>
      <c r="FD2895" s="134"/>
    </row>
    <row r="2896" spans="2:160" x14ac:dyDescent="0.2">
      <c r="B2896" s="55">
        <f t="shared" si="271"/>
        <v>0</v>
      </c>
      <c r="C2896" s="55" t="str">
        <f t="shared" si="272"/>
        <v/>
      </c>
      <c r="D2896" s="55" t="str">
        <f t="shared" si="273"/>
        <v/>
      </c>
      <c r="E2896" s="55" t="str">
        <f t="shared" si="274"/>
        <v/>
      </c>
      <c r="F2896" s="55" t="str">
        <f t="shared" si="275"/>
        <v/>
      </c>
      <c r="G2896" s="55" t="str">
        <f t="shared" si="270"/>
        <v/>
      </c>
      <c r="H2896" s="136" t="str">
        <f>IF(AND(M2896&gt;0,M2896&lt;='Summary STATS'!$C$22),1,"")</f>
        <v/>
      </c>
      <c r="J2896" s="26">
        <v>2895</v>
      </c>
      <c r="R2896" s="15"/>
      <c r="S2896" s="15"/>
      <c r="EZ2896" s="134"/>
      <c r="FA2896" s="134"/>
      <c r="FB2896" s="134"/>
      <c r="FC2896" s="134"/>
      <c r="FD2896" s="134"/>
    </row>
    <row r="2897" spans="2:160" x14ac:dyDescent="0.2">
      <c r="B2897" s="55">
        <f t="shared" si="271"/>
        <v>0</v>
      </c>
      <c r="C2897" s="55" t="str">
        <f t="shared" si="272"/>
        <v/>
      </c>
      <c r="D2897" s="55" t="str">
        <f t="shared" si="273"/>
        <v/>
      </c>
      <c r="E2897" s="55" t="str">
        <f t="shared" si="274"/>
        <v/>
      </c>
      <c r="F2897" s="55" t="str">
        <f t="shared" si="275"/>
        <v/>
      </c>
      <c r="G2897" s="55" t="str">
        <f t="shared" si="270"/>
        <v/>
      </c>
      <c r="H2897" s="136" t="str">
        <f>IF(AND(M2897&gt;0,M2897&lt;='Summary STATS'!$C$22),1,"")</f>
        <v/>
      </c>
      <c r="J2897" s="26">
        <v>2896</v>
      </c>
      <c r="R2897" s="15"/>
      <c r="S2897" s="15"/>
      <c r="EZ2897" s="134"/>
      <c r="FA2897" s="134"/>
      <c r="FB2897" s="134"/>
      <c r="FC2897" s="134"/>
      <c r="FD2897" s="134"/>
    </row>
    <row r="2898" spans="2:160" x14ac:dyDescent="0.2">
      <c r="B2898" s="55">
        <f t="shared" si="271"/>
        <v>0</v>
      </c>
      <c r="C2898" s="55" t="str">
        <f t="shared" si="272"/>
        <v/>
      </c>
      <c r="D2898" s="55" t="str">
        <f t="shared" si="273"/>
        <v/>
      </c>
      <c r="E2898" s="55" t="str">
        <f t="shared" si="274"/>
        <v/>
      </c>
      <c r="F2898" s="55" t="str">
        <f t="shared" si="275"/>
        <v/>
      </c>
      <c r="G2898" s="55" t="str">
        <f t="shared" si="270"/>
        <v/>
      </c>
      <c r="H2898" s="136" t="str">
        <f>IF(AND(M2898&gt;0,M2898&lt;='Summary STATS'!$C$22),1,"")</f>
        <v/>
      </c>
      <c r="J2898" s="26">
        <v>2897</v>
      </c>
      <c r="R2898" s="15"/>
      <c r="S2898" s="15"/>
      <c r="EZ2898" s="134"/>
      <c r="FA2898" s="134"/>
      <c r="FB2898" s="134"/>
      <c r="FC2898" s="134"/>
      <c r="FD2898" s="134"/>
    </row>
    <row r="2899" spans="2:160" x14ac:dyDescent="0.2">
      <c r="B2899" s="55">
        <f t="shared" si="271"/>
        <v>0</v>
      </c>
      <c r="C2899" s="55" t="str">
        <f t="shared" si="272"/>
        <v/>
      </c>
      <c r="D2899" s="55" t="str">
        <f t="shared" si="273"/>
        <v/>
      </c>
      <c r="E2899" s="55" t="str">
        <f t="shared" si="274"/>
        <v/>
      </c>
      <c r="F2899" s="55" t="str">
        <f t="shared" si="275"/>
        <v/>
      </c>
      <c r="G2899" s="55" t="str">
        <f t="shared" si="270"/>
        <v/>
      </c>
      <c r="H2899" s="136" t="str">
        <f>IF(AND(M2899&gt;0,M2899&lt;='Summary STATS'!$C$22),1,"")</f>
        <v/>
      </c>
      <c r="J2899" s="26">
        <v>2898</v>
      </c>
      <c r="R2899" s="15"/>
      <c r="S2899" s="15"/>
      <c r="EZ2899" s="134"/>
      <c r="FA2899" s="134"/>
      <c r="FB2899" s="134"/>
      <c r="FC2899" s="134"/>
      <c r="FD2899" s="134"/>
    </row>
    <row r="2900" spans="2:160" x14ac:dyDescent="0.2">
      <c r="B2900" s="55">
        <f t="shared" si="271"/>
        <v>0</v>
      </c>
      <c r="C2900" s="55" t="str">
        <f t="shared" si="272"/>
        <v/>
      </c>
      <c r="D2900" s="55" t="str">
        <f t="shared" si="273"/>
        <v/>
      </c>
      <c r="E2900" s="55" t="str">
        <f t="shared" si="274"/>
        <v/>
      </c>
      <c r="F2900" s="55" t="str">
        <f t="shared" si="275"/>
        <v/>
      </c>
      <c r="G2900" s="55" t="str">
        <f t="shared" si="270"/>
        <v/>
      </c>
      <c r="H2900" s="136" t="str">
        <f>IF(AND(M2900&gt;0,M2900&lt;='Summary STATS'!$C$22),1,"")</f>
        <v/>
      </c>
      <c r="J2900" s="26">
        <v>2899</v>
      </c>
      <c r="R2900" s="15"/>
      <c r="S2900" s="15"/>
      <c r="EZ2900" s="134"/>
      <c r="FA2900" s="134"/>
      <c r="FB2900" s="134"/>
      <c r="FC2900" s="134"/>
      <c r="FD2900" s="134"/>
    </row>
    <row r="2901" spans="2:160" x14ac:dyDescent="0.2">
      <c r="B2901" s="55">
        <f t="shared" si="271"/>
        <v>0</v>
      </c>
      <c r="C2901" s="55" t="str">
        <f t="shared" si="272"/>
        <v/>
      </c>
      <c r="D2901" s="55" t="str">
        <f t="shared" si="273"/>
        <v/>
      </c>
      <c r="E2901" s="55" t="str">
        <f t="shared" si="274"/>
        <v/>
      </c>
      <c r="F2901" s="55" t="str">
        <f t="shared" si="275"/>
        <v/>
      </c>
      <c r="G2901" s="55" t="str">
        <f t="shared" si="270"/>
        <v/>
      </c>
      <c r="H2901" s="136" t="str">
        <f>IF(AND(M2901&gt;0,M2901&lt;='Summary STATS'!$C$22),1,"")</f>
        <v/>
      </c>
      <c r="J2901" s="26">
        <v>2900</v>
      </c>
      <c r="R2901" s="15"/>
      <c r="S2901" s="15"/>
      <c r="EZ2901" s="134"/>
      <c r="FA2901" s="134"/>
      <c r="FB2901" s="134"/>
      <c r="FC2901" s="134"/>
      <c r="FD2901" s="134"/>
    </row>
    <row r="2902" spans="2:160" x14ac:dyDescent="0.2">
      <c r="B2902" s="55">
        <f t="shared" si="271"/>
        <v>0</v>
      </c>
      <c r="C2902" s="55" t="str">
        <f t="shared" si="272"/>
        <v/>
      </c>
      <c r="D2902" s="55" t="str">
        <f t="shared" si="273"/>
        <v/>
      </c>
      <c r="E2902" s="55" t="str">
        <f t="shared" si="274"/>
        <v/>
      </c>
      <c r="F2902" s="55" t="str">
        <f t="shared" si="275"/>
        <v/>
      </c>
      <c r="G2902" s="55" t="str">
        <f t="shared" si="270"/>
        <v/>
      </c>
      <c r="H2902" s="136" t="str">
        <f>IF(AND(M2902&gt;0,M2902&lt;='Summary STATS'!$C$22),1,"")</f>
        <v/>
      </c>
      <c r="J2902" s="26">
        <v>2901</v>
      </c>
      <c r="R2902" s="15"/>
      <c r="S2902" s="15"/>
      <c r="EZ2902" s="134"/>
      <c r="FA2902" s="134"/>
      <c r="FB2902" s="134"/>
      <c r="FC2902" s="134"/>
      <c r="FD2902" s="134"/>
    </row>
    <row r="2903" spans="2:160" x14ac:dyDescent="0.2">
      <c r="B2903" s="55">
        <f t="shared" si="271"/>
        <v>0</v>
      </c>
      <c r="C2903" s="55" t="str">
        <f t="shared" si="272"/>
        <v/>
      </c>
      <c r="D2903" s="55" t="str">
        <f t="shared" si="273"/>
        <v/>
      </c>
      <c r="E2903" s="55" t="str">
        <f t="shared" si="274"/>
        <v/>
      </c>
      <c r="F2903" s="55" t="str">
        <f t="shared" si="275"/>
        <v/>
      </c>
      <c r="G2903" s="55" t="str">
        <f t="shared" si="270"/>
        <v/>
      </c>
      <c r="H2903" s="136" t="str">
        <f>IF(AND(M2903&gt;0,M2903&lt;='Summary STATS'!$C$22),1,"")</f>
        <v/>
      </c>
      <c r="J2903" s="26">
        <v>2902</v>
      </c>
      <c r="R2903" s="15"/>
      <c r="S2903" s="15"/>
      <c r="EZ2903" s="134"/>
      <c r="FA2903" s="134"/>
      <c r="FB2903" s="134"/>
      <c r="FC2903" s="134"/>
      <c r="FD2903" s="134"/>
    </row>
    <row r="2904" spans="2:160" x14ac:dyDescent="0.2">
      <c r="B2904" s="55">
        <f t="shared" si="271"/>
        <v>0</v>
      </c>
      <c r="C2904" s="55" t="str">
        <f t="shared" si="272"/>
        <v/>
      </c>
      <c r="D2904" s="55" t="str">
        <f t="shared" si="273"/>
        <v/>
      </c>
      <c r="E2904" s="55" t="str">
        <f t="shared" si="274"/>
        <v/>
      </c>
      <c r="F2904" s="55" t="str">
        <f t="shared" si="275"/>
        <v/>
      </c>
      <c r="G2904" s="55" t="str">
        <f t="shared" si="270"/>
        <v/>
      </c>
      <c r="H2904" s="136" t="str">
        <f>IF(AND(M2904&gt;0,M2904&lt;='Summary STATS'!$C$22),1,"")</f>
        <v/>
      </c>
      <c r="J2904" s="26">
        <v>2903</v>
      </c>
      <c r="R2904" s="15"/>
      <c r="S2904" s="15"/>
      <c r="EZ2904" s="134"/>
      <c r="FA2904" s="134"/>
      <c r="FB2904" s="134"/>
      <c r="FC2904" s="134"/>
      <c r="FD2904" s="134"/>
    </row>
    <row r="2905" spans="2:160" x14ac:dyDescent="0.2">
      <c r="B2905" s="55">
        <f t="shared" si="271"/>
        <v>0</v>
      </c>
      <c r="C2905" s="55" t="str">
        <f t="shared" si="272"/>
        <v/>
      </c>
      <c r="D2905" s="55" t="str">
        <f t="shared" si="273"/>
        <v/>
      </c>
      <c r="E2905" s="55" t="str">
        <f t="shared" si="274"/>
        <v/>
      </c>
      <c r="F2905" s="55" t="str">
        <f t="shared" si="275"/>
        <v/>
      </c>
      <c r="G2905" s="55" t="str">
        <f t="shared" si="270"/>
        <v/>
      </c>
      <c r="H2905" s="136" t="str">
        <f>IF(AND(M2905&gt;0,M2905&lt;='Summary STATS'!$C$22),1,"")</f>
        <v/>
      </c>
      <c r="J2905" s="26">
        <v>2904</v>
      </c>
      <c r="R2905" s="15"/>
      <c r="S2905" s="15"/>
      <c r="EZ2905" s="134"/>
      <c r="FA2905" s="134"/>
      <c r="FB2905" s="134"/>
      <c r="FC2905" s="134"/>
      <c r="FD2905" s="134"/>
    </row>
    <row r="2906" spans="2:160" x14ac:dyDescent="0.2">
      <c r="B2906" s="55">
        <f t="shared" si="271"/>
        <v>0</v>
      </c>
      <c r="C2906" s="55" t="str">
        <f t="shared" si="272"/>
        <v/>
      </c>
      <c r="D2906" s="55" t="str">
        <f t="shared" si="273"/>
        <v/>
      </c>
      <c r="E2906" s="55" t="str">
        <f t="shared" si="274"/>
        <v/>
      </c>
      <c r="F2906" s="55" t="str">
        <f t="shared" si="275"/>
        <v/>
      </c>
      <c r="G2906" s="55" t="str">
        <f t="shared" ref="G2906:G2969" si="276">IF($B2906&gt;=1,$M2906,"")</f>
        <v/>
      </c>
      <c r="H2906" s="136" t="str">
        <f>IF(AND(M2906&gt;0,M2906&lt;='Summary STATS'!$C$22),1,"")</f>
        <v/>
      </c>
      <c r="J2906" s="26">
        <v>2905</v>
      </c>
      <c r="R2906" s="15"/>
      <c r="S2906" s="15"/>
      <c r="EZ2906" s="134"/>
      <c r="FA2906" s="134"/>
      <c r="FB2906" s="134"/>
      <c r="FC2906" s="134"/>
      <c r="FD2906" s="134"/>
    </row>
    <row r="2907" spans="2:160" x14ac:dyDescent="0.2">
      <c r="B2907" s="55">
        <f t="shared" si="271"/>
        <v>0</v>
      </c>
      <c r="C2907" s="55" t="str">
        <f t="shared" si="272"/>
        <v/>
      </c>
      <c r="D2907" s="55" t="str">
        <f t="shared" si="273"/>
        <v/>
      </c>
      <c r="E2907" s="55" t="str">
        <f t="shared" si="274"/>
        <v/>
      </c>
      <c r="F2907" s="55" t="str">
        <f t="shared" si="275"/>
        <v/>
      </c>
      <c r="G2907" s="55" t="str">
        <f t="shared" si="276"/>
        <v/>
      </c>
      <c r="H2907" s="136" t="str">
        <f>IF(AND(M2907&gt;0,M2907&lt;='Summary STATS'!$C$22),1,"")</f>
        <v/>
      </c>
      <c r="J2907" s="26">
        <v>2906</v>
      </c>
      <c r="R2907" s="15"/>
      <c r="S2907" s="15"/>
      <c r="EZ2907" s="134"/>
      <c r="FA2907" s="134"/>
      <c r="FB2907" s="134"/>
      <c r="FC2907" s="134"/>
      <c r="FD2907" s="134"/>
    </row>
    <row r="2908" spans="2:160" x14ac:dyDescent="0.2">
      <c r="B2908" s="55">
        <f t="shared" si="271"/>
        <v>0</v>
      </c>
      <c r="C2908" s="55" t="str">
        <f t="shared" si="272"/>
        <v/>
      </c>
      <c r="D2908" s="55" t="str">
        <f t="shared" si="273"/>
        <v/>
      </c>
      <c r="E2908" s="55" t="str">
        <f t="shared" si="274"/>
        <v/>
      </c>
      <c r="F2908" s="55" t="str">
        <f t="shared" si="275"/>
        <v/>
      </c>
      <c r="G2908" s="55" t="str">
        <f t="shared" si="276"/>
        <v/>
      </c>
      <c r="H2908" s="136" t="str">
        <f>IF(AND(M2908&gt;0,M2908&lt;='Summary STATS'!$C$22),1,"")</f>
        <v/>
      </c>
      <c r="J2908" s="26">
        <v>2907</v>
      </c>
      <c r="R2908" s="15"/>
      <c r="S2908" s="15"/>
      <c r="EZ2908" s="134"/>
      <c r="FA2908" s="134"/>
      <c r="FB2908" s="134"/>
      <c r="FC2908" s="134"/>
      <c r="FD2908" s="134"/>
    </row>
    <row r="2909" spans="2:160" x14ac:dyDescent="0.2">
      <c r="B2909" s="55">
        <f t="shared" si="271"/>
        <v>0</v>
      </c>
      <c r="C2909" s="55" t="str">
        <f t="shared" si="272"/>
        <v/>
      </c>
      <c r="D2909" s="55" t="str">
        <f t="shared" si="273"/>
        <v/>
      </c>
      <c r="E2909" s="55" t="str">
        <f t="shared" si="274"/>
        <v/>
      </c>
      <c r="F2909" s="55" t="str">
        <f t="shared" si="275"/>
        <v/>
      </c>
      <c r="G2909" s="55" t="str">
        <f t="shared" si="276"/>
        <v/>
      </c>
      <c r="H2909" s="136" t="str">
        <f>IF(AND(M2909&gt;0,M2909&lt;='Summary STATS'!$C$22),1,"")</f>
        <v/>
      </c>
      <c r="J2909" s="26">
        <v>2908</v>
      </c>
      <c r="R2909" s="15"/>
      <c r="S2909" s="15"/>
      <c r="EZ2909" s="134"/>
      <c r="FA2909" s="134"/>
      <c r="FB2909" s="134"/>
      <c r="FC2909" s="134"/>
      <c r="FD2909" s="134"/>
    </row>
    <row r="2910" spans="2:160" x14ac:dyDescent="0.2">
      <c r="B2910" s="55">
        <f t="shared" si="271"/>
        <v>0</v>
      </c>
      <c r="C2910" s="55" t="str">
        <f t="shared" si="272"/>
        <v/>
      </c>
      <c r="D2910" s="55" t="str">
        <f t="shared" si="273"/>
        <v/>
      </c>
      <c r="E2910" s="55" t="str">
        <f t="shared" si="274"/>
        <v/>
      </c>
      <c r="F2910" s="55" t="str">
        <f t="shared" si="275"/>
        <v/>
      </c>
      <c r="G2910" s="55" t="str">
        <f t="shared" si="276"/>
        <v/>
      </c>
      <c r="H2910" s="136" t="str">
        <f>IF(AND(M2910&gt;0,M2910&lt;='Summary STATS'!$C$22),1,"")</f>
        <v/>
      </c>
      <c r="J2910" s="26">
        <v>2909</v>
      </c>
      <c r="R2910" s="15"/>
      <c r="S2910" s="15"/>
      <c r="EZ2910" s="134"/>
      <c r="FA2910" s="134"/>
      <c r="FB2910" s="134"/>
      <c r="FC2910" s="134"/>
      <c r="FD2910" s="134"/>
    </row>
    <row r="2911" spans="2:160" x14ac:dyDescent="0.2">
      <c r="B2911" s="55">
        <f t="shared" si="271"/>
        <v>0</v>
      </c>
      <c r="C2911" s="55" t="str">
        <f t="shared" si="272"/>
        <v/>
      </c>
      <c r="D2911" s="55" t="str">
        <f t="shared" si="273"/>
        <v/>
      </c>
      <c r="E2911" s="55" t="str">
        <f t="shared" si="274"/>
        <v/>
      </c>
      <c r="F2911" s="55" t="str">
        <f t="shared" si="275"/>
        <v/>
      </c>
      <c r="G2911" s="55" t="str">
        <f t="shared" si="276"/>
        <v/>
      </c>
      <c r="H2911" s="136" t="str">
        <f>IF(AND(M2911&gt;0,M2911&lt;='Summary STATS'!$C$22),1,"")</f>
        <v/>
      </c>
      <c r="J2911" s="26">
        <v>2910</v>
      </c>
      <c r="R2911" s="15"/>
      <c r="S2911" s="15"/>
      <c r="EZ2911" s="134"/>
      <c r="FA2911" s="134"/>
      <c r="FB2911" s="134"/>
      <c r="FC2911" s="134"/>
      <c r="FD2911" s="134"/>
    </row>
    <row r="2912" spans="2:160" x14ac:dyDescent="0.2">
      <c r="B2912" s="55">
        <f t="shared" si="271"/>
        <v>0</v>
      </c>
      <c r="C2912" s="55" t="str">
        <f t="shared" si="272"/>
        <v/>
      </c>
      <c r="D2912" s="55" t="str">
        <f t="shared" si="273"/>
        <v/>
      </c>
      <c r="E2912" s="55" t="str">
        <f t="shared" si="274"/>
        <v/>
      </c>
      <c r="F2912" s="55" t="str">
        <f t="shared" si="275"/>
        <v/>
      </c>
      <c r="G2912" s="55" t="str">
        <f t="shared" si="276"/>
        <v/>
      </c>
      <c r="H2912" s="136" t="str">
        <f>IF(AND(M2912&gt;0,M2912&lt;='Summary STATS'!$C$22),1,"")</f>
        <v/>
      </c>
      <c r="J2912" s="26">
        <v>2911</v>
      </c>
      <c r="R2912" s="15"/>
      <c r="S2912" s="15"/>
      <c r="EZ2912" s="134"/>
      <c r="FA2912" s="134"/>
      <c r="FB2912" s="134"/>
      <c r="FC2912" s="134"/>
      <c r="FD2912" s="134"/>
    </row>
    <row r="2913" spans="2:160" x14ac:dyDescent="0.2">
      <c r="B2913" s="55">
        <f t="shared" si="271"/>
        <v>0</v>
      </c>
      <c r="C2913" s="55" t="str">
        <f t="shared" si="272"/>
        <v/>
      </c>
      <c r="D2913" s="55" t="str">
        <f t="shared" si="273"/>
        <v/>
      </c>
      <c r="E2913" s="55" t="str">
        <f t="shared" si="274"/>
        <v/>
      </c>
      <c r="F2913" s="55" t="str">
        <f t="shared" si="275"/>
        <v/>
      </c>
      <c r="G2913" s="55" t="str">
        <f t="shared" si="276"/>
        <v/>
      </c>
      <c r="H2913" s="136" t="str">
        <f>IF(AND(M2913&gt;0,M2913&lt;='Summary STATS'!$C$22),1,"")</f>
        <v/>
      </c>
      <c r="J2913" s="26">
        <v>2912</v>
      </c>
      <c r="R2913" s="15"/>
      <c r="S2913" s="15"/>
      <c r="EZ2913" s="134"/>
      <c r="FA2913" s="134"/>
      <c r="FB2913" s="134"/>
      <c r="FC2913" s="134"/>
      <c r="FD2913" s="134"/>
    </row>
    <row r="2914" spans="2:160" x14ac:dyDescent="0.2">
      <c r="B2914" s="55">
        <f t="shared" si="271"/>
        <v>0</v>
      </c>
      <c r="C2914" s="55" t="str">
        <f t="shared" si="272"/>
        <v/>
      </c>
      <c r="D2914" s="55" t="str">
        <f t="shared" si="273"/>
        <v/>
      </c>
      <c r="E2914" s="55" t="str">
        <f t="shared" si="274"/>
        <v/>
      </c>
      <c r="F2914" s="55" t="str">
        <f t="shared" si="275"/>
        <v/>
      </c>
      <c r="G2914" s="55" t="str">
        <f t="shared" si="276"/>
        <v/>
      </c>
      <c r="H2914" s="136" t="str">
        <f>IF(AND(M2914&gt;0,M2914&lt;='Summary STATS'!$C$22),1,"")</f>
        <v/>
      </c>
      <c r="J2914" s="26">
        <v>2913</v>
      </c>
      <c r="R2914" s="15"/>
      <c r="S2914" s="15"/>
      <c r="EZ2914" s="134"/>
      <c r="FA2914" s="134"/>
      <c r="FB2914" s="134"/>
      <c r="FC2914" s="134"/>
      <c r="FD2914" s="134"/>
    </row>
    <row r="2915" spans="2:160" x14ac:dyDescent="0.2">
      <c r="B2915" s="55">
        <f t="shared" si="271"/>
        <v>0</v>
      </c>
      <c r="C2915" s="55" t="str">
        <f t="shared" si="272"/>
        <v/>
      </c>
      <c r="D2915" s="55" t="str">
        <f t="shared" si="273"/>
        <v/>
      </c>
      <c r="E2915" s="55" t="str">
        <f t="shared" si="274"/>
        <v/>
      </c>
      <c r="F2915" s="55" t="str">
        <f t="shared" si="275"/>
        <v/>
      </c>
      <c r="G2915" s="55" t="str">
        <f t="shared" si="276"/>
        <v/>
      </c>
      <c r="H2915" s="136" t="str">
        <f>IF(AND(M2915&gt;0,M2915&lt;='Summary STATS'!$C$22),1,"")</f>
        <v/>
      </c>
      <c r="J2915" s="26">
        <v>2914</v>
      </c>
      <c r="R2915" s="15"/>
      <c r="S2915" s="15"/>
      <c r="EZ2915" s="134"/>
      <c r="FA2915" s="134"/>
      <c r="FB2915" s="134"/>
      <c r="FC2915" s="134"/>
      <c r="FD2915" s="134"/>
    </row>
    <row r="2916" spans="2:160" x14ac:dyDescent="0.2">
      <c r="B2916" s="55">
        <f t="shared" si="271"/>
        <v>0</v>
      </c>
      <c r="C2916" s="55" t="str">
        <f t="shared" si="272"/>
        <v/>
      </c>
      <c r="D2916" s="55" t="str">
        <f t="shared" si="273"/>
        <v/>
      </c>
      <c r="E2916" s="55" t="str">
        <f t="shared" si="274"/>
        <v/>
      </c>
      <c r="F2916" s="55" t="str">
        <f t="shared" si="275"/>
        <v/>
      </c>
      <c r="G2916" s="55" t="str">
        <f t="shared" si="276"/>
        <v/>
      </c>
      <c r="H2916" s="136" t="str">
        <f>IF(AND(M2916&gt;0,M2916&lt;='Summary STATS'!$C$22),1,"")</f>
        <v/>
      </c>
      <c r="J2916" s="26">
        <v>2915</v>
      </c>
      <c r="R2916" s="15"/>
      <c r="S2916" s="15"/>
      <c r="EZ2916" s="134"/>
      <c r="FA2916" s="134"/>
      <c r="FB2916" s="134"/>
      <c r="FC2916" s="134"/>
      <c r="FD2916" s="134"/>
    </row>
    <row r="2917" spans="2:160" x14ac:dyDescent="0.2">
      <c r="B2917" s="55">
        <f t="shared" si="271"/>
        <v>0</v>
      </c>
      <c r="C2917" s="55" t="str">
        <f t="shared" si="272"/>
        <v/>
      </c>
      <c r="D2917" s="55" t="str">
        <f t="shared" si="273"/>
        <v/>
      </c>
      <c r="E2917" s="55" t="str">
        <f t="shared" si="274"/>
        <v/>
      </c>
      <c r="F2917" s="55" t="str">
        <f t="shared" si="275"/>
        <v/>
      </c>
      <c r="G2917" s="55" t="str">
        <f t="shared" si="276"/>
        <v/>
      </c>
      <c r="H2917" s="136" t="str">
        <f>IF(AND(M2917&gt;0,M2917&lt;='Summary STATS'!$C$22),1,"")</f>
        <v/>
      </c>
      <c r="J2917" s="26">
        <v>2916</v>
      </c>
      <c r="R2917" s="15"/>
      <c r="S2917" s="15"/>
      <c r="EZ2917" s="134"/>
      <c r="FA2917" s="134"/>
      <c r="FB2917" s="134"/>
      <c r="FC2917" s="134"/>
      <c r="FD2917" s="134"/>
    </row>
    <row r="2918" spans="2:160" x14ac:dyDescent="0.2">
      <c r="B2918" s="55">
        <f t="shared" si="271"/>
        <v>0</v>
      </c>
      <c r="C2918" s="55" t="str">
        <f t="shared" si="272"/>
        <v/>
      </c>
      <c r="D2918" s="55" t="str">
        <f t="shared" si="273"/>
        <v/>
      </c>
      <c r="E2918" s="55" t="str">
        <f t="shared" si="274"/>
        <v/>
      </c>
      <c r="F2918" s="55" t="str">
        <f t="shared" si="275"/>
        <v/>
      </c>
      <c r="G2918" s="55" t="str">
        <f t="shared" si="276"/>
        <v/>
      </c>
      <c r="H2918" s="136" t="str">
        <f>IF(AND(M2918&gt;0,M2918&lt;='Summary STATS'!$C$22),1,"")</f>
        <v/>
      </c>
      <c r="J2918" s="26">
        <v>2917</v>
      </c>
      <c r="R2918" s="15"/>
      <c r="S2918" s="15"/>
      <c r="EZ2918" s="134"/>
      <c r="FA2918" s="134"/>
      <c r="FB2918" s="134"/>
      <c r="FC2918" s="134"/>
      <c r="FD2918" s="134"/>
    </row>
    <row r="2919" spans="2:160" x14ac:dyDescent="0.2">
      <c r="B2919" s="55">
        <f t="shared" si="271"/>
        <v>0</v>
      </c>
      <c r="C2919" s="55" t="str">
        <f t="shared" si="272"/>
        <v/>
      </c>
      <c r="D2919" s="55" t="str">
        <f t="shared" si="273"/>
        <v/>
      </c>
      <c r="E2919" s="55" t="str">
        <f t="shared" si="274"/>
        <v/>
      </c>
      <c r="F2919" s="55" t="str">
        <f t="shared" si="275"/>
        <v/>
      </c>
      <c r="G2919" s="55" t="str">
        <f t="shared" si="276"/>
        <v/>
      </c>
      <c r="H2919" s="136" t="str">
        <f>IF(AND(M2919&gt;0,M2919&lt;='Summary STATS'!$C$22),1,"")</f>
        <v/>
      </c>
      <c r="J2919" s="26">
        <v>2918</v>
      </c>
      <c r="R2919" s="15"/>
      <c r="S2919" s="15"/>
      <c r="EZ2919" s="134"/>
      <c r="FA2919" s="134"/>
      <c r="FB2919" s="134"/>
      <c r="FC2919" s="134"/>
      <c r="FD2919" s="134"/>
    </row>
    <row r="2920" spans="2:160" x14ac:dyDescent="0.2">
      <c r="B2920" s="55">
        <f t="shared" si="271"/>
        <v>0</v>
      </c>
      <c r="C2920" s="55" t="str">
        <f t="shared" si="272"/>
        <v/>
      </c>
      <c r="D2920" s="55" t="str">
        <f t="shared" si="273"/>
        <v/>
      </c>
      <c r="E2920" s="55" t="str">
        <f t="shared" si="274"/>
        <v/>
      </c>
      <c r="F2920" s="55" t="str">
        <f t="shared" si="275"/>
        <v/>
      </c>
      <c r="G2920" s="55" t="str">
        <f t="shared" si="276"/>
        <v/>
      </c>
      <c r="H2920" s="136" t="str">
        <f>IF(AND(M2920&gt;0,M2920&lt;='Summary STATS'!$C$22),1,"")</f>
        <v/>
      </c>
      <c r="J2920" s="26">
        <v>2919</v>
      </c>
      <c r="R2920" s="15"/>
      <c r="S2920" s="15"/>
      <c r="EZ2920" s="134"/>
      <c r="FA2920" s="134"/>
      <c r="FB2920" s="134"/>
      <c r="FC2920" s="134"/>
      <c r="FD2920" s="134"/>
    </row>
    <row r="2921" spans="2:160" x14ac:dyDescent="0.2">
      <c r="B2921" s="55">
        <f t="shared" si="271"/>
        <v>0</v>
      </c>
      <c r="C2921" s="55" t="str">
        <f t="shared" si="272"/>
        <v/>
      </c>
      <c r="D2921" s="55" t="str">
        <f t="shared" si="273"/>
        <v/>
      </c>
      <c r="E2921" s="55" t="str">
        <f t="shared" si="274"/>
        <v/>
      </c>
      <c r="F2921" s="55" t="str">
        <f t="shared" si="275"/>
        <v/>
      </c>
      <c r="G2921" s="55" t="str">
        <f t="shared" si="276"/>
        <v/>
      </c>
      <c r="H2921" s="136" t="str">
        <f>IF(AND(M2921&gt;0,M2921&lt;='Summary STATS'!$C$22),1,"")</f>
        <v/>
      </c>
      <c r="J2921" s="26">
        <v>2920</v>
      </c>
      <c r="R2921" s="15"/>
      <c r="S2921" s="15"/>
      <c r="EZ2921" s="134"/>
      <c r="FA2921" s="134"/>
      <c r="FB2921" s="134"/>
      <c r="FC2921" s="134"/>
      <c r="FD2921" s="134"/>
    </row>
    <row r="2922" spans="2:160" x14ac:dyDescent="0.2">
      <c r="B2922" s="55">
        <f t="shared" si="271"/>
        <v>0</v>
      </c>
      <c r="C2922" s="55" t="str">
        <f t="shared" si="272"/>
        <v/>
      </c>
      <c r="D2922" s="55" t="str">
        <f t="shared" si="273"/>
        <v/>
      </c>
      <c r="E2922" s="55" t="str">
        <f t="shared" si="274"/>
        <v/>
      </c>
      <c r="F2922" s="55" t="str">
        <f t="shared" si="275"/>
        <v/>
      </c>
      <c r="G2922" s="55" t="str">
        <f t="shared" si="276"/>
        <v/>
      </c>
      <c r="H2922" s="136" t="str">
        <f>IF(AND(M2922&gt;0,M2922&lt;='Summary STATS'!$C$22),1,"")</f>
        <v/>
      </c>
      <c r="J2922" s="26">
        <v>2921</v>
      </c>
      <c r="R2922" s="15"/>
      <c r="S2922" s="15"/>
      <c r="EZ2922" s="134"/>
      <c r="FA2922" s="134"/>
      <c r="FB2922" s="134"/>
      <c r="FC2922" s="134"/>
      <c r="FD2922" s="134"/>
    </row>
    <row r="2923" spans="2:160" x14ac:dyDescent="0.2">
      <c r="B2923" s="55">
        <f t="shared" si="271"/>
        <v>0</v>
      </c>
      <c r="C2923" s="55" t="str">
        <f t="shared" si="272"/>
        <v/>
      </c>
      <c r="D2923" s="55" t="str">
        <f t="shared" si="273"/>
        <v/>
      </c>
      <c r="E2923" s="55" t="str">
        <f t="shared" si="274"/>
        <v/>
      </c>
      <c r="F2923" s="55" t="str">
        <f t="shared" si="275"/>
        <v/>
      </c>
      <c r="G2923" s="55" t="str">
        <f t="shared" si="276"/>
        <v/>
      </c>
      <c r="H2923" s="136" t="str">
        <f>IF(AND(M2923&gt;0,M2923&lt;='Summary STATS'!$C$22),1,"")</f>
        <v/>
      </c>
      <c r="J2923" s="26">
        <v>2922</v>
      </c>
      <c r="R2923" s="15"/>
      <c r="S2923" s="15"/>
      <c r="EZ2923" s="134"/>
      <c r="FA2923" s="134"/>
      <c r="FB2923" s="134"/>
      <c r="FC2923" s="134"/>
      <c r="FD2923" s="134"/>
    </row>
    <row r="2924" spans="2:160" x14ac:dyDescent="0.2">
      <c r="B2924" s="55">
        <f t="shared" si="271"/>
        <v>0</v>
      </c>
      <c r="C2924" s="55" t="str">
        <f t="shared" si="272"/>
        <v/>
      </c>
      <c r="D2924" s="55" t="str">
        <f t="shared" si="273"/>
        <v/>
      </c>
      <c r="E2924" s="55" t="str">
        <f t="shared" si="274"/>
        <v/>
      </c>
      <c r="F2924" s="55" t="str">
        <f t="shared" si="275"/>
        <v/>
      </c>
      <c r="G2924" s="55" t="str">
        <f t="shared" si="276"/>
        <v/>
      </c>
      <c r="H2924" s="136" t="str">
        <f>IF(AND(M2924&gt;0,M2924&lt;='Summary STATS'!$C$22),1,"")</f>
        <v/>
      </c>
      <c r="J2924" s="26">
        <v>2923</v>
      </c>
      <c r="R2924" s="15"/>
      <c r="S2924" s="15"/>
      <c r="EZ2924" s="134"/>
      <c r="FA2924" s="134"/>
      <c r="FB2924" s="134"/>
      <c r="FC2924" s="134"/>
      <c r="FD2924" s="134"/>
    </row>
    <row r="2925" spans="2:160" x14ac:dyDescent="0.2">
      <c r="B2925" s="55">
        <f t="shared" si="271"/>
        <v>0</v>
      </c>
      <c r="C2925" s="55" t="str">
        <f t="shared" si="272"/>
        <v/>
      </c>
      <c r="D2925" s="55" t="str">
        <f t="shared" si="273"/>
        <v/>
      </c>
      <c r="E2925" s="55" t="str">
        <f t="shared" si="274"/>
        <v/>
      </c>
      <c r="F2925" s="55" t="str">
        <f t="shared" si="275"/>
        <v/>
      </c>
      <c r="G2925" s="55" t="str">
        <f t="shared" si="276"/>
        <v/>
      </c>
      <c r="H2925" s="136" t="str">
        <f>IF(AND(M2925&gt;0,M2925&lt;='Summary STATS'!$C$22),1,"")</f>
        <v/>
      </c>
      <c r="J2925" s="26">
        <v>2924</v>
      </c>
      <c r="R2925" s="15"/>
      <c r="S2925" s="15"/>
      <c r="EZ2925" s="134"/>
      <c r="FA2925" s="134"/>
      <c r="FB2925" s="134"/>
      <c r="FC2925" s="134"/>
      <c r="FD2925" s="134"/>
    </row>
    <row r="2926" spans="2:160" x14ac:dyDescent="0.2">
      <c r="B2926" s="55">
        <f t="shared" si="271"/>
        <v>0</v>
      </c>
      <c r="C2926" s="55" t="str">
        <f t="shared" si="272"/>
        <v/>
      </c>
      <c r="D2926" s="55" t="str">
        <f t="shared" si="273"/>
        <v/>
      </c>
      <c r="E2926" s="55" t="str">
        <f t="shared" si="274"/>
        <v/>
      </c>
      <c r="F2926" s="55" t="str">
        <f t="shared" si="275"/>
        <v/>
      </c>
      <c r="G2926" s="55" t="str">
        <f t="shared" si="276"/>
        <v/>
      </c>
      <c r="H2926" s="136" t="str">
        <f>IF(AND(M2926&gt;0,M2926&lt;='Summary STATS'!$C$22),1,"")</f>
        <v/>
      </c>
      <c r="J2926" s="26">
        <v>2925</v>
      </c>
      <c r="R2926" s="15"/>
      <c r="S2926" s="15"/>
      <c r="EZ2926" s="134"/>
      <c r="FA2926" s="134"/>
      <c r="FB2926" s="134"/>
      <c r="FC2926" s="134"/>
      <c r="FD2926" s="134"/>
    </row>
    <row r="2927" spans="2:160" x14ac:dyDescent="0.2">
      <c r="B2927" s="55">
        <f t="shared" si="271"/>
        <v>0</v>
      </c>
      <c r="C2927" s="55" t="str">
        <f t="shared" si="272"/>
        <v/>
      </c>
      <c r="D2927" s="55" t="str">
        <f t="shared" si="273"/>
        <v/>
      </c>
      <c r="E2927" s="55" t="str">
        <f t="shared" si="274"/>
        <v/>
      </c>
      <c r="F2927" s="55" t="str">
        <f t="shared" si="275"/>
        <v/>
      </c>
      <c r="G2927" s="55" t="str">
        <f t="shared" si="276"/>
        <v/>
      </c>
      <c r="H2927" s="136" t="str">
        <f>IF(AND(M2927&gt;0,M2927&lt;='Summary STATS'!$C$22),1,"")</f>
        <v/>
      </c>
      <c r="J2927" s="26">
        <v>2926</v>
      </c>
      <c r="R2927" s="15"/>
      <c r="S2927" s="15"/>
      <c r="EZ2927" s="134"/>
      <c r="FA2927" s="134"/>
      <c r="FB2927" s="134"/>
      <c r="FC2927" s="134"/>
      <c r="FD2927" s="134"/>
    </row>
    <row r="2928" spans="2:160" x14ac:dyDescent="0.2">
      <c r="B2928" s="55">
        <f t="shared" si="271"/>
        <v>0</v>
      </c>
      <c r="C2928" s="55" t="str">
        <f t="shared" si="272"/>
        <v/>
      </c>
      <c r="D2928" s="55" t="str">
        <f t="shared" si="273"/>
        <v/>
      </c>
      <c r="E2928" s="55" t="str">
        <f t="shared" si="274"/>
        <v/>
      </c>
      <c r="F2928" s="55" t="str">
        <f t="shared" si="275"/>
        <v/>
      </c>
      <c r="G2928" s="55" t="str">
        <f t="shared" si="276"/>
        <v/>
      </c>
      <c r="H2928" s="136" t="str">
        <f>IF(AND(M2928&gt;0,M2928&lt;='Summary STATS'!$C$22),1,"")</f>
        <v/>
      </c>
      <c r="J2928" s="26">
        <v>2927</v>
      </c>
      <c r="R2928" s="15"/>
      <c r="S2928" s="15"/>
      <c r="EZ2928" s="134"/>
      <c r="FA2928" s="134"/>
      <c r="FB2928" s="134"/>
      <c r="FC2928" s="134"/>
      <c r="FD2928" s="134"/>
    </row>
    <row r="2929" spans="2:160" x14ac:dyDescent="0.2">
      <c r="B2929" s="55">
        <f t="shared" si="271"/>
        <v>0</v>
      </c>
      <c r="C2929" s="55" t="str">
        <f t="shared" si="272"/>
        <v/>
      </c>
      <c r="D2929" s="55" t="str">
        <f t="shared" si="273"/>
        <v/>
      </c>
      <c r="E2929" s="55" t="str">
        <f t="shared" si="274"/>
        <v/>
      </c>
      <c r="F2929" s="55" t="str">
        <f t="shared" si="275"/>
        <v/>
      </c>
      <c r="G2929" s="55" t="str">
        <f t="shared" si="276"/>
        <v/>
      </c>
      <c r="H2929" s="136" t="str">
        <f>IF(AND(M2929&gt;0,M2929&lt;='Summary STATS'!$C$22),1,"")</f>
        <v/>
      </c>
      <c r="J2929" s="26">
        <v>2928</v>
      </c>
      <c r="R2929" s="15"/>
      <c r="S2929" s="15"/>
      <c r="EZ2929" s="134"/>
      <c r="FA2929" s="134"/>
      <c r="FB2929" s="134"/>
      <c r="FC2929" s="134"/>
      <c r="FD2929" s="134"/>
    </row>
    <row r="2930" spans="2:160" x14ac:dyDescent="0.2">
      <c r="B2930" s="55">
        <f t="shared" si="271"/>
        <v>0</v>
      </c>
      <c r="C2930" s="55" t="str">
        <f t="shared" si="272"/>
        <v/>
      </c>
      <c r="D2930" s="55" t="str">
        <f t="shared" si="273"/>
        <v/>
      </c>
      <c r="E2930" s="55" t="str">
        <f t="shared" si="274"/>
        <v/>
      </c>
      <c r="F2930" s="55" t="str">
        <f t="shared" si="275"/>
        <v/>
      </c>
      <c r="G2930" s="55" t="str">
        <f t="shared" si="276"/>
        <v/>
      </c>
      <c r="H2930" s="136" t="str">
        <f>IF(AND(M2930&gt;0,M2930&lt;='Summary STATS'!$C$22),1,"")</f>
        <v/>
      </c>
      <c r="J2930" s="26">
        <v>2929</v>
      </c>
      <c r="R2930" s="15"/>
      <c r="S2930" s="15"/>
      <c r="EZ2930" s="134"/>
      <c r="FA2930" s="134"/>
      <c r="FB2930" s="134"/>
      <c r="FC2930" s="134"/>
      <c r="FD2930" s="134"/>
    </row>
    <row r="2931" spans="2:160" x14ac:dyDescent="0.2">
      <c r="B2931" s="55">
        <f t="shared" si="271"/>
        <v>0</v>
      </c>
      <c r="C2931" s="55" t="str">
        <f t="shared" si="272"/>
        <v/>
      </c>
      <c r="D2931" s="55" t="str">
        <f t="shared" si="273"/>
        <v/>
      </c>
      <c r="E2931" s="55" t="str">
        <f t="shared" si="274"/>
        <v/>
      </c>
      <c r="F2931" s="55" t="str">
        <f t="shared" si="275"/>
        <v/>
      </c>
      <c r="G2931" s="55" t="str">
        <f t="shared" si="276"/>
        <v/>
      </c>
      <c r="H2931" s="136" t="str">
        <f>IF(AND(M2931&gt;0,M2931&lt;='Summary STATS'!$C$22),1,"")</f>
        <v/>
      </c>
      <c r="J2931" s="26">
        <v>2930</v>
      </c>
      <c r="R2931" s="15"/>
      <c r="S2931" s="15"/>
      <c r="EZ2931" s="134"/>
      <c r="FA2931" s="134"/>
      <c r="FB2931" s="134"/>
      <c r="FC2931" s="134"/>
      <c r="FD2931" s="134"/>
    </row>
    <row r="2932" spans="2:160" x14ac:dyDescent="0.2">
      <c r="B2932" s="55">
        <f t="shared" si="271"/>
        <v>0</v>
      </c>
      <c r="C2932" s="55" t="str">
        <f t="shared" si="272"/>
        <v/>
      </c>
      <c r="D2932" s="55" t="str">
        <f t="shared" si="273"/>
        <v/>
      </c>
      <c r="E2932" s="55" t="str">
        <f t="shared" si="274"/>
        <v/>
      </c>
      <c r="F2932" s="55" t="str">
        <f t="shared" si="275"/>
        <v/>
      </c>
      <c r="G2932" s="55" t="str">
        <f t="shared" si="276"/>
        <v/>
      </c>
      <c r="H2932" s="136" t="str">
        <f>IF(AND(M2932&gt;0,M2932&lt;='Summary STATS'!$C$22),1,"")</f>
        <v/>
      </c>
      <c r="J2932" s="26">
        <v>2931</v>
      </c>
      <c r="R2932" s="15"/>
      <c r="S2932" s="15"/>
      <c r="EZ2932" s="134"/>
      <c r="FA2932" s="134"/>
      <c r="FB2932" s="134"/>
      <c r="FC2932" s="134"/>
      <c r="FD2932" s="134"/>
    </row>
    <row r="2933" spans="2:160" x14ac:dyDescent="0.2">
      <c r="B2933" s="55">
        <f t="shared" si="271"/>
        <v>0</v>
      </c>
      <c r="C2933" s="55" t="str">
        <f t="shared" si="272"/>
        <v/>
      </c>
      <c r="D2933" s="55" t="str">
        <f t="shared" si="273"/>
        <v/>
      </c>
      <c r="E2933" s="55" t="str">
        <f t="shared" si="274"/>
        <v/>
      </c>
      <c r="F2933" s="55" t="str">
        <f t="shared" si="275"/>
        <v/>
      </c>
      <c r="G2933" s="55" t="str">
        <f t="shared" si="276"/>
        <v/>
      </c>
      <c r="H2933" s="136" t="str">
        <f>IF(AND(M2933&gt;0,M2933&lt;='Summary STATS'!$C$22),1,"")</f>
        <v/>
      </c>
      <c r="J2933" s="26">
        <v>2932</v>
      </c>
      <c r="R2933" s="15"/>
      <c r="S2933" s="15"/>
      <c r="EZ2933" s="134"/>
      <c r="FA2933" s="134"/>
      <c r="FB2933" s="134"/>
      <c r="FC2933" s="134"/>
      <c r="FD2933" s="134"/>
    </row>
    <row r="2934" spans="2:160" x14ac:dyDescent="0.2">
      <c r="B2934" s="55">
        <f t="shared" si="271"/>
        <v>0</v>
      </c>
      <c r="C2934" s="55" t="str">
        <f t="shared" si="272"/>
        <v/>
      </c>
      <c r="D2934" s="55" t="str">
        <f t="shared" si="273"/>
        <v/>
      </c>
      <c r="E2934" s="55" t="str">
        <f t="shared" si="274"/>
        <v/>
      </c>
      <c r="F2934" s="55" t="str">
        <f t="shared" si="275"/>
        <v/>
      </c>
      <c r="G2934" s="55" t="str">
        <f t="shared" si="276"/>
        <v/>
      </c>
      <c r="H2934" s="136" t="str">
        <f>IF(AND(M2934&gt;0,M2934&lt;='Summary STATS'!$C$22),1,"")</f>
        <v/>
      </c>
      <c r="J2934" s="26">
        <v>2933</v>
      </c>
      <c r="R2934" s="15"/>
      <c r="S2934" s="15"/>
      <c r="EZ2934" s="134"/>
      <c r="FA2934" s="134"/>
      <c r="FB2934" s="134"/>
      <c r="FC2934" s="134"/>
      <c r="FD2934" s="134"/>
    </row>
    <row r="2935" spans="2:160" x14ac:dyDescent="0.2">
      <c r="B2935" s="55">
        <f t="shared" si="271"/>
        <v>0</v>
      </c>
      <c r="C2935" s="55" t="str">
        <f t="shared" si="272"/>
        <v/>
      </c>
      <c r="D2935" s="55" t="str">
        <f t="shared" si="273"/>
        <v/>
      </c>
      <c r="E2935" s="55" t="str">
        <f t="shared" si="274"/>
        <v/>
      </c>
      <c r="F2935" s="55" t="str">
        <f t="shared" si="275"/>
        <v/>
      </c>
      <c r="G2935" s="55" t="str">
        <f t="shared" si="276"/>
        <v/>
      </c>
      <c r="H2935" s="136" t="str">
        <f>IF(AND(M2935&gt;0,M2935&lt;='Summary STATS'!$C$22),1,"")</f>
        <v/>
      </c>
      <c r="J2935" s="26">
        <v>2934</v>
      </c>
      <c r="R2935" s="15"/>
      <c r="S2935" s="15"/>
      <c r="EZ2935" s="134"/>
      <c r="FA2935" s="134"/>
      <c r="FB2935" s="134"/>
      <c r="FC2935" s="134"/>
      <c r="FD2935" s="134"/>
    </row>
    <row r="2936" spans="2:160" x14ac:dyDescent="0.2">
      <c r="B2936" s="55">
        <f t="shared" si="271"/>
        <v>0</v>
      </c>
      <c r="C2936" s="55" t="str">
        <f t="shared" si="272"/>
        <v/>
      </c>
      <c r="D2936" s="55" t="str">
        <f t="shared" si="273"/>
        <v/>
      </c>
      <c r="E2936" s="55" t="str">
        <f t="shared" si="274"/>
        <v/>
      </c>
      <c r="F2936" s="55" t="str">
        <f t="shared" si="275"/>
        <v/>
      </c>
      <c r="G2936" s="55" t="str">
        <f t="shared" si="276"/>
        <v/>
      </c>
      <c r="H2936" s="136" t="str">
        <f>IF(AND(M2936&gt;0,M2936&lt;='Summary STATS'!$C$22),1,"")</f>
        <v/>
      </c>
      <c r="J2936" s="26">
        <v>2935</v>
      </c>
      <c r="R2936" s="15"/>
      <c r="S2936" s="15"/>
      <c r="EZ2936" s="134"/>
      <c r="FA2936" s="134"/>
      <c r="FB2936" s="134"/>
      <c r="FC2936" s="134"/>
      <c r="FD2936" s="134"/>
    </row>
    <row r="2937" spans="2:160" x14ac:dyDescent="0.2">
      <c r="B2937" s="55">
        <f t="shared" si="271"/>
        <v>0</v>
      </c>
      <c r="C2937" s="55" t="str">
        <f t="shared" si="272"/>
        <v/>
      </c>
      <c r="D2937" s="55" t="str">
        <f t="shared" si="273"/>
        <v/>
      </c>
      <c r="E2937" s="55" t="str">
        <f t="shared" si="274"/>
        <v/>
      </c>
      <c r="F2937" s="55" t="str">
        <f t="shared" si="275"/>
        <v/>
      </c>
      <c r="G2937" s="55" t="str">
        <f t="shared" si="276"/>
        <v/>
      </c>
      <c r="H2937" s="136" t="str">
        <f>IF(AND(M2937&gt;0,M2937&lt;='Summary STATS'!$C$22),1,"")</f>
        <v/>
      </c>
      <c r="J2937" s="26">
        <v>2936</v>
      </c>
      <c r="R2937" s="15"/>
      <c r="S2937" s="15"/>
      <c r="EZ2937" s="134"/>
      <c r="FA2937" s="134"/>
      <c r="FB2937" s="134"/>
      <c r="FC2937" s="134"/>
      <c r="FD2937" s="134"/>
    </row>
    <row r="2938" spans="2:160" x14ac:dyDescent="0.2">
      <c r="B2938" s="55">
        <f t="shared" si="271"/>
        <v>0</v>
      </c>
      <c r="C2938" s="55" t="str">
        <f t="shared" si="272"/>
        <v/>
      </c>
      <c r="D2938" s="55" t="str">
        <f t="shared" si="273"/>
        <v/>
      </c>
      <c r="E2938" s="55" t="str">
        <f t="shared" si="274"/>
        <v/>
      </c>
      <c r="F2938" s="55" t="str">
        <f t="shared" si="275"/>
        <v/>
      </c>
      <c r="G2938" s="55" t="str">
        <f t="shared" si="276"/>
        <v/>
      </c>
      <c r="H2938" s="136" t="str">
        <f>IF(AND(M2938&gt;0,M2938&lt;='Summary STATS'!$C$22),1,"")</f>
        <v/>
      </c>
      <c r="J2938" s="26">
        <v>2937</v>
      </c>
      <c r="R2938" s="15"/>
      <c r="S2938" s="15"/>
      <c r="EZ2938" s="134"/>
      <c r="FA2938" s="134"/>
      <c r="FB2938" s="134"/>
      <c r="FC2938" s="134"/>
      <c r="FD2938" s="134"/>
    </row>
    <row r="2939" spans="2:160" x14ac:dyDescent="0.2">
      <c r="B2939" s="55">
        <f t="shared" si="271"/>
        <v>0</v>
      </c>
      <c r="C2939" s="55" t="str">
        <f t="shared" si="272"/>
        <v/>
      </c>
      <c r="D2939" s="55" t="str">
        <f t="shared" si="273"/>
        <v/>
      </c>
      <c r="E2939" s="55" t="str">
        <f t="shared" si="274"/>
        <v/>
      </c>
      <c r="F2939" s="55" t="str">
        <f t="shared" si="275"/>
        <v/>
      </c>
      <c r="G2939" s="55" t="str">
        <f t="shared" si="276"/>
        <v/>
      </c>
      <c r="H2939" s="136" t="str">
        <f>IF(AND(M2939&gt;0,M2939&lt;='Summary STATS'!$C$22),1,"")</f>
        <v/>
      </c>
      <c r="J2939" s="26">
        <v>2938</v>
      </c>
      <c r="R2939" s="15"/>
      <c r="S2939" s="15"/>
      <c r="EZ2939" s="134"/>
      <c r="FA2939" s="134"/>
      <c r="FB2939" s="134"/>
      <c r="FC2939" s="134"/>
      <c r="FD2939" s="134"/>
    </row>
    <row r="2940" spans="2:160" x14ac:dyDescent="0.2">
      <c r="B2940" s="55">
        <f t="shared" si="271"/>
        <v>0</v>
      </c>
      <c r="C2940" s="55" t="str">
        <f t="shared" si="272"/>
        <v/>
      </c>
      <c r="D2940" s="55" t="str">
        <f t="shared" si="273"/>
        <v/>
      </c>
      <c r="E2940" s="55" t="str">
        <f t="shared" si="274"/>
        <v/>
      </c>
      <c r="F2940" s="55" t="str">
        <f t="shared" si="275"/>
        <v/>
      </c>
      <c r="G2940" s="55" t="str">
        <f t="shared" si="276"/>
        <v/>
      </c>
      <c r="H2940" s="136" t="str">
        <f>IF(AND(M2940&gt;0,M2940&lt;='Summary STATS'!$C$22),1,"")</f>
        <v/>
      </c>
      <c r="J2940" s="26">
        <v>2939</v>
      </c>
      <c r="R2940" s="15"/>
      <c r="S2940" s="15"/>
      <c r="EZ2940" s="134"/>
      <c r="FA2940" s="134"/>
      <c r="FB2940" s="134"/>
      <c r="FC2940" s="134"/>
      <c r="FD2940" s="134"/>
    </row>
    <row r="2941" spans="2:160" x14ac:dyDescent="0.2">
      <c r="B2941" s="55">
        <f t="shared" si="271"/>
        <v>0</v>
      </c>
      <c r="C2941" s="55" t="str">
        <f t="shared" si="272"/>
        <v/>
      </c>
      <c r="D2941" s="55" t="str">
        <f t="shared" si="273"/>
        <v/>
      </c>
      <c r="E2941" s="55" t="str">
        <f t="shared" si="274"/>
        <v/>
      </c>
      <c r="F2941" s="55" t="str">
        <f t="shared" si="275"/>
        <v/>
      </c>
      <c r="G2941" s="55" t="str">
        <f t="shared" si="276"/>
        <v/>
      </c>
      <c r="H2941" s="136" t="str">
        <f>IF(AND(M2941&gt;0,M2941&lt;='Summary STATS'!$C$22),1,"")</f>
        <v/>
      </c>
      <c r="J2941" s="26">
        <v>2940</v>
      </c>
      <c r="R2941" s="15"/>
      <c r="S2941" s="15"/>
      <c r="EZ2941" s="134"/>
      <c r="FA2941" s="134"/>
      <c r="FB2941" s="134"/>
      <c r="FC2941" s="134"/>
      <c r="FD2941" s="134"/>
    </row>
    <row r="2942" spans="2:160" x14ac:dyDescent="0.2">
      <c r="B2942" s="55">
        <f t="shared" si="271"/>
        <v>0</v>
      </c>
      <c r="C2942" s="55" t="str">
        <f t="shared" si="272"/>
        <v/>
      </c>
      <c r="D2942" s="55" t="str">
        <f t="shared" si="273"/>
        <v/>
      </c>
      <c r="E2942" s="55" t="str">
        <f t="shared" si="274"/>
        <v/>
      </c>
      <c r="F2942" s="55" t="str">
        <f t="shared" si="275"/>
        <v/>
      </c>
      <c r="G2942" s="55" t="str">
        <f t="shared" si="276"/>
        <v/>
      </c>
      <c r="H2942" s="136" t="str">
        <f>IF(AND(M2942&gt;0,M2942&lt;='Summary STATS'!$C$22),1,"")</f>
        <v/>
      </c>
      <c r="J2942" s="26">
        <v>2941</v>
      </c>
      <c r="R2942" s="15"/>
      <c r="S2942" s="15"/>
      <c r="EZ2942" s="134"/>
      <c r="FA2942" s="134"/>
      <c r="FB2942" s="134"/>
      <c r="FC2942" s="134"/>
      <c r="FD2942" s="134"/>
    </row>
    <row r="2943" spans="2:160" x14ac:dyDescent="0.2">
      <c r="B2943" s="55">
        <f t="shared" si="271"/>
        <v>0</v>
      </c>
      <c r="C2943" s="55" t="str">
        <f t="shared" si="272"/>
        <v/>
      </c>
      <c r="D2943" s="55" t="str">
        <f t="shared" si="273"/>
        <v/>
      </c>
      <c r="E2943" s="55" t="str">
        <f t="shared" si="274"/>
        <v/>
      </c>
      <c r="F2943" s="55" t="str">
        <f t="shared" si="275"/>
        <v/>
      </c>
      <c r="G2943" s="55" t="str">
        <f t="shared" si="276"/>
        <v/>
      </c>
      <c r="H2943" s="136" t="str">
        <f>IF(AND(M2943&gt;0,M2943&lt;='Summary STATS'!$C$22),1,"")</f>
        <v/>
      </c>
      <c r="J2943" s="26">
        <v>2942</v>
      </c>
      <c r="R2943" s="15"/>
      <c r="S2943" s="15"/>
      <c r="EZ2943" s="134"/>
      <c r="FA2943" s="134"/>
      <c r="FB2943" s="134"/>
      <c r="FC2943" s="134"/>
      <c r="FD2943" s="134"/>
    </row>
    <row r="2944" spans="2:160" x14ac:dyDescent="0.2">
      <c r="B2944" s="55">
        <f t="shared" si="271"/>
        <v>0</v>
      </c>
      <c r="C2944" s="55" t="str">
        <f t="shared" si="272"/>
        <v/>
      </c>
      <c r="D2944" s="55" t="str">
        <f t="shared" si="273"/>
        <v/>
      </c>
      <c r="E2944" s="55" t="str">
        <f t="shared" si="274"/>
        <v/>
      </c>
      <c r="F2944" s="55" t="str">
        <f t="shared" si="275"/>
        <v/>
      </c>
      <c r="G2944" s="55" t="str">
        <f t="shared" si="276"/>
        <v/>
      </c>
      <c r="H2944" s="136" t="str">
        <f>IF(AND(M2944&gt;0,M2944&lt;='Summary STATS'!$C$22),1,"")</f>
        <v/>
      </c>
      <c r="J2944" s="26">
        <v>2943</v>
      </c>
      <c r="R2944" s="15"/>
      <c r="S2944" s="15"/>
      <c r="EZ2944" s="134"/>
      <c r="FA2944" s="134"/>
      <c r="FB2944" s="134"/>
      <c r="FC2944" s="134"/>
      <c r="FD2944" s="134"/>
    </row>
    <row r="2945" spans="2:160" x14ac:dyDescent="0.2">
      <c r="B2945" s="55">
        <f t="shared" si="271"/>
        <v>0</v>
      </c>
      <c r="C2945" s="55" t="str">
        <f t="shared" si="272"/>
        <v/>
      </c>
      <c r="D2945" s="55" t="str">
        <f t="shared" si="273"/>
        <v/>
      </c>
      <c r="E2945" s="55" t="str">
        <f t="shared" si="274"/>
        <v/>
      </c>
      <c r="F2945" s="55" t="str">
        <f t="shared" si="275"/>
        <v/>
      </c>
      <c r="G2945" s="55" t="str">
        <f t="shared" si="276"/>
        <v/>
      </c>
      <c r="H2945" s="136" t="str">
        <f>IF(AND(M2945&gt;0,M2945&lt;='Summary STATS'!$C$22),1,"")</f>
        <v/>
      </c>
      <c r="J2945" s="26">
        <v>2944</v>
      </c>
      <c r="R2945" s="15"/>
      <c r="S2945" s="15"/>
      <c r="EZ2945" s="134"/>
      <c r="FA2945" s="134"/>
      <c r="FB2945" s="134"/>
      <c r="FC2945" s="134"/>
      <c r="FD2945" s="134"/>
    </row>
    <row r="2946" spans="2:160" x14ac:dyDescent="0.2">
      <c r="B2946" s="55">
        <f t="shared" ref="B2946:B3009" si="277">COUNT(R2946:EY2946,FE2946:FM2946)</f>
        <v>0</v>
      </c>
      <c r="C2946" s="55" t="str">
        <f t="shared" ref="C2946:C3009" si="278">IF(COUNT(R2946:EY2946,FE2946:FM2946)&gt;0,COUNT(R2946:EY2946,FE2946:FM2946),"")</f>
        <v/>
      </c>
      <c r="D2946" s="55" t="str">
        <f t="shared" ref="D2946:D3009" si="279">IF(COUNT(T2946:BJ2946,BL2946:BT2946,BV2946:CB2946,CD2946:EY2946,FE2946:FM2946)&gt;0,COUNT(T2946:BJ2946,BL2946:BT2946,BV2946:CB2946,CD2946:EY2946,FE2946:FM2946),"")</f>
        <v/>
      </c>
      <c r="E2946" s="55" t="str">
        <f t="shared" ref="E2946:E3009" si="280">IF(H2946=1,COUNT(R2946:EY2946,FE2946:FM2946),"")</f>
        <v/>
      </c>
      <c r="F2946" s="55" t="str">
        <f t="shared" ref="F2946:F3009" si="281">IF(H2946=1,COUNT(T2946:BJ2946,BL2946:BT2946,BV2946:CB2946,CD2946:EY2946,FE2946:FM2946),"")</f>
        <v/>
      </c>
      <c r="G2946" s="55" t="str">
        <f t="shared" si="276"/>
        <v/>
      </c>
      <c r="H2946" s="136" t="str">
        <f>IF(AND(M2946&gt;0,M2946&lt;='Summary STATS'!$C$22),1,"")</f>
        <v/>
      </c>
      <c r="J2946" s="26">
        <v>2945</v>
      </c>
      <c r="R2946" s="15"/>
      <c r="S2946" s="15"/>
      <c r="EZ2946" s="134"/>
      <c r="FA2946" s="134"/>
      <c r="FB2946" s="134"/>
      <c r="FC2946" s="134"/>
      <c r="FD2946" s="134"/>
    </row>
    <row r="2947" spans="2:160" x14ac:dyDescent="0.2">
      <c r="B2947" s="55">
        <f t="shared" si="277"/>
        <v>0</v>
      </c>
      <c r="C2947" s="55" t="str">
        <f t="shared" si="278"/>
        <v/>
      </c>
      <c r="D2947" s="55" t="str">
        <f t="shared" si="279"/>
        <v/>
      </c>
      <c r="E2947" s="55" t="str">
        <f t="shared" si="280"/>
        <v/>
      </c>
      <c r="F2947" s="55" t="str">
        <f t="shared" si="281"/>
        <v/>
      </c>
      <c r="G2947" s="55" t="str">
        <f t="shared" si="276"/>
        <v/>
      </c>
      <c r="H2947" s="136" t="str">
        <f>IF(AND(M2947&gt;0,M2947&lt;='Summary STATS'!$C$22),1,"")</f>
        <v/>
      </c>
      <c r="J2947" s="26">
        <v>2946</v>
      </c>
      <c r="R2947" s="15"/>
      <c r="S2947" s="15"/>
      <c r="EZ2947" s="134"/>
      <c r="FA2947" s="134"/>
      <c r="FB2947" s="134"/>
      <c r="FC2947" s="134"/>
      <c r="FD2947" s="134"/>
    </row>
    <row r="2948" spans="2:160" x14ac:dyDescent="0.2">
      <c r="B2948" s="55">
        <f t="shared" si="277"/>
        <v>0</v>
      </c>
      <c r="C2948" s="55" t="str">
        <f t="shared" si="278"/>
        <v/>
      </c>
      <c r="D2948" s="55" t="str">
        <f t="shared" si="279"/>
        <v/>
      </c>
      <c r="E2948" s="55" t="str">
        <f t="shared" si="280"/>
        <v/>
      </c>
      <c r="F2948" s="55" t="str">
        <f t="shared" si="281"/>
        <v/>
      </c>
      <c r="G2948" s="55" t="str">
        <f t="shared" si="276"/>
        <v/>
      </c>
      <c r="H2948" s="136" t="str">
        <f>IF(AND(M2948&gt;0,M2948&lt;='Summary STATS'!$C$22),1,"")</f>
        <v/>
      </c>
      <c r="J2948" s="26">
        <v>2947</v>
      </c>
      <c r="R2948" s="15"/>
      <c r="S2948" s="15"/>
      <c r="EZ2948" s="134"/>
      <c r="FA2948" s="134"/>
      <c r="FB2948" s="134"/>
      <c r="FC2948" s="134"/>
      <c r="FD2948" s="134"/>
    </row>
    <row r="2949" spans="2:160" x14ac:dyDescent="0.2">
      <c r="B2949" s="55">
        <f t="shared" si="277"/>
        <v>0</v>
      </c>
      <c r="C2949" s="55" t="str">
        <f t="shared" si="278"/>
        <v/>
      </c>
      <c r="D2949" s="55" t="str">
        <f t="shared" si="279"/>
        <v/>
      </c>
      <c r="E2949" s="55" t="str">
        <f t="shared" si="280"/>
        <v/>
      </c>
      <c r="F2949" s="55" t="str">
        <f t="shared" si="281"/>
        <v/>
      </c>
      <c r="G2949" s="55" t="str">
        <f t="shared" si="276"/>
        <v/>
      </c>
      <c r="H2949" s="136" t="str">
        <f>IF(AND(M2949&gt;0,M2949&lt;='Summary STATS'!$C$22),1,"")</f>
        <v/>
      </c>
      <c r="J2949" s="26">
        <v>2948</v>
      </c>
      <c r="R2949" s="15"/>
      <c r="S2949" s="15"/>
      <c r="EZ2949" s="134"/>
      <c r="FA2949" s="134"/>
      <c r="FB2949" s="134"/>
      <c r="FC2949" s="134"/>
      <c r="FD2949" s="134"/>
    </row>
    <row r="2950" spans="2:160" x14ac:dyDescent="0.2">
      <c r="B2950" s="55">
        <f t="shared" si="277"/>
        <v>0</v>
      </c>
      <c r="C2950" s="55" t="str">
        <f t="shared" si="278"/>
        <v/>
      </c>
      <c r="D2950" s="55" t="str">
        <f t="shared" si="279"/>
        <v/>
      </c>
      <c r="E2950" s="55" t="str">
        <f t="shared" si="280"/>
        <v/>
      </c>
      <c r="F2950" s="55" t="str">
        <f t="shared" si="281"/>
        <v/>
      </c>
      <c r="G2950" s="55" t="str">
        <f t="shared" si="276"/>
        <v/>
      </c>
      <c r="H2950" s="136" t="str">
        <f>IF(AND(M2950&gt;0,M2950&lt;='Summary STATS'!$C$22),1,"")</f>
        <v/>
      </c>
      <c r="J2950" s="26">
        <v>2949</v>
      </c>
      <c r="R2950" s="15"/>
      <c r="S2950" s="15"/>
      <c r="EZ2950" s="134"/>
      <c r="FA2950" s="134"/>
      <c r="FB2950" s="134"/>
      <c r="FC2950" s="134"/>
      <c r="FD2950" s="134"/>
    </row>
    <row r="2951" spans="2:160" x14ac:dyDescent="0.2">
      <c r="B2951" s="55">
        <f t="shared" si="277"/>
        <v>0</v>
      </c>
      <c r="C2951" s="55" t="str">
        <f t="shared" si="278"/>
        <v/>
      </c>
      <c r="D2951" s="55" t="str">
        <f t="shared" si="279"/>
        <v/>
      </c>
      <c r="E2951" s="55" t="str">
        <f t="shared" si="280"/>
        <v/>
      </c>
      <c r="F2951" s="55" t="str">
        <f t="shared" si="281"/>
        <v/>
      </c>
      <c r="G2951" s="55" t="str">
        <f t="shared" si="276"/>
        <v/>
      </c>
      <c r="H2951" s="136" t="str">
        <f>IF(AND(M2951&gt;0,M2951&lt;='Summary STATS'!$C$22),1,"")</f>
        <v/>
      </c>
      <c r="J2951" s="26">
        <v>2950</v>
      </c>
      <c r="R2951" s="15"/>
      <c r="S2951" s="15"/>
      <c r="EZ2951" s="134"/>
      <c r="FA2951" s="134"/>
      <c r="FB2951" s="134"/>
      <c r="FC2951" s="134"/>
      <c r="FD2951" s="134"/>
    </row>
    <row r="2952" spans="2:160" x14ac:dyDescent="0.2">
      <c r="B2952" s="55">
        <f t="shared" si="277"/>
        <v>0</v>
      </c>
      <c r="C2952" s="55" t="str">
        <f t="shared" si="278"/>
        <v/>
      </c>
      <c r="D2952" s="55" t="str">
        <f t="shared" si="279"/>
        <v/>
      </c>
      <c r="E2952" s="55" t="str">
        <f t="shared" si="280"/>
        <v/>
      </c>
      <c r="F2952" s="55" t="str">
        <f t="shared" si="281"/>
        <v/>
      </c>
      <c r="G2952" s="55" t="str">
        <f t="shared" si="276"/>
        <v/>
      </c>
      <c r="H2952" s="136" t="str">
        <f>IF(AND(M2952&gt;0,M2952&lt;='Summary STATS'!$C$22),1,"")</f>
        <v/>
      </c>
      <c r="J2952" s="26">
        <v>2951</v>
      </c>
      <c r="R2952" s="15"/>
      <c r="S2952" s="15"/>
      <c r="EZ2952" s="134"/>
      <c r="FA2952" s="134"/>
      <c r="FB2952" s="134"/>
      <c r="FC2952" s="134"/>
      <c r="FD2952" s="134"/>
    </row>
    <row r="2953" spans="2:160" x14ac:dyDescent="0.2">
      <c r="B2953" s="55">
        <f t="shared" si="277"/>
        <v>0</v>
      </c>
      <c r="C2953" s="55" t="str">
        <f t="shared" si="278"/>
        <v/>
      </c>
      <c r="D2953" s="55" t="str">
        <f t="shared" si="279"/>
        <v/>
      </c>
      <c r="E2953" s="55" t="str">
        <f t="shared" si="280"/>
        <v/>
      </c>
      <c r="F2953" s="55" t="str">
        <f t="shared" si="281"/>
        <v/>
      </c>
      <c r="G2953" s="55" t="str">
        <f t="shared" si="276"/>
        <v/>
      </c>
      <c r="H2953" s="136" t="str">
        <f>IF(AND(M2953&gt;0,M2953&lt;='Summary STATS'!$C$22),1,"")</f>
        <v/>
      </c>
      <c r="J2953" s="26">
        <v>2952</v>
      </c>
      <c r="R2953" s="15"/>
      <c r="S2953" s="15"/>
      <c r="EZ2953" s="134"/>
      <c r="FA2953" s="134"/>
      <c r="FB2953" s="134"/>
      <c r="FC2953" s="134"/>
      <c r="FD2953" s="134"/>
    </row>
    <row r="2954" spans="2:160" x14ac:dyDescent="0.2">
      <c r="B2954" s="55">
        <f t="shared" si="277"/>
        <v>0</v>
      </c>
      <c r="C2954" s="55" t="str">
        <f t="shared" si="278"/>
        <v/>
      </c>
      <c r="D2954" s="55" t="str">
        <f t="shared" si="279"/>
        <v/>
      </c>
      <c r="E2954" s="55" t="str">
        <f t="shared" si="280"/>
        <v/>
      </c>
      <c r="F2954" s="55" t="str">
        <f t="shared" si="281"/>
        <v/>
      </c>
      <c r="G2954" s="55" t="str">
        <f t="shared" si="276"/>
        <v/>
      </c>
      <c r="H2954" s="136" t="str">
        <f>IF(AND(M2954&gt;0,M2954&lt;='Summary STATS'!$C$22),1,"")</f>
        <v/>
      </c>
      <c r="J2954" s="26">
        <v>2953</v>
      </c>
      <c r="R2954" s="15"/>
      <c r="S2954" s="15"/>
      <c r="EZ2954" s="134"/>
      <c r="FA2954" s="134"/>
      <c r="FB2954" s="134"/>
      <c r="FC2954" s="134"/>
      <c r="FD2954" s="134"/>
    </row>
    <row r="2955" spans="2:160" x14ac:dyDescent="0.2">
      <c r="B2955" s="55">
        <f t="shared" si="277"/>
        <v>0</v>
      </c>
      <c r="C2955" s="55" t="str">
        <f t="shared" si="278"/>
        <v/>
      </c>
      <c r="D2955" s="55" t="str">
        <f t="shared" si="279"/>
        <v/>
      </c>
      <c r="E2955" s="55" t="str">
        <f t="shared" si="280"/>
        <v/>
      </c>
      <c r="F2955" s="55" t="str">
        <f t="shared" si="281"/>
        <v/>
      </c>
      <c r="G2955" s="55" t="str">
        <f t="shared" si="276"/>
        <v/>
      </c>
      <c r="H2955" s="136" t="str">
        <f>IF(AND(M2955&gt;0,M2955&lt;='Summary STATS'!$C$22),1,"")</f>
        <v/>
      </c>
      <c r="J2955" s="26">
        <v>2954</v>
      </c>
      <c r="R2955" s="15"/>
      <c r="S2955" s="15"/>
      <c r="EZ2955" s="134"/>
      <c r="FA2955" s="134"/>
      <c r="FB2955" s="134"/>
      <c r="FC2955" s="134"/>
      <c r="FD2955" s="134"/>
    </row>
    <row r="2956" spans="2:160" x14ac:dyDescent="0.2">
      <c r="B2956" s="55">
        <f t="shared" si="277"/>
        <v>0</v>
      </c>
      <c r="C2956" s="55" t="str">
        <f t="shared" si="278"/>
        <v/>
      </c>
      <c r="D2956" s="55" t="str">
        <f t="shared" si="279"/>
        <v/>
      </c>
      <c r="E2956" s="55" t="str">
        <f t="shared" si="280"/>
        <v/>
      </c>
      <c r="F2956" s="55" t="str">
        <f t="shared" si="281"/>
        <v/>
      </c>
      <c r="G2956" s="55" t="str">
        <f t="shared" si="276"/>
        <v/>
      </c>
      <c r="H2956" s="136" t="str">
        <f>IF(AND(M2956&gt;0,M2956&lt;='Summary STATS'!$C$22),1,"")</f>
        <v/>
      </c>
      <c r="J2956" s="26">
        <v>2955</v>
      </c>
      <c r="R2956" s="15"/>
      <c r="S2956" s="15"/>
      <c r="EZ2956" s="134"/>
      <c r="FA2956" s="134"/>
      <c r="FB2956" s="134"/>
      <c r="FC2956" s="134"/>
      <c r="FD2956" s="134"/>
    </row>
    <row r="2957" spans="2:160" x14ac:dyDescent="0.2">
      <c r="B2957" s="55">
        <f t="shared" si="277"/>
        <v>0</v>
      </c>
      <c r="C2957" s="55" t="str">
        <f t="shared" si="278"/>
        <v/>
      </c>
      <c r="D2957" s="55" t="str">
        <f t="shared" si="279"/>
        <v/>
      </c>
      <c r="E2957" s="55" t="str">
        <f t="shared" si="280"/>
        <v/>
      </c>
      <c r="F2957" s="55" t="str">
        <f t="shared" si="281"/>
        <v/>
      </c>
      <c r="G2957" s="55" t="str">
        <f t="shared" si="276"/>
        <v/>
      </c>
      <c r="H2957" s="136" t="str">
        <f>IF(AND(M2957&gt;0,M2957&lt;='Summary STATS'!$C$22),1,"")</f>
        <v/>
      </c>
      <c r="J2957" s="26">
        <v>2956</v>
      </c>
      <c r="R2957" s="15"/>
      <c r="S2957" s="15"/>
      <c r="EZ2957" s="134"/>
      <c r="FA2957" s="134"/>
      <c r="FB2957" s="134"/>
      <c r="FC2957" s="134"/>
      <c r="FD2957" s="134"/>
    </row>
    <row r="2958" spans="2:160" x14ac:dyDescent="0.2">
      <c r="B2958" s="55">
        <f t="shared" si="277"/>
        <v>0</v>
      </c>
      <c r="C2958" s="55" t="str">
        <f t="shared" si="278"/>
        <v/>
      </c>
      <c r="D2958" s="55" t="str">
        <f t="shared" si="279"/>
        <v/>
      </c>
      <c r="E2958" s="55" t="str">
        <f t="shared" si="280"/>
        <v/>
      </c>
      <c r="F2958" s="55" t="str">
        <f t="shared" si="281"/>
        <v/>
      </c>
      <c r="G2958" s="55" t="str">
        <f t="shared" si="276"/>
        <v/>
      </c>
      <c r="H2958" s="136" t="str">
        <f>IF(AND(M2958&gt;0,M2958&lt;='Summary STATS'!$C$22),1,"")</f>
        <v/>
      </c>
      <c r="J2958" s="26">
        <v>2957</v>
      </c>
      <c r="R2958" s="15"/>
      <c r="S2958" s="15"/>
      <c r="EZ2958" s="134"/>
      <c r="FA2958" s="134"/>
      <c r="FB2958" s="134"/>
      <c r="FC2958" s="134"/>
      <c r="FD2958" s="134"/>
    </row>
    <row r="2959" spans="2:160" x14ac:dyDescent="0.2">
      <c r="B2959" s="55">
        <f t="shared" si="277"/>
        <v>0</v>
      </c>
      <c r="C2959" s="55" t="str">
        <f t="shared" si="278"/>
        <v/>
      </c>
      <c r="D2959" s="55" t="str">
        <f t="shared" si="279"/>
        <v/>
      </c>
      <c r="E2959" s="55" t="str">
        <f t="shared" si="280"/>
        <v/>
      </c>
      <c r="F2959" s="55" t="str">
        <f t="shared" si="281"/>
        <v/>
      </c>
      <c r="G2959" s="55" t="str">
        <f t="shared" si="276"/>
        <v/>
      </c>
      <c r="H2959" s="136" t="str">
        <f>IF(AND(M2959&gt;0,M2959&lt;='Summary STATS'!$C$22),1,"")</f>
        <v/>
      </c>
      <c r="J2959" s="26">
        <v>2958</v>
      </c>
      <c r="R2959" s="15"/>
      <c r="S2959" s="15"/>
      <c r="EZ2959" s="134"/>
      <c r="FA2959" s="134"/>
      <c r="FB2959" s="134"/>
      <c r="FC2959" s="134"/>
      <c r="FD2959" s="134"/>
    </row>
    <row r="2960" spans="2:160" x14ac:dyDescent="0.2">
      <c r="B2960" s="55">
        <f t="shared" si="277"/>
        <v>0</v>
      </c>
      <c r="C2960" s="55" t="str">
        <f t="shared" si="278"/>
        <v/>
      </c>
      <c r="D2960" s="55" t="str">
        <f t="shared" si="279"/>
        <v/>
      </c>
      <c r="E2960" s="55" t="str">
        <f t="shared" si="280"/>
        <v/>
      </c>
      <c r="F2960" s="55" t="str">
        <f t="shared" si="281"/>
        <v/>
      </c>
      <c r="G2960" s="55" t="str">
        <f t="shared" si="276"/>
        <v/>
      </c>
      <c r="H2960" s="136" t="str">
        <f>IF(AND(M2960&gt;0,M2960&lt;='Summary STATS'!$C$22),1,"")</f>
        <v/>
      </c>
      <c r="J2960" s="26">
        <v>2959</v>
      </c>
      <c r="R2960" s="15"/>
      <c r="S2960" s="15"/>
      <c r="EZ2960" s="134"/>
      <c r="FA2960" s="134"/>
      <c r="FB2960" s="134"/>
      <c r="FC2960" s="134"/>
      <c r="FD2960" s="134"/>
    </row>
    <row r="2961" spans="2:160" x14ac:dyDescent="0.2">
      <c r="B2961" s="55">
        <f t="shared" si="277"/>
        <v>0</v>
      </c>
      <c r="C2961" s="55" t="str">
        <f t="shared" si="278"/>
        <v/>
      </c>
      <c r="D2961" s="55" t="str">
        <f t="shared" si="279"/>
        <v/>
      </c>
      <c r="E2961" s="55" t="str">
        <f t="shared" si="280"/>
        <v/>
      </c>
      <c r="F2961" s="55" t="str">
        <f t="shared" si="281"/>
        <v/>
      </c>
      <c r="G2961" s="55" t="str">
        <f t="shared" si="276"/>
        <v/>
      </c>
      <c r="H2961" s="136" t="str">
        <f>IF(AND(M2961&gt;0,M2961&lt;='Summary STATS'!$C$22),1,"")</f>
        <v/>
      </c>
      <c r="J2961" s="26">
        <v>2960</v>
      </c>
      <c r="R2961" s="15"/>
      <c r="S2961" s="15"/>
      <c r="EZ2961" s="134"/>
      <c r="FA2961" s="134"/>
      <c r="FB2961" s="134"/>
      <c r="FC2961" s="134"/>
      <c r="FD2961" s="134"/>
    </row>
    <row r="2962" spans="2:160" x14ac:dyDescent="0.2">
      <c r="B2962" s="55">
        <f t="shared" si="277"/>
        <v>0</v>
      </c>
      <c r="C2962" s="55" t="str">
        <f t="shared" si="278"/>
        <v/>
      </c>
      <c r="D2962" s="55" t="str">
        <f t="shared" si="279"/>
        <v/>
      </c>
      <c r="E2962" s="55" t="str">
        <f t="shared" si="280"/>
        <v/>
      </c>
      <c r="F2962" s="55" t="str">
        <f t="shared" si="281"/>
        <v/>
      </c>
      <c r="G2962" s="55" t="str">
        <f t="shared" si="276"/>
        <v/>
      </c>
      <c r="H2962" s="136" t="str">
        <f>IF(AND(M2962&gt;0,M2962&lt;='Summary STATS'!$C$22),1,"")</f>
        <v/>
      </c>
      <c r="J2962" s="26">
        <v>2961</v>
      </c>
      <c r="R2962" s="15"/>
      <c r="S2962" s="15"/>
      <c r="EZ2962" s="134"/>
      <c r="FA2962" s="134"/>
      <c r="FB2962" s="134"/>
      <c r="FC2962" s="134"/>
      <c r="FD2962" s="134"/>
    </row>
    <row r="2963" spans="2:160" x14ac:dyDescent="0.2">
      <c r="B2963" s="55">
        <f t="shared" si="277"/>
        <v>0</v>
      </c>
      <c r="C2963" s="55" t="str">
        <f t="shared" si="278"/>
        <v/>
      </c>
      <c r="D2963" s="55" t="str">
        <f t="shared" si="279"/>
        <v/>
      </c>
      <c r="E2963" s="55" t="str">
        <f t="shared" si="280"/>
        <v/>
      </c>
      <c r="F2963" s="55" t="str">
        <f t="shared" si="281"/>
        <v/>
      </c>
      <c r="G2963" s="55" t="str">
        <f t="shared" si="276"/>
        <v/>
      </c>
      <c r="H2963" s="136" t="str">
        <f>IF(AND(M2963&gt;0,M2963&lt;='Summary STATS'!$C$22),1,"")</f>
        <v/>
      </c>
      <c r="J2963" s="26">
        <v>2962</v>
      </c>
      <c r="R2963" s="15"/>
      <c r="S2963" s="15"/>
      <c r="EZ2963" s="134"/>
      <c r="FA2963" s="134"/>
      <c r="FB2963" s="134"/>
      <c r="FC2963" s="134"/>
      <c r="FD2963" s="134"/>
    </row>
    <row r="2964" spans="2:160" x14ac:dyDescent="0.2">
      <c r="B2964" s="55">
        <f t="shared" si="277"/>
        <v>0</v>
      </c>
      <c r="C2964" s="55" t="str">
        <f t="shared" si="278"/>
        <v/>
      </c>
      <c r="D2964" s="55" t="str">
        <f t="shared" si="279"/>
        <v/>
      </c>
      <c r="E2964" s="55" t="str">
        <f t="shared" si="280"/>
        <v/>
      </c>
      <c r="F2964" s="55" t="str">
        <f t="shared" si="281"/>
        <v/>
      </c>
      <c r="G2964" s="55" t="str">
        <f t="shared" si="276"/>
        <v/>
      </c>
      <c r="H2964" s="136" t="str">
        <f>IF(AND(M2964&gt;0,M2964&lt;='Summary STATS'!$C$22),1,"")</f>
        <v/>
      </c>
      <c r="J2964" s="26">
        <v>2963</v>
      </c>
      <c r="R2964" s="15"/>
      <c r="S2964" s="15"/>
      <c r="EZ2964" s="134"/>
      <c r="FA2964" s="134"/>
      <c r="FB2964" s="134"/>
      <c r="FC2964" s="134"/>
      <c r="FD2964" s="134"/>
    </row>
    <row r="2965" spans="2:160" x14ac:dyDescent="0.2">
      <c r="B2965" s="55">
        <f t="shared" si="277"/>
        <v>0</v>
      </c>
      <c r="C2965" s="55" t="str">
        <f t="shared" si="278"/>
        <v/>
      </c>
      <c r="D2965" s="55" t="str">
        <f t="shared" si="279"/>
        <v/>
      </c>
      <c r="E2965" s="55" t="str">
        <f t="shared" si="280"/>
        <v/>
      </c>
      <c r="F2965" s="55" t="str">
        <f t="shared" si="281"/>
        <v/>
      </c>
      <c r="G2965" s="55" t="str">
        <f t="shared" si="276"/>
        <v/>
      </c>
      <c r="H2965" s="136" t="str">
        <f>IF(AND(M2965&gt;0,M2965&lt;='Summary STATS'!$C$22),1,"")</f>
        <v/>
      </c>
      <c r="J2965" s="26">
        <v>2964</v>
      </c>
      <c r="R2965" s="15"/>
      <c r="S2965" s="15"/>
      <c r="EZ2965" s="134"/>
      <c r="FA2965" s="134"/>
      <c r="FB2965" s="134"/>
      <c r="FC2965" s="134"/>
      <c r="FD2965" s="134"/>
    </row>
    <row r="2966" spans="2:160" x14ac:dyDescent="0.2">
      <c r="B2966" s="55">
        <f t="shared" si="277"/>
        <v>0</v>
      </c>
      <c r="C2966" s="55" t="str">
        <f t="shared" si="278"/>
        <v/>
      </c>
      <c r="D2966" s="55" t="str">
        <f t="shared" si="279"/>
        <v/>
      </c>
      <c r="E2966" s="55" t="str">
        <f t="shared" si="280"/>
        <v/>
      </c>
      <c r="F2966" s="55" t="str">
        <f t="shared" si="281"/>
        <v/>
      </c>
      <c r="G2966" s="55" t="str">
        <f t="shared" si="276"/>
        <v/>
      </c>
      <c r="H2966" s="136" t="str">
        <f>IF(AND(M2966&gt;0,M2966&lt;='Summary STATS'!$C$22),1,"")</f>
        <v/>
      </c>
      <c r="J2966" s="26">
        <v>2965</v>
      </c>
      <c r="R2966" s="15"/>
      <c r="S2966" s="15"/>
      <c r="EZ2966" s="134"/>
      <c r="FA2966" s="134"/>
      <c r="FB2966" s="134"/>
      <c r="FC2966" s="134"/>
      <c r="FD2966" s="134"/>
    </row>
    <row r="2967" spans="2:160" x14ac:dyDescent="0.2">
      <c r="B2967" s="55">
        <f t="shared" si="277"/>
        <v>0</v>
      </c>
      <c r="C2967" s="55" t="str">
        <f t="shared" si="278"/>
        <v/>
      </c>
      <c r="D2967" s="55" t="str">
        <f t="shared" si="279"/>
        <v/>
      </c>
      <c r="E2967" s="55" t="str">
        <f t="shared" si="280"/>
        <v/>
      </c>
      <c r="F2967" s="55" t="str">
        <f t="shared" si="281"/>
        <v/>
      </c>
      <c r="G2967" s="55" t="str">
        <f t="shared" si="276"/>
        <v/>
      </c>
      <c r="H2967" s="136" t="str">
        <f>IF(AND(M2967&gt;0,M2967&lt;='Summary STATS'!$C$22),1,"")</f>
        <v/>
      </c>
      <c r="J2967" s="26">
        <v>2966</v>
      </c>
      <c r="R2967" s="15"/>
      <c r="S2967" s="15"/>
      <c r="EZ2967" s="134"/>
      <c r="FA2967" s="134"/>
      <c r="FB2967" s="134"/>
      <c r="FC2967" s="134"/>
      <c r="FD2967" s="134"/>
    </row>
    <row r="2968" spans="2:160" x14ac:dyDescent="0.2">
      <c r="B2968" s="55">
        <f t="shared" si="277"/>
        <v>0</v>
      </c>
      <c r="C2968" s="55" t="str">
        <f t="shared" si="278"/>
        <v/>
      </c>
      <c r="D2968" s="55" t="str">
        <f t="shared" si="279"/>
        <v/>
      </c>
      <c r="E2968" s="55" t="str">
        <f t="shared" si="280"/>
        <v/>
      </c>
      <c r="F2968" s="55" t="str">
        <f t="shared" si="281"/>
        <v/>
      </c>
      <c r="G2968" s="55" t="str">
        <f t="shared" si="276"/>
        <v/>
      </c>
      <c r="H2968" s="136" t="str">
        <f>IF(AND(M2968&gt;0,M2968&lt;='Summary STATS'!$C$22),1,"")</f>
        <v/>
      </c>
      <c r="J2968" s="26">
        <v>2967</v>
      </c>
      <c r="R2968" s="15"/>
      <c r="S2968" s="15"/>
      <c r="EZ2968" s="134"/>
      <c r="FA2968" s="134"/>
      <c r="FB2968" s="134"/>
      <c r="FC2968" s="134"/>
      <c r="FD2968" s="134"/>
    </row>
    <row r="2969" spans="2:160" x14ac:dyDescent="0.2">
      <c r="B2969" s="55">
        <f t="shared" si="277"/>
        <v>0</v>
      </c>
      <c r="C2969" s="55" t="str">
        <f t="shared" si="278"/>
        <v/>
      </c>
      <c r="D2969" s="55" t="str">
        <f t="shared" si="279"/>
        <v/>
      </c>
      <c r="E2969" s="55" t="str">
        <f t="shared" si="280"/>
        <v/>
      </c>
      <c r="F2969" s="55" t="str">
        <f t="shared" si="281"/>
        <v/>
      </c>
      <c r="G2969" s="55" t="str">
        <f t="shared" si="276"/>
        <v/>
      </c>
      <c r="H2969" s="136" t="str">
        <f>IF(AND(M2969&gt;0,M2969&lt;='Summary STATS'!$C$22),1,"")</f>
        <v/>
      </c>
      <c r="J2969" s="26">
        <v>2968</v>
      </c>
      <c r="R2969" s="15"/>
      <c r="S2969" s="15"/>
      <c r="EZ2969" s="134"/>
      <c r="FA2969" s="134"/>
      <c r="FB2969" s="134"/>
      <c r="FC2969" s="134"/>
      <c r="FD2969" s="134"/>
    </row>
    <row r="2970" spans="2:160" x14ac:dyDescent="0.2">
      <c r="B2970" s="55">
        <f t="shared" si="277"/>
        <v>0</v>
      </c>
      <c r="C2970" s="55" t="str">
        <f t="shared" si="278"/>
        <v/>
      </c>
      <c r="D2970" s="55" t="str">
        <f t="shared" si="279"/>
        <v/>
      </c>
      <c r="E2970" s="55" t="str">
        <f t="shared" si="280"/>
        <v/>
      </c>
      <c r="F2970" s="55" t="str">
        <f t="shared" si="281"/>
        <v/>
      </c>
      <c r="G2970" s="55" t="str">
        <f t="shared" ref="G2970:G3033" si="282">IF($B2970&gt;=1,$M2970,"")</f>
        <v/>
      </c>
      <c r="H2970" s="136" t="str">
        <f>IF(AND(M2970&gt;0,M2970&lt;='Summary STATS'!$C$22),1,"")</f>
        <v/>
      </c>
      <c r="J2970" s="26">
        <v>2969</v>
      </c>
      <c r="R2970" s="15"/>
      <c r="S2970" s="15"/>
      <c r="EZ2970" s="134"/>
      <c r="FA2970" s="134"/>
      <c r="FB2970" s="134"/>
      <c r="FC2970" s="134"/>
      <c r="FD2970" s="134"/>
    </row>
    <row r="2971" spans="2:160" x14ac:dyDescent="0.2">
      <c r="B2971" s="55">
        <f t="shared" si="277"/>
        <v>0</v>
      </c>
      <c r="C2971" s="55" t="str">
        <f t="shared" si="278"/>
        <v/>
      </c>
      <c r="D2971" s="55" t="str">
        <f t="shared" si="279"/>
        <v/>
      </c>
      <c r="E2971" s="55" t="str">
        <f t="shared" si="280"/>
        <v/>
      </c>
      <c r="F2971" s="55" t="str">
        <f t="shared" si="281"/>
        <v/>
      </c>
      <c r="G2971" s="55" t="str">
        <f t="shared" si="282"/>
        <v/>
      </c>
      <c r="H2971" s="136" t="str">
        <f>IF(AND(M2971&gt;0,M2971&lt;='Summary STATS'!$C$22),1,"")</f>
        <v/>
      </c>
      <c r="J2971" s="26">
        <v>2970</v>
      </c>
      <c r="R2971" s="15"/>
      <c r="S2971" s="15"/>
      <c r="EZ2971" s="134"/>
      <c r="FA2971" s="134"/>
      <c r="FB2971" s="134"/>
      <c r="FC2971" s="134"/>
      <c r="FD2971" s="134"/>
    </row>
    <row r="2972" spans="2:160" x14ac:dyDescent="0.2">
      <c r="B2972" s="55">
        <f t="shared" si="277"/>
        <v>0</v>
      </c>
      <c r="C2972" s="55" t="str">
        <f t="shared" si="278"/>
        <v/>
      </c>
      <c r="D2972" s="55" t="str">
        <f t="shared" si="279"/>
        <v/>
      </c>
      <c r="E2972" s="55" t="str">
        <f t="shared" si="280"/>
        <v/>
      </c>
      <c r="F2972" s="55" t="str">
        <f t="shared" si="281"/>
        <v/>
      </c>
      <c r="G2972" s="55" t="str">
        <f t="shared" si="282"/>
        <v/>
      </c>
      <c r="H2972" s="136" t="str">
        <f>IF(AND(M2972&gt;0,M2972&lt;='Summary STATS'!$C$22),1,"")</f>
        <v/>
      </c>
      <c r="J2972" s="26">
        <v>2971</v>
      </c>
      <c r="R2972" s="15"/>
      <c r="S2972" s="15"/>
      <c r="EZ2972" s="134"/>
      <c r="FA2972" s="134"/>
      <c r="FB2972" s="134"/>
      <c r="FC2972" s="134"/>
      <c r="FD2972" s="134"/>
    </row>
    <row r="2973" spans="2:160" x14ac:dyDescent="0.2">
      <c r="B2973" s="55">
        <f t="shared" si="277"/>
        <v>0</v>
      </c>
      <c r="C2973" s="55" t="str">
        <f t="shared" si="278"/>
        <v/>
      </c>
      <c r="D2973" s="55" t="str">
        <f t="shared" si="279"/>
        <v/>
      </c>
      <c r="E2973" s="55" t="str">
        <f t="shared" si="280"/>
        <v/>
      </c>
      <c r="F2973" s="55" t="str">
        <f t="shared" si="281"/>
        <v/>
      </c>
      <c r="G2973" s="55" t="str">
        <f t="shared" si="282"/>
        <v/>
      </c>
      <c r="H2973" s="136" t="str">
        <f>IF(AND(M2973&gt;0,M2973&lt;='Summary STATS'!$C$22),1,"")</f>
        <v/>
      </c>
      <c r="J2973" s="26">
        <v>2972</v>
      </c>
      <c r="R2973" s="15"/>
      <c r="S2973" s="15"/>
      <c r="EZ2973" s="134"/>
      <c r="FA2973" s="134"/>
      <c r="FB2973" s="134"/>
      <c r="FC2973" s="134"/>
      <c r="FD2973" s="134"/>
    </row>
    <row r="2974" spans="2:160" x14ac:dyDescent="0.2">
      <c r="B2974" s="55">
        <f t="shared" si="277"/>
        <v>0</v>
      </c>
      <c r="C2974" s="55" t="str">
        <f t="shared" si="278"/>
        <v/>
      </c>
      <c r="D2974" s="55" t="str">
        <f t="shared" si="279"/>
        <v/>
      </c>
      <c r="E2974" s="55" t="str">
        <f t="shared" si="280"/>
        <v/>
      </c>
      <c r="F2974" s="55" t="str">
        <f t="shared" si="281"/>
        <v/>
      </c>
      <c r="G2974" s="55" t="str">
        <f t="shared" si="282"/>
        <v/>
      </c>
      <c r="H2974" s="136" t="str">
        <f>IF(AND(M2974&gt;0,M2974&lt;='Summary STATS'!$C$22),1,"")</f>
        <v/>
      </c>
      <c r="J2974" s="26">
        <v>2973</v>
      </c>
      <c r="R2974" s="15"/>
      <c r="S2974" s="15"/>
      <c r="EZ2974" s="134"/>
      <c r="FA2974" s="134"/>
      <c r="FB2974" s="134"/>
      <c r="FC2974" s="134"/>
      <c r="FD2974" s="134"/>
    </row>
    <row r="2975" spans="2:160" x14ac:dyDescent="0.2">
      <c r="B2975" s="55">
        <f t="shared" si="277"/>
        <v>0</v>
      </c>
      <c r="C2975" s="55" t="str">
        <f t="shared" si="278"/>
        <v/>
      </c>
      <c r="D2975" s="55" t="str">
        <f t="shared" si="279"/>
        <v/>
      </c>
      <c r="E2975" s="55" t="str">
        <f t="shared" si="280"/>
        <v/>
      </c>
      <c r="F2975" s="55" t="str">
        <f t="shared" si="281"/>
        <v/>
      </c>
      <c r="G2975" s="55" t="str">
        <f t="shared" si="282"/>
        <v/>
      </c>
      <c r="H2975" s="136" t="str">
        <f>IF(AND(M2975&gt;0,M2975&lt;='Summary STATS'!$C$22),1,"")</f>
        <v/>
      </c>
      <c r="J2975" s="26">
        <v>2974</v>
      </c>
      <c r="R2975" s="15"/>
      <c r="S2975" s="15"/>
      <c r="EZ2975" s="134"/>
      <c r="FA2975" s="134"/>
      <c r="FB2975" s="134"/>
      <c r="FC2975" s="134"/>
      <c r="FD2975" s="134"/>
    </row>
    <row r="2976" spans="2:160" x14ac:dyDescent="0.2">
      <c r="B2976" s="55">
        <f t="shared" si="277"/>
        <v>0</v>
      </c>
      <c r="C2976" s="55" t="str">
        <f t="shared" si="278"/>
        <v/>
      </c>
      <c r="D2976" s="55" t="str">
        <f t="shared" si="279"/>
        <v/>
      </c>
      <c r="E2976" s="55" t="str">
        <f t="shared" si="280"/>
        <v/>
      </c>
      <c r="F2976" s="55" t="str">
        <f t="shared" si="281"/>
        <v/>
      </c>
      <c r="G2976" s="55" t="str">
        <f t="shared" si="282"/>
        <v/>
      </c>
      <c r="H2976" s="136" t="str">
        <f>IF(AND(M2976&gt;0,M2976&lt;='Summary STATS'!$C$22),1,"")</f>
        <v/>
      </c>
      <c r="J2976" s="26">
        <v>2975</v>
      </c>
      <c r="R2976" s="15"/>
      <c r="S2976" s="15"/>
      <c r="EZ2976" s="134"/>
      <c r="FA2976" s="134"/>
      <c r="FB2976" s="134"/>
      <c r="FC2976" s="134"/>
      <c r="FD2976" s="134"/>
    </row>
    <row r="2977" spans="2:160" x14ac:dyDescent="0.2">
      <c r="B2977" s="55">
        <f t="shared" si="277"/>
        <v>0</v>
      </c>
      <c r="C2977" s="55" t="str">
        <f t="shared" si="278"/>
        <v/>
      </c>
      <c r="D2977" s="55" t="str">
        <f t="shared" si="279"/>
        <v/>
      </c>
      <c r="E2977" s="55" t="str">
        <f t="shared" si="280"/>
        <v/>
      </c>
      <c r="F2977" s="55" t="str">
        <f t="shared" si="281"/>
        <v/>
      </c>
      <c r="G2977" s="55" t="str">
        <f t="shared" si="282"/>
        <v/>
      </c>
      <c r="H2977" s="136" t="str">
        <f>IF(AND(M2977&gt;0,M2977&lt;='Summary STATS'!$C$22),1,"")</f>
        <v/>
      </c>
      <c r="J2977" s="26">
        <v>2976</v>
      </c>
      <c r="R2977" s="15"/>
      <c r="S2977" s="15"/>
      <c r="EZ2977" s="134"/>
      <c r="FA2977" s="134"/>
      <c r="FB2977" s="134"/>
      <c r="FC2977" s="134"/>
      <c r="FD2977" s="134"/>
    </row>
    <row r="2978" spans="2:160" x14ac:dyDescent="0.2">
      <c r="B2978" s="55">
        <f t="shared" si="277"/>
        <v>0</v>
      </c>
      <c r="C2978" s="55" t="str">
        <f t="shared" si="278"/>
        <v/>
      </c>
      <c r="D2978" s="55" t="str">
        <f t="shared" si="279"/>
        <v/>
      </c>
      <c r="E2978" s="55" t="str">
        <f t="shared" si="280"/>
        <v/>
      </c>
      <c r="F2978" s="55" t="str">
        <f t="shared" si="281"/>
        <v/>
      </c>
      <c r="G2978" s="55" t="str">
        <f t="shared" si="282"/>
        <v/>
      </c>
      <c r="H2978" s="136" t="str">
        <f>IF(AND(M2978&gt;0,M2978&lt;='Summary STATS'!$C$22),1,"")</f>
        <v/>
      </c>
      <c r="J2978" s="26">
        <v>2977</v>
      </c>
      <c r="R2978" s="15"/>
      <c r="S2978" s="15"/>
      <c r="EZ2978" s="134"/>
      <c r="FA2978" s="134"/>
      <c r="FB2978" s="134"/>
      <c r="FC2978" s="134"/>
      <c r="FD2978" s="134"/>
    </row>
    <row r="2979" spans="2:160" x14ac:dyDescent="0.2">
      <c r="B2979" s="55">
        <f t="shared" si="277"/>
        <v>0</v>
      </c>
      <c r="C2979" s="55" t="str">
        <f t="shared" si="278"/>
        <v/>
      </c>
      <c r="D2979" s="55" t="str">
        <f t="shared" si="279"/>
        <v/>
      </c>
      <c r="E2979" s="55" t="str">
        <f t="shared" si="280"/>
        <v/>
      </c>
      <c r="F2979" s="55" t="str">
        <f t="shared" si="281"/>
        <v/>
      </c>
      <c r="G2979" s="55" t="str">
        <f t="shared" si="282"/>
        <v/>
      </c>
      <c r="H2979" s="136" t="str">
        <f>IF(AND(M2979&gt;0,M2979&lt;='Summary STATS'!$C$22),1,"")</f>
        <v/>
      </c>
      <c r="J2979" s="26">
        <v>2978</v>
      </c>
      <c r="R2979" s="15"/>
      <c r="S2979" s="15"/>
      <c r="EZ2979" s="134"/>
      <c r="FA2979" s="134"/>
      <c r="FB2979" s="134"/>
      <c r="FC2979" s="134"/>
      <c r="FD2979" s="134"/>
    </row>
    <row r="2980" spans="2:160" x14ac:dyDescent="0.2">
      <c r="B2980" s="55">
        <f t="shared" si="277"/>
        <v>0</v>
      </c>
      <c r="C2980" s="55" t="str">
        <f t="shared" si="278"/>
        <v/>
      </c>
      <c r="D2980" s="55" t="str">
        <f t="shared" si="279"/>
        <v/>
      </c>
      <c r="E2980" s="55" t="str">
        <f t="shared" si="280"/>
        <v/>
      </c>
      <c r="F2980" s="55" t="str">
        <f t="shared" si="281"/>
        <v/>
      </c>
      <c r="G2980" s="55" t="str">
        <f t="shared" si="282"/>
        <v/>
      </c>
      <c r="H2980" s="136" t="str">
        <f>IF(AND(M2980&gt;0,M2980&lt;='Summary STATS'!$C$22),1,"")</f>
        <v/>
      </c>
      <c r="J2980" s="26">
        <v>2979</v>
      </c>
      <c r="R2980" s="15"/>
      <c r="S2980" s="15"/>
      <c r="EZ2980" s="134"/>
      <c r="FA2980" s="134"/>
      <c r="FB2980" s="134"/>
      <c r="FC2980" s="134"/>
      <c r="FD2980" s="134"/>
    </row>
    <row r="2981" spans="2:160" x14ac:dyDescent="0.2">
      <c r="B2981" s="55">
        <f t="shared" si="277"/>
        <v>0</v>
      </c>
      <c r="C2981" s="55" t="str">
        <f t="shared" si="278"/>
        <v/>
      </c>
      <c r="D2981" s="55" t="str">
        <f t="shared" si="279"/>
        <v/>
      </c>
      <c r="E2981" s="55" t="str">
        <f t="shared" si="280"/>
        <v/>
      </c>
      <c r="F2981" s="55" t="str">
        <f t="shared" si="281"/>
        <v/>
      </c>
      <c r="G2981" s="55" t="str">
        <f t="shared" si="282"/>
        <v/>
      </c>
      <c r="H2981" s="136" t="str">
        <f>IF(AND(M2981&gt;0,M2981&lt;='Summary STATS'!$C$22),1,"")</f>
        <v/>
      </c>
      <c r="J2981" s="26">
        <v>2980</v>
      </c>
      <c r="R2981" s="15"/>
      <c r="S2981" s="15"/>
      <c r="EZ2981" s="134"/>
      <c r="FA2981" s="134"/>
      <c r="FB2981" s="134"/>
      <c r="FC2981" s="134"/>
      <c r="FD2981" s="134"/>
    </row>
    <row r="2982" spans="2:160" x14ac:dyDescent="0.2">
      <c r="B2982" s="55">
        <f t="shared" si="277"/>
        <v>0</v>
      </c>
      <c r="C2982" s="55" t="str">
        <f t="shared" si="278"/>
        <v/>
      </c>
      <c r="D2982" s="55" t="str">
        <f t="shared" si="279"/>
        <v/>
      </c>
      <c r="E2982" s="55" t="str">
        <f t="shared" si="280"/>
        <v/>
      </c>
      <c r="F2982" s="55" t="str">
        <f t="shared" si="281"/>
        <v/>
      </c>
      <c r="G2982" s="55" t="str">
        <f t="shared" si="282"/>
        <v/>
      </c>
      <c r="H2982" s="136" t="str">
        <f>IF(AND(M2982&gt;0,M2982&lt;='Summary STATS'!$C$22),1,"")</f>
        <v/>
      </c>
      <c r="J2982" s="26">
        <v>2981</v>
      </c>
      <c r="R2982" s="15"/>
      <c r="S2982" s="15"/>
      <c r="EZ2982" s="134"/>
      <c r="FA2982" s="134"/>
      <c r="FB2982" s="134"/>
      <c r="FC2982" s="134"/>
      <c r="FD2982" s="134"/>
    </row>
    <row r="2983" spans="2:160" x14ac:dyDescent="0.2">
      <c r="B2983" s="55">
        <f t="shared" si="277"/>
        <v>0</v>
      </c>
      <c r="C2983" s="55" t="str">
        <f t="shared" si="278"/>
        <v/>
      </c>
      <c r="D2983" s="55" t="str">
        <f t="shared" si="279"/>
        <v/>
      </c>
      <c r="E2983" s="55" t="str">
        <f t="shared" si="280"/>
        <v/>
      </c>
      <c r="F2983" s="55" t="str">
        <f t="shared" si="281"/>
        <v/>
      </c>
      <c r="G2983" s="55" t="str">
        <f t="shared" si="282"/>
        <v/>
      </c>
      <c r="H2983" s="136" t="str">
        <f>IF(AND(M2983&gt;0,M2983&lt;='Summary STATS'!$C$22),1,"")</f>
        <v/>
      </c>
      <c r="J2983" s="26">
        <v>2982</v>
      </c>
      <c r="R2983" s="15"/>
      <c r="S2983" s="15"/>
      <c r="EZ2983" s="134"/>
      <c r="FA2983" s="134"/>
      <c r="FB2983" s="134"/>
      <c r="FC2983" s="134"/>
      <c r="FD2983" s="134"/>
    </row>
    <row r="2984" spans="2:160" x14ac:dyDescent="0.2">
      <c r="B2984" s="55">
        <f t="shared" si="277"/>
        <v>0</v>
      </c>
      <c r="C2984" s="55" t="str">
        <f t="shared" si="278"/>
        <v/>
      </c>
      <c r="D2984" s="55" t="str">
        <f t="shared" si="279"/>
        <v/>
      </c>
      <c r="E2984" s="55" t="str">
        <f t="shared" si="280"/>
        <v/>
      </c>
      <c r="F2984" s="55" t="str">
        <f t="shared" si="281"/>
        <v/>
      </c>
      <c r="G2984" s="55" t="str">
        <f t="shared" si="282"/>
        <v/>
      </c>
      <c r="H2984" s="136" t="str">
        <f>IF(AND(M2984&gt;0,M2984&lt;='Summary STATS'!$C$22),1,"")</f>
        <v/>
      </c>
      <c r="J2984" s="26">
        <v>2983</v>
      </c>
      <c r="R2984" s="15"/>
      <c r="S2984" s="15"/>
      <c r="EZ2984" s="134"/>
      <c r="FA2984" s="134"/>
      <c r="FB2984" s="134"/>
      <c r="FC2984" s="134"/>
      <c r="FD2984" s="134"/>
    </row>
    <row r="2985" spans="2:160" x14ac:dyDescent="0.2">
      <c r="B2985" s="55">
        <f t="shared" si="277"/>
        <v>0</v>
      </c>
      <c r="C2985" s="55" t="str">
        <f t="shared" si="278"/>
        <v/>
      </c>
      <c r="D2985" s="55" t="str">
        <f t="shared" si="279"/>
        <v/>
      </c>
      <c r="E2985" s="55" t="str">
        <f t="shared" si="280"/>
        <v/>
      </c>
      <c r="F2985" s="55" t="str">
        <f t="shared" si="281"/>
        <v/>
      </c>
      <c r="G2985" s="55" t="str">
        <f t="shared" si="282"/>
        <v/>
      </c>
      <c r="H2985" s="136" t="str">
        <f>IF(AND(M2985&gt;0,M2985&lt;='Summary STATS'!$C$22),1,"")</f>
        <v/>
      </c>
      <c r="J2985" s="26">
        <v>2984</v>
      </c>
      <c r="R2985" s="15"/>
      <c r="S2985" s="15"/>
      <c r="EZ2985" s="134"/>
      <c r="FA2985" s="134"/>
      <c r="FB2985" s="134"/>
      <c r="FC2985" s="134"/>
      <c r="FD2985" s="134"/>
    </row>
    <row r="2986" spans="2:160" x14ac:dyDescent="0.2">
      <c r="B2986" s="55">
        <f t="shared" si="277"/>
        <v>0</v>
      </c>
      <c r="C2986" s="55" t="str">
        <f t="shared" si="278"/>
        <v/>
      </c>
      <c r="D2986" s="55" t="str">
        <f t="shared" si="279"/>
        <v/>
      </c>
      <c r="E2986" s="55" t="str">
        <f t="shared" si="280"/>
        <v/>
      </c>
      <c r="F2986" s="55" t="str">
        <f t="shared" si="281"/>
        <v/>
      </c>
      <c r="G2986" s="55" t="str">
        <f t="shared" si="282"/>
        <v/>
      </c>
      <c r="H2986" s="136" t="str">
        <f>IF(AND(M2986&gt;0,M2986&lt;='Summary STATS'!$C$22),1,"")</f>
        <v/>
      </c>
      <c r="J2986" s="26">
        <v>2985</v>
      </c>
      <c r="R2986" s="15"/>
      <c r="S2986" s="15"/>
      <c r="EZ2986" s="134"/>
      <c r="FA2986" s="134"/>
      <c r="FB2986" s="134"/>
      <c r="FC2986" s="134"/>
      <c r="FD2986" s="134"/>
    </row>
    <row r="2987" spans="2:160" x14ac:dyDescent="0.2">
      <c r="B2987" s="55">
        <f t="shared" si="277"/>
        <v>0</v>
      </c>
      <c r="C2987" s="55" t="str">
        <f t="shared" si="278"/>
        <v/>
      </c>
      <c r="D2987" s="55" t="str">
        <f t="shared" si="279"/>
        <v/>
      </c>
      <c r="E2987" s="55" t="str">
        <f t="shared" si="280"/>
        <v/>
      </c>
      <c r="F2987" s="55" t="str">
        <f t="shared" si="281"/>
        <v/>
      </c>
      <c r="G2987" s="55" t="str">
        <f t="shared" si="282"/>
        <v/>
      </c>
      <c r="H2987" s="136" t="str">
        <f>IF(AND(M2987&gt;0,M2987&lt;='Summary STATS'!$C$22),1,"")</f>
        <v/>
      </c>
      <c r="J2987" s="26">
        <v>2986</v>
      </c>
      <c r="R2987" s="15"/>
      <c r="S2987" s="15"/>
      <c r="EZ2987" s="134"/>
      <c r="FA2987" s="134"/>
      <c r="FB2987" s="134"/>
      <c r="FC2987" s="134"/>
      <c r="FD2987" s="134"/>
    </row>
    <row r="2988" spans="2:160" x14ac:dyDescent="0.2">
      <c r="B2988" s="55">
        <f t="shared" si="277"/>
        <v>0</v>
      </c>
      <c r="C2988" s="55" t="str">
        <f t="shared" si="278"/>
        <v/>
      </c>
      <c r="D2988" s="55" t="str">
        <f t="shared" si="279"/>
        <v/>
      </c>
      <c r="E2988" s="55" t="str">
        <f t="shared" si="280"/>
        <v/>
      </c>
      <c r="F2988" s="55" t="str">
        <f t="shared" si="281"/>
        <v/>
      </c>
      <c r="G2988" s="55" t="str">
        <f t="shared" si="282"/>
        <v/>
      </c>
      <c r="H2988" s="136" t="str">
        <f>IF(AND(M2988&gt;0,M2988&lt;='Summary STATS'!$C$22),1,"")</f>
        <v/>
      </c>
      <c r="J2988" s="26">
        <v>2987</v>
      </c>
      <c r="R2988" s="15"/>
      <c r="S2988" s="15"/>
      <c r="EZ2988" s="134"/>
      <c r="FA2988" s="134"/>
      <c r="FB2988" s="134"/>
      <c r="FC2988" s="134"/>
      <c r="FD2988" s="134"/>
    </row>
    <row r="2989" spans="2:160" x14ac:dyDescent="0.2">
      <c r="B2989" s="55">
        <f t="shared" si="277"/>
        <v>0</v>
      </c>
      <c r="C2989" s="55" t="str">
        <f t="shared" si="278"/>
        <v/>
      </c>
      <c r="D2989" s="55" t="str">
        <f t="shared" si="279"/>
        <v/>
      </c>
      <c r="E2989" s="55" t="str">
        <f t="shared" si="280"/>
        <v/>
      </c>
      <c r="F2989" s="55" t="str">
        <f t="shared" si="281"/>
        <v/>
      </c>
      <c r="G2989" s="55" t="str">
        <f t="shared" si="282"/>
        <v/>
      </c>
      <c r="H2989" s="136" t="str">
        <f>IF(AND(M2989&gt;0,M2989&lt;='Summary STATS'!$C$22),1,"")</f>
        <v/>
      </c>
      <c r="J2989" s="26">
        <v>2988</v>
      </c>
      <c r="R2989" s="15"/>
      <c r="S2989" s="15"/>
      <c r="EZ2989" s="134"/>
      <c r="FA2989" s="134"/>
      <c r="FB2989" s="134"/>
      <c r="FC2989" s="134"/>
      <c r="FD2989" s="134"/>
    </row>
    <row r="2990" spans="2:160" x14ac:dyDescent="0.2">
      <c r="B2990" s="55">
        <f t="shared" si="277"/>
        <v>0</v>
      </c>
      <c r="C2990" s="55" t="str">
        <f t="shared" si="278"/>
        <v/>
      </c>
      <c r="D2990" s="55" t="str">
        <f t="shared" si="279"/>
        <v/>
      </c>
      <c r="E2990" s="55" t="str">
        <f t="shared" si="280"/>
        <v/>
      </c>
      <c r="F2990" s="55" t="str">
        <f t="shared" si="281"/>
        <v/>
      </c>
      <c r="G2990" s="55" t="str">
        <f t="shared" si="282"/>
        <v/>
      </c>
      <c r="H2990" s="136" t="str">
        <f>IF(AND(M2990&gt;0,M2990&lt;='Summary STATS'!$C$22),1,"")</f>
        <v/>
      </c>
      <c r="J2990" s="26">
        <v>2989</v>
      </c>
      <c r="R2990" s="15"/>
      <c r="S2990" s="15"/>
      <c r="EZ2990" s="134"/>
      <c r="FA2990" s="134"/>
      <c r="FB2990" s="134"/>
      <c r="FC2990" s="134"/>
      <c r="FD2990" s="134"/>
    </row>
    <row r="2991" spans="2:160" x14ac:dyDescent="0.2">
      <c r="B2991" s="55">
        <f t="shared" si="277"/>
        <v>0</v>
      </c>
      <c r="C2991" s="55" t="str">
        <f t="shared" si="278"/>
        <v/>
      </c>
      <c r="D2991" s="55" t="str">
        <f t="shared" si="279"/>
        <v/>
      </c>
      <c r="E2991" s="55" t="str">
        <f t="shared" si="280"/>
        <v/>
      </c>
      <c r="F2991" s="55" t="str">
        <f t="shared" si="281"/>
        <v/>
      </c>
      <c r="G2991" s="55" t="str">
        <f t="shared" si="282"/>
        <v/>
      </c>
      <c r="H2991" s="136" t="str">
        <f>IF(AND(M2991&gt;0,M2991&lt;='Summary STATS'!$C$22),1,"")</f>
        <v/>
      </c>
      <c r="J2991" s="26">
        <v>2990</v>
      </c>
      <c r="R2991" s="15"/>
      <c r="S2991" s="15"/>
      <c r="EZ2991" s="134"/>
      <c r="FA2991" s="134"/>
      <c r="FB2991" s="134"/>
      <c r="FC2991" s="134"/>
      <c r="FD2991" s="134"/>
    </row>
    <row r="2992" spans="2:160" x14ac:dyDescent="0.2">
      <c r="B2992" s="55">
        <f t="shared" si="277"/>
        <v>0</v>
      </c>
      <c r="C2992" s="55" t="str">
        <f t="shared" si="278"/>
        <v/>
      </c>
      <c r="D2992" s="55" t="str">
        <f t="shared" si="279"/>
        <v/>
      </c>
      <c r="E2992" s="55" t="str">
        <f t="shared" si="280"/>
        <v/>
      </c>
      <c r="F2992" s="55" t="str">
        <f t="shared" si="281"/>
        <v/>
      </c>
      <c r="G2992" s="55" t="str">
        <f t="shared" si="282"/>
        <v/>
      </c>
      <c r="H2992" s="136" t="str">
        <f>IF(AND(M2992&gt;0,M2992&lt;='Summary STATS'!$C$22),1,"")</f>
        <v/>
      </c>
      <c r="J2992" s="26">
        <v>2991</v>
      </c>
      <c r="R2992" s="15"/>
      <c r="S2992" s="15"/>
      <c r="EZ2992" s="134"/>
      <c r="FA2992" s="134"/>
      <c r="FB2992" s="134"/>
      <c r="FC2992" s="134"/>
      <c r="FD2992" s="134"/>
    </row>
    <row r="2993" spans="2:160" x14ac:dyDescent="0.2">
      <c r="B2993" s="55">
        <f t="shared" si="277"/>
        <v>0</v>
      </c>
      <c r="C2993" s="55" t="str">
        <f t="shared" si="278"/>
        <v/>
      </c>
      <c r="D2993" s="55" t="str">
        <f t="shared" si="279"/>
        <v/>
      </c>
      <c r="E2993" s="55" t="str">
        <f t="shared" si="280"/>
        <v/>
      </c>
      <c r="F2993" s="55" t="str">
        <f t="shared" si="281"/>
        <v/>
      </c>
      <c r="G2993" s="55" t="str">
        <f t="shared" si="282"/>
        <v/>
      </c>
      <c r="H2993" s="136" t="str">
        <f>IF(AND(M2993&gt;0,M2993&lt;='Summary STATS'!$C$22),1,"")</f>
        <v/>
      </c>
      <c r="J2993" s="26">
        <v>2992</v>
      </c>
      <c r="R2993" s="15"/>
      <c r="S2993" s="15"/>
      <c r="EZ2993" s="134"/>
      <c r="FA2993" s="134"/>
      <c r="FB2993" s="134"/>
      <c r="FC2993" s="134"/>
      <c r="FD2993" s="134"/>
    </row>
    <row r="2994" spans="2:160" x14ac:dyDescent="0.2">
      <c r="B2994" s="55">
        <f t="shared" si="277"/>
        <v>0</v>
      </c>
      <c r="C2994" s="55" t="str">
        <f t="shared" si="278"/>
        <v/>
      </c>
      <c r="D2994" s="55" t="str">
        <f t="shared" si="279"/>
        <v/>
      </c>
      <c r="E2994" s="55" t="str">
        <f t="shared" si="280"/>
        <v/>
      </c>
      <c r="F2994" s="55" t="str">
        <f t="shared" si="281"/>
        <v/>
      </c>
      <c r="G2994" s="55" t="str">
        <f t="shared" si="282"/>
        <v/>
      </c>
      <c r="H2994" s="136" t="str">
        <f>IF(AND(M2994&gt;0,M2994&lt;='Summary STATS'!$C$22),1,"")</f>
        <v/>
      </c>
      <c r="J2994" s="26">
        <v>2993</v>
      </c>
      <c r="R2994" s="15"/>
      <c r="S2994" s="15"/>
      <c r="EZ2994" s="134"/>
      <c r="FA2994" s="134"/>
      <c r="FB2994" s="134"/>
      <c r="FC2994" s="134"/>
      <c r="FD2994" s="134"/>
    </row>
    <row r="2995" spans="2:160" x14ac:dyDescent="0.2">
      <c r="B2995" s="55">
        <f t="shared" si="277"/>
        <v>0</v>
      </c>
      <c r="C2995" s="55" t="str">
        <f t="shared" si="278"/>
        <v/>
      </c>
      <c r="D2995" s="55" t="str">
        <f t="shared" si="279"/>
        <v/>
      </c>
      <c r="E2995" s="55" t="str">
        <f t="shared" si="280"/>
        <v/>
      </c>
      <c r="F2995" s="55" t="str">
        <f t="shared" si="281"/>
        <v/>
      </c>
      <c r="G2995" s="55" t="str">
        <f t="shared" si="282"/>
        <v/>
      </c>
      <c r="H2995" s="136" t="str">
        <f>IF(AND(M2995&gt;0,M2995&lt;='Summary STATS'!$C$22),1,"")</f>
        <v/>
      </c>
      <c r="J2995" s="26">
        <v>2994</v>
      </c>
      <c r="R2995" s="15"/>
      <c r="S2995" s="15"/>
      <c r="EZ2995" s="134"/>
      <c r="FA2995" s="134"/>
      <c r="FB2995" s="134"/>
      <c r="FC2995" s="134"/>
      <c r="FD2995" s="134"/>
    </row>
    <row r="2996" spans="2:160" x14ac:dyDescent="0.2">
      <c r="B2996" s="55">
        <f t="shared" si="277"/>
        <v>0</v>
      </c>
      <c r="C2996" s="55" t="str">
        <f t="shared" si="278"/>
        <v/>
      </c>
      <c r="D2996" s="55" t="str">
        <f t="shared" si="279"/>
        <v/>
      </c>
      <c r="E2996" s="55" t="str">
        <f t="shared" si="280"/>
        <v/>
      </c>
      <c r="F2996" s="55" t="str">
        <f t="shared" si="281"/>
        <v/>
      </c>
      <c r="G2996" s="55" t="str">
        <f t="shared" si="282"/>
        <v/>
      </c>
      <c r="H2996" s="136" t="str">
        <f>IF(AND(M2996&gt;0,M2996&lt;='Summary STATS'!$C$22),1,"")</f>
        <v/>
      </c>
      <c r="J2996" s="26">
        <v>2995</v>
      </c>
      <c r="R2996" s="15"/>
      <c r="S2996" s="15"/>
      <c r="EZ2996" s="134"/>
      <c r="FA2996" s="134"/>
      <c r="FB2996" s="134"/>
      <c r="FC2996" s="134"/>
      <c r="FD2996" s="134"/>
    </row>
    <row r="2997" spans="2:160" x14ac:dyDescent="0.2">
      <c r="B2997" s="55">
        <f t="shared" si="277"/>
        <v>0</v>
      </c>
      <c r="C2997" s="55" t="str">
        <f t="shared" si="278"/>
        <v/>
      </c>
      <c r="D2997" s="55" t="str">
        <f t="shared" si="279"/>
        <v/>
      </c>
      <c r="E2997" s="55" t="str">
        <f t="shared" si="280"/>
        <v/>
      </c>
      <c r="F2997" s="55" t="str">
        <f t="shared" si="281"/>
        <v/>
      </c>
      <c r="G2997" s="55" t="str">
        <f t="shared" si="282"/>
        <v/>
      </c>
      <c r="H2997" s="136" t="str">
        <f>IF(AND(M2997&gt;0,M2997&lt;='Summary STATS'!$C$22),1,"")</f>
        <v/>
      </c>
      <c r="J2997" s="26">
        <v>2996</v>
      </c>
      <c r="R2997" s="15"/>
      <c r="S2997" s="15"/>
      <c r="EZ2997" s="134"/>
      <c r="FA2997" s="134"/>
      <c r="FB2997" s="134"/>
      <c r="FC2997" s="134"/>
      <c r="FD2997" s="134"/>
    </row>
    <row r="2998" spans="2:160" x14ac:dyDescent="0.2">
      <c r="B2998" s="55">
        <f t="shared" si="277"/>
        <v>0</v>
      </c>
      <c r="C2998" s="55" t="str">
        <f t="shared" si="278"/>
        <v/>
      </c>
      <c r="D2998" s="55" t="str">
        <f t="shared" si="279"/>
        <v/>
      </c>
      <c r="E2998" s="55" t="str">
        <f t="shared" si="280"/>
        <v/>
      </c>
      <c r="F2998" s="55" t="str">
        <f t="shared" si="281"/>
        <v/>
      </c>
      <c r="G2998" s="55" t="str">
        <f t="shared" si="282"/>
        <v/>
      </c>
      <c r="H2998" s="136" t="str">
        <f>IF(AND(M2998&gt;0,M2998&lt;='Summary STATS'!$C$22),1,"")</f>
        <v/>
      </c>
      <c r="J2998" s="26">
        <v>2997</v>
      </c>
      <c r="R2998" s="15"/>
      <c r="S2998" s="15"/>
      <c r="EZ2998" s="134"/>
      <c r="FA2998" s="134"/>
      <c r="FB2998" s="134"/>
      <c r="FC2998" s="134"/>
      <c r="FD2998" s="134"/>
    </row>
    <row r="2999" spans="2:160" x14ac:dyDescent="0.2">
      <c r="B2999" s="55">
        <f t="shared" si="277"/>
        <v>0</v>
      </c>
      <c r="C2999" s="55" t="str">
        <f t="shared" si="278"/>
        <v/>
      </c>
      <c r="D2999" s="55" t="str">
        <f t="shared" si="279"/>
        <v/>
      </c>
      <c r="E2999" s="55" t="str">
        <f t="shared" si="280"/>
        <v/>
      </c>
      <c r="F2999" s="55" t="str">
        <f t="shared" si="281"/>
        <v/>
      </c>
      <c r="G2999" s="55" t="str">
        <f t="shared" si="282"/>
        <v/>
      </c>
      <c r="H2999" s="136" t="str">
        <f>IF(AND(M2999&gt;0,M2999&lt;='Summary STATS'!$C$22),1,"")</f>
        <v/>
      </c>
      <c r="J2999" s="26">
        <v>2998</v>
      </c>
      <c r="R2999" s="15"/>
      <c r="S2999" s="15"/>
      <c r="EZ2999" s="134"/>
      <c r="FA2999" s="134"/>
      <c r="FB2999" s="134"/>
      <c r="FC2999" s="134"/>
      <c r="FD2999" s="134"/>
    </row>
    <row r="3000" spans="2:160" x14ac:dyDescent="0.2">
      <c r="B3000" s="55">
        <f t="shared" si="277"/>
        <v>0</v>
      </c>
      <c r="C3000" s="55" t="str">
        <f t="shared" si="278"/>
        <v/>
      </c>
      <c r="D3000" s="55" t="str">
        <f t="shared" si="279"/>
        <v/>
      </c>
      <c r="E3000" s="55" t="str">
        <f t="shared" si="280"/>
        <v/>
      </c>
      <c r="F3000" s="55" t="str">
        <f t="shared" si="281"/>
        <v/>
      </c>
      <c r="G3000" s="55" t="str">
        <f t="shared" si="282"/>
        <v/>
      </c>
      <c r="H3000" s="136" t="str">
        <f>IF(AND(M3000&gt;0,M3000&lt;='Summary STATS'!$C$22),1,"")</f>
        <v/>
      </c>
      <c r="J3000" s="26">
        <v>2999</v>
      </c>
      <c r="R3000" s="15"/>
      <c r="S3000" s="15"/>
      <c r="EZ3000" s="134"/>
      <c r="FA3000" s="134"/>
      <c r="FB3000" s="134"/>
      <c r="FC3000" s="134"/>
      <c r="FD3000" s="134"/>
    </row>
    <row r="3001" spans="2:160" x14ac:dyDescent="0.2">
      <c r="B3001" s="55">
        <f t="shared" si="277"/>
        <v>0</v>
      </c>
      <c r="C3001" s="55" t="str">
        <f t="shared" si="278"/>
        <v/>
      </c>
      <c r="D3001" s="55" t="str">
        <f t="shared" si="279"/>
        <v/>
      </c>
      <c r="E3001" s="55" t="str">
        <f t="shared" si="280"/>
        <v/>
      </c>
      <c r="F3001" s="55" t="str">
        <f t="shared" si="281"/>
        <v/>
      </c>
      <c r="G3001" s="55" t="str">
        <f t="shared" si="282"/>
        <v/>
      </c>
      <c r="H3001" s="136" t="str">
        <f>IF(AND(M3001&gt;0,M3001&lt;='Summary STATS'!$C$22),1,"")</f>
        <v/>
      </c>
      <c r="J3001" s="26">
        <v>3000</v>
      </c>
      <c r="R3001" s="15"/>
      <c r="S3001" s="15"/>
      <c r="EZ3001" s="134"/>
      <c r="FA3001" s="134"/>
      <c r="FB3001" s="134"/>
      <c r="FC3001" s="134"/>
      <c r="FD3001" s="134"/>
    </row>
    <row r="3002" spans="2:160" x14ac:dyDescent="0.2">
      <c r="B3002" s="55">
        <f t="shared" si="277"/>
        <v>0</v>
      </c>
      <c r="C3002" s="55" t="str">
        <f t="shared" si="278"/>
        <v/>
      </c>
      <c r="D3002" s="55" t="str">
        <f t="shared" si="279"/>
        <v/>
      </c>
      <c r="E3002" s="55" t="str">
        <f t="shared" si="280"/>
        <v/>
      </c>
      <c r="F3002" s="55" t="str">
        <f t="shared" si="281"/>
        <v/>
      </c>
      <c r="G3002" s="55" t="str">
        <f t="shared" si="282"/>
        <v/>
      </c>
      <c r="H3002" s="136" t="str">
        <f>IF(AND(M3002&gt;0,M3002&lt;='Summary STATS'!$C$22),1,"")</f>
        <v/>
      </c>
      <c r="J3002" s="26">
        <v>3001</v>
      </c>
      <c r="R3002" s="15"/>
      <c r="S3002" s="15"/>
      <c r="EZ3002" s="134"/>
      <c r="FA3002" s="134"/>
      <c r="FB3002" s="134"/>
      <c r="FC3002" s="134"/>
      <c r="FD3002" s="134"/>
    </row>
    <row r="3003" spans="2:160" x14ac:dyDescent="0.2">
      <c r="B3003" s="55">
        <f t="shared" si="277"/>
        <v>0</v>
      </c>
      <c r="C3003" s="55" t="str">
        <f t="shared" si="278"/>
        <v/>
      </c>
      <c r="D3003" s="55" t="str">
        <f t="shared" si="279"/>
        <v/>
      </c>
      <c r="E3003" s="55" t="str">
        <f t="shared" si="280"/>
        <v/>
      </c>
      <c r="F3003" s="55" t="str">
        <f t="shared" si="281"/>
        <v/>
      </c>
      <c r="G3003" s="55" t="str">
        <f t="shared" si="282"/>
        <v/>
      </c>
      <c r="H3003" s="136" t="str">
        <f>IF(AND(M3003&gt;0,M3003&lt;='Summary STATS'!$C$22),1,"")</f>
        <v/>
      </c>
      <c r="J3003" s="26">
        <v>3002</v>
      </c>
      <c r="R3003" s="15"/>
      <c r="S3003" s="15"/>
      <c r="EZ3003" s="134"/>
      <c r="FA3003" s="134"/>
      <c r="FB3003" s="134"/>
      <c r="FC3003" s="134"/>
      <c r="FD3003" s="134"/>
    </row>
    <row r="3004" spans="2:160" x14ac:dyDescent="0.2">
      <c r="B3004" s="55">
        <f t="shared" si="277"/>
        <v>0</v>
      </c>
      <c r="C3004" s="55" t="str">
        <f t="shared" si="278"/>
        <v/>
      </c>
      <c r="D3004" s="55" t="str">
        <f t="shared" si="279"/>
        <v/>
      </c>
      <c r="E3004" s="55" t="str">
        <f t="shared" si="280"/>
        <v/>
      </c>
      <c r="F3004" s="55" t="str">
        <f t="shared" si="281"/>
        <v/>
      </c>
      <c r="G3004" s="55" t="str">
        <f t="shared" si="282"/>
        <v/>
      </c>
      <c r="H3004" s="136" t="str">
        <f>IF(AND(M3004&gt;0,M3004&lt;='Summary STATS'!$C$22),1,"")</f>
        <v/>
      </c>
      <c r="J3004" s="26">
        <v>3003</v>
      </c>
      <c r="R3004" s="15"/>
      <c r="S3004" s="15"/>
      <c r="EZ3004" s="134"/>
      <c r="FA3004" s="134"/>
      <c r="FB3004" s="134"/>
      <c r="FC3004" s="134"/>
      <c r="FD3004" s="134"/>
    </row>
    <row r="3005" spans="2:160" x14ac:dyDescent="0.2">
      <c r="B3005" s="55">
        <f t="shared" si="277"/>
        <v>0</v>
      </c>
      <c r="C3005" s="55" t="str">
        <f t="shared" si="278"/>
        <v/>
      </c>
      <c r="D3005" s="55" t="str">
        <f t="shared" si="279"/>
        <v/>
      </c>
      <c r="E3005" s="55" t="str">
        <f t="shared" si="280"/>
        <v/>
      </c>
      <c r="F3005" s="55" t="str">
        <f t="shared" si="281"/>
        <v/>
      </c>
      <c r="G3005" s="55" t="str">
        <f t="shared" si="282"/>
        <v/>
      </c>
      <c r="H3005" s="136" t="str">
        <f>IF(AND(M3005&gt;0,M3005&lt;='Summary STATS'!$C$22),1,"")</f>
        <v/>
      </c>
      <c r="J3005" s="26">
        <v>3004</v>
      </c>
      <c r="R3005" s="15"/>
      <c r="S3005" s="15"/>
      <c r="EZ3005" s="134"/>
      <c r="FA3005" s="134"/>
      <c r="FB3005" s="134"/>
      <c r="FC3005" s="134"/>
      <c r="FD3005" s="134"/>
    </row>
    <row r="3006" spans="2:160" x14ac:dyDescent="0.2">
      <c r="B3006" s="55">
        <f t="shared" si="277"/>
        <v>0</v>
      </c>
      <c r="C3006" s="55" t="str">
        <f t="shared" si="278"/>
        <v/>
      </c>
      <c r="D3006" s="55" t="str">
        <f t="shared" si="279"/>
        <v/>
      </c>
      <c r="E3006" s="55" t="str">
        <f t="shared" si="280"/>
        <v/>
      </c>
      <c r="F3006" s="55" t="str">
        <f t="shared" si="281"/>
        <v/>
      </c>
      <c r="G3006" s="55" t="str">
        <f t="shared" si="282"/>
        <v/>
      </c>
      <c r="H3006" s="136" t="str">
        <f>IF(AND(M3006&gt;0,M3006&lt;='Summary STATS'!$C$22),1,"")</f>
        <v/>
      </c>
      <c r="J3006" s="26">
        <v>3005</v>
      </c>
      <c r="R3006" s="15"/>
      <c r="S3006" s="15"/>
      <c r="EZ3006" s="134"/>
      <c r="FA3006" s="134"/>
      <c r="FB3006" s="134"/>
      <c r="FC3006" s="134"/>
      <c r="FD3006" s="134"/>
    </row>
    <row r="3007" spans="2:160" x14ac:dyDescent="0.2">
      <c r="B3007" s="55">
        <f t="shared" si="277"/>
        <v>0</v>
      </c>
      <c r="C3007" s="55" t="str">
        <f t="shared" si="278"/>
        <v/>
      </c>
      <c r="D3007" s="55" t="str">
        <f t="shared" si="279"/>
        <v/>
      </c>
      <c r="E3007" s="55" t="str">
        <f t="shared" si="280"/>
        <v/>
      </c>
      <c r="F3007" s="55" t="str">
        <f t="shared" si="281"/>
        <v/>
      </c>
      <c r="G3007" s="55" t="str">
        <f t="shared" si="282"/>
        <v/>
      </c>
      <c r="H3007" s="136" t="str">
        <f>IF(AND(M3007&gt;0,M3007&lt;='Summary STATS'!$C$22),1,"")</f>
        <v/>
      </c>
      <c r="J3007" s="26">
        <v>3006</v>
      </c>
      <c r="R3007" s="15"/>
      <c r="S3007" s="15"/>
      <c r="EZ3007" s="134"/>
      <c r="FA3007" s="134"/>
      <c r="FB3007" s="134"/>
      <c r="FC3007" s="134"/>
      <c r="FD3007" s="134"/>
    </row>
    <row r="3008" spans="2:160" x14ac:dyDescent="0.2">
      <c r="B3008" s="55">
        <f t="shared" si="277"/>
        <v>0</v>
      </c>
      <c r="C3008" s="55" t="str">
        <f t="shared" si="278"/>
        <v/>
      </c>
      <c r="D3008" s="55" t="str">
        <f t="shared" si="279"/>
        <v/>
      </c>
      <c r="E3008" s="55" t="str">
        <f t="shared" si="280"/>
        <v/>
      </c>
      <c r="F3008" s="55" t="str">
        <f t="shared" si="281"/>
        <v/>
      </c>
      <c r="G3008" s="55" t="str">
        <f t="shared" si="282"/>
        <v/>
      </c>
      <c r="H3008" s="136" t="str">
        <f>IF(AND(M3008&gt;0,M3008&lt;='Summary STATS'!$C$22),1,"")</f>
        <v/>
      </c>
      <c r="J3008" s="26">
        <v>3007</v>
      </c>
      <c r="R3008" s="15"/>
      <c r="S3008" s="15"/>
      <c r="EZ3008" s="134"/>
      <c r="FA3008" s="134"/>
      <c r="FB3008" s="134"/>
      <c r="FC3008" s="134"/>
      <c r="FD3008" s="134"/>
    </row>
    <row r="3009" spans="2:160" x14ac:dyDescent="0.2">
      <c r="B3009" s="55">
        <f t="shared" si="277"/>
        <v>0</v>
      </c>
      <c r="C3009" s="55" t="str">
        <f t="shared" si="278"/>
        <v/>
      </c>
      <c r="D3009" s="55" t="str">
        <f t="shared" si="279"/>
        <v/>
      </c>
      <c r="E3009" s="55" t="str">
        <f t="shared" si="280"/>
        <v/>
      </c>
      <c r="F3009" s="55" t="str">
        <f t="shared" si="281"/>
        <v/>
      </c>
      <c r="G3009" s="55" t="str">
        <f t="shared" si="282"/>
        <v/>
      </c>
      <c r="H3009" s="136" t="str">
        <f>IF(AND(M3009&gt;0,M3009&lt;='Summary STATS'!$C$22),1,"")</f>
        <v/>
      </c>
      <c r="J3009" s="26">
        <v>3008</v>
      </c>
      <c r="R3009" s="15"/>
      <c r="S3009" s="15"/>
      <c r="EZ3009" s="134"/>
      <c r="FA3009" s="134"/>
      <c r="FB3009" s="134"/>
      <c r="FC3009" s="134"/>
      <c r="FD3009" s="134"/>
    </row>
    <row r="3010" spans="2:160" x14ac:dyDescent="0.2">
      <c r="B3010" s="55">
        <f t="shared" ref="B3010:B3073" si="283">COUNT(R3010:EY3010,FE3010:FM3010)</f>
        <v>0</v>
      </c>
      <c r="C3010" s="55" t="str">
        <f t="shared" ref="C3010:C3073" si="284">IF(COUNT(R3010:EY3010,FE3010:FM3010)&gt;0,COUNT(R3010:EY3010,FE3010:FM3010),"")</f>
        <v/>
      </c>
      <c r="D3010" s="55" t="str">
        <f t="shared" ref="D3010:D3073" si="285">IF(COUNT(T3010:BJ3010,BL3010:BT3010,BV3010:CB3010,CD3010:EY3010,FE3010:FM3010)&gt;0,COUNT(T3010:BJ3010,BL3010:BT3010,BV3010:CB3010,CD3010:EY3010,FE3010:FM3010),"")</f>
        <v/>
      </c>
      <c r="E3010" s="55" t="str">
        <f t="shared" ref="E3010:E3073" si="286">IF(H3010=1,COUNT(R3010:EY3010,FE3010:FM3010),"")</f>
        <v/>
      </c>
      <c r="F3010" s="55" t="str">
        <f t="shared" ref="F3010:F3073" si="287">IF(H3010=1,COUNT(T3010:BJ3010,BL3010:BT3010,BV3010:CB3010,CD3010:EY3010,FE3010:FM3010),"")</f>
        <v/>
      </c>
      <c r="G3010" s="55" t="str">
        <f t="shared" si="282"/>
        <v/>
      </c>
      <c r="H3010" s="136" t="str">
        <f>IF(AND(M3010&gt;0,M3010&lt;='Summary STATS'!$C$22),1,"")</f>
        <v/>
      </c>
      <c r="J3010" s="26">
        <v>3009</v>
      </c>
      <c r="R3010" s="15"/>
      <c r="S3010" s="15"/>
      <c r="EZ3010" s="134"/>
      <c r="FA3010" s="134"/>
      <c r="FB3010" s="134"/>
      <c r="FC3010" s="134"/>
      <c r="FD3010" s="134"/>
    </row>
    <row r="3011" spans="2:160" x14ac:dyDescent="0.2">
      <c r="B3011" s="55">
        <f t="shared" si="283"/>
        <v>0</v>
      </c>
      <c r="C3011" s="55" t="str">
        <f t="shared" si="284"/>
        <v/>
      </c>
      <c r="D3011" s="55" t="str">
        <f t="shared" si="285"/>
        <v/>
      </c>
      <c r="E3011" s="55" t="str">
        <f t="shared" si="286"/>
        <v/>
      </c>
      <c r="F3011" s="55" t="str">
        <f t="shared" si="287"/>
        <v/>
      </c>
      <c r="G3011" s="55" t="str">
        <f t="shared" si="282"/>
        <v/>
      </c>
      <c r="H3011" s="136" t="str">
        <f>IF(AND(M3011&gt;0,M3011&lt;='Summary STATS'!$C$22),1,"")</f>
        <v/>
      </c>
      <c r="J3011" s="26">
        <v>3010</v>
      </c>
      <c r="R3011" s="15"/>
      <c r="S3011" s="15"/>
      <c r="EZ3011" s="134"/>
      <c r="FA3011" s="134"/>
      <c r="FB3011" s="134"/>
      <c r="FC3011" s="134"/>
      <c r="FD3011" s="134"/>
    </row>
    <row r="3012" spans="2:160" x14ac:dyDescent="0.2">
      <c r="B3012" s="55">
        <f t="shared" si="283"/>
        <v>0</v>
      </c>
      <c r="C3012" s="55" t="str">
        <f t="shared" si="284"/>
        <v/>
      </c>
      <c r="D3012" s="55" t="str">
        <f t="shared" si="285"/>
        <v/>
      </c>
      <c r="E3012" s="55" t="str">
        <f t="shared" si="286"/>
        <v/>
      </c>
      <c r="F3012" s="55" t="str">
        <f t="shared" si="287"/>
        <v/>
      </c>
      <c r="G3012" s="55" t="str">
        <f t="shared" si="282"/>
        <v/>
      </c>
      <c r="H3012" s="136" t="str">
        <f>IF(AND(M3012&gt;0,M3012&lt;='Summary STATS'!$C$22),1,"")</f>
        <v/>
      </c>
      <c r="J3012" s="26">
        <v>3011</v>
      </c>
      <c r="R3012" s="15"/>
      <c r="S3012" s="15"/>
      <c r="EZ3012" s="134"/>
      <c r="FA3012" s="134"/>
      <c r="FB3012" s="134"/>
      <c r="FC3012" s="134"/>
      <c r="FD3012" s="134"/>
    </row>
    <row r="3013" spans="2:160" x14ac:dyDescent="0.2">
      <c r="B3013" s="55">
        <f t="shared" si="283"/>
        <v>0</v>
      </c>
      <c r="C3013" s="55" t="str">
        <f t="shared" si="284"/>
        <v/>
      </c>
      <c r="D3013" s="55" t="str">
        <f t="shared" si="285"/>
        <v/>
      </c>
      <c r="E3013" s="55" t="str">
        <f t="shared" si="286"/>
        <v/>
      </c>
      <c r="F3013" s="55" t="str">
        <f t="shared" si="287"/>
        <v/>
      </c>
      <c r="G3013" s="55" t="str">
        <f t="shared" si="282"/>
        <v/>
      </c>
      <c r="H3013" s="136" t="str">
        <f>IF(AND(M3013&gt;0,M3013&lt;='Summary STATS'!$C$22),1,"")</f>
        <v/>
      </c>
      <c r="J3013" s="26">
        <v>3012</v>
      </c>
      <c r="R3013" s="15"/>
      <c r="S3013" s="15"/>
      <c r="EZ3013" s="134"/>
      <c r="FA3013" s="134"/>
      <c r="FB3013" s="134"/>
      <c r="FC3013" s="134"/>
      <c r="FD3013" s="134"/>
    </row>
    <row r="3014" spans="2:160" x14ac:dyDescent="0.2">
      <c r="B3014" s="55">
        <f t="shared" si="283"/>
        <v>0</v>
      </c>
      <c r="C3014" s="55" t="str">
        <f t="shared" si="284"/>
        <v/>
      </c>
      <c r="D3014" s="55" t="str">
        <f t="shared" si="285"/>
        <v/>
      </c>
      <c r="E3014" s="55" t="str">
        <f t="shared" si="286"/>
        <v/>
      </c>
      <c r="F3014" s="55" t="str">
        <f t="shared" si="287"/>
        <v/>
      </c>
      <c r="G3014" s="55" t="str">
        <f t="shared" si="282"/>
        <v/>
      </c>
      <c r="H3014" s="136" t="str">
        <f>IF(AND(M3014&gt;0,M3014&lt;='Summary STATS'!$C$22),1,"")</f>
        <v/>
      </c>
      <c r="J3014" s="26">
        <v>3013</v>
      </c>
      <c r="R3014" s="15"/>
      <c r="S3014" s="15"/>
      <c r="EZ3014" s="134"/>
      <c r="FA3014" s="134"/>
      <c r="FB3014" s="134"/>
      <c r="FC3014" s="134"/>
      <c r="FD3014" s="134"/>
    </row>
    <row r="3015" spans="2:160" x14ac:dyDescent="0.2">
      <c r="B3015" s="55">
        <f t="shared" si="283"/>
        <v>0</v>
      </c>
      <c r="C3015" s="55" t="str">
        <f t="shared" si="284"/>
        <v/>
      </c>
      <c r="D3015" s="55" t="str">
        <f t="shared" si="285"/>
        <v/>
      </c>
      <c r="E3015" s="55" t="str">
        <f t="shared" si="286"/>
        <v/>
      </c>
      <c r="F3015" s="55" t="str">
        <f t="shared" si="287"/>
        <v/>
      </c>
      <c r="G3015" s="55" t="str">
        <f t="shared" si="282"/>
        <v/>
      </c>
      <c r="H3015" s="136" t="str">
        <f>IF(AND(M3015&gt;0,M3015&lt;='Summary STATS'!$C$22),1,"")</f>
        <v/>
      </c>
      <c r="J3015" s="26">
        <v>3014</v>
      </c>
      <c r="R3015" s="15"/>
      <c r="S3015" s="15"/>
      <c r="EZ3015" s="134"/>
      <c r="FA3015" s="134"/>
      <c r="FB3015" s="134"/>
      <c r="FC3015" s="134"/>
      <c r="FD3015" s="134"/>
    </row>
    <row r="3016" spans="2:160" x14ac:dyDescent="0.2">
      <c r="B3016" s="55">
        <f t="shared" si="283"/>
        <v>0</v>
      </c>
      <c r="C3016" s="55" t="str">
        <f t="shared" si="284"/>
        <v/>
      </c>
      <c r="D3016" s="55" t="str">
        <f t="shared" si="285"/>
        <v/>
      </c>
      <c r="E3016" s="55" t="str">
        <f t="shared" si="286"/>
        <v/>
      </c>
      <c r="F3016" s="55" t="str">
        <f t="shared" si="287"/>
        <v/>
      </c>
      <c r="G3016" s="55" t="str">
        <f t="shared" si="282"/>
        <v/>
      </c>
      <c r="H3016" s="136" t="str">
        <f>IF(AND(M3016&gt;0,M3016&lt;='Summary STATS'!$C$22),1,"")</f>
        <v/>
      </c>
      <c r="J3016" s="26">
        <v>3015</v>
      </c>
      <c r="R3016" s="15"/>
      <c r="S3016" s="15"/>
      <c r="EZ3016" s="134"/>
      <c r="FA3016" s="134"/>
      <c r="FB3016" s="134"/>
      <c r="FC3016" s="134"/>
      <c r="FD3016" s="134"/>
    </row>
    <row r="3017" spans="2:160" x14ac:dyDescent="0.2">
      <c r="B3017" s="55">
        <f t="shared" si="283"/>
        <v>0</v>
      </c>
      <c r="C3017" s="55" t="str">
        <f t="shared" si="284"/>
        <v/>
      </c>
      <c r="D3017" s="55" t="str">
        <f t="shared" si="285"/>
        <v/>
      </c>
      <c r="E3017" s="55" t="str">
        <f t="shared" si="286"/>
        <v/>
      </c>
      <c r="F3017" s="55" t="str">
        <f t="shared" si="287"/>
        <v/>
      </c>
      <c r="G3017" s="55" t="str">
        <f t="shared" si="282"/>
        <v/>
      </c>
      <c r="H3017" s="136" t="str">
        <f>IF(AND(M3017&gt;0,M3017&lt;='Summary STATS'!$C$22),1,"")</f>
        <v/>
      </c>
      <c r="J3017" s="26">
        <v>3016</v>
      </c>
      <c r="R3017" s="15"/>
      <c r="S3017" s="15"/>
      <c r="EZ3017" s="134"/>
      <c r="FA3017" s="134"/>
      <c r="FB3017" s="134"/>
      <c r="FC3017" s="134"/>
      <c r="FD3017" s="134"/>
    </row>
    <row r="3018" spans="2:160" x14ac:dyDescent="0.2">
      <c r="B3018" s="55">
        <f t="shared" si="283"/>
        <v>0</v>
      </c>
      <c r="C3018" s="55" t="str">
        <f t="shared" si="284"/>
        <v/>
      </c>
      <c r="D3018" s="55" t="str">
        <f t="shared" si="285"/>
        <v/>
      </c>
      <c r="E3018" s="55" t="str">
        <f t="shared" si="286"/>
        <v/>
      </c>
      <c r="F3018" s="55" t="str">
        <f t="shared" si="287"/>
        <v/>
      </c>
      <c r="G3018" s="55" t="str">
        <f t="shared" si="282"/>
        <v/>
      </c>
      <c r="H3018" s="136" t="str">
        <f>IF(AND(M3018&gt;0,M3018&lt;='Summary STATS'!$C$22),1,"")</f>
        <v/>
      </c>
      <c r="J3018" s="26">
        <v>3017</v>
      </c>
      <c r="R3018" s="15"/>
      <c r="S3018" s="15"/>
      <c r="EZ3018" s="134"/>
      <c r="FA3018" s="134"/>
      <c r="FB3018" s="134"/>
      <c r="FC3018" s="134"/>
      <c r="FD3018" s="134"/>
    </row>
    <row r="3019" spans="2:160" x14ac:dyDescent="0.2">
      <c r="B3019" s="55">
        <f t="shared" si="283"/>
        <v>0</v>
      </c>
      <c r="C3019" s="55" t="str">
        <f t="shared" si="284"/>
        <v/>
      </c>
      <c r="D3019" s="55" t="str">
        <f t="shared" si="285"/>
        <v/>
      </c>
      <c r="E3019" s="55" t="str">
        <f t="shared" si="286"/>
        <v/>
      </c>
      <c r="F3019" s="55" t="str">
        <f t="shared" si="287"/>
        <v/>
      </c>
      <c r="G3019" s="55" t="str">
        <f t="shared" si="282"/>
        <v/>
      </c>
      <c r="H3019" s="136" t="str">
        <f>IF(AND(M3019&gt;0,M3019&lt;='Summary STATS'!$C$22),1,"")</f>
        <v/>
      </c>
      <c r="J3019" s="26">
        <v>3018</v>
      </c>
      <c r="R3019" s="15"/>
      <c r="S3019" s="15"/>
      <c r="EZ3019" s="134"/>
      <c r="FA3019" s="134"/>
      <c r="FB3019" s="134"/>
      <c r="FC3019" s="134"/>
      <c r="FD3019" s="134"/>
    </row>
    <row r="3020" spans="2:160" x14ac:dyDescent="0.2">
      <c r="B3020" s="55">
        <f t="shared" si="283"/>
        <v>0</v>
      </c>
      <c r="C3020" s="55" t="str">
        <f t="shared" si="284"/>
        <v/>
      </c>
      <c r="D3020" s="55" t="str">
        <f t="shared" si="285"/>
        <v/>
      </c>
      <c r="E3020" s="55" t="str">
        <f t="shared" si="286"/>
        <v/>
      </c>
      <c r="F3020" s="55" t="str">
        <f t="shared" si="287"/>
        <v/>
      </c>
      <c r="G3020" s="55" t="str">
        <f t="shared" si="282"/>
        <v/>
      </c>
      <c r="H3020" s="136" t="str">
        <f>IF(AND(M3020&gt;0,M3020&lt;='Summary STATS'!$C$22),1,"")</f>
        <v/>
      </c>
      <c r="J3020" s="26">
        <v>3019</v>
      </c>
      <c r="R3020" s="15"/>
      <c r="S3020" s="15"/>
      <c r="EZ3020" s="134"/>
      <c r="FA3020" s="134"/>
      <c r="FB3020" s="134"/>
      <c r="FC3020" s="134"/>
      <c r="FD3020" s="134"/>
    </row>
    <row r="3021" spans="2:160" x14ac:dyDescent="0.2">
      <c r="B3021" s="55">
        <f t="shared" si="283"/>
        <v>0</v>
      </c>
      <c r="C3021" s="55" t="str">
        <f t="shared" si="284"/>
        <v/>
      </c>
      <c r="D3021" s="55" t="str">
        <f t="shared" si="285"/>
        <v/>
      </c>
      <c r="E3021" s="55" t="str">
        <f t="shared" si="286"/>
        <v/>
      </c>
      <c r="F3021" s="55" t="str">
        <f t="shared" si="287"/>
        <v/>
      </c>
      <c r="G3021" s="55" t="str">
        <f t="shared" si="282"/>
        <v/>
      </c>
      <c r="H3021" s="136" t="str">
        <f>IF(AND(M3021&gt;0,M3021&lt;='Summary STATS'!$C$22),1,"")</f>
        <v/>
      </c>
      <c r="J3021" s="26">
        <v>3020</v>
      </c>
      <c r="R3021" s="15"/>
      <c r="S3021" s="15"/>
      <c r="EZ3021" s="134"/>
      <c r="FA3021" s="134"/>
      <c r="FB3021" s="134"/>
      <c r="FC3021" s="134"/>
      <c r="FD3021" s="134"/>
    </row>
    <row r="3022" spans="2:160" x14ac:dyDescent="0.2">
      <c r="B3022" s="55">
        <f t="shared" si="283"/>
        <v>0</v>
      </c>
      <c r="C3022" s="55" t="str">
        <f t="shared" si="284"/>
        <v/>
      </c>
      <c r="D3022" s="55" t="str">
        <f t="shared" si="285"/>
        <v/>
      </c>
      <c r="E3022" s="55" t="str">
        <f t="shared" si="286"/>
        <v/>
      </c>
      <c r="F3022" s="55" t="str">
        <f t="shared" si="287"/>
        <v/>
      </c>
      <c r="G3022" s="55" t="str">
        <f t="shared" si="282"/>
        <v/>
      </c>
      <c r="H3022" s="136" t="str">
        <f>IF(AND(M3022&gt;0,M3022&lt;='Summary STATS'!$C$22),1,"")</f>
        <v/>
      </c>
      <c r="J3022" s="26">
        <v>3021</v>
      </c>
      <c r="R3022" s="15"/>
      <c r="S3022" s="15"/>
      <c r="EZ3022" s="134"/>
      <c r="FA3022" s="134"/>
      <c r="FB3022" s="134"/>
      <c r="FC3022" s="134"/>
      <c r="FD3022" s="134"/>
    </row>
    <row r="3023" spans="2:160" x14ac:dyDescent="0.2">
      <c r="B3023" s="55">
        <f t="shared" si="283"/>
        <v>0</v>
      </c>
      <c r="C3023" s="55" t="str">
        <f t="shared" si="284"/>
        <v/>
      </c>
      <c r="D3023" s="55" t="str">
        <f t="shared" si="285"/>
        <v/>
      </c>
      <c r="E3023" s="55" t="str">
        <f t="shared" si="286"/>
        <v/>
      </c>
      <c r="F3023" s="55" t="str">
        <f t="shared" si="287"/>
        <v/>
      </c>
      <c r="G3023" s="55" t="str">
        <f t="shared" si="282"/>
        <v/>
      </c>
      <c r="H3023" s="136" t="str">
        <f>IF(AND(M3023&gt;0,M3023&lt;='Summary STATS'!$C$22),1,"")</f>
        <v/>
      </c>
      <c r="J3023" s="26">
        <v>3022</v>
      </c>
      <c r="R3023" s="15"/>
      <c r="S3023" s="15"/>
      <c r="EZ3023" s="134"/>
      <c r="FA3023" s="134"/>
      <c r="FB3023" s="134"/>
      <c r="FC3023" s="134"/>
      <c r="FD3023" s="134"/>
    </row>
    <row r="3024" spans="2:160" x14ac:dyDescent="0.2">
      <c r="B3024" s="55">
        <f t="shared" si="283"/>
        <v>0</v>
      </c>
      <c r="C3024" s="55" t="str">
        <f t="shared" si="284"/>
        <v/>
      </c>
      <c r="D3024" s="55" t="str">
        <f t="shared" si="285"/>
        <v/>
      </c>
      <c r="E3024" s="55" t="str">
        <f t="shared" si="286"/>
        <v/>
      </c>
      <c r="F3024" s="55" t="str">
        <f t="shared" si="287"/>
        <v/>
      </c>
      <c r="G3024" s="55" t="str">
        <f t="shared" si="282"/>
        <v/>
      </c>
      <c r="H3024" s="136" t="str">
        <f>IF(AND(M3024&gt;0,M3024&lt;='Summary STATS'!$C$22),1,"")</f>
        <v/>
      </c>
      <c r="J3024" s="26">
        <v>3023</v>
      </c>
      <c r="R3024" s="15"/>
      <c r="S3024" s="15"/>
      <c r="EZ3024" s="134"/>
      <c r="FA3024" s="134"/>
      <c r="FB3024" s="134"/>
      <c r="FC3024" s="134"/>
      <c r="FD3024" s="134"/>
    </row>
    <row r="3025" spans="2:160" x14ac:dyDescent="0.2">
      <c r="B3025" s="55">
        <f t="shared" si="283"/>
        <v>0</v>
      </c>
      <c r="C3025" s="55" t="str">
        <f t="shared" si="284"/>
        <v/>
      </c>
      <c r="D3025" s="55" t="str">
        <f t="shared" si="285"/>
        <v/>
      </c>
      <c r="E3025" s="55" t="str">
        <f t="shared" si="286"/>
        <v/>
      </c>
      <c r="F3025" s="55" t="str">
        <f t="shared" si="287"/>
        <v/>
      </c>
      <c r="G3025" s="55" t="str">
        <f t="shared" si="282"/>
        <v/>
      </c>
      <c r="H3025" s="136" t="str">
        <f>IF(AND(M3025&gt;0,M3025&lt;='Summary STATS'!$C$22),1,"")</f>
        <v/>
      </c>
      <c r="J3025" s="26">
        <v>3024</v>
      </c>
      <c r="R3025" s="15"/>
      <c r="S3025" s="15"/>
      <c r="EZ3025" s="134"/>
      <c r="FA3025" s="134"/>
      <c r="FB3025" s="134"/>
      <c r="FC3025" s="134"/>
      <c r="FD3025" s="134"/>
    </row>
    <row r="3026" spans="2:160" x14ac:dyDescent="0.2">
      <c r="B3026" s="55">
        <f t="shared" si="283"/>
        <v>0</v>
      </c>
      <c r="C3026" s="55" t="str">
        <f t="shared" si="284"/>
        <v/>
      </c>
      <c r="D3026" s="55" t="str">
        <f t="shared" si="285"/>
        <v/>
      </c>
      <c r="E3026" s="55" t="str">
        <f t="shared" si="286"/>
        <v/>
      </c>
      <c r="F3026" s="55" t="str">
        <f t="shared" si="287"/>
        <v/>
      </c>
      <c r="G3026" s="55" t="str">
        <f t="shared" si="282"/>
        <v/>
      </c>
      <c r="H3026" s="136" t="str">
        <f>IF(AND(M3026&gt;0,M3026&lt;='Summary STATS'!$C$22),1,"")</f>
        <v/>
      </c>
      <c r="J3026" s="26">
        <v>3025</v>
      </c>
      <c r="R3026" s="15"/>
      <c r="S3026" s="15"/>
      <c r="EZ3026" s="134"/>
      <c r="FA3026" s="134"/>
      <c r="FB3026" s="134"/>
      <c r="FC3026" s="134"/>
      <c r="FD3026" s="134"/>
    </row>
    <row r="3027" spans="2:160" x14ac:dyDescent="0.2">
      <c r="B3027" s="55">
        <f t="shared" si="283"/>
        <v>0</v>
      </c>
      <c r="C3027" s="55" t="str">
        <f t="shared" si="284"/>
        <v/>
      </c>
      <c r="D3027" s="55" t="str">
        <f t="shared" si="285"/>
        <v/>
      </c>
      <c r="E3027" s="55" t="str">
        <f t="shared" si="286"/>
        <v/>
      </c>
      <c r="F3027" s="55" t="str">
        <f t="shared" si="287"/>
        <v/>
      </c>
      <c r="G3027" s="55" t="str">
        <f t="shared" si="282"/>
        <v/>
      </c>
      <c r="H3027" s="136" t="str">
        <f>IF(AND(M3027&gt;0,M3027&lt;='Summary STATS'!$C$22),1,"")</f>
        <v/>
      </c>
      <c r="J3027" s="26">
        <v>3026</v>
      </c>
      <c r="R3027" s="15"/>
      <c r="S3027" s="15"/>
      <c r="EZ3027" s="134"/>
      <c r="FA3027" s="134"/>
      <c r="FB3027" s="134"/>
      <c r="FC3027" s="134"/>
      <c r="FD3027" s="134"/>
    </row>
    <row r="3028" spans="2:160" x14ac:dyDescent="0.2">
      <c r="B3028" s="55">
        <f t="shared" si="283"/>
        <v>0</v>
      </c>
      <c r="C3028" s="55" t="str">
        <f t="shared" si="284"/>
        <v/>
      </c>
      <c r="D3028" s="55" t="str">
        <f t="shared" si="285"/>
        <v/>
      </c>
      <c r="E3028" s="55" t="str">
        <f t="shared" si="286"/>
        <v/>
      </c>
      <c r="F3028" s="55" t="str">
        <f t="shared" si="287"/>
        <v/>
      </c>
      <c r="G3028" s="55" t="str">
        <f t="shared" si="282"/>
        <v/>
      </c>
      <c r="H3028" s="136" t="str">
        <f>IF(AND(M3028&gt;0,M3028&lt;='Summary STATS'!$C$22),1,"")</f>
        <v/>
      </c>
      <c r="J3028" s="26">
        <v>3027</v>
      </c>
      <c r="R3028" s="15"/>
      <c r="S3028" s="15"/>
      <c r="EZ3028" s="134"/>
      <c r="FA3028" s="134"/>
      <c r="FB3028" s="134"/>
      <c r="FC3028" s="134"/>
      <c r="FD3028" s="134"/>
    </row>
    <row r="3029" spans="2:160" x14ac:dyDescent="0.2">
      <c r="B3029" s="55">
        <f t="shared" si="283"/>
        <v>0</v>
      </c>
      <c r="C3029" s="55" t="str">
        <f t="shared" si="284"/>
        <v/>
      </c>
      <c r="D3029" s="55" t="str">
        <f t="shared" si="285"/>
        <v/>
      </c>
      <c r="E3029" s="55" t="str">
        <f t="shared" si="286"/>
        <v/>
      </c>
      <c r="F3029" s="55" t="str">
        <f t="shared" si="287"/>
        <v/>
      </c>
      <c r="G3029" s="55" t="str">
        <f t="shared" si="282"/>
        <v/>
      </c>
      <c r="H3029" s="136" t="str">
        <f>IF(AND(M3029&gt;0,M3029&lt;='Summary STATS'!$C$22),1,"")</f>
        <v/>
      </c>
      <c r="J3029" s="26">
        <v>3028</v>
      </c>
      <c r="R3029" s="15"/>
      <c r="S3029" s="15"/>
      <c r="EZ3029" s="134"/>
      <c r="FA3029" s="134"/>
      <c r="FB3029" s="134"/>
      <c r="FC3029" s="134"/>
      <c r="FD3029" s="134"/>
    </row>
    <row r="3030" spans="2:160" x14ac:dyDescent="0.2">
      <c r="B3030" s="55">
        <f t="shared" si="283"/>
        <v>0</v>
      </c>
      <c r="C3030" s="55" t="str">
        <f t="shared" si="284"/>
        <v/>
      </c>
      <c r="D3030" s="55" t="str">
        <f t="shared" si="285"/>
        <v/>
      </c>
      <c r="E3030" s="55" t="str">
        <f t="shared" si="286"/>
        <v/>
      </c>
      <c r="F3030" s="55" t="str">
        <f t="shared" si="287"/>
        <v/>
      </c>
      <c r="G3030" s="55" t="str">
        <f t="shared" si="282"/>
        <v/>
      </c>
      <c r="H3030" s="136" t="str">
        <f>IF(AND(M3030&gt;0,M3030&lt;='Summary STATS'!$C$22),1,"")</f>
        <v/>
      </c>
      <c r="J3030" s="26">
        <v>3029</v>
      </c>
      <c r="R3030" s="15"/>
      <c r="S3030" s="15"/>
      <c r="EZ3030" s="134"/>
      <c r="FA3030" s="134"/>
      <c r="FB3030" s="134"/>
      <c r="FC3030" s="134"/>
      <c r="FD3030" s="134"/>
    </row>
    <row r="3031" spans="2:160" x14ac:dyDescent="0.2">
      <c r="B3031" s="55">
        <f t="shared" si="283"/>
        <v>0</v>
      </c>
      <c r="C3031" s="55" t="str">
        <f t="shared" si="284"/>
        <v/>
      </c>
      <c r="D3031" s="55" t="str">
        <f t="shared" si="285"/>
        <v/>
      </c>
      <c r="E3031" s="55" t="str">
        <f t="shared" si="286"/>
        <v/>
      </c>
      <c r="F3031" s="55" t="str">
        <f t="shared" si="287"/>
        <v/>
      </c>
      <c r="G3031" s="55" t="str">
        <f t="shared" si="282"/>
        <v/>
      </c>
      <c r="H3031" s="136" t="str">
        <f>IF(AND(M3031&gt;0,M3031&lt;='Summary STATS'!$C$22),1,"")</f>
        <v/>
      </c>
      <c r="J3031" s="26">
        <v>3030</v>
      </c>
      <c r="R3031" s="15"/>
      <c r="S3031" s="15"/>
      <c r="EZ3031" s="134"/>
      <c r="FA3031" s="134"/>
      <c r="FB3031" s="134"/>
      <c r="FC3031" s="134"/>
      <c r="FD3031" s="134"/>
    </row>
    <row r="3032" spans="2:160" x14ac:dyDescent="0.2">
      <c r="B3032" s="55">
        <f t="shared" si="283"/>
        <v>0</v>
      </c>
      <c r="C3032" s="55" t="str">
        <f t="shared" si="284"/>
        <v/>
      </c>
      <c r="D3032" s="55" t="str">
        <f t="shared" si="285"/>
        <v/>
      </c>
      <c r="E3032" s="55" t="str">
        <f t="shared" si="286"/>
        <v/>
      </c>
      <c r="F3032" s="55" t="str">
        <f t="shared" si="287"/>
        <v/>
      </c>
      <c r="G3032" s="55" t="str">
        <f t="shared" si="282"/>
        <v/>
      </c>
      <c r="H3032" s="136" t="str">
        <f>IF(AND(M3032&gt;0,M3032&lt;='Summary STATS'!$C$22),1,"")</f>
        <v/>
      </c>
      <c r="J3032" s="26">
        <v>3031</v>
      </c>
      <c r="R3032" s="15"/>
      <c r="S3032" s="15"/>
      <c r="EZ3032" s="134"/>
      <c r="FA3032" s="134"/>
      <c r="FB3032" s="134"/>
      <c r="FC3032" s="134"/>
      <c r="FD3032" s="134"/>
    </row>
    <row r="3033" spans="2:160" x14ac:dyDescent="0.2">
      <c r="B3033" s="55">
        <f t="shared" si="283"/>
        <v>0</v>
      </c>
      <c r="C3033" s="55" t="str">
        <f t="shared" si="284"/>
        <v/>
      </c>
      <c r="D3033" s="55" t="str">
        <f t="shared" si="285"/>
        <v/>
      </c>
      <c r="E3033" s="55" t="str">
        <f t="shared" si="286"/>
        <v/>
      </c>
      <c r="F3033" s="55" t="str">
        <f t="shared" si="287"/>
        <v/>
      </c>
      <c r="G3033" s="55" t="str">
        <f t="shared" si="282"/>
        <v/>
      </c>
      <c r="H3033" s="136" t="str">
        <f>IF(AND(M3033&gt;0,M3033&lt;='Summary STATS'!$C$22),1,"")</f>
        <v/>
      </c>
      <c r="J3033" s="26">
        <v>3032</v>
      </c>
      <c r="R3033" s="15"/>
      <c r="S3033" s="15"/>
      <c r="EZ3033" s="134"/>
      <c r="FA3033" s="134"/>
      <c r="FB3033" s="134"/>
      <c r="FC3033" s="134"/>
      <c r="FD3033" s="134"/>
    </row>
    <row r="3034" spans="2:160" x14ac:dyDescent="0.2">
      <c r="B3034" s="55">
        <f t="shared" si="283"/>
        <v>0</v>
      </c>
      <c r="C3034" s="55" t="str">
        <f t="shared" si="284"/>
        <v/>
      </c>
      <c r="D3034" s="55" t="str">
        <f t="shared" si="285"/>
        <v/>
      </c>
      <c r="E3034" s="55" t="str">
        <f t="shared" si="286"/>
        <v/>
      </c>
      <c r="F3034" s="55" t="str">
        <f t="shared" si="287"/>
        <v/>
      </c>
      <c r="G3034" s="55" t="str">
        <f t="shared" ref="G3034:G3097" si="288">IF($B3034&gt;=1,$M3034,"")</f>
        <v/>
      </c>
      <c r="H3034" s="136" t="str">
        <f>IF(AND(M3034&gt;0,M3034&lt;='Summary STATS'!$C$22),1,"")</f>
        <v/>
      </c>
      <c r="J3034" s="26">
        <v>3033</v>
      </c>
      <c r="R3034" s="15"/>
      <c r="S3034" s="15"/>
      <c r="EZ3034" s="134"/>
      <c r="FA3034" s="134"/>
      <c r="FB3034" s="134"/>
      <c r="FC3034" s="134"/>
      <c r="FD3034" s="134"/>
    </row>
    <row r="3035" spans="2:160" x14ac:dyDescent="0.2">
      <c r="B3035" s="55">
        <f t="shared" si="283"/>
        <v>0</v>
      </c>
      <c r="C3035" s="55" t="str">
        <f t="shared" si="284"/>
        <v/>
      </c>
      <c r="D3035" s="55" t="str">
        <f t="shared" si="285"/>
        <v/>
      </c>
      <c r="E3035" s="55" t="str">
        <f t="shared" si="286"/>
        <v/>
      </c>
      <c r="F3035" s="55" t="str">
        <f t="shared" si="287"/>
        <v/>
      </c>
      <c r="G3035" s="55" t="str">
        <f t="shared" si="288"/>
        <v/>
      </c>
      <c r="H3035" s="136" t="str">
        <f>IF(AND(M3035&gt;0,M3035&lt;='Summary STATS'!$C$22),1,"")</f>
        <v/>
      </c>
      <c r="J3035" s="26">
        <v>3034</v>
      </c>
      <c r="R3035" s="15"/>
      <c r="S3035" s="15"/>
      <c r="EZ3035" s="134"/>
      <c r="FA3035" s="134"/>
      <c r="FB3035" s="134"/>
      <c r="FC3035" s="134"/>
      <c r="FD3035" s="134"/>
    </row>
    <row r="3036" spans="2:160" x14ac:dyDescent="0.2">
      <c r="B3036" s="55">
        <f t="shared" si="283"/>
        <v>0</v>
      </c>
      <c r="C3036" s="55" t="str">
        <f t="shared" si="284"/>
        <v/>
      </c>
      <c r="D3036" s="55" t="str">
        <f t="shared" si="285"/>
        <v/>
      </c>
      <c r="E3036" s="55" t="str">
        <f t="shared" si="286"/>
        <v/>
      </c>
      <c r="F3036" s="55" t="str">
        <f t="shared" si="287"/>
        <v/>
      </c>
      <c r="G3036" s="55" t="str">
        <f t="shared" si="288"/>
        <v/>
      </c>
      <c r="H3036" s="136" t="str">
        <f>IF(AND(M3036&gt;0,M3036&lt;='Summary STATS'!$C$22),1,"")</f>
        <v/>
      </c>
      <c r="J3036" s="26">
        <v>3035</v>
      </c>
      <c r="R3036" s="15"/>
      <c r="S3036" s="15"/>
      <c r="EZ3036" s="134"/>
      <c r="FA3036" s="134"/>
      <c r="FB3036" s="134"/>
      <c r="FC3036" s="134"/>
      <c r="FD3036" s="134"/>
    </row>
    <row r="3037" spans="2:160" x14ac:dyDescent="0.2">
      <c r="B3037" s="55">
        <f t="shared" si="283"/>
        <v>0</v>
      </c>
      <c r="C3037" s="55" t="str">
        <f t="shared" si="284"/>
        <v/>
      </c>
      <c r="D3037" s="55" t="str">
        <f t="shared" si="285"/>
        <v/>
      </c>
      <c r="E3037" s="55" t="str">
        <f t="shared" si="286"/>
        <v/>
      </c>
      <c r="F3037" s="55" t="str">
        <f t="shared" si="287"/>
        <v/>
      </c>
      <c r="G3037" s="55" t="str">
        <f t="shared" si="288"/>
        <v/>
      </c>
      <c r="H3037" s="136" t="str">
        <f>IF(AND(M3037&gt;0,M3037&lt;='Summary STATS'!$C$22),1,"")</f>
        <v/>
      </c>
      <c r="J3037" s="26">
        <v>3036</v>
      </c>
      <c r="R3037" s="15"/>
      <c r="S3037" s="15"/>
      <c r="EZ3037" s="134"/>
      <c r="FA3037" s="134"/>
      <c r="FB3037" s="134"/>
      <c r="FC3037" s="134"/>
      <c r="FD3037" s="134"/>
    </row>
    <row r="3038" spans="2:160" x14ac:dyDescent="0.2">
      <c r="B3038" s="55">
        <f t="shared" si="283"/>
        <v>0</v>
      </c>
      <c r="C3038" s="55" t="str">
        <f t="shared" si="284"/>
        <v/>
      </c>
      <c r="D3038" s="55" t="str">
        <f t="shared" si="285"/>
        <v/>
      </c>
      <c r="E3038" s="55" t="str">
        <f t="shared" si="286"/>
        <v/>
      </c>
      <c r="F3038" s="55" t="str">
        <f t="shared" si="287"/>
        <v/>
      </c>
      <c r="G3038" s="55" t="str">
        <f t="shared" si="288"/>
        <v/>
      </c>
      <c r="H3038" s="136" t="str">
        <f>IF(AND(M3038&gt;0,M3038&lt;='Summary STATS'!$C$22),1,"")</f>
        <v/>
      </c>
      <c r="J3038" s="26">
        <v>3037</v>
      </c>
      <c r="R3038" s="15"/>
      <c r="S3038" s="15"/>
      <c r="EZ3038" s="134"/>
      <c r="FA3038" s="134"/>
      <c r="FB3038" s="134"/>
      <c r="FC3038" s="134"/>
      <c r="FD3038" s="134"/>
    </row>
    <row r="3039" spans="2:160" x14ac:dyDescent="0.2">
      <c r="B3039" s="55">
        <f t="shared" si="283"/>
        <v>0</v>
      </c>
      <c r="C3039" s="55" t="str">
        <f t="shared" si="284"/>
        <v/>
      </c>
      <c r="D3039" s="55" t="str">
        <f t="shared" si="285"/>
        <v/>
      </c>
      <c r="E3039" s="55" t="str">
        <f t="shared" si="286"/>
        <v/>
      </c>
      <c r="F3039" s="55" t="str">
        <f t="shared" si="287"/>
        <v/>
      </c>
      <c r="G3039" s="55" t="str">
        <f t="shared" si="288"/>
        <v/>
      </c>
      <c r="H3039" s="136" t="str">
        <f>IF(AND(M3039&gt;0,M3039&lt;='Summary STATS'!$C$22),1,"")</f>
        <v/>
      </c>
      <c r="J3039" s="26">
        <v>3038</v>
      </c>
      <c r="R3039" s="15"/>
      <c r="S3039" s="15"/>
      <c r="EZ3039" s="134"/>
      <c r="FA3039" s="134"/>
      <c r="FB3039" s="134"/>
      <c r="FC3039" s="134"/>
      <c r="FD3039" s="134"/>
    </row>
    <row r="3040" spans="2:160" x14ac:dyDescent="0.2">
      <c r="B3040" s="55">
        <f t="shared" si="283"/>
        <v>0</v>
      </c>
      <c r="C3040" s="55" t="str">
        <f t="shared" si="284"/>
        <v/>
      </c>
      <c r="D3040" s="55" t="str">
        <f t="shared" si="285"/>
        <v/>
      </c>
      <c r="E3040" s="55" t="str">
        <f t="shared" si="286"/>
        <v/>
      </c>
      <c r="F3040" s="55" t="str">
        <f t="shared" si="287"/>
        <v/>
      </c>
      <c r="G3040" s="55" t="str">
        <f t="shared" si="288"/>
        <v/>
      </c>
      <c r="H3040" s="136" t="str">
        <f>IF(AND(M3040&gt;0,M3040&lt;='Summary STATS'!$C$22),1,"")</f>
        <v/>
      </c>
      <c r="J3040" s="26">
        <v>3039</v>
      </c>
      <c r="R3040" s="15"/>
      <c r="S3040" s="15"/>
      <c r="EZ3040" s="134"/>
      <c r="FA3040" s="134"/>
      <c r="FB3040" s="134"/>
      <c r="FC3040" s="134"/>
      <c r="FD3040" s="134"/>
    </row>
    <row r="3041" spans="2:160" x14ac:dyDescent="0.2">
      <c r="B3041" s="55">
        <f t="shared" si="283"/>
        <v>0</v>
      </c>
      <c r="C3041" s="55" t="str">
        <f t="shared" si="284"/>
        <v/>
      </c>
      <c r="D3041" s="55" t="str">
        <f t="shared" si="285"/>
        <v/>
      </c>
      <c r="E3041" s="55" t="str">
        <f t="shared" si="286"/>
        <v/>
      </c>
      <c r="F3041" s="55" t="str">
        <f t="shared" si="287"/>
        <v/>
      </c>
      <c r="G3041" s="55" t="str">
        <f t="shared" si="288"/>
        <v/>
      </c>
      <c r="H3041" s="136" t="str">
        <f>IF(AND(M3041&gt;0,M3041&lt;='Summary STATS'!$C$22),1,"")</f>
        <v/>
      </c>
      <c r="J3041" s="26">
        <v>3040</v>
      </c>
      <c r="R3041" s="15"/>
      <c r="S3041" s="15"/>
      <c r="EZ3041" s="134"/>
      <c r="FA3041" s="134"/>
      <c r="FB3041" s="134"/>
      <c r="FC3041" s="134"/>
      <c r="FD3041" s="134"/>
    </row>
    <row r="3042" spans="2:160" x14ac:dyDescent="0.2">
      <c r="B3042" s="55">
        <f t="shared" si="283"/>
        <v>0</v>
      </c>
      <c r="C3042" s="55" t="str">
        <f t="shared" si="284"/>
        <v/>
      </c>
      <c r="D3042" s="55" t="str">
        <f t="shared" si="285"/>
        <v/>
      </c>
      <c r="E3042" s="55" t="str">
        <f t="shared" si="286"/>
        <v/>
      </c>
      <c r="F3042" s="55" t="str">
        <f t="shared" si="287"/>
        <v/>
      </c>
      <c r="G3042" s="55" t="str">
        <f t="shared" si="288"/>
        <v/>
      </c>
      <c r="H3042" s="136" t="str">
        <f>IF(AND(M3042&gt;0,M3042&lt;='Summary STATS'!$C$22),1,"")</f>
        <v/>
      </c>
      <c r="J3042" s="26">
        <v>3041</v>
      </c>
      <c r="R3042" s="15"/>
      <c r="S3042" s="15"/>
      <c r="EZ3042" s="134"/>
      <c r="FA3042" s="134"/>
      <c r="FB3042" s="134"/>
      <c r="FC3042" s="134"/>
      <c r="FD3042" s="134"/>
    </row>
    <row r="3043" spans="2:160" x14ac:dyDescent="0.2">
      <c r="B3043" s="55">
        <f t="shared" si="283"/>
        <v>0</v>
      </c>
      <c r="C3043" s="55" t="str">
        <f t="shared" si="284"/>
        <v/>
      </c>
      <c r="D3043" s="55" t="str">
        <f t="shared" si="285"/>
        <v/>
      </c>
      <c r="E3043" s="55" t="str">
        <f t="shared" si="286"/>
        <v/>
      </c>
      <c r="F3043" s="55" t="str">
        <f t="shared" si="287"/>
        <v/>
      </c>
      <c r="G3043" s="55" t="str">
        <f t="shared" si="288"/>
        <v/>
      </c>
      <c r="H3043" s="136" t="str">
        <f>IF(AND(M3043&gt;0,M3043&lt;='Summary STATS'!$C$22),1,"")</f>
        <v/>
      </c>
      <c r="J3043" s="26">
        <v>3042</v>
      </c>
      <c r="R3043" s="15"/>
      <c r="S3043" s="15"/>
      <c r="EZ3043" s="134"/>
      <c r="FA3043" s="134"/>
      <c r="FB3043" s="134"/>
      <c r="FC3043" s="134"/>
      <c r="FD3043" s="134"/>
    </row>
    <row r="3044" spans="2:160" x14ac:dyDescent="0.2">
      <c r="B3044" s="55">
        <f t="shared" si="283"/>
        <v>0</v>
      </c>
      <c r="C3044" s="55" t="str">
        <f t="shared" si="284"/>
        <v/>
      </c>
      <c r="D3044" s="55" t="str">
        <f t="shared" si="285"/>
        <v/>
      </c>
      <c r="E3044" s="55" t="str">
        <f t="shared" si="286"/>
        <v/>
      </c>
      <c r="F3044" s="55" t="str">
        <f t="shared" si="287"/>
        <v/>
      </c>
      <c r="G3044" s="55" t="str">
        <f t="shared" si="288"/>
        <v/>
      </c>
      <c r="H3044" s="136" t="str">
        <f>IF(AND(M3044&gt;0,M3044&lt;='Summary STATS'!$C$22),1,"")</f>
        <v/>
      </c>
      <c r="J3044" s="26">
        <v>3043</v>
      </c>
      <c r="R3044" s="15"/>
      <c r="S3044" s="15"/>
      <c r="EZ3044" s="134"/>
      <c r="FA3044" s="134"/>
      <c r="FB3044" s="134"/>
      <c r="FC3044" s="134"/>
      <c r="FD3044" s="134"/>
    </row>
    <row r="3045" spans="2:160" x14ac:dyDescent="0.2">
      <c r="B3045" s="55">
        <f t="shared" si="283"/>
        <v>0</v>
      </c>
      <c r="C3045" s="55" t="str">
        <f t="shared" si="284"/>
        <v/>
      </c>
      <c r="D3045" s="55" t="str">
        <f t="shared" si="285"/>
        <v/>
      </c>
      <c r="E3045" s="55" t="str">
        <f t="shared" si="286"/>
        <v/>
      </c>
      <c r="F3045" s="55" t="str">
        <f t="shared" si="287"/>
        <v/>
      </c>
      <c r="G3045" s="55" t="str">
        <f t="shared" si="288"/>
        <v/>
      </c>
      <c r="H3045" s="136" t="str">
        <f>IF(AND(M3045&gt;0,M3045&lt;='Summary STATS'!$C$22),1,"")</f>
        <v/>
      </c>
      <c r="J3045" s="26">
        <v>3044</v>
      </c>
      <c r="R3045" s="15"/>
      <c r="S3045" s="15"/>
      <c r="EZ3045" s="134"/>
      <c r="FA3045" s="134"/>
      <c r="FB3045" s="134"/>
      <c r="FC3045" s="134"/>
      <c r="FD3045" s="134"/>
    </row>
    <row r="3046" spans="2:160" x14ac:dyDescent="0.2">
      <c r="B3046" s="55">
        <f t="shared" si="283"/>
        <v>0</v>
      </c>
      <c r="C3046" s="55" t="str">
        <f t="shared" si="284"/>
        <v/>
      </c>
      <c r="D3046" s="55" t="str">
        <f t="shared" si="285"/>
        <v/>
      </c>
      <c r="E3046" s="55" t="str">
        <f t="shared" si="286"/>
        <v/>
      </c>
      <c r="F3046" s="55" t="str">
        <f t="shared" si="287"/>
        <v/>
      </c>
      <c r="G3046" s="55" t="str">
        <f t="shared" si="288"/>
        <v/>
      </c>
      <c r="H3046" s="136" t="str">
        <f>IF(AND(M3046&gt;0,M3046&lt;='Summary STATS'!$C$22),1,"")</f>
        <v/>
      </c>
      <c r="J3046" s="26">
        <v>3045</v>
      </c>
      <c r="R3046" s="15"/>
      <c r="S3046" s="15"/>
      <c r="EZ3046" s="134"/>
      <c r="FA3046" s="134"/>
      <c r="FB3046" s="134"/>
      <c r="FC3046" s="134"/>
      <c r="FD3046" s="134"/>
    </row>
    <row r="3047" spans="2:160" x14ac:dyDescent="0.2">
      <c r="B3047" s="55">
        <f t="shared" si="283"/>
        <v>0</v>
      </c>
      <c r="C3047" s="55" t="str">
        <f t="shared" si="284"/>
        <v/>
      </c>
      <c r="D3047" s="55" t="str">
        <f t="shared" si="285"/>
        <v/>
      </c>
      <c r="E3047" s="55" t="str">
        <f t="shared" si="286"/>
        <v/>
      </c>
      <c r="F3047" s="55" t="str">
        <f t="shared" si="287"/>
        <v/>
      </c>
      <c r="G3047" s="55" t="str">
        <f t="shared" si="288"/>
        <v/>
      </c>
      <c r="H3047" s="136" t="str">
        <f>IF(AND(M3047&gt;0,M3047&lt;='Summary STATS'!$C$22),1,"")</f>
        <v/>
      </c>
      <c r="J3047" s="26">
        <v>3046</v>
      </c>
      <c r="R3047" s="15"/>
      <c r="S3047" s="15"/>
      <c r="EZ3047" s="134"/>
      <c r="FA3047" s="134"/>
      <c r="FB3047" s="134"/>
      <c r="FC3047" s="134"/>
      <c r="FD3047" s="134"/>
    </row>
    <row r="3048" spans="2:160" x14ac:dyDescent="0.2">
      <c r="B3048" s="55">
        <f t="shared" si="283"/>
        <v>0</v>
      </c>
      <c r="C3048" s="55" t="str">
        <f t="shared" si="284"/>
        <v/>
      </c>
      <c r="D3048" s="55" t="str">
        <f t="shared" si="285"/>
        <v/>
      </c>
      <c r="E3048" s="55" t="str">
        <f t="shared" si="286"/>
        <v/>
      </c>
      <c r="F3048" s="55" t="str">
        <f t="shared" si="287"/>
        <v/>
      </c>
      <c r="G3048" s="55" t="str">
        <f t="shared" si="288"/>
        <v/>
      </c>
      <c r="H3048" s="136" t="str">
        <f>IF(AND(M3048&gt;0,M3048&lt;='Summary STATS'!$C$22),1,"")</f>
        <v/>
      </c>
      <c r="J3048" s="26">
        <v>3047</v>
      </c>
      <c r="R3048" s="15"/>
      <c r="S3048" s="15"/>
      <c r="EZ3048" s="134"/>
      <c r="FA3048" s="134"/>
      <c r="FB3048" s="134"/>
      <c r="FC3048" s="134"/>
      <c r="FD3048" s="134"/>
    </row>
    <row r="3049" spans="2:160" x14ac:dyDescent="0.2">
      <c r="B3049" s="55">
        <f t="shared" si="283"/>
        <v>0</v>
      </c>
      <c r="C3049" s="55" t="str">
        <f t="shared" si="284"/>
        <v/>
      </c>
      <c r="D3049" s="55" t="str">
        <f t="shared" si="285"/>
        <v/>
      </c>
      <c r="E3049" s="55" t="str">
        <f t="shared" si="286"/>
        <v/>
      </c>
      <c r="F3049" s="55" t="str">
        <f t="shared" si="287"/>
        <v/>
      </c>
      <c r="G3049" s="55" t="str">
        <f t="shared" si="288"/>
        <v/>
      </c>
      <c r="H3049" s="136" t="str">
        <f>IF(AND(M3049&gt;0,M3049&lt;='Summary STATS'!$C$22),1,"")</f>
        <v/>
      </c>
      <c r="J3049" s="26">
        <v>3048</v>
      </c>
      <c r="R3049" s="15"/>
      <c r="S3049" s="15"/>
      <c r="EZ3049" s="134"/>
      <c r="FA3049" s="134"/>
      <c r="FB3049" s="134"/>
      <c r="FC3049" s="134"/>
      <c r="FD3049" s="134"/>
    </row>
    <row r="3050" spans="2:160" x14ac:dyDescent="0.2">
      <c r="B3050" s="55">
        <f t="shared" si="283"/>
        <v>0</v>
      </c>
      <c r="C3050" s="55" t="str">
        <f t="shared" si="284"/>
        <v/>
      </c>
      <c r="D3050" s="55" t="str">
        <f t="shared" si="285"/>
        <v/>
      </c>
      <c r="E3050" s="55" t="str">
        <f t="shared" si="286"/>
        <v/>
      </c>
      <c r="F3050" s="55" t="str">
        <f t="shared" si="287"/>
        <v/>
      </c>
      <c r="G3050" s="55" t="str">
        <f t="shared" si="288"/>
        <v/>
      </c>
      <c r="H3050" s="136" t="str">
        <f>IF(AND(M3050&gt;0,M3050&lt;='Summary STATS'!$C$22),1,"")</f>
        <v/>
      </c>
      <c r="J3050" s="26">
        <v>3049</v>
      </c>
      <c r="R3050" s="15"/>
      <c r="S3050" s="15"/>
      <c r="EZ3050" s="134"/>
      <c r="FA3050" s="134"/>
      <c r="FB3050" s="134"/>
      <c r="FC3050" s="134"/>
      <c r="FD3050" s="134"/>
    </row>
    <row r="3051" spans="2:160" x14ac:dyDescent="0.2">
      <c r="B3051" s="55">
        <f t="shared" si="283"/>
        <v>0</v>
      </c>
      <c r="C3051" s="55" t="str">
        <f t="shared" si="284"/>
        <v/>
      </c>
      <c r="D3051" s="55" t="str">
        <f t="shared" si="285"/>
        <v/>
      </c>
      <c r="E3051" s="55" t="str">
        <f t="shared" si="286"/>
        <v/>
      </c>
      <c r="F3051" s="55" t="str">
        <f t="shared" si="287"/>
        <v/>
      </c>
      <c r="G3051" s="55" t="str">
        <f t="shared" si="288"/>
        <v/>
      </c>
      <c r="H3051" s="136" t="str">
        <f>IF(AND(M3051&gt;0,M3051&lt;='Summary STATS'!$C$22),1,"")</f>
        <v/>
      </c>
      <c r="J3051" s="26">
        <v>3050</v>
      </c>
      <c r="R3051" s="15"/>
      <c r="S3051" s="15"/>
      <c r="EZ3051" s="134"/>
      <c r="FA3051" s="134"/>
      <c r="FB3051" s="134"/>
      <c r="FC3051" s="134"/>
      <c r="FD3051" s="134"/>
    </row>
    <row r="3052" spans="2:160" x14ac:dyDescent="0.2">
      <c r="B3052" s="55">
        <f t="shared" si="283"/>
        <v>0</v>
      </c>
      <c r="C3052" s="55" t="str">
        <f t="shared" si="284"/>
        <v/>
      </c>
      <c r="D3052" s="55" t="str">
        <f t="shared" si="285"/>
        <v/>
      </c>
      <c r="E3052" s="55" t="str">
        <f t="shared" si="286"/>
        <v/>
      </c>
      <c r="F3052" s="55" t="str">
        <f t="shared" si="287"/>
        <v/>
      </c>
      <c r="G3052" s="55" t="str">
        <f t="shared" si="288"/>
        <v/>
      </c>
      <c r="H3052" s="136" t="str">
        <f>IF(AND(M3052&gt;0,M3052&lt;='Summary STATS'!$C$22),1,"")</f>
        <v/>
      </c>
      <c r="J3052" s="26">
        <v>3051</v>
      </c>
      <c r="R3052" s="15"/>
      <c r="S3052" s="15"/>
      <c r="EZ3052" s="134"/>
      <c r="FA3052" s="134"/>
      <c r="FB3052" s="134"/>
      <c r="FC3052" s="134"/>
      <c r="FD3052" s="134"/>
    </row>
    <row r="3053" spans="2:160" x14ac:dyDescent="0.2">
      <c r="B3053" s="55">
        <f t="shared" si="283"/>
        <v>0</v>
      </c>
      <c r="C3053" s="55" t="str">
        <f t="shared" si="284"/>
        <v/>
      </c>
      <c r="D3053" s="55" t="str">
        <f t="shared" si="285"/>
        <v/>
      </c>
      <c r="E3053" s="55" t="str">
        <f t="shared" si="286"/>
        <v/>
      </c>
      <c r="F3053" s="55" t="str">
        <f t="shared" si="287"/>
        <v/>
      </c>
      <c r="G3053" s="55" t="str">
        <f t="shared" si="288"/>
        <v/>
      </c>
      <c r="H3053" s="136" t="str">
        <f>IF(AND(M3053&gt;0,M3053&lt;='Summary STATS'!$C$22),1,"")</f>
        <v/>
      </c>
      <c r="J3053" s="26">
        <v>3052</v>
      </c>
      <c r="R3053" s="15"/>
      <c r="S3053" s="15"/>
      <c r="EZ3053" s="134"/>
      <c r="FA3053" s="134"/>
      <c r="FB3053" s="134"/>
      <c r="FC3053" s="134"/>
      <c r="FD3053" s="134"/>
    </row>
    <row r="3054" spans="2:160" x14ac:dyDescent="0.2">
      <c r="B3054" s="55">
        <f t="shared" si="283"/>
        <v>0</v>
      </c>
      <c r="C3054" s="55" t="str">
        <f t="shared" si="284"/>
        <v/>
      </c>
      <c r="D3054" s="55" t="str">
        <f t="shared" si="285"/>
        <v/>
      </c>
      <c r="E3054" s="55" t="str">
        <f t="shared" si="286"/>
        <v/>
      </c>
      <c r="F3054" s="55" t="str">
        <f t="shared" si="287"/>
        <v/>
      </c>
      <c r="G3054" s="55" t="str">
        <f t="shared" si="288"/>
        <v/>
      </c>
      <c r="H3054" s="136" t="str">
        <f>IF(AND(M3054&gt;0,M3054&lt;='Summary STATS'!$C$22),1,"")</f>
        <v/>
      </c>
      <c r="J3054" s="26">
        <v>3053</v>
      </c>
      <c r="R3054" s="15"/>
      <c r="S3054" s="15"/>
      <c r="EZ3054" s="134"/>
      <c r="FA3054" s="134"/>
      <c r="FB3054" s="134"/>
      <c r="FC3054" s="134"/>
      <c r="FD3054" s="134"/>
    </row>
    <row r="3055" spans="2:160" x14ac:dyDescent="0.2">
      <c r="B3055" s="55">
        <f t="shared" si="283"/>
        <v>0</v>
      </c>
      <c r="C3055" s="55" t="str">
        <f t="shared" si="284"/>
        <v/>
      </c>
      <c r="D3055" s="55" t="str">
        <f t="shared" si="285"/>
        <v/>
      </c>
      <c r="E3055" s="55" t="str">
        <f t="shared" si="286"/>
        <v/>
      </c>
      <c r="F3055" s="55" t="str">
        <f t="shared" si="287"/>
        <v/>
      </c>
      <c r="G3055" s="55" t="str">
        <f t="shared" si="288"/>
        <v/>
      </c>
      <c r="H3055" s="136" t="str">
        <f>IF(AND(M3055&gt;0,M3055&lt;='Summary STATS'!$C$22),1,"")</f>
        <v/>
      </c>
      <c r="J3055" s="26">
        <v>3054</v>
      </c>
      <c r="R3055" s="15"/>
      <c r="S3055" s="15"/>
      <c r="EZ3055" s="134"/>
      <c r="FA3055" s="134"/>
      <c r="FB3055" s="134"/>
      <c r="FC3055" s="134"/>
      <c r="FD3055" s="134"/>
    </row>
    <row r="3056" spans="2:160" x14ac:dyDescent="0.2">
      <c r="B3056" s="55">
        <f t="shared" si="283"/>
        <v>0</v>
      </c>
      <c r="C3056" s="55" t="str">
        <f t="shared" si="284"/>
        <v/>
      </c>
      <c r="D3056" s="55" t="str">
        <f t="shared" si="285"/>
        <v/>
      </c>
      <c r="E3056" s="55" t="str">
        <f t="shared" si="286"/>
        <v/>
      </c>
      <c r="F3056" s="55" t="str">
        <f t="shared" si="287"/>
        <v/>
      </c>
      <c r="G3056" s="55" t="str">
        <f t="shared" si="288"/>
        <v/>
      </c>
      <c r="H3056" s="136" t="str">
        <f>IF(AND(M3056&gt;0,M3056&lt;='Summary STATS'!$C$22),1,"")</f>
        <v/>
      </c>
      <c r="J3056" s="26">
        <v>3055</v>
      </c>
      <c r="R3056" s="15"/>
      <c r="S3056" s="15"/>
      <c r="EZ3056" s="134"/>
      <c r="FA3056" s="134"/>
      <c r="FB3056" s="134"/>
      <c r="FC3056" s="134"/>
      <c r="FD3056" s="134"/>
    </row>
    <row r="3057" spans="2:160" x14ac:dyDescent="0.2">
      <c r="B3057" s="55">
        <f t="shared" si="283"/>
        <v>0</v>
      </c>
      <c r="C3057" s="55" t="str">
        <f t="shared" si="284"/>
        <v/>
      </c>
      <c r="D3057" s="55" t="str">
        <f t="shared" si="285"/>
        <v/>
      </c>
      <c r="E3057" s="55" t="str">
        <f t="shared" si="286"/>
        <v/>
      </c>
      <c r="F3057" s="55" t="str">
        <f t="shared" si="287"/>
        <v/>
      </c>
      <c r="G3057" s="55" t="str">
        <f t="shared" si="288"/>
        <v/>
      </c>
      <c r="H3057" s="136" t="str">
        <f>IF(AND(M3057&gt;0,M3057&lt;='Summary STATS'!$C$22),1,"")</f>
        <v/>
      </c>
      <c r="J3057" s="26">
        <v>3056</v>
      </c>
      <c r="R3057" s="15"/>
      <c r="S3057" s="15"/>
      <c r="EZ3057" s="134"/>
      <c r="FA3057" s="134"/>
      <c r="FB3057" s="134"/>
      <c r="FC3057" s="134"/>
      <c r="FD3057" s="134"/>
    </row>
    <row r="3058" spans="2:160" x14ac:dyDescent="0.2">
      <c r="B3058" s="55">
        <f t="shared" si="283"/>
        <v>0</v>
      </c>
      <c r="C3058" s="55" t="str">
        <f t="shared" si="284"/>
        <v/>
      </c>
      <c r="D3058" s="55" t="str">
        <f t="shared" si="285"/>
        <v/>
      </c>
      <c r="E3058" s="55" t="str">
        <f t="shared" si="286"/>
        <v/>
      </c>
      <c r="F3058" s="55" t="str">
        <f t="shared" si="287"/>
        <v/>
      </c>
      <c r="G3058" s="55" t="str">
        <f t="shared" si="288"/>
        <v/>
      </c>
      <c r="H3058" s="136" t="str">
        <f>IF(AND(M3058&gt;0,M3058&lt;='Summary STATS'!$C$22),1,"")</f>
        <v/>
      </c>
      <c r="J3058" s="26">
        <v>3057</v>
      </c>
      <c r="R3058" s="15"/>
      <c r="S3058" s="15"/>
      <c r="EZ3058" s="134"/>
      <c r="FA3058" s="134"/>
      <c r="FB3058" s="134"/>
      <c r="FC3058" s="134"/>
      <c r="FD3058" s="134"/>
    </row>
    <row r="3059" spans="2:160" x14ac:dyDescent="0.2">
      <c r="B3059" s="55">
        <f t="shared" si="283"/>
        <v>0</v>
      </c>
      <c r="C3059" s="55" t="str">
        <f t="shared" si="284"/>
        <v/>
      </c>
      <c r="D3059" s="55" t="str">
        <f t="shared" si="285"/>
        <v/>
      </c>
      <c r="E3059" s="55" t="str">
        <f t="shared" si="286"/>
        <v/>
      </c>
      <c r="F3059" s="55" t="str">
        <f t="shared" si="287"/>
        <v/>
      </c>
      <c r="G3059" s="55" t="str">
        <f t="shared" si="288"/>
        <v/>
      </c>
      <c r="H3059" s="136" t="str">
        <f>IF(AND(M3059&gt;0,M3059&lt;='Summary STATS'!$C$22),1,"")</f>
        <v/>
      </c>
      <c r="J3059" s="26">
        <v>3058</v>
      </c>
      <c r="R3059" s="15"/>
      <c r="S3059" s="15"/>
      <c r="EZ3059" s="134"/>
      <c r="FA3059" s="134"/>
      <c r="FB3059" s="134"/>
      <c r="FC3059" s="134"/>
      <c r="FD3059" s="134"/>
    </row>
    <row r="3060" spans="2:160" x14ac:dyDescent="0.2">
      <c r="B3060" s="55">
        <f t="shared" si="283"/>
        <v>0</v>
      </c>
      <c r="C3060" s="55" t="str">
        <f t="shared" si="284"/>
        <v/>
      </c>
      <c r="D3060" s="55" t="str">
        <f t="shared" si="285"/>
        <v/>
      </c>
      <c r="E3060" s="55" t="str">
        <f t="shared" si="286"/>
        <v/>
      </c>
      <c r="F3060" s="55" t="str">
        <f t="shared" si="287"/>
        <v/>
      </c>
      <c r="G3060" s="55" t="str">
        <f t="shared" si="288"/>
        <v/>
      </c>
      <c r="H3060" s="136" t="str">
        <f>IF(AND(M3060&gt;0,M3060&lt;='Summary STATS'!$C$22),1,"")</f>
        <v/>
      </c>
      <c r="J3060" s="26">
        <v>3059</v>
      </c>
      <c r="R3060" s="15"/>
      <c r="S3060" s="15"/>
      <c r="EZ3060" s="134"/>
      <c r="FA3060" s="134"/>
      <c r="FB3060" s="134"/>
      <c r="FC3060" s="134"/>
      <c r="FD3060" s="134"/>
    </row>
    <row r="3061" spans="2:160" x14ac:dyDescent="0.2">
      <c r="B3061" s="55">
        <f t="shared" si="283"/>
        <v>0</v>
      </c>
      <c r="C3061" s="55" t="str">
        <f t="shared" si="284"/>
        <v/>
      </c>
      <c r="D3061" s="55" t="str">
        <f t="shared" si="285"/>
        <v/>
      </c>
      <c r="E3061" s="55" t="str">
        <f t="shared" si="286"/>
        <v/>
      </c>
      <c r="F3061" s="55" t="str">
        <f t="shared" si="287"/>
        <v/>
      </c>
      <c r="G3061" s="55" t="str">
        <f t="shared" si="288"/>
        <v/>
      </c>
      <c r="H3061" s="136" t="str">
        <f>IF(AND(M3061&gt;0,M3061&lt;='Summary STATS'!$C$22),1,"")</f>
        <v/>
      </c>
      <c r="J3061" s="26">
        <v>3060</v>
      </c>
      <c r="R3061" s="15"/>
      <c r="S3061" s="15"/>
      <c r="EZ3061" s="134"/>
      <c r="FA3061" s="134"/>
      <c r="FB3061" s="134"/>
      <c r="FC3061" s="134"/>
      <c r="FD3061" s="134"/>
    </row>
    <row r="3062" spans="2:160" x14ac:dyDescent="0.2">
      <c r="B3062" s="55">
        <f t="shared" si="283"/>
        <v>0</v>
      </c>
      <c r="C3062" s="55" t="str">
        <f t="shared" si="284"/>
        <v/>
      </c>
      <c r="D3062" s="55" t="str">
        <f t="shared" si="285"/>
        <v/>
      </c>
      <c r="E3062" s="55" t="str">
        <f t="shared" si="286"/>
        <v/>
      </c>
      <c r="F3062" s="55" t="str">
        <f t="shared" si="287"/>
        <v/>
      </c>
      <c r="G3062" s="55" t="str">
        <f t="shared" si="288"/>
        <v/>
      </c>
      <c r="H3062" s="136" t="str">
        <f>IF(AND(M3062&gt;0,M3062&lt;='Summary STATS'!$C$22),1,"")</f>
        <v/>
      </c>
      <c r="J3062" s="26">
        <v>3061</v>
      </c>
      <c r="R3062" s="15"/>
      <c r="S3062" s="15"/>
      <c r="EZ3062" s="134"/>
      <c r="FA3062" s="134"/>
      <c r="FB3062" s="134"/>
      <c r="FC3062" s="134"/>
      <c r="FD3062" s="134"/>
    </row>
    <row r="3063" spans="2:160" x14ac:dyDescent="0.2">
      <c r="B3063" s="55">
        <f t="shared" si="283"/>
        <v>0</v>
      </c>
      <c r="C3063" s="55" t="str">
        <f t="shared" si="284"/>
        <v/>
      </c>
      <c r="D3063" s="55" t="str">
        <f t="shared" si="285"/>
        <v/>
      </c>
      <c r="E3063" s="55" t="str">
        <f t="shared" si="286"/>
        <v/>
      </c>
      <c r="F3063" s="55" t="str">
        <f t="shared" si="287"/>
        <v/>
      </c>
      <c r="G3063" s="55" t="str">
        <f t="shared" si="288"/>
        <v/>
      </c>
      <c r="H3063" s="136" t="str">
        <f>IF(AND(M3063&gt;0,M3063&lt;='Summary STATS'!$C$22),1,"")</f>
        <v/>
      </c>
      <c r="J3063" s="26">
        <v>3062</v>
      </c>
      <c r="R3063" s="15"/>
      <c r="S3063" s="15"/>
      <c r="EZ3063" s="134"/>
      <c r="FA3063" s="134"/>
      <c r="FB3063" s="134"/>
      <c r="FC3063" s="134"/>
      <c r="FD3063" s="134"/>
    </row>
    <row r="3064" spans="2:160" x14ac:dyDescent="0.2">
      <c r="B3064" s="55">
        <f t="shared" si="283"/>
        <v>0</v>
      </c>
      <c r="C3064" s="55" t="str">
        <f t="shared" si="284"/>
        <v/>
      </c>
      <c r="D3064" s="55" t="str">
        <f t="shared" si="285"/>
        <v/>
      </c>
      <c r="E3064" s="55" t="str">
        <f t="shared" si="286"/>
        <v/>
      </c>
      <c r="F3064" s="55" t="str">
        <f t="shared" si="287"/>
        <v/>
      </c>
      <c r="G3064" s="55" t="str">
        <f t="shared" si="288"/>
        <v/>
      </c>
      <c r="H3064" s="136" t="str">
        <f>IF(AND(M3064&gt;0,M3064&lt;='Summary STATS'!$C$22),1,"")</f>
        <v/>
      </c>
      <c r="J3064" s="26">
        <v>3063</v>
      </c>
      <c r="R3064" s="15"/>
      <c r="S3064" s="15"/>
      <c r="EZ3064" s="134"/>
      <c r="FA3064" s="134"/>
      <c r="FB3064" s="134"/>
      <c r="FC3064" s="134"/>
      <c r="FD3064" s="134"/>
    </row>
    <row r="3065" spans="2:160" x14ac:dyDescent="0.2">
      <c r="B3065" s="55">
        <f t="shared" si="283"/>
        <v>0</v>
      </c>
      <c r="C3065" s="55" t="str">
        <f t="shared" si="284"/>
        <v/>
      </c>
      <c r="D3065" s="55" t="str">
        <f t="shared" si="285"/>
        <v/>
      </c>
      <c r="E3065" s="55" t="str">
        <f t="shared" si="286"/>
        <v/>
      </c>
      <c r="F3065" s="55" t="str">
        <f t="shared" si="287"/>
        <v/>
      </c>
      <c r="G3065" s="55" t="str">
        <f t="shared" si="288"/>
        <v/>
      </c>
      <c r="H3065" s="136" t="str">
        <f>IF(AND(M3065&gt;0,M3065&lt;='Summary STATS'!$C$22),1,"")</f>
        <v/>
      </c>
      <c r="J3065" s="26">
        <v>3064</v>
      </c>
      <c r="R3065" s="15"/>
      <c r="S3065" s="15"/>
      <c r="EZ3065" s="134"/>
      <c r="FA3065" s="134"/>
      <c r="FB3065" s="134"/>
      <c r="FC3065" s="134"/>
      <c r="FD3065" s="134"/>
    </row>
    <row r="3066" spans="2:160" x14ac:dyDescent="0.2">
      <c r="B3066" s="55">
        <f t="shared" si="283"/>
        <v>0</v>
      </c>
      <c r="C3066" s="55" t="str">
        <f t="shared" si="284"/>
        <v/>
      </c>
      <c r="D3066" s="55" t="str">
        <f t="shared" si="285"/>
        <v/>
      </c>
      <c r="E3066" s="55" t="str">
        <f t="shared" si="286"/>
        <v/>
      </c>
      <c r="F3066" s="55" t="str">
        <f t="shared" si="287"/>
        <v/>
      </c>
      <c r="G3066" s="55" t="str">
        <f t="shared" si="288"/>
        <v/>
      </c>
      <c r="H3066" s="136" t="str">
        <f>IF(AND(M3066&gt;0,M3066&lt;='Summary STATS'!$C$22),1,"")</f>
        <v/>
      </c>
      <c r="J3066" s="26">
        <v>3065</v>
      </c>
      <c r="R3066" s="15"/>
      <c r="S3066" s="15"/>
      <c r="EZ3066" s="134"/>
      <c r="FA3066" s="134"/>
      <c r="FB3066" s="134"/>
      <c r="FC3066" s="134"/>
      <c r="FD3066" s="134"/>
    </row>
    <row r="3067" spans="2:160" x14ac:dyDescent="0.2">
      <c r="B3067" s="55">
        <f t="shared" si="283"/>
        <v>0</v>
      </c>
      <c r="C3067" s="55" t="str">
        <f t="shared" si="284"/>
        <v/>
      </c>
      <c r="D3067" s="55" t="str">
        <f t="shared" si="285"/>
        <v/>
      </c>
      <c r="E3067" s="55" t="str">
        <f t="shared" si="286"/>
        <v/>
      </c>
      <c r="F3067" s="55" t="str">
        <f t="shared" si="287"/>
        <v/>
      </c>
      <c r="G3067" s="55" t="str">
        <f t="shared" si="288"/>
        <v/>
      </c>
      <c r="H3067" s="136" t="str">
        <f>IF(AND(M3067&gt;0,M3067&lt;='Summary STATS'!$C$22),1,"")</f>
        <v/>
      </c>
      <c r="J3067" s="26">
        <v>3066</v>
      </c>
      <c r="R3067" s="15"/>
      <c r="S3067" s="15"/>
      <c r="EZ3067" s="134"/>
      <c r="FA3067" s="134"/>
      <c r="FB3067" s="134"/>
      <c r="FC3067" s="134"/>
      <c r="FD3067" s="134"/>
    </row>
    <row r="3068" spans="2:160" x14ac:dyDescent="0.2">
      <c r="B3068" s="55">
        <f t="shared" si="283"/>
        <v>0</v>
      </c>
      <c r="C3068" s="55" t="str">
        <f t="shared" si="284"/>
        <v/>
      </c>
      <c r="D3068" s="55" t="str">
        <f t="shared" si="285"/>
        <v/>
      </c>
      <c r="E3068" s="55" t="str">
        <f t="shared" si="286"/>
        <v/>
      </c>
      <c r="F3068" s="55" t="str">
        <f t="shared" si="287"/>
        <v/>
      </c>
      <c r="G3068" s="55" t="str">
        <f t="shared" si="288"/>
        <v/>
      </c>
      <c r="H3068" s="136" t="str">
        <f>IF(AND(M3068&gt;0,M3068&lt;='Summary STATS'!$C$22),1,"")</f>
        <v/>
      </c>
      <c r="J3068" s="26">
        <v>3067</v>
      </c>
      <c r="R3068" s="15"/>
      <c r="S3068" s="15"/>
      <c r="EZ3068" s="134"/>
      <c r="FA3068" s="134"/>
      <c r="FB3068" s="134"/>
      <c r="FC3068" s="134"/>
      <c r="FD3068" s="134"/>
    </row>
    <row r="3069" spans="2:160" x14ac:dyDescent="0.2">
      <c r="B3069" s="55">
        <f t="shared" si="283"/>
        <v>0</v>
      </c>
      <c r="C3069" s="55" t="str">
        <f t="shared" si="284"/>
        <v/>
      </c>
      <c r="D3069" s="55" t="str">
        <f t="shared" si="285"/>
        <v/>
      </c>
      <c r="E3069" s="55" t="str">
        <f t="shared" si="286"/>
        <v/>
      </c>
      <c r="F3069" s="55" t="str">
        <f t="shared" si="287"/>
        <v/>
      </c>
      <c r="G3069" s="55" t="str">
        <f t="shared" si="288"/>
        <v/>
      </c>
      <c r="H3069" s="136" t="str">
        <f>IF(AND(M3069&gt;0,M3069&lt;='Summary STATS'!$C$22),1,"")</f>
        <v/>
      </c>
      <c r="J3069" s="26">
        <v>3068</v>
      </c>
      <c r="R3069" s="15"/>
      <c r="S3069" s="15"/>
      <c r="EZ3069" s="134"/>
      <c r="FA3069" s="134"/>
      <c r="FB3069" s="134"/>
      <c r="FC3069" s="134"/>
      <c r="FD3069" s="134"/>
    </row>
    <row r="3070" spans="2:160" x14ac:dyDescent="0.2">
      <c r="B3070" s="55">
        <f t="shared" si="283"/>
        <v>0</v>
      </c>
      <c r="C3070" s="55" t="str">
        <f t="shared" si="284"/>
        <v/>
      </c>
      <c r="D3070" s="55" t="str">
        <f t="shared" si="285"/>
        <v/>
      </c>
      <c r="E3070" s="55" t="str">
        <f t="shared" si="286"/>
        <v/>
      </c>
      <c r="F3070" s="55" t="str">
        <f t="shared" si="287"/>
        <v/>
      </c>
      <c r="G3070" s="55" t="str">
        <f t="shared" si="288"/>
        <v/>
      </c>
      <c r="H3070" s="136" t="str">
        <f>IF(AND(M3070&gt;0,M3070&lt;='Summary STATS'!$C$22),1,"")</f>
        <v/>
      </c>
      <c r="J3070" s="26">
        <v>3069</v>
      </c>
      <c r="R3070" s="15"/>
      <c r="S3070" s="15"/>
      <c r="EZ3070" s="134"/>
      <c r="FA3070" s="134"/>
      <c r="FB3070" s="134"/>
      <c r="FC3070" s="134"/>
      <c r="FD3070" s="134"/>
    </row>
    <row r="3071" spans="2:160" x14ac:dyDescent="0.2">
      <c r="B3071" s="55">
        <f t="shared" si="283"/>
        <v>0</v>
      </c>
      <c r="C3071" s="55" t="str">
        <f t="shared" si="284"/>
        <v/>
      </c>
      <c r="D3071" s="55" t="str">
        <f t="shared" si="285"/>
        <v/>
      </c>
      <c r="E3071" s="55" t="str">
        <f t="shared" si="286"/>
        <v/>
      </c>
      <c r="F3071" s="55" t="str">
        <f t="shared" si="287"/>
        <v/>
      </c>
      <c r="G3071" s="55" t="str">
        <f t="shared" si="288"/>
        <v/>
      </c>
      <c r="H3071" s="136" t="str">
        <f>IF(AND(M3071&gt;0,M3071&lt;='Summary STATS'!$C$22),1,"")</f>
        <v/>
      </c>
      <c r="J3071" s="26">
        <v>3070</v>
      </c>
      <c r="R3071" s="15"/>
      <c r="S3071" s="15"/>
      <c r="EZ3071" s="134"/>
      <c r="FA3071" s="134"/>
      <c r="FB3071" s="134"/>
      <c r="FC3071" s="134"/>
      <c r="FD3071" s="134"/>
    </row>
    <row r="3072" spans="2:160" x14ac:dyDescent="0.2">
      <c r="B3072" s="55">
        <f t="shared" si="283"/>
        <v>0</v>
      </c>
      <c r="C3072" s="55" t="str">
        <f t="shared" si="284"/>
        <v/>
      </c>
      <c r="D3072" s="55" t="str">
        <f t="shared" si="285"/>
        <v/>
      </c>
      <c r="E3072" s="55" t="str">
        <f t="shared" si="286"/>
        <v/>
      </c>
      <c r="F3072" s="55" t="str">
        <f t="shared" si="287"/>
        <v/>
      </c>
      <c r="G3072" s="55" t="str">
        <f t="shared" si="288"/>
        <v/>
      </c>
      <c r="H3072" s="136" t="str">
        <f>IF(AND(M3072&gt;0,M3072&lt;='Summary STATS'!$C$22),1,"")</f>
        <v/>
      </c>
      <c r="J3072" s="26">
        <v>3071</v>
      </c>
      <c r="R3072" s="15"/>
      <c r="S3072" s="15"/>
      <c r="EZ3072" s="134"/>
      <c r="FA3072" s="134"/>
      <c r="FB3072" s="134"/>
      <c r="FC3072" s="134"/>
      <c r="FD3072" s="134"/>
    </row>
    <row r="3073" spans="2:160" x14ac:dyDescent="0.2">
      <c r="B3073" s="55">
        <f t="shared" si="283"/>
        <v>0</v>
      </c>
      <c r="C3073" s="55" t="str">
        <f t="shared" si="284"/>
        <v/>
      </c>
      <c r="D3073" s="55" t="str">
        <f t="shared" si="285"/>
        <v/>
      </c>
      <c r="E3073" s="55" t="str">
        <f t="shared" si="286"/>
        <v/>
      </c>
      <c r="F3073" s="55" t="str">
        <f t="shared" si="287"/>
        <v/>
      </c>
      <c r="G3073" s="55" t="str">
        <f t="shared" si="288"/>
        <v/>
      </c>
      <c r="H3073" s="136" t="str">
        <f>IF(AND(M3073&gt;0,M3073&lt;='Summary STATS'!$C$22),1,"")</f>
        <v/>
      </c>
      <c r="J3073" s="26">
        <v>3072</v>
      </c>
      <c r="R3073" s="15"/>
      <c r="S3073" s="15"/>
      <c r="EZ3073" s="134"/>
      <c r="FA3073" s="134"/>
      <c r="FB3073" s="134"/>
      <c r="FC3073" s="134"/>
      <c r="FD3073" s="134"/>
    </row>
    <row r="3074" spans="2:160" x14ac:dyDescent="0.2">
      <c r="B3074" s="55">
        <f t="shared" ref="B3074:B3137" si="289">COUNT(R3074:EY3074,FE3074:FM3074)</f>
        <v>0</v>
      </c>
      <c r="C3074" s="55" t="str">
        <f t="shared" ref="C3074:C3137" si="290">IF(COUNT(R3074:EY3074,FE3074:FM3074)&gt;0,COUNT(R3074:EY3074,FE3074:FM3074),"")</f>
        <v/>
      </c>
      <c r="D3074" s="55" t="str">
        <f t="shared" ref="D3074:D3137" si="291">IF(COUNT(T3074:BJ3074,BL3074:BT3074,BV3074:CB3074,CD3074:EY3074,FE3074:FM3074)&gt;0,COUNT(T3074:BJ3074,BL3074:BT3074,BV3074:CB3074,CD3074:EY3074,FE3074:FM3074),"")</f>
        <v/>
      </c>
      <c r="E3074" s="55" t="str">
        <f t="shared" ref="E3074:E3137" si="292">IF(H3074=1,COUNT(R3074:EY3074,FE3074:FM3074),"")</f>
        <v/>
      </c>
      <c r="F3074" s="55" t="str">
        <f t="shared" ref="F3074:F3137" si="293">IF(H3074=1,COUNT(T3074:BJ3074,BL3074:BT3074,BV3074:CB3074,CD3074:EY3074,FE3074:FM3074),"")</f>
        <v/>
      </c>
      <c r="G3074" s="55" t="str">
        <f t="shared" si="288"/>
        <v/>
      </c>
      <c r="H3074" s="136" t="str">
        <f>IF(AND(M3074&gt;0,M3074&lt;='Summary STATS'!$C$22),1,"")</f>
        <v/>
      </c>
      <c r="J3074" s="26">
        <v>3073</v>
      </c>
      <c r="R3074" s="15"/>
      <c r="S3074" s="15"/>
      <c r="EZ3074" s="134"/>
      <c r="FA3074" s="134"/>
      <c r="FB3074" s="134"/>
      <c r="FC3074" s="134"/>
      <c r="FD3074" s="134"/>
    </row>
    <row r="3075" spans="2:160" x14ac:dyDescent="0.2">
      <c r="B3075" s="55">
        <f t="shared" si="289"/>
        <v>0</v>
      </c>
      <c r="C3075" s="55" t="str">
        <f t="shared" si="290"/>
        <v/>
      </c>
      <c r="D3075" s="55" t="str">
        <f t="shared" si="291"/>
        <v/>
      </c>
      <c r="E3075" s="55" t="str">
        <f t="shared" si="292"/>
        <v/>
      </c>
      <c r="F3075" s="55" t="str">
        <f t="shared" si="293"/>
        <v/>
      </c>
      <c r="G3075" s="55" t="str">
        <f t="shared" si="288"/>
        <v/>
      </c>
      <c r="H3075" s="136" t="str">
        <f>IF(AND(M3075&gt;0,M3075&lt;='Summary STATS'!$C$22),1,"")</f>
        <v/>
      </c>
      <c r="J3075" s="26">
        <v>3074</v>
      </c>
      <c r="R3075" s="15"/>
      <c r="S3075" s="15"/>
      <c r="EZ3075" s="134"/>
      <c r="FA3075" s="134"/>
      <c r="FB3075" s="134"/>
      <c r="FC3075" s="134"/>
      <c r="FD3075" s="134"/>
    </row>
    <row r="3076" spans="2:160" x14ac:dyDescent="0.2">
      <c r="B3076" s="55">
        <f t="shared" si="289"/>
        <v>0</v>
      </c>
      <c r="C3076" s="55" t="str">
        <f t="shared" si="290"/>
        <v/>
      </c>
      <c r="D3076" s="55" t="str">
        <f t="shared" si="291"/>
        <v/>
      </c>
      <c r="E3076" s="55" t="str">
        <f t="shared" si="292"/>
        <v/>
      </c>
      <c r="F3076" s="55" t="str">
        <f t="shared" si="293"/>
        <v/>
      </c>
      <c r="G3076" s="55" t="str">
        <f t="shared" si="288"/>
        <v/>
      </c>
      <c r="H3076" s="136" t="str">
        <f>IF(AND(M3076&gt;0,M3076&lt;='Summary STATS'!$C$22),1,"")</f>
        <v/>
      </c>
      <c r="J3076" s="26">
        <v>3075</v>
      </c>
      <c r="R3076" s="15"/>
      <c r="S3076" s="15"/>
      <c r="EZ3076" s="134"/>
      <c r="FA3076" s="134"/>
      <c r="FB3076" s="134"/>
      <c r="FC3076" s="134"/>
      <c r="FD3076" s="134"/>
    </row>
    <row r="3077" spans="2:160" x14ac:dyDescent="0.2">
      <c r="B3077" s="55">
        <f t="shared" si="289"/>
        <v>0</v>
      </c>
      <c r="C3077" s="55" t="str">
        <f t="shared" si="290"/>
        <v/>
      </c>
      <c r="D3077" s="55" t="str">
        <f t="shared" si="291"/>
        <v/>
      </c>
      <c r="E3077" s="55" t="str">
        <f t="shared" si="292"/>
        <v/>
      </c>
      <c r="F3077" s="55" t="str">
        <f t="shared" si="293"/>
        <v/>
      </c>
      <c r="G3077" s="55" t="str">
        <f t="shared" si="288"/>
        <v/>
      </c>
      <c r="H3077" s="136" t="str">
        <f>IF(AND(M3077&gt;0,M3077&lt;='Summary STATS'!$C$22),1,"")</f>
        <v/>
      </c>
      <c r="J3077" s="26">
        <v>3076</v>
      </c>
      <c r="R3077" s="15"/>
      <c r="S3077" s="15"/>
      <c r="EZ3077" s="134"/>
      <c r="FA3077" s="134"/>
      <c r="FB3077" s="134"/>
      <c r="FC3077" s="134"/>
      <c r="FD3077" s="134"/>
    </row>
    <row r="3078" spans="2:160" x14ac:dyDescent="0.2">
      <c r="B3078" s="55">
        <f t="shared" si="289"/>
        <v>0</v>
      </c>
      <c r="C3078" s="55" t="str">
        <f t="shared" si="290"/>
        <v/>
      </c>
      <c r="D3078" s="55" t="str">
        <f t="shared" si="291"/>
        <v/>
      </c>
      <c r="E3078" s="55" t="str">
        <f t="shared" si="292"/>
        <v/>
      </c>
      <c r="F3078" s="55" t="str">
        <f t="shared" si="293"/>
        <v/>
      </c>
      <c r="G3078" s="55" t="str">
        <f t="shared" si="288"/>
        <v/>
      </c>
      <c r="H3078" s="136" t="str">
        <f>IF(AND(M3078&gt;0,M3078&lt;='Summary STATS'!$C$22),1,"")</f>
        <v/>
      </c>
      <c r="J3078" s="26">
        <v>3077</v>
      </c>
      <c r="R3078" s="15"/>
      <c r="S3078" s="15"/>
      <c r="EZ3078" s="134"/>
      <c r="FA3078" s="134"/>
      <c r="FB3078" s="134"/>
      <c r="FC3078" s="134"/>
      <c r="FD3078" s="134"/>
    </row>
    <row r="3079" spans="2:160" x14ac:dyDescent="0.2">
      <c r="B3079" s="55">
        <f t="shared" si="289"/>
        <v>0</v>
      </c>
      <c r="C3079" s="55" t="str">
        <f t="shared" si="290"/>
        <v/>
      </c>
      <c r="D3079" s="55" t="str">
        <f t="shared" si="291"/>
        <v/>
      </c>
      <c r="E3079" s="55" t="str">
        <f t="shared" si="292"/>
        <v/>
      </c>
      <c r="F3079" s="55" t="str">
        <f t="shared" si="293"/>
        <v/>
      </c>
      <c r="G3079" s="55" t="str">
        <f t="shared" si="288"/>
        <v/>
      </c>
      <c r="H3079" s="136" t="str">
        <f>IF(AND(M3079&gt;0,M3079&lt;='Summary STATS'!$C$22),1,"")</f>
        <v/>
      </c>
      <c r="J3079" s="26">
        <v>3078</v>
      </c>
      <c r="R3079" s="15"/>
      <c r="S3079" s="15"/>
      <c r="EZ3079" s="134"/>
      <c r="FA3079" s="134"/>
      <c r="FB3079" s="134"/>
      <c r="FC3079" s="134"/>
      <c r="FD3079" s="134"/>
    </row>
    <row r="3080" spans="2:160" x14ac:dyDescent="0.2">
      <c r="B3080" s="55">
        <f t="shared" si="289"/>
        <v>0</v>
      </c>
      <c r="C3080" s="55" t="str">
        <f t="shared" si="290"/>
        <v/>
      </c>
      <c r="D3080" s="55" t="str">
        <f t="shared" si="291"/>
        <v/>
      </c>
      <c r="E3080" s="55" t="str">
        <f t="shared" si="292"/>
        <v/>
      </c>
      <c r="F3080" s="55" t="str">
        <f t="shared" si="293"/>
        <v/>
      </c>
      <c r="G3080" s="55" t="str">
        <f t="shared" si="288"/>
        <v/>
      </c>
      <c r="H3080" s="136" t="str">
        <f>IF(AND(M3080&gt;0,M3080&lt;='Summary STATS'!$C$22),1,"")</f>
        <v/>
      </c>
      <c r="J3080" s="26">
        <v>3079</v>
      </c>
      <c r="R3080" s="15"/>
      <c r="S3080" s="15"/>
      <c r="EZ3080" s="134"/>
      <c r="FA3080" s="134"/>
      <c r="FB3080" s="134"/>
      <c r="FC3080" s="134"/>
      <c r="FD3080" s="134"/>
    </row>
    <row r="3081" spans="2:160" x14ac:dyDescent="0.2">
      <c r="B3081" s="55">
        <f t="shared" si="289"/>
        <v>0</v>
      </c>
      <c r="C3081" s="55" t="str">
        <f t="shared" si="290"/>
        <v/>
      </c>
      <c r="D3081" s="55" t="str">
        <f t="shared" si="291"/>
        <v/>
      </c>
      <c r="E3081" s="55" t="str">
        <f t="shared" si="292"/>
        <v/>
      </c>
      <c r="F3081" s="55" t="str">
        <f t="shared" si="293"/>
        <v/>
      </c>
      <c r="G3081" s="55" t="str">
        <f t="shared" si="288"/>
        <v/>
      </c>
      <c r="H3081" s="136" t="str">
        <f>IF(AND(M3081&gt;0,M3081&lt;='Summary STATS'!$C$22),1,"")</f>
        <v/>
      </c>
      <c r="J3081" s="26">
        <v>3080</v>
      </c>
      <c r="R3081" s="15"/>
      <c r="S3081" s="15"/>
      <c r="EZ3081" s="134"/>
      <c r="FA3081" s="134"/>
      <c r="FB3081" s="134"/>
      <c r="FC3081" s="134"/>
      <c r="FD3081" s="134"/>
    </row>
    <row r="3082" spans="2:160" x14ac:dyDescent="0.2">
      <c r="B3082" s="55">
        <f t="shared" si="289"/>
        <v>0</v>
      </c>
      <c r="C3082" s="55" t="str">
        <f t="shared" si="290"/>
        <v/>
      </c>
      <c r="D3082" s="55" t="str">
        <f t="shared" si="291"/>
        <v/>
      </c>
      <c r="E3082" s="55" t="str">
        <f t="shared" si="292"/>
        <v/>
      </c>
      <c r="F3082" s="55" t="str">
        <f t="shared" si="293"/>
        <v/>
      </c>
      <c r="G3082" s="55" t="str">
        <f t="shared" si="288"/>
        <v/>
      </c>
      <c r="H3082" s="136" t="str">
        <f>IF(AND(M3082&gt;0,M3082&lt;='Summary STATS'!$C$22),1,"")</f>
        <v/>
      </c>
      <c r="J3082" s="26">
        <v>3081</v>
      </c>
      <c r="R3082" s="15"/>
      <c r="S3082" s="15"/>
      <c r="EZ3082" s="134"/>
      <c r="FA3082" s="134"/>
      <c r="FB3082" s="134"/>
      <c r="FC3082" s="134"/>
      <c r="FD3082" s="134"/>
    </row>
    <row r="3083" spans="2:160" x14ac:dyDescent="0.2">
      <c r="B3083" s="55">
        <f t="shared" si="289"/>
        <v>0</v>
      </c>
      <c r="C3083" s="55" t="str">
        <f t="shared" si="290"/>
        <v/>
      </c>
      <c r="D3083" s="55" t="str">
        <f t="shared" si="291"/>
        <v/>
      </c>
      <c r="E3083" s="55" t="str">
        <f t="shared" si="292"/>
        <v/>
      </c>
      <c r="F3083" s="55" t="str">
        <f t="shared" si="293"/>
        <v/>
      </c>
      <c r="G3083" s="55" t="str">
        <f t="shared" si="288"/>
        <v/>
      </c>
      <c r="H3083" s="136" t="str">
        <f>IF(AND(M3083&gt;0,M3083&lt;='Summary STATS'!$C$22),1,"")</f>
        <v/>
      </c>
      <c r="J3083" s="26">
        <v>3082</v>
      </c>
      <c r="R3083" s="15"/>
      <c r="S3083" s="15"/>
      <c r="EZ3083" s="134"/>
      <c r="FA3083" s="134"/>
      <c r="FB3083" s="134"/>
      <c r="FC3083" s="134"/>
      <c r="FD3083" s="134"/>
    </row>
    <row r="3084" spans="2:160" x14ac:dyDescent="0.2">
      <c r="B3084" s="55">
        <f t="shared" si="289"/>
        <v>0</v>
      </c>
      <c r="C3084" s="55" t="str">
        <f t="shared" si="290"/>
        <v/>
      </c>
      <c r="D3084" s="55" t="str">
        <f t="shared" si="291"/>
        <v/>
      </c>
      <c r="E3084" s="55" t="str">
        <f t="shared" si="292"/>
        <v/>
      </c>
      <c r="F3084" s="55" t="str">
        <f t="shared" si="293"/>
        <v/>
      </c>
      <c r="G3084" s="55" t="str">
        <f t="shared" si="288"/>
        <v/>
      </c>
      <c r="H3084" s="136" t="str">
        <f>IF(AND(M3084&gt;0,M3084&lt;='Summary STATS'!$C$22),1,"")</f>
        <v/>
      </c>
      <c r="J3084" s="26">
        <v>3083</v>
      </c>
      <c r="R3084" s="15"/>
      <c r="S3084" s="15"/>
      <c r="EZ3084" s="134"/>
      <c r="FA3084" s="134"/>
      <c r="FB3084" s="134"/>
      <c r="FC3084" s="134"/>
      <c r="FD3084" s="134"/>
    </row>
    <row r="3085" spans="2:160" x14ac:dyDescent="0.2">
      <c r="B3085" s="55">
        <f t="shared" si="289"/>
        <v>0</v>
      </c>
      <c r="C3085" s="55" t="str">
        <f t="shared" si="290"/>
        <v/>
      </c>
      <c r="D3085" s="55" t="str">
        <f t="shared" si="291"/>
        <v/>
      </c>
      <c r="E3085" s="55" t="str">
        <f t="shared" si="292"/>
        <v/>
      </c>
      <c r="F3085" s="55" t="str">
        <f t="shared" si="293"/>
        <v/>
      </c>
      <c r="G3085" s="55" t="str">
        <f t="shared" si="288"/>
        <v/>
      </c>
      <c r="H3085" s="136" t="str">
        <f>IF(AND(M3085&gt;0,M3085&lt;='Summary STATS'!$C$22),1,"")</f>
        <v/>
      </c>
      <c r="J3085" s="26">
        <v>3084</v>
      </c>
      <c r="R3085" s="15"/>
      <c r="S3085" s="15"/>
      <c r="EZ3085" s="134"/>
      <c r="FA3085" s="134"/>
      <c r="FB3085" s="134"/>
      <c r="FC3085" s="134"/>
      <c r="FD3085" s="134"/>
    </row>
    <row r="3086" spans="2:160" x14ac:dyDescent="0.2">
      <c r="B3086" s="55">
        <f t="shared" si="289"/>
        <v>0</v>
      </c>
      <c r="C3086" s="55" t="str">
        <f t="shared" si="290"/>
        <v/>
      </c>
      <c r="D3086" s="55" t="str">
        <f t="shared" si="291"/>
        <v/>
      </c>
      <c r="E3086" s="55" t="str">
        <f t="shared" si="292"/>
        <v/>
      </c>
      <c r="F3086" s="55" t="str">
        <f t="shared" si="293"/>
        <v/>
      </c>
      <c r="G3086" s="55" t="str">
        <f t="shared" si="288"/>
        <v/>
      </c>
      <c r="H3086" s="136" t="str">
        <f>IF(AND(M3086&gt;0,M3086&lt;='Summary STATS'!$C$22),1,"")</f>
        <v/>
      </c>
      <c r="J3086" s="26">
        <v>3085</v>
      </c>
      <c r="R3086" s="15"/>
      <c r="S3086" s="15"/>
      <c r="EZ3086" s="134"/>
      <c r="FA3086" s="134"/>
      <c r="FB3086" s="134"/>
      <c r="FC3086" s="134"/>
      <c r="FD3086" s="134"/>
    </row>
    <row r="3087" spans="2:160" x14ac:dyDescent="0.2">
      <c r="B3087" s="55">
        <f t="shared" si="289"/>
        <v>0</v>
      </c>
      <c r="C3087" s="55" t="str">
        <f t="shared" si="290"/>
        <v/>
      </c>
      <c r="D3087" s="55" t="str">
        <f t="shared" si="291"/>
        <v/>
      </c>
      <c r="E3087" s="55" t="str">
        <f t="shared" si="292"/>
        <v/>
      </c>
      <c r="F3087" s="55" t="str">
        <f t="shared" si="293"/>
        <v/>
      </c>
      <c r="G3087" s="55" t="str">
        <f t="shared" si="288"/>
        <v/>
      </c>
      <c r="H3087" s="136" t="str">
        <f>IF(AND(M3087&gt;0,M3087&lt;='Summary STATS'!$C$22),1,"")</f>
        <v/>
      </c>
      <c r="J3087" s="26">
        <v>3086</v>
      </c>
      <c r="R3087" s="15"/>
      <c r="S3087" s="15"/>
      <c r="EZ3087" s="134"/>
      <c r="FA3087" s="134"/>
      <c r="FB3087" s="134"/>
      <c r="FC3087" s="134"/>
      <c r="FD3087" s="134"/>
    </row>
    <row r="3088" spans="2:160" x14ac:dyDescent="0.2">
      <c r="B3088" s="55">
        <f t="shared" si="289"/>
        <v>0</v>
      </c>
      <c r="C3088" s="55" t="str">
        <f t="shared" si="290"/>
        <v/>
      </c>
      <c r="D3088" s="55" t="str">
        <f t="shared" si="291"/>
        <v/>
      </c>
      <c r="E3088" s="55" t="str">
        <f t="shared" si="292"/>
        <v/>
      </c>
      <c r="F3088" s="55" t="str">
        <f t="shared" si="293"/>
        <v/>
      </c>
      <c r="G3088" s="55" t="str">
        <f t="shared" si="288"/>
        <v/>
      </c>
      <c r="H3088" s="136" t="str">
        <f>IF(AND(M3088&gt;0,M3088&lt;='Summary STATS'!$C$22),1,"")</f>
        <v/>
      </c>
      <c r="J3088" s="26">
        <v>3087</v>
      </c>
      <c r="R3088" s="15"/>
      <c r="S3088" s="15"/>
      <c r="EZ3088" s="134"/>
      <c r="FA3088" s="134"/>
      <c r="FB3088" s="134"/>
      <c r="FC3088" s="134"/>
      <c r="FD3088" s="134"/>
    </row>
    <row r="3089" spans="2:160" x14ac:dyDescent="0.2">
      <c r="B3089" s="55">
        <f t="shared" si="289"/>
        <v>0</v>
      </c>
      <c r="C3089" s="55" t="str">
        <f t="shared" si="290"/>
        <v/>
      </c>
      <c r="D3089" s="55" t="str">
        <f t="shared" si="291"/>
        <v/>
      </c>
      <c r="E3089" s="55" t="str">
        <f t="shared" si="292"/>
        <v/>
      </c>
      <c r="F3089" s="55" t="str">
        <f t="shared" si="293"/>
        <v/>
      </c>
      <c r="G3089" s="55" t="str">
        <f t="shared" si="288"/>
        <v/>
      </c>
      <c r="H3089" s="136" t="str">
        <f>IF(AND(M3089&gt;0,M3089&lt;='Summary STATS'!$C$22),1,"")</f>
        <v/>
      </c>
      <c r="J3089" s="26">
        <v>3088</v>
      </c>
      <c r="R3089" s="15"/>
      <c r="S3089" s="15"/>
      <c r="EZ3089" s="134"/>
      <c r="FA3089" s="134"/>
      <c r="FB3089" s="134"/>
      <c r="FC3089" s="134"/>
      <c r="FD3089" s="134"/>
    </row>
    <row r="3090" spans="2:160" x14ac:dyDescent="0.2">
      <c r="B3090" s="55">
        <f t="shared" si="289"/>
        <v>0</v>
      </c>
      <c r="C3090" s="55" t="str">
        <f t="shared" si="290"/>
        <v/>
      </c>
      <c r="D3090" s="55" t="str">
        <f t="shared" si="291"/>
        <v/>
      </c>
      <c r="E3090" s="55" t="str">
        <f t="shared" si="292"/>
        <v/>
      </c>
      <c r="F3090" s="55" t="str">
        <f t="shared" si="293"/>
        <v/>
      </c>
      <c r="G3090" s="55" t="str">
        <f t="shared" si="288"/>
        <v/>
      </c>
      <c r="H3090" s="136" t="str">
        <f>IF(AND(M3090&gt;0,M3090&lt;='Summary STATS'!$C$22),1,"")</f>
        <v/>
      </c>
      <c r="J3090" s="26">
        <v>3089</v>
      </c>
      <c r="R3090" s="15"/>
      <c r="S3090" s="15"/>
      <c r="EZ3090" s="134"/>
      <c r="FA3090" s="134"/>
      <c r="FB3090" s="134"/>
      <c r="FC3090" s="134"/>
      <c r="FD3090" s="134"/>
    </row>
    <row r="3091" spans="2:160" x14ac:dyDescent="0.2">
      <c r="B3091" s="55">
        <f t="shared" si="289"/>
        <v>0</v>
      </c>
      <c r="C3091" s="55" t="str">
        <f t="shared" si="290"/>
        <v/>
      </c>
      <c r="D3091" s="55" t="str">
        <f t="shared" si="291"/>
        <v/>
      </c>
      <c r="E3091" s="55" t="str">
        <f t="shared" si="292"/>
        <v/>
      </c>
      <c r="F3091" s="55" t="str">
        <f t="shared" si="293"/>
        <v/>
      </c>
      <c r="G3091" s="55" t="str">
        <f t="shared" si="288"/>
        <v/>
      </c>
      <c r="H3091" s="136" t="str">
        <f>IF(AND(M3091&gt;0,M3091&lt;='Summary STATS'!$C$22),1,"")</f>
        <v/>
      </c>
      <c r="J3091" s="26">
        <v>3090</v>
      </c>
      <c r="R3091" s="15"/>
      <c r="S3091" s="15"/>
      <c r="EZ3091" s="134"/>
      <c r="FA3091" s="134"/>
      <c r="FB3091" s="134"/>
      <c r="FC3091" s="134"/>
      <c r="FD3091" s="134"/>
    </row>
    <row r="3092" spans="2:160" x14ac:dyDescent="0.2">
      <c r="B3092" s="55">
        <f t="shared" si="289"/>
        <v>0</v>
      </c>
      <c r="C3092" s="55" t="str">
        <f t="shared" si="290"/>
        <v/>
      </c>
      <c r="D3092" s="55" t="str">
        <f t="shared" si="291"/>
        <v/>
      </c>
      <c r="E3092" s="55" t="str">
        <f t="shared" si="292"/>
        <v/>
      </c>
      <c r="F3092" s="55" t="str">
        <f t="shared" si="293"/>
        <v/>
      </c>
      <c r="G3092" s="55" t="str">
        <f t="shared" si="288"/>
        <v/>
      </c>
      <c r="H3092" s="136" t="str">
        <f>IF(AND(M3092&gt;0,M3092&lt;='Summary STATS'!$C$22),1,"")</f>
        <v/>
      </c>
      <c r="J3092" s="26">
        <v>3091</v>
      </c>
      <c r="R3092" s="15"/>
      <c r="S3092" s="15"/>
      <c r="EZ3092" s="134"/>
      <c r="FA3092" s="134"/>
      <c r="FB3092" s="134"/>
      <c r="FC3092" s="134"/>
      <c r="FD3092" s="134"/>
    </row>
    <row r="3093" spans="2:160" x14ac:dyDescent="0.2">
      <c r="B3093" s="55">
        <f t="shared" si="289"/>
        <v>0</v>
      </c>
      <c r="C3093" s="55" t="str">
        <f t="shared" si="290"/>
        <v/>
      </c>
      <c r="D3093" s="55" t="str">
        <f t="shared" si="291"/>
        <v/>
      </c>
      <c r="E3093" s="55" t="str">
        <f t="shared" si="292"/>
        <v/>
      </c>
      <c r="F3093" s="55" t="str">
        <f t="shared" si="293"/>
        <v/>
      </c>
      <c r="G3093" s="55" t="str">
        <f t="shared" si="288"/>
        <v/>
      </c>
      <c r="H3093" s="136" t="str">
        <f>IF(AND(M3093&gt;0,M3093&lt;='Summary STATS'!$C$22),1,"")</f>
        <v/>
      </c>
      <c r="J3093" s="26">
        <v>3092</v>
      </c>
      <c r="R3093" s="15"/>
      <c r="S3093" s="15"/>
      <c r="EZ3093" s="134"/>
      <c r="FA3093" s="134"/>
      <c r="FB3093" s="134"/>
      <c r="FC3093" s="134"/>
      <c r="FD3093" s="134"/>
    </row>
    <row r="3094" spans="2:160" x14ac:dyDescent="0.2">
      <c r="B3094" s="55">
        <f t="shared" si="289"/>
        <v>0</v>
      </c>
      <c r="C3094" s="55" t="str">
        <f t="shared" si="290"/>
        <v/>
      </c>
      <c r="D3094" s="55" t="str">
        <f t="shared" si="291"/>
        <v/>
      </c>
      <c r="E3094" s="55" t="str">
        <f t="shared" si="292"/>
        <v/>
      </c>
      <c r="F3094" s="55" t="str">
        <f t="shared" si="293"/>
        <v/>
      </c>
      <c r="G3094" s="55" t="str">
        <f t="shared" si="288"/>
        <v/>
      </c>
      <c r="H3094" s="136" t="str">
        <f>IF(AND(M3094&gt;0,M3094&lt;='Summary STATS'!$C$22),1,"")</f>
        <v/>
      </c>
      <c r="J3094" s="26">
        <v>3093</v>
      </c>
      <c r="R3094" s="15"/>
      <c r="S3094" s="15"/>
      <c r="EZ3094" s="134"/>
      <c r="FA3094" s="134"/>
      <c r="FB3094" s="134"/>
      <c r="FC3094" s="134"/>
      <c r="FD3094" s="134"/>
    </row>
    <row r="3095" spans="2:160" x14ac:dyDescent="0.2">
      <c r="B3095" s="55">
        <f t="shared" si="289"/>
        <v>0</v>
      </c>
      <c r="C3095" s="55" t="str">
        <f t="shared" si="290"/>
        <v/>
      </c>
      <c r="D3095" s="55" t="str">
        <f t="shared" si="291"/>
        <v/>
      </c>
      <c r="E3095" s="55" t="str">
        <f t="shared" si="292"/>
        <v/>
      </c>
      <c r="F3095" s="55" t="str">
        <f t="shared" si="293"/>
        <v/>
      </c>
      <c r="G3095" s="55" t="str">
        <f t="shared" si="288"/>
        <v/>
      </c>
      <c r="H3095" s="136" t="str">
        <f>IF(AND(M3095&gt;0,M3095&lt;='Summary STATS'!$C$22),1,"")</f>
        <v/>
      </c>
      <c r="J3095" s="26">
        <v>3094</v>
      </c>
      <c r="R3095" s="15"/>
      <c r="S3095" s="15"/>
      <c r="EZ3095" s="134"/>
      <c r="FA3095" s="134"/>
      <c r="FB3095" s="134"/>
      <c r="FC3095" s="134"/>
      <c r="FD3095" s="134"/>
    </row>
    <row r="3096" spans="2:160" x14ac:dyDescent="0.2">
      <c r="B3096" s="55">
        <f t="shared" si="289"/>
        <v>0</v>
      </c>
      <c r="C3096" s="55" t="str">
        <f t="shared" si="290"/>
        <v/>
      </c>
      <c r="D3096" s="55" t="str">
        <f t="shared" si="291"/>
        <v/>
      </c>
      <c r="E3096" s="55" t="str">
        <f t="shared" si="292"/>
        <v/>
      </c>
      <c r="F3096" s="55" t="str">
        <f t="shared" si="293"/>
        <v/>
      </c>
      <c r="G3096" s="55" t="str">
        <f t="shared" si="288"/>
        <v/>
      </c>
      <c r="H3096" s="136" t="str">
        <f>IF(AND(M3096&gt;0,M3096&lt;='Summary STATS'!$C$22),1,"")</f>
        <v/>
      </c>
      <c r="J3096" s="26">
        <v>3095</v>
      </c>
      <c r="R3096" s="15"/>
      <c r="S3096" s="15"/>
      <c r="EZ3096" s="134"/>
      <c r="FA3096" s="134"/>
      <c r="FB3096" s="134"/>
      <c r="FC3096" s="134"/>
      <c r="FD3096" s="134"/>
    </row>
    <row r="3097" spans="2:160" x14ac:dyDescent="0.2">
      <c r="B3097" s="55">
        <f t="shared" si="289"/>
        <v>0</v>
      </c>
      <c r="C3097" s="55" t="str">
        <f t="shared" si="290"/>
        <v/>
      </c>
      <c r="D3097" s="55" t="str">
        <f t="shared" si="291"/>
        <v/>
      </c>
      <c r="E3097" s="55" t="str">
        <f t="shared" si="292"/>
        <v/>
      </c>
      <c r="F3097" s="55" t="str">
        <f t="shared" si="293"/>
        <v/>
      </c>
      <c r="G3097" s="55" t="str">
        <f t="shared" si="288"/>
        <v/>
      </c>
      <c r="H3097" s="136" t="str">
        <f>IF(AND(M3097&gt;0,M3097&lt;='Summary STATS'!$C$22),1,"")</f>
        <v/>
      </c>
      <c r="J3097" s="26">
        <v>3096</v>
      </c>
      <c r="R3097" s="15"/>
      <c r="S3097" s="15"/>
      <c r="EZ3097" s="134"/>
      <c r="FA3097" s="134"/>
      <c r="FB3097" s="134"/>
      <c r="FC3097" s="134"/>
      <c r="FD3097" s="134"/>
    </row>
    <row r="3098" spans="2:160" x14ac:dyDescent="0.2">
      <c r="B3098" s="55">
        <f t="shared" si="289"/>
        <v>0</v>
      </c>
      <c r="C3098" s="55" t="str">
        <f t="shared" si="290"/>
        <v/>
      </c>
      <c r="D3098" s="55" t="str">
        <f t="shared" si="291"/>
        <v/>
      </c>
      <c r="E3098" s="55" t="str">
        <f t="shared" si="292"/>
        <v/>
      </c>
      <c r="F3098" s="55" t="str">
        <f t="shared" si="293"/>
        <v/>
      </c>
      <c r="G3098" s="55" t="str">
        <f t="shared" ref="G3098:G3161" si="294">IF($B3098&gt;=1,$M3098,"")</f>
        <v/>
      </c>
      <c r="H3098" s="136" t="str">
        <f>IF(AND(M3098&gt;0,M3098&lt;='Summary STATS'!$C$22),1,"")</f>
        <v/>
      </c>
      <c r="J3098" s="26">
        <v>3097</v>
      </c>
      <c r="R3098" s="15"/>
      <c r="S3098" s="15"/>
      <c r="EZ3098" s="134"/>
      <c r="FA3098" s="134"/>
      <c r="FB3098" s="134"/>
      <c r="FC3098" s="134"/>
      <c r="FD3098" s="134"/>
    </row>
    <row r="3099" spans="2:160" x14ac:dyDescent="0.2">
      <c r="B3099" s="55">
        <f t="shared" si="289"/>
        <v>0</v>
      </c>
      <c r="C3099" s="55" t="str">
        <f t="shared" si="290"/>
        <v/>
      </c>
      <c r="D3099" s="55" t="str">
        <f t="shared" si="291"/>
        <v/>
      </c>
      <c r="E3099" s="55" t="str">
        <f t="shared" si="292"/>
        <v/>
      </c>
      <c r="F3099" s="55" t="str">
        <f t="shared" si="293"/>
        <v/>
      </c>
      <c r="G3099" s="55" t="str">
        <f t="shared" si="294"/>
        <v/>
      </c>
      <c r="H3099" s="136" t="str">
        <f>IF(AND(M3099&gt;0,M3099&lt;='Summary STATS'!$C$22),1,"")</f>
        <v/>
      </c>
      <c r="J3099" s="26">
        <v>3098</v>
      </c>
      <c r="R3099" s="15"/>
      <c r="S3099" s="15"/>
      <c r="EZ3099" s="134"/>
      <c r="FA3099" s="134"/>
      <c r="FB3099" s="134"/>
      <c r="FC3099" s="134"/>
      <c r="FD3099" s="134"/>
    </row>
    <row r="3100" spans="2:160" x14ac:dyDescent="0.2">
      <c r="B3100" s="55">
        <f t="shared" si="289"/>
        <v>0</v>
      </c>
      <c r="C3100" s="55" t="str">
        <f t="shared" si="290"/>
        <v/>
      </c>
      <c r="D3100" s="55" t="str">
        <f t="shared" si="291"/>
        <v/>
      </c>
      <c r="E3100" s="55" t="str">
        <f t="shared" si="292"/>
        <v/>
      </c>
      <c r="F3100" s="55" t="str">
        <f t="shared" si="293"/>
        <v/>
      </c>
      <c r="G3100" s="55" t="str">
        <f t="shared" si="294"/>
        <v/>
      </c>
      <c r="H3100" s="136" t="str">
        <f>IF(AND(M3100&gt;0,M3100&lt;='Summary STATS'!$C$22),1,"")</f>
        <v/>
      </c>
      <c r="J3100" s="26">
        <v>3099</v>
      </c>
      <c r="R3100" s="15"/>
      <c r="S3100" s="15"/>
      <c r="EZ3100" s="134"/>
      <c r="FA3100" s="134"/>
      <c r="FB3100" s="134"/>
      <c r="FC3100" s="134"/>
      <c r="FD3100" s="134"/>
    </row>
    <row r="3101" spans="2:160" x14ac:dyDescent="0.2">
      <c r="B3101" s="55">
        <f t="shared" si="289"/>
        <v>0</v>
      </c>
      <c r="C3101" s="55" t="str">
        <f t="shared" si="290"/>
        <v/>
      </c>
      <c r="D3101" s="55" t="str">
        <f t="shared" si="291"/>
        <v/>
      </c>
      <c r="E3101" s="55" t="str">
        <f t="shared" si="292"/>
        <v/>
      </c>
      <c r="F3101" s="55" t="str">
        <f t="shared" si="293"/>
        <v/>
      </c>
      <c r="G3101" s="55" t="str">
        <f t="shared" si="294"/>
        <v/>
      </c>
      <c r="H3101" s="136" t="str">
        <f>IF(AND(M3101&gt;0,M3101&lt;='Summary STATS'!$C$22),1,"")</f>
        <v/>
      </c>
      <c r="J3101" s="26">
        <v>3100</v>
      </c>
      <c r="R3101" s="15"/>
      <c r="S3101" s="15"/>
      <c r="EZ3101" s="134"/>
      <c r="FA3101" s="134"/>
      <c r="FB3101" s="134"/>
      <c r="FC3101" s="134"/>
      <c r="FD3101" s="134"/>
    </row>
    <row r="3102" spans="2:160" x14ac:dyDescent="0.2">
      <c r="B3102" s="55">
        <f t="shared" si="289"/>
        <v>0</v>
      </c>
      <c r="C3102" s="55" t="str">
        <f t="shared" si="290"/>
        <v/>
      </c>
      <c r="D3102" s="55" t="str">
        <f t="shared" si="291"/>
        <v/>
      </c>
      <c r="E3102" s="55" t="str">
        <f t="shared" si="292"/>
        <v/>
      </c>
      <c r="F3102" s="55" t="str">
        <f t="shared" si="293"/>
        <v/>
      </c>
      <c r="G3102" s="55" t="str">
        <f t="shared" si="294"/>
        <v/>
      </c>
      <c r="H3102" s="136" t="str">
        <f>IF(AND(M3102&gt;0,M3102&lt;='Summary STATS'!$C$22),1,"")</f>
        <v/>
      </c>
      <c r="J3102" s="26">
        <v>3101</v>
      </c>
      <c r="R3102" s="15"/>
      <c r="S3102" s="15"/>
      <c r="EZ3102" s="134"/>
      <c r="FA3102" s="134"/>
      <c r="FB3102" s="134"/>
      <c r="FC3102" s="134"/>
      <c r="FD3102" s="134"/>
    </row>
    <row r="3103" spans="2:160" x14ac:dyDescent="0.2">
      <c r="B3103" s="55">
        <f t="shared" si="289"/>
        <v>0</v>
      </c>
      <c r="C3103" s="55" t="str">
        <f t="shared" si="290"/>
        <v/>
      </c>
      <c r="D3103" s="55" t="str">
        <f t="shared" si="291"/>
        <v/>
      </c>
      <c r="E3103" s="55" t="str">
        <f t="shared" si="292"/>
        <v/>
      </c>
      <c r="F3103" s="55" t="str">
        <f t="shared" si="293"/>
        <v/>
      </c>
      <c r="G3103" s="55" t="str">
        <f t="shared" si="294"/>
        <v/>
      </c>
      <c r="H3103" s="136" t="str">
        <f>IF(AND(M3103&gt;0,M3103&lt;='Summary STATS'!$C$22),1,"")</f>
        <v/>
      </c>
      <c r="J3103" s="26">
        <v>3102</v>
      </c>
      <c r="R3103" s="15"/>
      <c r="S3103" s="15"/>
      <c r="EZ3103" s="134"/>
      <c r="FA3103" s="134"/>
      <c r="FB3103" s="134"/>
      <c r="FC3103" s="134"/>
      <c r="FD3103" s="134"/>
    </row>
    <row r="3104" spans="2:160" x14ac:dyDescent="0.2">
      <c r="B3104" s="55">
        <f t="shared" si="289"/>
        <v>0</v>
      </c>
      <c r="C3104" s="55" t="str">
        <f t="shared" si="290"/>
        <v/>
      </c>
      <c r="D3104" s="55" t="str">
        <f t="shared" si="291"/>
        <v/>
      </c>
      <c r="E3104" s="55" t="str">
        <f t="shared" si="292"/>
        <v/>
      </c>
      <c r="F3104" s="55" t="str">
        <f t="shared" si="293"/>
        <v/>
      </c>
      <c r="G3104" s="55" t="str">
        <f t="shared" si="294"/>
        <v/>
      </c>
      <c r="H3104" s="136" t="str">
        <f>IF(AND(M3104&gt;0,M3104&lt;='Summary STATS'!$C$22),1,"")</f>
        <v/>
      </c>
      <c r="J3104" s="26">
        <v>3103</v>
      </c>
      <c r="R3104" s="15"/>
      <c r="S3104" s="15"/>
      <c r="EZ3104" s="134"/>
      <c r="FA3104" s="134"/>
      <c r="FB3104" s="134"/>
      <c r="FC3104" s="134"/>
      <c r="FD3104" s="134"/>
    </row>
    <row r="3105" spans="2:160" x14ac:dyDescent="0.2">
      <c r="B3105" s="55">
        <f t="shared" si="289"/>
        <v>0</v>
      </c>
      <c r="C3105" s="55" t="str">
        <f t="shared" si="290"/>
        <v/>
      </c>
      <c r="D3105" s="55" t="str">
        <f t="shared" si="291"/>
        <v/>
      </c>
      <c r="E3105" s="55" t="str">
        <f t="shared" si="292"/>
        <v/>
      </c>
      <c r="F3105" s="55" t="str">
        <f t="shared" si="293"/>
        <v/>
      </c>
      <c r="G3105" s="55" t="str">
        <f t="shared" si="294"/>
        <v/>
      </c>
      <c r="H3105" s="136" t="str">
        <f>IF(AND(M3105&gt;0,M3105&lt;='Summary STATS'!$C$22),1,"")</f>
        <v/>
      </c>
      <c r="J3105" s="26">
        <v>3104</v>
      </c>
      <c r="R3105" s="15"/>
      <c r="S3105" s="15"/>
      <c r="EZ3105" s="134"/>
      <c r="FA3105" s="134"/>
      <c r="FB3105" s="134"/>
      <c r="FC3105" s="134"/>
      <c r="FD3105" s="134"/>
    </row>
    <row r="3106" spans="2:160" x14ac:dyDescent="0.2">
      <c r="B3106" s="55">
        <f t="shared" si="289"/>
        <v>0</v>
      </c>
      <c r="C3106" s="55" t="str">
        <f t="shared" si="290"/>
        <v/>
      </c>
      <c r="D3106" s="55" t="str">
        <f t="shared" si="291"/>
        <v/>
      </c>
      <c r="E3106" s="55" t="str">
        <f t="shared" si="292"/>
        <v/>
      </c>
      <c r="F3106" s="55" t="str">
        <f t="shared" si="293"/>
        <v/>
      </c>
      <c r="G3106" s="55" t="str">
        <f t="shared" si="294"/>
        <v/>
      </c>
      <c r="H3106" s="136" t="str">
        <f>IF(AND(M3106&gt;0,M3106&lt;='Summary STATS'!$C$22),1,"")</f>
        <v/>
      </c>
      <c r="J3106" s="26">
        <v>3105</v>
      </c>
      <c r="R3106" s="15"/>
      <c r="S3106" s="15"/>
      <c r="EZ3106" s="134"/>
      <c r="FA3106" s="134"/>
      <c r="FB3106" s="134"/>
      <c r="FC3106" s="134"/>
      <c r="FD3106" s="134"/>
    </row>
    <row r="3107" spans="2:160" x14ac:dyDescent="0.2">
      <c r="B3107" s="55">
        <f t="shared" si="289"/>
        <v>0</v>
      </c>
      <c r="C3107" s="55" t="str">
        <f t="shared" si="290"/>
        <v/>
      </c>
      <c r="D3107" s="55" t="str">
        <f t="shared" si="291"/>
        <v/>
      </c>
      <c r="E3107" s="55" t="str">
        <f t="shared" si="292"/>
        <v/>
      </c>
      <c r="F3107" s="55" t="str">
        <f t="shared" si="293"/>
        <v/>
      </c>
      <c r="G3107" s="55" t="str">
        <f t="shared" si="294"/>
        <v/>
      </c>
      <c r="H3107" s="136" t="str">
        <f>IF(AND(M3107&gt;0,M3107&lt;='Summary STATS'!$C$22),1,"")</f>
        <v/>
      </c>
      <c r="J3107" s="26">
        <v>3106</v>
      </c>
      <c r="R3107" s="15"/>
      <c r="S3107" s="15"/>
      <c r="EZ3107" s="134"/>
      <c r="FA3107" s="134"/>
      <c r="FB3107" s="134"/>
      <c r="FC3107" s="134"/>
      <c r="FD3107" s="134"/>
    </row>
    <row r="3108" spans="2:160" x14ac:dyDescent="0.2">
      <c r="B3108" s="55">
        <f t="shared" si="289"/>
        <v>0</v>
      </c>
      <c r="C3108" s="55" t="str">
        <f t="shared" si="290"/>
        <v/>
      </c>
      <c r="D3108" s="55" t="str">
        <f t="shared" si="291"/>
        <v/>
      </c>
      <c r="E3108" s="55" t="str">
        <f t="shared" si="292"/>
        <v/>
      </c>
      <c r="F3108" s="55" t="str">
        <f t="shared" si="293"/>
        <v/>
      </c>
      <c r="G3108" s="55" t="str">
        <f t="shared" si="294"/>
        <v/>
      </c>
      <c r="H3108" s="136" t="str">
        <f>IF(AND(M3108&gt;0,M3108&lt;='Summary STATS'!$C$22),1,"")</f>
        <v/>
      </c>
      <c r="J3108" s="26">
        <v>3107</v>
      </c>
      <c r="R3108" s="15"/>
      <c r="S3108" s="15"/>
      <c r="EZ3108" s="134"/>
      <c r="FA3108" s="134"/>
      <c r="FB3108" s="134"/>
      <c r="FC3108" s="134"/>
      <c r="FD3108" s="134"/>
    </row>
    <row r="3109" spans="2:160" x14ac:dyDescent="0.2">
      <c r="B3109" s="55">
        <f t="shared" si="289"/>
        <v>0</v>
      </c>
      <c r="C3109" s="55" t="str">
        <f t="shared" si="290"/>
        <v/>
      </c>
      <c r="D3109" s="55" t="str">
        <f t="shared" si="291"/>
        <v/>
      </c>
      <c r="E3109" s="55" t="str">
        <f t="shared" si="292"/>
        <v/>
      </c>
      <c r="F3109" s="55" t="str">
        <f t="shared" si="293"/>
        <v/>
      </c>
      <c r="G3109" s="55" t="str">
        <f t="shared" si="294"/>
        <v/>
      </c>
      <c r="H3109" s="136" t="str">
        <f>IF(AND(M3109&gt;0,M3109&lt;='Summary STATS'!$C$22),1,"")</f>
        <v/>
      </c>
      <c r="J3109" s="26">
        <v>3108</v>
      </c>
      <c r="R3109" s="15"/>
      <c r="S3109" s="15"/>
      <c r="EZ3109" s="134"/>
      <c r="FA3109" s="134"/>
      <c r="FB3109" s="134"/>
      <c r="FC3109" s="134"/>
      <c r="FD3109" s="134"/>
    </row>
    <row r="3110" spans="2:160" x14ac:dyDescent="0.2">
      <c r="B3110" s="55">
        <f t="shared" si="289"/>
        <v>0</v>
      </c>
      <c r="C3110" s="55" t="str">
        <f t="shared" si="290"/>
        <v/>
      </c>
      <c r="D3110" s="55" t="str">
        <f t="shared" si="291"/>
        <v/>
      </c>
      <c r="E3110" s="55" t="str">
        <f t="shared" si="292"/>
        <v/>
      </c>
      <c r="F3110" s="55" t="str">
        <f t="shared" si="293"/>
        <v/>
      </c>
      <c r="G3110" s="55" t="str">
        <f t="shared" si="294"/>
        <v/>
      </c>
      <c r="H3110" s="136" t="str">
        <f>IF(AND(M3110&gt;0,M3110&lt;='Summary STATS'!$C$22),1,"")</f>
        <v/>
      </c>
      <c r="J3110" s="26">
        <v>3109</v>
      </c>
      <c r="R3110" s="15"/>
      <c r="S3110" s="15"/>
      <c r="EZ3110" s="134"/>
      <c r="FA3110" s="134"/>
      <c r="FB3110" s="134"/>
      <c r="FC3110" s="134"/>
      <c r="FD3110" s="134"/>
    </row>
    <row r="3111" spans="2:160" x14ac:dyDescent="0.2">
      <c r="B3111" s="55">
        <f t="shared" si="289"/>
        <v>0</v>
      </c>
      <c r="C3111" s="55" t="str">
        <f t="shared" si="290"/>
        <v/>
      </c>
      <c r="D3111" s="55" t="str">
        <f t="shared" si="291"/>
        <v/>
      </c>
      <c r="E3111" s="55" t="str">
        <f t="shared" si="292"/>
        <v/>
      </c>
      <c r="F3111" s="55" t="str">
        <f t="shared" si="293"/>
        <v/>
      </c>
      <c r="G3111" s="55" t="str">
        <f t="shared" si="294"/>
        <v/>
      </c>
      <c r="H3111" s="136" t="str">
        <f>IF(AND(M3111&gt;0,M3111&lt;='Summary STATS'!$C$22),1,"")</f>
        <v/>
      </c>
      <c r="J3111" s="26">
        <v>3110</v>
      </c>
      <c r="R3111" s="15"/>
      <c r="S3111" s="15"/>
      <c r="EZ3111" s="134"/>
      <c r="FA3111" s="134"/>
      <c r="FB3111" s="134"/>
      <c r="FC3111" s="134"/>
      <c r="FD3111" s="134"/>
    </row>
    <row r="3112" spans="2:160" x14ac:dyDescent="0.2">
      <c r="B3112" s="55">
        <f t="shared" si="289"/>
        <v>0</v>
      </c>
      <c r="C3112" s="55" t="str">
        <f t="shared" si="290"/>
        <v/>
      </c>
      <c r="D3112" s="55" t="str">
        <f t="shared" si="291"/>
        <v/>
      </c>
      <c r="E3112" s="55" t="str">
        <f t="shared" si="292"/>
        <v/>
      </c>
      <c r="F3112" s="55" t="str">
        <f t="shared" si="293"/>
        <v/>
      </c>
      <c r="G3112" s="55" t="str">
        <f t="shared" si="294"/>
        <v/>
      </c>
      <c r="H3112" s="136" t="str">
        <f>IF(AND(M3112&gt;0,M3112&lt;='Summary STATS'!$C$22),1,"")</f>
        <v/>
      </c>
      <c r="J3112" s="26">
        <v>3111</v>
      </c>
      <c r="R3112" s="15"/>
      <c r="S3112" s="15"/>
      <c r="EZ3112" s="134"/>
      <c r="FA3112" s="134"/>
      <c r="FB3112" s="134"/>
      <c r="FC3112" s="134"/>
      <c r="FD3112" s="134"/>
    </row>
    <row r="3113" spans="2:160" x14ac:dyDescent="0.2">
      <c r="B3113" s="55">
        <f t="shared" si="289"/>
        <v>0</v>
      </c>
      <c r="C3113" s="55" t="str">
        <f t="shared" si="290"/>
        <v/>
      </c>
      <c r="D3113" s="55" t="str">
        <f t="shared" si="291"/>
        <v/>
      </c>
      <c r="E3113" s="55" t="str">
        <f t="shared" si="292"/>
        <v/>
      </c>
      <c r="F3113" s="55" t="str">
        <f t="shared" si="293"/>
        <v/>
      </c>
      <c r="G3113" s="55" t="str">
        <f t="shared" si="294"/>
        <v/>
      </c>
      <c r="H3113" s="136" t="str">
        <f>IF(AND(M3113&gt;0,M3113&lt;='Summary STATS'!$C$22),1,"")</f>
        <v/>
      </c>
      <c r="J3113" s="26">
        <v>3112</v>
      </c>
      <c r="R3113" s="15"/>
      <c r="S3113" s="15"/>
      <c r="EZ3113" s="134"/>
      <c r="FA3113" s="134"/>
      <c r="FB3113" s="134"/>
      <c r="FC3113" s="134"/>
      <c r="FD3113" s="134"/>
    </row>
    <row r="3114" spans="2:160" x14ac:dyDescent="0.2">
      <c r="B3114" s="55">
        <f t="shared" si="289"/>
        <v>0</v>
      </c>
      <c r="C3114" s="55" t="str">
        <f t="shared" si="290"/>
        <v/>
      </c>
      <c r="D3114" s="55" t="str">
        <f t="shared" si="291"/>
        <v/>
      </c>
      <c r="E3114" s="55" t="str">
        <f t="shared" si="292"/>
        <v/>
      </c>
      <c r="F3114" s="55" t="str">
        <f t="shared" si="293"/>
        <v/>
      </c>
      <c r="G3114" s="55" t="str">
        <f t="shared" si="294"/>
        <v/>
      </c>
      <c r="H3114" s="136" t="str">
        <f>IF(AND(M3114&gt;0,M3114&lt;='Summary STATS'!$C$22),1,"")</f>
        <v/>
      </c>
      <c r="J3114" s="26">
        <v>3113</v>
      </c>
      <c r="R3114" s="15"/>
      <c r="S3114" s="15"/>
      <c r="EZ3114" s="134"/>
      <c r="FA3114" s="134"/>
      <c r="FB3114" s="134"/>
      <c r="FC3114" s="134"/>
      <c r="FD3114" s="134"/>
    </row>
    <row r="3115" spans="2:160" x14ac:dyDescent="0.2">
      <c r="B3115" s="55">
        <f t="shared" si="289"/>
        <v>0</v>
      </c>
      <c r="C3115" s="55" t="str">
        <f t="shared" si="290"/>
        <v/>
      </c>
      <c r="D3115" s="55" t="str">
        <f t="shared" si="291"/>
        <v/>
      </c>
      <c r="E3115" s="55" t="str">
        <f t="shared" si="292"/>
        <v/>
      </c>
      <c r="F3115" s="55" t="str">
        <f t="shared" si="293"/>
        <v/>
      </c>
      <c r="G3115" s="55" t="str">
        <f t="shared" si="294"/>
        <v/>
      </c>
      <c r="H3115" s="136" t="str">
        <f>IF(AND(M3115&gt;0,M3115&lt;='Summary STATS'!$C$22),1,"")</f>
        <v/>
      </c>
      <c r="J3115" s="26">
        <v>3114</v>
      </c>
      <c r="R3115" s="15"/>
      <c r="S3115" s="15"/>
      <c r="EZ3115" s="134"/>
      <c r="FA3115" s="134"/>
      <c r="FB3115" s="134"/>
      <c r="FC3115" s="134"/>
      <c r="FD3115" s="134"/>
    </row>
    <row r="3116" spans="2:160" x14ac:dyDescent="0.2">
      <c r="B3116" s="55">
        <f t="shared" si="289"/>
        <v>0</v>
      </c>
      <c r="C3116" s="55" t="str">
        <f t="shared" si="290"/>
        <v/>
      </c>
      <c r="D3116" s="55" t="str">
        <f t="shared" si="291"/>
        <v/>
      </c>
      <c r="E3116" s="55" t="str">
        <f t="shared" si="292"/>
        <v/>
      </c>
      <c r="F3116" s="55" t="str">
        <f t="shared" si="293"/>
        <v/>
      </c>
      <c r="G3116" s="55" t="str">
        <f t="shared" si="294"/>
        <v/>
      </c>
      <c r="H3116" s="136" t="str">
        <f>IF(AND(M3116&gt;0,M3116&lt;='Summary STATS'!$C$22),1,"")</f>
        <v/>
      </c>
      <c r="J3116" s="26">
        <v>3115</v>
      </c>
      <c r="R3116" s="15"/>
      <c r="S3116" s="15"/>
      <c r="EZ3116" s="134"/>
      <c r="FA3116" s="134"/>
      <c r="FB3116" s="134"/>
      <c r="FC3116" s="134"/>
      <c r="FD3116" s="134"/>
    </row>
    <row r="3117" spans="2:160" x14ac:dyDescent="0.2">
      <c r="B3117" s="55">
        <f t="shared" si="289"/>
        <v>0</v>
      </c>
      <c r="C3117" s="55" t="str">
        <f t="shared" si="290"/>
        <v/>
      </c>
      <c r="D3117" s="55" t="str">
        <f t="shared" si="291"/>
        <v/>
      </c>
      <c r="E3117" s="55" t="str">
        <f t="shared" si="292"/>
        <v/>
      </c>
      <c r="F3117" s="55" t="str">
        <f t="shared" si="293"/>
        <v/>
      </c>
      <c r="G3117" s="55" t="str">
        <f t="shared" si="294"/>
        <v/>
      </c>
      <c r="H3117" s="136" t="str">
        <f>IF(AND(M3117&gt;0,M3117&lt;='Summary STATS'!$C$22),1,"")</f>
        <v/>
      </c>
      <c r="J3117" s="26">
        <v>3116</v>
      </c>
      <c r="R3117" s="15"/>
      <c r="S3117" s="15"/>
      <c r="EZ3117" s="134"/>
      <c r="FA3117" s="134"/>
      <c r="FB3117" s="134"/>
      <c r="FC3117" s="134"/>
      <c r="FD3117" s="134"/>
    </row>
    <row r="3118" spans="2:160" x14ac:dyDescent="0.2">
      <c r="B3118" s="55">
        <f t="shared" si="289"/>
        <v>0</v>
      </c>
      <c r="C3118" s="55" t="str">
        <f t="shared" si="290"/>
        <v/>
      </c>
      <c r="D3118" s="55" t="str">
        <f t="shared" si="291"/>
        <v/>
      </c>
      <c r="E3118" s="55" t="str">
        <f t="shared" si="292"/>
        <v/>
      </c>
      <c r="F3118" s="55" t="str">
        <f t="shared" si="293"/>
        <v/>
      </c>
      <c r="G3118" s="55" t="str">
        <f t="shared" si="294"/>
        <v/>
      </c>
      <c r="H3118" s="136" t="str">
        <f>IF(AND(M3118&gt;0,M3118&lt;='Summary STATS'!$C$22),1,"")</f>
        <v/>
      </c>
      <c r="J3118" s="26">
        <v>3117</v>
      </c>
      <c r="R3118" s="15"/>
      <c r="S3118" s="15"/>
      <c r="EZ3118" s="134"/>
      <c r="FA3118" s="134"/>
      <c r="FB3118" s="134"/>
      <c r="FC3118" s="134"/>
      <c r="FD3118" s="134"/>
    </row>
    <row r="3119" spans="2:160" x14ac:dyDescent="0.2">
      <c r="B3119" s="55">
        <f t="shared" si="289"/>
        <v>0</v>
      </c>
      <c r="C3119" s="55" t="str">
        <f t="shared" si="290"/>
        <v/>
      </c>
      <c r="D3119" s="55" t="str">
        <f t="shared" si="291"/>
        <v/>
      </c>
      <c r="E3119" s="55" t="str">
        <f t="shared" si="292"/>
        <v/>
      </c>
      <c r="F3119" s="55" t="str">
        <f t="shared" si="293"/>
        <v/>
      </c>
      <c r="G3119" s="55" t="str">
        <f t="shared" si="294"/>
        <v/>
      </c>
      <c r="H3119" s="136" t="str">
        <f>IF(AND(M3119&gt;0,M3119&lt;='Summary STATS'!$C$22),1,"")</f>
        <v/>
      </c>
      <c r="J3119" s="26">
        <v>3118</v>
      </c>
      <c r="R3119" s="15"/>
      <c r="S3119" s="15"/>
      <c r="EZ3119" s="134"/>
      <c r="FA3119" s="134"/>
      <c r="FB3119" s="134"/>
      <c r="FC3119" s="134"/>
      <c r="FD3119" s="134"/>
    </row>
    <row r="3120" spans="2:160" x14ac:dyDescent="0.2">
      <c r="B3120" s="55">
        <f t="shared" si="289"/>
        <v>0</v>
      </c>
      <c r="C3120" s="55" t="str">
        <f t="shared" si="290"/>
        <v/>
      </c>
      <c r="D3120" s="55" t="str">
        <f t="shared" si="291"/>
        <v/>
      </c>
      <c r="E3120" s="55" t="str">
        <f t="shared" si="292"/>
        <v/>
      </c>
      <c r="F3120" s="55" t="str">
        <f t="shared" si="293"/>
        <v/>
      </c>
      <c r="G3120" s="55" t="str">
        <f t="shared" si="294"/>
        <v/>
      </c>
      <c r="H3120" s="136" t="str">
        <f>IF(AND(M3120&gt;0,M3120&lt;='Summary STATS'!$C$22),1,"")</f>
        <v/>
      </c>
      <c r="J3120" s="26">
        <v>3119</v>
      </c>
      <c r="R3120" s="15"/>
      <c r="S3120" s="15"/>
      <c r="EZ3120" s="134"/>
      <c r="FA3120" s="134"/>
      <c r="FB3120" s="134"/>
      <c r="FC3120" s="134"/>
      <c r="FD3120" s="134"/>
    </row>
    <row r="3121" spans="2:160" x14ac:dyDescent="0.2">
      <c r="B3121" s="55">
        <f t="shared" si="289"/>
        <v>0</v>
      </c>
      <c r="C3121" s="55" t="str">
        <f t="shared" si="290"/>
        <v/>
      </c>
      <c r="D3121" s="55" t="str">
        <f t="shared" si="291"/>
        <v/>
      </c>
      <c r="E3121" s="55" t="str">
        <f t="shared" si="292"/>
        <v/>
      </c>
      <c r="F3121" s="55" t="str">
        <f t="shared" si="293"/>
        <v/>
      </c>
      <c r="G3121" s="55" t="str">
        <f t="shared" si="294"/>
        <v/>
      </c>
      <c r="H3121" s="136" t="str">
        <f>IF(AND(M3121&gt;0,M3121&lt;='Summary STATS'!$C$22),1,"")</f>
        <v/>
      </c>
      <c r="J3121" s="26">
        <v>3120</v>
      </c>
      <c r="R3121" s="15"/>
      <c r="S3121" s="15"/>
      <c r="EZ3121" s="134"/>
      <c r="FA3121" s="134"/>
      <c r="FB3121" s="134"/>
      <c r="FC3121" s="134"/>
      <c r="FD3121" s="134"/>
    </row>
    <row r="3122" spans="2:160" x14ac:dyDescent="0.2">
      <c r="B3122" s="55">
        <f t="shared" si="289"/>
        <v>0</v>
      </c>
      <c r="C3122" s="55" t="str">
        <f t="shared" si="290"/>
        <v/>
      </c>
      <c r="D3122" s="55" t="str">
        <f t="shared" si="291"/>
        <v/>
      </c>
      <c r="E3122" s="55" t="str">
        <f t="shared" si="292"/>
        <v/>
      </c>
      <c r="F3122" s="55" t="str">
        <f t="shared" si="293"/>
        <v/>
      </c>
      <c r="G3122" s="55" t="str">
        <f t="shared" si="294"/>
        <v/>
      </c>
      <c r="H3122" s="136" t="str">
        <f>IF(AND(M3122&gt;0,M3122&lt;='Summary STATS'!$C$22),1,"")</f>
        <v/>
      </c>
      <c r="J3122" s="26">
        <v>3121</v>
      </c>
      <c r="R3122" s="15"/>
      <c r="S3122" s="15"/>
      <c r="EZ3122" s="134"/>
      <c r="FA3122" s="134"/>
      <c r="FB3122" s="134"/>
      <c r="FC3122" s="134"/>
      <c r="FD3122" s="134"/>
    </row>
    <row r="3123" spans="2:160" x14ac:dyDescent="0.2">
      <c r="B3123" s="55">
        <f t="shared" si="289"/>
        <v>0</v>
      </c>
      <c r="C3123" s="55" t="str">
        <f t="shared" si="290"/>
        <v/>
      </c>
      <c r="D3123" s="55" t="str">
        <f t="shared" si="291"/>
        <v/>
      </c>
      <c r="E3123" s="55" t="str">
        <f t="shared" si="292"/>
        <v/>
      </c>
      <c r="F3123" s="55" t="str">
        <f t="shared" si="293"/>
        <v/>
      </c>
      <c r="G3123" s="55" t="str">
        <f t="shared" si="294"/>
        <v/>
      </c>
      <c r="H3123" s="136" t="str">
        <f>IF(AND(M3123&gt;0,M3123&lt;='Summary STATS'!$C$22),1,"")</f>
        <v/>
      </c>
      <c r="J3123" s="26">
        <v>3122</v>
      </c>
      <c r="R3123" s="15"/>
      <c r="S3123" s="15"/>
      <c r="EZ3123" s="134"/>
      <c r="FA3123" s="134"/>
      <c r="FB3123" s="134"/>
      <c r="FC3123" s="134"/>
      <c r="FD3123" s="134"/>
    </row>
    <row r="3124" spans="2:160" x14ac:dyDescent="0.2">
      <c r="B3124" s="55">
        <f t="shared" si="289"/>
        <v>0</v>
      </c>
      <c r="C3124" s="55" t="str">
        <f t="shared" si="290"/>
        <v/>
      </c>
      <c r="D3124" s="55" t="str">
        <f t="shared" si="291"/>
        <v/>
      </c>
      <c r="E3124" s="55" t="str">
        <f t="shared" si="292"/>
        <v/>
      </c>
      <c r="F3124" s="55" t="str">
        <f t="shared" si="293"/>
        <v/>
      </c>
      <c r="G3124" s="55" t="str">
        <f t="shared" si="294"/>
        <v/>
      </c>
      <c r="H3124" s="136" t="str">
        <f>IF(AND(M3124&gt;0,M3124&lt;='Summary STATS'!$C$22),1,"")</f>
        <v/>
      </c>
      <c r="J3124" s="26">
        <v>3123</v>
      </c>
      <c r="R3124" s="15"/>
      <c r="S3124" s="15"/>
      <c r="EZ3124" s="134"/>
      <c r="FA3124" s="134"/>
      <c r="FB3124" s="134"/>
      <c r="FC3124" s="134"/>
      <c r="FD3124" s="134"/>
    </row>
    <row r="3125" spans="2:160" x14ac:dyDescent="0.2">
      <c r="B3125" s="55">
        <f t="shared" si="289"/>
        <v>0</v>
      </c>
      <c r="C3125" s="55" t="str">
        <f t="shared" si="290"/>
        <v/>
      </c>
      <c r="D3125" s="55" t="str">
        <f t="shared" si="291"/>
        <v/>
      </c>
      <c r="E3125" s="55" t="str">
        <f t="shared" si="292"/>
        <v/>
      </c>
      <c r="F3125" s="55" t="str">
        <f t="shared" si="293"/>
        <v/>
      </c>
      <c r="G3125" s="55" t="str">
        <f t="shared" si="294"/>
        <v/>
      </c>
      <c r="H3125" s="136" t="str">
        <f>IF(AND(M3125&gt;0,M3125&lt;='Summary STATS'!$C$22),1,"")</f>
        <v/>
      </c>
      <c r="J3125" s="26">
        <v>3124</v>
      </c>
      <c r="R3125" s="15"/>
      <c r="S3125" s="15"/>
      <c r="EZ3125" s="134"/>
      <c r="FA3125" s="134"/>
      <c r="FB3125" s="134"/>
      <c r="FC3125" s="134"/>
      <c r="FD3125" s="134"/>
    </row>
    <row r="3126" spans="2:160" x14ac:dyDescent="0.2">
      <c r="B3126" s="55">
        <f t="shared" si="289"/>
        <v>0</v>
      </c>
      <c r="C3126" s="55" t="str">
        <f t="shared" si="290"/>
        <v/>
      </c>
      <c r="D3126" s="55" t="str">
        <f t="shared" si="291"/>
        <v/>
      </c>
      <c r="E3126" s="55" t="str">
        <f t="shared" si="292"/>
        <v/>
      </c>
      <c r="F3126" s="55" t="str">
        <f t="shared" si="293"/>
        <v/>
      </c>
      <c r="G3126" s="55" t="str">
        <f t="shared" si="294"/>
        <v/>
      </c>
      <c r="H3126" s="136" t="str">
        <f>IF(AND(M3126&gt;0,M3126&lt;='Summary STATS'!$C$22),1,"")</f>
        <v/>
      </c>
      <c r="J3126" s="26">
        <v>3125</v>
      </c>
      <c r="R3126" s="15"/>
      <c r="S3126" s="15"/>
      <c r="EZ3126" s="134"/>
      <c r="FA3126" s="134"/>
      <c r="FB3126" s="134"/>
      <c r="FC3126" s="134"/>
      <c r="FD3126" s="134"/>
    </row>
    <row r="3127" spans="2:160" x14ac:dyDescent="0.2">
      <c r="B3127" s="55">
        <f t="shared" si="289"/>
        <v>0</v>
      </c>
      <c r="C3127" s="55" t="str">
        <f t="shared" si="290"/>
        <v/>
      </c>
      <c r="D3127" s="55" t="str">
        <f t="shared" si="291"/>
        <v/>
      </c>
      <c r="E3127" s="55" t="str">
        <f t="shared" si="292"/>
        <v/>
      </c>
      <c r="F3127" s="55" t="str">
        <f t="shared" si="293"/>
        <v/>
      </c>
      <c r="G3127" s="55" t="str">
        <f t="shared" si="294"/>
        <v/>
      </c>
      <c r="H3127" s="136" t="str">
        <f>IF(AND(M3127&gt;0,M3127&lt;='Summary STATS'!$C$22),1,"")</f>
        <v/>
      </c>
      <c r="J3127" s="26">
        <v>3126</v>
      </c>
      <c r="R3127" s="15"/>
      <c r="S3127" s="15"/>
      <c r="EZ3127" s="134"/>
      <c r="FA3127" s="134"/>
      <c r="FB3127" s="134"/>
      <c r="FC3127" s="134"/>
      <c r="FD3127" s="134"/>
    </row>
    <row r="3128" spans="2:160" x14ac:dyDescent="0.2">
      <c r="B3128" s="55">
        <f t="shared" si="289"/>
        <v>0</v>
      </c>
      <c r="C3128" s="55" t="str">
        <f t="shared" si="290"/>
        <v/>
      </c>
      <c r="D3128" s="55" t="str">
        <f t="shared" si="291"/>
        <v/>
      </c>
      <c r="E3128" s="55" t="str">
        <f t="shared" si="292"/>
        <v/>
      </c>
      <c r="F3128" s="55" t="str">
        <f t="shared" si="293"/>
        <v/>
      </c>
      <c r="G3128" s="55" t="str">
        <f t="shared" si="294"/>
        <v/>
      </c>
      <c r="H3128" s="136" t="str">
        <f>IF(AND(M3128&gt;0,M3128&lt;='Summary STATS'!$C$22),1,"")</f>
        <v/>
      </c>
      <c r="J3128" s="26">
        <v>3127</v>
      </c>
      <c r="R3128" s="15"/>
      <c r="S3128" s="15"/>
      <c r="EZ3128" s="134"/>
      <c r="FA3128" s="134"/>
      <c r="FB3128" s="134"/>
      <c r="FC3128" s="134"/>
      <c r="FD3128" s="134"/>
    </row>
    <row r="3129" spans="2:160" x14ac:dyDescent="0.2">
      <c r="B3129" s="55">
        <f t="shared" si="289"/>
        <v>0</v>
      </c>
      <c r="C3129" s="55" t="str">
        <f t="shared" si="290"/>
        <v/>
      </c>
      <c r="D3129" s="55" t="str">
        <f t="shared" si="291"/>
        <v/>
      </c>
      <c r="E3129" s="55" t="str">
        <f t="shared" si="292"/>
        <v/>
      </c>
      <c r="F3129" s="55" t="str">
        <f t="shared" si="293"/>
        <v/>
      </c>
      <c r="G3129" s="55" t="str">
        <f t="shared" si="294"/>
        <v/>
      </c>
      <c r="H3129" s="136" t="str">
        <f>IF(AND(M3129&gt;0,M3129&lt;='Summary STATS'!$C$22),1,"")</f>
        <v/>
      </c>
      <c r="J3129" s="26">
        <v>3128</v>
      </c>
      <c r="R3129" s="15"/>
      <c r="S3129" s="15"/>
      <c r="EZ3129" s="134"/>
      <c r="FA3129" s="134"/>
      <c r="FB3129" s="134"/>
      <c r="FC3129" s="134"/>
      <c r="FD3129" s="134"/>
    </row>
    <row r="3130" spans="2:160" x14ac:dyDescent="0.2">
      <c r="B3130" s="55">
        <f t="shared" si="289"/>
        <v>0</v>
      </c>
      <c r="C3130" s="55" t="str">
        <f t="shared" si="290"/>
        <v/>
      </c>
      <c r="D3130" s="55" t="str">
        <f t="shared" si="291"/>
        <v/>
      </c>
      <c r="E3130" s="55" t="str">
        <f t="shared" si="292"/>
        <v/>
      </c>
      <c r="F3130" s="55" t="str">
        <f t="shared" si="293"/>
        <v/>
      </c>
      <c r="G3130" s="55" t="str">
        <f t="shared" si="294"/>
        <v/>
      </c>
      <c r="H3130" s="136" t="str">
        <f>IF(AND(M3130&gt;0,M3130&lt;='Summary STATS'!$C$22),1,"")</f>
        <v/>
      </c>
      <c r="J3130" s="26">
        <v>3129</v>
      </c>
      <c r="R3130" s="15"/>
      <c r="S3130" s="15"/>
      <c r="EZ3130" s="134"/>
      <c r="FA3130" s="134"/>
      <c r="FB3130" s="134"/>
      <c r="FC3130" s="134"/>
      <c r="FD3130" s="134"/>
    </row>
    <row r="3131" spans="2:160" x14ac:dyDescent="0.2">
      <c r="B3131" s="55">
        <f t="shared" si="289"/>
        <v>0</v>
      </c>
      <c r="C3131" s="55" t="str">
        <f t="shared" si="290"/>
        <v/>
      </c>
      <c r="D3131" s="55" t="str">
        <f t="shared" si="291"/>
        <v/>
      </c>
      <c r="E3131" s="55" t="str">
        <f t="shared" si="292"/>
        <v/>
      </c>
      <c r="F3131" s="55" t="str">
        <f t="shared" si="293"/>
        <v/>
      </c>
      <c r="G3131" s="55" t="str">
        <f t="shared" si="294"/>
        <v/>
      </c>
      <c r="H3131" s="136" t="str">
        <f>IF(AND(M3131&gt;0,M3131&lt;='Summary STATS'!$C$22),1,"")</f>
        <v/>
      </c>
      <c r="J3131" s="26">
        <v>3130</v>
      </c>
      <c r="R3131" s="15"/>
      <c r="S3131" s="15"/>
      <c r="EZ3131" s="134"/>
      <c r="FA3131" s="134"/>
      <c r="FB3131" s="134"/>
      <c r="FC3131" s="134"/>
      <c r="FD3131" s="134"/>
    </row>
    <row r="3132" spans="2:160" x14ac:dyDescent="0.2">
      <c r="B3132" s="55">
        <f t="shared" si="289"/>
        <v>0</v>
      </c>
      <c r="C3132" s="55" t="str">
        <f t="shared" si="290"/>
        <v/>
      </c>
      <c r="D3132" s="55" t="str">
        <f t="shared" si="291"/>
        <v/>
      </c>
      <c r="E3132" s="55" t="str">
        <f t="shared" si="292"/>
        <v/>
      </c>
      <c r="F3132" s="55" t="str">
        <f t="shared" si="293"/>
        <v/>
      </c>
      <c r="G3132" s="55" t="str">
        <f t="shared" si="294"/>
        <v/>
      </c>
      <c r="H3132" s="136" t="str">
        <f>IF(AND(M3132&gt;0,M3132&lt;='Summary STATS'!$C$22),1,"")</f>
        <v/>
      </c>
      <c r="J3132" s="26">
        <v>3131</v>
      </c>
      <c r="R3132" s="15"/>
      <c r="S3132" s="15"/>
      <c r="EZ3132" s="134"/>
      <c r="FA3132" s="134"/>
      <c r="FB3132" s="134"/>
      <c r="FC3132" s="134"/>
      <c r="FD3132" s="134"/>
    </row>
    <row r="3133" spans="2:160" x14ac:dyDescent="0.2">
      <c r="B3133" s="55">
        <f t="shared" si="289"/>
        <v>0</v>
      </c>
      <c r="C3133" s="55" t="str">
        <f t="shared" si="290"/>
        <v/>
      </c>
      <c r="D3133" s="55" t="str">
        <f t="shared" si="291"/>
        <v/>
      </c>
      <c r="E3133" s="55" t="str">
        <f t="shared" si="292"/>
        <v/>
      </c>
      <c r="F3133" s="55" t="str">
        <f t="shared" si="293"/>
        <v/>
      </c>
      <c r="G3133" s="55" t="str">
        <f t="shared" si="294"/>
        <v/>
      </c>
      <c r="H3133" s="136" t="str">
        <f>IF(AND(M3133&gt;0,M3133&lt;='Summary STATS'!$C$22),1,"")</f>
        <v/>
      </c>
      <c r="J3133" s="26">
        <v>3132</v>
      </c>
      <c r="R3133" s="15"/>
      <c r="S3133" s="15"/>
      <c r="EZ3133" s="134"/>
      <c r="FA3133" s="134"/>
      <c r="FB3133" s="134"/>
      <c r="FC3133" s="134"/>
      <c r="FD3133" s="134"/>
    </row>
    <row r="3134" spans="2:160" x14ac:dyDescent="0.2">
      <c r="B3134" s="55">
        <f t="shared" si="289"/>
        <v>0</v>
      </c>
      <c r="C3134" s="55" t="str">
        <f t="shared" si="290"/>
        <v/>
      </c>
      <c r="D3134" s="55" t="str">
        <f t="shared" si="291"/>
        <v/>
      </c>
      <c r="E3134" s="55" t="str">
        <f t="shared" si="292"/>
        <v/>
      </c>
      <c r="F3134" s="55" t="str">
        <f t="shared" si="293"/>
        <v/>
      </c>
      <c r="G3134" s="55" t="str">
        <f t="shared" si="294"/>
        <v/>
      </c>
      <c r="H3134" s="136" t="str">
        <f>IF(AND(M3134&gt;0,M3134&lt;='Summary STATS'!$C$22),1,"")</f>
        <v/>
      </c>
      <c r="J3134" s="26">
        <v>3133</v>
      </c>
      <c r="R3134" s="15"/>
      <c r="S3134" s="15"/>
      <c r="EZ3134" s="134"/>
      <c r="FA3134" s="134"/>
      <c r="FB3134" s="134"/>
      <c r="FC3134" s="134"/>
      <c r="FD3134" s="134"/>
    </row>
    <row r="3135" spans="2:160" x14ac:dyDescent="0.2">
      <c r="B3135" s="55">
        <f t="shared" si="289"/>
        <v>0</v>
      </c>
      <c r="C3135" s="55" t="str">
        <f t="shared" si="290"/>
        <v/>
      </c>
      <c r="D3135" s="55" t="str">
        <f t="shared" si="291"/>
        <v/>
      </c>
      <c r="E3135" s="55" t="str">
        <f t="shared" si="292"/>
        <v/>
      </c>
      <c r="F3135" s="55" t="str">
        <f t="shared" si="293"/>
        <v/>
      </c>
      <c r="G3135" s="55" t="str">
        <f t="shared" si="294"/>
        <v/>
      </c>
      <c r="H3135" s="136" t="str">
        <f>IF(AND(M3135&gt;0,M3135&lt;='Summary STATS'!$C$22),1,"")</f>
        <v/>
      </c>
      <c r="J3135" s="26">
        <v>3134</v>
      </c>
      <c r="R3135" s="15"/>
      <c r="S3135" s="15"/>
      <c r="EZ3135" s="134"/>
      <c r="FA3135" s="134"/>
      <c r="FB3135" s="134"/>
      <c r="FC3135" s="134"/>
      <c r="FD3135" s="134"/>
    </row>
    <row r="3136" spans="2:160" x14ac:dyDescent="0.2">
      <c r="B3136" s="55">
        <f t="shared" si="289"/>
        <v>0</v>
      </c>
      <c r="C3136" s="55" t="str">
        <f t="shared" si="290"/>
        <v/>
      </c>
      <c r="D3136" s="55" t="str">
        <f t="shared" si="291"/>
        <v/>
      </c>
      <c r="E3136" s="55" t="str">
        <f t="shared" si="292"/>
        <v/>
      </c>
      <c r="F3136" s="55" t="str">
        <f t="shared" si="293"/>
        <v/>
      </c>
      <c r="G3136" s="55" t="str">
        <f t="shared" si="294"/>
        <v/>
      </c>
      <c r="H3136" s="136" t="str">
        <f>IF(AND(M3136&gt;0,M3136&lt;='Summary STATS'!$C$22),1,"")</f>
        <v/>
      </c>
      <c r="J3136" s="26">
        <v>3135</v>
      </c>
      <c r="R3136" s="15"/>
      <c r="S3136" s="15"/>
      <c r="EZ3136" s="134"/>
      <c r="FA3136" s="134"/>
      <c r="FB3136" s="134"/>
      <c r="FC3136" s="134"/>
      <c r="FD3136" s="134"/>
    </row>
    <row r="3137" spans="2:160" x14ac:dyDescent="0.2">
      <c r="B3137" s="55">
        <f t="shared" si="289"/>
        <v>0</v>
      </c>
      <c r="C3137" s="55" t="str">
        <f t="shared" si="290"/>
        <v/>
      </c>
      <c r="D3137" s="55" t="str">
        <f t="shared" si="291"/>
        <v/>
      </c>
      <c r="E3137" s="55" t="str">
        <f t="shared" si="292"/>
        <v/>
      </c>
      <c r="F3137" s="55" t="str">
        <f t="shared" si="293"/>
        <v/>
      </c>
      <c r="G3137" s="55" t="str">
        <f t="shared" si="294"/>
        <v/>
      </c>
      <c r="H3137" s="136" t="str">
        <f>IF(AND(M3137&gt;0,M3137&lt;='Summary STATS'!$C$22),1,"")</f>
        <v/>
      </c>
      <c r="J3137" s="26">
        <v>3136</v>
      </c>
      <c r="R3137" s="15"/>
      <c r="S3137" s="15"/>
      <c r="EZ3137" s="134"/>
      <c r="FA3137" s="134"/>
      <c r="FB3137" s="134"/>
      <c r="FC3137" s="134"/>
      <c r="FD3137" s="134"/>
    </row>
    <row r="3138" spans="2:160" x14ac:dyDescent="0.2">
      <c r="B3138" s="55">
        <f t="shared" ref="B3138:B3201" si="295">COUNT(R3138:EY3138,FE3138:FM3138)</f>
        <v>0</v>
      </c>
      <c r="C3138" s="55" t="str">
        <f t="shared" ref="C3138:C3201" si="296">IF(COUNT(R3138:EY3138,FE3138:FM3138)&gt;0,COUNT(R3138:EY3138,FE3138:FM3138),"")</f>
        <v/>
      </c>
      <c r="D3138" s="55" t="str">
        <f t="shared" ref="D3138:D3201" si="297">IF(COUNT(T3138:BJ3138,BL3138:BT3138,BV3138:CB3138,CD3138:EY3138,FE3138:FM3138)&gt;0,COUNT(T3138:BJ3138,BL3138:BT3138,BV3138:CB3138,CD3138:EY3138,FE3138:FM3138),"")</f>
        <v/>
      </c>
      <c r="E3138" s="55" t="str">
        <f t="shared" ref="E3138:E3201" si="298">IF(H3138=1,COUNT(R3138:EY3138,FE3138:FM3138),"")</f>
        <v/>
      </c>
      <c r="F3138" s="55" t="str">
        <f t="shared" ref="F3138:F3201" si="299">IF(H3138=1,COUNT(T3138:BJ3138,BL3138:BT3138,BV3138:CB3138,CD3138:EY3138,FE3138:FM3138),"")</f>
        <v/>
      </c>
      <c r="G3138" s="55" t="str">
        <f t="shared" si="294"/>
        <v/>
      </c>
      <c r="H3138" s="136" t="str">
        <f>IF(AND(M3138&gt;0,M3138&lt;='Summary STATS'!$C$22),1,"")</f>
        <v/>
      </c>
      <c r="J3138" s="26">
        <v>3137</v>
      </c>
      <c r="R3138" s="15"/>
      <c r="S3138" s="15"/>
      <c r="EZ3138" s="134"/>
      <c r="FA3138" s="134"/>
      <c r="FB3138" s="134"/>
      <c r="FC3138" s="134"/>
      <c r="FD3138" s="134"/>
    </row>
    <row r="3139" spans="2:160" x14ac:dyDescent="0.2">
      <c r="B3139" s="55">
        <f t="shared" si="295"/>
        <v>0</v>
      </c>
      <c r="C3139" s="55" t="str">
        <f t="shared" si="296"/>
        <v/>
      </c>
      <c r="D3139" s="55" t="str">
        <f t="shared" si="297"/>
        <v/>
      </c>
      <c r="E3139" s="55" t="str">
        <f t="shared" si="298"/>
        <v/>
      </c>
      <c r="F3139" s="55" t="str">
        <f t="shared" si="299"/>
        <v/>
      </c>
      <c r="G3139" s="55" t="str">
        <f t="shared" si="294"/>
        <v/>
      </c>
      <c r="H3139" s="136" t="str">
        <f>IF(AND(M3139&gt;0,M3139&lt;='Summary STATS'!$C$22),1,"")</f>
        <v/>
      </c>
      <c r="J3139" s="26">
        <v>3138</v>
      </c>
      <c r="R3139" s="15"/>
      <c r="S3139" s="15"/>
      <c r="EZ3139" s="134"/>
      <c r="FA3139" s="134"/>
      <c r="FB3139" s="134"/>
      <c r="FC3139" s="134"/>
      <c r="FD3139" s="134"/>
    </row>
    <row r="3140" spans="2:160" x14ac:dyDescent="0.2">
      <c r="B3140" s="55">
        <f t="shared" si="295"/>
        <v>0</v>
      </c>
      <c r="C3140" s="55" t="str">
        <f t="shared" si="296"/>
        <v/>
      </c>
      <c r="D3140" s="55" t="str">
        <f t="shared" si="297"/>
        <v/>
      </c>
      <c r="E3140" s="55" t="str">
        <f t="shared" si="298"/>
        <v/>
      </c>
      <c r="F3140" s="55" t="str">
        <f t="shared" si="299"/>
        <v/>
      </c>
      <c r="G3140" s="55" t="str">
        <f t="shared" si="294"/>
        <v/>
      </c>
      <c r="H3140" s="136" t="str">
        <f>IF(AND(M3140&gt;0,M3140&lt;='Summary STATS'!$C$22),1,"")</f>
        <v/>
      </c>
      <c r="J3140" s="26">
        <v>3139</v>
      </c>
      <c r="R3140" s="15"/>
      <c r="S3140" s="15"/>
      <c r="EZ3140" s="134"/>
      <c r="FA3140" s="134"/>
      <c r="FB3140" s="134"/>
      <c r="FC3140" s="134"/>
      <c r="FD3140" s="134"/>
    </row>
    <row r="3141" spans="2:160" x14ac:dyDescent="0.2">
      <c r="B3141" s="55">
        <f t="shared" si="295"/>
        <v>0</v>
      </c>
      <c r="C3141" s="55" t="str">
        <f t="shared" si="296"/>
        <v/>
      </c>
      <c r="D3141" s="55" t="str">
        <f t="shared" si="297"/>
        <v/>
      </c>
      <c r="E3141" s="55" t="str">
        <f t="shared" si="298"/>
        <v/>
      </c>
      <c r="F3141" s="55" t="str">
        <f t="shared" si="299"/>
        <v/>
      </c>
      <c r="G3141" s="55" t="str">
        <f t="shared" si="294"/>
        <v/>
      </c>
      <c r="H3141" s="136" t="str">
        <f>IF(AND(M3141&gt;0,M3141&lt;='Summary STATS'!$C$22),1,"")</f>
        <v/>
      </c>
      <c r="J3141" s="26">
        <v>3140</v>
      </c>
      <c r="R3141" s="15"/>
      <c r="S3141" s="15"/>
      <c r="EZ3141" s="134"/>
      <c r="FA3141" s="134"/>
      <c r="FB3141" s="134"/>
      <c r="FC3141" s="134"/>
      <c r="FD3141" s="134"/>
    </row>
    <row r="3142" spans="2:160" x14ac:dyDescent="0.2">
      <c r="B3142" s="55">
        <f t="shared" si="295"/>
        <v>0</v>
      </c>
      <c r="C3142" s="55" t="str">
        <f t="shared" si="296"/>
        <v/>
      </c>
      <c r="D3142" s="55" t="str">
        <f t="shared" si="297"/>
        <v/>
      </c>
      <c r="E3142" s="55" t="str">
        <f t="shared" si="298"/>
        <v/>
      </c>
      <c r="F3142" s="55" t="str">
        <f t="shared" si="299"/>
        <v/>
      </c>
      <c r="G3142" s="55" t="str">
        <f t="shared" si="294"/>
        <v/>
      </c>
      <c r="H3142" s="136" t="str">
        <f>IF(AND(M3142&gt;0,M3142&lt;='Summary STATS'!$C$22),1,"")</f>
        <v/>
      </c>
      <c r="J3142" s="26">
        <v>3141</v>
      </c>
      <c r="R3142" s="15"/>
      <c r="S3142" s="15"/>
      <c r="EZ3142" s="134"/>
      <c r="FA3142" s="134"/>
      <c r="FB3142" s="134"/>
      <c r="FC3142" s="134"/>
      <c r="FD3142" s="134"/>
    </row>
    <row r="3143" spans="2:160" x14ac:dyDescent="0.2">
      <c r="B3143" s="55">
        <f t="shared" si="295"/>
        <v>0</v>
      </c>
      <c r="C3143" s="55" t="str">
        <f t="shared" si="296"/>
        <v/>
      </c>
      <c r="D3143" s="55" t="str">
        <f t="shared" si="297"/>
        <v/>
      </c>
      <c r="E3143" s="55" t="str">
        <f t="shared" si="298"/>
        <v/>
      </c>
      <c r="F3143" s="55" t="str">
        <f t="shared" si="299"/>
        <v/>
      </c>
      <c r="G3143" s="55" t="str">
        <f t="shared" si="294"/>
        <v/>
      </c>
      <c r="H3143" s="136" t="str">
        <f>IF(AND(M3143&gt;0,M3143&lt;='Summary STATS'!$C$22),1,"")</f>
        <v/>
      </c>
      <c r="J3143" s="26">
        <v>3142</v>
      </c>
      <c r="R3143" s="15"/>
      <c r="S3143" s="15"/>
      <c r="EZ3143" s="134"/>
      <c r="FA3143" s="134"/>
      <c r="FB3143" s="134"/>
      <c r="FC3143" s="134"/>
      <c r="FD3143" s="134"/>
    </row>
    <row r="3144" spans="2:160" x14ac:dyDescent="0.2">
      <c r="B3144" s="55">
        <f t="shared" si="295"/>
        <v>0</v>
      </c>
      <c r="C3144" s="55" t="str">
        <f t="shared" si="296"/>
        <v/>
      </c>
      <c r="D3144" s="55" t="str">
        <f t="shared" si="297"/>
        <v/>
      </c>
      <c r="E3144" s="55" t="str">
        <f t="shared" si="298"/>
        <v/>
      </c>
      <c r="F3144" s="55" t="str">
        <f t="shared" si="299"/>
        <v/>
      </c>
      <c r="G3144" s="55" t="str">
        <f t="shared" si="294"/>
        <v/>
      </c>
      <c r="H3144" s="136" t="str">
        <f>IF(AND(M3144&gt;0,M3144&lt;='Summary STATS'!$C$22),1,"")</f>
        <v/>
      </c>
      <c r="J3144" s="26">
        <v>3143</v>
      </c>
      <c r="R3144" s="15"/>
      <c r="S3144" s="15"/>
      <c r="EZ3144" s="134"/>
      <c r="FA3144" s="134"/>
      <c r="FB3144" s="134"/>
      <c r="FC3144" s="134"/>
      <c r="FD3144" s="134"/>
    </row>
    <row r="3145" spans="2:160" x14ac:dyDescent="0.2">
      <c r="B3145" s="55">
        <f t="shared" si="295"/>
        <v>0</v>
      </c>
      <c r="C3145" s="55" t="str">
        <f t="shared" si="296"/>
        <v/>
      </c>
      <c r="D3145" s="55" t="str">
        <f t="shared" si="297"/>
        <v/>
      </c>
      <c r="E3145" s="55" t="str">
        <f t="shared" si="298"/>
        <v/>
      </c>
      <c r="F3145" s="55" t="str">
        <f t="shared" si="299"/>
        <v/>
      </c>
      <c r="G3145" s="55" t="str">
        <f t="shared" si="294"/>
        <v/>
      </c>
      <c r="H3145" s="136" t="str">
        <f>IF(AND(M3145&gt;0,M3145&lt;='Summary STATS'!$C$22),1,"")</f>
        <v/>
      </c>
      <c r="J3145" s="26">
        <v>3144</v>
      </c>
      <c r="R3145" s="15"/>
      <c r="S3145" s="15"/>
      <c r="EZ3145" s="134"/>
      <c r="FA3145" s="134"/>
      <c r="FB3145" s="134"/>
      <c r="FC3145" s="134"/>
      <c r="FD3145" s="134"/>
    </row>
    <row r="3146" spans="2:160" x14ac:dyDescent="0.2">
      <c r="B3146" s="55">
        <f t="shared" si="295"/>
        <v>0</v>
      </c>
      <c r="C3146" s="55" t="str">
        <f t="shared" si="296"/>
        <v/>
      </c>
      <c r="D3146" s="55" t="str">
        <f t="shared" si="297"/>
        <v/>
      </c>
      <c r="E3146" s="55" t="str">
        <f t="shared" si="298"/>
        <v/>
      </c>
      <c r="F3146" s="55" t="str">
        <f t="shared" si="299"/>
        <v/>
      </c>
      <c r="G3146" s="55" t="str">
        <f t="shared" si="294"/>
        <v/>
      </c>
      <c r="H3146" s="136" t="str">
        <f>IF(AND(M3146&gt;0,M3146&lt;='Summary STATS'!$C$22),1,"")</f>
        <v/>
      </c>
      <c r="J3146" s="26">
        <v>3145</v>
      </c>
      <c r="R3146" s="15"/>
      <c r="S3146" s="15"/>
      <c r="EZ3146" s="134"/>
      <c r="FA3146" s="134"/>
      <c r="FB3146" s="134"/>
      <c r="FC3146" s="134"/>
      <c r="FD3146" s="134"/>
    </row>
    <row r="3147" spans="2:160" x14ac:dyDescent="0.2">
      <c r="B3147" s="55">
        <f t="shared" si="295"/>
        <v>0</v>
      </c>
      <c r="C3147" s="55" t="str">
        <f t="shared" si="296"/>
        <v/>
      </c>
      <c r="D3147" s="55" t="str">
        <f t="shared" si="297"/>
        <v/>
      </c>
      <c r="E3147" s="55" t="str">
        <f t="shared" si="298"/>
        <v/>
      </c>
      <c r="F3147" s="55" t="str">
        <f t="shared" si="299"/>
        <v/>
      </c>
      <c r="G3147" s="55" t="str">
        <f t="shared" si="294"/>
        <v/>
      </c>
      <c r="H3147" s="136" t="str">
        <f>IF(AND(M3147&gt;0,M3147&lt;='Summary STATS'!$C$22),1,"")</f>
        <v/>
      </c>
      <c r="J3147" s="26">
        <v>3146</v>
      </c>
      <c r="R3147" s="15"/>
      <c r="S3147" s="15"/>
      <c r="EZ3147" s="134"/>
      <c r="FA3147" s="134"/>
      <c r="FB3147" s="134"/>
      <c r="FC3147" s="134"/>
      <c r="FD3147" s="134"/>
    </row>
    <row r="3148" spans="2:160" x14ac:dyDescent="0.2">
      <c r="B3148" s="55">
        <f t="shared" si="295"/>
        <v>0</v>
      </c>
      <c r="C3148" s="55" t="str">
        <f t="shared" si="296"/>
        <v/>
      </c>
      <c r="D3148" s="55" t="str">
        <f t="shared" si="297"/>
        <v/>
      </c>
      <c r="E3148" s="55" t="str">
        <f t="shared" si="298"/>
        <v/>
      </c>
      <c r="F3148" s="55" t="str">
        <f t="shared" si="299"/>
        <v/>
      </c>
      <c r="G3148" s="55" t="str">
        <f t="shared" si="294"/>
        <v/>
      </c>
      <c r="H3148" s="136" t="str">
        <f>IF(AND(M3148&gt;0,M3148&lt;='Summary STATS'!$C$22),1,"")</f>
        <v/>
      </c>
      <c r="J3148" s="26">
        <v>3147</v>
      </c>
      <c r="R3148" s="15"/>
      <c r="S3148" s="15"/>
      <c r="EZ3148" s="134"/>
      <c r="FA3148" s="134"/>
      <c r="FB3148" s="134"/>
      <c r="FC3148" s="134"/>
      <c r="FD3148" s="134"/>
    </row>
    <row r="3149" spans="2:160" x14ac:dyDescent="0.2">
      <c r="B3149" s="55">
        <f t="shared" si="295"/>
        <v>0</v>
      </c>
      <c r="C3149" s="55" t="str">
        <f t="shared" si="296"/>
        <v/>
      </c>
      <c r="D3149" s="55" t="str">
        <f t="shared" si="297"/>
        <v/>
      </c>
      <c r="E3149" s="55" t="str">
        <f t="shared" si="298"/>
        <v/>
      </c>
      <c r="F3149" s="55" t="str">
        <f t="shared" si="299"/>
        <v/>
      </c>
      <c r="G3149" s="55" t="str">
        <f t="shared" si="294"/>
        <v/>
      </c>
      <c r="H3149" s="136" t="str">
        <f>IF(AND(M3149&gt;0,M3149&lt;='Summary STATS'!$C$22),1,"")</f>
        <v/>
      </c>
      <c r="J3149" s="26">
        <v>3148</v>
      </c>
      <c r="R3149" s="15"/>
      <c r="S3149" s="15"/>
      <c r="EZ3149" s="134"/>
      <c r="FA3149" s="134"/>
      <c r="FB3149" s="134"/>
      <c r="FC3149" s="134"/>
      <c r="FD3149" s="134"/>
    </row>
    <row r="3150" spans="2:160" x14ac:dyDescent="0.2">
      <c r="B3150" s="55">
        <f t="shared" si="295"/>
        <v>0</v>
      </c>
      <c r="C3150" s="55" t="str">
        <f t="shared" si="296"/>
        <v/>
      </c>
      <c r="D3150" s="55" t="str">
        <f t="shared" si="297"/>
        <v/>
      </c>
      <c r="E3150" s="55" t="str">
        <f t="shared" si="298"/>
        <v/>
      </c>
      <c r="F3150" s="55" t="str">
        <f t="shared" si="299"/>
        <v/>
      </c>
      <c r="G3150" s="55" t="str">
        <f t="shared" si="294"/>
        <v/>
      </c>
      <c r="H3150" s="136" t="str">
        <f>IF(AND(M3150&gt;0,M3150&lt;='Summary STATS'!$C$22),1,"")</f>
        <v/>
      </c>
      <c r="J3150" s="26">
        <v>3149</v>
      </c>
      <c r="R3150" s="15"/>
      <c r="S3150" s="15"/>
      <c r="EZ3150" s="134"/>
      <c r="FA3150" s="134"/>
      <c r="FB3150" s="134"/>
      <c r="FC3150" s="134"/>
      <c r="FD3150" s="134"/>
    </row>
    <row r="3151" spans="2:160" x14ac:dyDescent="0.2">
      <c r="B3151" s="55">
        <f t="shared" si="295"/>
        <v>0</v>
      </c>
      <c r="C3151" s="55" t="str">
        <f t="shared" si="296"/>
        <v/>
      </c>
      <c r="D3151" s="55" t="str">
        <f t="shared" si="297"/>
        <v/>
      </c>
      <c r="E3151" s="55" t="str">
        <f t="shared" si="298"/>
        <v/>
      </c>
      <c r="F3151" s="55" t="str">
        <f t="shared" si="299"/>
        <v/>
      </c>
      <c r="G3151" s="55" t="str">
        <f t="shared" si="294"/>
        <v/>
      </c>
      <c r="H3151" s="136" t="str">
        <f>IF(AND(M3151&gt;0,M3151&lt;='Summary STATS'!$C$22),1,"")</f>
        <v/>
      </c>
      <c r="J3151" s="26">
        <v>3150</v>
      </c>
      <c r="R3151" s="15"/>
      <c r="S3151" s="15"/>
      <c r="EZ3151" s="134"/>
      <c r="FA3151" s="134"/>
      <c r="FB3151" s="134"/>
      <c r="FC3151" s="134"/>
      <c r="FD3151" s="134"/>
    </row>
    <row r="3152" spans="2:160" x14ac:dyDescent="0.2">
      <c r="B3152" s="55">
        <f t="shared" si="295"/>
        <v>0</v>
      </c>
      <c r="C3152" s="55" t="str">
        <f t="shared" si="296"/>
        <v/>
      </c>
      <c r="D3152" s="55" t="str">
        <f t="shared" si="297"/>
        <v/>
      </c>
      <c r="E3152" s="55" t="str">
        <f t="shared" si="298"/>
        <v/>
      </c>
      <c r="F3152" s="55" t="str">
        <f t="shared" si="299"/>
        <v/>
      </c>
      <c r="G3152" s="55" t="str">
        <f t="shared" si="294"/>
        <v/>
      </c>
      <c r="H3152" s="136" t="str">
        <f>IF(AND(M3152&gt;0,M3152&lt;='Summary STATS'!$C$22),1,"")</f>
        <v/>
      </c>
      <c r="J3152" s="26">
        <v>3151</v>
      </c>
      <c r="R3152" s="15"/>
      <c r="S3152" s="15"/>
      <c r="EZ3152" s="134"/>
      <c r="FA3152" s="134"/>
      <c r="FB3152" s="134"/>
      <c r="FC3152" s="134"/>
      <c r="FD3152" s="134"/>
    </row>
    <row r="3153" spans="2:160" x14ac:dyDescent="0.2">
      <c r="B3153" s="55">
        <f t="shared" si="295"/>
        <v>0</v>
      </c>
      <c r="C3153" s="55" t="str">
        <f t="shared" si="296"/>
        <v/>
      </c>
      <c r="D3153" s="55" t="str">
        <f t="shared" si="297"/>
        <v/>
      </c>
      <c r="E3153" s="55" t="str">
        <f t="shared" si="298"/>
        <v/>
      </c>
      <c r="F3153" s="55" t="str">
        <f t="shared" si="299"/>
        <v/>
      </c>
      <c r="G3153" s="55" t="str">
        <f t="shared" si="294"/>
        <v/>
      </c>
      <c r="H3153" s="136" t="str">
        <f>IF(AND(M3153&gt;0,M3153&lt;='Summary STATS'!$C$22),1,"")</f>
        <v/>
      </c>
      <c r="J3153" s="26">
        <v>3152</v>
      </c>
      <c r="R3153" s="15"/>
      <c r="S3153" s="15"/>
      <c r="EZ3153" s="134"/>
      <c r="FA3153" s="134"/>
      <c r="FB3153" s="134"/>
      <c r="FC3153" s="134"/>
      <c r="FD3153" s="134"/>
    </row>
    <row r="3154" spans="2:160" x14ac:dyDescent="0.2">
      <c r="B3154" s="55">
        <f t="shared" si="295"/>
        <v>0</v>
      </c>
      <c r="C3154" s="55" t="str">
        <f t="shared" si="296"/>
        <v/>
      </c>
      <c r="D3154" s="55" t="str">
        <f t="shared" si="297"/>
        <v/>
      </c>
      <c r="E3154" s="55" t="str">
        <f t="shared" si="298"/>
        <v/>
      </c>
      <c r="F3154" s="55" t="str">
        <f t="shared" si="299"/>
        <v/>
      </c>
      <c r="G3154" s="55" t="str">
        <f t="shared" si="294"/>
        <v/>
      </c>
      <c r="H3154" s="136" t="str">
        <f>IF(AND(M3154&gt;0,M3154&lt;='Summary STATS'!$C$22),1,"")</f>
        <v/>
      </c>
      <c r="J3154" s="26">
        <v>3153</v>
      </c>
      <c r="R3154" s="15"/>
      <c r="S3154" s="15"/>
      <c r="EZ3154" s="134"/>
      <c r="FA3154" s="134"/>
      <c r="FB3154" s="134"/>
      <c r="FC3154" s="134"/>
      <c r="FD3154" s="134"/>
    </row>
    <row r="3155" spans="2:160" x14ac:dyDescent="0.2">
      <c r="B3155" s="55">
        <f t="shared" si="295"/>
        <v>0</v>
      </c>
      <c r="C3155" s="55" t="str">
        <f t="shared" si="296"/>
        <v/>
      </c>
      <c r="D3155" s="55" t="str">
        <f t="shared" si="297"/>
        <v/>
      </c>
      <c r="E3155" s="55" t="str">
        <f t="shared" si="298"/>
        <v/>
      </c>
      <c r="F3155" s="55" t="str">
        <f t="shared" si="299"/>
        <v/>
      </c>
      <c r="G3155" s="55" t="str">
        <f t="shared" si="294"/>
        <v/>
      </c>
      <c r="H3155" s="136" t="str">
        <f>IF(AND(M3155&gt;0,M3155&lt;='Summary STATS'!$C$22),1,"")</f>
        <v/>
      </c>
      <c r="J3155" s="26">
        <v>3154</v>
      </c>
      <c r="R3155" s="15"/>
      <c r="S3155" s="15"/>
      <c r="EZ3155" s="134"/>
      <c r="FA3155" s="134"/>
      <c r="FB3155" s="134"/>
      <c r="FC3155" s="134"/>
      <c r="FD3155" s="134"/>
    </row>
    <row r="3156" spans="2:160" x14ac:dyDescent="0.2">
      <c r="B3156" s="55">
        <f t="shared" si="295"/>
        <v>0</v>
      </c>
      <c r="C3156" s="55" t="str">
        <f t="shared" si="296"/>
        <v/>
      </c>
      <c r="D3156" s="55" t="str">
        <f t="shared" si="297"/>
        <v/>
      </c>
      <c r="E3156" s="55" t="str">
        <f t="shared" si="298"/>
        <v/>
      </c>
      <c r="F3156" s="55" t="str">
        <f t="shared" si="299"/>
        <v/>
      </c>
      <c r="G3156" s="55" t="str">
        <f t="shared" si="294"/>
        <v/>
      </c>
      <c r="H3156" s="136" t="str">
        <f>IF(AND(M3156&gt;0,M3156&lt;='Summary STATS'!$C$22),1,"")</f>
        <v/>
      </c>
      <c r="J3156" s="26">
        <v>3155</v>
      </c>
      <c r="R3156" s="15"/>
      <c r="S3156" s="15"/>
      <c r="EZ3156" s="134"/>
      <c r="FA3156" s="134"/>
      <c r="FB3156" s="134"/>
      <c r="FC3156" s="134"/>
      <c r="FD3156" s="134"/>
    </row>
    <row r="3157" spans="2:160" x14ac:dyDescent="0.2">
      <c r="B3157" s="55">
        <f t="shared" si="295"/>
        <v>0</v>
      </c>
      <c r="C3157" s="55" t="str">
        <f t="shared" si="296"/>
        <v/>
      </c>
      <c r="D3157" s="55" t="str">
        <f t="shared" si="297"/>
        <v/>
      </c>
      <c r="E3157" s="55" t="str">
        <f t="shared" si="298"/>
        <v/>
      </c>
      <c r="F3157" s="55" t="str">
        <f t="shared" si="299"/>
        <v/>
      </c>
      <c r="G3157" s="55" t="str">
        <f t="shared" si="294"/>
        <v/>
      </c>
      <c r="H3157" s="136" t="str">
        <f>IF(AND(M3157&gt;0,M3157&lt;='Summary STATS'!$C$22),1,"")</f>
        <v/>
      </c>
      <c r="J3157" s="26">
        <v>3156</v>
      </c>
      <c r="R3157" s="15"/>
      <c r="S3157" s="15"/>
      <c r="EZ3157" s="134"/>
      <c r="FA3157" s="134"/>
      <c r="FB3157" s="134"/>
      <c r="FC3157" s="134"/>
      <c r="FD3157" s="134"/>
    </row>
    <row r="3158" spans="2:160" x14ac:dyDescent="0.2">
      <c r="B3158" s="55">
        <f t="shared" si="295"/>
        <v>0</v>
      </c>
      <c r="C3158" s="55" t="str">
        <f t="shared" si="296"/>
        <v/>
      </c>
      <c r="D3158" s="55" t="str">
        <f t="shared" si="297"/>
        <v/>
      </c>
      <c r="E3158" s="55" t="str">
        <f t="shared" si="298"/>
        <v/>
      </c>
      <c r="F3158" s="55" t="str">
        <f t="shared" si="299"/>
        <v/>
      </c>
      <c r="G3158" s="55" t="str">
        <f t="shared" si="294"/>
        <v/>
      </c>
      <c r="H3158" s="136" t="str">
        <f>IF(AND(M3158&gt;0,M3158&lt;='Summary STATS'!$C$22),1,"")</f>
        <v/>
      </c>
      <c r="J3158" s="26">
        <v>3157</v>
      </c>
      <c r="R3158" s="15"/>
      <c r="S3158" s="15"/>
      <c r="EZ3158" s="134"/>
      <c r="FA3158" s="134"/>
      <c r="FB3158" s="134"/>
      <c r="FC3158" s="134"/>
      <c r="FD3158" s="134"/>
    </row>
    <row r="3159" spans="2:160" x14ac:dyDescent="0.2">
      <c r="B3159" s="55">
        <f t="shared" si="295"/>
        <v>0</v>
      </c>
      <c r="C3159" s="55" t="str">
        <f t="shared" si="296"/>
        <v/>
      </c>
      <c r="D3159" s="55" t="str">
        <f t="shared" si="297"/>
        <v/>
      </c>
      <c r="E3159" s="55" t="str">
        <f t="shared" si="298"/>
        <v/>
      </c>
      <c r="F3159" s="55" t="str">
        <f t="shared" si="299"/>
        <v/>
      </c>
      <c r="G3159" s="55" t="str">
        <f t="shared" si="294"/>
        <v/>
      </c>
      <c r="H3159" s="136" t="str">
        <f>IF(AND(M3159&gt;0,M3159&lt;='Summary STATS'!$C$22),1,"")</f>
        <v/>
      </c>
      <c r="J3159" s="26">
        <v>3158</v>
      </c>
      <c r="R3159" s="15"/>
      <c r="S3159" s="15"/>
      <c r="EZ3159" s="134"/>
      <c r="FA3159" s="134"/>
      <c r="FB3159" s="134"/>
      <c r="FC3159" s="134"/>
      <c r="FD3159" s="134"/>
    </row>
    <row r="3160" spans="2:160" x14ac:dyDescent="0.2">
      <c r="B3160" s="55">
        <f t="shared" si="295"/>
        <v>0</v>
      </c>
      <c r="C3160" s="55" t="str">
        <f t="shared" si="296"/>
        <v/>
      </c>
      <c r="D3160" s="55" t="str">
        <f t="shared" si="297"/>
        <v/>
      </c>
      <c r="E3160" s="55" t="str">
        <f t="shared" si="298"/>
        <v/>
      </c>
      <c r="F3160" s="55" t="str">
        <f t="shared" si="299"/>
        <v/>
      </c>
      <c r="G3160" s="55" t="str">
        <f t="shared" si="294"/>
        <v/>
      </c>
      <c r="H3160" s="136" t="str">
        <f>IF(AND(M3160&gt;0,M3160&lt;='Summary STATS'!$C$22),1,"")</f>
        <v/>
      </c>
      <c r="J3160" s="26">
        <v>3159</v>
      </c>
      <c r="R3160" s="15"/>
      <c r="S3160" s="15"/>
      <c r="EZ3160" s="134"/>
      <c r="FA3160" s="134"/>
      <c r="FB3160" s="134"/>
      <c r="FC3160" s="134"/>
      <c r="FD3160" s="134"/>
    </row>
    <row r="3161" spans="2:160" x14ac:dyDescent="0.2">
      <c r="B3161" s="55">
        <f t="shared" si="295"/>
        <v>0</v>
      </c>
      <c r="C3161" s="55" t="str">
        <f t="shared" si="296"/>
        <v/>
      </c>
      <c r="D3161" s="55" t="str">
        <f t="shared" si="297"/>
        <v/>
      </c>
      <c r="E3161" s="55" t="str">
        <f t="shared" si="298"/>
        <v/>
      </c>
      <c r="F3161" s="55" t="str">
        <f t="shared" si="299"/>
        <v/>
      </c>
      <c r="G3161" s="55" t="str">
        <f t="shared" si="294"/>
        <v/>
      </c>
      <c r="H3161" s="136" t="str">
        <f>IF(AND(M3161&gt;0,M3161&lt;='Summary STATS'!$C$22),1,"")</f>
        <v/>
      </c>
      <c r="J3161" s="26">
        <v>3160</v>
      </c>
      <c r="R3161" s="15"/>
      <c r="S3161" s="15"/>
      <c r="EZ3161" s="134"/>
      <c r="FA3161" s="134"/>
      <c r="FB3161" s="134"/>
      <c r="FC3161" s="134"/>
      <c r="FD3161" s="134"/>
    </row>
    <row r="3162" spans="2:160" x14ac:dyDescent="0.2">
      <c r="B3162" s="55">
        <f t="shared" si="295"/>
        <v>0</v>
      </c>
      <c r="C3162" s="55" t="str">
        <f t="shared" si="296"/>
        <v/>
      </c>
      <c r="D3162" s="55" t="str">
        <f t="shared" si="297"/>
        <v/>
      </c>
      <c r="E3162" s="55" t="str">
        <f t="shared" si="298"/>
        <v/>
      </c>
      <c r="F3162" s="55" t="str">
        <f t="shared" si="299"/>
        <v/>
      </c>
      <c r="G3162" s="55" t="str">
        <f t="shared" ref="G3162:G3225" si="300">IF($B3162&gt;=1,$M3162,"")</f>
        <v/>
      </c>
      <c r="H3162" s="136" t="str">
        <f>IF(AND(M3162&gt;0,M3162&lt;='Summary STATS'!$C$22),1,"")</f>
        <v/>
      </c>
      <c r="J3162" s="26">
        <v>3161</v>
      </c>
      <c r="R3162" s="15"/>
      <c r="S3162" s="15"/>
      <c r="EZ3162" s="134"/>
      <c r="FA3162" s="134"/>
      <c r="FB3162" s="134"/>
      <c r="FC3162" s="134"/>
      <c r="FD3162" s="134"/>
    </row>
    <row r="3163" spans="2:160" x14ac:dyDescent="0.2">
      <c r="B3163" s="55">
        <f t="shared" si="295"/>
        <v>0</v>
      </c>
      <c r="C3163" s="55" t="str">
        <f t="shared" si="296"/>
        <v/>
      </c>
      <c r="D3163" s="55" t="str">
        <f t="shared" si="297"/>
        <v/>
      </c>
      <c r="E3163" s="55" t="str">
        <f t="shared" si="298"/>
        <v/>
      </c>
      <c r="F3163" s="55" t="str">
        <f t="shared" si="299"/>
        <v/>
      </c>
      <c r="G3163" s="55" t="str">
        <f t="shared" si="300"/>
        <v/>
      </c>
      <c r="H3163" s="136" t="str">
        <f>IF(AND(M3163&gt;0,M3163&lt;='Summary STATS'!$C$22),1,"")</f>
        <v/>
      </c>
      <c r="J3163" s="26">
        <v>3162</v>
      </c>
      <c r="R3163" s="15"/>
      <c r="S3163" s="15"/>
      <c r="EZ3163" s="134"/>
      <c r="FA3163" s="134"/>
      <c r="FB3163" s="134"/>
      <c r="FC3163" s="134"/>
      <c r="FD3163" s="134"/>
    </row>
    <row r="3164" spans="2:160" x14ac:dyDescent="0.2">
      <c r="B3164" s="55">
        <f t="shared" si="295"/>
        <v>0</v>
      </c>
      <c r="C3164" s="55" t="str">
        <f t="shared" si="296"/>
        <v/>
      </c>
      <c r="D3164" s="55" t="str">
        <f t="shared" si="297"/>
        <v/>
      </c>
      <c r="E3164" s="55" t="str">
        <f t="shared" si="298"/>
        <v/>
      </c>
      <c r="F3164" s="55" t="str">
        <f t="shared" si="299"/>
        <v/>
      </c>
      <c r="G3164" s="55" t="str">
        <f t="shared" si="300"/>
        <v/>
      </c>
      <c r="H3164" s="136" t="str">
        <f>IF(AND(M3164&gt;0,M3164&lt;='Summary STATS'!$C$22),1,"")</f>
        <v/>
      </c>
      <c r="J3164" s="26">
        <v>3163</v>
      </c>
      <c r="R3164" s="15"/>
      <c r="S3164" s="15"/>
      <c r="EZ3164" s="134"/>
      <c r="FA3164" s="134"/>
      <c r="FB3164" s="134"/>
      <c r="FC3164" s="134"/>
      <c r="FD3164" s="134"/>
    </row>
    <row r="3165" spans="2:160" x14ac:dyDescent="0.2">
      <c r="B3165" s="55">
        <f t="shared" si="295"/>
        <v>0</v>
      </c>
      <c r="C3165" s="55" t="str">
        <f t="shared" si="296"/>
        <v/>
      </c>
      <c r="D3165" s="55" t="str">
        <f t="shared" si="297"/>
        <v/>
      </c>
      <c r="E3165" s="55" t="str">
        <f t="shared" si="298"/>
        <v/>
      </c>
      <c r="F3165" s="55" t="str">
        <f t="shared" si="299"/>
        <v/>
      </c>
      <c r="G3165" s="55" t="str">
        <f t="shared" si="300"/>
        <v/>
      </c>
      <c r="H3165" s="136" t="str">
        <f>IF(AND(M3165&gt;0,M3165&lt;='Summary STATS'!$C$22),1,"")</f>
        <v/>
      </c>
      <c r="J3165" s="26">
        <v>3164</v>
      </c>
      <c r="R3165" s="15"/>
      <c r="S3165" s="15"/>
      <c r="EZ3165" s="134"/>
      <c r="FA3165" s="134"/>
      <c r="FB3165" s="134"/>
      <c r="FC3165" s="134"/>
      <c r="FD3165" s="134"/>
    </row>
    <row r="3166" spans="2:160" x14ac:dyDescent="0.2">
      <c r="B3166" s="55">
        <f t="shared" si="295"/>
        <v>0</v>
      </c>
      <c r="C3166" s="55" t="str">
        <f t="shared" si="296"/>
        <v/>
      </c>
      <c r="D3166" s="55" t="str">
        <f t="shared" si="297"/>
        <v/>
      </c>
      <c r="E3166" s="55" t="str">
        <f t="shared" si="298"/>
        <v/>
      </c>
      <c r="F3166" s="55" t="str">
        <f t="shared" si="299"/>
        <v/>
      </c>
      <c r="G3166" s="55" t="str">
        <f t="shared" si="300"/>
        <v/>
      </c>
      <c r="H3166" s="136" t="str">
        <f>IF(AND(M3166&gt;0,M3166&lt;='Summary STATS'!$C$22),1,"")</f>
        <v/>
      </c>
      <c r="J3166" s="26">
        <v>3165</v>
      </c>
      <c r="R3166" s="15"/>
      <c r="S3166" s="15"/>
      <c r="EZ3166" s="134"/>
      <c r="FA3166" s="134"/>
      <c r="FB3166" s="134"/>
      <c r="FC3166" s="134"/>
      <c r="FD3166" s="134"/>
    </row>
    <row r="3167" spans="2:160" x14ac:dyDescent="0.2">
      <c r="B3167" s="55">
        <f t="shared" si="295"/>
        <v>0</v>
      </c>
      <c r="C3167" s="55" t="str">
        <f t="shared" si="296"/>
        <v/>
      </c>
      <c r="D3167" s="55" t="str">
        <f t="shared" si="297"/>
        <v/>
      </c>
      <c r="E3167" s="55" t="str">
        <f t="shared" si="298"/>
        <v/>
      </c>
      <c r="F3167" s="55" t="str">
        <f t="shared" si="299"/>
        <v/>
      </c>
      <c r="G3167" s="55" t="str">
        <f t="shared" si="300"/>
        <v/>
      </c>
      <c r="H3167" s="136" t="str">
        <f>IF(AND(M3167&gt;0,M3167&lt;='Summary STATS'!$C$22),1,"")</f>
        <v/>
      </c>
      <c r="J3167" s="26">
        <v>3166</v>
      </c>
      <c r="R3167" s="15"/>
      <c r="S3167" s="15"/>
      <c r="EZ3167" s="134"/>
      <c r="FA3167" s="134"/>
      <c r="FB3167" s="134"/>
      <c r="FC3167" s="134"/>
      <c r="FD3167" s="134"/>
    </row>
    <row r="3168" spans="2:160" x14ac:dyDescent="0.2">
      <c r="B3168" s="55">
        <f t="shared" si="295"/>
        <v>0</v>
      </c>
      <c r="C3168" s="55" t="str">
        <f t="shared" si="296"/>
        <v/>
      </c>
      <c r="D3168" s="55" t="str">
        <f t="shared" si="297"/>
        <v/>
      </c>
      <c r="E3168" s="55" t="str">
        <f t="shared" si="298"/>
        <v/>
      </c>
      <c r="F3168" s="55" t="str">
        <f t="shared" si="299"/>
        <v/>
      </c>
      <c r="G3168" s="55" t="str">
        <f t="shared" si="300"/>
        <v/>
      </c>
      <c r="H3168" s="136" t="str">
        <f>IF(AND(M3168&gt;0,M3168&lt;='Summary STATS'!$C$22),1,"")</f>
        <v/>
      </c>
      <c r="J3168" s="26">
        <v>3167</v>
      </c>
      <c r="R3168" s="15"/>
      <c r="S3168" s="15"/>
      <c r="EZ3168" s="134"/>
      <c r="FA3168" s="134"/>
      <c r="FB3168" s="134"/>
      <c r="FC3168" s="134"/>
      <c r="FD3168" s="134"/>
    </row>
    <row r="3169" spans="2:160" x14ac:dyDescent="0.2">
      <c r="B3169" s="55">
        <f t="shared" si="295"/>
        <v>0</v>
      </c>
      <c r="C3169" s="55" t="str">
        <f t="shared" si="296"/>
        <v/>
      </c>
      <c r="D3169" s="55" t="str">
        <f t="shared" si="297"/>
        <v/>
      </c>
      <c r="E3169" s="55" t="str">
        <f t="shared" si="298"/>
        <v/>
      </c>
      <c r="F3169" s="55" t="str">
        <f t="shared" si="299"/>
        <v/>
      </c>
      <c r="G3169" s="55" t="str">
        <f t="shared" si="300"/>
        <v/>
      </c>
      <c r="H3169" s="136" t="str">
        <f>IF(AND(M3169&gt;0,M3169&lt;='Summary STATS'!$C$22),1,"")</f>
        <v/>
      </c>
      <c r="J3169" s="26">
        <v>3168</v>
      </c>
      <c r="R3169" s="15"/>
      <c r="S3169" s="15"/>
      <c r="EZ3169" s="134"/>
      <c r="FA3169" s="134"/>
      <c r="FB3169" s="134"/>
      <c r="FC3169" s="134"/>
      <c r="FD3169" s="134"/>
    </row>
    <row r="3170" spans="2:160" x14ac:dyDescent="0.2">
      <c r="B3170" s="55">
        <f t="shared" si="295"/>
        <v>0</v>
      </c>
      <c r="C3170" s="55" t="str">
        <f t="shared" si="296"/>
        <v/>
      </c>
      <c r="D3170" s="55" t="str">
        <f t="shared" si="297"/>
        <v/>
      </c>
      <c r="E3170" s="55" t="str">
        <f t="shared" si="298"/>
        <v/>
      </c>
      <c r="F3170" s="55" t="str">
        <f t="shared" si="299"/>
        <v/>
      </c>
      <c r="G3170" s="55" t="str">
        <f t="shared" si="300"/>
        <v/>
      </c>
      <c r="H3170" s="136" t="str">
        <f>IF(AND(M3170&gt;0,M3170&lt;='Summary STATS'!$C$22),1,"")</f>
        <v/>
      </c>
      <c r="J3170" s="26">
        <v>3169</v>
      </c>
      <c r="R3170" s="15"/>
      <c r="S3170" s="15"/>
      <c r="EZ3170" s="134"/>
      <c r="FA3170" s="134"/>
      <c r="FB3170" s="134"/>
      <c r="FC3170" s="134"/>
      <c r="FD3170" s="134"/>
    </row>
    <row r="3171" spans="2:160" x14ac:dyDescent="0.2">
      <c r="B3171" s="55">
        <f t="shared" si="295"/>
        <v>0</v>
      </c>
      <c r="C3171" s="55" t="str">
        <f t="shared" si="296"/>
        <v/>
      </c>
      <c r="D3171" s="55" t="str">
        <f t="shared" si="297"/>
        <v/>
      </c>
      <c r="E3171" s="55" t="str">
        <f t="shared" si="298"/>
        <v/>
      </c>
      <c r="F3171" s="55" t="str">
        <f t="shared" si="299"/>
        <v/>
      </c>
      <c r="G3171" s="55" t="str">
        <f t="shared" si="300"/>
        <v/>
      </c>
      <c r="H3171" s="136" t="str">
        <f>IF(AND(M3171&gt;0,M3171&lt;='Summary STATS'!$C$22),1,"")</f>
        <v/>
      </c>
      <c r="J3171" s="26">
        <v>3170</v>
      </c>
      <c r="R3171" s="15"/>
      <c r="S3171" s="15"/>
      <c r="EZ3171" s="134"/>
      <c r="FA3171" s="134"/>
      <c r="FB3171" s="134"/>
      <c r="FC3171" s="134"/>
      <c r="FD3171" s="134"/>
    </row>
    <row r="3172" spans="2:160" x14ac:dyDescent="0.2">
      <c r="B3172" s="55">
        <f t="shared" si="295"/>
        <v>0</v>
      </c>
      <c r="C3172" s="55" t="str">
        <f t="shared" si="296"/>
        <v/>
      </c>
      <c r="D3172" s="55" t="str">
        <f t="shared" si="297"/>
        <v/>
      </c>
      <c r="E3172" s="55" t="str">
        <f t="shared" si="298"/>
        <v/>
      </c>
      <c r="F3172" s="55" t="str">
        <f t="shared" si="299"/>
        <v/>
      </c>
      <c r="G3172" s="55" t="str">
        <f t="shared" si="300"/>
        <v/>
      </c>
      <c r="H3172" s="136" t="str">
        <f>IF(AND(M3172&gt;0,M3172&lt;='Summary STATS'!$C$22),1,"")</f>
        <v/>
      </c>
      <c r="J3172" s="26">
        <v>3171</v>
      </c>
      <c r="R3172" s="15"/>
      <c r="S3172" s="15"/>
      <c r="EZ3172" s="134"/>
      <c r="FA3172" s="134"/>
      <c r="FB3172" s="134"/>
      <c r="FC3172" s="134"/>
      <c r="FD3172" s="134"/>
    </row>
    <row r="3173" spans="2:160" x14ac:dyDescent="0.2">
      <c r="B3173" s="55">
        <f t="shared" si="295"/>
        <v>0</v>
      </c>
      <c r="C3173" s="55" t="str">
        <f t="shared" si="296"/>
        <v/>
      </c>
      <c r="D3173" s="55" t="str">
        <f t="shared" si="297"/>
        <v/>
      </c>
      <c r="E3173" s="55" t="str">
        <f t="shared" si="298"/>
        <v/>
      </c>
      <c r="F3173" s="55" t="str">
        <f t="shared" si="299"/>
        <v/>
      </c>
      <c r="G3173" s="55" t="str">
        <f t="shared" si="300"/>
        <v/>
      </c>
      <c r="H3173" s="136" t="str">
        <f>IF(AND(M3173&gt;0,M3173&lt;='Summary STATS'!$C$22),1,"")</f>
        <v/>
      </c>
      <c r="J3173" s="26">
        <v>3172</v>
      </c>
      <c r="R3173" s="15"/>
      <c r="S3173" s="15"/>
      <c r="EZ3173" s="134"/>
      <c r="FA3173" s="134"/>
      <c r="FB3173" s="134"/>
      <c r="FC3173" s="134"/>
      <c r="FD3173" s="134"/>
    </row>
    <row r="3174" spans="2:160" x14ac:dyDescent="0.2">
      <c r="B3174" s="55">
        <f t="shared" si="295"/>
        <v>0</v>
      </c>
      <c r="C3174" s="55" t="str">
        <f t="shared" si="296"/>
        <v/>
      </c>
      <c r="D3174" s="55" t="str">
        <f t="shared" si="297"/>
        <v/>
      </c>
      <c r="E3174" s="55" t="str">
        <f t="shared" si="298"/>
        <v/>
      </c>
      <c r="F3174" s="55" t="str">
        <f t="shared" si="299"/>
        <v/>
      </c>
      <c r="G3174" s="55" t="str">
        <f t="shared" si="300"/>
        <v/>
      </c>
      <c r="H3174" s="136" t="str">
        <f>IF(AND(M3174&gt;0,M3174&lt;='Summary STATS'!$C$22),1,"")</f>
        <v/>
      </c>
      <c r="J3174" s="26">
        <v>3173</v>
      </c>
      <c r="R3174" s="15"/>
      <c r="S3174" s="15"/>
      <c r="EZ3174" s="134"/>
      <c r="FA3174" s="134"/>
      <c r="FB3174" s="134"/>
      <c r="FC3174" s="134"/>
      <c r="FD3174" s="134"/>
    </row>
    <row r="3175" spans="2:160" x14ac:dyDescent="0.2">
      <c r="B3175" s="55">
        <f t="shared" si="295"/>
        <v>0</v>
      </c>
      <c r="C3175" s="55" t="str">
        <f t="shared" si="296"/>
        <v/>
      </c>
      <c r="D3175" s="55" t="str">
        <f t="shared" si="297"/>
        <v/>
      </c>
      <c r="E3175" s="55" t="str">
        <f t="shared" si="298"/>
        <v/>
      </c>
      <c r="F3175" s="55" t="str">
        <f t="shared" si="299"/>
        <v/>
      </c>
      <c r="G3175" s="55" t="str">
        <f t="shared" si="300"/>
        <v/>
      </c>
      <c r="H3175" s="136" t="str">
        <f>IF(AND(M3175&gt;0,M3175&lt;='Summary STATS'!$C$22),1,"")</f>
        <v/>
      </c>
      <c r="J3175" s="26">
        <v>3174</v>
      </c>
      <c r="R3175" s="15"/>
      <c r="S3175" s="15"/>
      <c r="EZ3175" s="134"/>
      <c r="FA3175" s="134"/>
      <c r="FB3175" s="134"/>
      <c r="FC3175" s="134"/>
      <c r="FD3175" s="134"/>
    </row>
    <row r="3176" spans="2:160" x14ac:dyDescent="0.2">
      <c r="B3176" s="55">
        <f t="shared" si="295"/>
        <v>0</v>
      </c>
      <c r="C3176" s="55" t="str">
        <f t="shared" si="296"/>
        <v/>
      </c>
      <c r="D3176" s="55" t="str">
        <f t="shared" si="297"/>
        <v/>
      </c>
      <c r="E3176" s="55" t="str">
        <f t="shared" si="298"/>
        <v/>
      </c>
      <c r="F3176" s="55" t="str">
        <f t="shared" si="299"/>
        <v/>
      </c>
      <c r="G3176" s="55" t="str">
        <f t="shared" si="300"/>
        <v/>
      </c>
      <c r="H3176" s="136" t="str">
        <f>IF(AND(M3176&gt;0,M3176&lt;='Summary STATS'!$C$22),1,"")</f>
        <v/>
      </c>
      <c r="J3176" s="26">
        <v>3175</v>
      </c>
      <c r="R3176" s="15"/>
      <c r="S3176" s="15"/>
      <c r="EZ3176" s="134"/>
      <c r="FA3176" s="134"/>
      <c r="FB3176" s="134"/>
      <c r="FC3176" s="134"/>
      <c r="FD3176" s="134"/>
    </row>
    <row r="3177" spans="2:160" x14ac:dyDescent="0.2">
      <c r="B3177" s="55">
        <f t="shared" si="295"/>
        <v>0</v>
      </c>
      <c r="C3177" s="55" t="str">
        <f t="shared" si="296"/>
        <v/>
      </c>
      <c r="D3177" s="55" t="str">
        <f t="shared" si="297"/>
        <v/>
      </c>
      <c r="E3177" s="55" t="str">
        <f t="shared" si="298"/>
        <v/>
      </c>
      <c r="F3177" s="55" t="str">
        <f t="shared" si="299"/>
        <v/>
      </c>
      <c r="G3177" s="55" t="str">
        <f t="shared" si="300"/>
        <v/>
      </c>
      <c r="H3177" s="136" t="str">
        <f>IF(AND(M3177&gt;0,M3177&lt;='Summary STATS'!$C$22),1,"")</f>
        <v/>
      </c>
      <c r="J3177" s="26">
        <v>3176</v>
      </c>
      <c r="R3177" s="15"/>
      <c r="S3177" s="15"/>
      <c r="EZ3177" s="134"/>
      <c r="FA3177" s="134"/>
      <c r="FB3177" s="134"/>
      <c r="FC3177" s="134"/>
      <c r="FD3177" s="134"/>
    </row>
    <row r="3178" spans="2:160" x14ac:dyDescent="0.2">
      <c r="B3178" s="55">
        <f t="shared" si="295"/>
        <v>0</v>
      </c>
      <c r="C3178" s="55" t="str">
        <f t="shared" si="296"/>
        <v/>
      </c>
      <c r="D3178" s="55" t="str">
        <f t="shared" si="297"/>
        <v/>
      </c>
      <c r="E3178" s="55" t="str">
        <f t="shared" si="298"/>
        <v/>
      </c>
      <c r="F3178" s="55" t="str">
        <f t="shared" si="299"/>
        <v/>
      </c>
      <c r="G3178" s="55" t="str">
        <f t="shared" si="300"/>
        <v/>
      </c>
      <c r="H3178" s="136" t="str">
        <f>IF(AND(M3178&gt;0,M3178&lt;='Summary STATS'!$C$22),1,"")</f>
        <v/>
      </c>
      <c r="J3178" s="26">
        <v>3177</v>
      </c>
      <c r="R3178" s="15"/>
      <c r="S3178" s="15"/>
      <c r="EZ3178" s="134"/>
      <c r="FA3178" s="134"/>
      <c r="FB3178" s="134"/>
      <c r="FC3178" s="134"/>
      <c r="FD3178" s="134"/>
    </row>
    <row r="3179" spans="2:160" x14ac:dyDescent="0.2">
      <c r="B3179" s="55">
        <f t="shared" si="295"/>
        <v>0</v>
      </c>
      <c r="C3179" s="55" t="str">
        <f t="shared" si="296"/>
        <v/>
      </c>
      <c r="D3179" s="55" t="str">
        <f t="shared" si="297"/>
        <v/>
      </c>
      <c r="E3179" s="55" t="str">
        <f t="shared" si="298"/>
        <v/>
      </c>
      <c r="F3179" s="55" t="str">
        <f t="shared" si="299"/>
        <v/>
      </c>
      <c r="G3179" s="55" t="str">
        <f t="shared" si="300"/>
        <v/>
      </c>
      <c r="H3179" s="136" t="str">
        <f>IF(AND(M3179&gt;0,M3179&lt;='Summary STATS'!$C$22),1,"")</f>
        <v/>
      </c>
      <c r="J3179" s="26">
        <v>3178</v>
      </c>
      <c r="R3179" s="15"/>
      <c r="S3179" s="15"/>
      <c r="EZ3179" s="134"/>
      <c r="FA3179" s="134"/>
      <c r="FB3179" s="134"/>
      <c r="FC3179" s="134"/>
      <c r="FD3179" s="134"/>
    </row>
    <row r="3180" spans="2:160" x14ac:dyDescent="0.2">
      <c r="B3180" s="55">
        <f t="shared" si="295"/>
        <v>0</v>
      </c>
      <c r="C3180" s="55" t="str">
        <f t="shared" si="296"/>
        <v/>
      </c>
      <c r="D3180" s="55" t="str">
        <f t="shared" si="297"/>
        <v/>
      </c>
      <c r="E3180" s="55" t="str">
        <f t="shared" si="298"/>
        <v/>
      </c>
      <c r="F3180" s="55" t="str">
        <f t="shared" si="299"/>
        <v/>
      </c>
      <c r="G3180" s="55" t="str">
        <f t="shared" si="300"/>
        <v/>
      </c>
      <c r="H3180" s="136" t="str">
        <f>IF(AND(M3180&gt;0,M3180&lt;='Summary STATS'!$C$22),1,"")</f>
        <v/>
      </c>
      <c r="J3180" s="26">
        <v>3179</v>
      </c>
      <c r="R3180" s="15"/>
      <c r="S3180" s="15"/>
      <c r="EZ3180" s="134"/>
      <c r="FA3180" s="134"/>
      <c r="FB3180" s="134"/>
      <c r="FC3180" s="134"/>
      <c r="FD3180" s="134"/>
    </row>
    <row r="3181" spans="2:160" x14ac:dyDescent="0.2">
      <c r="B3181" s="55">
        <f t="shared" si="295"/>
        <v>0</v>
      </c>
      <c r="C3181" s="55" t="str">
        <f t="shared" si="296"/>
        <v/>
      </c>
      <c r="D3181" s="55" t="str">
        <f t="shared" si="297"/>
        <v/>
      </c>
      <c r="E3181" s="55" t="str">
        <f t="shared" si="298"/>
        <v/>
      </c>
      <c r="F3181" s="55" t="str">
        <f t="shared" si="299"/>
        <v/>
      </c>
      <c r="G3181" s="55" t="str">
        <f t="shared" si="300"/>
        <v/>
      </c>
      <c r="H3181" s="136" t="str">
        <f>IF(AND(M3181&gt;0,M3181&lt;='Summary STATS'!$C$22),1,"")</f>
        <v/>
      </c>
      <c r="J3181" s="26">
        <v>3180</v>
      </c>
      <c r="R3181" s="15"/>
      <c r="S3181" s="15"/>
      <c r="EZ3181" s="134"/>
      <c r="FA3181" s="134"/>
      <c r="FB3181" s="134"/>
      <c r="FC3181" s="134"/>
      <c r="FD3181" s="134"/>
    </row>
    <row r="3182" spans="2:160" x14ac:dyDescent="0.2">
      <c r="B3182" s="55">
        <f t="shared" si="295"/>
        <v>0</v>
      </c>
      <c r="C3182" s="55" t="str">
        <f t="shared" si="296"/>
        <v/>
      </c>
      <c r="D3182" s="55" t="str">
        <f t="shared" si="297"/>
        <v/>
      </c>
      <c r="E3182" s="55" t="str">
        <f t="shared" si="298"/>
        <v/>
      </c>
      <c r="F3182" s="55" t="str">
        <f t="shared" si="299"/>
        <v/>
      </c>
      <c r="G3182" s="55" t="str">
        <f t="shared" si="300"/>
        <v/>
      </c>
      <c r="H3182" s="136" t="str">
        <f>IF(AND(M3182&gt;0,M3182&lt;='Summary STATS'!$C$22),1,"")</f>
        <v/>
      </c>
      <c r="J3182" s="26">
        <v>3181</v>
      </c>
      <c r="R3182" s="15"/>
      <c r="S3182" s="15"/>
      <c r="EZ3182" s="134"/>
      <c r="FA3182" s="134"/>
      <c r="FB3182" s="134"/>
      <c r="FC3182" s="134"/>
      <c r="FD3182" s="134"/>
    </row>
    <row r="3183" spans="2:160" x14ac:dyDescent="0.2">
      <c r="B3183" s="55">
        <f t="shared" si="295"/>
        <v>0</v>
      </c>
      <c r="C3183" s="55" t="str">
        <f t="shared" si="296"/>
        <v/>
      </c>
      <c r="D3183" s="55" t="str">
        <f t="shared" si="297"/>
        <v/>
      </c>
      <c r="E3183" s="55" t="str">
        <f t="shared" si="298"/>
        <v/>
      </c>
      <c r="F3183" s="55" t="str">
        <f t="shared" si="299"/>
        <v/>
      </c>
      <c r="G3183" s="55" t="str">
        <f t="shared" si="300"/>
        <v/>
      </c>
      <c r="H3183" s="136" t="str">
        <f>IF(AND(M3183&gt;0,M3183&lt;='Summary STATS'!$C$22),1,"")</f>
        <v/>
      </c>
      <c r="J3183" s="26">
        <v>3182</v>
      </c>
      <c r="R3183" s="15"/>
      <c r="S3183" s="15"/>
      <c r="EZ3183" s="134"/>
      <c r="FA3183" s="134"/>
      <c r="FB3183" s="134"/>
      <c r="FC3183" s="134"/>
      <c r="FD3183" s="134"/>
    </row>
    <row r="3184" spans="2:160" x14ac:dyDescent="0.2">
      <c r="B3184" s="55">
        <f t="shared" si="295"/>
        <v>0</v>
      </c>
      <c r="C3184" s="55" t="str">
        <f t="shared" si="296"/>
        <v/>
      </c>
      <c r="D3184" s="55" t="str">
        <f t="shared" si="297"/>
        <v/>
      </c>
      <c r="E3184" s="55" t="str">
        <f t="shared" si="298"/>
        <v/>
      </c>
      <c r="F3184" s="55" t="str">
        <f t="shared" si="299"/>
        <v/>
      </c>
      <c r="G3184" s="55" t="str">
        <f t="shared" si="300"/>
        <v/>
      </c>
      <c r="H3184" s="136" t="str">
        <f>IF(AND(M3184&gt;0,M3184&lt;='Summary STATS'!$C$22),1,"")</f>
        <v/>
      </c>
      <c r="J3184" s="26">
        <v>3183</v>
      </c>
      <c r="R3184" s="15"/>
      <c r="S3184" s="15"/>
      <c r="EZ3184" s="134"/>
      <c r="FA3184" s="134"/>
      <c r="FB3184" s="134"/>
      <c r="FC3184" s="134"/>
      <c r="FD3184" s="134"/>
    </row>
    <row r="3185" spans="2:160" x14ac:dyDescent="0.2">
      <c r="B3185" s="55">
        <f t="shared" si="295"/>
        <v>0</v>
      </c>
      <c r="C3185" s="55" t="str">
        <f t="shared" si="296"/>
        <v/>
      </c>
      <c r="D3185" s="55" t="str">
        <f t="shared" si="297"/>
        <v/>
      </c>
      <c r="E3185" s="55" t="str">
        <f t="shared" si="298"/>
        <v/>
      </c>
      <c r="F3185" s="55" t="str">
        <f t="shared" si="299"/>
        <v/>
      </c>
      <c r="G3185" s="55" t="str">
        <f t="shared" si="300"/>
        <v/>
      </c>
      <c r="H3185" s="136" t="str">
        <f>IF(AND(M3185&gt;0,M3185&lt;='Summary STATS'!$C$22),1,"")</f>
        <v/>
      </c>
      <c r="J3185" s="26">
        <v>3184</v>
      </c>
      <c r="R3185" s="15"/>
      <c r="S3185" s="15"/>
      <c r="EZ3185" s="134"/>
      <c r="FA3185" s="134"/>
      <c r="FB3185" s="134"/>
      <c r="FC3185" s="134"/>
      <c r="FD3185" s="134"/>
    </row>
    <row r="3186" spans="2:160" x14ac:dyDescent="0.2">
      <c r="B3186" s="55">
        <f t="shared" si="295"/>
        <v>0</v>
      </c>
      <c r="C3186" s="55" t="str">
        <f t="shared" si="296"/>
        <v/>
      </c>
      <c r="D3186" s="55" t="str">
        <f t="shared" si="297"/>
        <v/>
      </c>
      <c r="E3186" s="55" t="str">
        <f t="shared" si="298"/>
        <v/>
      </c>
      <c r="F3186" s="55" t="str">
        <f t="shared" si="299"/>
        <v/>
      </c>
      <c r="G3186" s="55" t="str">
        <f t="shared" si="300"/>
        <v/>
      </c>
      <c r="H3186" s="136" t="str">
        <f>IF(AND(M3186&gt;0,M3186&lt;='Summary STATS'!$C$22),1,"")</f>
        <v/>
      </c>
      <c r="J3186" s="26">
        <v>3185</v>
      </c>
      <c r="R3186" s="15"/>
      <c r="S3186" s="15"/>
      <c r="EZ3186" s="134"/>
      <c r="FA3186" s="134"/>
      <c r="FB3186" s="134"/>
      <c r="FC3186" s="134"/>
      <c r="FD3186" s="134"/>
    </row>
    <row r="3187" spans="2:160" x14ac:dyDescent="0.2">
      <c r="B3187" s="55">
        <f t="shared" si="295"/>
        <v>0</v>
      </c>
      <c r="C3187" s="55" t="str">
        <f t="shared" si="296"/>
        <v/>
      </c>
      <c r="D3187" s="55" t="str">
        <f t="shared" si="297"/>
        <v/>
      </c>
      <c r="E3187" s="55" t="str">
        <f t="shared" si="298"/>
        <v/>
      </c>
      <c r="F3187" s="55" t="str">
        <f t="shared" si="299"/>
        <v/>
      </c>
      <c r="G3187" s="55" t="str">
        <f t="shared" si="300"/>
        <v/>
      </c>
      <c r="H3187" s="136" t="str">
        <f>IF(AND(M3187&gt;0,M3187&lt;='Summary STATS'!$C$22),1,"")</f>
        <v/>
      </c>
      <c r="J3187" s="26">
        <v>3186</v>
      </c>
      <c r="R3187" s="15"/>
      <c r="S3187" s="15"/>
      <c r="EZ3187" s="134"/>
      <c r="FA3187" s="134"/>
      <c r="FB3187" s="134"/>
      <c r="FC3187" s="134"/>
      <c r="FD3187" s="134"/>
    </row>
    <row r="3188" spans="2:160" x14ac:dyDescent="0.2">
      <c r="B3188" s="55">
        <f t="shared" si="295"/>
        <v>0</v>
      </c>
      <c r="C3188" s="55" t="str">
        <f t="shared" si="296"/>
        <v/>
      </c>
      <c r="D3188" s="55" t="str">
        <f t="shared" si="297"/>
        <v/>
      </c>
      <c r="E3188" s="55" t="str">
        <f t="shared" si="298"/>
        <v/>
      </c>
      <c r="F3188" s="55" t="str">
        <f t="shared" si="299"/>
        <v/>
      </c>
      <c r="G3188" s="55" t="str">
        <f t="shared" si="300"/>
        <v/>
      </c>
      <c r="H3188" s="136" t="str">
        <f>IF(AND(M3188&gt;0,M3188&lt;='Summary STATS'!$C$22),1,"")</f>
        <v/>
      </c>
      <c r="J3188" s="26">
        <v>3187</v>
      </c>
      <c r="R3188" s="15"/>
      <c r="S3188" s="15"/>
      <c r="EZ3188" s="134"/>
      <c r="FA3188" s="134"/>
      <c r="FB3188" s="134"/>
      <c r="FC3188" s="134"/>
      <c r="FD3188" s="134"/>
    </row>
    <row r="3189" spans="2:160" x14ac:dyDescent="0.2">
      <c r="B3189" s="55">
        <f t="shared" si="295"/>
        <v>0</v>
      </c>
      <c r="C3189" s="55" t="str">
        <f t="shared" si="296"/>
        <v/>
      </c>
      <c r="D3189" s="55" t="str">
        <f t="shared" si="297"/>
        <v/>
      </c>
      <c r="E3189" s="55" t="str">
        <f t="shared" si="298"/>
        <v/>
      </c>
      <c r="F3189" s="55" t="str">
        <f t="shared" si="299"/>
        <v/>
      </c>
      <c r="G3189" s="55" t="str">
        <f t="shared" si="300"/>
        <v/>
      </c>
      <c r="H3189" s="136" t="str">
        <f>IF(AND(M3189&gt;0,M3189&lt;='Summary STATS'!$C$22),1,"")</f>
        <v/>
      </c>
      <c r="J3189" s="26">
        <v>3188</v>
      </c>
      <c r="R3189" s="15"/>
      <c r="S3189" s="15"/>
      <c r="EZ3189" s="134"/>
      <c r="FA3189" s="134"/>
      <c r="FB3189" s="134"/>
      <c r="FC3189" s="134"/>
      <c r="FD3189" s="134"/>
    </row>
    <row r="3190" spans="2:160" x14ac:dyDescent="0.2">
      <c r="B3190" s="55">
        <f t="shared" si="295"/>
        <v>0</v>
      </c>
      <c r="C3190" s="55" t="str">
        <f t="shared" si="296"/>
        <v/>
      </c>
      <c r="D3190" s="55" t="str">
        <f t="shared" si="297"/>
        <v/>
      </c>
      <c r="E3190" s="55" t="str">
        <f t="shared" si="298"/>
        <v/>
      </c>
      <c r="F3190" s="55" t="str">
        <f t="shared" si="299"/>
        <v/>
      </c>
      <c r="G3190" s="55" t="str">
        <f t="shared" si="300"/>
        <v/>
      </c>
      <c r="H3190" s="136" t="str">
        <f>IF(AND(M3190&gt;0,M3190&lt;='Summary STATS'!$C$22),1,"")</f>
        <v/>
      </c>
      <c r="J3190" s="26">
        <v>3189</v>
      </c>
      <c r="R3190" s="15"/>
      <c r="S3190" s="15"/>
      <c r="EZ3190" s="134"/>
      <c r="FA3190" s="134"/>
      <c r="FB3190" s="134"/>
      <c r="FC3190" s="134"/>
      <c r="FD3190" s="134"/>
    </row>
    <row r="3191" spans="2:160" x14ac:dyDescent="0.2">
      <c r="B3191" s="55">
        <f t="shared" si="295"/>
        <v>0</v>
      </c>
      <c r="C3191" s="55" t="str">
        <f t="shared" si="296"/>
        <v/>
      </c>
      <c r="D3191" s="55" t="str">
        <f t="shared" si="297"/>
        <v/>
      </c>
      <c r="E3191" s="55" t="str">
        <f t="shared" si="298"/>
        <v/>
      </c>
      <c r="F3191" s="55" t="str">
        <f t="shared" si="299"/>
        <v/>
      </c>
      <c r="G3191" s="55" t="str">
        <f t="shared" si="300"/>
        <v/>
      </c>
      <c r="H3191" s="136" t="str">
        <f>IF(AND(M3191&gt;0,M3191&lt;='Summary STATS'!$C$22),1,"")</f>
        <v/>
      </c>
      <c r="J3191" s="26">
        <v>3190</v>
      </c>
      <c r="R3191" s="15"/>
      <c r="S3191" s="15"/>
      <c r="EZ3191" s="134"/>
      <c r="FA3191" s="134"/>
      <c r="FB3191" s="134"/>
      <c r="FC3191" s="134"/>
      <c r="FD3191" s="134"/>
    </row>
    <row r="3192" spans="2:160" x14ac:dyDescent="0.2">
      <c r="B3192" s="55">
        <f t="shared" si="295"/>
        <v>0</v>
      </c>
      <c r="C3192" s="55" t="str">
        <f t="shared" si="296"/>
        <v/>
      </c>
      <c r="D3192" s="55" t="str">
        <f t="shared" si="297"/>
        <v/>
      </c>
      <c r="E3192" s="55" t="str">
        <f t="shared" si="298"/>
        <v/>
      </c>
      <c r="F3192" s="55" t="str">
        <f t="shared" si="299"/>
        <v/>
      </c>
      <c r="G3192" s="55" t="str">
        <f t="shared" si="300"/>
        <v/>
      </c>
      <c r="H3192" s="136" t="str">
        <f>IF(AND(M3192&gt;0,M3192&lt;='Summary STATS'!$C$22),1,"")</f>
        <v/>
      </c>
      <c r="J3192" s="26">
        <v>3191</v>
      </c>
      <c r="R3192" s="15"/>
      <c r="S3192" s="15"/>
      <c r="EZ3192" s="134"/>
      <c r="FA3192" s="134"/>
      <c r="FB3192" s="134"/>
      <c r="FC3192" s="134"/>
      <c r="FD3192" s="134"/>
    </row>
    <row r="3193" spans="2:160" x14ac:dyDescent="0.2">
      <c r="B3193" s="55">
        <f t="shared" si="295"/>
        <v>0</v>
      </c>
      <c r="C3193" s="55" t="str">
        <f t="shared" si="296"/>
        <v/>
      </c>
      <c r="D3193" s="55" t="str">
        <f t="shared" si="297"/>
        <v/>
      </c>
      <c r="E3193" s="55" t="str">
        <f t="shared" si="298"/>
        <v/>
      </c>
      <c r="F3193" s="55" t="str">
        <f t="shared" si="299"/>
        <v/>
      </c>
      <c r="G3193" s="55" t="str">
        <f t="shared" si="300"/>
        <v/>
      </c>
      <c r="H3193" s="136" t="str">
        <f>IF(AND(M3193&gt;0,M3193&lt;='Summary STATS'!$C$22),1,"")</f>
        <v/>
      </c>
      <c r="J3193" s="26">
        <v>3192</v>
      </c>
      <c r="R3193" s="15"/>
      <c r="S3193" s="15"/>
      <c r="EZ3193" s="134"/>
      <c r="FA3193" s="134"/>
      <c r="FB3193" s="134"/>
      <c r="FC3193" s="134"/>
      <c r="FD3193" s="134"/>
    </row>
    <row r="3194" spans="2:160" x14ac:dyDescent="0.2">
      <c r="B3194" s="55">
        <f t="shared" si="295"/>
        <v>0</v>
      </c>
      <c r="C3194" s="55" t="str">
        <f t="shared" si="296"/>
        <v/>
      </c>
      <c r="D3194" s="55" t="str">
        <f t="shared" si="297"/>
        <v/>
      </c>
      <c r="E3194" s="55" t="str">
        <f t="shared" si="298"/>
        <v/>
      </c>
      <c r="F3194" s="55" t="str">
        <f t="shared" si="299"/>
        <v/>
      </c>
      <c r="G3194" s="55" t="str">
        <f t="shared" si="300"/>
        <v/>
      </c>
      <c r="H3194" s="136" t="str">
        <f>IF(AND(M3194&gt;0,M3194&lt;='Summary STATS'!$C$22),1,"")</f>
        <v/>
      </c>
      <c r="J3194" s="26">
        <v>3193</v>
      </c>
      <c r="R3194" s="15"/>
      <c r="S3194" s="15"/>
      <c r="EZ3194" s="134"/>
      <c r="FA3194" s="134"/>
      <c r="FB3194" s="134"/>
      <c r="FC3194" s="134"/>
      <c r="FD3194" s="134"/>
    </row>
    <row r="3195" spans="2:160" x14ac:dyDescent="0.2">
      <c r="B3195" s="55">
        <f t="shared" si="295"/>
        <v>0</v>
      </c>
      <c r="C3195" s="55" t="str">
        <f t="shared" si="296"/>
        <v/>
      </c>
      <c r="D3195" s="55" t="str">
        <f t="shared" si="297"/>
        <v/>
      </c>
      <c r="E3195" s="55" t="str">
        <f t="shared" si="298"/>
        <v/>
      </c>
      <c r="F3195" s="55" t="str">
        <f t="shared" si="299"/>
        <v/>
      </c>
      <c r="G3195" s="55" t="str">
        <f t="shared" si="300"/>
        <v/>
      </c>
      <c r="H3195" s="136" t="str">
        <f>IF(AND(M3195&gt;0,M3195&lt;='Summary STATS'!$C$22),1,"")</f>
        <v/>
      </c>
      <c r="J3195" s="26">
        <v>3194</v>
      </c>
      <c r="R3195" s="15"/>
      <c r="S3195" s="15"/>
      <c r="EZ3195" s="134"/>
      <c r="FA3195" s="134"/>
      <c r="FB3195" s="134"/>
      <c r="FC3195" s="134"/>
      <c r="FD3195" s="134"/>
    </row>
    <row r="3196" spans="2:160" x14ac:dyDescent="0.2">
      <c r="B3196" s="55">
        <f t="shared" si="295"/>
        <v>0</v>
      </c>
      <c r="C3196" s="55" t="str">
        <f t="shared" si="296"/>
        <v/>
      </c>
      <c r="D3196" s="55" t="str">
        <f t="shared" si="297"/>
        <v/>
      </c>
      <c r="E3196" s="55" t="str">
        <f t="shared" si="298"/>
        <v/>
      </c>
      <c r="F3196" s="55" t="str">
        <f t="shared" si="299"/>
        <v/>
      </c>
      <c r="G3196" s="55" t="str">
        <f t="shared" si="300"/>
        <v/>
      </c>
      <c r="H3196" s="136" t="str">
        <f>IF(AND(M3196&gt;0,M3196&lt;='Summary STATS'!$C$22),1,"")</f>
        <v/>
      </c>
      <c r="J3196" s="26">
        <v>3195</v>
      </c>
      <c r="R3196" s="15"/>
      <c r="S3196" s="15"/>
      <c r="EZ3196" s="134"/>
      <c r="FA3196" s="134"/>
      <c r="FB3196" s="134"/>
      <c r="FC3196" s="134"/>
      <c r="FD3196" s="134"/>
    </row>
    <row r="3197" spans="2:160" x14ac:dyDescent="0.2">
      <c r="B3197" s="55">
        <f t="shared" si="295"/>
        <v>0</v>
      </c>
      <c r="C3197" s="55" t="str">
        <f t="shared" si="296"/>
        <v/>
      </c>
      <c r="D3197" s="55" t="str">
        <f t="shared" si="297"/>
        <v/>
      </c>
      <c r="E3197" s="55" t="str">
        <f t="shared" si="298"/>
        <v/>
      </c>
      <c r="F3197" s="55" t="str">
        <f t="shared" si="299"/>
        <v/>
      </c>
      <c r="G3197" s="55" t="str">
        <f t="shared" si="300"/>
        <v/>
      </c>
      <c r="H3197" s="136" t="str">
        <f>IF(AND(M3197&gt;0,M3197&lt;='Summary STATS'!$C$22),1,"")</f>
        <v/>
      </c>
      <c r="J3197" s="26">
        <v>3196</v>
      </c>
      <c r="R3197" s="15"/>
      <c r="S3197" s="15"/>
      <c r="EZ3197" s="134"/>
      <c r="FA3197" s="134"/>
      <c r="FB3197" s="134"/>
      <c r="FC3197" s="134"/>
      <c r="FD3197" s="134"/>
    </row>
    <row r="3198" spans="2:160" x14ac:dyDescent="0.2">
      <c r="B3198" s="55">
        <f t="shared" si="295"/>
        <v>0</v>
      </c>
      <c r="C3198" s="55" t="str">
        <f t="shared" si="296"/>
        <v/>
      </c>
      <c r="D3198" s="55" t="str">
        <f t="shared" si="297"/>
        <v/>
      </c>
      <c r="E3198" s="55" t="str">
        <f t="shared" si="298"/>
        <v/>
      </c>
      <c r="F3198" s="55" t="str">
        <f t="shared" si="299"/>
        <v/>
      </c>
      <c r="G3198" s="55" t="str">
        <f t="shared" si="300"/>
        <v/>
      </c>
      <c r="H3198" s="136" t="str">
        <f>IF(AND(M3198&gt;0,M3198&lt;='Summary STATS'!$C$22),1,"")</f>
        <v/>
      </c>
      <c r="J3198" s="26">
        <v>3197</v>
      </c>
      <c r="R3198" s="15"/>
      <c r="S3198" s="15"/>
      <c r="EZ3198" s="134"/>
      <c r="FA3198" s="134"/>
      <c r="FB3198" s="134"/>
      <c r="FC3198" s="134"/>
      <c r="FD3198" s="134"/>
    </row>
    <row r="3199" spans="2:160" x14ac:dyDescent="0.2">
      <c r="B3199" s="55">
        <f t="shared" si="295"/>
        <v>0</v>
      </c>
      <c r="C3199" s="55" t="str">
        <f t="shared" si="296"/>
        <v/>
      </c>
      <c r="D3199" s="55" t="str">
        <f t="shared" si="297"/>
        <v/>
      </c>
      <c r="E3199" s="55" t="str">
        <f t="shared" si="298"/>
        <v/>
      </c>
      <c r="F3199" s="55" t="str">
        <f t="shared" si="299"/>
        <v/>
      </c>
      <c r="G3199" s="55" t="str">
        <f t="shared" si="300"/>
        <v/>
      </c>
      <c r="H3199" s="136" t="str">
        <f>IF(AND(M3199&gt;0,M3199&lt;='Summary STATS'!$C$22),1,"")</f>
        <v/>
      </c>
      <c r="J3199" s="26">
        <v>3198</v>
      </c>
      <c r="R3199" s="15"/>
      <c r="S3199" s="15"/>
      <c r="EZ3199" s="134"/>
      <c r="FA3199" s="134"/>
      <c r="FB3199" s="134"/>
      <c r="FC3199" s="134"/>
      <c r="FD3199" s="134"/>
    </row>
    <row r="3200" spans="2:160" x14ac:dyDescent="0.2">
      <c r="B3200" s="55">
        <f t="shared" si="295"/>
        <v>0</v>
      </c>
      <c r="C3200" s="55" t="str">
        <f t="shared" si="296"/>
        <v/>
      </c>
      <c r="D3200" s="55" t="str">
        <f t="shared" si="297"/>
        <v/>
      </c>
      <c r="E3200" s="55" t="str">
        <f t="shared" si="298"/>
        <v/>
      </c>
      <c r="F3200" s="55" t="str">
        <f t="shared" si="299"/>
        <v/>
      </c>
      <c r="G3200" s="55" t="str">
        <f t="shared" si="300"/>
        <v/>
      </c>
      <c r="H3200" s="136" t="str">
        <f>IF(AND(M3200&gt;0,M3200&lt;='Summary STATS'!$C$22),1,"")</f>
        <v/>
      </c>
      <c r="J3200" s="26">
        <v>3199</v>
      </c>
      <c r="R3200" s="15"/>
      <c r="S3200" s="15"/>
      <c r="EZ3200" s="134"/>
      <c r="FA3200" s="134"/>
      <c r="FB3200" s="134"/>
      <c r="FC3200" s="134"/>
      <c r="FD3200" s="134"/>
    </row>
    <row r="3201" spans="2:160" x14ac:dyDescent="0.2">
      <c r="B3201" s="55">
        <f t="shared" si="295"/>
        <v>0</v>
      </c>
      <c r="C3201" s="55" t="str">
        <f t="shared" si="296"/>
        <v/>
      </c>
      <c r="D3201" s="55" t="str">
        <f t="shared" si="297"/>
        <v/>
      </c>
      <c r="E3201" s="55" t="str">
        <f t="shared" si="298"/>
        <v/>
      </c>
      <c r="F3201" s="55" t="str">
        <f t="shared" si="299"/>
        <v/>
      </c>
      <c r="G3201" s="55" t="str">
        <f t="shared" si="300"/>
        <v/>
      </c>
      <c r="H3201" s="136" t="str">
        <f>IF(AND(M3201&gt;0,M3201&lt;='Summary STATS'!$C$22),1,"")</f>
        <v/>
      </c>
      <c r="J3201" s="26">
        <v>3200</v>
      </c>
      <c r="R3201" s="15"/>
      <c r="S3201" s="15"/>
      <c r="EZ3201" s="134"/>
      <c r="FA3201" s="134"/>
      <c r="FB3201" s="134"/>
      <c r="FC3201" s="134"/>
      <c r="FD3201" s="134"/>
    </row>
    <row r="3202" spans="2:160" x14ac:dyDescent="0.2">
      <c r="B3202" s="55">
        <f t="shared" ref="B3202:B3265" si="301">COUNT(R3202:EY3202,FE3202:FM3202)</f>
        <v>0</v>
      </c>
      <c r="C3202" s="55" t="str">
        <f t="shared" ref="C3202:C3265" si="302">IF(COUNT(R3202:EY3202,FE3202:FM3202)&gt;0,COUNT(R3202:EY3202,FE3202:FM3202),"")</f>
        <v/>
      </c>
      <c r="D3202" s="55" t="str">
        <f t="shared" ref="D3202:D3265" si="303">IF(COUNT(T3202:BJ3202,BL3202:BT3202,BV3202:CB3202,CD3202:EY3202,FE3202:FM3202)&gt;0,COUNT(T3202:BJ3202,BL3202:BT3202,BV3202:CB3202,CD3202:EY3202,FE3202:FM3202),"")</f>
        <v/>
      </c>
      <c r="E3202" s="55" t="str">
        <f t="shared" ref="E3202:E3265" si="304">IF(H3202=1,COUNT(R3202:EY3202,FE3202:FM3202),"")</f>
        <v/>
      </c>
      <c r="F3202" s="55" t="str">
        <f t="shared" ref="F3202:F3265" si="305">IF(H3202=1,COUNT(T3202:BJ3202,BL3202:BT3202,BV3202:CB3202,CD3202:EY3202,FE3202:FM3202),"")</f>
        <v/>
      </c>
      <c r="G3202" s="55" t="str">
        <f t="shared" si="300"/>
        <v/>
      </c>
      <c r="H3202" s="136" t="str">
        <f>IF(AND(M3202&gt;0,M3202&lt;='Summary STATS'!$C$22),1,"")</f>
        <v/>
      </c>
      <c r="J3202" s="26">
        <v>3201</v>
      </c>
      <c r="R3202" s="15"/>
      <c r="S3202" s="15"/>
      <c r="EZ3202" s="134"/>
      <c r="FA3202" s="134"/>
      <c r="FB3202" s="134"/>
      <c r="FC3202" s="134"/>
      <c r="FD3202" s="134"/>
    </row>
    <row r="3203" spans="2:160" x14ac:dyDescent="0.2">
      <c r="B3203" s="55">
        <f t="shared" si="301"/>
        <v>0</v>
      </c>
      <c r="C3203" s="55" t="str">
        <f t="shared" si="302"/>
        <v/>
      </c>
      <c r="D3203" s="55" t="str">
        <f t="shared" si="303"/>
        <v/>
      </c>
      <c r="E3203" s="55" t="str">
        <f t="shared" si="304"/>
        <v/>
      </c>
      <c r="F3203" s="55" t="str">
        <f t="shared" si="305"/>
        <v/>
      </c>
      <c r="G3203" s="55" t="str">
        <f t="shared" si="300"/>
        <v/>
      </c>
      <c r="H3203" s="136" t="str">
        <f>IF(AND(M3203&gt;0,M3203&lt;='Summary STATS'!$C$22),1,"")</f>
        <v/>
      </c>
      <c r="J3203" s="26">
        <v>3202</v>
      </c>
      <c r="R3203" s="15"/>
      <c r="S3203" s="15"/>
      <c r="EZ3203" s="134"/>
      <c r="FA3203" s="134"/>
      <c r="FB3203" s="134"/>
      <c r="FC3203" s="134"/>
      <c r="FD3203" s="134"/>
    </row>
    <row r="3204" spans="2:160" x14ac:dyDescent="0.2">
      <c r="B3204" s="55">
        <f t="shared" si="301"/>
        <v>0</v>
      </c>
      <c r="C3204" s="55" t="str">
        <f t="shared" si="302"/>
        <v/>
      </c>
      <c r="D3204" s="55" t="str">
        <f t="shared" si="303"/>
        <v/>
      </c>
      <c r="E3204" s="55" t="str">
        <f t="shared" si="304"/>
        <v/>
      </c>
      <c r="F3204" s="55" t="str">
        <f t="shared" si="305"/>
        <v/>
      </c>
      <c r="G3204" s="55" t="str">
        <f t="shared" si="300"/>
        <v/>
      </c>
      <c r="H3204" s="136" t="str">
        <f>IF(AND(M3204&gt;0,M3204&lt;='Summary STATS'!$C$22),1,"")</f>
        <v/>
      </c>
      <c r="J3204" s="26">
        <v>3203</v>
      </c>
      <c r="R3204" s="15"/>
      <c r="S3204" s="15"/>
      <c r="EZ3204" s="134"/>
      <c r="FA3204" s="134"/>
      <c r="FB3204" s="134"/>
      <c r="FC3204" s="134"/>
      <c r="FD3204" s="134"/>
    </row>
    <row r="3205" spans="2:160" x14ac:dyDescent="0.2">
      <c r="B3205" s="55">
        <f t="shared" si="301"/>
        <v>0</v>
      </c>
      <c r="C3205" s="55" t="str">
        <f t="shared" si="302"/>
        <v/>
      </c>
      <c r="D3205" s="55" t="str">
        <f t="shared" si="303"/>
        <v/>
      </c>
      <c r="E3205" s="55" t="str">
        <f t="shared" si="304"/>
        <v/>
      </c>
      <c r="F3205" s="55" t="str">
        <f t="shared" si="305"/>
        <v/>
      </c>
      <c r="G3205" s="55" t="str">
        <f t="shared" si="300"/>
        <v/>
      </c>
      <c r="H3205" s="136" t="str">
        <f>IF(AND(M3205&gt;0,M3205&lt;='Summary STATS'!$C$22),1,"")</f>
        <v/>
      </c>
      <c r="J3205" s="26">
        <v>3204</v>
      </c>
      <c r="R3205" s="15"/>
      <c r="S3205" s="15"/>
      <c r="EZ3205" s="134"/>
      <c r="FA3205" s="134"/>
      <c r="FB3205" s="134"/>
      <c r="FC3205" s="134"/>
      <c r="FD3205" s="134"/>
    </row>
    <row r="3206" spans="2:160" x14ac:dyDescent="0.2">
      <c r="B3206" s="55">
        <f t="shared" si="301"/>
        <v>0</v>
      </c>
      <c r="C3206" s="55" t="str">
        <f t="shared" si="302"/>
        <v/>
      </c>
      <c r="D3206" s="55" t="str">
        <f t="shared" si="303"/>
        <v/>
      </c>
      <c r="E3206" s="55" t="str">
        <f t="shared" si="304"/>
        <v/>
      </c>
      <c r="F3206" s="55" t="str">
        <f t="shared" si="305"/>
        <v/>
      </c>
      <c r="G3206" s="55" t="str">
        <f t="shared" si="300"/>
        <v/>
      </c>
      <c r="H3206" s="136" t="str">
        <f>IF(AND(M3206&gt;0,M3206&lt;='Summary STATS'!$C$22),1,"")</f>
        <v/>
      </c>
      <c r="J3206" s="26">
        <v>3205</v>
      </c>
      <c r="R3206" s="15"/>
      <c r="S3206" s="15"/>
      <c r="EZ3206" s="134"/>
      <c r="FA3206" s="134"/>
      <c r="FB3206" s="134"/>
      <c r="FC3206" s="134"/>
      <c r="FD3206" s="134"/>
    </row>
    <row r="3207" spans="2:160" x14ac:dyDescent="0.2">
      <c r="B3207" s="55">
        <f t="shared" si="301"/>
        <v>0</v>
      </c>
      <c r="C3207" s="55" t="str">
        <f t="shared" si="302"/>
        <v/>
      </c>
      <c r="D3207" s="55" t="str">
        <f t="shared" si="303"/>
        <v/>
      </c>
      <c r="E3207" s="55" t="str">
        <f t="shared" si="304"/>
        <v/>
      </c>
      <c r="F3207" s="55" t="str">
        <f t="shared" si="305"/>
        <v/>
      </c>
      <c r="G3207" s="55" t="str">
        <f t="shared" si="300"/>
        <v/>
      </c>
      <c r="H3207" s="136" t="str">
        <f>IF(AND(M3207&gt;0,M3207&lt;='Summary STATS'!$C$22),1,"")</f>
        <v/>
      </c>
      <c r="J3207" s="26">
        <v>3206</v>
      </c>
      <c r="R3207" s="15"/>
      <c r="S3207" s="15"/>
      <c r="EZ3207" s="134"/>
      <c r="FA3207" s="134"/>
      <c r="FB3207" s="134"/>
      <c r="FC3207" s="134"/>
      <c r="FD3207" s="134"/>
    </row>
    <row r="3208" spans="2:160" x14ac:dyDescent="0.2">
      <c r="B3208" s="55">
        <f t="shared" si="301"/>
        <v>0</v>
      </c>
      <c r="C3208" s="55" t="str">
        <f t="shared" si="302"/>
        <v/>
      </c>
      <c r="D3208" s="55" t="str">
        <f t="shared" si="303"/>
        <v/>
      </c>
      <c r="E3208" s="55" t="str">
        <f t="shared" si="304"/>
        <v/>
      </c>
      <c r="F3208" s="55" t="str">
        <f t="shared" si="305"/>
        <v/>
      </c>
      <c r="G3208" s="55" t="str">
        <f t="shared" si="300"/>
        <v/>
      </c>
      <c r="H3208" s="136" t="str">
        <f>IF(AND(M3208&gt;0,M3208&lt;='Summary STATS'!$C$22),1,"")</f>
        <v/>
      </c>
      <c r="J3208" s="26">
        <v>3207</v>
      </c>
      <c r="R3208" s="15"/>
      <c r="S3208" s="15"/>
      <c r="EZ3208" s="134"/>
      <c r="FA3208" s="134"/>
      <c r="FB3208" s="134"/>
      <c r="FC3208" s="134"/>
      <c r="FD3208" s="134"/>
    </row>
    <row r="3209" spans="2:160" x14ac:dyDescent="0.2">
      <c r="B3209" s="55">
        <f t="shared" si="301"/>
        <v>0</v>
      </c>
      <c r="C3209" s="55" t="str">
        <f t="shared" si="302"/>
        <v/>
      </c>
      <c r="D3209" s="55" t="str">
        <f t="shared" si="303"/>
        <v/>
      </c>
      <c r="E3209" s="55" t="str">
        <f t="shared" si="304"/>
        <v/>
      </c>
      <c r="F3209" s="55" t="str">
        <f t="shared" si="305"/>
        <v/>
      </c>
      <c r="G3209" s="55" t="str">
        <f t="shared" si="300"/>
        <v/>
      </c>
      <c r="H3209" s="136" t="str">
        <f>IF(AND(M3209&gt;0,M3209&lt;='Summary STATS'!$C$22),1,"")</f>
        <v/>
      </c>
      <c r="J3209" s="26">
        <v>3208</v>
      </c>
      <c r="R3209" s="15"/>
      <c r="S3209" s="15"/>
      <c r="EZ3209" s="134"/>
      <c r="FA3209" s="134"/>
      <c r="FB3209" s="134"/>
      <c r="FC3209" s="134"/>
      <c r="FD3209" s="134"/>
    </row>
    <row r="3210" spans="2:160" x14ac:dyDescent="0.2">
      <c r="B3210" s="55">
        <f t="shared" si="301"/>
        <v>0</v>
      </c>
      <c r="C3210" s="55" t="str">
        <f t="shared" si="302"/>
        <v/>
      </c>
      <c r="D3210" s="55" t="str">
        <f t="shared" si="303"/>
        <v/>
      </c>
      <c r="E3210" s="55" t="str">
        <f t="shared" si="304"/>
        <v/>
      </c>
      <c r="F3210" s="55" t="str">
        <f t="shared" si="305"/>
        <v/>
      </c>
      <c r="G3210" s="55" t="str">
        <f t="shared" si="300"/>
        <v/>
      </c>
      <c r="H3210" s="136" t="str">
        <f>IF(AND(M3210&gt;0,M3210&lt;='Summary STATS'!$C$22),1,"")</f>
        <v/>
      </c>
      <c r="J3210" s="26">
        <v>3209</v>
      </c>
      <c r="R3210" s="15"/>
      <c r="S3210" s="15"/>
      <c r="EZ3210" s="134"/>
      <c r="FA3210" s="134"/>
      <c r="FB3210" s="134"/>
      <c r="FC3210" s="134"/>
      <c r="FD3210" s="134"/>
    </row>
    <row r="3211" spans="2:160" x14ac:dyDescent="0.2">
      <c r="B3211" s="55">
        <f t="shared" si="301"/>
        <v>0</v>
      </c>
      <c r="C3211" s="55" t="str">
        <f t="shared" si="302"/>
        <v/>
      </c>
      <c r="D3211" s="55" t="str">
        <f t="shared" si="303"/>
        <v/>
      </c>
      <c r="E3211" s="55" t="str">
        <f t="shared" si="304"/>
        <v/>
      </c>
      <c r="F3211" s="55" t="str">
        <f t="shared" si="305"/>
        <v/>
      </c>
      <c r="G3211" s="55" t="str">
        <f t="shared" si="300"/>
        <v/>
      </c>
      <c r="H3211" s="136" t="str">
        <f>IF(AND(M3211&gt;0,M3211&lt;='Summary STATS'!$C$22),1,"")</f>
        <v/>
      </c>
      <c r="J3211" s="26">
        <v>3210</v>
      </c>
      <c r="R3211" s="15"/>
      <c r="S3211" s="15"/>
      <c r="EZ3211" s="134"/>
      <c r="FA3211" s="134"/>
      <c r="FB3211" s="134"/>
      <c r="FC3211" s="134"/>
      <c r="FD3211" s="134"/>
    </row>
    <row r="3212" spans="2:160" x14ac:dyDescent="0.2">
      <c r="B3212" s="55">
        <f t="shared" si="301"/>
        <v>0</v>
      </c>
      <c r="C3212" s="55" t="str">
        <f t="shared" si="302"/>
        <v/>
      </c>
      <c r="D3212" s="55" t="str">
        <f t="shared" si="303"/>
        <v/>
      </c>
      <c r="E3212" s="55" t="str">
        <f t="shared" si="304"/>
        <v/>
      </c>
      <c r="F3212" s="55" t="str">
        <f t="shared" si="305"/>
        <v/>
      </c>
      <c r="G3212" s="55" t="str">
        <f t="shared" si="300"/>
        <v/>
      </c>
      <c r="H3212" s="136" t="str">
        <f>IF(AND(M3212&gt;0,M3212&lt;='Summary STATS'!$C$22),1,"")</f>
        <v/>
      </c>
      <c r="J3212" s="26">
        <v>3211</v>
      </c>
      <c r="R3212" s="15"/>
      <c r="S3212" s="15"/>
      <c r="EZ3212" s="134"/>
      <c r="FA3212" s="134"/>
      <c r="FB3212" s="134"/>
      <c r="FC3212" s="134"/>
      <c r="FD3212" s="134"/>
    </row>
    <row r="3213" spans="2:160" x14ac:dyDescent="0.2">
      <c r="B3213" s="55">
        <f t="shared" si="301"/>
        <v>0</v>
      </c>
      <c r="C3213" s="55" t="str">
        <f t="shared" si="302"/>
        <v/>
      </c>
      <c r="D3213" s="55" t="str">
        <f t="shared" si="303"/>
        <v/>
      </c>
      <c r="E3213" s="55" t="str">
        <f t="shared" si="304"/>
        <v/>
      </c>
      <c r="F3213" s="55" t="str">
        <f t="shared" si="305"/>
        <v/>
      </c>
      <c r="G3213" s="55" t="str">
        <f t="shared" si="300"/>
        <v/>
      </c>
      <c r="H3213" s="136" t="str">
        <f>IF(AND(M3213&gt;0,M3213&lt;='Summary STATS'!$C$22),1,"")</f>
        <v/>
      </c>
      <c r="J3213" s="26">
        <v>3212</v>
      </c>
      <c r="R3213" s="15"/>
      <c r="S3213" s="15"/>
      <c r="EZ3213" s="134"/>
      <c r="FA3213" s="134"/>
      <c r="FB3213" s="134"/>
      <c r="FC3213" s="134"/>
      <c r="FD3213" s="134"/>
    </row>
    <row r="3214" spans="2:160" x14ac:dyDescent="0.2">
      <c r="B3214" s="55">
        <f t="shared" si="301"/>
        <v>0</v>
      </c>
      <c r="C3214" s="55" t="str">
        <f t="shared" si="302"/>
        <v/>
      </c>
      <c r="D3214" s="55" t="str">
        <f t="shared" si="303"/>
        <v/>
      </c>
      <c r="E3214" s="55" t="str">
        <f t="shared" si="304"/>
        <v/>
      </c>
      <c r="F3214" s="55" t="str">
        <f t="shared" si="305"/>
        <v/>
      </c>
      <c r="G3214" s="55" t="str">
        <f t="shared" si="300"/>
        <v/>
      </c>
      <c r="H3214" s="136" t="str">
        <f>IF(AND(M3214&gt;0,M3214&lt;='Summary STATS'!$C$22),1,"")</f>
        <v/>
      </c>
      <c r="J3214" s="26">
        <v>3213</v>
      </c>
      <c r="R3214" s="15"/>
      <c r="S3214" s="15"/>
      <c r="EZ3214" s="134"/>
      <c r="FA3214" s="134"/>
      <c r="FB3214" s="134"/>
      <c r="FC3214" s="134"/>
      <c r="FD3214" s="134"/>
    </row>
    <row r="3215" spans="2:160" x14ac:dyDescent="0.2">
      <c r="B3215" s="55">
        <f t="shared" si="301"/>
        <v>0</v>
      </c>
      <c r="C3215" s="55" t="str">
        <f t="shared" si="302"/>
        <v/>
      </c>
      <c r="D3215" s="55" t="str">
        <f t="shared" si="303"/>
        <v/>
      </c>
      <c r="E3215" s="55" t="str">
        <f t="shared" si="304"/>
        <v/>
      </c>
      <c r="F3215" s="55" t="str">
        <f t="shared" si="305"/>
        <v/>
      </c>
      <c r="G3215" s="55" t="str">
        <f t="shared" si="300"/>
        <v/>
      </c>
      <c r="H3215" s="136" t="str">
        <f>IF(AND(M3215&gt;0,M3215&lt;='Summary STATS'!$C$22),1,"")</f>
        <v/>
      </c>
      <c r="J3215" s="26">
        <v>3214</v>
      </c>
      <c r="R3215" s="15"/>
      <c r="S3215" s="15"/>
      <c r="EZ3215" s="134"/>
      <c r="FA3215" s="134"/>
      <c r="FB3215" s="134"/>
      <c r="FC3215" s="134"/>
      <c r="FD3215" s="134"/>
    </row>
    <row r="3216" spans="2:160" x14ac:dyDescent="0.2">
      <c r="B3216" s="55">
        <f t="shared" si="301"/>
        <v>0</v>
      </c>
      <c r="C3216" s="55" t="str">
        <f t="shared" si="302"/>
        <v/>
      </c>
      <c r="D3216" s="55" t="str">
        <f t="shared" si="303"/>
        <v/>
      </c>
      <c r="E3216" s="55" t="str">
        <f t="shared" si="304"/>
        <v/>
      </c>
      <c r="F3216" s="55" t="str">
        <f t="shared" si="305"/>
        <v/>
      </c>
      <c r="G3216" s="55" t="str">
        <f t="shared" si="300"/>
        <v/>
      </c>
      <c r="H3216" s="136" t="str">
        <f>IF(AND(M3216&gt;0,M3216&lt;='Summary STATS'!$C$22),1,"")</f>
        <v/>
      </c>
      <c r="J3216" s="26">
        <v>3215</v>
      </c>
      <c r="R3216" s="15"/>
      <c r="S3216" s="15"/>
      <c r="EZ3216" s="134"/>
      <c r="FA3216" s="134"/>
      <c r="FB3216" s="134"/>
      <c r="FC3216" s="134"/>
      <c r="FD3216" s="134"/>
    </row>
    <row r="3217" spans="2:160" x14ac:dyDescent="0.2">
      <c r="B3217" s="55">
        <f t="shared" si="301"/>
        <v>0</v>
      </c>
      <c r="C3217" s="55" t="str">
        <f t="shared" si="302"/>
        <v/>
      </c>
      <c r="D3217" s="55" t="str">
        <f t="shared" si="303"/>
        <v/>
      </c>
      <c r="E3217" s="55" t="str">
        <f t="shared" si="304"/>
        <v/>
      </c>
      <c r="F3217" s="55" t="str">
        <f t="shared" si="305"/>
        <v/>
      </c>
      <c r="G3217" s="55" t="str">
        <f t="shared" si="300"/>
        <v/>
      </c>
      <c r="H3217" s="136" t="str">
        <f>IF(AND(M3217&gt;0,M3217&lt;='Summary STATS'!$C$22),1,"")</f>
        <v/>
      </c>
      <c r="J3217" s="26">
        <v>3216</v>
      </c>
      <c r="R3217" s="15"/>
      <c r="S3217" s="15"/>
      <c r="EZ3217" s="134"/>
      <c r="FA3217" s="134"/>
      <c r="FB3217" s="134"/>
      <c r="FC3217" s="134"/>
      <c r="FD3217" s="134"/>
    </row>
    <row r="3218" spans="2:160" x14ac:dyDescent="0.2">
      <c r="B3218" s="55">
        <f t="shared" si="301"/>
        <v>0</v>
      </c>
      <c r="C3218" s="55" t="str">
        <f t="shared" si="302"/>
        <v/>
      </c>
      <c r="D3218" s="55" t="str">
        <f t="shared" si="303"/>
        <v/>
      </c>
      <c r="E3218" s="55" t="str">
        <f t="shared" si="304"/>
        <v/>
      </c>
      <c r="F3218" s="55" t="str">
        <f t="shared" si="305"/>
        <v/>
      </c>
      <c r="G3218" s="55" t="str">
        <f t="shared" si="300"/>
        <v/>
      </c>
      <c r="H3218" s="136" t="str">
        <f>IF(AND(M3218&gt;0,M3218&lt;='Summary STATS'!$C$22),1,"")</f>
        <v/>
      </c>
      <c r="J3218" s="26">
        <v>3217</v>
      </c>
      <c r="R3218" s="15"/>
      <c r="S3218" s="15"/>
      <c r="EZ3218" s="134"/>
      <c r="FA3218" s="134"/>
      <c r="FB3218" s="134"/>
      <c r="FC3218" s="134"/>
      <c r="FD3218" s="134"/>
    </row>
    <row r="3219" spans="2:160" x14ac:dyDescent="0.2">
      <c r="B3219" s="55">
        <f t="shared" si="301"/>
        <v>0</v>
      </c>
      <c r="C3219" s="55" t="str">
        <f t="shared" si="302"/>
        <v/>
      </c>
      <c r="D3219" s="55" t="str">
        <f t="shared" si="303"/>
        <v/>
      </c>
      <c r="E3219" s="55" t="str">
        <f t="shared" si="304"/>
        <v/>
      </c>
      <c r="F3219" s="55" t="str">
        <f t="shared" si="305"/>
        <v/>
      </c>
      <c r="G3219" s="55" t="str">
        <f t="shared" si="300"/>
        <v/>
      </c>
      <c r="H3219" s="136" t="str">
        <f>IF(AND(M3219&gt;0,M3219&lt;='Summary STATS'!$C$22),1,"")</f>
        <v/>
      </c>
      <c r="J3219" s="26">
        <v>3218</v>
      </c>
      <c r="R3219" s="15"/>
      <c r="S3219" s="15"/>
      <c r="EZ3219" s="134"/>
      <c r="FA3219" s="134"/>
      <c r="FB3219" s="134"/>
      <c r="FC3219" s="134"/>
      <c r="FD3219" s="134"/>
    </row>
    <row r="3220" spans="2:160" x14ac:dyDescent="0.2">
      <c r="B3220" s="55">
        <f t="shared" si="301"/>
        <v>0</v>
      </c>
      <c r="C3220" s="55" t="str">
        <f t="shared" si="302"/>
        <v/>
      </c>
      <c r="D3220" s="55" t="str">
        <f t="shared" si="303"/>
        <v/>
      </c>
      <c r="E3220" s="55" t="str">
        <f t="shared" si="304"/>
        <v/>
      </c>
      <c r="F3220" s="55" t="str">
        <f t="shared" si="305"/>
        <v/>
      </c>
      <c r="G3220" s="55" t="str">
        <f t="shared" si="300"/>
        <v/>
      </c>
      <c r="H3220" s="136" t="str">
        <f>IF(AND(M3220&gt;0,M3220&lt;='Summary STATS'!$C$22),1,"")</f>
        <v/>
      </c>
      <c r="J3220" s="26">
        <v>3219</v>
      </c>
      <c r="R3220" s="15"/>
      <c r="S3220" s="15"/>
      <c r="EZ3220" s="134"/>
      <c r="FA3220" s="134"/>
      <c r="FB3220" s="134"/>
      <c r="FC3220" s="134"/>
      <c r="FD3220" s="134"/>
    </row>
    <row r="3221" spans="2:160" x14ac:dyDescent="0.2">
      <c r="B3221" s="55">
        <f t="shared" si="301"/>
        <v>0</v>
      </c>
      <c r="C3221" s="55" t="str">
        <f t="shared" si="302"/>
        <v/>
      </c>
      <c r="D3221" s="55" t="str">
        <f t="shared" si="303"/>
        <v/>
      </c>
      <c r="E3221" s="55" t="str">
        <f t="shared" si="304"/>
        <v/>
      </c>
      <c r="F3221" s="55" t="str">
        <f t="shared" si="305"/>
        <v/>
      </c>
      <c r="G3221" s="55" t="str">
        <f t="shared" si="300"/>
        <v/>
      </c>
      <c r="H3221" s="136" t="str">
        <f>IF(AND(M3221&gt;0,M3221&lt;='Summary STATS'!$C$22),1,"")</f>
        <v/>
      </c>
      <c r="J3221" s="26">
        <v>3220</v>
      </c>
      <c r="R3221" s="15"/>
      <c r="S3221" s="15"/>
      <c r="EZ3221" s="134"/>
      <c r="FA3221" s="134"/>
      <c r="FB3221" s="134"/>
      <c r="FC3221" s="134"/>
      <c r="FD3221" s="134"/>
    </row>
    <row r="3222" spans="2:160" x14ac:dyDescent="0.2">
      <c r="B3222" s="55">
        <f t="shared" si="301"/>
        <v>0</v>
      </c>
      <c r="C3222" s="55" t="str">
        <f t="shared" si="302"/>
        <v/>
      </c>
      <c r="D3222" s="55" t="str">
        <f t="shared" si="303"/>
        <v/>
      </c>
      <c r="E3222" s="55" t="str">
        <f t="shared" si="304"/>
        <v/>
      </c>
      <c r="F3222" s="55" t="str">
        <f t="shared" si="305"/>
        <v/>
      </c>
      <c r="G3222" s="55" t="str">
        <f t="shared" si="300"/>
        <v/>
      </c>
      <c r="H3222" s="136" t="str">
        <f>IF(AND(M3222&gt;0,M3222&lt;='Summary STATS'!$C$22),1,"")</f>
        <v/>
      </c>
      <c r="J3222" s="26">
        <v>3221</v>
      </c>
      <c r="R3222" s="15"/>
      <c r="S3222" s="15"/>
      <c r="EZ3222" s="134"/>
      <c r="FA3222" s="134"/>
      <c r="FB3222" s="134"/>
      <c r="FC3222" s="134"/>
      <c r="FD3222" s="134"/>
    </row>
    <row r="3223" spans="2:160" x14ac:dyDescent="0.2">
      <c r="B3223" s="55">
        <f t="shared" si="301"/>
        <v>0</v>
      </c>
      <c r="C3223" s="55" t="str">
        <f t="shared" si="302"/>
        <v/>
      </c>
      <c r="D3223" s="55" t="str">
        <f t="shared" si="303"/>
        <v/>
      </c>
      <c r="E3223" s="55" t="str">
        <f t="shared" si="304"/>
        <v/>
      </c>
      <c r="F3223" s="55" t="str">
        <f t="shared" si="305"/>
        <v/>
      </c>
      <c r="G3223" s="55" t="str">
        <f t="shared" si="300"/>
        <v/>
      </c>
      <c r="H3223" s="136" t="str">
        <f>IF(AND(M3223&gt;0,M3223&lt;='Summary STATS'!$C$22),1,"")</f>
        <v/>
      </c>
      <c r="J3223" s="26">
        <v>3222</v>
      </c>
      <c r="R3223" s="15"/>
      <c r="S3223" s="15"/>
      <c r="EZ3223" s="134"/>
      <c r="FA3223" s="134"/>
      <c r="FB3223" s="134"/>
      <c r="FC3223" s="134"/>
      <c r="FD3223" s="134"/>
    </row>
    <row r="3224" spans="2:160" x14ac:dyDescent="0.2">
      <c r="B3224" s="55">
        <f t="shared" si="301"/>
        <v>0</v>
      </c>
      <c r="C3224" s="55" t="str">
        <f t="shared" si="302"/>
        <v/>
      </c>
      <c r="D3224" s="55" t="str">
        <f t="shared" si="303"/>
        <v/>
      </c>
      <c r="E3224" s="55" t="str">
        <f t="shared" si="304"/>
        <v/>
      </c>
      <c r="F3224" s="55" t="str">
        <f t="shared" si="305"/>
        <v/>
      </c>
      <c r="G3224" s="55" t="str">
        <f t="shared" si="300"/>
        <v/>
      </c>
      <c r="H3224" s="136" t="str">
        <f>IF(AND(M3224&gt;0,M3224&lt;='Summary STATS'!$C$22),1,"")</f>
        <v/>
      </c>
      <c r="J3224" s="26">
        <v>3223</v>
      </c>
      <c r="R3224" s="15"/>
      <c r="S3224" s="15"/>
      <c r="EZ3224" s="134"/>
      <c r="FA3224" s="134"/>
      <c r="FB3224" s="134"/>
      <c r="FC3224" s="134"/>
      <c r="FD3224" s="134"/>
    </row>
    <row r="3225" spans="2:160" x14ac:dyDescent="0.2">
      <c r="B3225" s="55">
        <f t="shared" si="301"/>
        <v>0</v>
      </c>
      <c r="C3225" s="55" t="str">
        <f t="shared" si="302"/>
        <v/>
      </c>
      <c r="D3225" s="55" t="str">
        <f t="shared" si="303"/>
        <v/>
      </c>
      <c r="E3225" s="55" t="str">
        <f t="shared" si="304"/>
        <v/>
      </c>
      <c r="F3225" s="55" t="str">
        <f t="shared" si="305"/>
        <v/>
      </c>
      <c r="G3225" s="55" t="str">
        <f t="shared" si="300"/>
        <v/>
      </c>
      <c r="H3225" s="136" t="str">
        <f>IF(AND(M3225&gt;0,M3225&lt;='Summary STATS'!$C$22),1,"")</f>
        <v/>
      </c>
      <c r="J3225" s="26">
        <v>3224</v>
      </c>
      <c r="R3225" s="15"/>
      <c r="S3225" s="15"/>
      <c r="EZ3225" s="134"/>
      <c r="FA3225" s="134"/>
      <c r="FB3225" s="134"/>
      <c r="FC3225" s="134"/>
      <c r="FD3225" s="134"/>
    </row>
    <row r="3226" spans="2:160" x14ac:dyDescent="0.2">
      <c r="B3226" s="55">
        <f t="shared" si="301"/>
        <v>0</v>
      </c>
      <c r="C3226" s="55" t="str">
        <f t="shared" si="302"/>
        <v/>
      </c>
      <c r="D3226" s="55" t="str">
        <f t="shared" si="303"/>
        <v/>
      </c>
      <c r="E3226" s="55" t="str">
        <f t="shared" si="304"/>
        <v/>
      </c>
      <c r="F3226" s="55" t="str">
        <f t="shared" si="305"/>
        <v/>
      </c>
      <c r="G3226" s="55" t="str">
        <f t="shared" ref="G3226:G3289" si="306">IF($B3226&gt;=1,$M3226,"")</f>
        <v/>
      </c>
      <c r="H3226" s="136" t="str">
        <f>IF(AND(M3226&gt;0,M3226&lt;='Summary STATS'!$C$22),1,"")</f>
        <v/>
      </c>
      <c r="J3226" s="26">
        <v>3225</v>
      </c>
      <c r="R3226" s="15"/>
      <c r="S3226" s="15"/>
      <c r="EZ3226" s="134"/>
      <c r="FA3226" s="134"/>
      <c r="FB3226" s="134"/>
      <c r="FC3226" s="134"/>
      <c r="FD3226" s="134"/>
    </row>
    <row r="3227" spans="2:160" x14ac:dyDescent="0.2">
      <c r="B3227" s="55">
        <f t="shared" si="301"/>
        <v>0</v>
      </c>
      <c r="C3227" s="55" t="str">
        <f t="shared" si="302"/>
        <v/>
      </c>
      <c r="D3227" s="55" t="str">
        <f t="shared" si="303"/>
        <v/>
      </c>
      <c r="E3227" s="55" t="str">
        <f t="shared" si="304"/>
        <v/>
      </c>
      <c r="F3227" s="55" t="str">
        <f t="shared" si="305"/>
        <v/>
      </c>
      <c r="G3227" s="55" t="str">
        <f t="shared" si="306"/>
        <v/>
      </c>
      <c r="H3227" s="136" t="str">
        <f>IF(AND(M3227&gt;0,M3227&lt;='Summary STATS'!$C$22),1,"")</f>
        <v/>
      </c>
      <c r="J3227" s="26">
        <v>3226</v>
      </c>
      <c r="R3227" s="15"/>
      <c r="S3227" s="15"/>
      <c r="EZ3227" s="134"/>
      <c r="FA3227" s="134"/>
      <c r="FB3227" s="134"/>
      <c r="FC3227" s="134"/>
      <c r="FD3227" s="134"/>
    </row>
    <row r="3228" spans="2:160" x14ac:dyDescent="0.2">
      <c r="B3228" s="55">
        <f t="shared" si="301"/>
        <v>0</v>
      </c>
      <c r="C3228" s="55" t="str">
        <f t="shared" si="302"/>
        <v/>
      </c>
      <c r="D3228" s="55" t="str">
        <f t="shared" si="303"/>
        <v/>
      </c>
      <c r="E3228" s="55" t="str">
        <f t="shared" si="304"/>
        <v/>
      </c>
      <c r="F3228" s="55" t="str">
        <f t="shared" si="305"/>
        <v/>
      </c>
      <c r="G3228" s="55" t="str">
        <f t="shared" si="306"/>
        <v/>
      </c>
      <c r="H3228" s="136" t="str">
        <f>IF(AND(M3228&gt;0,M3228&lt;='Summary STATS'!$C$22),1,"")</f>
        <v/>
      </c>
      <c r="J3228" s="26">
        <v>3227</v>
      </c>
      <c r="R3228" s="15"/>
      <c r="S3228" s="15"/>
      <c r="EZ3228" s="134"/>
      <c r="FA3228" s="134"/>
      <c r="FB3228" s="134"/>
      <c r="FC3228" s="134"/>
      <c r="FD3228" s="134"/>
    </row>
    <row r="3229" spans="2:160" x14ac:dyDescent="0.2">
      <c r="B3229" s="55">
        <f t="shared" si="301"/>
        <v>0</v>
      </c>
      <c r="C3229" s="55" t="str">
        <f t="shared" si="302"/>
        <v/>
      </c>
      <c r="D3229" s="55" t="str">
        <f t="shared" si="303"/>
        <v/>
      </c>
      <c r="E3229" s="55" t="str">
        <f t="shared" si="304"/>
        <v/>
      </c>
      <c r="F3229" s="55" t="str">
        <f t="shared" si="305"/>
        <v/>
      </c>
      <c r="G3229" s="55" t="str">
        <f t="shared" si="306"/>
        <v/>
      </c>
      <c r="H3229" s="136" t="str">
        <f>IF(AND(M3229&gt;0,M3229&lt;='Summary STATS'!$C$22),1,"")</f>
        <v/>
      </c>
      <c r="J3229" s="26">
        <v>3228</v>
      </c>
      <c r="R3229" s="15"/>
      <c r="S3229" s="15"/>
      <c r="EZ3229" s="134"/>
      <c r="FA3229" s="134"/>
      <c r="FB3229" s="134"/>
      <c r="FC3229" s="134"/>
      <c r="FD3229" s="134"/>
    </row>
    <row r="3230" spans="2:160" x14ac:dyDescent="0.2">
      <c r="B3230" s="55">
        <f t="shared" si="301"/>
        <v>0</v>
      </c>
      <c r="C3230" s="55" t="str">
        <f t="shared" si="302"/>
        <v/>
      </c>
      <c r="D3230" s="55" t="str">
        <f t="shared" si="303"/>
        <v/>
      </c>
      <c r="E3230" s="55" t="str">
        <f t="shared" si="304"/>
        <v/>
      </c>
      <c r="F3230" s="55" t="str">
        <f t="shared" si="305"/>
        <v/>
      </c>
      <c r="G3230" s="55" t="str">
        <f t="shared" si="306"/>
        <v/>
      </c>
      <c r="H3230" s="136" t="str">
        <f>IF(AND(M3230&gt;0,M3230&lt;='Summary STATS'!$C$22),1,"")</f>
        <v/>
      </c>
      <c r="J3230" s="26">
        <v>3229</v>
      </c>
      <c r="R3230" s="15"/>
      <c r="S3230" s="15"/>
      <c r="EZ3230" s="134"/>
      <c r="FA3230" s="134"/>
      <c r="FB3230" s="134"/>
      <c r="FC3230" s="134"/>
      <c r="FD3230" s="134"/>
    </row>
    <row r="3231" spans="2:160" x14ac:dyDescent="0.2">
      <c r="B3231" s="55">
        <f t="shared" si="301"/>
        <v>0</v>
      </c>
      <c r="C3231" s="55" t="str">
        <f t="shared" si="302"/>
        <v/>
      </c>
      <c r="D3231" s="55" t="str">
        <f t="shared" si="303"/>
        <v/>
      </c>
      <c r="E3231" s="55" t="str">
        <f t="shared" si="304"/>
        <v/>
      </c>
      <c r="F3231" s="55" t="str">
        <f t="shared" si="305"/>
        <v/>
      </c>
      <c r="G3231" s="55" t="str">
        <f t="shared" si="306"/>
        <v/>
      </c>
      <c r="H3231" s="136" t="str">
        <f>IF(AND(M3231&gt;0,M3231&lt;='Summary STATS'!$C$22),1,"")</f>
        <v/>
      </c>
      <c r="J3231" s="26">
        <v>3230</v>
      </c>
      <c r="R3231" s="15"/>
      <c r="S3231" s="15"/>
      <c r="EZ3231" s="134"/>
      <c r="FA3231" s="134"/>
      <c r="FB3231" s="134"/>
      <c r="FC3231" s="134"/>
      <c r="FD3231" s="134"/>
    </row>
    <row r="3232" spans="2:160" x14ac:dyDescent="0.2">
      <c r="B3232" s="55">
        <f t="shared" si="301"/>
        <v>0</v>
      </c>
      <c r="C3232" s="55" t="str">
        <f t="shared" si="302"/>
        <v/>
      </c>
      <c r="D3232" s="55" t="str">
        <f t="shared" si="303"/>
        <v/>
      </c>
      <c r="E3232" s="55" t="str">
        <f t="shared" si="304"/>
        <v/>
      </c>
      <c r="F3232" s="55" t="str">
        <f t="shared" si="305"/>
        <v/>
      </c>
      <c r="G3232" s="55" t="str">
        <f t="shared" si="306"/>
        <v/>
      </c>
      <c r="H3232" s="136" t="str">
        <f>IF(AND(M3232&gt;0,M3232&lt;='Summary STATS'!$C$22),1,"")</f>
        <v/>
      </c>
      <c r="J3232" s="26">
        <v>3231</v>
      </c>
      <c r="R3232" s="15"/>
      <c r="S3232" s="15"/>
      <c r="EZ3232" s="134"/>
      <c r="FA3232" s="134"/>
      <c r="FB3232" s="134"/>
      <c r="FC3232" s="134"/>
      <c r="FD3232" s="134"/>
    </row>
    <row r="3233" spans="2:160" x14ac:dyDescent="0.2">
      <c r="B3233" s="55">
        <f t="shared" si="301"/>
        <v>0</v>
      </c>
      <c r="C3233" s="55" t="str">
        <f t="shared" si="302"/>
        <v/>
      </c>
      <c r="D3233" s="55" t="str">
        <f t="shared" si="303"/>
        <v/>
      </c>
      <c r="E3233" s="55" t="str">
        <f t="shared" si="304"/>
        <v/>
      </c>
      <c r="F3233" s="55" t="str">
        <f t="shared" si="305"/>
        <v/>
      </c>
      <c r="G3233" s="55" t="str">
        <f t="shared" si="306"/>
        <v/>
      </c>
      <c r="H3233" s="136" t="str">
        <f>IF(AND(M3233&gt;0,M3233&lt;='Summary STATS'!$C$22),1,"")</f>
        <v/>
      </c>
      <c r="J3233" s="26">
        <v>3232</v>
      </c>
      <c r="R3233" s="15"/>
      <c r="S3233" s="15"/>
      <c r="EZ3233" s="134"/>
      <c r="FA3233" s="134"/>
      <c r="FB3233" s="134"/>
      <c r="FC3233" s="134"/>
      <c r="FD3233" s="134"/>
    </row>
    <row r="3234" spans="2:160" x14ac:dyDescent="0.2">
      <c r="B3234" s="55">
        <f t="shared" si="301"/>
        <v>0</v>
      </c>
      <c r="C3234" s="55" t="str">
        <f t="shared" si="302"/>
        <v/>
      </c>
      <c r="D3234" s="55" t="str">
        <f t="shared" si="303"/>
        <v/>
      </c>
      <c r="E3234" s="55" t="str">
        <f t="shared" si="304"/>
        <v/>
      </c>
      <c r="F3234" s="55" t="str">
        <f t="shared" si="305"/>
        <v/>
      </c>
      <c r="G3234" s="55" t="str">
        <f t="shared" si="306"/>
        <v/>
      </c>
      <c r="H3234" s="136" t="str">
        <f>IF(AND(M3234&gt;0,M3234&lt;='Summary STATS'!$C$22),1,"")</f>
        <v/>
      </c>
      <c r="J3234" s="26">
        <v>3233</v>
      </c>
      <c r="R3234" s="15"/>
      <c r="S3234" s="15"/>
      <c r="EZ3234" s="134"/>
      <c r="FA3234" s="134"/>
      <c r="FB3234" s="134"/>
      <c r="FC3234" s="134"/>
      <c r="FD3234" s="134"/>
    </row>
    <row r="3235" spans="2:160" x14ac:dyDescent="0.2">
      <c r="B3235" s="55">
        <f t="shared" si="301"/>
        <v>0</v>
      </c>
      <c r="C3235" s="55" t="str">
        <f t="shared" si="302"/>
        <v/>
      </c>
      <c r="D3235" s="55" t="str">
        <f t="shared" si="303"/>
        <v/>
      </c>
      <c r="E3235" s="55" t="str">
        <f t="shared" si="304"/>
        <v/>
      </c>
      <c r="F3235" s="55" t="str">
        <f t="shared" si="305"/>
        <v/>
      </c>
      <c r="G3235" s="55" t="str">
        <f t="shared" si="306"/>
        <v/>
      </c>
      <c r="H3235" s="136" t="str">
        <f>IF(AND(M3235&gt;0,M3235&lt;='Summary STATS'!$C$22),1,"")</f>
        <v/>
      </c>
      <c r="J3235" s="26">
        <v>3234</v>
      </c>
      <c r="R3235" s="15"/>
      <c r="S3235" s="15"/>
      <c r="EZ3235" s="134"/>
      <c r="FA3235" s="134"/>
      <c r="FB3235" s="134"/>
      <c r="FC3235" s="134"/>
      <c r="FD3235" s="134"/>
    </row>
    <row r="3236" spans="2:160" x14ac:dyDescent="0.2">
      <c r="B3236" s="55">
        <f t="shared" si="301"/>
        <v>0</v>
      </c>
      <c r="C3236" s="55" t="str">
        <f t="shared" si="302"/>
        <v/>
      </c>
      <c r="D3236" s="55" t="str">
        <f t="shared" si="303"/>
        <v/>
      </c>
      <c r="E3236" s="55" t="str">
        <f t="shared" si="304"/>
        <v/>
      </c>
      <c r="F3236" s="55" t="str">
        <f t="shared" si="305"/>
        <v/>
      </c>
      <c r="G3236" s="55" t="str">
        <f t="shared" si="306"/>
        <v/>
      </c>
      <c r="H3236" s="136" t="str">
        <f>IF(AND(M3236&gt;0,M3236&lt;='Summary STATS'!$C$22),1,"")</f>
        <v/>
      </c>
      <c r="J3236" s="26">
        <v>3235</v>
      </c>
      <c r="R3236" s="15"/>
      <c r="S3236" s="15"/>
      <c r="EZ3236" s="134"/>
      <c r="FA3236" s="134"/>
      <c r="FB3236" s="134"/>
      <c r="FC3236" s="134"/>
      <c r="FD3236" s="134"/>
    </row>
    <row r="3237" spans="2:160" x14ac:dyDescent="0.2">
      <c r="B3237" s="55">
        <f t="shared" si="301"/>
        <v>0</v>
      </c>
      <c r="C3237" s="55" t="str">
        <f t="shared" si="302"/>
        <v/>
      </c>
      <c r="D3237" s="55" t="str">
        <f t="shared" si="303"/>
        <v/>
      </c>
      <c r="E3237" s="55" t="str">
        <f t="shared" si="304"/>
        <v/>
      </c>
      <c r="F3237" s="55" t="str">
        <f t="shared" si="305"/>
        <v/>
      </c>
      <c r="G3237" s="55" t="str">
        <f t="shared" si="306"/>
        <v/>
      </c>
      <c r="H3237" s="136" t="str">
        <f>IF(AND(M3237&gt;0,M3237&lt;='Summary STATS'!$C$22),1,"")</f>
        <v/>
      </c>
      <c r="J3237" s="26">
        <v>3236</v>
      </c>
      <c r="R3237" s="15"/>
      <c r="S3237" s="15"/>
      <c r="EZ3237" s="134"/>
      <c r="FA3237" s="134"/>
      <c r="FB3237" s="134"/>
      <c r="FC3237" s="134"/>
      <c r="FD3237" s="134"/>
    </row>
    <row r="3238" spans="2:160" x14ac:dyDescent="0.2">
      <c r="B3238" s="55">
        <f t="shared" si="301"/>
        <v>0</v>
      </c>
      <c r="C3238" s="55" t="str">
        <f t="shared" si="302"/>
        <v/>
      </c>
      <c r="D3238" s="55" t="str">
        <f t="shared" si="303"/>
        <v/>
      </c>
      <c r="E3238" s="55" t="str">
        <f t="shared" si="304"/>
        <v/>
      </c>
      <c r="F3238" s="55" t="str">
        <f t="shared" si="305"/>
        <v/>
      </c>
      <c r="G3238" s="55" t="str">
        <f t="shared" si="306"/>
        <v/>
      </c>
      <c r="H3238" s="136" t="str">
        <f>IF(AND(M3238&gt;0,M3238&lt;='Summary STATS'!$C$22),1,"")</f>
        <v/>
      </c>
      <c r="J3238" s="26">
        <v>3237</v>
      </c>
      <c r="R3238" s="15"/>
      <c r="S3238" s="15"/>
      <c r="EZ3238" s="134"/>
      <c r="FA3238" s="134"/>
      <c r="FB3238" s="134"/>
      <c r="FC3238" s="134"/>
      <c r="FD3238" s="134"/>
    </row>
    <row r="3239" spans="2:160" x14ac:dyDescent="0.2">
      <c r="B3239" s="55">
        <f t="shared" si="301"/>
        <v>0</v>
      </c>
      <c r="C3239" s="55" t="str">
        <f t="shared" si="302"/>
        <v/>
      </c>
      <c r="D3239" s="55" t="str">
        <f t="shared" si="303"/>
        <v/>
      </c>
      <c r="E3239" s="55" t="str">
        <f t="shared" si="304"/>
        <v/>
      </c>
      <c r="F3239" s="55" t="str">
        <f t="shared" si="305"/>
        <v/>
      </c>
      <c r="G3239" s="55" t="str">
        <f t="shared" si="306"/>
        <v/>
      </c>
      <c r="H3239" s="136" t="str">
        <f>IF(AND(M3239&gt;0,M3239&lt;='Summary STATS'!$C$22),1,"")</f>
        <v/>
      </c>
      <c r="J3239" s="26">
        <v>3238</v>
      </c>
      <c r="R3239" s="15"/>
      <c r="S3239" s="15"/>
      <c r="EZ3239" s="134"/>
      <c r="FA3239" s="134"/>
      <c r="FB3239" s="134"/>
      <c r="FC3239" s="134"/>
      <c r="FD3239" s="134"/>
    </row>
    <row r="3240" spans="2:160" x14ac:dyDescent="0.2">
      <c r="B3240" s="55">
        <f t="shared" si="301"/>
        <v>0</v>
      </c>
      <c r="C3240" s="55" t="str">
        <f t="shared" si="302"/>
        <v/>
      </c>
      <c r="D3240" s="55" t="str">
        <f t="shared" si="303"/>
        <v/>
      </c>
      <c r="E3240" s="55" t="str">
        <f t="shared" si="304"/>
        <v/>
      </c>
      <c r="F3240" s="55" t="str">
        <f t="shared" si="305"/>
        <v/>
      </c>
      <c r="G3240" s="55" t="str">
        <f t="shared" si="306"/>
        <v/>
      </c>
      <c r="H3240" s="136" t="str">
        <f>IF(AND(M3240&gt;0,M3240&lt;='Summary STATS'!$C$22),1,"")</f>
        <v/>
      </c>
      <c r="J3240" s="26">
        <v>3239</v>
      </c>
      <c r="R3240" s="15"/>
      <c r="S3240" s="15"/>
      <c r="EZ3240" s="134"/>
      <c r="FA3240" s="134"/>
      <c r="FB3240" s="134"/>
      <c r="FC3240" s="134"/>
      <c r="FD3240" s="134"/>
    </row>
    <row r="3241" spans="2:160" x14ac:dyDescent="0.2">
      <c r="B3241" s="55">
        <f t="shared" si="301"/>
        <v>0</v>
      </c>
      <c r="C3241" s="55" t="str">
        <f t="shared" si="302"/>
        <v/>
      </c>
      <c r="D3241" s="55" t="str">
        <f t="shared" si="303"/>
        <v/>
      </c>
      <c r="E3241" s="55" t="str">
        <f t="shared" si="304"/>
        <v/>
      </c>
      <c r="F3241" s="55" t="str">
        <f t="shared" si="305"/>
        <v/>
      </c>
      <c r="G3241" s="55" t="str">
        <f t="shared" si="306"/>
        <v/>
      </c>
      <c r="H3241" s="136" t="str">
        <f>IF(AND(M3241&gt;0,M3241&lt;='Summary STATS'!$C$22),1,"")</f>
        <v/>
      </c>
      <c r="J3241" s="26">
        <v>3240</v>
      </c>
      <c r="R3241" s="15"/>
      <c r="S3241" s="15"/>
      <c r="EZ3241" s="134"/>
      <c r="FA3241" s="134"/>
      <c r="FB3241" s="134"/>
      <c r="FC3241" s="134"/>
      <c r="FD3241" s="134"/>
    </row>
    <row r="3242" spans="2:160" x14ac:dyDescent="0.2">
      <c r="B3242" s="55">
        <f t="shared" si="301"/>
        <v>0</v>
      </c>
      <c r="C3242" s="55" t="str">
        <f t="shared" si="302"/>
        <v/>
      </c>
      <c r="D3242" s="55" t="str">
        <f t="shared" si="303"/>
        <v/>
      </c>
      <c r="E3242" s="55" t="str">
        <f t="shared" si="304"/>
        <v/>
      </c>
      <c r="F3242" s="55" t="str">
        <f t="shared" si="305"/>
        <v/>
      </c>
      <c r="G3242" s="55" t="str">
        <f t="shared" si="306"/>
        <v/>
      </c>
      <c r="H3242" s="136" t="str">
        <f>IF(AND(M3242&gt;0,M3242&lt;='Summary STATS'!$C$22),1,"")</f>
        <v/>
      </c>
      <c r="J3242" s="26">
        <v>3241</v>
      </c>
      <c r="R3242" s="15"/>
      <c r="S3242" s="15"/>
      <c r="EZ3242" s="134"/>
      <c r="FA3242" s="134"/>
      <c r="FB3242" s="134"/>
      <c r="FC3242" s="134"/>
      <c r="FD3242" s="134"/>
    </row>
    <row r="3243" spans="2:160" x14ac:dyDescent="0.2">
      <c r="B3243" s="55">
        <f t="shared" si="301"/>
        <v>0</v>
      </c>
      <c r="C3243" s="55" t="str">
        <f t="shared" si="302"/>
        <v/>
      </c>
      <c r="D3243" s="55" t="str">
        <f t="shared" si="303"/>
        <v/>
      </c>
      <c r="E3243" s="55" t="str">
        <f t="shared" si="304"/>
        <v/>
      </c>
      <c r="F3243" s="55" t="str">
        <f t="shared" si="305"/>
        <v/>
      </c>
      <c r="G3243" s="55" t="str">
        <f t="shared" si="306"/>
        <v/>
      </c>
      <c r="H3243" s="136" t="str">
        <f>IF(AND(M3243&gt;0,M3243&lt;='Summary STATS'!$C$22),1,"")</f>
        <v/>
      </c>
      <c r="J3243" s="26">
        <v>3242</v>
      </c>
      <c r="R3243" s="15"/>
      <c r="S3243" s="15"/>
      <c r="EZ3243" s="134"/>
      <c r="FA3243" s="134"/>
      <c r="FB3243" s="134"/>
      <c r="FC3243" s="134"/>
      <c r="FD3243" s="134"/>
    </row>
    <row r="3244" spans="2:160" x14ac:dyDescent="0.2">
      <c r="B3244" s="55">
        <f t="shared" si="301"/>
        <v>0</v>
      </c>
      <c r="C3244" s="55" t="str">
        <f t="shared" si="302"/>
        <v/>
      </c>
      <c r="D3244" s="55" t="str">
        <f t="shared" si="303"/>
        <v/>
      </c>
      <c r="E3244" s="55" t="str">
        <f t="shared" si="304"/>
        <v/>
      </c>
      <c r="F3244" s="55" t="str">
        <f t="shared" si="305"/>
        <v/>
      </c>
      <c r="G3244" s="55" t="str">
        <f t="shared" si="306"/>
        <v/>
      </c>
      <c r="H3244" s="136" t="str">
        <f>IF(AND(M3244&gt;0,M3244&lt;='Summary STATS'!$C$22),1,"")</f>
        <v/>
      </c>
      <c r="J3244" s="26">
        <v>3243</v>
      </c>
      <c r="R3244" s="15"/>
      <c r="S3244" s="15"/>
      <c r="EZ3244" s="134"/>
      <c r="FA3244" s="134"/>
      <c r="FB3244" s="134"/>
      <c r="FC3244" s="134"/>
      <c r="FD3244" s="134"/>
    </row>
    <row r="3245" spans="2:160" x14ac:dyDescent="0.2">
      <c r="B3245" s="55">
        <f t="shared" si="301"/>
        <v>0</v>
      </c>
      <c r="C3245" s="55" t="str">
        <f t="shared" si="302"/>
        <v/>
      </c>
      <c r="D3245" s="55" t="str">
        <f t="shared" si="303"/>
        <v/>
      </c>
      <c r="E3245" s="55" t="str">
        <f t="shared" si="304"/>
        <v/>
      </c>
      <c r="F3245" s="55" t="str">
        <f t="shared" si="305"/>
        <v/>
      </c>
      <c r="G3245" s="55" t="str">
        <f t="shared" si="306"/>
        <v/>
      </c>
      <c r="H3245" s="136" t="str">
        <f>IF(AND(M3245&gt;0,M3245&lt;='Summary STATS'!$C$22),1,"")</f>
        <v/>
      </c>
      <c r="J3245" s="26">
        <v>3244</v>
      </c>
      <c r="R3245" s="15"/>
      <c r="S3245" s="15"/>
      <c r="EZ3245" s="134"/>
      <c r="FA3245" s="134"/>
      <c r="FB3245" s="134"/>
      <c r="FC3245" s="134"/>
      <c r="FD3245" s="134"/>
    </row>
    <row r="3246" spans="2:160" x14ac:dyDescent="0.2">
      <c r="B3246" s="55">
        <f t="shared" si="301"/>
        <v>0</v>
      </c>
      <c r="C3246" s="55" t="str">
        <f t="shared" si="302"/>
        <v/>
      </c>
      <c r="D3246" s="55" t="str">
        <f t="shared" si="303"/>
        <v/>
      </c>
      <c r="E3246" s="55" t="str">
        <f t="shared" si="304"/>
        <v/>
      </c>
      <c r="F3246" s="55" t="str">
        <f t="shared" si="305"/>
        <v/>
      </c>
      <c r="G3246" s="55" t="str">
        <f t="shared" si="306"/>
        <v/>
      </c>
      <c r="H3246" s="136" t="str">
        <f>IF(AND(M3246&gt;0,M3246&lt;='Summary STATS'!$C$22),1,"")</f>
        <v/>
      </c>
      <c r="J3246" s="26">
        <v>3245</v>
      </c>
      <c r="R3246" s="15"/>
      <c r="S3246" s="15"/>
      <c r="EZ3246" s="134"/>
      <c r="FA3246" s="134"/>
      <c r="FB3246" s="134"/>
      <c r="FC3246" s="134"/>
      <c r="FD3246" s="134"/>
    </row>
    <row r="3247" spans="2:160" x14ac:dyDescent="0.2">
      <c r="B3247" s="55">
        <f t="shared" si="301"/>
        <v>0</v>
      </c>
      <c r="C3247" s="55" t="str">
        <f t="shared" si="302"/>
        <v/>
      </c>
      <c r="D3247" s="55" t="str">
        <f t="shared" si="303"/>
        <v/>
      </c>
      <c r="E3247" s="55" t="str">
        <f t="shared" si="304"/>
        <v/>
      </c>
      <c r="F3247" s="55" t="str">
        <f t="shared" si="305"/>
        <v/>
      </c>
      <c r="G3247" s="55" t="str">
        <f t="shared" si="306"/>
        <v/>
      </c>
      <c r="H3247" s="136" t="str">
        <f>IF(AND(M3247&gt;0,M3247&lt;='Summary STATS'!$C$22),1,"")</f>
        <v/>
      </c>
      <c r="J3247" s="26">
        <v>3246</v>
      </c>
      <c r="R3247" s="15"/>
      <c r="S3247" s="15"/>
      <c r="EZ3247" s="134"/>
      <c r="FA3247" s="134"/>
      <c r="FB3247" s="134"/>
      <c r="FC3247" s="134"/>
      <c r="FD3247" s="134"/>
    </row>
    <row r="3248" spans="2:160" x14ac:dyDescent="0.2">
      <c r="B3248" s="55">
        <f t="shared" si="301"/>
        <v>0</v>
      </c>
      <c r="C3248" s="55" t="str">
        <f t="shared" si="302"/>
        <v/>
      </c>
      <c r="D3248" s="55" t="str">
        <f t="shared" si="303"/>
        <v/>
      </c>
      <c r="E3248" s="55" t="str">
        <f t="shared" si="304"/>
        <v/>
      </c>
      <c r="F3248" s="55" t="str">
        <f t="shared" si="305"/>
        <v/>
      </c>
      <c r="G3248" s="55" t="str">
        <f t="shared" si="306"/>
        <v/>
      </c>
      <c r="H3248" s="136" t="str">
        <f>IF(AND(M3248&gt;0,M3248&lt;='Summary STATS'!$C$22),1,"")</f>
        <v/>
      </c>
      <c r="J3248" s="26">
        <v>3247</v>
      </c>
      <c r="R3248" s="15"/>
      <c r="S3248" s="15"/>
      <c r="EZ3248" s="134"/>
      <c r="FA3248" s="134"/>
      <c r="FB3248" s="134"/>
      <c r="FC3248" s="134"/>
      <c r="FD3248" s="134"/>
    </row>
    <row r="3249" spans="2:160" x14ac:dyDescent="0.2">
      <c r="B3249" s="55">
        <f t="shared" si="301"/>
        <v>0</v>
      </c>
      <c r="C3249" s="55" t="str">
        <f t="shared" si="302"/>
        <v/>
      </c>
      <c r="D3249" s="55" t="str">
        <f t="shared" si="303"/>
        <v/>
      </c>
      <c r="E3249" s="55" t="str">
        <f t="shared" si="304"/>
        <v/>
      </c>
      <c r="F3249" s="55" t="str">
        <f t="shared" si="305"/>
        <v/>
      </c>
      <c r="G3249" s="55" t="str">
        <f t="shared" si="306"/>
        <v/>
      </c>
      <c r="H3249" s="136" t="str">
        <f>IF(AND(M3249&gt;0,M3249&lt;='Summary STATS'!$C$22),1,"")</f>
        <v/>
      </c>
      <c r="J3249" s="26">
        <v>3248</v>
      </c>
      <c r="R3249" s="15"/>
      <c r="S3249" s="15"/>
      <c r="EZ3249" s="134"/>
      <c r="FA3249" s="134"/>
      <c r="FB3249" s="134"/>
      <c r="FC3249" s="134"/>
      <c r="FD3249" s="134"/>
    </row>
    <row r="3250" spans="2:160" x14ac:dyDescent="0.2">
      <c r="B3250" s="55">
        <f t="shared" si="301"/>
        <v>0</v>
      </c>
      <c r="C3250" s="55" t="str">
        <f t="shared" si="302"/>
        <v/>
      </c>
      <c r="D3250" s="55" t="str">
        <f t="shared" si="303"/>
        <v/>
      </c>
      <c r="E3250" s="55" t="str">
        <f t="shared" si="304"/>
        <v/>
      </c>
      <c r="F3250" s="55" t="str">
        <f t="shared" si="305"/>
        <v/>
      </c>
      <c r="G3250" s="55" t="str">
        <f t="shared" si="306"/>
        <v/>
      </c>
      <c r="H3250" s="136" t="str">
        <f>IF(AND(M3250&gt;0,M3250&lt;='Summary STATS'!$C$22),1,"")</f>
        <v/>
      </c>
      <c r="J3250" s="26">
        <v>3249</v>
      </c>
      <c r="R3250" s="15"/>
      <c r="S3250" s="15"/>
      <c r="EZ3250" s="134"/>
      <c r="FA3250" s="134"/>
      <c r="FB3250" s="134"/>
      <c r="FC3250" s="134"/>
      <c r="FD3250" s="134"/>
    </row>
    <row r="3251" spans="2:160" x14ac:dyDescent="0.2">
      <c r="B3251" s="55">
        <f t="shared" si="301"/>
        <v>0</v>
      </c>
      <c r="C3251" s="55" t="str">
        <f t="shared" si="302"/>
        <v/>
      </c>
      <c r="D3251" s="55" t="str">
        <f t="shared" si="303"/>
        <v/>
      </c>
      <c r="E3251" s="55" t="str">
        <f t="shared" si="304"/>
        <v/>
      </c>
      <c r="F3251" s="55" t="str">
        <f t="shared" si="305"/>
        <v/>
      </c>
      <c r="G3251" s="55" t="str">
        <f t="shared" si="306"/>
        <v/>
      </c>
      <c r="H3251" s="136" t="str">
        <f>IF(AND(M3251&gt;0,M3251&lt;='Summary STATS'!$C$22),1,"")</f>
        <v/>
      </c>
      <c r="J3251" s="26">
        <v>3250</v>
      </c>
      <c r="R3251" s="15"/>
      <c r="S3251" s="15"/>
      <c r="EZ3251" s="134"/>
      <c r="FA3251" s="134"/>
      <c r="FB3251" s="134"/>
      <c r="FC3251" s="134"/>
      <c r="FD3251" s="134"/>
    </row>
    <row r="3252" spans="2:160" x14ac:dyDescent="0.2">
      <c r="B3252" s="55">
        <f t="shared" si="301"/>
        <v>0</v>
      </c>
      <c r="C3252" s="55" t="str">
        <f t="shared" si="302"/>
        <v/>
      </c>
      <c r="D3252" s="55" t="str">
        <f t="shared" si="303"/>
        <v/>
      </c>
      <c r="E3252" s="55" t="str">
        <f t="shared" si="304"/>
        <v/>
      </c>
      <c r="F3252" s="55" t="str">
        <f t="shared" si="305"/>
        <v/>
      </c>
      <c r="G3252" s="55" t="str">
        <f t="shared" si="306"/>
        <v/>
      </c>
      <c r="H3252" s="136" t="str">
        <f>IF(AND(M3252&gt;0,M3252&lt;='Summary STATS'!$C$22),1,"")</f>
        <v/>
      </c>
      <c r="J3252" s="26">
        <v>3251</v>
      </c>
      <c r="R3252" s="15"/>
      <c r="S3252" s="15"/>
      <c r="EZ3252" s="134"/>
      <c r="FA3252" s="134"/>
      <c r="FB3252" s="134"/>
      <c r="FC3252" s="134"/>
      <c r="FD3252" s="134"/>
    </row>
    <row r="3253" spans="2:160" x14ac:dyDescent="0.2">
      <c r="B3253" s="55">
        <f t="shared" si="301"/>
        <v>0</v>
      </c>
      <c r="C3253" s="55" t="str">
        <f t="shared" si="302"/>
        <v/>
      </c>
      <c r="D3253" s="55" t="str">
        <f t="shared" si="303"/>
        <v/>
      </c>
      <c r="E3253" s="55" t="str">
        <f t="shared" si="304"/>
        <v/>
      </c>
      <c r="F3253" s="55" t="str">
        <f t="shared" si="305"/>
        <v/>
      </c>
      <c r="G3253" s="55" t="str">
        <f t="shared" si="306"/>
        <v/>
      </c>
      <c r="H3253" s="136" t="str">
        <f>IF(AND(M3253&gt;0,M3253&lt;='Summary STATS'!$C$22),1,"")</f>
        <v/>
      </c>
      <c r="J3253" s="26">
        <v>3252</v>
      </c>
      <c r="R3253" s="15"/>
      <c r="S3253" s="15"/>
      <c r="EZ3253" s="134"/>
      <c r="FA3253" s="134"/>
      <c r="FB3253" s="134"/>
      <c r="FC3253" s="134"/>
      <c r="FD3253" s="134"/>
    </row>
    <row r="3254" spans="2:160" x14ac:dyDescent="0.2">
      <c r="B3254" s="55">
        <f t="shared" si="301"/>
        <v>0</v>
      </c>
      <c r="C3254" s="55" t="str">
        <f t="shared" si="302"/>
        <v/>
      </c>
      <c r="D3254" s="55" t="str">
        <f t="shared" si="303"/>
        <v/>
      </c>
      <c r="E3254" s="55" t="str">
        <f t="shared" si="304"/>
        <v/>
      </c>
      <c r="F3254" s="55" t="str">
        <f t="shared" si="305"/>
        <v/>
      </c>
      <c r="G3254" s="55" t="str">
        <f t="shared" si="306"/>
        <v/>
      </c>
      <c r="H3254" s="136" t="str">
        <f>IF(AND(M3254&gt;0,M3254&lt;='Summary STATS'!$C$22),1,"")</f>
        <v/>
      </c>
      <c r="J3254" s="26">
        <v>3253</v>
      </c>
      <c r="R3254" s="15"/>
      <c r="S3254" s="15"/>
      <c r="EZ3254" s="134"/>
      <c r="FA3254" s="134"/>
      <c r="FB3254" s="134"/>
      <c r="FC3254" s="134"/>
      <c r="FD3254" s="134"/>
    </row>
    <row r="3255" spans="2:160" x14ac:dyDescent="0.2">
      <c r="B3255" s="55">
        <f t="shared" si="301"/>
        <v>0</v>
      </c>
      <c r="C3255" s="55" t="str">
        <f t="shared" si="302"/>
        <v/>
      </c>
      <c r="D3255" s="55" t="str">
        <f t="shared" si="303"/>
        <v/>
      </c>
      <c r="E3255" s="55" t="str">
        <f t="shared" si="304"/>
        <v/>
      </c>
      <c r="F3255" s="55" t="str">
        <f t="shared" si="305"/>
        <v/>
      </c>
      <c r="G3255" s="55" t="str">
        <f t="shared" si="306"/>
        <v/>
      </c>
      <c r="H3255" s="136" t="str">
        <f>IF(AND(M3255&gt;0,M3255&lt;='Summary STATS'!$C$22),1,"")</f>
        <v/>
      </c>
      <c r="J3255" s="26">
        <v>3254</v>
      </c>
      <c r="R3255" s="15"/>
      <c r="S3255" s="15"/>
      <c r="EZ3255" s="134"/>
      <c r="FA3255" s="134"/>
      <c r="FB3255" s="134"/>
      <c r="FC3255" s="134"/>
      <c r="FD3255" s="134"/>
    </row>
    <row r="3256" spans="2:160" x14ac:dyDescent="0.2">
      <c r="B3256" s="55">
        <f t="shared" si="301"/>
        <v>0</v>
      </c>
      <c r="C3256" s="55" t="str">
        <f t="shared" si="302"/>
        <v/>
      </c>
      <c r="D3256" s="55" t="str">
        <f t="shared" si="303"/>
        <v/>
      </c>
      <c r="E3256" s="55" t="str">
        <f t="shared" si="304"/>
        <v/>
      </c>
      <c r="F3256" s="55" t="str">
        <f t="shared" si="305"/>
        <v/>
      </c>
      <c r="G3256" s="55" t="str">
        <f t="shared" si="306"/>
        <v/>
      </c>
      <c r="H3256" s="136" t="str">
        <f>IF(AND(M3256&gt;0,M3256&lt;='Summary STATS'!$C$22),1,"")</f>
        <v/>
      </c>
      <c r="J3256" s="26">
        <v>3255</v>
      </c>
      <c r="R3256" s="15"/>
      <c r="S3256" s="15"/>
      <c r="EZ3256" s="134"/>
      <c r="FA3256" s="134"/>
      <c r="FB3256" s="134"/>
      <c r="FC3256" s="134"/>
      <c r="FD3256" s="134"/>
    </row>
    <row r="3257" spans="2:160" x14ac:dyDescent="0.2">
      <c r="B3257" s="55">
        <f t="shared" si="301"/>
        <v>0</v>
      </c>
      <c r="C3257" s="55" t="str">
        <f t="shared" si="302"/>
        <v/>
      </c>
      <c r="D3257" s="55" t="str">
        <f t="shared" si="303"/>
        <v/>
      </c>
      <c r="E3257" s="55" t="str">
        <f t="shared" si="304"/>
        <v/>
      </c>
      <c r="F3257" s="55" t="str">
        <f t="shared" si="305"/>
        <v/>
      </c>
      <c r="G3257" s="55" t="str">
        <f t="shared" si="306"/>
        <v/>
      </c>
      <c r="H3257" s="136" t="str">
        <f>IF(AND(M3257&gt;0,M3257&lt;='Summary STATS'!$C$22),1,"")</f>
        <v/>
      </c>
      <c r="J3257" s="26">
        <v>3256</v>
      </c>
      <c r="R3257" s="15"/>
      <c r="S3257" s="15"/>
      <c r="EZ3257" s="134"/>
      <c r="FA3257" s="134"/>
      <c r="FB3257" s="134"/>
      <c r="FC3257" s="134"/>
      <c r="FD3257" s="134"/>
    </row>
    <row r="3258" spans="2:160" x14ac:dyDescent="0.2">
      <c r="B3258" s="55">
        <f t="shared" si="301"/>
        <v>0</v>
      </c>
      <c r="C3258" s="55" t="str">
        <f t="shared" si="302"/>
        <v/>
      </c>
      <c r="D3258" s="55" t="str">
        <f t="shared" si="303"/>
        <v/>
      </c>
      <c r="E3258" s="55" t="str">
        <f t="shared" si="304"/>
        <v/>
      </c>
      <c r="F3258" s="55" t="str">
        <f t="shared" si="305"/>
        <v/>
      </c>
      <c r="G3258" s="55" t="str">
        <f t="shared" si="306"/>
        <v/>
      </c>
      <c r="H3258" s="136" t="str">
        <f>IF(AND(M3258&gt;0,M3258&lt;='Summary STATS'!$C$22),1,"")</f>
        <v/>
      </c>
      <c r="J3258" s="26">
        <v>3257</v>
      </c>
      <c r="R3258" s="15"/>
      <c r="S3258" s="15"/>
      <c r="EZ3258" s="134"/>
      <c r="FA3258" s="134"/>
      <c r="FB3258" s="134"/>
      <c r="FC3258" s="134"/>
      <c r="FD3258" s="134"/>
    </row>
    <row r="3259" spans="2:160" x14ac:dyDescent="0.2">
      <c r="B3259" s="55">
        <f t="shared" si="301"/>
        <v>0</v>
      </c>
      <c r="C3259" s="55" t="str">
        <f t="shared" si="302"/>
        <v/>
      </c>
      <c r="D3259" s="55" t="str">
        <f t="shared" si="303"/>
        <v/>
      </c>
      <c r="E3259" s="55" t="str">
        <f t="shared" si="304"/>
        <v/>
      </c>
      <c r="F3259" s="55" t="str">
        <f t="shared" si="305"/>
        <v/>
      </c>
      <c r="G3259" s="55" t="str">
        <f t="shared" si="306"/>
        <v/>
      </c>
      <c r="H3259" s="136" t="str">
        <f>IF(AND(M3259&gt;0,M3259&lt;='Summary STATS'!$C$22),1,"")</f>
        <v/>
      </c>
      <c r="J3259" s="26">
        <v>3258</v>
      </c>
      <c r="R3259" s="15"/>
      <c r="S3259" s="15"/>
      <c r="EZ3259" s="134"/>
      <c r="FA3259" s="134"/>
      <c r="FB3259" s="134"/>
      <c r="FC3259" s="134"/>
      <c r="FD3259" s="134"/>
    </row>
    <row r="3260" spans="2:160" x14ac:dyDescent="0.2">
      <c r="B3260" s="55">
        <f t="shared" si="301"/>
        <v>0</v>
      </c>
      <c r="C3260" s="55" t="str">
        <f t="shared" si="302"/>
        <v/>
      </c>
      <c r="D3260" s="55" t="str">
        <f t="shared" si="303"/>
        <v/>
      </c>
      <c r="E3260" s="55" t="str">
        <f t="shared" si="304"/>
        <v/>
      </c>
      <c r="F3260" s="55" t="str">
        <f t="shared" si="305"/>
        <v/>
      </c>
      <c r="G3260" s="55" t="str">
        <f t="shared" si="306"/>
        <v/>
      </c>
      <c r="H3260" s="136" t="str">
        <f>IF(AND(M3260&gt;0,M3260&lt;='Summary STATS'!$C$22),1,"")</f>
        <v/>
      </c>
      <c r="J3260" s="26">
        <v>3259</v>
      </c>
      <c r="R3260" s="15"/>
      <c r="S3260" s="15"/>
      <c r="EZ3260" s="134"/>
      <c r="FA3260" s="134"/>
      <c r="FB3260" s="134"/>
      <c r="FC3260" s="134"/>
      <c r="FD3260" s="134"/>
    </row>
    <row r="3261" spans="2:160" x14ac:dyDescent="0.2">
      <c r="B3261" s="55">
        <f t="shared" si="301"/>
        <v>0</v>
      </c>
      <c r="C3261" s="55" t="str">
        <f t="shared" si="302"/>
        <v/>
      </c>
      <c r="D3261" s="55" t="str">
        <f t="shared" si="303"/>
        <v/>
      </c>
      <c r="E3261" s="55" t="str">
        <f t="shared" si="304"/>
        <v/>
      </c>
      <c r="F3261" s="55" t="str">
        <f t="shared" si="305"/>
        <v/>
      </c>
      <c r="G3261" s="55" t="str">
        <f t="shared" si="306"/>
        <v/>
      </c>
      <c r="H3261" s="136" t="str">
        <f>IF(AND(M3261&gt;0,M3261&lt;='Summary STATS'!$C$22),1,"")</f>
        <v/>
      </c>
      <c r="J3261" s="26">
        <v>3260</v>
      </c>
      <c r="R3261" s="15"/>
      <c r="S3261" s="15"/>
      <c r="EZ3261" s="134"/>
      <c r="FA3261" s="134"/>
      <c r="FB3261" s="134"/>
      <c r="FC3261" s="134"/>
      <c r="FD3261" s="134"/>
    </row>
    <row r="3262" spans="2:160" x14ac:dyDescent="0.2">
      <c r="B3262" s="55">
        <f t="shared" si="301"/>
        <v>0</v>
      </c>
      <c r="C3262" s="55" t="str">
        <f t="shared" si="302"/>
        <v/>
      </c>
      <c r="D3262" s="55" t="str">
        <f t="shared" si="303"/>
        <v/>
      </c>
      <c r="E3262" s="55" t="str">
        <f t="shared" si="304"/>
        <v/>
      </c>
      <c r="F3262" s="55" t="str">
        <f t="shared" si="305"/>
        <v/>
      </c>
      <c r="G3262" s="55" t="str">
        <f t="shared" si="306"/>
        <v/>
      </c>
      <c r="H3262" s="136" t="str">
        <f>IF(AND(M3262&gt;0,M3262&lt;='Summary STATS'!$C$22),1,"")</f>
        <v/>
      </c>
      <c r="J3262" s="26">
        <v>3261</v>
      </c>
      <c r="R3262" s="15"/>
      <c r="S3262" s="15"/>
      <c r="EZ3262" s="134"/>
      <c r="FA3262" s="134"/>
      <c r="FB3262" s="134"/>
      <c r="FC3262" s="134"/>
      <c r="FD3262" s="134"/>
    </row>
    <row r="3263" spans="2:160" x14ac:dyDescent="0.2">
      <c r="B3263" s="55">
        <f t="shared" si="301"/>
        <v>0</v>
      </c>
      <c r="C3263" s="55" t="str">
        <f t="shared" si="302"/>
        <v/>
      </c>
      <c r="D3263" s="55" t="str">
        <f t="shared" si="303"/>
        <v/>
      </c>
      <c r="E3263" s="55" t="str">
        <f t="shared" si="304"/>
        <v/>
      </c>
      <c r="F3263" s="55" t="str">
        <f t="shared" si="305"/>
        <v/>
      </c>
      <c r="G3263" s="55" t="str">
        <f t="shared" si="306"/>
        <v/>
      </c>
      <c r="H3263" s="136" t="str">
        <f>IF(AND(M3263&gt;0,M3263&lt;='Summary STATS'!$C$22),1,"")</f>
        <v/>
      </c>
      <c r="J3263" s="26">
        <v>3262</v>
      </c>
      <c r="R3263" s="15"/>
      <c r="S3263" s="15"/>
      <c r="EZ3263" s="134"/>
      <c r="FA3263" s="134"/>
      <c r="FB3263" s="134"/>
      <c r="FC3263" s="134"/>
      <c r="FD3263" s="134"/>
    </row>
    <row r="3264" spans="2:160" x14ac:dyDescent="0.2">
      <c r="B3264" s="55">
        <f t="shared" si="301"/>
        <v>0</v>
      </c>
      <c r="C3264" s="55" t="str">
        <f t="shared" si="302"/>
        <v/>
      </c>
      <c r="D3264" s="55" t="str">
        <f t="shared" si="303"/>
        <v/>
      </c>
      <c r="E3264" s="55" t="str">
        <f t="shared" si="304"/>
        <v/>
      </c>
      <c r="F3264" s="55" t="str">
        <f t="shared" si="305"/>
        <v/>
      </c>
      <c r="G3264" s="55" t="str">
        <f t="shared" si="306"/>
        <v/>
      </c>
      <c r="H3264" s="136" t="str">
        <f>IF(AND(M3264&gt;0,M3264&lt;='Summary STATS'!$C$22),1,"")</f>
        <v/>
      </c>
      <c r="J3264" s="26">
        <v>3263</v>
      </c>
      <c r="R3264" s="15"/>
      <c r="S3264" s="15"/>
      <c r="EZ3264" s="134"/>
      <c r="FA3264" s="134"/>
      <c r="FB3264" s="134"/>
      <c r="FC3264" s="134"/>
      <c r="FD3264" s="134"/>
    </row>
    <row r="3265" spans="2:160" x14ac:dyDescent="0.2">
      <c r="B3265" s="55">
        <f t="shared" si="301"/>
        <v>0</v>
      </c>
      <c r="C3265" s="55" t="str">
        <f t="shared" si="302"/>
        <v/>
      </c>
      <c r="D3265" s="55" t="str">
        <f t="shared" si="303"/>
        <v/>
      </c>
      <c r="E3265" s="55" t="str">
        <f t="shared" si="304"/>
        <v/>
      </c>
      <c r="F3265" s="55" t="str">
        <f t="shared" si="305"/>
        <v/>
      </c>
      <c r="G3265" s="55" t="str">
        <f t="shared" si="306"/>
        <v/>
      </c>
      <c r="H3265" s="136" t="str">
        <f>IF(AND(M3265&gt;0,M3265&lt;='Summary STATS'!$C$22),1,"")</f>
        <v/>
      </c>
      <c r="J3265" s="26">
        <v>3264</v>
      </c>
      <c r="R3265" s="15"/>
      <c r="S3265" s="15"/>
      <c r="EZ3265" s="134"/>
      <c r="FA3265" s="134"/>
      <c r="FB3265" s="134"/>
      <c r="FC3265" s="134"/>
      <c r="FD3265" s="134"/>
    </row>
    <row r="3266" spans="2:160" x14ac:dyDescent="0.2">
      <c r="B3266" s="55">
        <f t="shared" ref="B3266:B3329" si="307">COUNT(R3266:EY3266,FE3266:FM3266)</f>
        <v>0</v>
      </c>
      <c r="C3266" s="55" t="str">
        <f t="shared" ref="C3266:C3329" si="308">IF(COUNT(R3266:EY3266,FE3266:FM3266)&gt;0,COUNT(R3266:EY3266,FE3266:FM3266),"")</f>
        <v/>
      </c>
      <c r="D3266" s="55" t="str">
        <f t="shared" ref="D3266:D3329" si="309">IF(COUNT(T3266:BJ3266,BL3266:BT3266,BV3266:CB3266,CD3266:EY3266,FE3266:FM3266)&gt;0,COUNT(T3266:BJ3266,BL3266:BT3266,BV3266:CB3266,CD3266:EY3266,FE3266:FM3266),"")</f>
        <v/>
      </c>
      <c r="E3266" s="55" t="str">
        <f t="shared" ref="E3266:E3329" si="310">IF(H3266=1,COUNT(R3266:EY3266,FE3266:FM3266),"")</f>
        <v/>
      </c>
      <c r="F3266" s="55" t="str">
        <f t="shared" ref="F3266:F3329" si="311">IF(H3266=1,COUNT(T3266:BJ3266,BL3266:BT3266,BV3266:CB3266,CD3266:EY3266,FE3266:FM3266),"")</f>
        <v/>
      </c>
      <c r="G3266" s="55" t="str">
        <f t="shared" si="306"/>
        <v/>
      </c>
      <c r="H3266" s="136" t="str">
        <f>IF(AND(M3266&gt;0,M3266&lt;='Summary STATS'!$C$22),1,"")</f>
        <v/>
      </c>
      <c r="J3266" s="26">
        <v>3265</v>
      </c>
      <c r="R3266" s="15"/>
      <c r="S3266" s="15"/>
      <c r="EZ3266" s="134"/>
      <c r="FA3266" s="134"/>
      <c r="FB3266" s="134"/>
      <c r="FC3266" s="134"/>
      <c r="FD3266" s="134"/>
    </row>
    <row r="3267" spans="2:160" x14ac:dyDescent="0.2">
      <c r="B3267" s="55">
        <f t="shared" si="307"/>
        <v>0</v>
      </c>
      <c r="C3267" s="55" t="str">
        <f t="shared" si="308"/>
        <v/>
      </c>
      <c r="D3267" s="55" t="str">
        <f t="shared" si="309"/>
        <v/>
      </c>
      <c r="E3267" s="55" t="str">
        <f t="shared" si="310"/>
        <v/>
      </c>
      <c r="F3267" s="55" t="str">
        <f t="shared" si="311"/>
        <v/>
      </c>
      <c r="G3267" s="55" t="str">
        <f t="shared" si="306"/>
        <v/>
      </c>
      <c r="H3267" s="136" t="str">
        <f>IF(AND(M3267&gt;0,M3267&lt;='Summary STATS'!$C$22),1,"")</f>
        <v/>
      </c>
      <c r="J3267" s="26">
        <v>3266</v>
      </c>
      <c r="R3267" s="15"/>
      <c r="S3267" s="15"/>
      <c r="EZ3267" s="134"/>
      <c r="FA3267" s="134"/>
      <c r="FB3267" s="134"/>
      <c r="FC3267" s="134"/>
      <c r="FD3267" s="134"/>
    </row>
    <row r="3268" spans="2:160" x14ac:dyDescent="0.2">
      <c r="B3268" s="55">
        <f t="shared" si="307"/>
        <v>0</v>
      </c>
      <c r="C3268" s="55" t="str">
        <f t="shared" si="308"/>
        <v/>
      </c>
      <c r="D3268" s="55" t="str">
        <f t="shared" si="309"/>
        <v/>
      </c>
      <c r="E3268" s="55" t="str">
        <f t="shared" si="310"/>
        <v/>
      </c>
      <c r="F3268" s="55" t="str">
        <f t="shared" si="311"/>
        <v/>
      </c>
      <c r="G3268" s="55" t="str">
        <f t="shared" si="306"/>
        <v/>
      </c>
      <c r="H3268" s="136" t="str">
        <f>IF(AND(M3268&gt;0,M3268&lt;='Summary STATS'!$C$22),1,"")</f>
        <v/>
      </c>
      <c r="J3268" s="26">
        <v>3267</v>
      </c>
      <c r="R3268" s="15"/>
      <c r="S3268" s="15"/>
      <c r="EZ3268" s="134"/>
      <c r="FA3268" s="134"/>
      <c r="FB3268" s="134"/>
      <c r="FC3268" s="134"/>
      <c r="FD3268" s="134"/>
    </row>
    <row r="3269" spans="2:160" x14ac:dyDescent="0.2">
      <c r="B3269" s="55">
        <f t="shared" si="307"/>
        <v>0</v>
      </c>
      <c r="C3269" s="55" t="str">
        <f t="shared" si="308"/>
        <v/>
      </c>
      <c r="D3269" s="55" t="str">
        <f t="shared" si="309"/>
        <v/>
      </c>
      <c r="E3269" s="55" t="str">
        <f t="shared" si="310"/>
        <v/>
      </c>
      <c r="F3269" s="55" t="str">
        <f t="shared" si="311"/>
        <v/>
      </c>
      <c r="G3269" s="55" t="str">
        <f t="shared" si="306"/>
        <v/>
      </c>
      <c r="H3269" s="136" t="str">
        <f>IF(AND(M3269&gt;0,M3269&lt;='Summary STATS'!$C$22),1,"")</f>
        <v/>
      </c>
      <c r="J3269" s="26">
        <v>3268</v>
      </c>
      <c r="R3269" s="15"/>
      <c r="S3269" s="15"/>
      <c r="EZ3269" s="134"/>
      <c r="FA3269" s="134"/>
      <c r="FB3269" s="134"/>
      <c r="FC3269" s="134"/>
      <c r="FD3269" s="134"/>
    </row>
    <row r="3270" spans="2:160" x14ac:dyDescent="0.2">
      <c r="B3270" s="55">
        <f t="shared" si="307"/>
        <v>0</v>
      </c>
      <c r="C3270" s="55" t="str">
        <f t="shared" si="308"/>
        <v/>
      </c>
      <c r="D3270" s="55" t="str">
        <f t="shared" si="309"/>
        <v/>
      </c>
      <c r="E3270" s="55" t="str">
        <f t="shared" si="310"/>
        <v/>
      </c>
      <c r="F3270" s="55" t="str">
        <f t="shared" si="311"/>
        <v/>
      </c>
      <c r="G3270" s="55" t="str">
        <f t="shared" si="306"/>
        <v/>
      </c>
      <c r="H3270" s="136" t="str">
        <f>IF(AND(M3270&gt;0,M3270&lt;='Summary STATS'!$C$22),1,"")</f>
        <v/>
      </c>
      <c r="J3270" s="26">
        <v>3269</v>
      </c>
      <c r="R3270" s="15"/>
      <c r="S3270" s="15"/>
      <c r="EZ3270" s="134"/>
      <c r="FA3270" s="134"/>
      <c r="FB3270" s="134"/>
      <c r="FC3270" s="134"/>
      <c r="FD3270" s="134"/>
    </row>
    <row r="3271" spans="2:160" x14ac:dyDescent="0.2">
      <c r="B3271" s="55">
        <f t="shared" si="307"/>
        <v>0</v>
      </c>
      <c r="C3271" s="55" t="str">
        <f t="shared" si="308"/>
        <v/>
      </c>
      <c r="D3271" s="55" t="str">
        <f t="shared" si="309"/>
        <v/>
      </c>
      <c r="E3271" s="55" t="str">
        <f t="shared" si="310"/>
        <v/>
      </c>
      <c r="F3271" s="55" t="str">
        <f t="shared" si="311"/>
        <v/>
      </c>
      <c r="G3271" s="55" t="str">
        <f t="shared" si="306"/>
        <v/>
      </c>
      <c r="H3271" s="136" t="str">
        <f>IF(AND(M3271&gt;0,M3271&lt;='Summary STATS'!$C$22),1,"")</f>
        <v/>
      </c>
      <c r="J3271" s="26">
        <v>3270</v>
      </c>
      <c r="R3271" s="15"/>
      <c r="S3271" s="15"/>
      <c r="EZ3271" s="134"/>
      <c r="FA3271" s="134"/>
      <c r="FB3271" s="134"/>
      <c r="FC3271" s="134"/>
      <c r="FD3271" s="134"/>
    </row>
    <row r="3272" spans="2:160" x14ac:dyDescent="0.2">
      <c r="B3272" s="55">
        <f t="shared" si="307"/>
        <v>0</v>
      </c>
      <c r="C3272" s="55" t="str">
        <f t="shared" si="308"/>
        <v/>
      </c>
      <c r="D3272" s="55" t="str">
        <f t="shared" si="309"/>
        <v/>
      </c>
      <c r="E3272" s="55" t="str">
        <f t="shared" si="310"/>
        <v/>
      </c>
      <c r="F3272" s="55" t="str">
        <f t="shared" si="311"/>
        <v/>
      </c>
      <c r="G3272" s="55" t="str">
        <f t="shared" si="306"/>
        <v/>
      </c>
      <c r="H3272" s="136" t="str">
        <f>IF(AND(M3272&gt;0,M3272&lt;='Summary STATS'!$C$22),1,"")</f>
        <v/>
      </c>
      <c r="J3272" s="26">
        <v>3271</v>
      </c>
      <c r="R3272" s="15"/>
      <c r="S3272" s="15"/>
      <c r="EZ3272" s="134"/>
      <c r="FA3272" s="134"/>
      <c r="FB3272" s="134"/>
      <c r="FC3272" s="134"/>
      <c r="FD3272" s="134"/>
    </row>
    <row r="3273" spans="2:160" x14ac:dyDescent="0.2">
      <c r="B3273" s="55">
        <f t="shared" si="307"/>
        <v>0</v>
      </c>
      <c r="C3273" s="55" t="str">
        <f t="shared" si="308"/>
        <v/>
      </c>
      <c r="D3273" s="55" t="str">
        <f t="shared" si="309"/>
        <v/>
      </c>
      <c r="E3273" s="55" t="str">
        <f t="shared" si="310"/>
        <v/>
      </c>
      <c r="F3273" s="55" t="str">
        <f t="shared" si="311"/>
        <v/>
      </c>
      <c r="G3273" s="55" t="str">
        <f t="shared" si="306"/>
        <v/>
      </c>
      <c r="H3273" s="136" t="str">
        <f>IF(AND(M3273&gt;0,M3273&lt;='Summary STATS'!$C$22),1,"")</f>
        <v/>
      </c>
      <c r="J3273" s="26">
        <v>3272</v>
      </c>
      <c r="R3273" s="15"/>
      <c r="S3273" s="15"/>
      <c r="EZ3273" s="134"/>
      <c r="FA3273" s="134"/>
      <c r="FB3273" s="134"/>
      <c r="FC3273" s="134"/>
      <c r="FD3273" s="134"/>
    </row>
    <row r="3274" spans="2:160" x14ac:dyDescent="0.2">
      <c r="B3274" s="55">
        <f t="shared" si="307"/>
        <v>0</v>
      </c>
      <c r="C3274" s="55" t="str">
        <f t="shared" si="308"/>
        <v/>
      </c>
      <c r="D3274" s="55" t="str">
        <f t="shared" si="309"/>
        <v/>
      </c>
      <c r="E3274" s="55" t="str">
        <f t="shared" si="310"/>
        <v/>
      </c>
      <c r="F3274" s="55" t="str">
        <f t="shared" si="311"/>
        <v/>
      </c>
      <c r="G3274" s="55" t="str">
        <f t="shared" si="306"/>
        <v/>
      </c>
      <c r="H3274" s="136" t="str">
        <f>IF(AND(M3274&gt;0,M3274&lt;='Summary STATS'!$C$22),1,"")</f>
        <v/>
      </c>
      <c r="J3274" s="26">
        <v>3273</v>
      </c>
      <c r="R3274" s="15"/>
      <c r="S3274" s="15"/>
      <c r="EZ3274" s="134"/>
      <c r="FA3274" s="134"/>
      <c r="FB3274" s="134"/>
      <c r="FC3274" s="134"/>
      <c r="FD3274" s="134"/>
    </row>
    <row r="3275" spans="2:160" x14ac:dyDescent="0.2">
      <c r="B3275" s="55">
        <f t="shared" si="307"/>
        <v>0</v>
      </c>
      <c r="C3275" s="55" t="str">
        <f t="shared" si="308"/>
        <v/>
      </c>
      <c r="D3275" s="55" t="str">
        <f t="shared" si="309"/>
        <v/>
      </c>
      <c r="E3275" s="55" t="str">
        <f t="shared" si="310"/>
        <v/>
      </c>
      <c r="F3275" s="55" t="str">
        <f t="shared" si="311"/>
        <v/>
      </c>
      <c r="G3275" s="55" t="str">
        <f t="shared" si="306"/>
        <v/>
      </c>
      <c r="H3275" s="136" t="str">
        <f>IF(AND(M3275&gt;0,M3275&lt;='Summary STATS'!$C$22),1,"")</f>
        <v/>
      </c>
      <c r="J3275" s="26">
        <v>3274</v>
      </c>
      <c r="R3275" s="15"/>
      <c r="S3275" s="15"/>
      <c r="EZ3275" s="134"/>
      <c r="FA3275" s="134"/>
      <c r="FB3275" s="134"/>
      <c r="FC3275" s="134"/>
      <c r="FD3275" s="134"/>
    </row>
    <row r="3276" spans="2:160" x14ac:dyDescent="0.2">
      <c r="B3276" s="55">
        <f t="shared" si="307"/>
        <v>0</v>
      </c>
      <c r="C3276" s="55" t="str">
        <f t="shared" si="308"/>
        <v/>
      </c>
      <c r="D3276" s="55" t="str">
        <f t="shared" si="309"/>
        <v/>
      </c>
      <c r="E3276" s="55" t="str">
        <f t="shared" si="310"/>
        <v/>
      </c>
      <c r="F3276" s="55" t="str">
        <f t="shared" si="311"/>
        <v/>
      </c>
      <c r="G3276" s="55" t="str">
        <f t="shared" si="306"/>
        <v/>
      </c>
      <c r="H3276" s="136" t="str">
        <f>IF(AND(M3276&gt;0,M3276&lt;='Summary STATS'!$C$22),1,"")</f>
        <v/>
      </c>
      <c r="J3276" s="26">
        <v>3275</v>
      </c>
      <c r="R3276" s="15"/>
      <c r="S3276" s="15"/>
      <c r="EZ3276" s="134"/>
      <c r="FA3276" s="134"/>
      <c r="FB3276" s="134"/>
      <c r="FC3276" s="134"/>
      <c r="FD3276" s="134"/>
    </row>
    <row r="3277" spans="2:160" x14ac:dyDescent="0.2">
      <c r="B3277" s="55">
        <f t="shared" si="307"/>
        <v>0</v>
      </c>
      <c r="C3277" s="55" t="str">
        <f t="shared" si="308"/>
        <v/>
      </c>
      <c r="D3277" s="55" t="str">
        <f t="shared" si="309"/>
        <v/>
      </c>
      <c r="E3277" s="55" t="str">
        <f t="shared" si="310"/>
        <v/>
      </c>
      <c r="F3277" s="55" t="str">
        <f t="shared" si="311"/>
        <v/>
      </c>
      <c r="G3277" s="55" t="str">
        <f t="shared" si="306"/>
        <v/>
      </c>
      <c r="H3277" s="136" t="str">
        <f>IF(AND(M3277&gt;0,M3277&lt;='Summary STATS'!$C$22),1,"")</f>
        <v/>
      </c>
      <c r="J3277" s="26">
        <v>3276</v>
      </c>
      <c r="R3277" s="15"/>
      <c r="S3277" s="15"/>
      <c r="EZ3277" s="134"/>
      <c r="FA3277" s="134"/>
      <c r="FB3277" s="134"/>
      <c r="FC3277" s="134"/>
      <c r="FD3277" s="134"/>
    </row>
    <row r="3278" spans="2:160" x14ac:dyDescent="0.2">
      <c r="B3278" s="55">
        <f t="shared" si="307"/>
        <v>0</v>
      </c>
      <c r="C3278" s="55" t="str">
        <f t="shared" si="308"/>
        <v/>
      </c>
      <c r="D3278" s="55" t="str">
        <f t="shared" si="309"/>
        <v/>
      </c>
      <c r="E3278" s="55" t="str">
        <f t="shared" si="310"/>
        <v/>
      </c>
      <c r="F3278" s="55" t="str">
        <f t="shared" si="311"/>
        <v/>
      </c>
      <c r="G3278" s="55" t="str">
        <f t="shared" si="306"/>
        <v/>
      </c>
      <c r="H3278" s="136" t="str">
        <f>IF(AND(M3278&gt;0,M3278&lt;='Summary STATS'!$C$22),1,"")</f>
        <v/>
      </c>
      <c r="J3278" s="26">
        <v>3277</v>
      </c>
      <c r="R3278" s="15"/>
      <c r="S3278" s="15"/>
      <c r="EZ3278" s="134"/>
      <c r="FA3278" s="134"/>
      <c r="FB3278" s="134"/>
      <c r="FC3278" s="134"/>
      <c r="FD3278" s="134"/>
    </row>
    <row r="3279" spans="2:160" x14ac:dyDescent="0.2">
      <c r="B3279" s="55">
        <f t="shared" si="307"/>
        <v>0</v>
      </c>
      <c r="C3279" s="55" t="str">
        <f t="shared" si="308"/>
        <v/>
      </c>
      <c r="D3279" s="55" t="str">
        <f t="shared" si="309"/>
        <v/>
      </c>
      <c r="E3279" s="55" t="str">
        <f t="shared" si="310"/>
        <v/>
      </c>
      <c r="F3279" s="55" t="str">
        <f t="shared" si="311"/>
        <v/>
      </c>
      <c r="G3279" s="55" t="str">
        <f t="shared" si="306"/>
        <v/>
      </c>
      <c r="H3279" s="136" t="str">
        <f>IF(AND(M3279&gt;0,M3279&lt;='Summary STATS'!$C$22),1,"")</f>
        <v/>
      </c>
      <c r="J3279" s="26">
        <v>3278</v>
      </c>
      <c r="R3279" s="15"/>
      <c r="S3279" s="15"/>
      <c r="EZ3279" s="134"/>
      <c r="FA3279" s="134"/>
      <c r="FB3279" s="134"/>
      <c r="FC3279" s="134"/>
      <c r="FD3279" s="134"/>
    </row>
    <row r="3280" spans="2:160" x14ac:dyDescent="0.2">
      <c r="B3280" s="55">
        <f t="shared" si="307"/>
        <v>0</v>
      </c>
      <c r="C3280" s="55" t="str">
        <f t="shared" si="308"/>
        <v/>
      </c>
      <c r="D3280" s="55" t="str">
        <f t="shared" si="309"/>
        <v/>
      </c>
      <c r="E3280" s="55" t="str">
        <f t="shared" si="310"/>
        <v/>
      </c>
      <c r="F3280" s="55" t="str">
        <f t="shared" si="311"/>
        <v/>
      </c>
      <c r="G3280" s="55" t="str">
        <f t="shared" si="306"/>
        <v/>
      </c>
      <c r="H3280" s="136" t="str">
        <f>IF(AND(M3280&gt;0,M3280&lt;='Summary STATS'!$C$22),1,"")</f>
        <v/>
      </c>
      <c r="J3280" s="26">
        <v>3279</v>
      </c>
      <c r="R3280" s="15"/>
      <c r="S3280" s="15"/>
      <c r="EZ3280" s="134"/>
      <c r="FA3280" s="134"/>
      <c r="FB3280" s="134"/>
      <c r="FC3280" s="134"/>
      <c r="FD3280" s="134"/>
    </row>
    <row r="3281" spans="2:160" x14ac:dyDescent="0.2">
      <c r="B3281" s="55">
        <f t="shared" si="307"/>
        <v>0</v>
      </c>
      <c r="C3281" s="55" t="str">
        <f t="shared" si="308"/>
        <v/>
      </c>
      <c r="D3281" s="55" t="str">
        <f t="shared" si="309"/>
        <v/>
      </c>
      <c r="E3281" s="55" t="str">
        <f t="shared" si="310"/>
        <v/>
      </c>
      <c r="F3281" s="55" t="str">
        <f t="shared" si="311"/>
        <v/>
      </c>
      <c r="G3281" s="55" t="str">
        <f t="shared" si="306"/>
        <v/>
      </c>
      <c r="H3281" s="136" t="str">
        <f>IF(AND(M3281&gt;0,M3281&lt;='Summary STATS'!$C$22),1,"")</f>
        <v/>
      </c>
      <c r="J3281" s="26">
        <v>3280</v>
      </c>
      <c r="R3281" s="15"/>
      <c r="S3281" s="15"/>
      <c r="EZ3281" s="134"/>
      <c r="FA3281" s="134"/>
      <c r="FB3281" s="134"/>
      <c r="FC3281" s="134"/>
      <c r="FD3281" s="134"/>
    </row>
    <row r="3282" spans="2:160" x14ac:dyDescent="0.2">
      <c r="B3282" s="55">
        <f t="shared" si="307"/>
        <v>0</v>
      </c>
      <c r="C3282" s="55" t="str">
        <f t="shared" si="308"/>
        <v/>
      </c>
      <c r="D3282" s="55" t="str">
        <f t="shared" si="309"/>
        <v/>
      </c>
      <c r="E3282" s="55" t="str">
        <f t="shared" si="310"/>
        <v/>
      </c>
      <c r="F3282" s="55" t="str">
        <f t="shared" si="311"/>
        <v/>
      </c>
      <c r="G3282" s="55" t="str">
        <f t="shared" si="306"/>
        <v/>
      </c>
      <c r="H3282" s="136" t="str">
        <f>IF(AND(M3282&gt;0,M3282&lt;='Summary STATS'!$C$22),1,"")</f>
        <v/>
      </c>
      <c r="J3282" s="26">
        <v>3281</v>
      </c>
      <c r="R3282" s="15"/>
      <c r="S3282" s="15"/>
      <c r="EZ3282" s="134"/>
      <c r="FA3282" s="134"/>
      <c r="FB3282" s="134"/>
      <c r="FC3282" s="134"/>
      <c r="FD3282" s="134"/>
    </row>
    <row r="3283" spans="2:160" x14ac:dyDescent="0.2">
      <c r="B3283" s="55">
        <f t="shared" si="307"/>
        <v>0</v>
      </c>
      <c r="C3283" s="55" t="str">
        <f t="shared" si="308"/>
        <v/>
      </c>
      <c r="D3283" s="55" t="str">
        <f t="shared" si="309"/>
        <v/>
      </c>
      <c r="E3283" s="55" t="str">
        <f t="shared" si="310"/>
        <v/>
      </c>
      <c r="F3283" s="55" t="str">
        <f t="shared" si="311"/>
        <v/>
      </c>
      <c r="G3283" s="55" t="str">
        <f t="shared" si="306"/>
        <v/>
      </c>
      <c r="H3283" s="136" t="str">
        <f>IF(AND(M3283&gt;0,M3283&lt;='Summary STATS'!$C$22),1,"")</f>
        <v/>
      </c>
      <c r="J3283" s="26">
        <v>3282</v>
      </c>
      <c r="R3283" s="15"/>
      <c r="S3283" s="15"/>
      <c r="EZ3283" s="134"/>
      <c r="FA3283" s="134"/>
      <c r="FB3283" s="134"/>
      <c r="FC3283" s="134"/>
      <c r="FD3283" s="134"/>
    </row>
    <row r="3284" spans="2:160" x14ac:dyDescent="0.2">
      <c r="B3284" s="55">
        <f t="shared" si="307"/>
        <v>0</v>
      </c>
      <c r="C3284" s="55" t="str">
        <f t="shared" si="308"/>
        <v/>
      </c>
      <c r="D3284" s="55" t="str">
        <f t="shared" si="309"/>
        <v/>
      </c>
      <c r="E3284" s="55" t="str">
        <f t="shared" si="310"/>
        <v/>
      </c>
      <c r="F3284" s="55" t="str">
        <f t="shared" si="311"/>
        <v/>
      </c>
      <c r="G3284" s="55" t="str">
        <f t="shared" si="306"/>
        <v/>
      </c>
      <c r="H3284" s="136" t="str">
        <f>IF(AND(M3284&gt;0,M3284&lt;='Summary STATS'!$C$22),1,"")</f>
        <v/>
      </c>
      <c r="J3284" s="26">
        <v>3283</v>
      </c>
      <c r="R3284" s="15"/>
      <c r="S3284" s="15"/>
      <c r="EZ3284" s="134"/>
      <c r="FA3284" s="134"/>
      <c r="FB3284" s="134"/>
      <c r="FC3284" s="134"/>
      <c r="FD3284" s="134"/>
    </row>
    <row r="3285" spans="2:160" x14ac:dyDescent="0.2">
      <c r="B3285" s="55">
        <f t="shared" si="307"/>
        <v>0</v>
      </c>
      <c r="C3285" s="55" t="str">
        <f t="shared" si="308"/>
        <v/>
      </c>
      <c r="D3285" s="55" t="str">
        <f t="shared" si="309"/>
        <v/>
      </c>
      <c r="E3285" s="55" t="str">
        <f t="shared" si="310"/>
        <v/>
      </c>
      <c r="F3285" s="55" t="str">
        <f t="shared" si="311"/>
        <v/>
      </c>
      <c r="G3285" s="55" t="str">
        <f t="shared" si="306"/>
        <v/>
      </c>
      <c r="H3285" s="136" t="str">
        <f>IF(AND(M3285&gt;0,M3285&lt;='Summary STATS'!$C$22),1,"")</f>
        <v/>
      </c>
      <c r="J3285" s="26">
        <v>3284</v>
      </c>
      <c r="R3285" s="15"/>
      <c r="S3285" s="15"/>
      <c r="EZ3285" s="134"/>
      <c r="FA3285" s="134"/>
      <c r="FB3285" s="134"/>
      <c r="FC3285" s="134"/>
      <c r="FD3285" s="134"/>
    </row>
    <row r="3286" spans="2:160" x14ac:dyDescent="0.2">
      <c r="B3286" s="55">
        <f t="shared" si="307"/>
        <v>0</v>
      </c>
      <c r="C3286" s="55" t="str">
        <f t="shared" si="308"/>
        <v/>
      </c>
      <c r="D3286" s="55" t="str">
        <f t="shared" si="309"/>
        <v/>
      </c>
      <c r="E3286" s="55" t="str">
        <f t="shared" si="310"/>
        <v/>
      </c>
      <c r="F3286" s="55" t="str">
        <f t="shared" si="311"/>
        <v/>
      </c>
      <c r="G3286" s="55" t="str">
        <f t="shared" si="306"/>
        <v/>
      </c>
      <c r="H3286" s="136" t="str">
        <f>IF(AND(M3286&gt;0,M3286&lt;='Summary STATS'!$C$22),1,"")</f>
        <v/>
      </c>
      <c r="J3286" s="26">
        <v>3285</v>
      </c>
      <c r="R3286" s="15"/>
      <c r="S3286" s="15"/>
      <c r="EZ3286" s="134"/>
      <c r="FA3286" s="134"/>
      <c r="FB3286" s="134"/>
      <c r="FC3286" s="134"/>
      <c r="FD3286" s="134"/>
    </row>
    <row r="3287" spans="2:160" x14ac:dyDescent="0.2">
      <c r="B3287" s="55">
        <f t="shared" si="307"/>
        <v>0</v>
      </c>
      <c r="C3287" s="55" t="str">
        <f t="shared" si="308"/>
        <v/>
      </c>
      <c r="D3287" s="55" t="str">
        <f t="shared" si="309"/>
        <v/>
      </c>
      <c r="E3287" s="55" t="str">
        <f t="shared" si="310"/>
        <v/>
      </c>
      <c r="F3287" s="55" t="str">
        <f t="shared" si="311"/>
        <v/>
      </c>
      <c r="G3287" s="55" t="str">
        <f t="shared" si="306"/>
        <v/>
      </c>
      <c r="H3287" s="136" t="str">
        <f>IF(AND(M3287&gt;0,M3287&lt;='Summary STATS'!$C$22),1,"")</f>
        <v/>
      </c>
      <c r="J3287" s="26">
        <v>3286</v>
      </c>
      <c r="R3287" s="15"/>
      <c r="S3287" s="15"/>
      <c r="EZ3287" s="134"/>
      <c r="FA3287" s="134"/>
      <c r="FB3287" s="134"/>
      <c r="FC3287" s="134"/>
      <c r="FD3287" s="134"/>
    </row>
    <row r="3288" spans="2:160" x14ac:dyDescent="0.2">
      <c r="B3288" s="55">
        <f t="shared" si="307"/>
        <v>0</v>
      </c>
      <c r="C3288" s="55" t="str">
        <f t="shared" si="308"/>
        <v/>
      </c>
      <c r="D3288" s="55" t="str">
        <f t="shared" si="309"/>
        <v/>
      </c>
      <c r="E3288" s="55" t="str">
        <f t="shared" si="310"/>
        <v/>
      </c>
      <c r="F3288" s="55" t="str">
        <f t="shared" si="311"/>
        <v/>
      </c>
      <c r="G3288" s="55" t="str">
        <f t="shared" si="306"/>
        <v/>
      </c>
      <c r="H3288" s="136" t="str">
        <f>IF(AND(M3288&gt;0,M3288&lt;='Summary STATS'!$C$22),1,"")</f>
        <v/>
      </c>
      <c r="J3288" s="26">
        <v>3287</v>
      </c>
      <c r="R3288" s="15"/>
      <c r="S3288" s="15"/>
      <c r="EZ3288" s="134"/>
      <c r="FA3288" s="134"/>
      <c r="FB3288" s="134"/>
      <c r="FC3288" s="134"/>
      <c r="FD3288" s="134"/>
    </row>
    <row r="3289" spans="2:160" x14ac:dyDescent="0.2">
      <c r="B3289" s="55">
        <f t="shared" si="307"/>
        <v>0</v>
      </c>
      <c r="C3289" s="55" t="str">
        <f t="shared" si="308"/>
        <v/>
      </c>
      <c r="D3289" s="55" t="str">
        <f t="shared" si="309"/>
        <v/>
      </c>
      <c r="E3289" s="55" t="str">
        <f t="shared" si="310"/>
        <v/>
      </c>
      <c r="F3289" s="55" t="str">
        <f t="shared" si="311"/>
        <v/>
      </c>
      <c r="G3289" s="55" t="str">
        <f t="shared" si="306"/>
        <v/>
      </c>
      <c r="H3289" s="136" t="str">
        <f>IF(AND(M3289&gt;0,M3289&lt;='Summary STATS'!$C$22),1,"")</f>
        <v/>
      </c>
      <c r="J3289" s="26">
        <v>3288</v>
      </c>
      <c r="R3289" s="15"/>
      <c r="S3289" s="15"/>
      <c r="EZ3289" s="134"/>
      <c r="FA3289" s="134"/>
      <c r="FB3289" s="134"/>
      <c r="FC3289" s="134"/>
      <c r="FD3289" s="134"/>
    </row>
    <row r="3290" spans="2:160" x14ac:dyDescent="0.2">
      <c r="B3290" s="55">
        <f t="shared" si="307"/>
        <v>0</v>
      </c>
      <c r="C3290" s="55" t="str">
        <f t="shared" si="308"/>
        <v/>
      </c>
      <c r="D3290" s="55" t="str">
        <f t="shared" si="309"/>
        <v/>
      </c>
      <c r="E3290" s="55" t="str">
        <f t="shared" si="310"/>
        <v/>
      </c>
      <c r="F3290" s="55" t="str">
        <f t="shared" si="311"/>
        <v/>
      </c>
      <c r="G3290" s="55" t="str">
        <f t="shared" ref="G3290:G3353" si="312">IF($B3290&gt;=1,$M3290,"")</f>
        <v/>
      </c>
      <c r="H3290" s="136" t="str">
        <f>IF(AND(M3290&gt;0,M3290&lt;='Summary STATS'!$C$22),1,"")</f>
        <v/>
      </c>
      <c r="J3290" s="26">
        <v>3289</v>
      </c>
      <c r="R3290" s="15"/>
      <c r="S3290" s="15"/>
      <c r="EZ3290" s="134"/>
      <c r="FA3290" s="134"/>
      <c r="FB3290" s="134"/>
      <c r="FC3290" s="134"/>
      <c r="FD3290" s="134"/>
    </row>
    <row r="3291" spans="2:160" x14ac:dyDescent="0.2">
      <c r="B3291" s="55">
        <f t="shared" si="307"/>
        <v>0</v>
      </c>
      <c r="C3291" s="55" t="str">
        <f t="shared" si="308"/>
        <v/>
      </c>
      <c r="D3291" s="55" t="str">
        <f t="shared" si="309"/>
        <v/>
      </c>
      <c r="E3291" s="55" t="str">
        <f t="shared" si="310"/>
        <v/>
      </c>
      <c r="F3291" s="55" t="str">
        <f t="shared" si="311"/>
        <v/>
      </c>
      <c r="G3291" s="55" t="str">
        <f t="shared" si="312"/>
        <v/>
      </c>
      <c r="H3291" s="136" t="str">
        <f>IF(AND(M3291&gt;0,M3291&lt;='Summary STATS'!$C$22),1,"")</f>
        <v/>
      </c>
      <c r="J3291" s="26">
        <v>3290</v>
      </c>
      <c r="R3291" s="15"/>
      <c r="S3291" s="15"/>
      <c r="EZ3291" s="134"/>
      <c r="FA3291" s="134"/>
      <c r="FB3291" s="134"/>
      <c r="FC3291" s="134"/>
      <c r="FD3291" s="134"/>
    </row>
    <row r="3292" spans="2:160" x14ac:dyDescent="0.2">
      <c r="B3292" s="55">
        <f t="shared" si="307"/>
        <v>0</v>
      </c>
      <c r="C3292" s="55" t="str">
        <f t="shared" si="308"/>
        <v/>
      </c>
      <c r="D3292" s="55" t="str">
        <f t="shared" si="309"/>
        <v/>
      </c>
      <c r="E3292" s="55" t="str">
        <f t="shared" si="310"/>
        <v/>
      </c>
      <c r="F3292" s="55" t="str">
        <f t="shared" si="311"/>
        <v/>
      </c>
      <c r="G3292" s="55" t="str">
        <f t="shared" si="312"/>
        <v/>
      </c>
      <c r="H3292" s="136" t="str">
        <f>IF(AND(M3292&gt;0,M3292&lt;='Summary STATS'!$C$22),1,"")</f>
        <v/>
      </c>
      <c r="J3292" s="26">
        <v>3291</v>
      </c>
      <c r="R3292" s="15"/>
      <c r="S3292" s="15"/>
      <c r="EZ3292" s="134"/>
      <c r="FA3292" s="134"/>
      <c r="FB3292" s="134"/>
      <c r="FC3292" s="134"/>
      <c r="FD3292" s="134"/>
    </row>
    <row r="3293" spans="2:160" x14ac:dyDescent="0.2">
      <c r="B3293" s="55">
        <f t="shared" si="307"/>
        <v>0</v>
      </c>
      <c r="C3293" s="55" t="str">
        <f t="shared" si="308"/>
        <v/>
      </c>
      <c r="D3293" s="55" t="str">
        <f t="shared" si="309"/>
        <v/>
      </c>
      <c r="E3293" s="55" t="str">
        <f t="shared" si="310"/>
        <v/>
      </c>
      <c r="F3293" s="55" t="str">
        <f t="shared" si="311"/>
        <v/>
      </c>
      <c r="G3293" s="55" t="str">
        <f t="shared" si="312"/>
        <v/>
      </c>
      <c r="H3293" s="136" t="str">
        <f>IF(AND(M3293&gt;0,M3293&lt;='Summary STATS'!$C$22),1,"")</f>
        <v/>
      </c>
      <c r="J3293" s="26">
        <v>3292</v>
      </c>
      <c r="R3293" s="15"/>
      <c r="S3293" s="15"/>
      <c r="EZ3293" s="134"/>
      <c r="FA3293" s="134"/>
      <c r="FB3293" s="134"/>
      <c r="FC3293" s="134"/>
      <c r="FD3293" s="134"/>
    </row>
    <row r="3294" spans="2:160" x14ac:dyDescent="0.2">
      <c r="B3294" s="55">
        <f t="shared" si="307"/>
        <v>0</v>
      </c>
      <c r="C3294" s="55" t="str">
        <f t="shared" si="308"/>
        <v/>
      </c>
      <c r="D3294" s="55" t="str">
        <f t="shared" si="309"/>
        <v/>
      </c>
      <c r="E3294" s="55" t="str">
        <f t="shared" si="310"/>
        <v/>
      </c>
      <c r="F3294" s="55" t="str">
        <f t="shared" si="311"/>
        <v/>
      </c>
      <c r="G3294" s="55" t="str">
        <f t="shared" si="312"/>
        <v/>
      </c>
      <c r="H3294" s="136" t="str">
        <f>IF(AND(M3294&gt;0,M3294&lt;='Summary STATS'!$C$22),1,"")</f>
        <v/>
      </c>
      <c r="J3294" s="26">
        <v>3293</v>
      </c>
      <c r="R3294" s="15"/>
      <c r="S3294" s="15"/>
      <c r="EZ3294" s="134"/>
      <c r="FA3294" s="134"/>
      <c r="FB3294" s="134"/>
      <c r="FC3294" s="134"/>
      <c r="FD3294" s="134"/>
    </row>
    <row r="3295" spans="2:160" x14ac:dyDescent="0.2">
      <c r="B3295" s="55">
        <f t="shared" si="307"/>
        <v>0</v>
      </c>
      <c r="C3295" s="55" t="str">
        <f t="shared" si="308"/>
        <v/>
      </c>
      <c r="D3295" s="55" t="str">
        <f t="shared" si="309"/>
        <v/>
      </c>
      <c r="E3295" s="55" t="str">
        <f t="shared" si="310"/>
        <v/>
      </c>
      <c r="F3295" s="55" t="str">
        <f t="shared" si="311"/>
        <v/>
      </c>
      <c r="G3295" s="55" t="str">
        <f t="shared" si="312"/>
        <v/>
      </c>
      <c r="H3295" s="136" t="str">
        <f>IF(AND(M3295&gt;0,M3295&lt;='Summary STATS'!$C$22),1,"")</f>
        <v/>
      </c>
      <c r="J3295" s="26">
        <v>3294</v>
      </c>
      <c r="R3295" s="15"/>
      <c r="S3295" s="15"/>
      <c r="EZ3295" s="134"/>
      <c r="FA3295" s="134"/>
      <c r="FB3295" s="134"/>
      <c r="FC3295" s="134"/>
      <c r="FD3295" s="134"/>
    </row>
    <row r="3296" spans="2:160" x14ac:dyDescent="0.2">
      <c r="B3296" s="55">
        <f t="shared" si="307"/>
        <v>0</v>
      </c>
      <c r="C3296" s="55" t="str">
        <f t="shared" si="308"/>
        <v/>
      </c>
      <c r="D3296" s="55" t="str">
        <f t="shared" si="309"/>
        <v/>
      </c>
      <c r="E3296" s="55" t="str">
        <f t="shared" si="310"/>
        <v/>
      </c>
      <c r="F3296" s="55" t="str">
        <f t="shared" si="311"/>
        <v/>
      </c>
      <c r="G3296" s="55" t="str">
        <f t="shared" si="312"/>
        <v/>
      </c>
      <c r="H3296" s="136" t="str">
        <f>IF(AND(M3296&gt;0,M3296&lt;='Summary STATS'!$C$22),1,"")</f>
        <v/>
      </c>
      <c r="J3296" s="26">
        <v>3295</v>
      </c>
      <c r="R3296" s="15"/>
      <c r="S3296" s="15"/>
      <c r="EZ3296" s="134"/>
      <c r="FA3296" s="134"/>
      <c r="FB3296" s="134"/>
      <c r="FC3296" s="134"/>
      <c r="FD3296" s="134"/>
    </row>
    <row r="3297" spans="2:160" x14ac:dyDescent="0.2">
      <c r="B3297" s="55">
        <f t="shared" si="307"/>
        <v>0</v>
      </c>
      <c r="C3297" s="55" t="str">
        <f t="shared" si="308"/>
        <v/>
      </c>
      <c r="D3297" s="55" t="str">
        <f t="shared" si="309"/>
        <v/>
      </c>
      <c r="E3297" s="55" t="str">
        <f t="shared" si="310"/>
        <v/>
      </c>
      <c r="F3297" s="55" t="str">
        <f t="shared" si="311"/>
        <v/>
      </c>
      <c r="G3297" s="55" t="str">
        <f t="shared" si="312"/>
        <v/>
      </c>
      <c r="H3297" s="136" t="str">
        <f>IF(AND(M3297&gt;0,M3297&lt;='Summary STATS'!$C$22),1,"")</f>
        <v/>
      </c>
      <c r="J3297" s="26">
        <v>3296</v>
      </c>
      <c r="R3297" s="15"/>
      <c r="S3297" s="15"/>
      <c r="EZ3297" s="134"/>
      <c r="FA3297" s="134"/>
      <c r="FB3297" s="134"/>
      <c r="FC3297" s="134"/>
      <c r="FD3297" s="134"/>
    </row>
    <row r="3298" spans="2:160" x14ac:dyDescent="0.2">
      <c r="B3298" s="55">
        <f t="shared" si="307"/>
        <v>0</v>
      </c>
      <c r="C3298" s="55" t="str">
        <f t="shared" si="308"/>
        <v/>
      </c>
      <c r="D3298" s="55" t="str">
        <f t="shared" si="309"/>
        <v/>
      </c>
      <c r="E3298" s="55" t="str">
        <f t="shared" si="310"/>
        <v/>
      </c>
      <c r="F3298" s="55" t="str">
        <f t="shared" si="311"/>
        <v/>
      </c>
      <c r="G3298" s="55" t="str">
        <f t="shared" si="312"/>
        <v/>
      </c>
      <c r="H3298" s="136" t="str">
        <f>IF(AND(M3298&gt;0,M3298&lt;='Summary STATS'!$C$22),1,"")</f>
        <v/>
      </c>
      <c r="J3298" s="26">
        <v>3297</v>
      </c>
      <c r="R3298" s="15"/>
      <c r="S3298" s="15"/>
      <c r="EZ3298" s="134"/>
      <c r="FA3298" s="134"/>
      <c r="FB3298" s="134"/>
      <c r="FC3298" s="134"/>
      <c r="FD3298" s="134"/>
    </row>
    <row r="3299" spans="2:160" x14ac:dyDescent="0.2">
      <c r="B3299" s="55">
        <f t="shared" si="307"/>
        <v>0</v>
      </c>
      <c r="C3299" s="55" t="str">
        <f t="shared" si="308"/>
        <v/>
      </c>
      <c r="D3299" s="55" t="str">
        <f t="shared" si="309"/>
        <v/>
      </c>
      <c r="E3299" s="55" t="str">
        <f t="shared" si="310"/>
        <v/>
      </c>
      <c r="F3299" s="55" t="str">
        <f t="shared" si="311"/>
        <v/>
      </c>
      <c r="G3299" s="55" t="str">
        <f t="shared" si="312"/>
        <v/>
      </c>
      <c r="H3299" s="136" t="str">
        <f>IF(AND(M3299&gt;0,M3299&lt;='Summary STATS'!$C$22),1,"")</f>
        <v/>
      </c>
      <c r="J3299" s="26">
        <v>3298</v>
      </c>
      <c r="R3299" s="15"/>
      <c r="S3299" s="15"/>
      <c r="EZ3299" s="134"/>
      <c r="FA3299" s="134"/>
      <c r="FB3299" s="134"/>
      <c r="FC3299" s="134"/>
      <c r="FD3299" s="134"/>
    </row>
    <row r="3300" spans="2:160" x14ac:dyDescent="0.2">
      <c r="B3300" s="55">
        <f t="shared" si="307"/>
        <v>0</v>
      </c>
      <c r="C3300" s="55" t="str">
        <f t="shared" si="308"/>
        <v/>
      </c>
      <c r="D3300" s="55" t="str">
        <f t="shared" si="309"/>
        <v/>
      </c>
      <c r="E3300" s="55" t="str">
        <f t="shared" si="310"/>
        <v/>
      </c>
      <c r="F3300" s="55" t="str">
        <f t="shared" si="311"/>
        <v/>
      </c>
      <c r="G3300" s="55" t="str">
        <f t="shared" si="312"/>
        <v/>
      </c>
      <c r="H3300" s="136" t="str">
        <f>IF(AND(M3300&gt;0,M3300&lt;='Summary STATS'!$C$22),1,"")</f>
        <v/>
      </c>
      <c r="J3300" s="26">
        <v>3299</v>
      </c>
      <c r="R3300" s="15"/>
      <c r="S3300" s="15"/>
      <c r="EZ3300" s="134"/>
      <c r="FA3300" s="134"/>
      <c r="FB3300" s="134"/>
      <c r="FC3300" s="134"/>
      <c r="FD3300" s="134"/>
    </row>
    <row r="3301" spans="2:160" x14ac:dyDescent="0.2">
      <c r="B3301" s="55">
        <f t="shared" si="307"/>
        <v>0</v>
      </c>
      <c r="C3301" s="55" t="str">
        <f t="shared" si="308"/>
        <v/>
      </c>
      <c r="D3301" s="55" t="str">
        <f t="shared" si="309"/>
        <v/>
      </c>
      <c r="E3301" s="55" t="str">
        <f t="shared" si="310"/>
        <v/>
      </c>
      <c r="F3301" s="55" t="str">
        <f t="shared" si="311"/>
        <v/>
      </c>
      <c r="G3301" s="55" t="str">
        <f t="shared" si="312"/>
        <v/>
      </c>
      <c r="H3301" s="136" t="str">
        <f>IF(AND(M3301&gt;0,M3301&lt;='Summary STATS'!$C$22),1,"")</f>
        <v/>
      </c>
      <c r="J3301" s="26">
        <v>3300</v>
      </c>
      <c r="R3301" s="15"/>
      <c r="S3301" s="15"/>
      <c r="EZ3301" s="134"/>
      <c r="FA3301" s="134"/>
      <c r="FB3301" s="134"/>
      <c r="FC3301" s="134"/>
      <c r="FD3301" s="134"/>
    </row>
    <row r="3302" spans="2:160" x14ac:dyDescent="0.2">
      <c r="B3302" s="55">
        <f t="shared" si="307"/>
        <v>0</v>
      </c>
      <c r="C3302" s="55" t="str">
        <f t="shared" si="308"/>
        <v/>
      </c>
      <c r="D3302" s="55" t="str">
        <f t="shared" si="309"/>
        <v/>
      </c>
      <c r="E3302" s="55" t="str">
        <f t="shared" si="310"/>
        <v/>
      </c>
      <c r="F3302" s="55" t="str">
        <f t="shared" si="311"/>
        <v/>
      </c>
      <c r="G3302" s="55" t="str">
        <f t="shared" si="312"/>
        <v/>
      </c>
      <c r="H3302" s="136" t="str">
        <f>IF(AND(M3302&gt;0,M3302&lt;='Summary STATS'!$C$22),1,"")</f>
        <v/>
      </c>
      <c r="J3302" s="26">
        <v>3301</v>
      </c>
      <c r="R3302" s="15"/>
      <c r="S3302" s="15"/>
      <c r="EZ3302" s="134"/>
      <c r="FA3302" s="134"/>
      <c r="FB3302" s="134"/>
      <c r="FC3302" s="134"/>
      <c r="FD3302" s="134"/>
    </row>
    <row r="3303" spans="2:160" x14ac:dyDescent="0.2">
      <c r="B3303" s="55">
        <f t="shared" si="307"/>
        <v>0</v>
      </c>
      <c r="C3303" s="55" t="str">
        <f t="shared" si="308"/>
        <v/>
      </c>
      <c r="D3303" s="55" t="str">
        <f t="shared" si="309"/>
        <v/>
      </c>
      <c r="E3303" s="55" t="str">
        <f t="shared" si="310"/>
        <v/>
      </c>
      <c r="F3303" s="55" t="str">
        <f t="shared" si="311"/>
        <v/>
      </c>
      <c r="G3303" s="55" t="str">
        <f t="shared" si="312"/>
        <v/>
      </c>
      <c r="H3303" s="136" t="str">
        <f>IF(AND(M3303&gt;0,M3303&lt;='Summary STATS'!$C$22),1,"")</f>
        <v/>
      </c>
      <c r="J3303" s="26">
        <v>3302</v>
      </c>
      <c r="R3303" s="15"/>
      <c r="S3303" s="15"/>
      <c r="EZ3303" s="134"/>
      <c r="FA3303" s="134"/>
      <c r="FB3303" s="134"/>
      <c r="FC3303" s="134"/>
      <c r="FD3303" s="134"/>
    </row>
    <row r="3304" spans="2:160" x14ac:dyDescent="0.2">
      <c r="B3304" s="55">
        <f t="shared" si="307"/>
        <v>0</v>
      </c>
      <c r="C3304" s="55" t="str">
        <f t="shared" si="308"/>
        <v/>
      </c>
      <c r="D3304" s="55" t="str">
        <f t="shared" si="309"/>
        <v/>
      </c>
      <c r="E3304" s="55" t="str">
        <f t="shared" si="310"/>
        <v/>
      </c>
      <c r="F3304" s="55" t="str">
        <f t="shared" si="311"/>
        <v/>
      </c>
      <c r="G3304" s="55" t="str">
        <f t="shared" si="312"/>
        <v/>
      </c>
      <c r="H3304" s="136" t="str">
        <f>IF(AND(M3304&gt;0,M3304&lt;='Summary STATS'!$C$22),1,"")</f>
        <v/>
      </c>
      <c r="J3304" s="26">
        <v>3303</v>
      </c>
      <c r="R3304" s="15"/>
      <c r="S3304" s="15"/>
      <c r="EZ3304" s="134"/>
      <c r="FA3304" s="134"/>
      <c r="FB3304" s="134"/>
      <c r="FC3304" s="134"/>
      <c r="FD3304" s="134"/>
    </row>
    <row r="3305" spans="2:160" x14ac:dyDescent="0.2">
      <c r="B3305" s="55">
        <f t="shared" si="307"/>
        <v>0</v>
      </c>
      <c r="C3305" s="55" t="str">
        <f t="shared" si="308"/>
        <v/>
      </c>
      <c r="D3305" s="55" t="str">
        <f t="shared" si="309"/>
        <v/>
      </c>
      <c r="E3305" s="55" t="str">
        <f t="shared" si="310"/>
        <v/>
      </c>
      <c r="F3305" s="55" t="str">
        <f t="shared" si="311"/>
        <v/>
      </c>
      <c r="G3305" s="55" t="str">
        <f t="shared" si="312"/>
        <v/>
      </c>
      <c r="H3305" s="136" t="str">
        <f>IF(AND(M3305&gt;0,M3305&lt;='Summary STATS'!$C$22),1,"")</f>
        <v/>
      </c>
      <c r="J3305" s="26">
        <v>3304</v>
      </c>
      <c r="R3305" s="15"/>
      <c r="S3305" s="15"/>
      <c r="EZ3305" s="134"/>
      <c r="FA3305" s="134"/>
      <c r="FB3305" s="134"/>
      <c r="FC3305" s="134"/>
      <c r="FD3305" s="134"/>
    </row>
    <row r="3306" spans="2:160" x14ac:dyDescent="0.2">
      <c r="B3306" s="55">
        <f t="shared" si="307"/>
        <v>0</v>
      </c>
      <c r="C3306" s="55" t="str">
        <f t="shared" si="308"/>
        <v/>
      </c>
      <c r="D3306" s="55" t="str">
        <f t="shared" si="309"/>
        <v/>
      </c>
      <c r="E3306" s="55" t="str">
        <f t="shared" si="310"/>
        <v/>
      </c>
      <c r="F3306" s="55" t="str">
        <f t="shared" si="311"/>
        <v/>
      </c>
      <c r="G3306" s="55" t="str">
        <f t="shared" si="312"/>
        <v/>
      </c>
      <c r="H3306" s="136" t="str">
        <f>IF(AND(M3306&gt;0,M3306&lt;='Summary STATS'!$C$22),1,"")</f>
        <v/>
      </c>
      <c r="J3306" s="26">
        <v>3305</v>
      </c>
      <c r="R3306" s="15"/>
      <c r="S3306" s="15"/>
      <c r="EZ3306" s="134"/>
      <c r="FA3306" s="134"/>
      <c r="FB3306" s="134"/>
      <c r="FC3306" s="134"/>
      <c r="FD3306" s="134"/>
    </row>
    <row r="3307" spans="2:160" x14ac:dyDescent="0.2">
      <c r="B3307" s="55">
        <f t="shared" si="307"/>
        <v>0</v>
      </c>
      <c r="C3307" s="55" t="str">
        <f t="shared" si="308"/>
        <v/>
      </c>
      <c r="D3307" s="55" t="str">
        <f t="shared" si="309"/>
        <v/>
      </c>
      <c r="E3307" s="55" t="str">
        <f t="shared" si="310"/>
        <v/>
      </c>
      <c r="F3307" s="55" t="str">
        <f t="shared" si="311"/>
        <v/>
      </c>
      <c r="G3307" s="55" t="str">
        <f t="shared" si="312"/>
        <v/>
      </c>
      <c r="H3307" s="136" t="str">
        <f>IF(AND(M3307&gt;0,M3307&lt;='Summary STATS'!$C$22),1,"")</f>
        <v/>
      </c>
      <c r="J3307" s="26">
        <v>3306</v>
      </c>
      <c r="R3307" s="15"/>
      <c r="S3307" s="15"/>
      <c r="EZ3307" s="134"/>
      <c r="FA3307" s="134"/>
      <c r="FB3307" s="134"/>
      <c r="FC3307" s="134"/>
      <c r="FD3307" s="134"/>
    </row>
    <row r="3308" spans="2:160" x14ac:dyDescent="0.2">
      <c r="B3308" s="55">
        <f t="shared" si="307"/>
        <v>0</v>
      </c>
      <c r="C3308" s="55" t="str">
        <f t="shared" si="308"/>
        <v/>
      </c>
      <c r="D3308" s="55" t="str">
        <f t="shared" si="309"/>
        <v/>
      </c>
      <c r="E3308" s="55" t="str">
        <f t="shared" si="310"/>
        <v/>
      </c>
      <c r="F3308" s="55" t="str">
        <f t="shared" si="311"/>
        <v/>
      </c>
      <c r="G3308" s="55" t="str">
        <f t="shared" si="312"/>
        <v/>
      </c>
      <c r="H3308" s="136" t="str">
        <f>IF(AND(M3308&gt;0,M3308&lt;='Summary STATS'!$C$22),1,"")</f>
        <v/>
      </c>
      <c r="J3308" s="26">
        <v>3307</v>
      </c>
      <c r="R3308" s="15"/>
      <c r="S3308" s="15"/>
      <c r="EZ3308" s="134"/>
      <c r="FA3308" s="134"/>
      <c r="FB3308" s="134"/>
      <c r="FC3308" s="134"/>
      <c r="FD3308" s="134"/>
    </row>
    <row r="3309" spans="2:160" x14ac:dyDescent="0.2">
      <c r="B3309" s="55">
        <f t="shared" si="307"/>
        <v>0</v>
      </c>
      <c r="C3309" s="55" t="str">
        <f t="shared" si="308"/>
        <v/>
      </c>
      <c r="D3309" s="55" t="str">
        <f t="shared" si="309"/>
        <v/>
      </c>
      <c r="E3309" s="55" t="str">
        <f t="shared" si="310"/>
        <v/>
      </c>
      <c r="F3309" s="55" t="str">
        <f t="shared" si="311"/>
        <v/>
      </c>
      <c r="G3309" s="55" t="str">
        <f t="shared" si="312"/>
        <v/>
      </c>
      <c r="H3309" s="136" t="str">
        <f>IF(AND(M3309&gt;0,M3309&lt;='Summary STATS'!$C$22),1,"")</f>
        <v/>
      </c>
      <c r="J3309" s="26">
        <v>3308</v>
      </c>
      <c r="R3309" s="15"/>
      <c r="S3309" s="15"/>
      <c r="EZ3309" s="134"/>
      <c r="FA3309" s="134"/>
      <c r="FB3309" s="134"/>
      <c r="FC3309" s="134"/>
      <c r="FD3309" s="134"/>
    </row>
    <row r="3310" spans="2:160" x14ac:dyDescent="0.2">
      <c r="B3310" s="55">
        <f t="shared" si="307"/>
        <v>0</v>
      </c>
      <c r="C3310" s="55" t="str">
        <f t="shared" si="308"/>
        <v/>
      </c>
      <c r="D3310" s="55" t="str">
        <f t="shared" si="309"/>
        <v/>
      </c>
      <c r="E3310" s="55" t="str">
        <f t="shared" si="310"/>
        <v/>
      </c>
      <c r="F3310" s="55" t="str">
        <f t="shared" si="311"/>
        <v/>
      </c>
      <c r="G3310" s="55" t="str">
        <f t="shared" si="312"/>
        <v/>
      </c>
      <c r="H3310" s="136" t="str">
        <f>IF(AND(M3310&gt;0,M3310&lt;='Summary STATS'!$C$22),1,"")</f>
        <v/>
      </c>
      <c r="J3310" s="26">
        <v>3309</v>
      </c>
      <c r="R3310" s="15"/>
      <c r="S3310" s="15"/>
      <c r="EZ3310" s="134"/>
      <c r="FA3310" s="134"/>
      <c r="FB3310" s="134"/>
      <c r="FC3310" s="134"/>
      <c r="FD3310" s="134"/>
    </row>
    <row r="3311" spans="2:160" x14ac:dyDescent="0.2">
      <c r="B3311" s="55">
        <f t="shared" si="307"/>
        <v>0</v>
      </c>
      <c r="C3311" s="55" t="str">
        <f t="shared" si="308"/>
        <v/>
      </c>
      <c r="D3311" s="55" t="str">
        <f t="shared" si="309"/>
        <v/>
      </c>
      <c r="E3311" s="55" t="str">
        <f t="shared" si="310"/>
        <v/>
      </c>
      <c r="F3311" s="55" t="str">
        <f t="shared" si="311"/>
        <v/>
      </c>
      <c r="G3311" s="55" t="str">
        <f t="shared" si="312"/>
        <v/>
      </c>
      <c r="H3311" s="136" t="str">
        <f>IF(AND(M3311&gt;0,M3311&lt;='Summary STATS'!$C$22),1,"")</f>
        <v/>
      </c>
      <c r="J3311" s="26">
        <v>3310</v>
      </c>
      <c r="R3311" s="15"/>
      <c r="S3311" s="15"/>
      <c r="EZ3311" s="134"/>
      <c r="FA3311" s="134"/>
      <c r="FB3311" s="134"/>
      <c r="FC3311" s="134"/>
      <c r="FD3311" s="134"/>
    </row>
    <row r="3312" spans="2:160" x14ac:dyDescent="0.2">
      <c r="B3312" s="55">
        <f t="shared" si="307"/>
        <v>0</v>
      </c>
      <c r="C3312" s="55" t="str">
        <f t="shared" si="308"/>
        <v/>
      </c>
      <c r="D3312" s="55" t="str">
        <f t="shared" si="309"/>
        <v/>
      </c>
      <c r="E3312" s="55" t="str">
        <f t="shared" si="310"/>
        <v/>
      </c>
      <c r="F3312" s="55" t="str">
        <f t="shared" si="311"/>
        <v/>
      </c>
      <c r="G3312" s="55" t="str">
        <f t="shared" si="312"/>
        <v/>
      </c>
      <c r="H3312" s="136" t="str">
        <f>IF(AND(M3312&gt;0,M3312&lt;='Summary STATS'!$C$22),1,"")</f>
        <v/>
      </c>
      <c r="J3312" s="26">
        <v>3311</v>
      </c>
      <c r="R3312" s="15"/>
      <c r="S3312" s="15"/>
      <c r="EZ3312" s="134"/>
      <c r="FA3312" s="134"/>
      <c r="FB3312" s="134"/>
      <c r="FC3312" s="134"/>
      <c r="FD3312" s="134"/>
    </row>
    <row r="3313" spans="2:160" x14ac:dyDescent="0.2">
      <c r="B3313" s="55">
        <f t="shared" si="307"/>
        <v>0</v>
      </c>
      <c r="C3313" s="55" t="str">
        <f t="shared" si="308"/>
        <v/>
      </c>
      <c r="D3313" s="55" t="str">
        <f t="shared" si="309"/>
        <v/>
      </c>
      <c r="E3313" s="55" t="str">
        <f t="shared" si="310"/>
        <v/>
      </c>
      <c r="F3313" s="55" t="str">
        <f t="shared" si="311"/>
        <v/>
      </c>
      <c r="G3313" s="55" t="str">
        <f t="shared" si="312"/>
        <v/>
      </c>
      <c r="H3313" s="136" t="str">
        <f>IF(AND(M3313&gt;0,M3313&lt;='Summary STATS'!$C$22),1,"")</f>
        <v/>
      </c>
      <c r="J3313" s="26">
        <v>3312</v>
      </c>
      <c r="R3313" s="15"/>
      <c r="S3313" s="15"/>
      <c r="EZ3313" s="134"/>
      <c r="FA3313" s="134"/>
      <c r="FB3313" s="134"/>
      <c r="FC3313" s="134"/>
      <c r="FD3313" s="134"/>
    </row>
    <row r="3314" spans="2:160" x14ac:dyDescent="0.2">
      <c r="B3314" s="55">
        <f t="shared" si="307"/>
        <v>0</v>
      </c>
      <c r="C3314" s="55" t="str">
        <f t="shared" si="308"/>
        <v/>
      </c>
      <c r="D3314" s="55" t="str">
        <f t="shared" si="309"/>
        <v/>
      </c>
      <c r="E3314" s="55" t="str">
        <f t="shared" si="310"/>
        <v/>
      </c>
      <c r="F3314" s="55" t="str">
        <f t="shared" si="311"/>
        <v/>
      </c>
      <c r="G3314" s="55" t="str">
        <f t="shared" si="312"/>
        <v/>
      </c>
      <c r="H3314" s="136" t="str">
        <f>IF(AND(M3314&gt;0,M3314&lt;='Summary STATS'!$C$22),1,"")</f>
        <v/>
      </c>
      <c r="J3314" s="26">
        <v>3313</v>
      </c>
      <c r="R3314" s="15"/>
      <c r="S3314" s="15"/>
      <c r="EZ3314" s="134"/>
      <c r="FA3314" s="134"/>
      <c r="FB3314" s="134"/>
      <c r="FC3314" s="134"/>
      <c r="FD3314" s="134"/>
    </row>
    <row r="3315" spans="2:160" x14ac:dyDescent="0.2">
      <c r="B3315" s="55">
        <f t="shared" si="307"/>
        <v>0</v>
      </c>
      <c r="C3315" s="55" t="str">
        <f t="shared" si="308"/>
        <v/>
      </c>
      <c r="D3315" s="55" t="str">
        <f t="shared" si="309"/>
        <v/>
      </c>
      <c r="E3315" s="55" t="str">
        <f t="shared" si="310"/>
        <v/>
      </c>
      <c r="F3315" s="55" t="str">
        <f t="shared" si="311"/>
        <v/>
      </c>
      <c r="G3315" s="55" t="str">
        <f t="shared" si="312"/>
        <v/>
      </c>
      <c r="H3315" s="136" t="str">
        <f>IF(AND(M3315&gt;0,M3315&lt;='Summary STATS'!$C$22),1,"")</f>
        <v/>
      </c>
      <c r="J3315" s="26">
        <v>3314</v>
      </c>
      <c r="R3315" s="15"/>
      <c r="S3315" s="15"/>
      <c r="EZ3315" s="134"/>
      <c r="FA3315" s="134"/>
      <c r="FB3315" s="134"/>
      <c r="FC3315" s="134"/>
      <c r="FD3315" s="134"/>
    </row>
    <row r="3316" spans="2:160" x14ac:dyDescent="0.2">
      <c r="B3316" s="55">
        <f t="shared" si="307"/>
        <v>0</v>
      </c>
      <c r="C3316" s="55" t="str">
        <f t="shared" si="308"/>
        <v/>
      </c>
      <c r="D3316" s="55" t="str">
        <f t="shared" si="309"/>
        <v/>
      </c>
      <c r="E3316" s="55" t="str">
        <f t="shared" si="310"/>
        <v/>
      </c>
      <c r="F3316" s="55" t="str">
        <f t="shared" si="311"/>
        <v/>
      </c>
      <c r="G3316" s="55" t="str">
        <f t="shared" si="312"/>
        <v/>
      </c>
      <c r="H3316" s="136" t="str">
        <f>IF(AND(M3316&gt;0,M3316&lt;='Summary STATS'!$C$22),1,"")</f>
        <v/>
      </c>
      <c r="J3316" s="26">
        <v>3315</v>
      </c>
      <c r="R3316" s="15"/>
      <c r="S3316" s="15"/>
      <c r="EZ3316" s="134"/>
      <c r="FA3316" s="134"/>
      <c r="FB3316" s="134"/>
      <c r="FC3316" s="134"/>
      <c r="FD3316" s="134"/>
    </row>
    <row r="3317" spans="2:160" x14ac:dyDescent="0.2">
      <c r="B3317" s="55">
        <f t="shared" si="307"/>
        <v>0</v>
      </c>
      <c r="C3317" s="55" t="str">
        <f t="shared" si="308"/>
        <v/>
      </c>
      <c r="D3317" s="55" t="str">
        <f t="shared" si="309"/>
        <v/>
      </c>
      <c r="E3317" s="55" t="str">
        <f t="shared" si="310"/>
        <v/>
      </c>
      <c r="F3317" s="55" t="str">
        <f t="shared" si="311"/>
        <v/>
      </c>
      <c r="G3317" s="55" t="str">
        <f t="shared" si="312"/>
        <v/>
      </c>
      <c r="H3317" s="136" t="str">
        <f>IF(AND(M3317&gt;0,M3317&lt;='Summary STATS'!$C$22),1,"")</f>
        <v/>
      </c>
      <c r="J3317" s="26">
        <v>3316</v>
      </c>
      <c r="R3317" s="15"/>
      <c r="S3317" s="15"/>
      <c r="EZ3317" s="134"/>
      <c r="FA3317" s="134"/>
      <c r="FB3317" s="134"/>
      <c r="FC3317" s="134"/>
      <c r="FD3317" s="134"/>
    </row>
    <row r="3318" spans="2:160" x14ac:dyDescent="0.2">
      <c r="B3318" s="55">
        <f t="shared" si="307"/>
        <v>0</v>
      </c>
      <c r="C3318" s="55" t="str">
        <f t="shared" si="308"/>
        <v/>
      </c>
      <c r="D3318" s="55" t="str">
        <f t="shared" si="309"/>
        <v/>
      </c>
      <c r="E3318" s="55" t="str">
        <f t="shared" si="310"/>
        <v/>
      </c>
      <c r="F3318" s="55" t="str">
        <f t="shared" si="311"/>
        <v/>
      </c>
      <c r="G3318" s="55" t="str">
        <f t="shared" si="312"/>
        <v/>
      </c>
      <c r="H3318" s="136" t="str">
        <f>IF(AND(M3318&gt;0,M3318&lt;='Summary STATS'!$C$22),1,"")</f>
        <v/>
      </c>
      <c r="J3318" s="26">
        <v>3317</v>
      </c>
      <c r="R3318" s="15"/>
      <c r="S3318" s="15"/>
      <c r="EZ3318" s="134"/>
      <c r="FA3318" s="134"/>
      <c r="FB3318" s="134"/>
      <c r="FC3318" s="134"/>
      <c r="FD3318" s="134"/>
    </row>
    <row r="3319" spans="2:160" x14ac:dyDescent="0.2">
      <c r="B3319" s="55">
        <f t="shared" si="307"/>
        <v>0</v>
      </c>
      <c r="C3319" s="55" t="str">
        <f t="shared" si="308"/>
        <v/>
      </c>
      <c r="D3319" s="55" t="str">
        <f t="shared" si="309"/>
        <v/>
      </c>
      <c r="E3319" s="55" t="str">
        <f t="shared" si="310"/>
        <v/>
      </c>
      <c r="F3319" s="55" t="str">
        <f t="shared" si="311"/>
        <v/>
      </c>
      <c r="G3319" s="55" t="str">
        <f t="shared" si="312"/>
        <v/>
      </c>
      <c r="H3319" s="136" t="str">
        <f>IF(AND(M3319&gt;0,M3319&lt;='Summary STATS'!$C$22),1,"")</f>
        <v/>
      </c>
      <c r="J3319" s="26">
        <v>3318</v>
      </c>
      <c r="R3319" s="15"/>
      <c r="S3319" s="15"/>
      <c r="EZ3319" s="134"/>
      <c r="FA3319" s="134"/>
      <c r="FB3319" s="134"/>
      <c r="FC3319" s="134"/>
      <c r="FD3319" s="134"/>
    </row>
    <row r="3320" spans="2:160" x14ac:dyDescent="0.2">
      <c r="B3320" s="55">
        <f t="shared" si="307"/>
        <v>0</v>
      </c>
      <c r="C3320" s="55" t="str">
        <f t="shared" si="308"/>
        <v/>
      </c>
      <c r="D3320" s="55" t="str">
        <f t="shared" si="309"/>
        <v/>
      </c>
      <c r="E3320" s="55" t="str">
        <f t="shared" si="310"/>
        <v/>
      </c>
      <c r="F3320" s="55" t="str">
        <f t="shared" si="311"/>
        <v/>
      </c>
      <c r="G3320" s="55" t="str">
        <f t="shared" si="312"/>
        <v/>
      </c>
      <c r="H3320" s="136" t="str">
        <f>IF(AND(M3320&gt;0,M3320&lt;='Summary STATS'!$C$22),1,"")</f>
        <v/>
      </c>
      <c r="J3320" s="26">
        <v>3319</v>
      </c>
      <c r="R3320" s="15"/>
      <c r="S3320" s="15"/>
      <c r="EZ3320" s="134"/>
      <c r="FA3320" s="134"/>
      <c r="FB3320" s="134"/>
      <c r="FC3320" s="134"/>
      <c r="FD3320" s="134"/>
    </row>
    <row r="3321" spans="2:160" x14ac:dyDescent="0.2">
      <c r="B3321" s="55">
        <f t="shared" si="307"/>
        <v>0</v>
      </c>
      <c r="C3321" s="55" t="str">
        <f t="shared" si="308"/>
        <v/>
      </c>
      <c r="D3321" s="55" t="str">
        <f t="shared" si="309"/>
        <v/>
      </c>
      <c r="E3321" s="55" t="str">
        <f t="shared" si="310"/>
        <v/>
      </c>
      <c r="F3321" s="55" t="str">
        <f t="shared" si="311"/>
        <v/>
      </c>
      <c r="G3321" s="55" t="str">
        <f t="shared" si="312"/>
        <v/>
      </c>
      <c r="H3321" s="136" t="str">
        <f>IF(AND(M3321&gt;0,M3321&lt;='Summary STATS'!$C$22),1,"")</f>
        <v/>
      </c>
      <c r="J3321" s="26">
        <v>3320</v>
      </c>
      <c r="R3321" s="15"/>
      <c r="S3321" s="15"/>
      <c r="EZ3321" s="134"/>
      <c r="FA3321" s="134"/>
      <c r="FB3321" s="134"/>
      <c r="FC3321" s="134"/>
      <c r="FD3321" s="134"/>
    </row>
    <row r="3322" spans="2:160" x14ac:dyDescent="0.2">
      <c r="B3322" s="55">
        <f t="shared" si="307"/>
        <v>0</v>
      </c>
      <c r="C3322" s="55" t="str">
        <f t="shared" si="308"/>
        <v/>
      </c>
      <c r="D3322" s="55" t="str">
        <f t="shared" si="309"/>
        <v/>
      </c>
      <c r="E3322" s="55" t="str">
        <f t="shared" si="310"/>
        <v/>
      </c>
      <c r="F3322" s="55" t="str">
        <f t="shared" si="311"/>
        <v/>
      </c>
      <c r="G3322" s="55" t="str">
        <f t="shared" si="312"/>
        <v/>
      </c>
      <c r="H3322" s="136" t="str">
        <f>IF(AND(M3322&gt;0,M3322&lt;='Summary STATS'!$C$22),1,"")</f>
        <v/>
      </c>
      <c r="J3322" s="26">
        <v>3321</v>
      </c>
      <c r="R3322" s="15"/>
      <c r="S3322" s="15"/>
      <c r="EZ3322" s="134"/>
      <c r="FA3322" s="134"/>
      <c r="FB3322" s="134"/>
      <c r="FC3322" s="134"/>
      <c r="FD3322" s="134"/>
    </row>
    <row r="3323" spans="2:160" x14ac:dyDescent="0.2">
      <c r="B3323" s="55">
        <f t="shared" si="307"/>
        <v>0</v>
      </c>
      <c r="C3323" s="55" t="str">
        <f t="shared" si="308"/>
        <v/>
      </c>
      <c r="D3323" s="55" t="str">
        <f t="shared" si="309"/>
        <v/>
      </c>
      <c r="E3323" s="55" t="str">
        <f t="shared" si="310"/>
        <v/>
      </c>
      <c r="F3323" s="55" t="str">
        <f t="shared" si="311"/>
        <v/>
      </c>
      <c r="G3323" s="55" t="str">
        <f t="shared" si="312"/>
        <v/>
      </c>
      <c r="H3323" s="136" t="str">
        <f>IF(AND(M3323&gt;0,M3323&lt;='Summary STATS'!$C$22),1,"")</f>
        <v/>
      </c>
      <c r="J3323" s="26">
        <v>3322</v>
      </c>
      <c r="R3323" s="15"/>
      <c r="S3323" s="15"/>
      <c r="EZ3323" s="134"/>
      <c r="FA3323" s="134"/>
      <c r="FB3323" s="134"/>
      <c r="FC3323" s="134"/>
      <c r="FD3323" s="134"/>
    </row>
    <row r="3324" spans="2:160" x14ac:dyDescent="0.2">
      <c r="B3324" s="55">
        <f t="shared" si="307"/>
        <v>0</v>
      </c>
      <c r="C3324" s="55" t="str">
        <f t="shared" si="308"/>
        <v/>
      </c>
      <c r="D3324" s="55" t="str">
        <f t="shared" si="309"/>
        <v/>
      </c>
      <c r="E3324" s="55" t="str">
        <f t="shared" si="310"/>
        <v/>
      </c>
      <c r="F3324" s="55" t="str">
        <f t="shared" si="311"/>
        <v/>
      </c>
      <c r="G3324" s="55" t="str">
        <f t="shared" si="312"/>
        <v/>
      </c>
      <c r="H3324" s="136" t="str">
        <f>IF(AND(M3324&gt;0,M3324&lt;='Summary STATS'!$C$22),1,"")</f>
        <v/>
      </c>
      <c r="J3324" s="26">
        <v>3323</v>
      </c>
      <c r="R3324" s="15"/>
      <c r="S3324" s="15"/>
      <c r="EZ3324" s="134"/>
      <c r="FA3324" s="134"/>
      <c r="FB3324" s="134"/>
      <c r="FC3324" s="134"/>
      <c r="FD3324" s="134"/>
    </row>
    <row r="3325" spans="2:160" x14ac:dyDescent="0.2">
      <c r="B3325" s="55">
        <f t="shared" si="307"/>
        <v>0</v>
      </c>
      <c r="C3325" s="55" t="str">
        <f t="shared" si="308"/>
        <v/>
      </c>
      <c r="D3325" s="55" t="str">
        <f t="shared" si="309"/>
        <v/>
      </c>
      <c r="E3325" s="55" t="str">
        <f t="shared" si="310"/>
        <v/>
      </c>
      <c r="F3325" s="55" t="str">
        <f t="shared" si="311"/>
        <v/>
      </c>
      <c r="G3325" s="55" t="str">
        <f t="shared" si="312"/>
        <v/>
      </c>
      <c r="H3325" s="136" t="str">
        <f>IF(AND(M3325&gt;0,M3325&lt;='Summary STATS'!$C$22),1,"")</f>
        <v/>
      </c>
      <c r="J3325" s="26">
        <v>3324</v>
      </c>
      <c r="R3325" s="15"/>
      <c r="S3325" s="15"/>
      <c r="EZ3325" s="134"/>
      <c r="FA3325" s="134"/>
      <c r="FB3325" s="134"/>
      <c r="FC3325" s="134"/>
      <c r="FD3325" s="134"/>
    </row>
    <row r="3326" spans="2:160" x14ac:dyDescent="0.2">
      <c r="B3326" s="55">
        <f t="shared" si="307"/>
        <v>0</v>
      </c>
      <c r="C3326" s="55" t="str">
        <f t="shared" si="308"/>
        <v/>
      </c>
      <c r="D3326" s="55" t="str">
        <f t="shared" si="309"/>
        <v/>
      </c>
      <c r="E3326" s="55" t="str">
        <f t="shared" si="310"/>
        <v/>
      </c>
      <c r="F3326" s="55" t="str">
        <f t="shared" si="311"/>
        <v/>
      </c>
      <c r="G3326" s="55" t="str">
        <f t="shared" si="312"/>
        <v/>
      </c>
      <c r="H3326" s="136" t="str">
        <f>IF(AND(M3326&gt;0,M3326&lt;='Summary STATS'!$C$22),1,"")</f>
        <v/>
      </c>
      <c r="J3326" s="26">
        <v>3325</v>
      </c>
      <c r="R3326" s="15"/>
      <c r="S3326" s="15"/>
      <c r="EZ3326" s="134"/>
      <c r="FA3326" s="134"/>
      <c r="FB3326" s="134"/>
      <c r="FC3326" s="134"/>
      <c r="FD3326" s="134"/>
    </row>
    <row r="3327" spans="2:160" x14ac:dyDescent="0.2">
      <c r="B3327" s="55">
        <f t="shared" si="307"/>
        <v>0</v>
      </c>
      <c r="C3327" s="55" t="str">
        <f t="shared" si="308"/>
        <v/>
      </c>
      <c r="D3327" s="55" t="str">
        <f t="shared" si="309"/>
        <v/>
      </c>
      <c r="E3327" s="55" t="str">
        <f t="shared" si="310"/>
        <v/>
      </c>
      <c r="F3327" s="55" t="str">
        <f t="shared" si="311"/>
        <v/>
      </c>
      <c r="G3327" s="55" t="str">
        <f t="shared" si="312"/>
        <v/>
      </c>
      <c r="H3327" s="136" t="str">
        <f>IF(AND(M3327&gt;0,M3327&lt;='Summary STATS'!$C$22),1,"")</f>
        <v/>
      </c>
      <c r="J3327" s="26">
        <v>3326</v>
      </c>
      <c r="R3327" s="15"/>
      <c r="S3327" s="15"/>
      <c r="EZ3327" s="134"/>
      <c r="FA3327" s="134"/>
      <c r="FB3327" s="134"/>
      <c r="FC3327" s="134"/>
      <c r="FD3327" s="134"/>
    </row>
    <row r="3328" spans="2:160" x14ac:dyDescent="0.2">
      <c r="B3328" s="55">
        <f t="shared" si="307"/>
        <v>0</v>
      </c>
      <c r="C3328" s="55" t="str">
        <f t="shared" si="308"/>
        <v/>
      </c>
      <c r="D3328" s="55" t="str">
        <f t="shared" si="309"/>
        <v/>
      </c>
      <c r="E3328" s="55" t="str">
        <f t="shared" si="310"/>
        <v/>
      </c>
      <c r="F3328" s="55" t="str">
        <f t="shared" si="311"/>
        <v/>
      </c>
      <c r="G3328" s="55" t="str">
        <f t="shared" si="312"/>
        <v/>
      </c>
      <c r="H3328" s="136" t="str">
        <f>IF(AND(M3328&gt;0,M3328&lt;='Summary STATS'!$C$22),1,"")</f>
        <v/>
      </c>
      <c r="J3328" s="26">
        <v>3327</v>
      </c>
      <c r="R3328" s="15"/>
      <c r="S3328" s="15"/>
      <c r="EZ3328" s="134"/>
      <c r="FA3328" s="134"/>
      <c r="FB3328" s="134"/>
      <c r="FC3328" s="134"/>
      <c r="FD3328" s="134"/>
    </row>
    <row r="3329" spans="2:160" x14ac:dyDescent="0.2">
      <c r="B3329" s="55">
        <f t="shared" si="307"/>
        <v>0</v>
      </c>
      <c r="C3329" s="55" t="str">
        <f t="shared" si="308"/>
        <v/>
      </c>
      <c r="D3329" s="55" t="str">
        <f t="shared" si="309"/>
        <v/>
      </c>
      <c r="E3329" s="55" t="str">
        <f t="shared" si="310"/>
        <v/>
      </c>
      <c r="F3329" s="55" t="str">
        <f t="shared" si="311"/>
        <v/>
      </c>
      <c r="G3329" s="55" t="str">
        <f t="shared" si="312"/>
        <v/>
      </c>
      <c r="H3329" s="136" t="str">
        <f>IF(AND(M3329&gt;0,M3329&lt;='Summary STATS'!$C$22),1,"")</f>
        <v/>
      </c>
      <c r="J3329" s="26">
        <v>3328</v>
      </c>
      <c r="R3329" s="15"/>
      <c r="S3329" s="15"/>
      <c r="EZ3329" s="134"/>
      <c r="FA3329" s="134"/>
      <c r="FB3329" s="134"/>
      <c r="FC3329" s="134"/>
      <c r="FD3329" s="134"/>
    </row>
    <row r="3330" spans="2:160" x14ac:dyDescent="0.2">
      <c r="B3330" s="55">
        <f t="shared" ref="B3330:B3393" si="313">COUNT(R3330:EY3330,FE3330:FM3330)</f>
        <v>0</v>
      </c>
      <c r="C3330" s="55" t="str">
        <f t="shared" ref="C3330:C3393" si="314">IF(COUNT(R3330:EY3330,FE3330:FM3330)&gt;0,COUNT(R3330:EY3330,FE3330:FM3330),"")</f>
        <v/>
      </c>
      <c r="D3330" s="55" t="str">
        <f t="shared" ref="D3330:D3393" si="315">IF(COUNT(T3330:BJ3330,BL3330:BT3330,BV3330:CB3330,CD3330:EY3330,FE3330:FM3330)&gt;0,COUNT(T3330:BJ3330,BL3330:BT3330,BV3330:CB3330,CD3330:EY3330,FE3330:FM3330),"")</f>
        <v/>
      </c>
      <c r="E3330" s="55" t="str">
        <f t="shared" ref="E3330:E3393" si="316">IF(H3330=1,COUNT(R3330:EY3330,FE3330:FM3330),"")</f>
        <v/>
      </c>
      <c r="F3330" s="55" t="str">
        <f t="shared" ref="F3330:F3393" si="317">IF(H3330=1,COUNT(T3330:BJ3330,BL3330:BT3330,BV3330:CB3330,CD3330:EY3330,FE3330:FM3330),"")</f>
        <v/>
      </c>
      <c r="G3330" s="55" t="str">
        <f t="shared" si="312"/>
        <v/>
      </c>
      <c r="H3330" s="136" t="str">
        <f>IF(AND(M3330&gt;0,M3330&lt;='Summary STATS'!$C$22),1,"")</f>
        <v/>
      </c>
      <c r="J3330" s="26">
        <v>3329</v>
      </c>
      <c r="R3330" s="15"/>
      <c r="S3330" s="15"/>
      <c r="EZ3330" s="134"/>
      <c r="FA3330" s="134"/>
      <c r="FB3330" s="134"/>
      <c r="FC3330" s="134"/>
      <c r="FD3330" s="134"/>
    </row>
    <row r="3331" spans="2:160" x14ac:dyDescent="0.2">
      <c r="B3331" s="55">
        <f t="shared" si="313"/>
        <v>0</v>
      </c>
      <c r="C3331" s="55" t="str">
        <f t="shared" si="314"/>
        <v/>
      </c>
      <c r="D3331" s="55" t="str">
        <f t="shared" si="315"/>
        <v/>
      </c>
      <c r="E3331" s="55" t="str">
        <f t="shared" si="316"/>
        <v/>
      </c>
      <c r="F3331" s="55" t="str">
        <f t="shared" si="317"/>
        <v/>
      </c>
      <c r="G3331" s="55" t="str">
        <f t="shared" si="312"/>
        <v/>
      </c>
      <c r="H3331" s="136" t="str">
        <f>IF(AND(M3331&gt;0,M3331&lt;='Summary STATS'!$C$22),1,"")</f>
        <v/>
      </c>
      <c r="J3331" s="26">
        <v>3330</v>
      </c>
      <c r="R3331" s="15"/>
      <c r="S3331" s="15"/>
      <c r="EZ3331" s="134"/>
      <c r="FA3331" s="134"/>
      <c r="FB3331" s="134"/>
      <c r="FC3331" s="134"/>
      <c r="FD3331" s="134"/>
    </row>
    <row r="3332" spans="2:160" x14ac:dyDescent="0.2">
      <c r="B3332" s="55">
        <f t="shared" si="313"/>
        <v>0</v>
      </c>
      <c r="C3332" s="55" t="str">
        <f t="shared" si="314"/>
        <v/>
      </c>
      <c r="D3332" s="55" t="str">
        <f t="shared" si="315"/>
        <v/>
      </c>
      <c r="E3332" s="55" t="str">
        <f t="shared" si="316"/>
        <v/>
      </c>
      <c r="F3332" s="55" t="str">
        <f t="shared" si="317"/>
        <v/>
      </c>
      <c r="G3332" s="55" t="str">
        <f t="shared" si="312"/>
        <v/>
      </c>
      <c r="H3332" s="136" t="str">
        <f>IF(AND(M3332&gt;0,M3332&lt;='Summary STATS'!$C$22),1,"")</f>
        <v/>
      </c>
      <c r="J3332" s="26">
        <v>3331</v>
      </c>
      <c r="R3332" s="15"/>
      <c r="S3332" s="15"/>
      <c r="EZ3332" s="134"/>
      <c r="FA3332" s="134"/>
      <c r="FB3332" s="134"/>
      <c r="FC3332" s="134"/>
      <c r="FD3332" s="134"/>
    </row>
    <row r="3333" spans="2:160" x14ac:dyDescent="0.2">
      <c r="B3333" s="55">
        <f t="shared" si="313"/>
        <v>0</v>
      </c>
      <c r="C3333" s="55" t="str">
        <f t="shared" si="314"/>
        <v/>
      </c>
      <c r="D3333" s="55" t="str">
        <f t="shared" si="315"/>
        <v/>
      </c>
      <c r="E3333" s="55" t="str">
        <f t="shared" si="316"/>
        <v/>
      </c>
      <c r="F3333" s="55" t="str">
        <f t="shared" si="317"/>
        <v/>
      </c>
      <c r="G3333" s="55" t="str">
        <f t="shared" si="312"/>
        <v/>
      </c>
      <c r="H3333" s="136" t="str">
        <f>IF(AND(M3333&gt;0,M3333&lt;='Summary STATS'!$C$22),1,"")</f>
        <v/>
      </c>
      <c r="J3333" s="26">
        <v>3332</v>
      </c>
      <c r="R3333" s="15"/>
      <c r="S3333" s="15"/>
      <c r="EZ3333" s="134"/>
      <c r="FA3333" s="134"/>
      <c r="FB3333" s="134"/>
      <c r="FC3333" s="134"/>
      <c r="FD3333" s="134"/>
    </row>
    <row r="3334" spans="2:160" x14ac:dyDescent="0.2">
      <c r="B3334" s="55">
        <f t="shared" si="313"/>
        <v>0</v>
      </c>
      <c r="C3334" s="55" t="str">
        <f t="shared" si="314"/>
        <v/>
      </c>
      <c r="D3334" s="55" t="str">
        <f t="shared" si="315"/>
        <v/>
      </c>
      <c r="E3334" s="55" t="str">
        <f t="shared" si="316"/>
        <v/>
      </c>
      <c r="F3334" s="55" t="str">
        <f t="shared" si="317"/>
        <v/>
      </c>
      <c r="G3334" s="55" t="str">
        <f t="shared" si="312"/>
        <v/>
      </c>
      <c r="H3334" s="136" t="str">
        <f>IF(AND(M3334&gt;0,M3334&lt;='Summary STATS'!$C$22),1,"")</f>
        <v/>
      </c>
      <c r="J3334" s="26">
        <v>3333</v>
      </c>
      <c r="R3334" s="15"/>
      <c r="S3334" s="15"/>
      <c r="EZ3334" s="134"/>
      <c r="FA3334" s="134"/>
      <c r="FB3334" s="134"/>
      <c r="FC3334" s="134"/>
      <c r="FD3334" s="134"/>
    </row>
    <row r="3335" spans="2:160" x14ac:dyDescent="0.2">
      <c r="B3335" s="55">
        <f t="shared" si="313"/>
        <v>0</v>
      </c>
      <c r="C3335" s="55" t="str">
        <f t="shared" si="314"/>
        <v/>
      </c>
      <c r="D3335" s="55" t="str">
        <f t="shared" si="315"/>
        <v/>
      </c>
      <c r="E3335" s="55" t="str">
        <f t="shared" si="316"/>
        <v/>
      </c>
      <c r="F3335" s="55" t="str">
        <f t="shared" si="317"/>
        <v/>
      </c>
      <c r="G3335" s="55" t="str">
        <f t="shared" si="312"/>
        <v/>
      </c>
      <c r="H3335" s="136" t="str">
        <f>IF(AND(M3335&gt;0,M3335&lt;='Summary STATS'!$C$22),1,"")</f>
        <v/>
      </c>
      <c r="J3335" s="26">
        <v>3334</v>
      </c>
      <c r="R3335" s="15"/>
      <c r="S3335" s="15"/>
      <c r="EZ3335" s="134"/>
      <c r="FA3335" s="134"/>
      <c r="FB3335" s="134"/>
      <c r="FC3335" s="134"/>
      <c r="FD3335" s="134"/>
    </row>
    <row r="3336" spans="2:160" x14ac:dyDescent="0.2">
      <c r="B3336" s="55">
        <f t="shared" si="313"/>
        <v>0</v>
      </c>
      <c r="C3336" s="55" t="str">
        <f t="shared" si="314"/>
        <v/>
      </c>
      <c r="D3336" s="55" t="str">
        <f t="shared" si="315"/>
        <v/>
      </c>
      <c r="E3336" s="55" t="str">
        <f t="shared" si="316"/>
        <v/>
      </c>
      <c r="F3336" s="55" t="str">
        <f t="shared" si="317"/>
        <v/>
      </c>
      <c r="G3336" s="55" t="str">
        <f t="shared" si="312"/>
        <v/>
      </c>
      <c r="H3336" s="136" t="str">
        <f>IF(AND(M3336&gt;0,M3336&lt;='Summary STATS'!$C$22),1,"")</f>
        <v/>
      </c>
      <c r="J3336" s="26">
        <v>3335</v>
      </c>
      <c r="R3336" s="15"/>
      <c r="S3336" s="15"/>
      <c r="EZ3336" s="134"/>
      <c r="FA3336" s="134"/>
      <c r="FB3336" s="134"/>
      <c r="FC3336" s="134"/>
      <c r="FD3336" s="134"/>
    </row>
    <row r="3337" spans="2:160" x14ac:dyDescent="0.2">
      <c r="B3337" s="55">
        <f t="shared" si="313"/>
        <v>0</v>
      </c>
      <c r="C3337" s="55" t="str">
        <f t="shared" si="314"/>
        <v/>
      </c>
      <c r="D3337" s="55" t="str">
        <f t="shared" si="315"/>
        <v/>
      </c>
      <c r="E3337" s="55" t="str">
        <f t="shared" si="316"/>
        <v/>
      </c>
      <c r="F3337" s="55" t="str">
        <f t="shared" si="317"/>
        <v/>
      </c>
      <c r="G3337" s="55" t="str">
        <f t="shared" si="312"/>
        <v/>
      </c>
      <c r="H3337" s="136" t="str">
        <f>IF(AND(M3337&gt;0,M3337&lt;='Summary STATS'!$C$22),1,"")</f>
        <v/>
      </c>
      <c r="J3337" s="26">
        <v>3336</v>
      </c>
      <c r="R3337" s="15"/>
      <c r="S3337" s="15"/>
      <c r="EZ3337" s="134"/>
      <c r="FA3337" s="134"/>
      <c r="FB3337" s="134"/>
      <c r="FC3337" s="134"/>
      <c r="FD3337" s="134"/>
    </row>
    <row r="3338" spans="2:160" x14ac:dyDescent="0.2">
      <c r="B3338" s="55">
        <f t="shared" si="313"/>
        <v>0</v>
      </c>
      <c r="C3338" s="55" t="str">
        <f t="shared" si="314"/>
        <v/>
      </c>
      <c r="D3338" s="55" t="str">
        <f t="shared" si="315"/>
        <v/>
      </c>
      <c r="E3338" s="55" t="str">
        <f t="shared" si="316"/>
        <v/>
      </c>
      <c r="F3338" s="55" t="str">
        <f t="shared" si="317"/>
        <v/>
      </c>
      <c r="G3338" s="55" t="str">
        <f t="shared" si="312"/>
        <v/>
      </c>
      <c r="H3338" s="136" t="str">
        <f>IF(AND(M3338&gt;0,M3338&lt;='Summary STATS'!$C$22),1,"")</f>
        <v/>
      </c>
      <c r="J3338" s="26">
        <v>3337</v>
      </c>
      <c r="R3338" s="15"/>
      <c r="S3338" s="15"/>
      <c r="EZ3338" s="134"/>
      <c r="FA3338" s="134"/>
      <c r="FB3338" s="134"/>
      <c r="FC3338" s="134"/>
      <c r="FD3338" s="134"/>
    </row>
    <row r="3339" spans="2:160" x14ac:dyDescent="0.2">
      <c r="B3339" s="55">
        <f t="shared" si="313"/>
        <v>0</v>
      </c>
      <c r="C3339" s="55" t="str">
        <f t="shared" si="314"/>
        <v/>
      </c>
      <c r="D3339" s="55" t="str">
        <f t="shared" si="315"/>
        <v/>
      </c>
      <c r="E3339" s="55" t="str">
        <f t="shared" si="316"/>
        <v/>
      </c>
      <c r="F3339" s="55" t="str">
        <f t="shared" si="317"/>
        <v/>
      </c>
      <c r="G3339" s="55" t="str">
        <f t="shared" si="312"/>
        <v/>
      </c>
      <c r="H3339" s="136" t="str">
        <f>IF(AND(M3339&gt;0,M3339&lt;='Summary STATS'!$C$22),1,"")</f>
        <v/>
      </c>
      <c r="J3339" s="26">
        <v>3338</v>
      </c>
      <c r="R3339" s="15"/>
      <c r="S3339" s="15"/>
      <c r="EZ3339" s="134"/>
      <c r="FA3339" s="134"/>
      <c r="FB3339" s="134"/>
      <c r="FC3339" s="134"/>
      <c r="FD3339" s="134"/>
    </row>
    <row r="3340" spans="2:160" x14ac:dyDescent="0.2">
      <c r="B3340" s="55">
        <f t="shared" si="313"/>
        <v>0</v>
      </c>
      <c r="C3340" s="55" t="str">
        <f t="shared" si="314"/>
        <v/>
      </c>
      <c r="D3340" s="55" t="str">
        <f t="shared" si="315"/>
        <v/>
      </c>
      <c r="E3340" s="55" t="str">
        <f t="shared" si="316"/>
        <v/>
      </c>
      <c r="F3340" s="55" t="str">
        <f t="shared" si="317"/>
        <v/>
      </c>
      <c r="G3340" s="55" t="str">
        <f t="shared" si="312"/>
        <v/>
      </c>
      <c r="H3340" s="136" t="str">
        <f>IF(AND(M3340&gt;0,M3340&lt;='Summary STATS'!$C$22),1,"")</f>
        <v/>
      </c>
      <c r="J3340" s="26">
        <v>3339</v>
      </c>
      <c r="R3340" s="15"/>
      <c r="S3340" s="15"/>
      <c r="EZ3340" s="134"/>
      <c r="FA3340" s="134"/>
      <c r="FB3340" s="134"/>
      <c r="FC3340" s="134"/>
      <c r="FD3340" s="134"/>
    </row>
    <row r="3341" spans="2:160" x14ac:dyDescent="0.2">
      <c r="B3341" s="55">
        <f t="shared" si="313"/>
        <v>0</v>
      </c>
      <c r="C3341" s="55" t="str">
        <f t="shared" si="314"/>
        <v/>
      </c>
      <c r="D3341" s="55" t="str">
        <f t="shared" si="315"/>
        <v/>
      </c>
      <c r="E3341" s="55" t="str">
        <f t="shared" si="316"/>
        <v/>
      </c>
      <c r="F3341" s="55" t="str">
        <f t="shared" si="317"/>
        <v/>
      </c>
      <c r="G3341" s="55" t="str">
        <f t="shared" si="312"/>
        <v/>
      </c>
      <c r="H3341" s="136" t="str">
        <f>IF(AND(M3341&gt;0,M3341&lt;='Summary STATS'!$C$22),1,"")</f>
        <v/>
      </c>
      <c r="J3341" s="26">
        <v>3340</v>
      </c>
      <c r="R3341" s="15"/>
      <c r="S3341" s="15"/>
      <c r="EZ3341" s="134"/>
      <c r="FA3341" s="134"/>
      <c r="FB3341" s="134"/>
      <c r="FC3341" s="134"/>
      <c r="FD3341" s="134"/>
    </row>
    <row r="3342" spans="2:160" x14ac:dyDescent="0.2">
      <c r="B3342" s="55">
        <f t="shared" si="313"/>
        <v>0</v>
      </c>
      <c r="C3342" s="55" t="str">
        <f t="shared" si="314"/>
        <v/>
      </c>
      <c r="D3342" s="55" t="str">
        <f t="shared" si="315"/>
        <v/>
      </c>
      <c r="E3342" s="55" t="str">
        <f t="shared" si="316"/>
        <v/>
      </c>
      <c r="F3342" s="55" t="str">
        <f t="shared" si="317"/>
        <v/>
      </c>
      <c r="G3342" s="55" t="str">
        <f t="shared" si="312"/>
        <v/>
      </c>
      <c r="H3342" s="136" t="str">
        <f>IF(AND(M3342&gt;0,M3342&lt;='Summary STATS'!$C$22),1,"")</f>
        <v/>
      </c>
      <c r="J3342" s="26">
        <v>3341</v>
      </c>
      <c r="R3342" s="15"/>
      <c r="S3342" s="15"/>
      <c r="EZ3342" s="134"/>
      <c r="FA3342" s="134"/>
      <c r="FB3342" s="134"/>
      <c r="FC3342" s="134"/>
      <c r="FD3342" s="134"/>
    </row>
    <row r="3343" spans="2:160" x14ac:dyDescent="0.2">
      <c r="B3343" s="55">
        <f t="shared" si="313"/>
        <v>0</v>
      </c>
      <c r="C3343" s="55" t="str">
        <f t="shared" si="314"/>
        <v/>
      </c>
      <c r="D3343" s="55" t="str">
        <f t="shared" si="315"/>
        <v/>
      </c>
      <c r="E3343" s="55" t="str">
        <f t="shared" si="316"/>
        <v/>
      </c>
      <c r="F3343" s="55" t="str">
        <f t="shared" si="317"/>
        <v/>
      </c>
      <c r="G3343" s="55" t="str">
        <f t="shared" si="312"/>
        <v/>
      </c>
      <c r="H3343" s="136" t="str">
        <f>IF(AND(M3343&gt;0,M3343&lt;='Summary STATS'!$C$22),1,"")</f>
        <v/>
      </c>
      <c r="J3343" s="26">
        <v>3342</v>
      </c>
      <c r="R3343" s="15"/>
      <c r="S3343" s="15"/>
      <c r="EZ3343" s="134"/>
      <c r="FA3343" s="134"/>
      <c r="FB3343" s="134"/>
      <c r="FC3343" s="134"/>
      <c r="FD3343" s="134"/>
    </row>
    <row r="3344" spans="2:160" x14ac:dyDescent="0.2">
      <c r="B3344" s="55">
        <f t="shared" si="313"/>
        <v>0</v>
      </c>
      <c r="C3344" s="55" t="str">
        <f t="shared" si="314"/>
        <v/>
      </c>
      <c r="D3344" s="55" t="str">
        <f t="shared" si="315"/>
        <v/>
      </c>
      <c r="E3344" s="55" t="str">
        <f t="shared" si="316"/>
        <v/>
      </c>
      <c r="F3344" s="55" t="str">
        <f t="shared" si="317"/>
        <v/>
      </c>
      <c r="G3344" s="55" t="str">
        <f t="shared" si="312"/>
        <v/>
      </c>
      <c r="H3344" s="136" t="str">
        <f>IF(AND(M3344&gt;0,M3344&lt;='Summary STATS'!$C$22),1,"")</f>
        <v/>
      </c>
      <c r="J3344" s="26">
        <v>3343</v>
      </c>
      <c r="R3344" s="15"/>
      <c r="S3344" s="15"/>
      <c r="EZ3344" s="134"/>
      <c r="FA3344" s="134"/>
      <c r="FB3344" s="134"/>
      <c r="FC3344" s="134"/>
      <c r="FD3344" s="134"/>
    </row>
    <row r="3345" spans="2:160" x14ac:dyDescent="0.2">
      <c r="B3345" s="55">
        <f t="shared" si="313"/>
        <v>0</v>
      </c>
      <c r="C3345" s="55" t="str">
        <f t="shared" si="314"/>
        <v/>
      </c>
      <c r="D3345" s="55" t="str">
        <f t="shared" si="315"/>
        <v/>
      </c>
      <c r="E3345" s="55" t="str">
        <f t="shared" si="316"/>
        <v/>
      </c>
      <c r="F3345" s="55" t="str">
        <f t="shared" si="317"/>
        <v/>
      </c>
      <c r="G3345" s="55" t="str">
        <f t="shared" si="312"/>
        <v/>
      </c>
      <c r="H3345" s="136" t="str">
        <f>IF(AND(M3345&gt;0,M3345&lt;='Summary STATS'!$C$22),1,"")</f>
        <v/>
      </c>
      <c r="J3345" s="26">
        <v>3344</v>
      </c>
      <c r="R3345" s="15"/>
      <c r="S3345" s="15"/>
      <c r="EZ3345" s="134"/>
      <c r="FA3345" s="134"/>
      <c r="FB3345" s="134"/>
      <c r="FC3345" s="134"/>
      <c r="FD3345" s="134"/>
    </row>
    <row r="3346" spans="2:160" x14ac:dyDescent="0.2">
      <c r="B3346" s="55">
        <f t="shared" si="313"/>
        <v>0</v>
      </c>
      <c r="C3346" s="55" t="str">
        <f t="shared" si="314"/>
        <v/>
      </c>
      <c r="D3346" s="55" t="str">
        <f t="shared" si="315"/>
        <v/>
      </c>
      <c r="E3346" s="55" t="str">
        <f t="shared" si="316"/>
        <v/>
      </c>
      <c r="F3346" s="55" t="str">
        <f t="shared" si="317"/>
        <v/>
      </c>
      <c r="G3346" s="55" t="str">
        <f t="shared" si="312"/>
        <v/>
      </c>
      <c r="H3346" s="136" t="str">
        <f>IF(AND(M3346&gt;0,M3346&lt;='Summary STATS'!$C$22),1,"")</f>
        <v/>
      </c>
      <c r="J3346" s="26">
        <v>3345</v>
      </c>
      <c r="R3346" s="15"/>
      <c r="S3346" s="15"/>
      <c r="EZ3346" s="134"/>
      <c r="FA3346" s="134"/>
      <c r="FB3346" s="134"/>
      <c r="FC3346" s="134"/>
      <c r="FD3346" s="134"/>
    </row>
    <row r="3347" spans="2:160" x14ac:dyDescent="0.2">
      <c r="B3347" s="55">
        <f t="shared" si="313"/>
        <v>0</v>
      </c>
      <c r="C3347" s="55" t="str">
        <f t="shared" si="314"/>
        <v/>
      </c>
      <c r="D3347" s="55" t="str">
        <f t="shared" si="315"/>
        <v/>
      </c>
      <c r="E3347" s="55" t="str">
        <f t="shared" si="316"/>
        <v/>
      </c>
      <c r="F3347" s="55" t="str">
        <f t="shared" si="317"/>
        <v/>
      </c>
      <c r="G3347" s="55" t="str">
        <f t="shared" si="312"/>
        <v/>
      </c>
      <c r="H3347" s="136" t="str">
        <f>IF(AND(M3347&gt;0,M3347&lt;='Summary STATS'!$C$22),1,"")</f>
        <v/>
      </c>
      <c r="J3347" s="26">
        <v>3346</v>
      </c>
      <c r="R3347" s="15"/>
      <c r="S3347" s="15"/>
      <c r="EZ3347" s="134"/>
      <c r="FA3347" s="134"/>
      <c r="FB3347" s="134"/>
      <c r="FC3347" s="134"/>
      <c r="FD3347" s="134"/>
    </row>
    <row r="3348" spans="2:160" x14ac:dyDescent="0.2">
      <c r="B3348" s="55">
        <f t="shared" si="313"/>
        <v>0</v>
      </c>
      <c r="C3348" s="55" t="str">
        <f t="shared" si="314"/>
        <v/>
      </c>
      <c r="D3348" s="55" t="str">
        <f t="shared" si="315"/>
        <v/>
      </c>
      <c r="E3348" s="55" t="str">
        <f t="shared" si="316"/>
        <v/>
      </c>
      <c r="F3348" s="55" t="str">
        <f t="shared" si="317"/>
        <v/>
      </c>
      <c r="G3348" s="55" t="str">
        <f t="shared" si="312"/>
        <v/>
      </c>
      <c r="H3348" s="136" t="str">
        <f>IF(AND(M3348&gt;0,M3348&lt;='Summary STATS'!$C$22),1,"")</f>
        <v/>
      </c>
      <c r="J3348" s="26">
        <v>3347</v>
      </c>
      <c r="R3348" s="15"/>
      <c r="S3348" s="15"/>
      <c r="EZ3348" s="134"/>
      <c r="FA3348" s="134"/>
      <c r="FB3348" s="134"/>
      <c r="FC3348" s="134"/>
      <c r="FD3348" s="134"/>
    </row>
    <row r="3349" spans="2:160" x14ac:dyDescent="0.2">
      <c r="B3349" s="55">
        <f t="shared" si="313"/>
        <v>0</v>
      </c>
      <c r="C3349" s="55" t="str">
        <f t="shared" si="314"/>
        <v/>
      </c>
      <c r="D3349" s="55" t="str">
        <f t="shared" si="315"/>
        <v/>
      </c>
      <c r="E3349" s="55" t="str">
        <f t="shared" si="316"/>
        <v/>
      </c>
      <c r="F3349" s="55" t="str">
        <f t="shared" si="317"/>
        <v/>
      </c>
      <c r="G3349" s="55" t="str">
        <f t="shared" si="312"/>
        <v/>
      </c>
      <c r="H3349" s="136" t="str">
        <f>IF(AND(M3349&gt;0,M3349&lt;='Summary STATS'!$C$22),1,"")</f>
        <v/>
      </c>
      <c r="J3349" s="26">
        <v>3348</v>
      </c>
      <c r="R3349" s="15"/>
      <c r="S3349" s="15"/>
      <c r="EZ3349" s="134"/>
      <c r="FA3349" s="134"/>
      <c r="FB3349" s="134"/>
      <c r="FC3349" s="134"/>
      <c r="FD3349" s="134"/>
    </row>
    <row r="3350" spans="2:160" x14ac:dyDescent="0.2">
      <c r="B3350" s="55">
        <f t="shared" si="313"/>
        <v>0</v>
      </c>
      <c r="C3350" s="55" t="str">
        <f t="shared" si="314"/>
        <v/>
      </c>
      <c r="D3350" s="55" t="str">
        <f t="shared" si="315"/>
        <v/>
      </c>
      <c r="E3350" s="55" t="str">
        <f t="shared" si="316"/>
        <v/>
      </c>
      <c r="F3350" s="55" t="str">
        <f t="shared" si="317"/>
        <v/>
      </c>
      <c r="G3350" s="55" t="str">
        <f t="shared" si="312"/>
        <v/>
      </c>
      <c r="H3350" s="136" t="str">
        <f>IF(AND(M3350&gt;0,M3350&lt;='Summary STATS'!$C$22),1,"")</f>
        <v/>
      </c>
      <c r="J3350" s="26">
        <v>3349</v>
      </c>
      <c r="R3350" s="15"/>
      <c r="S3350" s="15"/>
      <c r="EZ3350" s="134"/>
      <c r="FA3350" s="134"/>
      <c r="FB3350" s="134"/>
      <c r="FC3350" s="134"/>
      <c r="FD3350" s="134"/>
    </row>
    <row r="3351" spans="2:160" x14ac:dyDescent="0.2">
      <c r="B3351" s="55">
        <f t="shared" si="313"/>
        <v>0</v>
      </c>
      <c r="C3351" s="55" t="str">
        <f t="shared" si="314"/>
        <v/>
      </c>
      <c r="D3351" s="55" t="str">
        <f t="shared" si="315"/>
        <v/>
      </c>
      <c r="E3351" s="55" t="str">
        <f t="shared" si="316"/>
        <v/>
      </c>
      <c r="F3351" s="55" t="str">
        <f t="shared" si="317"/>
        <v/>
      </c>
      <c r="G3351" s="55" t="str">
        <f t="shared" si="312"/>
        <v/>
      </c>
      <c r="H3351" s="136" t="str">
        <f>IF(AND(M3351&gt;0,M3351&lt;='Summary STATS'!$C$22),1,"")</f>
        <v/>
      </c>
      <c r="J3351" s="26">
        <v>3350</v>
      </c>
      <c r="R3351" s="15"/>
      <c r="S3351" s="15"/>
      <c r="EZ3351" s="134"/>
      <c r="FA3351" s="134"/>
      <c r="FB3351" s="134"/>
      <c r="FC3351" s="134"/>
      <c r="FD3351" s="134"/>
    </row>
    <row r="3352" spans="2:160" x14ac:dyDescent="0.2">
      <c r="B3352" s="55">
        <f t="shared" si="313"/>
        <v>0</v>
      </c>
      <c r="C3352" s="55" t="str">
        <f t="shared" si="314"/>
        <v/>
      </c>
      <c r="D3352" s="55" t="str">
        <f t="shared" si="315"/>
        <v/>
      </c>
      <c r="E3352" s="55" t="str">
        <f t="shared" si="316"/>
        <v/>
      </c>
      <c r="F3352" s="55" t="str">
        <f t="shared" si="317"/>
        <v/>
      </c>
      <c r="G3352" s="55" t="str">
        <f t="shared" si="312"/>
        <v/>
      </c>
      <c r="H3352" s="136" t="str">
        <f>IF(AND(M3352&gt;0,M3352&lt;='Summary STATS'!$C$22),1,"")</f>
        <v/>
      </c>
      <c r="J3352" s="26">
        <v>3351</v>
      </c>
      <c r="R3352" s="15"/>
      <c r="S3352" s="15"/>
      <c r="EZ3352" s="134"/>
      <c r="FA3352" s="134"/>
      <c r="FB3352" s="134"/>
      <c r="FC3352" s="134"/>
      <c r="FD3352" s="134"/>
    </row>
    <row r="3353" spans="2:160" x14ac:dyDescent="0.2">
      <c r="B3353" s="55">
        <f t="shared" si="313"/>
        <v>0</v>
      </c>
      <c r="C3353" s="55" t="str">
        <f t="shared" si="314"/>
        <v/>
      </c>
      <c r="D3353" s="55" t="str">
        <f t="shared" si="315"/>
        <v/>
      </c>
      <c r="E3353" s="55" t="str">
        <f t="shared" si="316"/>
        <v/>
      </c>
      <c r="F3353" s="55" t="str">
        <f t="shared" si="317"/>
        <v/>
      </c>
      <c r="G3353" s="55" t="str">
        <f t="shared" si="312"/>
        <v/>
      </c>
      <c r="H3353" s="136" t="str">
        <f>IF(AND(M3353&gt;0,M3353&lt;='Summary STATS'!$C$22),1,"")</f>
        <v/>
      </c>
      <c r="J3353" s="26">
        <v>3352</v>
      </c>
      <c r="R3353" s="15"/>
      <c r="S3353" s="15"/>
      <c r="EZ3353" s="134"/>
      <c r="FA3353" s="134"/>
      <c r="FB3353" s="134"/>
      <c r="FC3353" s="134"/>
      <c r="FD3353" s="134"/>
    </row>
    <row r="3354" spans="2:160" x14ac:dyDescent="0.2">
      <c r="B3354" s="55">
        <f t="shared" si="313"/>
        <v>0</v>
      </c>
      <c r="C3354" s="55" t="str">
        <f t="shared" si="314"/>
        <v/>
      </c>
      <c r="D3354" s="55" t="str">
        <f t="shared" si="315"/>
        <v/>
      </c>
      <c r="E3354" s="55" t="str">
        <f t="shared" si="316"/>
        <v/>
      </c>
      <c r="F3354" s="55" t="str">
        <f t="shared" si="317"/>
        <v/>
      </c>
      <c r="G3354" s="55" t="str">
        <f t="shared" ref="G3354:G3417" si="318">IF($B3354&gt;=1,$M3354,"")</f>
        <v/>
      </c>
      <c r="H3354" s="136" t="str">
        <f>IF(AND(M3354&gt;0,M3354&lt;='Summary STATS'!$C$22),1,"")</f>
        <v/>
      </c>
      <c r="J3354" s="26">
        <v>3353</v>
      </c>
      <c r="R3354" s="15"/>
      <c r="S3354" s="15"/>
      <c r="EZ3354" s="134"/>
      <c r="FA3354" s="134"/>
      <c r="FB3354" s="134"/>
      <c r="FC3354" s="134"/>
      <c r="FD3354" s="134"/>
    </row>
    <row r="3355" spans="2:160" x14ac:dyDescent="0.2">
      <c r="B3355" s="55">
        <f t="shared" si="313"/>
        <v>0</v>
      </c>
      <c r="C3355" s="55" t="str">
        <f t="shared" si="314"/>
        <v/>
      </c>
      <c r="D3355" s="55" t="str">
        <f t="shared" si="315"/>
        <v/>
      </c>
      <c r="E3355" s="55" t="str">
        <f t="shared" si="316"/>
        <v/>
      </c>
      <c r="F3355" s="55" t="str">
        <f t="shared" si="317"/>
        <v/>
      </c>
      <c r="G3355" s="55" t="str">
        <f t="shared" si="318"/>
        <v/>
      </c>
      <c r="H3355" s="136" t="str">
        <f>IF(AND(M3355&gt;0,M3355&lt;='Summary STATS'!$C$22),1,"")</f>
        <v/>
      </c>
      <c r="J3355" s="26">
        <v>3354</v>
      </c>
      <c r="R3355" s="15"/>
      <c r="S3355" s="15"/>
      <c r="EZ3355" s="134"/>
      <c r="FA3355" s="134"/>
      <c r="FB3355" s="134"/>
      <c r="FC3355" s="134"/>
      <c r="FD3355" s="134"/>
    </row>
    <row r="3356" spans="2:160" x14ac:dyDescent="0.2">
      <c r="B3356" s="55">
        <f t="shared" si="313"/>
        <v>0</v>
      </c>
      <c r="C3356" s="55" t="str">
        <f t="shared" si="314"/>
        <v/>
      </c>
      <c r="D3356" s="55" t="str">
        <f t="shared" si="315"/>
        <v/>
      </c>
      <c r="E3356" s="55" t="str">
        <f t="shared" si="316"/>
        <v/>
      </c>
      <c r="F3356" s="55" t="str">
        <f t="shared" si="317"/>
        <v/>
      </c>
      <c r="G3356" s="55" t="str">
        <f t="shared" si="318"/>
        <v/>
      </c>
      <c r="H3356" s="136" t="str">
        <f>IF(AND(M3356&gt;0,M3356&lt;='Summary STATS'!$C$22),1,"")</f>
        <v/>
      </c>
      <c r="J3356" s="26">
        <v>3355</v>
      </c>
      <c r="R3356" s="15"/>
      <c r="S3356" s="15"/>
      <c r="EZ3356" s="134"/>
      <c r="FA3356" s="134"/>
      <c r="FB3356" s="134"/>
      <c r="FC3356" s="134"/>
      <c r="FD3356" s="134"/>
    </row>
    <row r="3357" spans="2:160" x14ac:dyDescent="0.2">
      <c r="B3357" s="55">
        <f t="shared" si="313"/>
        <v>0</v>
      </c>
      <c r="C3357" s="55" t="str">
        <f t="shared" si="314"/>
        <v/>
      </c>
      <c r="D3357" s="55" t="str">
        <f t="shared" si="315"/>
        <v/>
      </c>
      <c r="E3357" s="55" t="str">
        <f t="shared" si="316"/>
        <v/>
      </c>
      <c r="F3357" s="55" t="str">
        <f t="shared" si="317"/>
        <v/>
      </c>
      <c r="G3357" s="55" t="str">
        <f t="shared" si="318"/>
        <v/>
      </c>
      <c r="H3357" s="136" t="str">
        <f>IF(AND(M3357&gt;0,M3357&lt;='Summary STATS'!$C$22),1,"")</f>
        <v/>
      </c>
      <c r="J3357" s="26">
        <v>3356</v>
      </c>
      <c r="R3357" s="15"/>
      <c r="S3357" s="15"/>
      <c r="EZ3357" s="134"/>
      <c r="FA3357" s="134"/>
      <c r="FB3357" s="134"/>
      <c r="FC3357" s="134"/>
      <c r="FD3357" s="134"/>
    </row>
    <row r="3358" spans="2:160" x14ac:dyDescent="0.2">
      <c r="B3358" s="55">
        <f t="shared" si="313"/>
        <v>0</v>
      </c>
      <c r="C3358" s="55" t="str">
        <f t="shared" si="314"/>
        <v/>
      </c>
      <c r="D3358" s="55" t="str">
        <f t="shared" si="315"/>
        <v/>
      </c>
      <c r="E3358" s="55" t="str">
        <f t="shared" si="316"/>
        <v/>
      </c>
      <c r="F3358" s="55" t="str">
        <f t="shared" si="317"/>
        <v/>
      </c>
      <c r="G3358" s="55" t="str">
        <f t="shared" si="318"/>
        <v/>
      </c>
      <c r="H3358" s="136" t="str">
        <f>IF(AND(M3358&gt;0,M3358&lt;='Summary STATS'!$C$22),1,"")</f>
        <v/>
      </c>
      <c r="J3358" s="26">
        <v>3357</v>
      </c>
      <c r="R3358" s="15"/>
      <c r="S3358" s="15"/>
      <c r="EZ3358" s="134"/>
      <c r="FA3358" s="134"/>
      <c r="FB3358" s="134"/>
      <c r="FC3358" s="134"/>
      <c r="FD3358" s="134"/>
    </row>
    <row r="3359" spans="2:160" x14ac:dyDescent="0.2">
      <c r="B3359" s="55">
        <f t="shared" si="313"/>
        <v>0</v>
      </c>
      <c r="C3359" s="55" t="str">
        <f t="shared" si="314"/>
        <v/>
      </c>
      <c r="D3359" s="55" t="str">
        <f t="shared" si="315"/>
        <v/>
      </c>
      <c r="E3359" s="55" t="str">
        <f t="shared" si="316"/>
        <v/>
      </c>
      <c r="F3359" s="55" t="str">
        <f t="shared" si="317"/>
        <v/>
      </c>
      <c r="G3359" s="55" t="str">
        <f t="shared" si="318"/>
        <v/>
      </c>
      <c r="H3359" s="136" t="str">
        <f>IF(AND(M3359&gt;0,M3359&lt;='Summary STATS'!$C$22),1,"")</f>
        <v/>
      </c>
      <c r="J3359" s="26">
        <v>3358</v>
      </c>
      <c r="R3359" s="15"/>
      <c r="S3359" s="15"/>
      <c r="EZ3359" s="134"/>
      <c r="FA3359" s="134"/>
      <c r="FB3359" s="134"/>
      <c r="FC3359" s="134"/>
      <c r="FD3359" s="134"/>
    </row>
    <row r="3360" spans="2:160" x14ac:dyDescent="0.2">
      <c r="B3360" s="55">
        <f t="shared" si="313"/>
        <v>0</v>
      </c>
      <c r="C3360" s="55" t="str">
        <f t="shared" si="314"/>
        <v/>
      </c>
      <c r="D3360" s="55" t="str">
        <f t="shared" si="315"/>
        <v/>
      </c>
      <c r="E3360" s="55" t="str">
        <f t="shared" si="316"/>
        <v/>
      </c>
      <c r="F3360" s="55" t="str">
        <f t="shared" si="317"/>
        <v/>
      </c>
      <c r="G3360" s="55" t="str">
        <f t="shared" si="318"/>
        <v/>
      </c>
      <c r="H3360" s="136" t="str">
        <f>IF(AND(M3360&gt;0,M3360&lt;='Summary STATS'!$C$22),1,"")</f>
        <v/>
      </c>
      <c r="J3360" s="26">
        <v>3359</v>
      </c>
      <c r="R3360" s="15"/>
      <c r="S3360" s="15"/>
      <c r="EZ3360" s="134"/>
      <c r="FA3360" s="134"/>
      <c r="FB3360" s="134"/>
      <c r="FC3360" s="134"/>
      <c r="FD3360" s="134"/>
    </row>
    <row r="3361" spans="2:160" x14ac:dyDescent="0.2">
      <c r="B3361" s="55">
        <f t="shared" si="313"/>
        <v>0</v>
      </c>
      <c r="C3361" s="55" t="str">
        <f t="shared" si="314"/>
        <v/>
      </c>
      <c r="D3361" s="55" t="str">
        <f t="shared" si="315"/>
        <v/>
      </c>
      <c r="E3361" s="55" t="str">
        <f t="shared" si="316"/>
        <v/>
      </c>
      <c r="F3361" s="55" t="str">
        <f t="shared" si="317"/>
        <v/>
      </c>
      <c r="G3361" s="55" t="str">
        <f t="shared" si="318"/>
        <v/>
      </c>
      <c r="H3361" s="136" t="str">
        <f>IF(AND(M3361&gt;0,M3361&lt;='Summary STATS'!$C$22),1,"")</f>
        <v/>
      </c>
      <c r="J3361" s="26">
        <v>3360</v>
      </c>
      <c r="R3361" s="15"/>
      <c r="S3361" s="15"/>
      <c r="EZ3361" s="134"/>
      <c r="FA3361" s="134"/>
      <c r="FB3361" s="134"/>
      <c r="FC3361" s="134"/>
      <c r="FD3361" s="134"/>
    </row>
    <row r="3362" spans="2:160" x14ac:dyDescent="0.2">
      <c r="B3362" s="55">
        <f t="shared" si="313"/>
        <v>0</v>
      </c>
      <c r="C3362" s="55" t="str">
        <f t="shared" si="314"/>
        <v/>
      </c>
      <c r="D3362" s="55" t="str">
        <f t="shared" si="315"/>
        <v/>
      </c>
      <c r="E3362" s="55" t="str">
        <f t="shared" si="316"/>
        <v/>
      </c>
      <c r="F3362" s="55" t="str">
        <f t="shared" si="317"/>
        <v/>
      </c>
      <c r="G3362" s="55" t="str">
        <f t="shared" si="318"/>
        <v/>
      </c>
      <c r="H3362" s="136" t="str">
        <f>IF(AND(M3362&gt;0,M3362&lt;='Summary STATS'!$C$22),1,"")</f>
        <v/>
      </c>
      <c r="J3362" s="26">
        <v>3361</v>
      </c>
      <c r="R3362" s="15"/>
      <c r="S3362" s="15"/>
      <c r="EZ3362" s="134"/>
      <c r="FA3362" s="134"/>
      <c r="FB3362" s="134"/>
      <c r="FC3362" s="134"/>
      <c r="FD3362" s="134"/>
    </row>
    <row r="3363" spans="2:160" x14ac:dyDescent="0.2">
      <c r="B3363" s="55">
        <f t="shared" si="313"/>
        <v>0</v>
      </c>
      <c r="C3363" s="55" t="str">
        <f t="shared" si="314"/>
        <v/>
      </c>
      <c r="D3363" s="55" t="str">
        <f t="shared" si="315"/>
        <v/>
      </c>
      <c r="E3363" s="55" t="str">
        <f t="shared" si="316"/>
        <v/>
      </c>
      <c r="F3363" s="55" t="str">
        <f t="shared" si="317"/>
        <v/>
      </c>
      <c r="G3363" s="55" t="str">
        <f t="shared" si="318"/>
        <v/>
      </c>
      <c r="H3363" s="136" t="str">
        <f>IF(AND(M3363&gt;0,M3363&lt;='Summary STATS'!$C$22),1,"")</f>
        <v/>
      </c>
      <c r="J3363" s="26">
        <v>3362</v>
      </c>
      <c r="R3363" s="15"/>
      <c r="S3363" s="15"/>
      <c r="EZ3363" s="134"/>
      <c r="FA3363" s="134"/>
      <c r="FB3363" s="134"/>
      <c r="FC3363" s="134"/>
      <c r="FD3363" s="134"/>
    </row>
    <row r="3364" spans="2:160" x14ac:dyDescent="0.2">
      <c r="B3364" s="55">
        <f t="shared" si="313"/>
        <v>0</v>
      </c>
      <c r="C3364" s="55" t="str">
        <f t="shared" si="314"/>
        <v/>
      </c>
      <c r="D3364" s="55" t="str">
        <f t="shared" si="315"/>
        <v/>
      </c>
      <c r="E3364" s="55" t="str">
        <f t="shared" si="316"/>
        <v/>
      </c>
      <c r="F3364" s="55" t="str">
        <f t="shared" si="317"/>
        <v/>
      </c>
      <c r="G3364" s="55" t="str">
        <f t="shared" si="318"/>
        <v/>
      </c>
      <c r="H3364" s="136" t="str">
        <f>IF(AND(M3364&gt;0,M3364&lt;='Summary STATS'!$C$22),1,"")</f>
        <v/>
      </c>
      <c r="J3364" s="26">
        <v>3363</v>
      </c>
      <c r="R3364" s="15"/>
      <c r="S3364" s="15"/>
      <c r="EZ3364" s="134"/>
      <c r="FA3364" s="134"/>
      <c r="FB3364" s="134"/>
      <c r="FC3364" s="134"/>
      <c r="FD3364" s="134"/>
    </row>
    <row r="3365" spans="2:160" x14ac:dyDescent="0.2">
      <c r="B3365" s="55">
        <f t="shared" si="313"/>
        <v>0</v>
      </c>
      <c r="C3365" s="55" t="str">
        <f t="shared" si="314"/>
        <v/>
      </c>
      <c r="D3365" s="55" t="str">
        <f t="shared" si="315"/>
        <v/>
      </c>
      <c r="E3365" s="55" t="str">
        <f t="shared" si="316"/>
        <v/>
      </c>
      <c r="F3365" s="55" t="str">
        <f t="shared" si="317"/>
        <v/>
      </c>
      <c r="G3365" s="55" t="str">
        <f t="shared" si="318"/>
        <v/>
      </c>
      <c r="H3365" s="136" t="str">
        <f>IF(AND(M3365&gt;0,M3365&lt;='Summary STATS'!$C$22),1,"")</f>
        <v/>
      </c>
      <c r="J3365" s="26">
        <v>3364</v>
      </c>
      <c r="R3365" s="15"/>
      <c r="S3365" s="15"/>
      <c r="EZ3365" s="134"/>
      <c r="FA3365" s="134"/>
      <c r="FB3365" s="134"/>
      <c r="FC3365" s="134"/>
      <c r="FD3365" s="134"/>
    </row>
    <row r="3366" spans="2:160" x14ac:dyDescent="0.2">
      <c r="B3366" s="55">
        <f t="shared" si="313"/>
        <v>0</v>
      </c>
      <c r="C3366" s="55" t="str">
        <f t="shared" si="314"/>
        <v/>
      </c>
      <c r="D3366" s="55" t="str">
        <f t="shared" si="315"/>
        <v/>
      </c>
      <c r="E3366" s="55" t="str">
        <f t="shared" si="316"/>
        <v/>
      </c>
      <c r="F3366" s="55" t="str">
        <f t="shared" si="317"/>
        <v/>
      </c>
      <c r="G3366" s="55" t="str">
        <f t="shared" si="318"/>
        <v/>
      </c>
      <c r="H3366" s="136" t="str">
        <f>IF(AND(M3366&gt;0,M3366&lt;='Summary STATS'!$C$22),1,"")</f>
        <v/>
      </c>
      <c r="J3366" s="26">
        <v>3365</v>
      </c>
      <c r="R3366" s="15"/>
      <c r="S3366" s="15"/>
      <c r="EZ3366" s="134"/>
      <c r="FA3366" s="134"/>
      <c r="FB3366" s="134"/>
      <c r="FC3366" s="134"/>
      <c r="FD3366" s="134"/>
    </row>
    <row r="3367" spans="2:160" x14ac:dyDescent="0.2">
      <c r="B3367" s="55">
        <f t="shared" si="313"/>
        <v>0</v>
      </c>
      <c r="C3367" s="55" t="str">
        <f t="shared" si="314"/>
        <v/>
      </c>
      <c r="D3367" s="55" t="str">
        <f t="shared" si="315"/>
        <v/>
      </c>
      <c r="E3367" s="55" t="str">
        <f t="shared" si="316"/>
        <v/>
      </c>
      <c r="F3367" s="55" t="str">
        <f t="shared" si="317"/>
        <v/>
      </c>
      <c r="G3367" s="55" t="str">
        <f t="shared" si="318"/>
        <v/>
      </c>
      <c r="H3367" s="136" t="str">
        <f>IF(AND(M3367&gt;0,M3367&lt;='Summary STATS'!$C$22),1,"")</f>
        <v/>
      </c>
      <c r="J3367" s="26">
        <v>3366</v>
      </c>
      <c r="R3367" s="15"/>
      <c r="S3367" s="15"/>
      <c r="EZ3367" s="134"/>
      <c r="FA3367" s="134"/>
      <c r="FB3367" s="134"/>
      <c r="FC3367" s="134"/>
      <c r="FD3367" s="134"/>
    </row>
    <row r="3368" spans="2:160" x14ac:dyDescent="0.2">
      <c r="B3368" s="55">
        <f t="shared" si="313"/>
        <v>0</v>
      </c>
      <c r="C3368" s="55" t="str">
        <f t="shared" si="314"/>
        <v/>
      </c>
      <c r="D3368" s="55" t="str">
        <f t="shared" si="315"/>
        <v/>
      </c>
      <c r="E3368" s="55" t="str">
        <f t="shared" si="316"/>
        <v/>
      </c>
      <c r="F3368" s="55" t="str">
        <f t="shared" si="317"/>
        <v/>
      </c>
      <c r="G3368" s="55" t="str">
        <f t="shared" si="318"/>
        <v/>
      </c>
      <c r="H3368" s="136" t="str">
        <f>IF(AND(M3368&gt;0,M3368&lt;='Summary STATS'!$C$22),1,"")</f>
        <v/>
      </c>
      <c r="J3368" s="26">
        <v>3367</v>
      </c>
      <c r="R3368" s="15"/>
      <c r="S3368" s="15"/>
      <c r="EZ3368" s="134"/>
      <c r="FA3368" s="134"/>
      <c r="FB3368" s="134"/>
      <c r="FC3368" s="134"/>
      <c r="FD3368" s="134"/>
    </row>
    <row r="3369" spans="2:160" x14ac:dyDescent="0.2">
      <c r="B3369" s="55">
        <f t="shared" si="313"/>
        <v>0</v>
      </c>
      <c r="C3369" s="55" t="str">
        <f t="shared" si="314"/>
        <v/>
      </c>
      <c r="D3369" s="55" t="str">
        <f t="shared" si="315"/>
        <v/>
      </c>
      <c r="E3369" s="55" t="str">
        <f t="shared" si="316"/>
        <v/>
      </c>
      <c r="F3369" s="55" t="str">
        <f t="shared" si="317"/>
        <v/>
      </c>
      <c r="G3369" s="55" t="str">
        <f t="shared" si="318"/>
        <v/>
      </c>
      <c r="H3369" s="136" t="str">
        <f>IF(AND(M3369&gt;0,M3369&lt;='Summary STATS'!$C$22),1,"")</f>
        <v/>
      </c>
      <c r="J3369" s="26">
        <v>3368</v>
      </c>
      <c r="R3369" s="15"/>
      <c r="S3369" s="15"/>
      <c r="EZ3369" s="134"/>
      <c r="FA3369" s="134"/>
      <c r="FB3369" s="134"/>
      <c r="FC3369" s="134"/>
      <c r="FD3369" s="134"/>
    </row>
    <row r="3370" spans="2:160" x14ac:dyDescent="0.2">
      <c r="B3370" s="55">
        <f t="shared" si="313"/>
        <v>0</v>
      </c>
      <c r="C3370" s="55" t="str">
        <f t="shared" si="314"/>
        <v/>
      </c>
      <c r="D3370" s="55" t="str">
        <f t="shared" si="315"/>
        <v/>
      </c>
      <c r="E3370" s="55" t="str">
        <f t="shared" si="316"/>
        <v/>
      </c>
      <c r="F3370" s="55" t="str">
        <f t="shared" si="317"/>
        <v/>
      </c>
      <c r="G3370" s="55" t="str">
        <f t="shared" si="318"/>
        <v/>
      </c>
      <c r="H3370" s="136" t="str">
        <f>IF(AND(M3370&gt;0,M3370&lt;='Summary STATS'!$C$22),1,"")</f>
        <v/>
      </c>
      <c r="J3370" s="26">
        <v>3369</v>
      </c>
      <c r="R3370" s="15"/>
      <c r="S3370" s="15"/>
      <c r="EZ3370" s="134"/>
      <c r="FA3370" s="134"/>
      <c r="FB3370" s="134"/>
      <c r="FC3370" s="134"/>
      <c r="FD3370" s="134"/>
    </row>
    <row r="3371" spans="2:160" x14ac:dyDescent="0.2">
      <c r="B3371" s="55">
        <f t="shared" si="313"/>
        <v>0</v>
      </c>
      <c r="C3371" s="55" t="str">
        <f t="shared" si="314"/>
        <v/>
      </c>
      <c r="D3371" s="55" t="str">
        <f t="shared" si="315"/>
        <v/>
      </c>
      <c r="E3371" s="55" t="str">
        <f t="shared" si="316"/>
        <v/>
      </c>
      <c r="F3371" s="55" t="str">
        <f t="shared" si="317"/>
        <v/>
      </c>
      <c r="G3371" s="55" t="str">
        <f t="shared" si="318"/>
        <v/>
      </c>
      <c r="H3371" s="136" t="str">
        <f>IF(AND(M3371&gt;0,M3371&lt;='Summary STATS'!$C$22),1,"")</f>
        <v/>
      </c>
      <c r="J3371" s="26">
        <v>3370</v>
      </c>
      <c r="R3371" s="15"/>
      <c r="S3371" s="15"/>
      <c r="EZ3371" s="134"/>
      <c r="FA3371" s="134"/>
      <c r="FB3371" s="134"/>
      <c r="FC3371" s="134"/>
      <c r="FD3371" s="134"/>
    </row>
    <row r="3372" spans="2:160" x14ac:dyDescent="0.2">
      <c r="B3372" s="55">
        <f t="shared" si="313"/>
        <v>0</v>
      </c>
      <c r="C3372" s="55" t="str">
        <f t="shared" si="314"/>
        <v/>
      </c>
      <c r="D3372" s="55" t="str">
        <f t="shared" si="315"/>
        <v/>
      </c>
      <c r="E3372" s="55" t="str">
        <f t="shared" si="316"/>
        <v/>
      </c>
      <c r="F3372" s="55" t="str">
        <f t="shared" si="317"/>
        <v/>
      </c>
      <c r="G3372" s="55" t="str">
        <f t="shared" si="318"/>
        <v/>
      </c>
      <c r="H3372" s="136" t="str">
        <f>IF(AND(M3372&gt;0,M3372&lt;='Summary STATS'!$C$22),1,"")</f>
        <v/>
      </c>
      <c r="J3372" s="26">
        <v>3371</v>
      </c>
      <c r="R3372" s="15"/>
      <c r="S3372" s="15"/>
      <c r="EZ3372" s="134"/>
      <c r="FA3372" s="134"/>
      <c r="FB3372" s="134"/>
      <c r="FC3372" s="134"/>
      <c r="FD3372" s="134"/>
    </row>
    <row r="3373" spans="2:160" x14ac:dyDescent="0.2">
      <c r="B3373" s="55">
        <f t="shared" si="313"/>
        <v>0</v>
      </c>
      <c r="C3373" s="55" t="str">
        <f t="shared" si="314"/>
        <v/>
      </c>
      <c r="D3373" s="55" t="str">
        <f t="shared" si="315"/>
        <v/>
      </c>
      <c r="E3373" s="55" t="str">
        <f t="shared" si="316"/>
        <v/>
      </c>
      <c r="F3373" s="55" t="str">
        <f t="shared" si="317"/>
        <v/>
      </c>
      <c r="G3373" s="55" t="str">
        <f t="shared" si="318"/>
        <v/>
      </c>
      <c r="H3373" s="136" t="str">
        <f>IF(AND(M3373&gt;0,M3373&lt;='Summary STATS'!$C$22),1,"")</f>
        <v/>
      </c>
      <c r="J3373" s="26">
        <v>3372</v>
      </c>
      <c r="R3373" s="15"/>
      <c r="S3373" s="15"/>
      <c r="EZ3373" s="134"/>
      <c r="FA3373" s="134"/>
      <c r="FB3373" s="134"/>
      <c r="FC3373" s="134"/>
      <c r="FD3373" s="134"/>
    </row>
    <row r="3374" spans="2:160" x14ac:dyDescent="0.2">
      <c r="B3374" s="55">
        <f t="shared" si="313"/>
        <v>0</v>
      </c>
      <c r="C3374" s="55" t="str">
        <f t="shared" si="314"/>
        <v/>
      </c>
      <c r="D3374" s="55" t="str">
        <f t="shared" si="315"/>
        <v/>
      </c>
      <c r="E3374" s="55" t="str">
        <f t="shared" si="316"/>
        <v/>
      </c>
      <c r="F3374" s="55" t="str">
        <f t="shared" si="317"/>
        <v/>
      </c>
      <c r="G3374" s="55" t="str">
        <f t="shared" si="318"/>
        <v/>
      </c>
      <c r="H3374" s="136" t="str">
        <f>IF(AND(M3374&gt;0,M3374&lt;='Summary STATS'!$C$22),1,"")</f>
        <v/>
      </c>
      <c r="J3374" s="26">
        <v>3373</v>
      </c>
      <c r="R3374" s="15"/>
      <c r="S3374" s="15"/>
      <c r="EZ3374" s="134"/>
      <c r="FA3374" s="134"/>
      <c r="FB3374" s="134"/>
      <c r="FC3374" s="134"/>
      <c r="FD3374" s="134"/>
    </row>
    <row r="3375" spans="2:160" x14ac:dyDescent="0.2">
      <c r="B3375" s="55">
        <f t="shared" si="313"/>
        <v>0</v>
      </c>
      <c r="C3375" s="55" t="str">
        <f t="shared" si="314"/>
        <v/>
      </c>
      <c r="D3375" s="55" t="str">
        <f t="shared" si="315"/>
        <v/>
      </c>
      <c r="E3375" s="55" t="str">
        <f t="shared" si="316"/>
        <v/>
      </c>
      <c r="F3375" s="55" t="str">
        <f t="shared" si="317"/>
        <v/>
      </c>
      <c r="G3375" s="55" t="str">
        <f t="shared" si="318"/>
        <v/>
      </c>
      <c r="H3375" s="136" t="str">
        <f>IF(AND(M3375&gt;0,M3375&lt;='Summary STATS'!$C$22),1,"")</f>
        <v/>
      </c>
      <c r="J3375" s="26">
        <v>3374</v>
      </c>
      <c r="R3375" s="15"/>
      <c r="S3375" s="15"/>
      <c r="EZ3375" s="134"/>
      <c r="FA3375" s="134"/>
      <c r="FB3375" s="134"/>
      <c r="FC3375" s="134"/>
      <c r="FD3375" s="134"/>
    </row>
    <row r="3376" spans="2:160" x14ac:dyDescent="0.2">
      <c r="B3376" s="55">
        <f t="shared" si="313"/>
        <v>0</v>
      </c>
      <c r="C3376" s="55" t="str">
        <f t="shared" si="314"/>
        <v/>
      </c>
      <c r="D3376" s="55" t="str">
        <f t="shared" si="315"/>
        <v/>
      </c>
      <c r="E3376" s="55" t="str">
        <f t="shared" si="316"/>
        <v/>
      </c>
      <c r="F3376" s="55" t="str">
        <f t="shared" si="317"/>
        <v/>
      </c>
      <c r="G3376" s="55" t="str">
        <f t="shared" si="318"/>
        <v/>
      </c>
      <c r="H3376" s="136" t="str">
        <f>IF(AND(M3376&gt;0,M3376&lt;='Summary STATS'!$C$22),1,"")</f>
        <v/>
      </c>
      <c r="J3376" s="26">
        <v>3375</v>
      </c>
      <c r="R3376" s="15"/>
      <c r="S3376" s="15"/>
      <c r="EZ3376" s="134"/>
      <c r="FA3376" s="134"/>
      <c r="FB3376" s="134"/>
      <c r="FC3376" s="134"/>
      <c r="FD3376" s="134"/>
    </row>
    <row r="3377" spans="2:160" x14ac:dyDescent="0.2">
      <c r="B3377" s="55">
        <f t="shared" si="313"/>
        <v>0</v>
      </c>
      <c r="C3377" s="55" t="str">
        <f t="shared" si="314"/>
        <v/>
      </c>
      <c r="D3377" s="55" t="str">
        <f t="shared" si="315"/>
        <v/>
      </c>
      <c r="E3377" s="55" t="str">
        <f t="shared" si="316"/>
        <v/>
      </c>
      <c r="F3377" s="55" t="str">
        <f t="shared" si="317"/>
        <v/>
      </c>
      <c r="G3377" s="55" t="str">
        <f t="shared" si="318"/>
        <v/>
      </c>
      <c r="H3377" s="136" t="str">
        <f>IF(AND(M3377&gt;0,M3377&lt;='Summary STATS'!$C$22),1,"")</f>
        <v/>
      </c>
      <c r="J3377" s="26">
        <v>3376</v>
      </c>
      <c r="R3377" s="15"/>
      <c r="S3377" s="15"/>
      <c r="EZ3377" s="134"/>
      <c r="FA3377" s="134"/>
      <c r="FB3377" s="134"/>
      <c r="FC3377" s="134"/>
      <c r="FD3377" s="134"/>
    </row>
    <row r="3378" spans="2:160" x14ac:dyDescent="0.2">
      <c r="B3378" s="55">
        <f t="shared" si="313"/>
        <v>0</v>
      </c>
      <c r="C3378" s="55" t="str">
        <f t="shared" si="314"/>
        <v/>
      </c>
      <c r="D3378" s="55" t="str">
        <f t="shared" si="315"/>
        <v/>
      </c>
      <c r="E3378" s="55" t="str">
        <f t="shared" si="316"/>
        <v/>
      </c>
      <c r="F3378" s="55" t="str">
        <f t="shared" si="317"/>
        <v/>
      </c>
      <c r="G3378" s="55" t="str">
        <f t="shared" si="318"/>
        <v/>
      </c>
      <c r="H3378" s="136" t="str">
        <f>IF(AND(M3378&gt;0,M3378&lt;='Summary STATS'!$C$22),1,"")</f>
        <v/>
      </c>
      <c r="J3378" s="26">
        <v>3377</v>
      </c>
      <c r="R3378" s="15"/>
      <c r="S3378" s="15"/>
      <c r="EZ3378" s="134"/>
      <c r="FA3378" s="134"/>
      <c r="FB3378" s="134"/>
      <c r="FC3378" s="134"/>
      <c r="FD3378" s="134"/>
    </row>
    <row r="3379" spans="2:160" x14ac:dyDescent="0.2">
      <c r="B3379" s="55">
        <f t="shared" si="313"/>
        <v>0</v>
      </c>
      <c r="C3379" s="55" t="str">
        <f t="shared" si="314"/>
        <v/>
      </c>
      <c r="D3379" s="55" t="str">
        <f t="shared" si="315"/>
        <v/>
      </c>
      <c r="E3379" s="55" t="str">
        <f t="shared" si="316"/>
        <v/>
      </c>
      <c r="F3379" s="55" t="str">
        <f t="shared" si="317"/>
        <v/>
      </c>
      <c r="G3379" s="55" t="str">
        <f t="shared" si="318"/>
        <v/>
      </c>
      <c r="H3379" s="136" t="str">
        <f>IF(AND(M3379&gt;0,M3379&lt;='Summary STATS'!$C$22),1,"")</f>
        <v/>
      </c>
      <c r="J3379" s="26">
        <v>3378</v>
      </c>
      <c r="R3379" s="15"/>
      <c r="S3379" s="15"/>
      <c r="EZ3379" s="134"/>
      <c r="FA3379" s="134"/>
      <c r="FB3379" s="134"/>
      <c r="FC3379" s="134"/>
      <c r="FD3379" s="134"/>
    </row>
    <row r="3380" spans="2:160" x14ac:dyDescent="0.2">
      <c r="B3380" s="55">
        <f t="shared" si="313"/>
        <v>0</v>
      </c>
      <c r="C3380" s="55" t="str">
        <f t="shared" si="314"/>
        <v/>
      </c>
      <c r="D3380" s="55" t="str">
        <f t="shared" si="315"/>
        <v/>
      </c>
      <c r="E3380" s="55" t="str">
        <f t="shared" si="316"/>
        <v/>
      </c>
      <c r="F3380" s="55" t="str">
        <f t="shared" si="317"/>
        <v/>
      </c>
      <c r="G3380" s="55" t="str">
        <f t="shared" si="318"/>
        <v/>
      </c>
      <c r="H3380" s="136" t="str">
        <f>IF(AND(M3380&gt;0,M3380&lt;='Summary STATS'!$C$22),1,"")</f>
        <v/>
      </c>
      <c r="J3380" s="26">
        <v>3379</v>
      </c>
      <c r="R3380" s="15"/>
      <c r="S3380" s="15"/>
      <c r="EZ3380" s="134"/>
      <c r="FA3380" s="134"/>
      <c r="FB3380" s="134"/>
      <c r="FC3380" s="134"/>
      <c r="FD3380" s="134"/>
    </row>
    <row r="3381" spans="2:160" x14ac:dyDescent="0.2">
      <c r="B3381" s="55">
        <f t="shared" si="313"/>
        <v>0</v>
      </c>
      <c r="C3381" s="55" t="str">
        <f t="shared" si="314"/>
        <v/>
      </c>
      <c r="D3381" s="55" t="str">
        <f t="shared" si="315"/>
        <v/>
      </c>
      <c r="E3381" s="55" t="str">
        <f t="shared" si="316"/>
        <v/>
      </c>
      <c r="F3381" s="55" t="str">
        <f t="shared" si="317"/>
        <v/>
      </c>
      <c r="G3381" s="55" t="str">
        <f t="shared" si="318"/>
        <v/>
      </c>
      <c r="H3381" s="136" t="str">
        <f>IF(AND(M3381&gt;0,M3381&lt;='Summary STATS'!$C$22),1,"")</f>
        <v/>
      </c>
      <c r="J3381" s="26">
        <v>3380</v>
      </c>
      <c r="R3381" s="15"/>
      <c r="S3381" s="15"/>
      <c r="EZ3381" s="134"/>
      <c r="FA3381" s="134"/>
      <c r="FB3381" s="134"/>
      <c r="FC3381" s="134"/>
      <c r="FD3381" s="134"/>
    </row>
    <row r="3382" spans="2:160" x14ac:dyDescent="0.2">
      <c r="B3382" s="55">
        <f t="shared" si="313"/>
        <v>0</v>
      </c>
      <c r="C3382" s="55" t="str">
        <f t="shared" si="314"/>
        <v/>
      </c>
      <c r="D3382" s="55" t="str">
        <f t="shared" si="315"/>
        <v/>
      </c>
      <c r="E3382" s="55" t="str">
        <f t="shared" si="316"/>
        <v/>
      </c>
      <c r="F3382" s="55" t="str">
        <f t="shared" si="317"/>
        <v/>
      </c>
      <c r="G3382" s="55" t="str">
        <f t="shared" si="318"/>
        <v/>
      </c>
      <c r="H3382" s="136" t="str">
        <f>IF(AND(M3382&gt;0,M3382&lt;='Summary STATS'!$C$22),1,"")</f>
        <v/>
      </c>
      <c r="J3382" s="26">
        <v>3381</v>
      </c>
      <c r="R3382" s="15"/>
      <c r="S3382" s="15"/>
      <c r="EZ3382" s="134"/>
      <c r="FA3382" s="134"/>
      <c r="FB3382" s="134"/>
      <c r="FC3382" s="134"/>
      <c r="FD3382" s="134"/>
    </row>
    <row r="3383" spans="2:160" x14ac:dyDescent="0.2">
      <c r="B3383" s="55">
        <f t="shared" si="313"/>
        <v>0</v>
      </c>
      <c r="C3383" s="55" t="str">
        <f t="shared" si="314"/>
        <v/>
      </c>
      <c r="D3383" s="55" t="str">
        <f t="shared" si="315"/>
        <v/>
      </c>
      <c r="E3383" s="55" t="str">
        <f t="shared" si="316"/>
        <v/>
      </c>
      <c r="F3383" s="55" t="str">
        <f t="shared" si="317"/>
        <v/>
      </c>
      <c r="G3383" s="55" t="str">
        <f t="shared" si="318"/>
        <v/>
      </c>
      <c r="H3383" s="136" t="str">
        <f>IF(AND(M3383&gt;0,M3383&lt;='Summary STATS'!$C$22),1,"")</f>
        <v/>
      </c>
      <c r="J3383" s="26">
        <v>3382</v>
      </c>
      <c r="R3383" s="15"/>
      <c r="S3383" s="15"/>
      <c r="EZ3383" s="134"/>
      <c r="FA3383" s="134"/>
      <c r="FB3383" s="134"/>
      <c r="FC3383" s="134"/>
      <c r="FD3383" s="134"/>
    </row>
    <row r="3384" spans="2:160" x14ac:dyDescent="0.2">
      <c r="B3384" s="55">
        <f t="shared" si="313"/>
        <v>0</v>
      </c>
      <c r="C3384" s="55" t="str">
        <f t="shared" si="314"/>
        <v/>
      </c>
      <c r="D3384" s="55" t="str">
        <f t="shared" si="315"/>
        <v/>
      </c>
      <c r="E3384" s="55" t="str">
        <f t="shared" si="316"/>
        <v/>
      </c>
      <c r="F3384" s="55" t="str">
        <f t="shared" si="317"/>
        <v/>
      </c>
      <c r="G3384" s="55" t="str">
        <f t="shared" si="318"/>
        <v/>
      </c>
      <c r="H3384" s="136" t="str">
        <f>IF(AND(M3384&gt;0,M3384&lt;='Summary STATS'!$C$22),1,"")</f>
        <v/>
      </c>
      <c r="J3384" s="26">
        <v>3383</v>
      </c>
      <c r="R3384" s="15"/>
      <c r="S3384" s="15"/>
      <c r="EZ3384" s="134"/>
      <c r="FA3384" s="134"/>
      <c r="FB3384" s="134"/>
      <c r="FC3384" s="134"/>
      <c r="FD3384" s="134"/>
    </row>
    <row r="3385" spans="2:160" x14ac:dyDescent="0.2">
      <c r="B3385" s="55">
        <f t="shared" si="313"/>
        <v>0</v>
      </c>
      <c r="C3385" s="55" t="str">
        <f t="shared" si="314"/>
        <v/>
      </c>
      <c r="D3385" s="55" t="str">
        <f t="shared" si="315"/>
        <v/>
      </c>
      <c r="E3385" s="55" t="str">
        <f t="shared" si="316"/>
        <v/>
      </c>
      <c r="F3385" s="55" t="str">
        <f t="shared" si="317"/>
        <v/>
      </c>
      <c r="G3385" s="55" t="str">
        <f t="shared" si="318"/>
        <v/>
      </c>
      <c r="H3385" s="136" t="str">
        <f>IF(AND(M3385&gt;0,M3385&lt;='Summary STATS'!$C$22),1,"")</f>
        <v/>
      </c>
      <c r="J3385" s="26">
        <v>3384</v>
      </c>
      <c r="R3385" s="15"/>
      <c r="S3385" s="15"/>
      <c r="EZ3385" s="134"/>
      <c r="FA3385" s="134"/>
      <c r="FB3385" s="134"/>
      <c r="FC3385" s="134"/>
      <c r="FD3385" s="134"/>
    </row>
    <row r="3386" spans="2:160" x14ac:dyDescent="0.2">
      <c r="B3386" s="55">
        <f t="shared" si="313"/>
        <v>0</v>
      </c>
      <c r="C3386" s="55" t="str">
        <f t="shared" si="314"/>
        <v/>
      </c>
      <c r="D3386" s="55" t="str">
        <f t="shared" si="315"/>
        <v/>
      </c>
      <c r="E3386" s="55" t="str">
        <f t="shared" si="316"/>
        <v/>
      </c>
      <c r="F3386" s="55" t="str">
        <f t="shared" si="317"/>
        <v/>
      </c>
      <c r="G3386" s="55" t="str">
        <f t="shared" si="318"/>
        <v/>
      </c>
      <c r="H3386" s="136" t="str">
        <f>IF(AND(M3386&gt;0,M3386&lt;='Summary STATS'!$C$22),1,"")</f>
        <v/>
      </c>
      <c r="J3386" s="26">
        <v>3385</v>
      </c>
      <c r="R3386" s="15"/>
      <c r="S3386" s="15"/>
      <c r="EZ3386" s="134"/>
      <c r="FA3386" s="134"/>
      <c r="FB3386" s="134"/>
      <c r="FC3386" s="134"/>
      <c r="FD3386" s="134"/>
    </row>
    <row r="3387" spans="2:160" x14ac:dyDescent="0.2">
      <c r="B3387" s="55">
        <f t="shared" si="313"/>
        <v>0</v>
      </c>
      <c r="C3387" s="55" t="str">
        <f t="shared" si="314"/>
        <v/>
      </c>
      <c r="D3387" s="55" t="str">
        <f t="shared" si="315"/>
        <v/>
      </c>
      <c r="E3387" s="55" t="str">
        <f t="shared" si="316"/>
        <v/>
      </c>
      <c r="F3387" s="55" t="str">
        <f t="shared" si="317"/>
        <v/>
      </c>
      <c r="G3387" s="55" t="str">
        <f t="shared" si="318"/>
        <v/>
      </c>
      <c r="H3387" s="136" t="str">
        <f>IF(AND(M3387&gt;0,M3387&lt;='Summary STATS'!$C$22),1,"")</f>
        <v/>
      </c>
      <c r="J3387" s="26">
        <v>3386</v>
      </c>
      <c r="R3387" s="15"/>
      <c r="S3387" s="15"/>
      <c r="EZ3387" s="134"/>
      <c r="FA3387" s="134"/>
      <c r="FB3387" s="134"/>
      <c r="FC3387" s="134"/>
      <c r="FD3387" s="134"/>
    </row>
    <row r="3388" spans="2:160" x14ac:dyDescent="0.2">
      <c r="B3388" s="55">
        <f t="shared" si="313"/>
        <v>0</v>
      </c>
      <c r="C3388" s="55" t="str">
        <f t="shared" si="314"/>
        <v/>
      </c>
      <c r="D3388" s="55" t="str">
        <f t="shared" si="315"/>
        <v/>
      </c>
      <c r="E3388" s="55" t="str">
        <f t="shared" si="316"/>
        <v/>
      </c>
      <c r="F3388" s="55" t="str">
        <f t="shared" si="317"/>
        <v/>
      </c>
      <c r="G3388" s="55" t="str">
        <f t="shared" si="318"/>
        <v/>
      </c>
      <c r="H3388" s="136" t="str">
        <f>IF(AND(M3388&gt;0,M3388&lt;='Summary STATS'!$C$22),1,"")</f>
        <v/>
      </c>
      <c r="J3388" s="26">
        <v>3387</v>
      </c>
      <c r="R3388" s="15"/>
      <c r="S3388" s="15"/>
      <c r="EZ3388" s="134"/>
      <c r="FA3388" s="134"/>
      <c r="FB3388" s="134"/>
      <c r="FC3388" s="134"/>
      <c r="FD3388" s="134"/>
    </row>
    <row r="3389" spans="2:160" x14ac:dyDescent="0.2">
      <c r="B3389" s="55">
        <f t="shared" si="313"/>
        <v>0</v>
      </c>
      <c r="C3389" s="55" t="str">
        <f t="shared" si="314"/>
        <v/>
      </c>
      <c r="D3389" s="55" t="str">
        <f t="shared" si="315"/>
        <v/>
      </c>
      <c r="E3389" s="55" t="str">
        <f t="shared" si="316"/>
        <v/>
      </c>
      <c r="F3389" s="55" t="str">
        <f t="shared" si="317"/>
        <v/>
      </c>
      <c r="G3389" s="55" t="str">
        <f t="shared" si="318"/>
        <v/>
      </c>
      <c r="H3389" s="136" t="str">
        <f>IF(AND(M3389&gt;0,M3389&lt;='Summary STATS'!$C$22),1,"")</f>
        <v/>
      </c>
      <c r="J3389" s="26">
        <v>3388</v>
      </c>
      <c r="R3389" s="15"/>
      <c r="S3389" s="15"/>
      <c r="EZ3389" s="134"/>
      <c r="FA3389" s="134"/>
      <c r="FB3389" s="134"/>
      <c r="FC3389" s="134"/>
      <c r="FD3389" s="134"/>
    </row>
    <row r="3390" spans="2:160" x14ac:dyDescent="0.2">
      <c r="B3390" s="55">
        <f t="shared" si="313"/>
        <v>0</v>
      </c>
      <c r="C3390" s="55" t="str">
        <f t="shared" si="314"/>
        <v/>
      </c>
      <c r="D3390" s="55" t="str">
        <f t="shared" si="315"/>
        <v/>
      </c>
      <c r="E3390" s="55" t="str">
        <f t="shared" si="316"/>
        <v/>
      </c>
      <c r="F3390" s="55" t="str">
        <f t="shared" si="317"/>
        <v/>
      </c>
      <c r="G3390" s="55" t="str">
        <f t="shared" si="318"/>
        <v/>
      </c>
      <c r="H3390" s="136" t="str">
        <f>IF(AND(M3390&gt;0,M3390&lt;='Summary STATS'!$C$22),1,"")</f>
        <v/>
      </c>
      <c r="J3390" s="26">
        <v>3389</v>
      </c>
      <c r="R3390" s="15"/>
      <c r="S3390" s="15"/>
      <c r="EZ3390" s="134"/>
      <c r="FA3390" s="134"/>
      <c r="FB3390" s="134"/>
      <c r="FC3390" s="134"/>
      <c r="FD3390" s="134"/>
    </row>
    <row r="3391" spans="2:160" x14ac:dyDescent="0.2">
      <c r="B3391" s="55">
        <f t="shared" si="313"/>
        <v>0</v>
      </c>
      <c r="C3391" s="55" t="str">
        <f t="shared" si="314"/>
        <v/>
      </c>
      <c r="D3391" s="55" t="str">
        <f t="shared" si="315"/>
        <v/>
      </c>
      <c r="E3391" s="55" t="str">
        <f t="shared" si="316"/>
        <v/>
      </c>
      <c r="F3391" s="55" t="str">
        <f t="shared" si="317"/>
        <v/>
      </c>
      <c r="G3391" s="55" t="str">
        <f t="shared" si="318"/>
        <v/>
      </c>
      <c r="H3391" s="136" t="str">
        <f>IF(AND(M3391&gt;0,M3391&lt;='Summary STATS'!$C$22),1,"")</f>
        <v/>
      </c>
      <c r="J3391" s="26">
        <v>3390</v>
      </c>
      <c r="R3391" s="15"/>
      <c r="S3391" s="15"/>
      <c r="EZ3391" s="134"/>
      <c r="FA3391" s="134"/>
      <c r="FB3391" s="134"/>
      <c r="FC3391" s="134"/>
      <c r="FD3391" s="134"/>
    </row>
    <row r="3392" spans="2:160" x14ac:dyDescent="0.2">
      <c r="B3392" s="55">
        <f t="shared" si="313"/>
        <v>0</v>
      </c>
      <c r="C3392" s="55" t="str">
        <f t="shared" si="314"/>
        <v/>
      </c>
      <c r="D3392" s="55" t="str">
        <f t="shared" si="315"/>
        <v/>
      </c>
      <c r="E3392" s="55" t="str">
        <f t="shared" si="316"/>
        <v/>
      </c>
      <c r="F3392" s="55" t="str">
        <f t="shared" si="317"/>
        <v/>
      </c>
      <c r="G3392" s="55" t="str">
        <f t="shared" si="318"/>
        <v/>
      </c>
      <c r="H3392" s="136" t="str">
        <f>IF(AND(M3392&gt;0,M3392&lt;='Summary STATS'!$C$22),1,"")</f>
        <v/>
      </c>
      <c r="J3392" s="26">
        <v>3391</v>
      </c>
      <c r="R3392" s="15"/>
      <c r="S3392" s="15"/>
      <c r="EZ3392" s="134"/>
      <c r="FA3392" s="134"/>
      <c r="FB3392" s="134"/>
      <c r="FC3392" s="134"/>
      <c r="FD3392" s="134"/>
    </row>
    <row r="3393" spans="2:160" x14ac:dyDescent="0.2">
      <c r="B3393" s="55">
        <f t="shared" si="313"/>
        <v>0</v>
      </c>
      <c r="C3393" s="55" t="str">
        <f t="shared" si="314"/>
        <v/>
      </c>
      <c r="D3393" s="55" t="str">
        <f t="shared" si="315"/>
        <v/>
      </c>
      <c r="E3393" s="55" t="str">
        <f t="shared" si="316"/>
        <v/>
      </c>
      <c r="F3393" s="55" t="str">
        <f t="shared" si="317"/>
        <v/>
      </c>
      <c r="G3393" s="55" t="str">
        <f t="shared" si="318"/>
        <v/>
      </c>
      <c r="H3393" s="136" t="str">
        <f>IF(AND(M3393&gt;0,M3393&lt;='Summary STATS'!$C$22),1,"")</f>
        <v/>
      </c>
      <c r="J3393" s="26">
        <v>3392</v>
      </c>
      <c r="R3393" s="15"/>
      <c r="S3393" s="15"/>
      <c r="EZ3393" s="134"/>
      <c r="FA3393" s="134"/>
      <c r="FB3393" s="134"/>
      <c r="FC3393" s="134"/>
      <c r="FD3393" s="134"/>
    </row>
    <row r="3394" spans="2:160" x14ac:dyDescent="0.2">
      <c r="B3394" s="55">
        <f t="shared" ref="B3394:B3457" si="319">COUNT(R3394:EY3394,FE3394:FM3394)</f>
        <v>0</v>
      </c>
      <c r="C3394" s="55" t="str">
        <f t="shared" ref="C3394:C3457" si="320">IF(COUNT(R3394:EY3394,FE3394:FM3394)&gt;0,COUNT(R3394:EY3394,FE3394:FM3394),"")</f>
        <v/>
      </c>
      <c r="D3394" s="55" t="str">
        <f t="shared" ref="D3394:D3457" si="321">IF(COUNT(T3394:BJ3394,BL3394:BT3394,BV3394:CB3394,CD3394:EY3394,FE3394:FM3394)&gt;0,COUNT(T3394:BJ3394,BL3394:BT3394,BV3394:CB3394,CD3394:EY3394,FE3394:FM3394),"")</f>
        <v/>
      </c>
      <c r="E3394" s="55" t="str">
        <f t="shared" ref="E3394:E3457" si="322">IF(H3394=1,COUNT(R3394:EY3394,FE3394:FM3394),"")</f>
        <v/>
      </c>
      <c r="F3394" s="55" t="str">
        <f t="shared" ref="F3394:F3457" si="323">IF(H3394=1,COUNT(T3394:BJ3394,BL3394:BT3394,BV3394:CB3394,CD3394:EY3394,FE3394:FM3394),"")</f>
        <v/>
      </c>
      <c r="G3394" s="55" t="str">
        <f t="shared" si="318"/>
        <v/>
      </c>
      <c r="H3394" s="136" t="str">
        <f>IF(AND(M3394&gt;0,M3394&lt;='Summary STATS'!$C$22),1,"")</f>
        <v/>
      </c>
      <c r="J3394" s="26">
        <v>3393</v>
      </c>
      <c r="R3394" s="15"/>
      <c r="S3394" s="15"/>
      <c r="EZ3394" s="134"/>
      <c r="FA3394" s="134"/>
      <c r="FB3394" s="134"/>
      <c r="FC3394" s="134"/>
      <c r="FD3394" s="134"/>
    </row>
    <row r="3395" spans="2:160" x14ac:dyDescent="0.2">
      <c r="B3395" s="55">
        <f t="shared" si="319"/>
        <v>0</v>
      </c>
      <c r="C3395" s="55" t="str">
        <f t="shared" si="320"/>
        <v/>
      </c>
      <c r="D3395" s="55" t="str">
        <f t="shared" si="321"/>
        <v/>
      </c>
      <c r="E3395" s="55" t="str">
        <f t="shared" si="322"/>
        <v/>
      </c>
      <c r="F3395" s="55" t="str">
        <f t="shared" si="323"/>
        <v/>
      </c>
      <c r="G3395" s="55" t="str">
        <f t="shared" si="318"/>
        <v/>
      </c>
      <c r="H3395" s="136" t="str">
        <f>IF(AND(M3395&gt;0,M3395&lt;='Summary STATS'!$C$22),1,"")</f>
        <v/>
      </c>
      <c r="J3395" s="26">
        <v>3394</v>
      </c>
      <c r="R3395" s="15"/>
      <c r="S3395" s="15"/>
      <c r="EZ3395" s="134"/>
      <c r="FA3395" s="134"/>
      <c r="FB3395" s="134"/>
      <c r="FC3395" s="134"/>
      <c r="FD3395" s="134"/>
    </row>
    <row r="3396" spans="2:160" x14ac:dyDescent="0.2">
      <c r="B3396" s="55">
        <f t="shared" si="319"/>
        <v>0</v>
      </c>
      <c r="C3396" s="55" t="str">
        <f t="shared" si="320"/>
        <v/>
      </c>
      <c r="D3396" s="55" t="str">
        <f t="shared" si="321"/>
        <v/>
      </c>
      <c r="E3396" s="55" t="str">
        <f t="shared" si="322"/>
        <v/>
      </c>
      <c r="F3396" s="55" t="str">
        <f t="shared" si="323"/>
        <v/>
      </c>
      <c r="G3396" s="55" t="str">
        <f t="shared" si="318"/>
        <v/>
      </c>
      <c r="H3396" s="136" t="str">
        <f>IF(AND(M3396&gt;0,M3396&lt;='Summary STATS'!$C$22),1,"")</f>
        <v/>
      </c>
      <c r="J3396" s="26">
        <v>3395</v>
      </c>
      <c r="R3396" s="15"/>
      <c r="S3396" s="15"/>
      <c r="EZ3396" s="134"/>
      <c r="FA3396" s="134"/>
      <c r="FB3396" s="134"/>
      <c r="FC3396" s="134"/>
      <c r="FD3396" s="134"/>
    </row>
    <row r="3397" spans="2:160" x14ac:dyDescent="0.2">
      <c r="B3397" s="55">
        <f t="shared" si="319"/>
        <v>0</v>
      </c>
      <c r="C3397" s="55" t="str">
        <f t="shared" si="320"/>
        <v/>
      </c>
      <c r="D3397" s="55" t="str">
        <f t="shared" si="321"/>
        <v/>
      </c>
      <c r="E3397" s="55" t="str">
        <f t="shared" si="322"/>
        <v/>
      </c>
      <c r="F3397" s="55" t="str">
        <f t="shared" si="323"/>
        <v/>
      </c>
      <c r="G3397" s="55" t="str">
        <f t="shared" si="318"/>
        <v/>
      </c>
      <c r="H3397" s="136" t="str">
        <f>IF(AND(M3397&gt;0,M3397&lt;='Summary STATS'!$C$22),1,"")</f>
        <v/>
      </c>
      <c r="J3397" s="26">
        <v>3396</v>
      </c>
      <c r="R3397" s="15"/>
      <c r="S3397" s="15"/>
      <c r="EZ3397" s="134"/>
      <c r="FA3397" s="134"/>
      <c r="FB3397" s="134"/>
      <c r="FC3397" s="134"/>
      <c r="FD3397" s="134"/>
    </row>
    <row r="3398" spans="2:160" x14ac:dyDescent="0.2">
      <c r="B3398" s="55">
        <f t="shared" si="319"/>
        <v>0</v>
      </c>
      <c r="C3398" s="55" t="str">
        <f t="shared" si="320"/>
        <v/>
      </c>
      <c r="D3398" s="55" t="str">
        <f t="shared" si="321"/>
        <v/>
      </c>
      <c r="E3398" s="55" t="str">
        <f t="shared" si="322"/>
        <v/>
      </c>
      <c r="F3398" s="55" t="str">
        <f t="shared" si="323"/>
        <v/>
      </c>
      <c r="G3398" s="55" t="str">
        <f t="shared" si="318"/>
        <v/>
      </c>
      <c r="H3398" s="136" t="str">
        <f>IF(AND(M3398&gt;0,M3398&lt;='Summary STATS'!$C$22),1,"")</f>
        <v/>
      </c>
      <c r="J3398" s="26">
        <v>3397</v>
      </c>
      <c r="R3398" s="15"/>
      <c r="S3398" s="15"/>
      <c r="EZ3398" s="134"/>
      <c r="FA3398" s="134"/>
      <c r="FB3398" s="134"/>
      <c r="FC3398" s="134"/>
      <c r="FD3398" s="134"/>
    </row>
    <row r="3399" spans="2:160" x14ac:dyDescent="0.2">
      <c r="B3399" s="55">
        <f t="shared" si="319"/>
        <v>0</v>
      </c>
      <c r="C3399" s="55" t="str">
        <f t="shared" si="320"/>
        <v/>
      </c>
      <c r="D3399" s="55" t="str">
        <f t="shared" si="321"/>
        <v/>
      </c>
      <c r="E3399" s="55" t="str">
        <f t="shared" si="322"/>
        <v/>
      </c>
      <c r="F3399" s="55" t="str">
        <f t="shared" si="323"/>
        <v/>
      </c>
      <c r="G3399" s="55" t="str">
        <f t="shared" si="318"/>
        <v/>
      </c>
      <c r="H3399" s="136" t="str">
        <f>IF(AND(M3399&gt;0,M3399&lt;='Summary STATS'!$C$22),1,"")</f>
        <v/>
      </c>
      <c r="J3399" s="26">
        <v>3398</v>
      </c>
      <c r="R3399" s="15"/>
      <c r="S3399" s="15"/>
      <c r="EZ3399" s="134"/>
      <c r="FA3399" s="134"/>
      <c r="FB3399" s="134"/>
      <c r="FC3399" s="134"/>
      <c r="FD3399" s="134"/>
    </row>
    <row r="3400" spans="2:160" x14ac:dyDescent="0.2">
      <c r="B3400" s="55">
        <f t="shared" si="319"/>
        <v>0</v>
      </c>
      <c r="C3400" s="55" t="str">
        <f t="shared" si="320"/>
        <v/>
      </c>
      <c r="D3400" s="55" t="str">
        <f t="shared" si="321"/>
        <v/>
      </c>
      <c r="E3400" s="55" t="str">
        <f t="shared" si="322"/>
        <v/>
      </c>
      <c r="F3400" s="55" t="str">
        <f t="shared" si="323"/>
        <v/>
      </c>
      <c r="G3400" s="55" t="str">
        <f t="shared" si="318"/>
        <v/>
      </c>
      <c r="H3400" s="136" t="str">
        <f>IF(AND(M3400&gt;0,M3400&lt;='Summary STATS'!$C$22),1,"")</f>
        <v/>
      </c>
      <c r="J3400" s="26">
        <v>3399</v>
      </c>
      <c r="R3400" s="15"/>
      <c r="S3400" s="15"/>
      <c r="EZ3400" s="134"/>
      <c r="FA3400" s="134"/>
      <c r="FB3400" s="134"/>
      <c r="FC3400" s="134"/>
      <c r="FD3400" s="134"/>
    </row>
    <row r="3401" spans="2:160" x14ac:dyDescent="0.2">
      <c r="B3401" s="55">
        <f t="shared" si="319"/>
        <v>0</v>
      </c>
      <c r="C3401" s="55" t="str">
        <f t="shared" si="320"/>
        <v/>
      </c>
      <c r="D3401" s="55" t="str">
        <f t="shared" si="321"/>
        <v/>
      </c>
      <c r="E3401" s="55" t="str">
        <f t="shared" si="322"/>
        <v/>
      </c>
      <c r="F3401" s="55" t="str">
        <f t="shared" si="323"/>
        <v/>
      </c>
      <c r="G3401" s="55" t="str">
        <f t="shared" si="318"/>
        <v/>
      </c>
      <c r="H3401" s="136" t="str">
        <f>IF(AND(M3401&gt;0,M3401&lt;='Summary STATS'!$C$22),1,"")</f>
        <v/>
      </c>
      <c r="J3401" s="26">
        <v>3400</v>
      </c>
      <c r="R3401" s="15"/>
      <c r="S3401" s="15"/>
      <c r="EZ3401" s="134"/>
      <c r="FA3401" s="134"/>
      <c r="FB3401" s="134"/>
      <c r="FC3401" s="134"/>
      <c r="FD3401" s="134"/>
    </row>
    <row r="3402" spans="2:160" x14ac:dyDescent="0.2">
      <c r="B3402" s="55">
        <f t="shared" si="319"/>
        <v>0</v>
      </c>
      <c r="C3402" s="55" t="str">
        <f t="shared" si="320"/>
        <v/>
      </c>
      <c r="D3402" s="55" t="str">
        <f t="shared" si="321"/>
        <v/>
      </c>
      <c r="E3402" s="55" t="str">
        <f t="shared" si="322"/>
        <v/>
      </c>
      <c r="F3402" s="55" t="str">
        <f t="shared" si="323"/>
        <v/>
      </c>
      <c r="G3402" s="55" t="str">
        <f t="shared" si="318"/>
        <v/>
      </c>
      <c r="H3402" s="136" t="str">
        <f>IF(AND(M3402&gt;0,M3402&lt;='Summary STATS'!$C$22),1,"")</f>
        <v/>
      </c>
      <c r="J3402" s="26">
        <v>3401</v>
      </c>
      <c r="R3402" s="15"/>
      <c r="S3402" s="15"/>
      <c r="EZ3402" s="134"/>
      <c r="FA3402" s="134"/>
      <c r="FB3402" s="134"/>
      <c r="FC3402" s="134"/>
      <c r="FD3402" s="134"/>
    </row>
    <row r="3403" spans="2:160" x14ac:dyDescent="0.2">
      <c r="B3403" s="55">
        <f t="shared" si="319"/>
        <v>0</v>
      </c>
      <c r="C3403" s="55" t="str">
        <f t="shared" si="320"/>
        <v/>
      </c>
      <c r="D3403" s="55" t="str">
        <f t="shared" si="321"/>
        <v/>
      </c>
      <c r="E3403" s="55" t="str">
        <f t="shared" si="322"/>
        <v/>
      </c>
      <c r="F3403" s="55" t="str">
        <f t="shared" si="323"/>
        <v/>
      </c>
      <c r="G3403" s="55" t="str">
        <f t="shared" si="318"/>
        <v/>
      </c>
      <c r="H3403" s="136" t="str">
        <f>IF(AND(M3403&gt;0,M3403&lt;='Summary STATS'!$C$22),1,"")</f>
        <v/>
      </c>
      <c r="J3403" s="26">
        <v>3402</v>
      </c>
      <c r="R3403" s="15"/>
      <c r="S3403" s="15"/>
      <c r="EZ3403" s="134"/>
      <c r="FA3403" s="134"/>
      <c r="FB3403" s="134"/>
      <c r="FC3403" s="134"/>
      <c r="FD3403" s="134"/>
    </row>
    <row r="3404" spans="2:160" x14ac:dyDescent="0.2">
      <c r="B3404" s="55">
        <f t="shared" si="319"/>
        <v>0</v>
      </c>
      <c r="C3404" s="55" t="str">
        <f t="shared" si="320"/>
        <v/>
      </c>
      <c r="D3404" s="55" t="str">
        <f t="shared" si="321"/>
        <v/>
      </c>
      <c r="E3404" s="55" t="str">
        <f t="shared" si="322"/>
        <v/>
      </c>
      <c r="F3404" s="55" t="str">
        <f t="shared" si="323"/>
        <v/>
      </c>
      <c r="G3404" s="55" t="str">
        <f t="shared" si="318"/>
        <v/>
      </c>
      <c r="H3404" s="136" t="str">
        <f>IF(AND(M3404&gt;0,M3404&lt;='Summary STATS'!$C$22),1,"")</f>
        <v/>
      </c>
      <c r="J3404" s="26">
        <v>3403</v>
      </c>
      <c r="R3404" s="15"/>
      <c r="S3404" s="15"/>
      <c r="EZ3404" s="134"/>
      <c r="FA3404" s="134"/>
      <c r="FB3404" s="134"/>
      <c r="FC3404" s="134"/>
      <c r="FD3404" s="134"/>
    </row>
    <row r="3405" spans="2:160" x14ac:dyDescent="0.2">
      <c r="B3405" s="55">
        <f t="shared" si="319"/>
        <v>0</v>
      </c>
      <c r="C3405" s="55" t="str">
        <f t="shared" si="320"/>
        <v/>
      </c>
      <c r="D3405" s="55" t="str">
        <f t="shared" si="321"/>
        <v/>
      </c>
      <c r="E3405" s="55" t="str">
        <f t="shared" si="322"/>
        <v/>
      </c>
      <c r="F3405" s="55" t="str">
        <f t="shared" si="323"/>
        <v/>
      </c>
      <c r="G3405" s="55" t="str">
        <f t="shared" si="318"/>
        <v/>
      </c>
      <c r="H3405" s="136" t="str">
        <f>IF(AND(M3405&gt;0,M3405&lt;='Summary STATS'!$C$22),1,"")</f>
        <v/>
      </c>
      <c r="J3405" s="26">
        <v>3404</v>
      </c>
      <c r="R3405" s="15"/>
      <c r="S3405" s="15"/>
      <c r="EZ3405" s="134"/>
      <c r="FA3405" s="134"/>
      <c r="FB3405" s="134"/>
      <c r="FC3405" s="134"/>
      <c r="FD3405" s="134"/>
    </row>
    <row r="3406" spans="2:160" x14ac:dyDescent="0.2">
      <c r="B3406" s="55">
        <f t="shared" si="319"/>
        <v>0</v>
      </c>
      <c r="C3406" s="55" t="str">
        <f t="shared" si="320"/>
        <v/>
      </c>
      <c r="D3406" s="55" t="str">
        <f t="shared" si="321"/>
        <v/>
      </c>
      <c r="E3406" s="55" t="str">
        <f t="shared" si="322"/>
        <v/>
      </c>
      <c r="F3406" s="55" t="str">
        <f t="shared" si="323"/>
        <v/>
      </c>
      <c r="G3406" s="55" t="str">
        <f t="shared" si="318"/>
        <v/>
      </c>
      <c r="H3406" s="136" t="str">
        <f>IF(AND(M3406&gt;0,M3406&lt;='Summary STATS'!$C$22),1,"")</f>
        <v/>
      </c>
      <c r="J3406" s="26">
        <v>3405</v>
      </c>
      <c r="R3406" s="15"/>
      <c r="S3406" s="15"/>
      <c r="EZ3406" s="134"/>
      <c r="FA3406" s="134"/>
      <c r="FB3406" s="134"/>
      <c r="FC3406" s="134"/>
      <c r="FD3406" s="134"/>
    </row>
    <row r="3407" spans="2:160" x14ac:dyDescent="0.2">
      <c r="B3407" s="55">
        <f t="shared" si="319"/>
        <v>0</v>
      </c>
      <c r="C3407" s="55" t="str">
        <f t="shared" si="320"/>
        <v/>
      </c>
      <c r="D3407" s="55" t="str">
        <f t="shared" si="321"/>
        <v/>
      </c>
      <c r="E3407" s="55" t="str">
        <f t="shared" si="322"/>
        <v/>
      </c>
      <c r="F3407" s="55" t="str">
        <f t="shared" si="323"/>
        <v/>
      </c>
      <c r="G3407" s="55" t="str">
        <f t="shared" si="318"/>
        <v/>
      </c>
      <c r="H3407" s="136" t="str">
        <f>IF(AND(M3407&gt;0,M3407&lt;='Summary STATS'!$C$22),1,"")</f>
        <v/>
      </c>
      <c r="J3407" s="26">
        <v>3406</v>
      </c>
      <c r="R3407" s="15"/>
      <c r="S3407" s="15"/>
      <c r="EZ3407" s="134"/>
      <c r="FA3407" s="134"/>
      <c r="FB3407" s="134"/>
      <c r="FC3407" s="134"/>
      <c r="FD3407" s="134"/>
    </row>
    <row r="3408" spans="2:160" x14ac:dyDescent="0.2">
      <c r="B3408" s="55">
        <f t="shared" si="319"/>
        <v>0</v>
      </c>
      <c r="C3408" s="55" t="str">
        <f t="shared" si="320"/>
        <v/>
      </c>
      <c r="D3408" s="55" t="str">
        <f t="shared" si="321"/>
        <v/>
      </c>
      <c r="E3408" s="55" t="str">
        <f t="shared" si="322"/>
        <v/>
      </c>
      <c r="F3408" s="55" t="str">
        <f t="shared" si="323"/>
        <v/>
      </c>
      <c r="G3408" s="55" t="str">
        <f t="shared" si="318"/>
        <v/>
      </c>
      <c r="H3408" s="136" t="str">
        <f>IF(AND(M3408&gt;0,M3408&lt;='Summary STATS'!$C$22),1,"")</f>
        <v/>
      </c>
      <c r="J3408" s="26">
        <v>3407</v>
      </c>
      <c r="R3408" s="15"/>
      <c r="S3408" s="15"/>
      <c r="EZ3408" s="134"/>
      <c r="FA3408" s="134"/>
      <c r="FB3408" s="134"/>
      <c r="FC3408" s="134"/>
      <c r="FD3408" s="134"/>
    </row>
    <row r="3409" spans="2:160" x14ac:dyDescent="0.2">
      <c r="B3409" s="55">
        <f t="shared" si="319"/>
        <v>0</v>
      </c>
      <c r="C3409" s="55" t="str">
        <f t="shared" si="320"/>
        <v/>
      </c>
      <c r="D3409" s="55" t="str">
        <f t="shared" si="321"/>
        <v/>
      </c>
      <c r="E3409" s="55" t="str">
        <f t="shared" si="322"/>
        <v/>
      </c>
      <c r="F3409" s="55" t="str">
        <f t="shared" si="323"/>
        <v/>
      </c>
      <c r="G3409" s="55" t="str">
        <f t="shared" si="318"/>
        <v/>
      </c>
      <c r="H3409" s="136" t="str">
        <f>IF(AND(M3409&gt;0,M3409&lt;='Summary STATS'!$C$22),1,"")</f>
        <v/>
      </c>
      <c r="J3409" s="26">
        <v>3408</v>
      </c>
      <c r="R3409" s="15"/>
      <c r="S3409" s="15"/>
      <c r="EZ3409" s="134"/>
      <c r="FA3409" s="134"/>
      <c r="FB3409" s="134"/>
      <c r="FC3409" s="134"/>
      <c r="FD3409" s="134"/>
    </row>
    <row r="3410" spans="2:160" x14ac:dyDescent="0.2">
      <c r="B3410" s="55">
        <f t="shared" si="319"/>
        <v>0</v>
      </c>
      <c r="C3410" s="55" t="str">
        <f t="shared" si="320"/>
        <v/>
      </c>
      <c r="D3410" s="55" t="str">
        <f t="shared" si="321"/>
        <v/>
      </c>
      <c r="E3410" s="55" t="str">
        <f t="shared" si="322"/>
        <v/>
      </c>
      <c r="F3410" s="55" t="str">
        <f t="shared" si="323"/>
        <v/>
      </c>
      <c r="G3410" s="55" t="str">
        <f t="shared" si="318"/>
        <v/>
      </c>
      <c r="H3410" s="136" t="str">
        <f>IF(AND(M3410&gt;0,M3410&lt;='Summary STATS'!$C$22),1,"")</f>
        <v/>
      </c>
      <c r="J3410" s="26">
        <v>3409</v>
      </c>
      <c r="R3410" s="15"/>
      <c r="S3410" s="15"/>
      <c r="EZ3410" s="134"/>
      <c r="FA3410" s="134"/>
      <c r="FB3410" s="134"/>
      <c r="FC3410" s="134"/>
      <c r="FD3410" s="134"/>
    </row>
    <row r="3411" spans="2:160" x14ac:dyDescent="0.2">
      <c r="B3411" s="55">
        <f t="shared" si="319"/>
        <v>0</v>
      </c>
      <c r="C3411" s="55" t="str">
        <f t="shared" si="320"/>
        <v/>
      </c>
      <c r="D3411" s="55" t="str">
        <f t="shared" si="321"/>
        <v/>
      </c>
      <c r="E3411" s="55" t="str">
        <f t="shared" si="322"/>
        <v/>
      </c>
      <c r="F3411" s="55" t="str">
        <f t="shared" si="323"/>
        <v/>
      </c>
      <c r="G3411" s="55" t="str">
        <f t="shared" si="318"/>
        <v/>
      </c>
      <c r="H3411" s="136" t="str">
        <f>IF(AND(M3411&gt;0,M3411&lt;='Summary STATS'!$C$22),1,"")</f>
        <v/>
      </c>
      <c r="J3411" s="26">
        <v>3410</v>
      </c>
      <c r="R3411" s="15"/>
      <c r="S3411" s="15"/>
      <c r="EZ3411" s="134"/>
      <c r="FA3411" s="134"/>
      <c r="FB3411" s="134"/>
      <c r="FC3411" s="134"/>
      <c r="FD3411" s="134"/>
    </row>
    <row r="3412" spans="2:160" x14ac:dyDescent="0.2">
      <c r="B3412" s="55">
        <f t="shared" si="319"/>
        <v>0</v>
      </c>
      <c r="C3412" s="55" t="str">
        <f t="shared" si="320"/>
        <v/>
      </c>
      <c r="D3412" s="55" t="str">
        <f t="shared" si="321"/>
        <v/>
      </c>
      <c r="E3412" s="55" t="str">
        <f t="shared" si="322"/>
        <v/>
      </c>
      <c r="F3412" s="55" t="str">
        <f t="shared" si="323"/>
        <v/>
      </c>
      <c r="G3412" s="55" t="str">
        <f t="shared" si="318"/>
        <v/>
      </c>
      <c r="H3412" s="136" t="str">
        <f>IF(AND(M3412&gt;0,M3412&lt;='Summary STATS'!$C$22),1,"")</f>
        <v/>
      </c>
      <c r="J3412" s="26">
        <v>3411</v>
      </c>
      <c r="R3412" s="15"/>
      <c r="S3412" s="15"/>
      <c r="EZ3412" s="134"/>
      <c r="FA3412" s="134"/>
      <c r="FB3412" s="134"/>
      <c r="FC3412" s="134"/>
      <c r="FD3412" s="134"/>
    </row>
    <row r="3413" spans="2:160" x14ac:dyDescent="0.2">
      <c r="B3413" s="55">
        <f t="shared" si="319"/>
        <v>0</v>
      </c>
      <c r="C3413" s="55" t="str">
        <f t="shared" si="320"/>
        <v/>
      </c>
      <c r="D3413" s="55" t="str">
        <f t="shared" si="321"/>
        <v/>
      </c>
      <c r="E3413" s="55" t="str">
        <f t="shared" si="322"/>
        <v/>
      </c>
      <c r="F3413" s="55" t="str">
        <f t="shared" si="323"/>
        <v/>
      </c>
      <c r="G3413" s="55" t="str">
        <f t="shared" si="318"/>
        <v/>
      </c>
      <c r="H3413" s="136" t="str">
        <f>IF(AND(M3413&gt;0,M3413&lt;='Summary STATS'!$C$22),1,"")</f>
        <v/>
      </c>
      <c r="J3413" s="26">
        <v>3412</v>
      </c>
      <c r="R3413" s="15"/>
      <c r="S3413" s="15"/>
      <c r="EZ3413" s="134"/>
      <c r="FA3413" s="134"/>
      <c r="FB3413" s="134"/>
      <c r="FC3413" s="134"/>
      <c r="FD3413" s="134"/>
    </row>
    <row r="3414" spans="2:160" x14ac:dyDescent="0.2">
      <c r="B3414" s="55">
        <f t="shared" si="319"/>
        <v>0</v>
      </c>
      <c r="C3414" s="55" t="str">
        <f t="shared" si="320"/>
        <v/>
      </c>
      <c r="D3414" s="55" t="str">
        <f t="shared" si="321"/>
        <v/>
      </c>
      <c r="E3414" s="55" t="str">
        <f t="shared" si="322"/>
        <v/>
      </c>
      <c r="F3414" s="55" t="str">
        <f t="shared" si="323"/>
        <v/>
      </c>
      <c r="G3414" s="55" t="str">
        <f t="shared" si="318"/>
        <v/>
      </c>
      <c r="H3414" s="136" t="str">
        <f>IF(AND(M3414&gt;0,M3414&lt;='Summary STATS'!$C$22),1,"")</f>
        <v/>
      </c>
      <c r="J3414" s="26">
        <v>3413</v>
      </c>
      <c r="R3414" s="15"/>
      <c r="S3414" s="15"/>
      <c r="EZ3414" s="134"/>
      <c r="FA3414" s="134"/>
      <c r="FB3414" s="134"/>
      <c r="FC3414" s="134"/>
      <c r="FD3414" s="134"/>
    </row>
    <row r="3415" spans="2:160" x14ac:dyDescent="0.2">
      <c r="B3415" s="55">
        <f t="shared" si="319"/>
        <v>0</v>
      </c>
      <c r="C3415" s="55" t="str">
        <f t="shared" si="320"/>
        <v/>
      </c>
      <c r="D3415" s="55" t="str">
        <f t="shared" si="321"/>
        <v/>
      </c>
      <c r="E3415" s="55" t="str">
        <f t="shared" si="322"/>
        <v/>
      </c>
      <c r="F3415" s="55" t="str">
        <f t="shared" si="323"/>
        <v/>
      </c>
      <c r="G3415" s="55" t="str">
        <f t="shared" si="318"/>
        <v/>
      </c>
      <c r="H3415" s="136" t="str">
        <f>IF(AND(M3415&gt;0,M3415&lt;='Summary STATS'!$C$22),1,"")</f>
        <v/>
      </c>
      <c r="J3415" s="26">
        <v>3414</v>
      </c>
      <c r="R3415" s="15"/>
      <c r="S3415" s="15"/>
      <c r="EZ3415" s="134"/>
      <c r="FA3415" s="134"/>
      <c r="FB3415" s="134"/>
      <c r="FC3415" s="134"/>
      <c r="FD3415" s="134"/>
    </row>
    <row r="3416" spans="2:160" x14ac:dyDescent="0.2">
      <c r="B3416" s="55">
        <f t="shared" si="319"/>
        <v>0</v>
      </c>
      <c r="C3416" s="55" t="str">
        <f t="shared" si="320"/>
        <v/>
      </c>
      <c r="D3416" s="55" t="str">
        <f t="shared" si="321"/>
        <v/>
      </c>
      <c r="E3416" s="55" t="str">
        <f t="shared" si="322"/>
        <v/>
      </c>
      <c r="F3416" s="55" t="str">
        <f t="shared" si="323"/>
        <v/>
      </c>
      <c r="G3416" s="55" t="str">
        <f t="shared" si="318"/>
        <v/>
      </c>
      <c r="H3416" s="136" t="str">
        <f>IF(AND(M3416&gt;0,M3416&lt;='Summary STATS'!$C$22),1,"")</f>
        <v/>
      </c>
      <c r="J3416" s="26">
        <v>3415</v>
      </c>
      <c r="R3416" s="15"/>
      <c r="S3416" s="15"/>
      <c r="EZ3416" s="134"/>
      <c r="FA3416" s="134"/>
      <c r="FB3416" s="134"/>
      <c r="FC3416" s="134"/>
      <c r="FD3416" s="134"/>
    </row>
    <row r="3417" spans="2:160" x14ac:dyDescent="0.2">
      <c r="B3417" s="55">
        <f t="shared" si="319"/>
        <v>0</v>
      </c>
      <c r="C3417" s="55" t="str">
        <f t="shared" si="320"/>
        <v/>
      </c>
      <c r="D3417" s="55" t="str">
        <f t="shared" si="321"/>
        <v/>
      </c>
      <c r="E3417" s="55" t="str">
        <f t="shared" si="322"/>
        <v/>
      </c>
      <c r="F3417" s="55" t="str">
        <f t="shared" si="323"/>
        <v/>
      </c>
      <c r="G3417" s="55" t="str">
        <f t="shared" si="318"/>
        <v/>
      </c>
      <c r="H3417" s="136" t="str">
        <f>IF(AND(M3417&gt;0,M3417&lt;='Summary STATS'!$C$22),1,"")</f>
        <v/>
      </c>
      <c r="J3417" s="26">
        <v>3416</v>
      </c>
      <c r="R3417" s="15"/>
      <c r="S3417" s="15"/>
      <c r="EZ3417" s="134"/>
      <c r="FA3417" s="134"/>
      <c r="FB3417" s="134"/>
      <c r="FC3417" s="134"/>
      <c r="FD3417" s="134"/>
    </row>
    <row r="3418" spans="2:160" x14ac:dyDescent="0.2">
      <c r="B3418" s="55">
        <f t="shared" si="319"/>
        <v>0</v>
      </c>
      <c r="C3418" s="55" t="str">
        <f t="shared" si="320"/>
        <v/>
      </c>
      <c r="D3418" s="55" t="str">
        <f t="shared" si="321"/>
        <v/>
      </c>
      <c r="E3418" s="55" t="str">
        <f t="shared" si="322"/>
        <v/>
      </c>
      <c r="F3418" s="55" t="str">
        <f t="shared" si="323"/>
        <v/>
      </c>
      <c r="G3418" s="55" t="str">
        <f t="shared" ref="G3418:G3481" si="324">IF($B3418&gt;=1,$M3418,"")</f>
        <v/>
      </c>
      <c r="H3418" s="136" t="str">
        <f>IF(AND(M3418&gt;0,M3418&lt;='Summary STATS'!$C$22),1,"")</f>
        <v/>
      </c>
      <c r="J3418" s="26">
        <v>3417</v>
      </c>
      <c r="R3418" s="15"/>
      <c r="S3418" s="15"/>
      <c r="EZ3418" s="134"/>
      <c r="FA3418" s="134"/>
      <c r="FB3418" s="134"/>
      <c r="FC3418" s="134"/>
      <c r="FD3418" s="134"/>
    </row>
    <row r="3419" spans="2:160" x14ac:dyDescent="0.2">
      <c r="B3419" s="55">
        <f t="shared" si="319"/>
        <v>0</v>
      </c>
      <c r="C3419" s="55" t="str">
        <f t="shared" si="320"/>
        <v/>
      </c>
      <c r="D3419" s="55" t="str">
        <f t="shared" si="321"/>
        <v/>
      </c>
      <c r="E3419" s="55" t="str">
        <f t="shared" si="322"/>
        <v/>
      </c>
      <c r="F3419" s="55" t="str">
        <f t="shared" si="323"/>
        <v/>
      </c>
      <c r="G3419" s="55" t="str">
        <f t="shared" si="324"/>
        <v/>
      </c>
      <c r="H3419" s="136" t="str">
        <f>IF(AND(M3419&gt;0,M3419&lt;='Summary STATS'!$C$22),1,"")</f>
        <v/>
      </c>
      <c r="J3419" s="26">
        <v>3418</v>
      </c>
      <c r="R3419" s="15"/>
      <c r="S3419" s="15"/>
      <c r="EZ3419" s="134"/>
      <c r="FA3419" s="134"/>
      <c r="FB3419" s="134"/>
      <c r="FC3419" s="134"/>
      <c r="FD3419" s="134"/>
    </row>
    <row r="3420" spans="2:160" x14ac:dyDescent="0.2">
      <c r="B3420" s="55">
        <f t="shared" si="319"/>
        <v>0</v>
      </c>
      <c r="C3420" s="55" t="str">
        <f t="shared" si="320"/>
        <v/>
      </c>
      <c r="D3420" s="55" t="str">
        <f t="shared" si="321"/>
        <v/>
      </c>
      <c r="E3420" s="55" t="str">
        <f t="shared" si="322"/>
        <v/>
      </c>
      <c r="F3420" s="55" t="str">
        <f t="shared" si="323"/>
        <v/>
      </c>
      <c r="G3420" s="55" t="str">
        <f t="shared" si="324"/>
        <v/>
      </c>
      <c r="H3420" s="136" t="str">
        <f>IF(AND(M3420&gt;0,M3420&lt;='Summary STATS'!$C$22),1,"")</f>
        <v/>
      </c>
      <c r="J3420" s="26">
        <v>3419</v>
      </c>
      <c r="R3420" s="15"/>
      <c r="S3420" s="15"/>
      <c r="EZ3420" s="134"/>
      <c r="FA3420" s="134"/>
      <c r="FB3420" s="134"/>
      <c r="FC3420" s="134"/>
      <c r="FD3420" s="134"/>
    </row>
    <row r="3421" spans="2:160" x14ac:dyDescent="0.2">
      <c r="B3421" s="55">
        <f t="shared" si="319"/>
        <v>0</v>
      </c>
      <c r="C3421" s="55" t="str">
        <f t="shared" si="320"/>
        <v/>
      </c>
      <c r="D3421" s="55" t="str">
        <f t="shared" si="321"/>
        <v/>
      </c>
      <c r="E3421" s="55" t="str">
        <f t="shared" si="322"/>
        <v/>
      </c>
      <c r="F3421" s="55" t="str">
        <f t="shared" si="323"/>
        <v/>
      </c>
      <c r="G3421" s="55" t="str">
        <f t="shared" si="324"/>
        <v/>
      </c>
      <c r="H3421" s="136" t="str">
        <f>IF(AND(M3421&gt;0,M3421&lt;='Summary STATS'!$C$22),1,"")</f>
        <v/>
      </c>
      <c r="J3421" s="26">
        <v>3420</v>
      </c>
      <c r="R3421" s="15"/>
      <c r="S3421" s="15"/>
      <c r="EZ3421" s="134"/>
      <c r="FA3421" s="134"/>
      <c r="FB3421" s="134"/>
      <c r="FC3421" s="134"/>
      <c r="FD3421" s="134"/>
    </row>
    <row r="3422" spans="2:160" x14ac:dyDescent="0.2">
      <c r="B3422" s="55">
        <f t="shared" si="319"/>
        <v>0</v>
      </c>
      <c r="C3422" s="55" t="str">
        <f t="shared" si="320"/>
        <v/>
      </c>
      <c r="D3422" s="55" t="str">
        <f t="shared" si="321"/>
        <v/>
      </c>
      <c r="E3422" s="55" t="str">
        <f t="shared" si="322"/>
        <v/>
      </c>
      <c r="F3422" s="55" t="str">
        <f t="shared" si="323"/>
        <v/>
      </c>
      <c r="G3422" s="55" t="str">
        <f t="shared" si="324"/>
        <v/>
      </c>
      <c r="H3422" s="136" t="str">
        <f>IF(AND(M3422&gt;0,M3422&lt;='Summary STATS'!$C$22),1,"")</f>
        <v/>
      </c>
      <c r="J3422" s="26">
        <v>3421</v>
      </c>
      <c r="R3422" s="15"/>
      <c r="S3422" s="15"/>
      <c r="EZ3422" s="134"/>
      <c r="FA3422" s="134"/>
      <c r="FB3422" s="134"/>
      <c r="FC3422" s="134"/>
      <c r="FD3422" s="134"/>
    </row>
    <row r="3423" spans="2:160" x14ac:dyDescent="0.2">
      <c r="B3423" s="55">
        <f t="shared" si="319"/>
        <v>0</v>
      </c>
      <c r="C3423" s="55" t="str">
        <f t="shared" si="320"/>
        <v/>
      </c>
      <c r="D3423" s="55" t="str">
        <f t="shared" si="321"/>
        <v/>
      </c>
      <c r="E3423" s="55" t="str">
        <f t="shared" si="322"/>
        <v/>
      </c>
      <c r="F3423" s="55" t="str">
        <f t="shared" si="323"/>
        <v/>
      </c>
      <c r="G3423" s="55" t="str">
        <f t="shared" si="324"/>
        <v/>
      </c>
      <c r="H3423" s="136" t="str">
        <f>IF(AND(M3423&gt;0,M3423&lt;='Summary STATS'!$C$22),1,"")</f>
        <v/>
      </c>
      <c r="J3423" s="26">
        <v>3422</v>
      </c>
      <c r="R3423" s="15"/>
      <c r="S3423" s="15"/>
      <c r="EZ3423" s="134"/>
      <c r="FA3423" s="134"/>
      <c r="FB3423" s="134"/>
      <c r="FC3423" s="134"/>
      <c r="FD3423" s="134"/>
    </row>
    <row r="3424" spans="2:160" x14ac:dyDescent="0.2">
      <c r="B3424" s="55">
        <f t="shared" si="319"/>
        <v>0</v>
      </c>
      <c r="C3424" s="55" t="str">
        <f t="shared" si="320"/>
        <v/>
      </c>
      <c r="D3424" s="55" t="str">
        <f t="shared" si="321"/>
        <v/>
      </c>
      <c r="E3424" s="55" t="str">
        <f t="shared" si="322"/>
        <v/>
      </c>
      <c r="F3424" s="55" t="str">
        <f t="shared" si="323"/>
        <v/>
      </c>
      <c r="G3424" s="55" t="str">
        <f t="shared" si="324"/>
        <v/>
      </c>
      <c r="H3424" s="136" t="str">
        <f>IF(AND(M3424&gt;0,M3424&lt;='Summary STATS'!$C$22),1,"")</f>
        <v/>
      </c>
      <c r="J3424" s="26">
        <v>3423</v>
      </c>
      <c r="R3424" s="15"/>
      <c r="S3424" s="15"/>
      <c r="EZ3424" s="134"/>
      <c r="FA3424" s="134"/>
      <c r="FB3424" s="134"/>
      <c r="FC3424" s="134"/>
      <c r="FD3424" s="134"/>
    </row>
    <row r="3425" spans="2:160" x14ac:dyDescent="0.2">
      <c r="B3425" s="55">
        <f t="shared" si="319"/>
        <v>0</v>
      </c>
      <c r="C3425" s="55" t="str">
        <f t="shared" si="320"/>
        <v/>
      </c>
      <c r="D3425" s="55" t="str">
        <f t="shared" si="321"/>
        <v/>
      </c>
      <c r="E3425" s="55" t="str">
        <f t="shared" si="322"/>
        <v/>
      </c>
      <c r="F3425" s="55" t="str">
        <f t="shared" si="323"/>
        <v/>
      </c>
      <c r="G3425" s="55" t="str">
        <f t="shared" si="324"/>
        <v/>
      </c>
      <c r="H3425" s="136" t="str">
        <f>IF(AND(M3425&gt;0,M3425&lt;='Summary STATS'!$C$22),1,"")</f>
        <v/>
      </c>
      <c r="J3425" s="26">
        <v>3424</v>
      </c>
      <c r="R3425" s="15"/>
      <c r="S3425" s="15"/>
      <c r="EZ3425" s="134"/>
      <c r="FA3425" s="134"/>
      <c r="FB3425" s="134"/>
      <c r="FC3425" s="134"/>
      <c r="FD3425" s="134"/>
    </row>
    <row r="3426" spans="2:160" x14ac:dyDescent="0.2">
      <c r="B3426" s="55">
        <f t="shared" si="319"/>
        <v>0</v>
      </c>
      <c r="C3426" s="55" t="str">
        <f t="shared" si="320"/>
        <v/>
      </c>
      <c r="D3426" s="55" t="str">
        <f t="shared" si="321"/>
        <v/>
      </c>
      <c r="E3426" s="55" t="str">
        <f t="shared" si="322"/>
        <v/>
      </c>
      <c r="F3426" s="55" t="str">
        <f t="shared" si="323"/>
        <v/>
      </c>
      <c r="G3426" s="55" t="str">
        <f t="shared" si="324"/>
        <v/>
      </c>
      <c r="H3426" s="136" t="str">
        <f>IF(AND(M3426&gt;0,M3426&lt;='Summary STATS'!$C$22),1,"")</f>
        <v/>
      </c>
      <c r="J3426" s="26">
        <v>3425</v>
      </c>
      <c r="R3426" s="15"/>
      <c r="S3426" s="15"/>
      <c r="EZ3426" s="134"/>
      <c r="FA3426" s="134"/>
      <c r="FB3426" s="134"/>
      <c r="FC3426" s="134"/>
      <c r="FD3426" s="134"/>
    </row>
    <row r="3427" spans="2:160" x14ac:dyDescent="0.2">
      <c r="B3427" s="55">
        <f t="shared" si="319"/>
        <v>0</v>
      </c>
      <c r="C3427" s="55" t="str">
        <f t="shared" si="320"/>
        <v/>
      </c>
      <c r="D3427" s="55" t="str">
        <f t="shared" si="321"/>
        <v/>
      </c>
      <c r="E3427" s="55" t="str">
        <f t="shared" si="322"/>
        <v/>
      </c>
      <c r="F3427" s="55" t="str">
        <f t="shared" si="323"/>
        <v/>
      </c>
      <c r="G3427" s="55" t="str">
        <f t="shared" si="324"/>
        <v/>
      </c>
      <c r="H3427" s="136" t="str">
        <f>IF(AND(M3427&gt;0,M3427&lt;='Summary STATS'!$C$22),1,"")</f>
        <v/>
      </c>
      <c r="J3427" s="26">
        <v>3426</v>
      </c>
      <c r="R3427" s="15"/>
      <c r="S3427" s="15"/>
      <c r="EZ3427" s="134"/>
      <c r="FA3427" s="134"/>
      <c r="FB3427" s="134"/>
      <c r="FC3427" s="134"/>
      <c r="FD3427" s="134"/>
    </row>
    <row r="3428" spans="2:160" x14ac:dyDescent="0.2">
      <c r="B3428" s="55">
        <f t="shared" si="319"/>
        <v>0</v>
      </c>
      <c r="C3428" s="55" t="str">
        <f t="shared" si="320"/>
        <v/>
      </c>
      <c r="D3428" s="55" t="str">
        <f t="shared" si="321"/>
        <v/>
      </c>
      <c r="E3428" s="55" t="str">
        <f t="shared" si="322"/>
        <v/>
      </c>
      <c r="F3428" s="55" t="str">
        <f t="shared" si="323"/>
        <v/>
      </c>
      <c r="G3428" s="55" t="str">
        <f t="shared" si="324"/>
        <v/>
      </c>
      <c r="H3428" s="136" t="str">
        <f>IF(AND(M3428&gt;0,M3428&lt;='Summary STATS'!$C$22),1,"")</f>
        <v/>
      </c>
      <c r="J3428" s="26">
        <v>3427</v>
      </c>
      <c r="R3428" s="15"/>
      <c r="S3428" s="15"/>
      <c r="EZ3428" s="134"/>
      <c r="FA3428" s="134"/>
      <c r="FB3428" s="134"/>
      <c r="FC3428" s="134"/>
      <c r="FD3428" s="134"/>
    </row>
    <row r="3429" spans="2:160" x14ac:dyDescent="0.2">
      <c r="B3429" s="55">
        <f t="shared" si="319"/>
        <v>0</v>
      </c>
      <c r="C3429" s="55" t="str">
        <f t="shared" si="320"/>
        <v/>
      </c>
      <c r="D3429" s="55" t="str">
        <f t="shared" si="321"/>
        <v/>
      </c>
      <c r="E3429" s="55" t="str">
        <f t="shared" si="322"/>
        <v/>
      </c>
      <c r="F3429" s="55" t="str">
        <f t="shared" si="323"/>
        <v/>
      </c>
      <c r="G3429" s="55" t="str">
        <f t="shared" si="324"/>
        <v/>
      </c>
      <c r="H3429" s="136" t="str">
        <f>IF(AND(M3429&gt;0,M3429&lt;='Summary STATS'!$C$22),1,"")</f>
        <v/>
      </c>
      <c r="J3429" s="26">
        <v>3428</v>
      </c>
      <c r="R3429" s="15"/>
      <c r="S3429" s="15"/>
      <c r="EZ3429" s="134"/>
      <c r="FA3429" s="134"/>
      <c r="FB3429" s="134"/>
      <c r="FC3429" s="134"/>
      <c r="FD3429" s="134"/>
    </row>
    <row r="3430" spans="2:160" x14ac:dyDescent="0.2">
      <c r="B3430" s="55">
        <f t="shared" si="319"/>
        <v>0</v>
      </c>
      <c r="C3430" s="55" t="str">
        <f t="shared" si="320"/>
        <v/>
      </c>
      <c r="D3430" s="55" t="str">
        <f t="shared" si="321"/>
        <v/>
      </c>
      <c r="E3430" s="55" t="str">
        <f t="shared" si="322"/>
        <v/>
      </c>
      <c r="F3430" s="55" t="str">
        <f t="shared" si="323"/>
        <v/>
      </c>
      <c r="G3430" s="55" t="str">
        <f t="shared" si="324"/>
        <v/>
      </c>
      <c r="H3430" s="136" t="str">
        <f>IF(AND(M3430&gt;0,M3430&lt;='Summary STATS'!$C$22),1,"")</f>
        <v/>
      </c>
      <c r="J3430" s="26">
        <v>3429</v>
      </c>
      <c r="R3430" s="15"/>
      <c r="S3430" s="15"/>
      <c r="EZ3430" s="134"/>
      <c r="FA3430" s="134"/>
      <c r="FB3430" s="134"/>
      <c r="FC3430" s="134"/>
      <c r="FD3430" s="134"/>
    </row>
    <row r="3431" spans="2:160" x14ac:dyDescent="0.2">
      <c r="B3431" s="55">
        <f t="shared" si="319"/>
        <v>0</v>
      </c>
      <c r="C3431" s="55" t="str">
        <f t="shared" si="320"/>
        <v/>
      </c>
      <c r="D3431" s="55" t="str">
        <f t="shared" si="321"/>
        <v/>
      </c>
      <c r="E3431" s="55" t="str">
        <f t="shared" si="322"/>
        <v/>
      </c>
      <c r="F3431" s="55" t="str">
        <f t="shared" si="323"/>
        <v/>
      </c>
      <c r="G3431" s="55" t="str">
        <f t="shared" si="324"/>
        <v/>
      </c>
      <c r="H3431" s="136" t="str">
        <f>IF(AND(M3431&gt;0,M3431&lt;='Summary STATS'!$C$22),1,"")</f>
        <v/>
      </c>
      <c r="J3431" s="26">
        <v>3430</v>
      </c>
      <c r="R3431" s="15"/>
      <c r="S3431" s="15"/>
      <c r="EZ3431" s="134"/>
      <c r="FA3431" s="134"/>
      <c r="FB3431" s="134"/>
      <c r="FC3431" s="134"/>
      <c r="FD3431" s="134"/>
    </row>
    <row r="3432" spans="2:160" x14ac:dyDescent="0.2">
      <c r="B3432" s="55">
        <f t="shared" si="319"/>
        <v>0</v>
      </c>
      <c r="C3432" s="55" t="str">
        <f t="shared" si="320"/>
        <v/>
      </c>
      <c r="D3432" s="55" t="str">
        <f t="shared" si="321"/>
        <v/>
      </c>
      <c r="E3432" s="55" t="str">
        <f t="shared" si="322"/>
        <v/>
      </c>
      <c r="F3432" s="55" t="str">
        <f t="shared" si="323"/>
        <v/>
      </c>
      <c r="G3432" s="55" t="str">
        <f t="shared" si="324"/>
        <v/>
      </c>
      <c r="H3432" s="136" t="str">
        <f>IF(AND(M3432&gt;0,M3432&lt;='Summary STATS'!$C$22),1,"")</f>
        <v/>
      </c>
      <c r="J3432" s="26">
        <v>3431</v>
      </c>
      <c r="R3432" s="15"/>
      <c r="S3432" s="15"/>
      <c r="EZ3432" s="134"/>
      <c r="FA3432" s="134"/>
      <c r="FB3432" s="134"/>
      <c r="FC3432" s="134"/>
      <c r="FD3432" s="134"/>
    </row>
    <row r="3433" spans="2:160" x14ac:dyDescent="0.2">
      <c r="B3433" s="55">
        <f t="shared" si="319"/>
        <v>0</v>
      </c>
      <c r="C3433" s="55" t="str">
        <f t="shared" si="320"/>
        <v/>
      </c>
      <c r="D3433" s="55" t="str">
        <f t="shared" si="321"/>
        <v/>
      </c>
      <c r="E3433" s="55" t="str">
        <f t="shared" si="322"/>
        <v/>
      </c>
      <c r="F3433" s="55" t="str">
        <f t="shared" si="323"/>
        <v/>
      </c>
      <c r="G3433" s="55" t="str">
        <f t="shared" si="324"/>
        <v/>
      </c>
      <c r="H3433" s="136" t="str">
        <f>IF(AND(M3433&gt;0,M3433&lt;='Summary STATS'!$C$22),1,"")</f>
        <v/>
      </c>
      <c r="J3433" s="26">
        <v>3432</v>
      </c>
      <c r="R3433" s="15"/>
      <c r="S3433" s="15"/>
      <c r="EZ3433" s="134"/>
      <c r="FA3433" s="134"/>
      <c r="FB3433" s="134"/>
      <c r="FC3433" s="134"/>
      <c r="FD3433" s="134"/>
    </row>
    <row r="3434" spans="2:160" x14ac:dyDescent="0.2">
      <c r="B3434" s="55">
        <f t="shared" si="319"/>
        <v>0</v>
      </c>
      <c r="C3434" s="55" t="str">
        <f t="shared" si="320"/>
        <v/>
      </c>
      <c r="D3434" s="55" t="str">
        <f t="shared" si="321"/>
        <v/>
      </c>
      <c r="E3434" s="55" t="str">
        <f t="shared" si="322"/>
        <v/>
      </c>
      <c r="F3434" s="55" t="str">
        <f t="shared" si="323"/>
        <v/>
      </c>
      <c r="G3434" s="55" t="str">
        <f t="shared" si="324"/>
        <v/>
      </c>
      <c r="H3434" s="136" t="str">
        <f>IF(AND(M3434&gt;0,M3434&lt;='Summary STATS'!$C$22),1,"")</f>
        <v/>
      </c>
      <c r="J3434" s="26">
        <v>3433</v>
      </c>
      <c r="R3434" s="15"/>
      <c r="S3434" s="15"/>
      <c r="EZ3434" s="134"/>
      <c r="FA3434" s="134"/>
      <c r="FB3434" s="134"/>
      <c r="FC3434" s="134"/>
      <c r="FD3434" s="134"/>
    </row>
    <row r="3435" spans="2:160" x14ac:dyDescent="0.2">
      <c r="B3435" s="55">
        <f t="shared" si="319"/>
        <v>0</v>
      </c>
      <c r="C3435" s="55" t="str">
        <f t="shared" si="320"/>
        <v/>
      </c>
      <c r="D3435" s="55" t="str">
        <f t="shared" si="321"/>
        <v/>
      </c>
      <c r="E3435" s="55" t="str">
        <f t="shared" si="322"/>
        <v/>
      </c>
      <c r="F3435" s="55" t="str">
        <f t="shared" si="323"/>
        <v/>
      </c>
      <c r="G3435" s="55" t="str">
        <f t="shared" si="324"/>
        <v/>
      </c>
      <c r="H3435" s="136" t="str">
        <f>IF(AND(M3435&gt;0,M3435&lt;='Summary STATS'!$C$22),1,"")</f>
        <v/>
      </c>
      <c r="J3435" s="26">
        <v>3434</v>
      </c>
      <c r="R3435" s="15"/>
      <c r="S3435" s="15"/>
      <c r="EZ3435" s="134"/>
      <c r="FA3435" s="134"/>
      <c r="FB3435" s="134"/>
      <c r="FC3435" s="134"/>
      <c r="FD3435" s="134"/>
    </row>
    <row r="3436" spans="2:160" x14ac:dyDescent="0.2">
      <c r="B3436" s="55">
        <f t="shared" si="319"/>
        <v>0</v>
      </c>
      <c r="C3436" s="55" t="str">
        <f t="shared" si="320"/>
        <v/>
      </c>
      <c r="D3436" s="55" t="str">
        <f t="shared" si="321"/>
        <v/>
      </c>
      <c r="E3436" s="55" t="str">
        <f t="shared" si="322"/>
        <v/>
      </c>
      <c r="F3436" s="55" t="str">
        <f t="shared" si="323"/>
        <v/>
      </c>
      <c r="G3436" s="55" t="str">
        <f t="shared" si="324"/>
        <v/>
      </c>
      <c r="H3436" s="136" t="str">
        <f>IF(AND(M3436&gt;0,M3436&lt;='Summary STATS'!$C$22),1,"")</f>
        <v/>
      </c>
      <c r="J3436" s="26">
        <v>3435</v>
      </c>
      <c r="R3436" s="15"/>
      <c r="S3436" s="15"/>
      <c r="EZ3436" s="134"/>
      <c r="FA3436" s="134"/>
      <c r="FB3436" s="134"/>
      <c r="FC3436" s="134"/>
      <c r="FD3436" s="134"/>
    </row>
    <row r="3437" spans="2:160" x14ac:dyDescent="0.2">
      <c r="B3437" s="55">
        <f t="shared" si="319"/>
        <v>0</v>
      </c>
      <c r="C3437" s="55" t="str">
        <f t="shared" si="320"/>
        <v/>
      </c>
      <c r="D3437" s="55" t="str">
        <f t="shared" si="321"/>
        <v/>
      </c>
      <c r="E3437" s="55" t="str">
        <f t="shared" si="322"/>
        <v/>
      </c>
      <c r="F3437" s="55" t="str">
        <f t="shared" si="323"/>
        <v/>
      </c>
      <c r="G3437" s="55" t="str">
        <f t="shared" si="324"/>
        <v/>
      </c>
      <c r="H3437" s="136" t="str">
        <f>IF(AND(M3437&gt;0,M3437&lt;='Summary STATS'!$C$22),1,"")</f>
        <v/>
      </c>
      <c r="J3437" s="26">
        <v>3436</v>
      </c>
      <c r="R3437" s="15"/>
      <c r="S3437" s="15"/>
      <c r="EZ3437" s="134"/>
      <c r="FA3437" s="134"/>
      <c r="FB3437" s="134"/>
      <c r="FC3437" s="134"/>
      <c r="FD3437" s="134"/>
    </row>
    <row r="3438" spans="2:160" x14ac:dyDescent="0.2">
      <c r="B3438" s="55">
        <f t="shared" si="319"/>
        <v>0</v>
      </c>
      <c r="C3438" s="55" t="str">
        <f t="shared" si="320"/>
        <v/>
      </c>
      <c r="D3438" s="55" t="str">
        <f t="shared" si="321"/>
        <v/>
      </c>
      <c r="E3438" s="55" t="str">
        <f t="shared" si="322"/>
        <v/>
      </c>
      <c r="F3438" s="55" t="str">
        <f t="shared" si="323"/>
        <v/>
      </c>
      <c r="G3438" s="55" t="str">
        <f t="shared" si="324"/>
        <v/>
      </c>
      <c r="H3438" s="136" t="str">
        <f>IF(AND(M3438&gt;0,M3438&lt;='Summary STATS'!$C$22),1,"")</f>
        <v/>
      </c>
      <c r="J3438" s="26">
        <v>3437</v>
      </c>
      <c r="R3438" s="15"/>
      <c r="S3438" s="15"/>
      <c r="EZ3438" s="134"/>
      <c r="FA3438" s="134"/>
      <c r="FB3438" s="134"/>
      <c r="FC3438" s="134"/>
      <c r="FD3438" s="134"/>
    </row>
    <row r="3439" spans="2:160" x14ac:dyDescent="0.2">
      <c r="B3439" s="55">
        <f t="shared" si="319"/>
        <v>0</v>
      </c>
      <c r="C3439" s="55" t="str">
        <f t="shared" si="320"/>
        <v/>
      </c>
      <c r="D3439" s="55" t="str">
        <f t="shared" si="321"/>
        <v/>
      </c>
      <c r="E3439" s="55" t="str">
        <f t="shared" si="322"/>
        <v/>
      </c>
      <c r="F3439" s="55" t="str">
        <f t="shared" si="323"/>
        <v/>
      </c>
      <c r="G3439" s="55" t="str">
        <f t="shared" si="324"/>
        <v/>
      </c>
      <c r="H3439" s="136" t="str">
        <f>IF(AND(M3439&gt;0,M3439&lt;='Summary STATS'!$C$22),1,"")</f>
        <v/>
      </c>
      <c r="J3439" s="26">
        <v>3438</v>
      </c>
      <c r="R3439" s="15"/>
      <c r="S3439" s="15"/>
      <c r="EZ3439" s="134"/>
      <c r="FA3439" s="134"/>
      <c r="FB3439" s="134"/>
      <c r="FC3439" s="134"/>
      <c r="FD3439" s="134"/>
    </row>
    <row r="3440" spans="2:160" x14ac:dyDescent="0.2">
      <c r="B3440" s="55">
        <f t="shared" si="319"/>
        <v>0</v>
      </c>
      <c r="C3440" s="55" t="str">
        <f t="shared" si="320"/>
        <v/>
      </c>
      <c r="D3440" s="55" t="str">
        <f t="shared" si="321"/>
        <v/>
      </c>
      <c r="E3440" s="55" t="str">
        <f t="shared" si="322"/>
        <v/>
      </c>
      <c r="F3440" s="55" t="str">
        <f t="shared" si="323"/>
        <v/>
      </c>
      <c r="G3440" s="55" t="str">
        <f t="shared" si="324"/>
        <v/>
      </c>
      <c r="H3440" s="136" t="str">
        <f>IF(AND(M3440&gt;0,M3440&lt;='Summary STATS'!$C$22),1,"")</f>
        <v/>
      </c>
      <c r="J3440" s="26">
        <v>3439</v>
      </c>
      <c r="R3440" s="15"/>
      <c r="S3440" s="15"/>
      <c r="EZ3440" s="134"/>
      <c r="FA3440" s="134"/>
      <c r="FB3440" s="134"/>
      <c r="FC3440" s="134"/>
      <c r="FD3440" s="134"/>
    </row>
    <row r="3441" spans="2:160" x14ac:dyDescent="0.2">
      <c r="B3441" s="55">
        <f t="shared" si="319"/>
        <v>0</v>
      </c>
      <c r="C3441" s="55" t="str">
        <f t="shared" si="320"/>
        <v/>
      </c>
      <c r="D3441" s="55" t="str">
        <f t="shared" si="321"/>
        <v/>
      </c>
      <c r="E3441" s="55" t="str">
        <f t="shared" si="322"/>
        <v/>
      </c>
      <c r="F3441" s="55" t="str">
        <f t="shared" si="323"/>
        <v/>
      </c>
      <c r="G3441" s="55" t="str">
        <f t="shared" si="324"/>
        <v/>
      </c>
      <c r="H3441" s="136" t="str">
        <f>IF(AND(M3441&gt;0,M3441&lt;='Summary STATS'!$C$22),1,"")</f>
        <v/>
      </c>
      <c r="J3441" s="26">
        <v>3440</v>
      </c>
      <c r="R3441" s="15"/>
      <c r="S3441" s="15"/>
      <c r="EZ3441" s="134"/>
      <c r="FA3441" s="134"/>
      <c r="FB3441" s="134"/>
      <c r="FC3441" s="134"/>
      <c r="FD3441" s="134"/>
    </row>
    <row r="3442" spans="2:160" x14ac:dyDescent="0.2">
      <c r="B3442" s="55">
        <f t="shared" si="319"/>
        <v>0</v>
      </c>
      <c r="C3442" s="55" t="str">
        <f t="shared" si="320"/>
        <v/>
      </c>
      <c r="D3442" s="55" t="str">
        <f t="shared" si="321"/>
        <v/>
      </c>
      <c r="E3442" s="55" t="str">
        <f t="shared" si="322"/>
        <v/>
      </c>
      <c r="F3442" s="55" t="str">
        <f t="shared" si="323"/>
        <v/>
      </c>
      <c r="G3442" s="55" t="str">
        <f t="shared" si="324"/>
        <v/>
      </c>
      <c r="H3442" s="136" t="str">
        <f>IF(AND(M3442&gt;0,M3442&lt;='Summary STATS'!$C$22),1,"")</f>
        <v/>
      </c>
      <c r="J3442" s="26">
        <v>3441</v>
      </c>
      <c r="R3442" s="15"/>
      <c r="S3442" s="15"/>
      <c r="EZ3442" s="134"/>
      <c r="FA3442" s="134"/>
      <c r="FB3442" s="134"/>
      <c r="FC3442" s="134"/>
      <c r="FD3442" s="134"/>
    </row>
    <row r="3443" spans="2:160" x14ac:dyDescent="0.2">
      <c r="B3443" s="55">
        <f t="shared" si="319"/>
        <v>0</v>
      </c>
      <c r="C3443" s="55" t="str">
        <f t="shared" si="320"/>
        <v/>
      </c>
      <c r="D3443" s="55" t="str">
        <f t="shared" si="321"/>
        <v/>
      </c>
      <c r="E3443" s="55" t="str">
        <f t="shared" si="322"/>
        <v/>
      </c>
      <c r="F3443" s="55" t="str">
        <f t="shared" si="323"/>
        <v/>
      </c>
      <c r="G3443" s="55" t="str">
        <f t="shared" si="324"/>
        <v/>
      </c>
      <c r="H3443" s="136" t="str">
        <f>IF(AND(M3443&gt;0,M3443&lt;='Summary STATS'!$C$22),1,"")</f>
        <v/>
      </c>
      <c r="J3443" s="26">
        <v>3442</v>
      </c>
      <c r="R3443" s="15"/>
      <c r="S3443" s="15"/>
      <c r="EZ3443" s="134"/>
      <c r="FA3443" s="134"/>
      <c r="FB3443" s="134"/>
      <c r="FC3443" s="134"/>
      <c r="FD3443" s="134"/>
    </row>
    <row r="3444" spans="2:160" x14ac:dyDescent="0.2">
      <c r="B3444" s="55">
        <f t="shared" si="319"/>
        <v>0</v>
      </c>
      <c r="C3444" s="55" t="str">
        <f t="shared" si="320"/>
        <v/>
      </c>
      <c r="D3444" s="55" t="str">
        <f t="shared" si="321"/>
        <v/>
      </c>
      <c r="E3444" s="55" t="str">
        <f t="shared" si="322"/>
        <v/>
      </c>
      <c r="F3444" s="55" t="str">
        <f t="shared" si="323"/>
        <v/>
      </c>
      <c r="G3444" s="55" t="str">
        <f t="shared" si="324"/>
        <v/>
      </c>
      <c r="H3444" s="136" t="str">
        <f>IF(AND(M3444&gt;0,M3444&lt;='Summary STATS'!$C$22),1,"")</f>
        <v/>
      </c>
      <c r="J3444" s="26">
        <v>3443</v>
      </c>
      <c r="R3444" s="15"/>
      <c r="S3444" s="15"/>
      <c r="EZ3444" s="134"/>
      <c r="FA3444" s="134"/>
      <c r="FB3444" s="134"/>
      <c r="FC3444" s="134"/>
      <c r="FD3444" s="134"/>
    </row>
    <row r="3445" spans="2:160" x14ac:dyDescent="0.2">
      <c r="B3445" s="55">
        <f t="shared" si="319"/>
        <v>0</v>
      </c>
      <c r="C3445" s="55" t="str">
        <f t="shared" si="320"/>
        <v/>
      </c>
      <c r="D3445" s="55" t="str">
        <f t="shared" si="321"/>
        <v/>
      </c>
      <c r="E3445" s="55" t="str">
        <f t="shared" si="322"/>
        <v/>
      </c>
      <c r="F3445" s="55" t="str">
        <f t="shared" si="323"/>
        <v/>
      </c>
      <c r="G3445" s="55" t="str">
        <f t="shared" si="324"/>
        <v/>
      </c>
      <c r="H3445" s="136" t="str">
        <f>IF(AND(M3445&gt;0,M3445&lt;='Summary STATS'!$C$22),1,"")</f>
        <v/>
      </c>
      <c r="J3445" s="26">
        <v>3444</v>
      </c>
      <c r="R3445" s="15"/>
      <c r="S3445" s="15"/>
      <c r="EZ3445" s="134"/>
      <c r="FA3445" s="134"/>
      <c r="FB3445" s="134"/>
      <c r="FC3445" s="134"/>
      <c r="FD3445" s="134"/>
    </row>
    <row r="3446" spans="2:160" x14ac:dyDescent="0.2">
      <c r="B3446" s="55">
        <f t="shared" si="319"/>
        <v>0</v>
      </c>
      <c r="C3446" s="55" t="str">
        <f t="shared" si="320"/>
        <v/>
      </c>
      <c r="D3446" s="55" t="str">
        <f t="shared" si="321"/>
        <v/>
      </c>
      <c r="E3446" s="55" t="str">
        <f t="shared" si="322"/>
        <v/>
      </c>
      <c r="F3446" s="55" t="str">
        <f t="shared" si="323"/>
        <v/>
      </c>
      <c r="G3446" s="55" t="str">
        <f t="shared" si="324"/>
        <v/>
      </c>
      <c r="H3446" s="136" t="str">
        <f>IF(AND(M3446&gt;0,M3446&lt;='Summary STATS'!$C$22),1,"")</f>
        <v/>
      </c>
      <c r="J3446" s="26">
        <v>3445</v>
      </c>
      <c r="R3446" s="15"/>
      <c r="S3446" s="15"/>
      <c r="EZ3446" s="134"/>
      <c r="FA3446" s="134"/>
      <c r="FB3446" s="134"/>
      <c r="FC3446" s="134"/>
      <c r="FD3446" s="134"/>
    </row>
    <row r="3447" spans="2:160" x14ac:dyDescent="0.2">
      <c r="B3447" s="55">
        <f t="shared" si="319"/>
        <v>0</v>
      </c>
      <c r="C3447" s="55" t="str">
        <f t="shared" si="320"/>
        <v/>
      </c>
      <c r="D3447" s="55" t="str">
        <f t="shared" si="321"/>
        <v/>
      </c>
      <c r="E3447" s="55" t="str">
        <f t="shared" si="322"/>
        <v/>
      </c>
      <c r="F3447" s="55" t="str">
        <f t="shared" si="323"/>
        <v/>
      </c>
      <c r="G3447" s="55" t="str">
        <f t="shared" si="324"/>
        <v/>
      </c>
      <c r="H3447" s="136" t="str">
        <f>IF(AND(M3447&gt;0,M3447&lt;='Summary STATS'!$C$22),1,"")</f>
        <v/>
      </c>
      <c r="J3447" s="26">
        <v>3446</v>
      </c>
      <c r="R3447" s="15"/>
      <c r="S3447" s="15"/>
      <c r="EZ3447" s="134"/>
      <c r="FA3447" s="134"/>
      <c r="FB3447" s="134"/>
      <c r="FC3447" s="134"/>
      <c r="FD3447" s="134"/>
    </row>
    <row r="3448" spans="2:160" x14ac:dyDescent="0.2">
      <c r="B3448" s="55">
        <f t="shared" si="319"/>
        <v>0</v>
      </c>
      <c r="C3448" s="55" t="str">
        <f t="shared" si="320"/>
        <v/>
      </c>
      <c r="D3448" s="55" t="str">
        <f t="shared" si="321"/>
        <v/>
      </c>
      <c r="E3448" s="55" t="str">
        <f t="shared" si="322"/>
        <v/>
      </c>
      <c r="F3448" s="55" t="str">
        <f t="shared" si="323"/>
        <v/>
      </c>
      <c r="G3448" s="55" t="str">
        <f t="shared" si="324"/>
        <v/>
      </c>
      <c r="H3448" s="136" t="str">
        <f>IF(AND(M3448&gt;0,M3448&lt;='Summary STATS'!$C$22),1,"")</f>
        <v/>
      </c>
      <c r="J3448" s="26">
        <v>3447</v>
      </c>
      <c r="R3448" s="15"/>
      <c r="S3448" s="15"/>
      <c r="EZ3448" s="134"/>
      <c r="FA3448" s="134"/>
      <c r="FB3448" s="134"/>
      <c r="FC3448" s="134"/>
      <c r="FD3448" s="134"/>
    </row>
    <row r="3449" spans="2:160" x14ac:dyDescent="0.2">
      <c r="B3449" s="55">
        <f t="shared" si="319"/>
        <v>0</v>
      </c>
      <c r="C3449" s="55" t="str">
        <f t="shared" si="320"/>
        <v/>
      </c>
      <c r="D3449" s="55" t="str">
        <f t="shared" si="321"/>
        <v/>
      </c>
      <c r="E3449" s="55" t="str">
        <f t="shared" si="322"/>
        <v/>
      </c>
      <c r="F3449" s="55" t="str">
        <f t="shared" si="323"/>
        <v/>
      </c>
      <c r="G3449" s="55" t="str">
        <f t="shared" si="324"/>
        <v/>
      </c>
      <c r="H3449" s="136" t="str">
        <f>IF(AND(M3449&gt;0,M3449&lt;='Summary STATS'!$C$22),1,"")</f>
        <v/>
      </c>
      <c r="J3449" s="26">
        <v>3448</v>
      </c>
      <c r="R3449" s="15"/>
      <c r="S3449" s="15"/>
      <c r="EZ3449" s="134"/>
      <c r="FA3449" s="134"/>
      <c r="FB3449" s="134"/>
      <c r="FC3449" s="134"/>
      <c r="FD3449" s="134"/>
    </row>
    <row r="3450" spans="2:160" x14ac:dyDescent="0.2">
      <c r="B3450" s="55">
        <f t="shared" si="319"/>
        <v>0</v>
      </c>
      <c r="C3450" s="55" t="str">
        <f t="shared" si="320"/>
        <v/>
      </c>
      <c r="D3450" s="55" t="str">
        <f t="shared" si="321"/>
        <v/>
      </c>
      <c r="E3450" s="55" t="str">
        <f t="shared" si="322"/>
        <v/>
      </c>
      <c r="F3450" s="55" t="str">
        <f t="shared" si="323"/>
        <v/>
      </c>
      <c r="G3450" s="55" t="str">
        <f t="shared" si="324"/>
        <v/>
      </c>
      <c r="H3450" s="136" t="str">
        <f>IF(AND(M3450&gt;0,M3450&lt;='Summary STATS'!$C$22),1,"")</f>
        <v/>
      </c>
      <c r="J3450" s="26">
        <v>3449</v>
      </c>
      <c r="R3450" s="15"/>
      <c r="S3450" s="15"/>
      <c r="EZ3450" s="134"/>
      <c r="FA3450" s="134"/>
      <c r="FB3450" s="134"/>
      <c r="FC3450" s="134"/>
      <c r="FD3450" s="134"/>
    </row>
    <row r="3451" spans="2:160" x14ac:dyDescent="0.2">
      <c r="B3451" s="55">
        <f t="shared" si="319"/>
        <v>0</v>
      </c>
      <c r="C3451" s="55" t="str">
        <f t="shared" si="320"/>
        <v/>
      </c>
      <c r="D3451" s="55" t="str">
        <f t="shared" si="321"/>
        <v/>
      </c>
      <c r="E3451" s="55" t="str">
        <f t="shared" si="322"/>
        <v/>
      </c>
      <c r="F3451" s="55" t="str">
        <f t="shared" si="323"/>
        <v/>
      </c>
      <c r="G3451" s="55" t="str">
        <f t="shared" si="324"/>
        <v/>
      </c>
      <c r="H3451" s="136" t="str">
        <f>IF(AND(M3451&gt;0,M3451&lt;='Summary STATS'!$C$22),1,"")</f>
        <v/>
      </c>
      <c r="J3451" s="26">
        <v>3450</v>
      </c>
      <c r="R3451" s="15"/>
      <c r="S3451" s="15"/>
      <c r="EZ3451" s="134"/>
      <c r="FA3451" s="134"/>
      <c r="FB3451" s="134"/>
      <c r="FC3451" s="134"/>
      <c r="FD3451" s="134"/>
    </row>
    <row r="3452" spans="2:160" x14ac:dyDescent="0.2">
      <c r="B3452" s="55">
        <f t="shared" si="319"/>
        <v>0</v>
      </c>
      <c r="C3452" s="55" t="str">
        <f t="shared" si="320"/>
        <v/>
      </c>
      <c r="D3452" s="55" t="str">
        <f t="shared" si="321"/>
        <v/>
      </c>
      <c r="E3452" s="55" t="str">
        <f t="shared" si="322"/>
        <v/>
      </c>
      <c r="F3452" s="55" t="str">
        <f t="shared" si="323"/>
        <v/>
      </c>
      <c r="G3452" s="55" t="str">
        <f t="shared" si="324"/>
        <v/>
      </c>
      <c r="H3452" s="136" t="str">
        <f>IF(AND(M3452&gt;0,M3452&lt;='Summary STATS'!$C$22),1,"")</f>
        <v/>
      </c>
      <c r="J3452" s="26">
        <v>3451</v>
      </c>
      <c r="R3452" s="15"/>
      <c r="S3452" s="15"/>
      <c r="EZ3452" s="134"/>
      <c r="FA3452" s="134"/>
      <c r="FB3452" s="134"/>
      <c r="FC3452" s="134"/>
      <c r="FD3452" s="134"/>
    </row>
    <row r="3453" spans="2:160" x14ac:dyDescent="0.2">
      <c r="B3453" s="55">
        <f t="shared" si="319"/>
        <v>0</v>
      </c>
      <c r="C3453" s="55" t="str">
        <f t="shared" si="320"/>
        <v/>
      </c>
      <c r="D3453" s="55" t="str">
        <f t="shared" si="321"/>
        <v/>
      </c>
      <c r="E3453" s="55" t="str">
        <f t="shared" si="322"/>
        <v/>
      </c>
      <c r="F3453" s="55" t="str">
        <f t="shared" si="323"/>
        <v/>
      </c>
      <c r="G3453" s="55" t="str">
        <f t="shared" si="324"/>
        <v/>
      </c>
      <c r="H3453" s="136" t="str">
        <f>IF(AND(M3453&gt;0,M3453&lt;='Summary STATS'!$C$22),1,"")</f>
        <v/>
      </c>
      <c r="J3453" s="26">
        <v>3452</v>
      </c>
      <c r="R3453" s="15"/>
      <c r="S3453" s="15"/>
      <c r="EZ3453" s="134"/>
      <c r="FA3453" s="134"/>
      <c r="FB3453" s="134"/>
      <c r="FC3453" s="134"/>
      <c r="FD3453" s="134"/>
    </row>
    <row r="3454" spans="2:160" x14ac:dyDescent="0.2">
      <c r="B3454" s="55">
        <f t="shared" si="319"/>
        <v>0</v>
      </c>
      <c r="C3454" s="55" t="str">
        <f t="shared" si="320"/>
        <v/>
      </c>
      <c r="D3454" s="55" t="str">
        <f t="shared" si="321"/>
        <v/>
      </c>
      <c r="E3454" s="55" t="str">
        <f t="shared" si="322"/>
        <v/>
      </c>
      <c r="F3454" s="55" t="str">
        <f t="shared" si="323"/>
        <v/>
      </c>
      <c r="G3454" s="55" t="str">
        <f t="shared" si="324"/>
        <v/>
      </c>
      <c r="H3454" s="136" t="str">
        <f>IF(AND(M3454&gt;0,M3454&lt;='Summary STATS'!$C$22),1,"")</f>
        <v/>
      </c>
      <c r="J3454" s="26">
        <v>3453</v>
      </c>
      <c r="R3454" s="15"/>
      <c r="S3454" s="15"/>
      <c r="EZ3454" s="134"/>
      <c r="FA3454" s="134"/>
      <c r="FB3454" s="134"/>
      <c r="FC3454" s="134"/>
      <c r="FD3454" s="134"/>
    </row>
    <row r="3455" spans="2:160" x14ac:dyDescent="0.2">
      <c r="B3455" s="55">
        <f t="shared" si="319"/>
        <v>0</v>
      </c>
      <c r="C3455" s="55" t="str">
        <f t="shared" si="320"/>
        <v/>
      </c>
      <c r="D3455" s="55" t="str">
        <f t="shared" si="321"/>
        <v/>
      </c>
      <c r="E3455" s="55" t="str">
        <f t="shared" si="322"/>
        <v/>
      </c>
      <c r="F3455" s="55" t="str">
        <f t="shared" si="323"/>
        <v/>
      </c>
      <c r="G3455" s="55" t="str">
        <f t="shared" si="324"/>
        <v/>
      </c>
      <c r="H3455" s="136" t="str">
        <f>IF(AND(M3455&gt;0,M3455&lt;='Summary STATS'!$C$22),1,"")</f>
        <v/>
      </c>
      <c r="J3455" s="26">
        <v>3454</v>
      </c>
      <c r="R3455" s="15"/>
      <c r="S3455" s="15"/>
      <c r="EZ3455" s="134"/>
      <c r="FA3455" s="134"/>
      <c r="FB3455" s="134"/>
      <c r="FC3455" s="134"/>
      <c r="FD3455" s="134"/>
    </row>
    <row r="3456" spans="2:160" x14ac:dyDescent="0.2">
      <c r="B3456" s="55">
        <f t="shared" si="319"/>
        <v>0</v>
      </c>
      <c r="C3456" s="55" t="str">
        <f t="shared" si="320"/>
        <v/>
      </c>
      <c r="D3456" s="55" t="str">
        <f t="shared" si="321"/>
        <v/>
      </c>
      <c r="E3456" s="55" t="str">
        <f t="shared" si="322"/>
        <v/>
      </c>
      <c r="F3456" s="55" t="str">
        <f t="shared" si="323"/>
        <v/>
      </c>
      <c r="G3456" s="55" t="str">
        <f t="shared" si="324"/>
        <v/>
      </c>
      <c r="H3456" s="136" t="str">
        <f>IF(AND(M3456&gt;0,M3456&lt;='Summary STATS'!$C$22),1,"")</f>
        <v/>
      </c>
      <c r="J3456" s="26">
        <v>3455</v>
      </c>
      <c r="R3456" s="15"/>
      <c r="S3456" s="15"/>
      <c r="EZ3456" s="134"/>
      <c r="FA3456" s="134"/>
      <c r="FB3456" s="134"/>
      <c r="FC3456" s="134"/>
      <c r="FD3456" s="134"/>
    </row>
    <row r="3457" spans="2:160" x14ac:dyDescent="0.2">
      <c r="B3457" s="55">
        <f t="shared" si="319"/>
        <v>0</v>
      </c>
      <c r="C3457" s="55" t="str">
        <f t="shared" si="320"/>
        <v/>
      </c>
      <c r="D3457" s="55" t="str">
        <f t="shared" si="321"/>
        <v/>
      </c>
      <c r="E3457" s="55" t="str">
        <f t="shared" si="322"/>
        <v/>
      </c>
      <c r="F3457" s="55" t="str">
        <f t="shared" si="323"/>
        <v/>
      </c>
      <c r="G3457" s="55" t="str">
        <f t="shared" si="324"/>
        <v/>
      </c>
      <c r="H3457" s="136" t="str">
        <f>IF(AND(M3457&gt;0,M3457&lt;='Summary STATS'!$C$22),1,"")</f>
        <v/>
      </c>
      <c r="J3457" s="26">
        <v>3456</v>
      </c>
      <c r="R3457" s="15"/>
      <c r="S3457" s="15"/>
      <c r="EZ3457" s="134"/>
      <c r="FA3457" s="134"/>
      <c r="FB3457" s="134"/>
      <c r="FC3457" s="134"/>
      <c r="FD3457" s="134"/>
    </row>
    <row r="3458" spans="2:160" x14ac:dyDescent="0.2">
      <c r="B3458" s="55">
        <f t="shared" ref="B3458:B3521" si="325">COUNT(R3458:EY3458,FE3458:FM3458)</f>
        <v>0</v>
      </c>
      <c r="C3458" s="55" t="str">
        <f t="shared" ref="C3458:C3521" si="326">IF(COUNT(R3458:EY3458,FE3458:FM3458)&gt;0,COUNT(R3458:EY3458,FE3458:FM3458),"")</f>
        <v/>
      </c>
      <c r="D3458" s="55" t="str">
        <f t="shared" ref="D3458:D3521" si="327">IF(COUNT(T3458:BJ3458,BL3458:BT3458,BV3458:CB3458,CD3458:EY3458,FE3458:FM3458)&gt;0,COUNT(T3458:BJ3458,BL3458:BT3458,BV3458:CB3458,CD3458:EY3458,FE3458:FM3458),"")</f>
        <v/>
      </c>
      <c r="E3458" s="55" t="str">
        <f t="shared" ref="E3458:E3521" si="328">IF(H3458=1,COUNT(R3458:EY3458,FE3458:FM3458),"")</f>
        <v/>
      </c>
      <c r="F3458" s="55" t="str">
        <f t="shared" ref="F3458:F3521" si="329">IF(H3458=1,COUNT(T3458:BJ3458,BL3458:BT3458,BV3458:CB3458,CD3458:EY3458,FE3458:FM3458),"")</f>
        <v/>
      </c>
      <c r="G3458" s="55" t="str">
        <f t="shared" si="324"/>
        <v/>
      </c>
      <c r="H3458" s="136" t="str">
        <f>IF(AND(M3458&gt;0,M3458&lt;='Summary STATS'!$C$22),1,"")</f>
        <v/>
      </c>
      <c r="J3458" s="26">
        <v>3457</v>
      </c>
      <c r="R3458" s="15"/>
      <c r="S3458" s="15"/>
      <c r="EZ3458" s="134"/>
      <c r="FA3458" s="134"/>
      <c r="FB3458" s="134"/>
      <c r="FC3458" s="134"/>
      <c r="FD3458" s="134"/>
    </row>
    <row r="3459" spans="2:160" x14ac:dyDescent="0.2">
      <c r="B3459" s="55">
        <f t="shared" si="325"/>
        <v>0</v>
      </c>
      <c r="C3459" s="55" t="str">
        <f t="shared" si="326"/>
        <v/>
      </c>
      <c r="D3459" s="55" t="str">
        <f t="shared" si="327"/>
        <v/>
      </c>
      <c r="E3459" s="55" t="str">
        <f t="shared" si="328"/>
        <v/>
      </c>
      <c r="F3459" s="55" t="str">
        <f t="shared" si="329"/>
        <v/>
      </c>
      <c r="G3459" s="55" t="str">
        <f t="shared" si="324"/>
        <v/>
      </c>
      <c r="H3459" s="136" t="str">
        <f>IF(AND(M3459&gt;0,M3459&lt;='Summary STATS'!$C$22),1,"")</f>
        <v/>
      </c>
      <c r="J3459" s="26">
        <v>3458</v>
      </c>
      <c r="R3459" s="15"/>
      <c r="S3459" s="15"/>
      <c r="EZ3459" s="134"/>
      <c r="FA3459" s="134"/>
      <c r="FB3459" s="134"/>
      <c r="FC3459" s="134"/>
      <c r="FD3459" s="134"/>
    </row>
    <row r="3460" spans="2:160" x14ac:dyDescent="0.2">
      <c r="B3460" s="55">
        <f t="shared" si="325"/>
        <v>0</v>
      </c>
      <c r="C3460" s="55" t="str">
        <f t="shared" si="326"/>
        <v/>
      </c>
      <c r="D3460" s="55" t="str">
        <f t="shared" si="327"/>
        <v/>
      </c>
      <c r="E3460" s="55" t="str">
        <f t="shared" si="328"/>
        <v/>
      </c>
      <c r="F3460" s="55" t="str">
        <f t="shared" si="329"/>
        <v/>
      </c>
      <c r="G3460" s="55" t="str">
        <f t="shared" si="324"/>
        <v/>
      </c>
      <c r="H3460" s="136" t="str">
        <f>IF(AND(M3460&gt;0,M3460&lt;='Summary STATS'!$C$22),1,"")</f>
        <v/>
      </c>
      <c r="J3460" s="26">
        <v>3459</v>
      </c>
      <c r="R3460" s="15"/>
      <c r="S3460" s="15"/>
      <c r="EZ3460" s="134"/>
      <c r="FA3460" s="134"/>
      <c r="FB3460" s="134"/>
      <c r="FC3460" s="134"/>
      <c r="FD3460" s="134"/>
    </row>
    <row r="3461" spans="2:160" x14ac:dyDescent="0.2">
      <c r="B3461" s="55">
        <f t="shared" si="325"/>
        <v>0</v>
      </c>
      <c r="C3461" s="55" t="str">
        <f t="shared" si="326"/>
        <v/>
      </c>
      <c r="D3461" s="55" t="str">
        <f t="shared" si="327"/>
        <v/>
      </c>
      <c r="E3461" s="55" t="str">
        <f t="shared" si="328"/>
        <v/>
      </c>
      <c r="F3461" s="55" t="str">
        <f t="shared" si="329"/>
        <v/>
      </c>
      <c r="G3461" s="55" t="str">
        <f t="shared" si="324"/>
        <v/>
      </c>
      <c r="H3461" s="136" t="str">
        <f>IF(AND(M3461&gt;0,M3461&lt;='Summary STATS'!$C$22),1,"")</f>
        <v/>
      </c>
      <c r="J3461" s="26">
        <v>3460</v>
      </c>
      <c r="R3461" s="15"/>
      <c r="S3461" s="15"/>
      <c r="EZ3461" s="134"/>
      <c r="FA3461" s="134"/>
      <c r="FB3461" s="134"/>
      <c r="FC3461" s="134"/>
      <c r="FD3461" s="134"/>
    </row>
    <row r="3462" spans="2:160" x14ac:dyDescent="0.2">
      <c r="B3462" s="55">
        <f t="shared" si="325"/>
        <v>0</v>
      </c>
      <c r="C3462" s="55" t="str">
        <f t="shared" si="326"/>
        <v/>
      </c>
      <c r="D3462" s="55" t="str">
        <f t="shared" si="327"/>
        <v/>
      </c>
      <c r="E3462" s="55" t="str">
        <f t="shared" si="328"/>
        <v/>
      </c>
      <c r="F3462" s="55" t="str">
        <f t="shared" si="329"/>
        <v/>
      </c>
      <c r="G3462" s="55" t="str">
        <f t="shared" si="324"/>
        <v/>
      </c>
      <c r="H3462" s="136" t="str">
        <f>IF(AND(M3462&gt;0,M3462&lt;='Summary STATS'!$C$22),1,"")</f>
        <v/>
      </c>
      <c r="J3462" s="26">
        <v>3461</v>
      </c>
      <c r="R3462" s="15"/>
      <c r="S3462" s="15"/>
      <c r="EZ3462" s="134"/>
      <c r="FA3462" s="134"/>
      <c r="FB3462" s="134"/>
      <c r="FC3462" s="134"/>
      <c r="FD3462" s="134"/>
    </row>
    <row r="3463" spans="2:160" x14ac:dyDescent="0.2">
      <c r="B3463" s="55">
        <f t="shared" si="325"/>
        <v>0</v>
      </c>
      <c r="C3463" s="55" t="str">
        <f t="shared" si="326"/>
        <v/>
      </c>
      <c r="D3463" s="55" t="str">
        <f t="shared" si="327"/>
        <v/>
      </c>
      <c r="E3463" s="55" t="str">
        <f t="shared" si="328"/>
        <v/>
      </c>
      <c r="F3463" s="55" t="str">
        <f t="shared" si="329"/>
        <v/>
      </c>
      <c r="G3463" s="55" t="str">
        <f t="shared" si="324"/>
        <v/>
      </c>
      <c r="H3463" s="136" t="str">
        <f>IF(AND(M3463&gt;0,M3463&lt;='Summary STATS'!$C$22),1,"")</f>
        <v/>
      </c>
      <c r="J3463" s="26">
        <v>3462</v>
      </c>
      <c r="R3463" s="15"/>
      <c r="S3463" s="15"/>
      <c r="EZ3463" s="134"/>
      <c r="FA3463" s="134"/>
      <c r="FB3463" s="134"/>
      <c r="FC3463" s="134"/>
      <c r="FD3463" s="134"/>
    </row>
    <row r="3464" spans="2:160" x14ac:dyDescent="0.2">
      <c r="B3464" s="55">
        <f t="shared" si="325"/>
        <v>0</v>
      </c>
      <c r="C3464" s="55" t="str">
        <f t="shared" si="326"/>
        <v/>
      </c>
      <c r="D3464" s="55" t="str">
        <f t="shared" si="327"/>
        <v/>
      </c>
      <c r="E3464" s="55" t="str">
        <f t="shared" si="328"/>
        <v/>
      </c>
      <c r="F3464" s="55" t="str">
        <f t="shared" si="329"/>
        <v/>
      </c>
      <c r="G3464" s="55" t="str">
        <f t="shared" si="324"/>
        <v/>
      </c>
      <c r="H3464" s="136" t="str">
        <f>IF(AND(M3464&gt;0,M3464&lt;='Summary STATS'!$C$22),1,"")</f>
        <v/>
      </c>
      <c r="J3464" s="26">
        <v>3463</v>
      </c>
      <c r="R3464" s="15"/>
      <c r="S3464" s="15"/>
      <c r="EZ3464" s="134"/>
      <c r="FA3464" s="134"/>
      <c r="FB3464" s="134"/>
      <c r="FC3464" s="134"/>
      <c r="FD3464" s="134"/>
    </row>
    <row r="3465" spans="2:160" x14ac:dyDescent="0.2">
      <c r="B3465" s="55">
        <f t="shared" si="325"/>
        <v>0</v>
      </c>
      <c r="C3465" s="55" t="str">
        <f t="shared" si="326"/>
        <v/>
      </c>
      <c r="D3465" s="55" t="str">
        <f t="shared" si="327"/>
        <v/>
      </c>
      <c r="E3465" s="55" t="str">
        <f t="shared" si="328"/>
        <v/>
      </c>
      <c r="F3465" s="55" t="str">
        <f t="shared" si="329"/>
        <v/>
      </c>
      <c r="G3465" s="55" t="str">
        <f t="shared" si="324"/>
        <v/>
      </c>
      <c r="H3465" s="136" t="str">
        <f>IF(AND(M3465&gt;0,M3465&lt;='Summary STATS'!$C$22),1,"")</f>
        <v/>
      </c>
      <c r="J3465" s="26">
        <v>3464</v>
      </c>
      <c r="R3465" s="15"/>
      <c r="S3465" s="15"/>
      <c r="EZ3465" s="134"/>
      <c r="FA3465" s="134"/>
      <c r="FB3465" s="134"/>
      <c r="FC3465" s="134"/>
      <c r="FD3465" s="134"/>
    </row>
    <row r="3466" spans="2:160" x14ac:dyDescent="0.2">
      <c r="B3466" s="55">
        <f t="shared" si="325"/>
        <v>0</v>
      </c>
      <c r="C3466" s="55" t="str">
        <f t="shared" si="326"/>
        <v/>
      </c>
      <c r="D3466" s="55" t="str">
        <f t="shared" si="327"/>
        <v/>
      </c>
      <c r="E3466" s="55" t="str">
        <f t="shared" si="328"/>
        <v/>
      </c>
      <c r="F3466" s="55" t="str">
        <f t="shared" si="329"/>
        <v/>
      </c>
      <c r="G3466" s="55" t="str">
        <f t="shared" si="324"/>
        <v/>
      </c>
      <c r="H3466" s="136" t="str">
        <f>IF(AND(M3466&gt;0,M3466&lt;='Summary STATS'!$C$22),1,"")</f>
        <v/>
      </c>
      <c r="J3466" s="26">
        <v>3465</v>
      </c>
      <c r="R3466" s="15"/>
      <c r="S3466" s="15"/>
      <c r="EZ3466" s="134"/>
      <c r="FA3466" s="134"/>
      <c r="FB3466" s="134"/>
      <c r="FC3466" s="134"/>
      <c r="FD3466" s="134"/>
    </row>
    <row r="3467" spans="2:160" x14ac:dyDescent="0.2">
      <c r="B3467" s="55">
        <f t="shared" si="325"/>
        <v>0</v>
      </c>
      <c r="C3467" s="55" t="str">
        <f t="shared" si="326"/>
        <v/>
      </c>
      <c r="D3467" s="55" t="str">
        <f t="shared" si="327"/>
        <v/>
      </c>
      <c r="E3467" s="55" t="str">
        <f t="shared" si="328"/>
        <v/>
      </c>
      <c r="F3467" s="55" t="str">
        <f t="shared" si="329"/>
        <v/>
      </c>
      <c r="G3467" s="55" t="str">
        <f t="shared" si="324"/>
        <v/>
      </c>
      <c r="H3467" s="136" t="str">
        <f>IF(AND(M3467&gt;0,M3467&lt;='Summary STATS'!$C$22),1,"")</f>
        <v/>
      </c>
      <c r="J3467" s="26">
        <v>3466</v>
      </c>
      <c r="R3467" s="15"/>
      <c r="S3467" s="15"/>
      <c r="EZ3467" s="134"/>
      <c r="FA3467" s="134"/>
      <c r="FB3467" s="134"/>
      <c r="FC3467" s="134"/>
      <c r="FD3467" s="134"/>
    </row>
    <row r="3468" spans="2:160" x14ac:dyDescent="0.2">
      <c r="B3468" s="55">
        <f t="shared" si="325"/>
        <v>0</v>
      </c>
      <c r="C3468" s="55" t="str">
        <f t="shared" si="326"/>
        <v/>
      </c>
      <c r="D3468" s="55" t="str">
        <f t="shared" si="327"/>
        <v/>
      </c>
      <c r="E3468" s="55" t="str">
        <f t="shared" si="328"/>
        <v/>
      </c>
      <c r="F3468" s="55" t="str">
        <f t="shared" si="329"/>
        <v/>
      </c>
      <c r="G3468" s="55" t="str">
        <f t="shared" si="324"/>
        <v/>
      </c>
      <c r="H3468" s="136" t="str">
        <f>IF(AND(M3468&gt;0,M3468&lt;='Summary STATS'!$C$22),1,"")</f>
        <v/>
      </c>
      <c r="J3468" s="26">
        <v>3467</v>
      </c>
      <c r="R3468" s="15"/>
      <c r="S3468" s="15"/>
      <c r="EZ3468" s="134"/>
      <c r="FA3468" s="134"/>
      <c r="FB3468" s="134"/>
      <c r="FC3468" s="134"/>
      <c r="FD3468" s="134"/>
    </row>
    <row r="3469" spans="2:160" x14ac:dyDescent="0.2">
      <c r="B3469" s="55">
        <f t="shared" si="325"/>
        <v>0</v>
      </c>
      <c r="C3469" s="55" t="str">
        <f t="shared" si="326"/>
        <v/>
      </c>
      <c r="D3469" s="55" t="str">
        <f t="shared" si="327"/>
        <v/>
      </c>
      <c r="E3469" s="55" t="str">
        <f t="shared" si="328"/>
        <v/>
      </c>
      <c r="F3469" s="55" t="str">
        <f t="shared" si="329"/>
        <v/>
      </c>
      <c r="G3469" s="55" t="str">
        <f t="shared" si="324"/>
        <v/>
      </c>
      <c r="H3469" s="136" t="str">
        <f>IF(AND(M3469&gt;0,M3469&lt;='Summary STATS'!$C$22),1,"")</f>
        <v/>
      </c>
      <c r="J3469" s="26">
        <v>3468</v>
      </c>
      <c r="R3469" s="15"/>
      <c r="S3469" s="15"/>
      <c r="EZ3469" s="134"/>
      <c r="FA3469" s="134"/>
      <c r="FB3469" s="134"/>
      <c r="FC3469" s="134"/>
      <c r="FD3469" s="134"/>
    </row>
    <row r="3470" spans="2:160" x14ac:dyDescent="0.2">
      <c r="B3470" s="55">
        <f t="shared" si="325"/>
        <v>0</v>
      </c>
      <c r="C3470" s="55" t="str">
        <f t="shared" si="326"/>
        <v/>
      </c>
      <c r="D3470" s="55" t="str">
        <f t="shared" si="327"/>
        <v/>
      </c>
      <c r="E3470" s="55" t="str">
        <f t="shared" si="328"/>
        <v/>
      </c>
      <c r="F3470" s="55" t="str">
        <f t="shared" si="329"/>
        <v/>
      </c>
      <c r="G3470" s="55" t="str">
        <f t="shared" si="324"/>
        <v/>
      </c>
      <c r="H3470" s="136" t="str">
        <f>IF(AND(M3470&gt;0,M3470&lt;='Summary STATS'!$C$22),1,"")</f>
        <v/>
      </c>
      <c r="J3470" s="26">
        <v>3469</v>
      </c>
      <c r="R3470" s="15"/>
      <c r="S3470" s="15"/>
      <c r="EZ3470" s="134"/>
      <c r="FA3470" s="134"/>
      <c r="FB3470" s="134"/>
      <c r="FC3470" s="134"/>
      <c r="FD3470" s="134"/>
    </row>
    <row r="3471" spans="2:160" x14ac:dyDescent="0.2">
      <c r="B3471" s="55">
        <f t="shared" si="325"/>
        <v>0</v>
      </c>
      <c r="C3471" s="55" t="str">
        <f t="shared" si="326"/>
        <v/>
      </c>
      <c r="D3471" s="55" t="str">
        <f t="shared" si="327"/>
        <v/>
      </c>
      <c r="E3471" s="55" t="str">
        <f t="shared" si="328"/>
        <v/>
      </c>
      <c r="F3471" s="55" t="str">
        <f t="shared" si="329"/>
        <v/>
      </c>
      <c r="G3471" s="55" t="str">
        <f t="shared" si="324"/>
        <v/>
      </c>
      <c r="H3471" s="136" t="str">
        <f>IF(AND(M3471&gt;0,M3471&lt;='Summary STATS'!$C$22),1,"")</f>
        <v/>
      </c>
      <c r="J3471" s="26">
        <v>3470</v>
      </c>
      <c r="R3471" s="15"/>
      <c r="S3471" s="15"/>
      <c r="EZ3471" s="134"/>
      <c r="FA3471" s="134"/>
      <c r="FB3471" s="134"/>
      <c r="FC3471" s="134"/>
      <c r="FD3471" s="134"/>
    </row>
    <row r="3472" spans="2:160" x14ac:dyDescent="0.2">
      <c r="B3472" s="55">
        <f t="shared" si="325"/>
        <v>0</v>
      </c>
      <c r="C3472" s="55" t="str">
        <f t="shared" si="326"/>
        <v/>
      </c>
      <c r="D3472" s="55" t="str">
        <f t="shared" si="327"/>
        <v/>
      </c>
      <c r="E3472" s="55" t="str">
        <f t="shared" si="328"/>
        <v/>
      </c>
      <c r="F3472" s="55" t="str">
        <f t="shared" si="329"/>
        <v/>
      </c>
      <c r="G3472" s="55" t="str">
        <f t="shared" si="324"/>
        <v/>
      </c>
      <c r="H3472" s="136" t="str">
        <f>IF(AND(M3472&gt;0,M3472&lt;='Summary STATS'!$C$22),1,"")</f>
        <v/>
      </c>
      <c r="J3472" s="26">
        <v>3471</v>
      </c>
      <c r="R3472" s="15"/>
      <c r="S3472" s="15"/>
      <c r="EZ3472" s="134"/>
      <c r="FA3472" s="134"/>
      <c r="FB3472" s="134"/>
      <c r="FC3472" s="134"/>
      <c r="FD3472" s="134"/>
    </row>
    <row r="3473" spans="2:160" x14ac:dyDescent="0.2">
      <c r="B3473" s="55">
        <f t="shared" si="325"/>
        <v>0</v>
      </c>
      <c r="C3473" s="55" t="str">
        <f t="shared" si="326"/>
        <v/>
      </c>
      <c r="D3473" s="55" t="str">
        <f t="shared" si="327"/>
        <v/>
      </c>
      <c r="E3473" s="55" t="str">
        <f t="shared" si="328"/>
        <v/>
      </c>
      <c r="F3473" s="55" t="str">
        <f t="shared" si="329"/>
        <v/>
      </c>
      <c r="G3473" s="55" t="str">
        <f t="shared" si="324"/>
        <v/>
      </c>
      <c r="H3473" s="136" t="str">
        <f>IF(AND(M3473&gt;0,M3473&lt;='Summary STATS'!$C$22),1,"")</f>
        <v/>
      </c>
      <c r="J3473" s="26">
        <v>3472</v>
      </c>
      <c r="R3473" s="15"/>
      <c r="S3473" s="15"/>
      <c r="EZ3473" s="134"/>
      <c r="FA3473" s="134"/>
      <c r="FB3473" s="134"/>
      <c r="FC3473" s="134"/>
      <c r="FD3473" s="134"/>
    </row>
    <row r="3474" spans="2:160" x14ac:dyDescent="0.2">
      <c r="B3474" s="55">
        <f t="shared" si="325"/>
        <v>0</v>
      </c>
      <c r="C3474" s="55" t="str">
        <f t="shared" si="326"/>
        <v/>
      </c>
      <c r="D3474" s="55" t="str">
        <f t="shared" si="327"/>
        <v/>
      </c>
      <c r="E3474" s="55" t="str">
        <f t="shared" si="328"/>
        <v/>
      </c>
      <c r="F3474" s="55" t="str">
        <f t="shared" si="329"/>
        <v/>
      </c>
      <c r="G3474" s="55" t="str">
        <f t="shared" si="324"/>
        <v/>
      </c>
      <c r="H3474" s="136" t="str">
        <f>IF(AND(M3474&gt;0,M3474&lt;='Summary STATS'!$C$22),1,"")</f>
        <v/>
      </c>
      <c r="J3474" s="26">
        <v>3473</v>
      </c>
      <c r="R3474" s="15"/>
      <c r="S3474" s="15"/>
      <c r="EZ3474" s="134"/>
      <c r="FA3474" s="134"/>
      <c r="FB3474" s="134"/>
      <c r="FC3474" s="134"/>
      <c r="FD3474" s="134"/>
    </row>
    <row r="3475" spans="2:160" x14ac:dyDescent="0.2">
      <c r="B3475" s="55">
        <f t="shared" si="325"/>
        <v>0</v>
      </c>
      <c r="C3475" s="55" t="str">
        <f t="shared" si="326"/>
        <v/>
      </c>
      <c r="D3475" s="55" t="str">
        <f t="shared" si="327"/>
        <v/>
      </c>
      <c r="E3475" s="55" t="str">
        <f t="shared" si="328"/>
        <v/>
      </c>
      <c r="F3475" s="55" t="str">
        <f t="shared" si="329"/>
        <v/>
      </c>
      <c r="G3475" s="55" t="str">
        <f t="shared" si="324"/>
        <v/>
      </c>
      <c r="H3475" s="136" t="str">
        <f>IF(AND(M3475&gt;0,M3475&lt;='Summary STATS'!$C$22),1,"")</f>
        <v/>
      </c>
      <c r="J3475" s="26">
        <v>3474</v>
      </c>
      <c r="R3475" s="15"/>
      <c r="S3475" s="15"/>
      <c r="EZ3475" s="134"/>
      <c r="FA3475" s="134"/>
      <c r="FB3475" s="134"/>
      <c r="FC3475" s="134"/>
      <c r="FD3475" s="134"/>
    </row>
    <row r="3476" spans="2:160" x14ac:dyDescent="0.2">
      <c r="B3476" s="55">
        <f t="shared" si="325"/>
        <v>0</v>
      </c>
      <c r="C3476" s="55" t="str">
        <f t="shared" si="326"/>
        <v/>
      </c>
      <c r="D3476" s="55" t="str">
        <f t="shared" si="327"/>
        <v/>
      </c>
      <c r="E3476" s="55" t="str">
        <f t="shared" si="328"/>
        <v/>
      </c>
      <c r="F3476" s="55" t="str">
        <f t="shared" si="329"/>
        <v/>
      </c>
      <c r="G3476" s="55" t="str">
        <f t="shared" si="324"/>
        <v/>
      </c>
      <c r="H3476" s="136" t="str">
        <f>IF(AND(M3476&gt;0,M3476&lt;='Summary STATS'!$C$22),1,"")</f>
        <v/>
      </c>
      <c r="J3476" s="26">
        <v>3475</v>
      </c>
      <c r="R3476" s="15"/>
      <c r="S3476" s="15"/>
      <c r="EZ3476" s="134"/>
      <c r="FA3476" s="134"/>
      <c r="FB3476" s="134"/>
      <c r="FC3476" s="134"/>
      <c r="FD3476" s="134"/>
    </row>
    <row r="3477" spans="2:160" x14ac:dyDescent="0.2">
      <c r="B3477" s="55">
        <f t="shared" si="325"/>
        <v>0</v>
      </c>
      <c r="C3477" s="55" t="str">
        <f t="shared" si="326"/>
        <v/>
      </c>
      <c r="D3477" s="55" t="str">
        <f t="shared" si="327"/>
        <v/>
      </c>
      <c r="E3477" s="55" t="str">
        <f t="shared" si="328"/>
        <v/>
      </c>
      <c r="F3477" s="55" t="str">
        <f t="shared" si="329"/>
        <v/>
      </c>
      <c r="G3477" s="55" t="str">
        <f t="shared" si="324"/>
        <v/>
      </c>
      <c r="H3477" s="136" t="str">
        <f>IF(AND(M3477&gt;0,M3477&lt;='Summary STATS'!$C$22),1,"")</f>
        <v/>
      </c>
      <c r="J3477" s="26">
        <v>3476</v>
      </c>
      <c r="R3477" s="15"/>
      <c r="S3477" s="15"/>
      <c r="EZ3477" s="134"/>
      <c r="FA3477" s="134"/>
      <c r="FB3477" s="134"/>
      <c r="FC3477" s="134"/>
      <c r="FD3477" s="134"/>
    </row>
    <row r="3478" spans="2:160" x14ac:dyDescent="0.2">
      <c r="B3478" s="55">
        <f t="shared" si="325"/>
        <v>0</v>
      </c>
      <c r="C3478" s="55" t="str">
        <f t="shared" si="326"/>
        <v/>
      </c>
      <c r="D3478" s="55" t="str">
        <f t="shared" si="327"/>
        <v/>
      </c>
      <c r="E3478" s="55" t="str">
        <f t="shared" si="328"/>
        <v/>
      </c>
      <c r="F3478" s="55" t="str">
        <f t="shared" si="329"/>
        <v/>
      </c>
      <c r="G3478" s="55" t="str">
        <f t="shared" si="324"/>
        <v/>
      </c>
      <c r="H3478" s="136" t="str">
        <f>IF(AND(M3478&gt;0,M3478&lt;='Summary STATS'!$C$22),1,"")</f>
        <v/>
      </c>
      <c r="J3478" s="26">
        <v>3477</v>
      </c>
      <c r="R3478" s="15"/>
      <c r="S3478" s="15"/>
      <c r="EZ3478" s="134"/>
      <c r="FA3478" s="134"/>
      <c r="FB3478" s="134"/>
      <c r="FC3478" s="134"/>
      <c r="FD3478" s="134"/>
    </row>
    <row r="3479" spans="2:160" x14ac:dyDescent="0.2">
      <c r="B3479" s="55">
        <f t="shared" si="325"/>
        <v>0</v>
      </c>
      <c r="C3479" s="55" t="str">
        <f t="shared" si="326"/>
        <v/>
      </c>
      <c r="D3479" s="55" t="str">
        <f t="shared" si="327"/>
        <v/>
      </c>
      <c r="E3479" s="55" t="str">
        <f t="shared" si="328"/>
        <v/>
      </c>
      <c r="F3479" s="55" t="str">
        <f t="shared" si="329"/>
        <v/>
      </c>
      <c r="G3479" s="55" t="str">
        <f t="shared" si="324"/>
        <v/>
      </c>
      <c r="H3479" s="136" t="str">
        <f>IF(AND(M3479&gt;0,M3479&lt;='Summary STATS'!$C$22),1,"")</f>
        <v/>
      </c>
      <c r="J3479" s="26">
        <v>3478</v>
      </c>
      <c r="R3479" s="15"/>
      <c r="S3479" s="15"/>
      <c r="EZ3479" s="134"/>
      <c r="FA3479" s="134"/>
      <c r="FB3479" s="134"/>
      <c r="FC3479" s="134"/>
      <c r="FD3479" s="134"/>
    </row>
    <row r="3480" spans="2:160" x14ac:dyDescent="0.2">
      <c r="B3480" s="55">
        <f t="shared" si="325"/>
        <v>0</v>
      </c>
      <c r="C3480" s="55" t="str">
        <f t="shared" si="326"/>
        <v/>
      </c>
      <c r="D3480" s="55" t="str">
        <f t="shared" si="327"/>
        <v/>
      </c>
      <c r="E3480" s="55" t="str">
        <f t="shared" si="328"/>
        <v/>
      </c>
      <c r="F3480" s="55" t="str">
        <f t="shared" si="329"/>
        <v/>
      </c>
      <c r="G3480" s="55" t="str">
        <f t="shared" si="324"/>
        <v/>
      </c>
      <c r="H3480" s="136" t="str">
        <f>IF(AND(M3480&gt;0,M3480&lt;='Summary STATS'!$C$22),1,"")</f>
        <v/>
      </c>
      <c r="J3480" s="26">
        <v>3479</v>
      </c>
      <c r="R3480" s="15"/>
      <c r="S3480" s="15"/>
      <c r="EZ3480" s="134"/>
      <c r="FA3480" s="134"/>
      <c r="FB3480" s="134"/>
      <c r="FC3480" s="134"/>
      <c r="FD3480" s="134"/>
    </row>
    <row r="3481" spans="2:160" x14ac:dyDescent="0.2">
      <c r="B3481" s="55">
        <f t="shared" si="325"/>
        <v>0</v>
      </c>
      <c r="C3481" s="55" t="str">
        <f t="shared" si="326"/>
        <v/>
      </c>
      <c r="D3481" s="55" t="str">
        <f t="shared" si="327"/>
        <v/>
      </c>
      <c r="E3481" s="55" t="str">
        <f t="shared" si="328"/>
        <v/>
      </c>
      <c r="F3481" s="55" t="str">
        <f t="shared" si="329"/>
        <v/>
      </c>
      <c r="G3481" s="55" t="str">
        <f t="shared" si="324"/>
        <v/>
      </c>
      <c r="H3481" s="136" t="str">
        <f>IF(AND(M3481&gt;0,M3481&lt;='Summary STATS'!$C$22),1,"")</f>
        <v/>
      </c>
      <c r="J3481" s="26">
        <v>3480</v>
      </c>
      <c r="R3481" s="15"/>
      <c r="S3481" s="15"/>
      <c r="EZ3481" s="134"/>
      <c r="FA3481" s="134"/>
      <c r="FB3481" s="134"/>
      <c r="FC3481" s="134"/>
      <c r="FD3481" s="134"/>
    </row>
    <row r="3482" spans="2:160" x14ac:dyDescent="0.2">
      <c r="B3482" s="55">
        <f t="shared" si="325"/>
        <v>0</v>
      </c>
      <c r="C3482" s="55" t="str">
        <f t="shared" si="326"/>
        <v/>
      </c>
      <c r="D3482" s="55" t="str">
        <f t="shared" si="327"/>
        <v/>
      </c>
      <c r="E3482" s="55" t="str">
        <f t="shared" si="328"/>
        <v/>
      </c>
      <c r="F3482" s="55" t="str">
        <f t="shared" si="329"/>
        <v/>
      </c>
      <c r="G3482" s="55" t="str">
        <f t="shared" ref="G3482:G3545" si="330">IF($B3482&gt;=1,$M3482,"")</f>
        <v/>
      </c>
      <c r="H3482" s="136" t="str">
        <f>IF(AND(M3482&gt;0,M3482&lt;='Summary STATS'!$C$22),1,"")</f>
        <v/>
      </c>
      <c r="J3482" s="26">
        <v>3481</v>
      </c>
      <c r="R3482" s="15"/>
      <c r="S3482" s="15"/>
      <c r="EZ3482" s="134"/>
      <c r="FA3482" s="134"/>
      <c r="FB3482" s="134"/>
      <c r="FC3482" s="134"/>
      <c r="FD3482" s="134"/>
    </row>
    <row r="3483" spans="2:160" x14ac:dyDescent="0.2">
      <c r="B3483" s="55">
        <f t="shared" si="325"/>
        <v>0</v>
      </c>
      <c r="C3483" s="55" t="str">
        <f t="shared" si="326"/>
        <v/>
      </c>
      <c r="D3483" s="55" t="str">
        <f t="shared" si="327"/>
        <v/>
      </c>
      <c r="E3483" s="55" t="str">
        <f t="shared" si="328"/>
        <v/>
      </c>
      <c r="F3483" s="55" t="str">
        <f t="shared" si="329"/>
        <v/>
      </c>
      <c r="G3483" s="55" t="str">
        <f t="shared" si="330"/>
        <v/>
      </c>
      <c r="H3483" s="136" t="str">
        <f>IF(AND(M3483&gt;0,M3483&lt;='Summary STATS'!$C$22),1,"")</f>
        <v/>
      </c>
      <c r="J3483" s="26">
        <v>3482</v>
      </c>
      <c r="R3483" s="15"/>
      <c r="S3483" s="15"/>
      <c r="EZ3483" s="134"/>
      <c r="FA3483" s="134"/>
      <c r="FB3483" s="134"/>
      <c r="FC3483" s="134"/>
      <c r="FD3483" s="134"/>
    </row>
    <row r="3484" spans="2:160" x14ac:dyDescent="0.2">
      <c r="B3484" s="55">
        <f t="shared" si="325"/>
        <v>0</v>
      </c>
      <c r="C3484" s="55" t="str">
        <f t="shared" si="326"/>
        <v/>
      </c>
      <c r="D3484" s="55" t="str">
        <f t="shared" si="327"/>
        <v/>
      </c>
      <c r="E3484" s="55" t="str">
        <f t="shared" si="328"/>
        <v/>
      </c>
      <c r="F3484" s="55" t="str">
        <f t="shared" si="329"/>
        <v/>
      </c>
      <c r="G3484" s="55" t="str">
        <f t="shared" si="330"/>
        <v/>
      </c>
      <c r="H3484" s="136" t="str">
        <f>IF(AND(M3484&gt;0,M3484&lt;='Summary STATS'!$C$22),1,"")</f>
        <v/>
      </c>
      <c r="J3484" s="26">
        <v>3483</v>
      </c>
      <c r="R3484" s="15"/>
      <c r="S3484" s="15"/>
      <c r="EZ3484" s="134"/>
      <c r="FA3484" s="134"/>
      <c r="FB3484" s="134"/>
      <c r="FC3484" s="134"/>
      <c r="FD3484" s="134"/>
    </row>
    <row r="3485" spans="2:160" x14ac:dyDescent="0.2">
      <c r="B3485" s="55">
        <f t="shared" si="325"/>
        <v>0</v>
      </c>
      <c r="C3485" s="55" t="str">
        <f t="shared" si="326"/>
        <v/>
      </c>
      <c r="D3485" s="55" t="str">
        <f t="shared" si="327"/>
        <v/>
      </c>
      <c r="E3485" s="55" t="str">
        <f t="shared" si="328"/>
        <v/>
      </c>
      <c r="F3485" s="55" t="str">
        <f t="shared" si="329"/>
        <v/>
      </c>
      <c r="G3485" s="55" t="str">
        <f t="shared" si="330"/>
        <v/>
      </c>
      <c r="H3485" s="136" t="str">
        <f>IF(AND(M3485&gt;0,M3485&lt;='Summary STATS'!$C$22),1,"")</f>
        <v/>
      </c>
      <c r="J3485" s="26">
        <v>3484</v>
      </c>
      <c r="R3485" s="15"/>
      <c r="S3485" s="15"/>
      <c r="EZ3485" s="134"/>
      <c r="FA3485" s="134"/>
      <c r="FB3485" s="134"/>
      <c r="FC3485" s="134"/>
      <c r="FD3485" s="134"/>
    </row>
    <row r="3486" spans="2:160" x14ac:dyDescent="0.2">
      <c r="B3486" s="55">
        <f t="shared" si="325"/>
        <v>0</v>
      </c>
      <c r="C3486" s="55" t="str">
        <f t="shared" si="326"/>
        <v/>
      </c>
      <c r="D3486" s="55" t="str">
        <f t="shared" si="327"/>
        <v/>
      </c>
      <c r="E3486" s="55" t="str">
        <f t="shared" si="328"/>
        <v/>
      </c>
      <c r="F3486" s="55" t="str">
        <f t="shared" si="329"/>
        <v/>
      </c>
      <c r="G3486" s="55" t="str">
        <f t="shared" si="330"/>
        <v/>
      </c>
      <c r="H3486" s="136" t="str">
        <f>IF(AND(M3486&gt;0,M3486&lt;='Summary STATS'!$C$22),1,"")</f>
        <v/>
      </c>
      <c r="J3486" s="26">
        <v>3485</v>
      </c>
      <c r="R3486" s="15"/>
      <c r="S3486" s="15"/>
      <c r="EZ3486" s="134"/>
      <c r="FA3486" s="134"/>
      <c r="FB3486" s="134"/>
      <c r="FC3486" s="134"/>
      <c r="FD3486" s="134"/>
    </row>
    <row r="3487" spans="2:160" x14ac:dyDescent="0.2">
      <c r="B3487" s="55">
        <f t="shared" si="325"/>
        <v>0</v>
      </c>
      <c r="C3487" s="55" t="str">
        <f t="shared" si="326"/>
        <v/>
      </c>
      <c r="D3487" s="55" t="str">
        <f t="shared" si="327"/>
        <v/>
      </c>
      <c r="E3487" s="55" t="str">
        <f t="shared" si="328"/>
        <v/>
      </c>
      <c r="F3487" s="55" t="str">
        <f t="shared" si="329"/>
        <v/>
      </c>
      <c r="G3487" s="55" t="str">
        <f t="shared" si="330"/>
        <v/>
      </c>
      <c r="H3487" s="136" t="str">
        <f>IF(AND(M3487&gt;0,M3487&lt;='Summary STATS'!$C$22),1,"")</f>
        <v/>
      </c>
      <c r="J3487" s="26">
        <v>3486</v>
      </c>
      <c r="R3487" s="15"/>
      <c r="S3487" s="15"/>
      <c r="EZ3487" s="134"/>
      <c r="FA3487" s="134"/>
      <c r="FB3487" s="134"/>
      <c r="FC3487" s="134"/>
      <c r="FD3487" s="134"/>
    </row>
    <row r="3488" spans="2:160" x14ac:dyDescent="0.2">
      <c r="B3488" s="55">
        <f t="shared" si="325"/>
        <v>0</v>
      </c>
      <c r="C3488" s="55" t="str">
        <f t="shared" si="326"/>
        <v/>
      </c>
      <c r="D3488" s="55" t="str">
        <f t="shared" si="327"/>
        <v/>
      </c>
      <c r="E3488" s="55" t="str">
        <f t="shared" si="328"/>
        <v/>
      </c>
      <c r="F3488" s="55" t="str">
        <f t="shared" si="329"/>
        <v/>
      </c>
      <c r="G3488" s="55" t="str">
        <f t="shared" si="330"/>
        <v/>
      </c>
      <c r="H3488" s="136" t="str">
        <f>IF(AND(M3488&gt;0,M3488&lt;='Summary STATS'!$C$22),1,"")</f>
        <v/>
      </c>
      <c r="J3488" s="26">
        <v>3487</v>
      </c>
      <c r="R3488" s="15"/>
      <c r="S3488" s="15"/>
      <c r="EZ3488" s="134"/>
      <c r="FA3488" s="134"/>
      <c r="FB3488" s="134"/>
      <c r="FC3488" s="134"/>
      <c r="FD3488" s="134"/>
    </row>
    <row r="3489" spans="2:160" x14ac:dyDescent="0.2">
      <c r="B3489" s="55">
        <f t="shared" si="325"/>
        <v>0</v>
      </c>
      <c r="C3489" s="55" t="str">
        <f t="shared" si="326"/>
        <v/>
      </c>
      <c r="D3489" s="55" t="str">
        <f t="shared" si="327"/>
        <v/>
      </c>
      <c r="E3489" s="55" t="str">
        <f t="shared" si="328"/>
        <v/>
      </c>
      <c r="F3489" s="55" t="str">
        <f t="shared" si="329"/>
        <v/>
      </c>
      <c r="G3489" s="55" t="str">
        <f t="shared" si="330"/>
        <v/>
      </c>
      <c r="H3489" s="136" t="str">
        <f>IF(AND(M3489&gt;0,M3489&lt;='Summary STATS'!$C$22),1,"")</f>
        <v/>
      </c>
      <c r="J3489" s="26">
        <v>3488</v>
      </c>
      <c r="R3489" s="15"/>
      <c r="S3489" s="15"/>
      <c r="EZ3489" s="134"/>
      <c r="FA3489" s="134"/>
      <c r="FB3489" s="134"/>
      <c r="FC3489" s="134"/>
      <c r="FD3489" s="134"/>
    </row>
    <row r="3490" spans="2:160" x14ac:dyDescent="0.2">
      <c r="B3490" s="55">
        <f t="shared" si="325"/>
        <v>0</v>
      </c>
      <c r="C3490" s="55" t="str">
        <f t="shared" si="326"/>
        <v/>
      </c>
      <c r="D3490" s="55" t="str">
        <f t="shared" si="327"/>
        <v/>
      </c>
      <c r="E3490" s="55" t="str">
        <f t="shared" si="328"/>
        <v/>
      </c>
      <c r="F3490" s="55" t="str">
        <f t="shared" si="329"/>
        <v/>
      </c>
      <c r="G3490" s="55" t="str">
        <f t="shared" si="330"/>
        <v/>
      </c>
      <c r="H3490" s="136" t="str">
        <f>IF(AND(M3490&gt;0,M3490&lt;='Summary STATS'!$C$22),1,"")</f>
        <v/>
      </c>
      <c r="J3490" s="26">
        <v>3489</v>
      </c>
      <c r="R3490" s="15"/>
      <c r="S3490" s="15"/>
      <c r="EZ3490" s="134"/>
      <c r="FA3490" s="134"/>
      <c r="FB3490" s="134"/>
      <c r="FC3490" s="134"/>
      <c r="FD3490" s="134"/>
    </row>
    <row r="3491" spans="2:160" x14ac:dyDescent="0.2">
      <c r="B3491" s="55">
        <f t="shared" si="325"/>
        <v>0</v>
      </c>
      <c r="C3491" s="55" t="str">
        <f t="shared" si="326"/>
        <v/>
      </c>
      <c r="D3491" s="55" t="str">
        <f t="shared" si="327"/>
        <v/>
      </c>
      <c r="E3491" s="55" t="str">
        <f t="shared" si="328"/>
        <v/>
      </c>
      <c r="F3491" s="55" t="str">
        <f t="shared" si="329"/>
        <v/>
      </c>
      <c r="G3491" s="55" t="str">
        <f t="shared" si="330"/>
        <v/>
      </c>
      <c r="H3491" s="136" t="str">
        <f>IF(AND(M3491&gt;0,M3491&lt;='Summary STATS'!$C$22),1,"")</f>
        <v/>
      </c>
      <c r="J3491" s="26">
        <v>3490</v>
      </c>
      <c r="R3491" s="15"/>
      <c r="S3491" s="15"/>
      <c r="EZ3491" s="134"/>
      <c r="FA3491" s="134"/>
      <c r="FB3491" s="134"/>
      <c r="FC3491" s="134"/>
      <c r="FD3491" s="134"/>
    </row>
    <row r="3492" spans="2:160" x14ac:dyDescent="0.2">
      <c r="B3492" s="55">
        <f t="shared" si="325"/>
        <v>0</v>
      </c>
      <c r="C3492" s="55" t="str">
        <f t="shared" si="326"/>
        <v/>
      </c>
      <c r="D3492" s="55" t="str">
        <f t="shared" si="327"/>
        <v/>
      </c>
      <c r="E3492" s="55" t="str">
        <f t="shared" si="328"/>
        <v/>
      </c>
      <c r="F3492" s="55" t="str">
        <f t="shared" si="329"/>
        <v/>
      </c>
      <c r="G3492" s="55" t="str">
        <f t="shared" si="330"/>
        <v/>
      </c>
      <c r="H3492" s="136" t="str">
        <f>IF(AND(M3492&gt;0,M3492&lt;='Summary STATS'!$C$22),1,"")</f>
        <v/>
      </c>
      <c r="J3492" s="26">
        <v>3491</v>
      </c>
      <c r="R3492" s="15"/>
      <c r="S3492" s="15"/>
      <c r="EZ3492" s="134"/>
      <c r="FA3492" s="134"/>
      <c r="FB3492" s="134"/>
      <c r="FC3492" s="134"/>
      <c r="FD3492" s="134"/>
    </row>
    <row r="3493" spans="2:160" x14ac:dyDescent="0.2">
      <c r="B3493" s="55">
        <f t="shared" si="325"/>
        <v>0</v>
      </c>
      <c r="C3493" s="55" t="str">
        <f t="shared" si="326"/>
        <v/>
      </c>
      <c r="D3493" s="55" t="str">
        <f t="shared" si="327"/>
        <v/>
      </c>
      <c r="E3493" s="55" t="str">
        <f t="shared" si="328"/>
        <v/>
      </c>
      <c r="F3493" s="55" t="str">
        <f t="shared" si="329"/>
        <v/>
      </c>
      <c r="G3493" s="55" t="str">
        <f t="shared" si="330"/>
        <v/>
      </c>
      <c r="H3493" s="136" t="str">
        <f>IF(AND(M3493&gt;0,M3493&lt;='Summary STATS'!$C$22),1,"")</f>
        <v/>
      </c>
      <c r="J3493" s="26">
        <v>3492</v>
      </c>
      <c r="R3493" s="15"/>
      <c r="S3493" s="15"/>
      <c r="EZ3493" s="134"/>
      <c r="FA3493" s="134"/>
      <c r="FB3493" s="134"/>
      <c r="FC3493" s="134"/>
      <c r="FD3493" s="134"/>
    </row>
    <row r="3494" spans="2:160" x14ac:dyDescent="0.2">
      <c r="B3494" s="55">
        <f t="shared" si="325"/>
        <v>0</v>
      </c>
      <c r="C3494" s="55" t="str">
        <f t="shared" si="326"/>
        <v/>
      </c>
      <c r="D3494" s="55" t="str">
        <f t="shared" si="327"/>
        <v/>
      </c>
      <c r="E3494" s="55" t="str">
        <f t="shared" si="328"/>
        <v/>
      </c>
      <c r="F3494" s="55" t="str">
        <f t="shared" si="329"/>
        <v/>
      </c>
      <c r="G3494" s="55" t="str">
        <f t="shared" si="330"/>
        <v/>
      </c>
      <c r="H3494" s="136" t="str">
        <f>IF(AND(M3494&gt;0,M3494&lt;='Summary STATS'!$C$22),1,"")</f>
        <v/>
      </c>
      <c r="J3494" s="26">
        <v>3493</v>
      </c>
      <c r="R3494" s="15"/>
      <c r="S3494" s="15"/>
      <c r="EZ3494" s="134"/>
      <c r="FA3494" s="134"/>
      <c r="FB3494" s="134"/>
      <c r="FC3494" s="134"/>
      <c r="FD3494" s="134"/>
    </row>
    <row r="3495" spans="2:160" x14ac:dyDescent="0.2">
      <c r="B3495" s="55">
        <f t="shared" si="325"/>
        <v>0</v>
      </c>
      <c r="C3495" s="55" t="str">
        <f t="shared" si="326"/>
        <v/>
      </c>
      <c r="D3495" s="55" t="str">
        <f t="shared" si="327"/>
        <v/>
      </c>
      <c r="E3495" s="55" t="str">
        <f t="shared" si="328"/>
        <v/>
      </c>
      <c r="F3495" s="55" t="str">
        <f t="shared" si="329"/>
        <v/>
      </c>
      <c r="G3495" s="55" t="str">
        <f t="shared" si="330"/>
        <v/>
      </c>
      <c r="H3495" s="136" t="str">
        <f>IF(AND(M3495&gt;0,M3495&lt;='Summary STATS'!$C$22),1,"")</f>
        <v/>
      </c>
      <c r="J3495" s="26">
        <v>3494</v>
      </c>
      <c r="R3495" s="15"/>
      <c r="S3495" s="15"/>
      <c r="EZ3495" s="134"/>
      <c r="FA3495" s="134"/>
      <c r="FB3495" s="134"/>
      <c r="FC3495" s="134"/>
      <c r="FD3495" s="134"/>
    </row>
    <row r="3496" spans="2:160" x14ac:dyDescent="0.2">
      <c r="B3496" s="55">
        <f t="shared" si="325"/>
        <v>0</v>
      </c>
      <c r="C3496" s="55" t="str">
        <f t="shared" si="326"/>
        <v/>
      </c>
      <c r="D3496" s="55" t="str">
        <f t="shared" si="327"/>
        <v/>
      </c>
      <c r="E3496" s="55" t="str">
        <f t="shared" si="328"/>
        <v/>
      </c>
      <c r="F3496" s="55" t="str">
        <f t="shared" si="329"/>
        <v/>
      </c>
      <c r="G3496" s="55" t="str">
        <f t="shared" si="330"/>
        <v/>
      </c>
      <c r="H3496" s="136" t="str">
        <f>IF(AND(M3496&gt;0,M3496&lt;='Summary STATS'!$C$22),1,"")</f>
        <v/>
      </c>
      <c r="J3496" s="26">
        <v>3495</v>
      </c>
      <c r="R3496" s="15"/>
      <c r="S3496" s="15"/>
      <c r="EZ3496" s="134"/>
      <c r="FA3496" s="134"/>
      <c r="FB3496" s="134"/>
      <c r="FC3496" s="134"/>
      <c r="FD3496" s="134"/>
    </row>
    <row r="3497" spans="2:160" x14ac:dyDescent="0.2">
      <c r="B3497" s="55">
        <f t="shared" si="325"/>
        <v>0</v>
      </c>
      <c r="C3497" s="55" t="str">
        <f t="shared" si="326"/>
        <v/>
      </c>
      <c r="D3497" s="55" t="str">
        <f t="shared" si="327"/>
        <v/>
      </c>
      <c r="E3497" s="55" t="str">
        <f t="shared" si="328"/>
        <v/>
      </c>
      <c r="F3497" s="55" t="str">
        <f t="shared" si="329"/>
        <v/>
      </c>
      <c r="G3497" s="55" t="str">
        <f t="shared" si="330"/>
        <v/>
      </c>
      <c r="H3497" s="136" t="str">
        <f>IF(AND(M3497&gt;0,M3497&lt;='Summary STATS'!$C$22),1,"")</f>
        <v/>
      </c>
      <c r="J3497" s="26">
        <v>3496</v>
      </c>
      <c r="R3497" s="15"/>
      <c r="S3497" s="15"/>
      <c r="EZ3497" s="134"/>
      <c r="FA3497" s="134"/>
      <c r="FB3497" s="134"/>
      <c r="FC3497" s="134"/>
      <c r="FD3497" s="134"/>
    </row>
    <row r="3498" spans="2:160" x14ac:dyDescent="0.2">
      <c r="B3498" s="55">
        <f t="shared" si="325"/>
        <v>0</v>
      </c>
      <c r="C3498" s="55" t="str">
        <f t="shared" si="326"/>
        <v/>
      </c>
      <c r="D3498" s="55" t="str">
        <f t="shared" si="327"/>
        <v/>
      </c>
      <c r="E3498" s="55" t="str">
        <f t="shared" si="328"/>
        <v/>
      </c>
      <c r="F3498" s="55" t="str">
        <f t="shared" si="329"/>
        <v/>
      </c>
      <c r="G3498" s="55" t="str">
        <f t="shared" si="330"/>
        <v/>
      </c>
      <c r="H3498" s="136" t="str">
        <f>IF(AND(M3498&gt;0,M3498&lt;='Summary STATS'!$C$22),1,"")</f>
        <v/>
      </c>
      <c r="J3498" s="26">
        <v>3497</v>
      </c>
      <c r="R3498" s="15"/>
      <c r="S3498" s="15"/>
      <c r="EZ3498" s="134"/>
      <c r="FA3498" s="134"/>
      <c r="FB3498" s="134"/>
      <c r="FC3498" s="134"/>
      <c r="FD3498" s="134"/>
    </row>
    <row r="3499" spans="2:160" x14ac:dyDescent="0.2">
      <c r="B3499" s="55">
        <f t="shared" si="325"/>
        <v>0</v>
      </c>
      <c r="C3499" s="55" t="str">
        <f t="shared" si="326"/>
        <v/>
      </c>
      <c r="D3499" s="55" t="str">
        <f t="shared" si="327"/>
        <v/>
      </c>
      <c r="E3499" s="55" t="str">
        <f t="shared" si="328"/>
        <v/>
      </c>
      <c r="F3499" s="55" t="str">
        <f t="shared" si="329"/>
        <v/>
      </c>
      <c r="G3499" s="55" t="str">
        <f t="shared" si="330"/>
        <v/>
      </c>
      <c r="H3499" s="136" t="str">
        <f>IF(AND(M3499&gt;0,M3499&lt;='Summary STATS'!$C$22),1,"")</f>
        <v/>
      </c>
      <c r="J3499" s="26">
        <v>3498</v>
      </c>
      <c r="R3499" s="15"/>
      <c r="S3499" s="15"/>
      <c r="EZ3499" s="134"/>
      <c r="FA3499" s="134"/>
      <c r="FB3499" s="134"/>
      <c r="FC3499" s="134"/>
      <c r="FD3499" s="134"/>
    </row>
    <row r="3500" spans="2:160" x14ac:dyDescent="0.2">
      <c r="B3500" s="55">
        <f t="shared" si="325"/>
        <v>0</v>
      </c>
      <c r="C3500" s="55" t="str">
        <f t="shared" si="326"/>
        <v/>
      </c>
      <c r="D3500" s="55" t="str">
        <f t="shared" si="327"/>
        <v/>
      </c>
      <c r="E3500" s="55" t="str">
        <f t="shared" si="328"/>
        <v/>
      </c>
      <c r="F3500" s="55" t="str">
        <f t="shared" si="329"/>
        <v/>
      </c>
      <c r="G3500" s="55" t="str">
        <f t="shared" si="330"/>
        <v/>
      </c>
      <c r="H3500" s="136" t="str">
        <f>IF(AND(M3500&gt;0,M3500&lt;='Summary STATS'!$C$22),1,"")</f>
        <v/>
      </c>
      <c r="J3500" s="26">
        <v>3499</v>
      </c>
      <c r="R3500" s="15"/>
      <c r="S3500" s="15"/>
      <c r="EZ3500" s="134"/>
      <c r="FA3500" s="134"/>
      <c r="FB3500" s="134"/>
      <c r="FC3500" s="134"/>
      <c r="FD3500" s="134"/>
    </row>
    <row r="3501" spans="2:160" x14ac:dyDescent="0.2">
      <c r="B3501" s="55">
        <f t="shared" si="325"/>
        <v>0</v>
      </c>
      <c r="C3501" s="55" t="str">
        <f t="shared" si="326"/>
        <v/>
      </c>
      <c r="D3501" s="55" t="str">
        <f t="shared" si="327"/>
        <v/>
      </c>
      <c r="E3501" s="55" t="str">
        <f t="shared" si="328"/>
        <v/>
      </c>
      <c r="F3501" s="55" t="str">
        <f t="shared" si="329"/>
        <v/>
      </c>
      <c r="G3501" s="55" t="str">
        <f t="shared" si="330"/>
        <v/>
      </c>
      <c r="H3501" s="136" t="str">
        <f>IF(AND(M3501&gt;0,M3501&lt;='Summary STATS'!$C$22),1,"")</f>
        <v/>
      </c>
      <c r="J3501" s="26">
        <v>3500</v>
      </c>
      <c r="R3501" s="15"/>
      <c r="S3501" s="15"/>
      <c r="EZ3501" s="134"/>
      <c r="FA3501" s="134"/>
      <c r="FB3501" s="134"/>
      <c r="FC3501" s="134"/>
      <c r="FD3501" s="134"/>
    </row>
    <row r="3502" spans="2:160" x14ac:dyDescent="0.2">
      <c r="B3502" s="55">
        <f t="shared" si="325"/>
        <v>0</v>
      </c>
      <c r="C3502" s="55" t="str">
        <f t="shared" si="326"/>
        <v/>
      </c>
      <c r="D3502" s="55" t="str">
        <f t="shared" si="327"/>
        <v/>
      </c>
      <c r="E3502" s="55" t="str">
        <f t="shared" si="328"/>
        <v/>
      </c>
      <c r="F3502" s="55" t="str">
        <f t="shared" si="329"/>
        <v/>
      </c>
      <c r="G3502" s="55" t="str">
        <f t="shared" si="330"/>
        <v/>
      </c>
      <c r="H3502" s="136" t="str">
        <f>IF(AND(M3502&gt;0,M3502&lt;='Summary STATS'!$C$22),1,"")</f>
        <v/>
      </c>
      <c r="J3502" s="26">
        <v>3501</v>
      </c>
      <c r="R3502" s="15"/>
      <c r="S3502" s="15"/>
      <c r="EZ3502" s="134"/>
      <c r="FA3502" s="134"/>
      <c r="FB3502" s="134"/>
      <c r="FC3502" s="134"/>
      <c r="FD3502" s="134"/>
    </row>
    <row r="3503" spans="2:160" x14ac:dyDescent="0.2">
      <c r="B3503" s="55">
        <f t="shared" si="325"/>
        <v>0</v>
      </c>
      <c r="C3503" s="55" t="str">
        <f t="shared" si="326"/>
        <v/>
      </c>
      <c r="D3503" s="55" t="str">
        <f t="shared" si="327"/>
        <v/>
      </c>
      <c r="E3503" s="55" t="str">
        <f t="shared" si="328"/>
        <v/>
      </c>
      <c r="F3503" s="55" t="str">
        <f t="shared" si="329"/>
        <v/>
      </c>
      <c r="G3503" s="55" t="str">
        <f t="shared" si="330"/>
        <v/>
      </c>
      <c r="H3503" s="136" t="str">
        <f>IF(AND(M3503&gt;0,M3503&lt;='Summary STATS'!$C$22),1,"")</f>
        <v/>
      </c>
      <c r="J3503" s="26">
        <v>3502</v>
      </c>
      <c r="R3503" s="15"/>
      <c r="S3503" s="15"/>
      <c r="EZ3503" s="134"/>
      <c r="FA3503" s="134"/>
      <c r="FB3503" s="134"/>
      <c r="FC3503" s="134"/>
      <c r="FD3503" s="134"/>
    </row>
    <row r="3504" spans="2:160" x14ac:dyDescent="0.2">
      <c r="B3504" s="55">
        <f t="shared" si="325"/>
        <v>0</v>
      </c>
      <c r="C3504" s="55" t="str">
        <f t="shared" si="326"/>
        <v/>
      </c>
      <c r="D3504" s="55" t="str">
        <f t="shared" si="327"/>
        <v/>
      </c>
      <c r="E3504" s="55" t="str">
        <f t="shared" si="328"/>
        <v/>
      </c>
      <c r="F3504" s="55" t="str">
        <f t="shared" si="329"/>
        <v/>
      </c>
      <c r="G3504" s="55" t="str">
        <f t="shared" si="330"/>
        <v/>
      </c>
      <c r="H3504" s="136" t="str">
        <f>IF(AND(M3504&gt;0,M3504&lt;='Summary STATS'!$C$22),1,"")</f>
        <v/>
      </c>
      <c r="J3504" s="26">
        <v>3503</v>
      </c>
      <c r="R3504" s="15"/>
      <c r="S3504" s="15"/>
      <c r="EZ3504" s="134"/>
      <c r="FA3504" s="134"/>
      <c r="FB3504" s="134"/>
      <c r="FC3504" s="134"/>
      <c r="FD3504" s="134"/>
    </row>
    <row r="3505" spans="2:160" x14ac:dyDescent="0.2">
      <c r="B3505" s="55">
        <f t="shared" si="325"/>
        <v>0</v>
      </c>
      <c r="C3505" s="55" t="str">
        <f t="shared" si="326"/>
        <v/>
      </c>
      <c r="D3505" s="55" t="str">
        <f t="shared" si="327"/>
        <v/>
      </c>
      <c r="E3505" s="55" t="str">
        <f t="shared" si="328"/>
        <v/>
      </c>
      <c r="F3505" s="55" t="str">
        <f t="shared" si="329"/>
        <v/>
      </c>
      <c r="G3505" s="55" t="str">
        <f t="shared" si="330"/>
        <v/>
      </c>
      <c r="H3505" s="136" t="str">
        <f>IF(AND(M3505&gt;0,M3505&lt;='Summary STATS'!$C$22),1,"")</f>
        <v/>
      </c>
      <c r="J3505" s="26">
        <v>3504</v>
      </c>
      <c r="R3505" s="15"/>
      <c r="S3505" s="15"/>
      <c r="EZ3505" s="134"/>
      <c r="FA3505" s="134"/>
      <c r="FB3505" s="134"/>
      <c r="FC3505" s="134"/>
      <c r="FD3505" s="134"/>
    </row>
    <row r="3506" spans="2:160" x14ac:dyDescent="0.2">
      <c r="B3506" s="55">
        <f t="shared" si="325"/>
        <v>0</v>
      </c>
      <c r="C3506" s="55" t="str">
        <f t="shared" si="326"/>
        <v/>
      </c>
      <c r="D3506" s="55" t="str">
        <f t="shared" si="327"/>
        <v/>
      </c>
      <c r="E3506" s="55" t="str">
        <f t="shared" si="328"/>
        <v/>
      </c>
      <c r="F3506" s="55" t="str">
        <f t="shared" si="329"/>
        <v/>
      </c>
      <c r="G3506" s="55" t="str">
        <f t="shared" si="330"/>
        <v/>
      </c>
      <c r="H3506" s="136" t="str">
        <f>IF(AND(M3506&gt;0,M3506&lt;='Summary STATS'!$C$22),1,"")</f>
        <v/>
      </c>
      <c r="J3506" s="26">
        <v>3505</v>
      </c>
      <c r="R3506" s="15"/>
      <c r="S3506" s="15"/>
      <c r="EZ3506" s="134"/>
      <c r="FA3506" s="134"/>
      <c r="FB3506" s="134"/>
      <c r="FC3506" s="134"/>
      <c r="FD3506" s="134"/>
    </row>
    <row r="3507" spans="2:160" x14ac:dyDescent="0.2">
      <c r="B3507" s="55">
        <f t="shared" si="325"/>
        <v>0</v>
      </c>
      <c r="C3507" s="55" t="str">
        <f t="shared" si="326"/>
        <v/>
      </c>
      <c r="D3507" s="55" t="str">
        <f t="shared" si="327"/>
        <v/>
      </c>
      <c r="E3507" s="55" t="str">
        <f t="shared" si="328"/>
        <v/>
      </c>
      <c r="F3507" s="55" t="str">
        <f t="shared" si="329"/>
        <v/>
      </c>
      <c r="G3507" s="55" t="str">
        <f t="shared" si="330"/>
        <v/>
      </c>
      <c r="H3507" s="136" t="str">
        <f>IF(AND(M3507&gt;0,M3507&lt;='Summary STATS'!$C$22),1,"")</f>
        <v/>
      </c>
      <c r="J3507" s="26">
        <v>3506</v>
      </c>
      <c r="R3507" s="15"/>
      <c r="S3507" s="15"/>
      <c r="EZ3507" s="134"/>
      <c r="FA3507" s="134"/>
      <c r="FB3507" s="134"/>
      <c r="FC3507" s="134"/>
      <c r="FD3507" s="134"/>
    </row>
    <row r="3508" spans="2:160" x14ac:dyDescent="0.2">
      <c r="B3508" s="55">
        <f t="shared" si="325"/>
        <v>0</v>
      </c>
      <c r="C3508" s="55" t="str">
        <f t="shared" si="326"/>
        <v/>
      </c>
      <c r="D3508" s="55" t="str">
        <f t="shared" si="327"/>
        <v/>
      </c>
      <c r="E3508" s="55" t="str">
        <f t="shared" si="328"/>
        <v/>
      </c>
      <c r="F3508" s="55" t="str">
        <f t="shared" si="329"/>
        <v/>
      </c>
      <c r="G3508" s="55" t="str">
        <f t="shared" si="330"/>
        <v/>
      </c>
      <c r="H3508" s="136" t="str">
        <f>IF(AND(M3508&gt;0,M3508&lt;='Summary STATS'!$C$22),1,"")</f>
        <v/>
      </c>
      <c r="J3508" s="26">
        <v>3507</v>
      </c>
      <c r="R3508" s="15"/>
      <c r="S3508" s="15"/>
      <c r="EZ3508" s="134"/>
      <c r="FA3508" s="134"/>
      <c r="FB3508" s="134"/>
      <c r="FC3508" s="134"/>
      <c r="FD3508" s="134"/>
    </row>
    <row r="3509" spans="2:160" x14ac:dyDescent="0.2">
      <c r="B3509" s="55">
        <f t="shared" si="325"/>
        <v>0</v>
      </c>
      <c r="C3509" s="55" t="str">
        <f t="shared" si="326"/>
        <v/>
      </c>
      <c r="D3509" s="55" t="str">
        <f t="shared" si="327"/>
        <v/>
      </c>
      <c r="E3509" s="55" t="str">
        <f t="shared" si="328"/>
        <v/>
      </c>
      <c r="F3509" s="55" t="str">
        <f t="shared" si="329"/>
        <v/>
      </c>
      <c r="G3509" s="55" t="str">
        <f t="shared" si="330"/>
        <v/>
      </c>
      <c r="H3509" s="136" t="str">
        <f>IF(AND(M3509&gt;0,M3509&lt;='Summary STATS'!$C$22),1,"")</f>
        <v/>
      </c>
      <c r="J3509" s="26">
        <v>3508</v>
      </c>
      <c r="R3509" s="15"/>
      <c r="S3509" s="15"/>
      <c r="EZ3509" s="134"/>
      <c r="FA3509" s="134"/>
      <c r="FB3509" s="134"/>
      <c r="FC3509" s="134"/>
      <c r="FD3509" s="134"/>
    </row>
    <row r="3510" spans="2:160" x14ac:dyDescent="0.2">
      <c r="B3510" s="55">
        <f t="shared" si="325"/>
        <v>0</v>
      </c>
      <c r="C3510" s="55" t="str">
        <f t="shared" si="326"/>
        <v/>
      </c>
      <c r="D3510" s="55" t="str">
        <f t="shared" si="327"/>
        <v/>
      </c>
      <c r="E3510" s="55" t="str">
        <f t="shared" si="328"/>
        <v/>
      </c>
      <c r="F3510" s="55" t="str">
        <f t="shared" si="329"/>
        <v/>
      </c>
      <c r="G3510" s="55" t="str">
        <f t="shared" si="330"/>
        <v/>
      </c>
      <c r="H3510" s="136" t="str">
        <f>IF(AND(M3510&gt;0,M3510&lt;='Summary STATS'!$C$22),1,"")</f>
        <v/>
      </c>
      <c r="J3510" s="26">
        <v>3509</v>
      </c>
      <c r="R3510" s="15"/>
      <c r="S3510" s="15"/>
      <c r="EZ3510" s="134"/>
      <c r="FA3510" s="134"/>
      <c r="FB3510" s="134"/>
      <c r="FC3510" s="134"/>
      <c r="FD3510" s="134"/>
    </row>
    <row r="3511" spans="2:160" x14ac:dyDescent="0.2">
      <c r="B3511" s="55">
        <f t="shared" si="325"/>
        <v>0</v>
      </c>
      <c r="C3511" s="55" t="str">
        <f t="shared" si="326"/>
        <v/>
      </c>
      <c r="D3511" s="55" t="str">
        <f t="shared" si="327"/>
        <v/>
      </c>
      <c r="E3511" s="55" t="str">
        <f t="shared" si="328"/>
        <v/>
      </c>
      <c r="F3511" s="55" t="str">
        <f t="shared" si="329"/>
        <v/>
      </c>
      <c r="G3511" s="55" t="str">
        <f t="shared" si="330"/>
        <v/>
      </c>
      <c r="H3511" s="136" t="str">
        <f>IF(AND(M3511&gt;0,M3511&lt;='Summary STATS'!$C$22),1,"")</f>
        <v/>
      </c>
      <c r="J3511" s="26">
        <v>3510</v>
      </c>
      <c r="R3511" s="15"/>
      <c r="S3511" s="15"/>
      <c r="EZ3511" s="134"/>
      <c r="FA3511" s="134"/>
      <c r="FB3511" s="134"/>
      <c r="FC3511" s="134"/>
      <c r="FD3511" s="134"/>
    </row>
    <row r="3512" spans="2:160" x14ac:dyDescent="0.2">
      <c r="B3512" s="55">
        <f t="shared" si="325"/>
        <v>0</v>
      </c>
      <c r="C3512" s="55" t="str">
        <f t="shared" si="326"/>
        <v/>
      </c>
      <c r="D3512" s="55" t="str">
        <f t="shared" si="327"/>
        <v/>
      </c>
      <c r="E3512" s="55" t="str">
        <f t="shared" si="328"/>
        <v/>
      </c>
      <c r="F3512" s="55" t="str">
        <f t="shared" si="329"/>
        <v/>
      </c>
      <c r="G3512" s="55" t="str">
        <f t="shared" si="330"/>
        <v/>
      </c>
      <c r="H3512" s="136" t="str">
        <f>IF(AND(M3512&gt;0,M3512&lt;='Summary STATS'!$C$22),1,"")</f>
        <v/>
      </c>
      <c r="J3512" s="26">
        <v>3511</v>
      </c>
      <c r="R3512" s="15"/>
      <c r="S3512" s="15"/>
      <c r="EZ3512" s="134"/>
      <c r="FA3512" s="134"/>
      <c r="FB3512" s="134"/>
      <c r="FC3512" s="134"/>
      <c r="FD3512" s="134"/>
    </row>
    <row r="3513" spans="2:160" x14ac:dyDescent="0.2">
      <c r="B3513" s="55">
        <f t="shared" si="325"/>
        <v>0</v>
      </c>
      <c r="C3513" s="55" t="str">
        <f t="shared" si="326"/>
        <v/>
      </c>
      <c r="D3513" s="55" t="str">
        <f t="shared" si="327"/>
        <v/>
      </c>
      <c r="E3513" s="55" t="str">
        <f t="shared" si="328"/>
        <v/>
      </c>
      <c r="F3513" s="55" t="str">
        <f t="shared" si="329"/>
        <v/>
      </c>
      <c r="G3513" s="55" t="str">
        <f t="shared" si="330"/>
        <v/>
      </c>
      <c r="H3513" s="136" t="str">
        <f>IF(AND(M3513&gt;0,M3513&lt;='Summary STATS'!$C$22),1,"")</f>
        <v/>
      </c>
      <c r="J3513" s="26">
        <v>3512</v>
      </c>
      <c r="R3513" s="15"/>
      <c r="S3513" s="15"/>
      <c r="EZ3513" s="134"/>
      <c r="FA3513" s="134"/>
      <c r="FB3513" s="134"/>
      <c r="FC3513" s="134"/>
      <c r="FD3513" s="134"/>
    </row>
    <row r="3514" spans="2:160" x14ac:dyDescent="0.2">
      <c r="B3514" s="55">
        <f t="shared" si="325"/>
        <v>0</v>
      </c>
      <c r="C3514" s="55" t="str">
        <f t="shared" si="326"/>
        <v/>
      </c>
      <c r="D3514" s="55" t="str">
        <f t="shared" si="327"/>
        <v/>
      </c>
      <c r="E3514" s="55" t="str">
        <f t="shared" si="328"/>
        <v/>
      </c>
      <c r="F3514" s="55" t="str">
        <f t="shared" si="329"/>
        <v/>
      </c>
      <c r="G3514" s="55" t="str">
        <f t="shared" si="330"/>
        <v/>
      </c>
      <c r="H3514" s="136" t="str">
        <f>IF(AND(M3514&gt;0,M3514&lt;='Summary STATS'!$C$22),1,"")</f>
        <v/>
      </c>
      <c r="J3514" s="26">
        <v>3513</v>
      </c>
      <c r="R3514" s="15"/>
      <c r="S3514" s="15"/>
      <c r="EZ3514" s="134"/>
      <c r="FA3514" s="134"/>
      <c r="FB3514" s="134"/>
      <c r="FC3514" s="134"/>
      <c r="FD3514" s="134"/>
    </row>
    <row r="3515" spans="2:160" x14ac:dyDescent="0.2">
      <c r="B3515" s="55">
        <f t="shared" si="325"/>
        <v>0</v>
      </c>
      <c r="C3515" s="55" t="str">
        <f t="shared" si="326"/>
        <v/>
      </c>
      <c r="D3515" s="55" t="str">
        <f t="shared" si="327"/>
        <v/>
      </c>
      <c r="E3515" s="55" t="str">
        <f t="shared" si="328"/>
        <v/>
      </c>
      <c r="F3515" s="55" t="str">
        <f t="shared" si="329"/>
        <v/>
      </c>
      <c r="G3515" s="55" t="str">
        <f t="shared" si="330"/>
        <v/>
      </c>
      <c r="H3515" s="136" t="str">
        <f>IF(AND(M3515&gt;0,M3515&lt;='Summary STATS'!$C$22),1,"")</f>
        <v/>
      </c>
      <c r="J3515" s="26">
        <v>3514</v>
      </c>
      <c r="R3515" s="15"/>
      <c r="S3515" s="15"/>
      <c r="EZ3515" s="134"/>
      <c r="FA3515" s="134"/>
      <c r="FB3515" s="134"/>
      <c r="FC3515" s="134"/>
      <c r="FD3515" s="134"/>
    </row>
    <row r="3516" spans="2:160" x14ac:dyDescent="0.2">
      <c r="B3516" s="55">
        <f t="shared" si="325"/>
        <v>0</v>
      </c>
      <c r="C3516" s="55" t="str">
        <f t="shared" si="326"/>
        <v/>
      </c>
      <c r="D3516" s="55" t="str">
        <f t="shared" si="327"/>
        <v/>
      </c>
      <c r="E3516" s="55" t="str">
        <f t="shared" si="328"/>
        <v/>
      </c>
      <c r="F3516" s="55" t="str">
        <f t="shared" si="329"/>
        <v/>
      </c>
      <c r="G3516" s="55" t="str">
        <f t="shared" si="330"/>
        <v/>
      </c>
      <c r="H3516" s="136" t="str">
        <f>IF(AND(M3516&gt;0,M3516&lt;='Summary STATS'!$C$22),1,"")</f>
        <v/>
      </c>
      <c r="J3516" s="26">
        <v>3515</v>
      </c>
      <c r="R3516" s="15"/>
      <c r="S3516" s="15"/>
      <c r="EZ3516" s="134"/>
      <c r="FA3516" s="134"/>
      <c r="FB3516" s="134"/>
      <c r="FC3516" s="134"/>
      <c r="FD3516" s="134"/>
    </row>
    <row r="3517" spans="2:160" x14ac:dyDescent="0.2">
      <c r="B3517" s="55">
        <f t="shared" si="325"/>
        <v>0</v>
      </c>
      <c r="C3517" s="55" t="str">
        <f t="shared" si="326"/>
        <v/>
      </c>
      <c r="D3517" s="55" t="str">
        <f t="shared" si="327"/>
        <v/>
      </c>
      <c r="E3517" s="55" t="str">
        <f t="shared" si="328"/>
        <v/>
      </c>
      <c r="F3517" s="55" t="str">
        <f t="shared" si="329"/>
        <v/>
      </c>
      <c r="G3517" s="55" t="str">
        <f t="shared" si="330"/>
        <v/>
      </c>
      <c r="H3517" s="136" t="str">
        <f>IF(AND(M3517&gt;0,M3517&lt;='Summary STATS'!$C$22),1,"")</f>
        <v/>
      </c>
      <c r="J3517" s="26">
        <v>3516</v>
      </c>
      <c r="R3517" s="15"/>
      <c r="S3517" s="15"/>
      <c r="EZ3517" s="134"/>
      <c r="FA3517" s="134"/>
      <c r="FB3517" s="134"/>
      <c r="FC3517" s="134"/>
      <c r="FD3517" s="134"/>
    </row>
    <row r="3518" spans="2:160" x14ac:dyDescent="0.2">
      <c r="B3518" s="55">
        <f t="shared" si="325"/>
        <v>0</v>
      </c>
      <c r="C3518" s="55" t="str">
        <f t="shared" si="326"/>
        <v/>
      </c>
      <c r="D3518" s="55" t="str">
        <f t="shared" si="327"/>
        <v/>
      </c>
      <c r="E3518" s="55" t="str">
        <f t="shared" si="328"/>
        <v/>
      </c>
      <c r="F3518" s="55" t="str">
        <f t="shared" si="329"/>
        <v/>
      </c>
      <c r="G3518" s="55" t="str">
        <f t="shared" si="330"/>
        <v/>
      </c>
      <c r="H3518" s="136" t="str">
        <f>IF(AND(M3518&gt;0,M3518&lt;='Summary STATS'!$C$22),1,"")</f>
        <v/>
      </c>
      <c r="J3518" s="26">
        <v>3517</v>
      </c>
      <c r="R3518" s="15"/>
      <c r="S3518" s="15"/>
      <c r="EZ3518" s="134"/>
      <c r="FA3518" s="134"/>
      <c r="FB3518" s="134"/>
      <c r="FC3518" s="134"/>
      <c r="FD3518" s="134"/>
    </row>
    <row r="3519" spans="2:160" x14ac:dyDescent="0.2">
      <c r="B3519" s="55">
        <f t="shared" si="325"/>
        <v>0</v>
      </c>
      <c r="C3519" s="55" t="str">
        <f t="shared" si="326"/>
        <v/>
      </c>
      <c r="D3519" s="55" t="str">
        <f t="shared" si="327"/>
        <v/>
      </c>
      <c r="E3519" s="55" t="str">
        <f t="shared" si="328"/>
        <v/>
      </c>
      <c r="F3519" s="55" t="str">
        <f t="shared" si="329"/>
        <v/>
      </c>
      <c r="G3519" s="55" t="str">
        <f t="shared" si="330"/>
        <v/>
      </c>
      <c r="H3519" s="136" t="str">
        <f>IF(AND(M3519&gt;0,M3519&lt;='Summary STATS'!$C$22),1,"")</f>
        <v/>
      </c>
      <c r="J3519" s="26">
        <v>3518</v>
      </c>
      <c r="R3519" s="15"/>
      <c r="S3519" s="15"/>
      <c r="EZ3519" s="134"/>
      <c r="FA3519" s="134"/>
      <c r="FB3519" s="134"/>
      <c r="FC3519" s="134"/>
      <c r="FD3519" s="134"/>
    </row>
    <row r="3520" spans="2:160" x14ac:dyDescent="0.2">
      <c r="B3520" s="55">
        <f t="shared" si="325"/>
        <v>0</v>
      </c>
      <c r="C3520" s="55" t="str">
        <f t="shared" si="326"/>
        <v/>
      </c>
      <c r="D3520" s="55" t="str">
        <f t="shared" si="327"/>
        <v/>
      </c>
      <c r="E3520" s="55" t="str">
        <f t="shared" si="328"/>
        <v/>
      </c>
      <c r="F3520" s="55" t="str">
        <f t="shared" si="329"/>
        <v/>
      </c>
      <c r="G3520" s="55" t="str">
        <f t="shared" si="330"/>
        <v/>
      </c>
      <c r="H3520" s="136" t="str">
        <f>IF(AND(M3520&gt;0,M3520&lt;='Summary STATS'!$C$22),1,"")</f>
        <v/>
      </c>
      <c r="J3520" s="26">
        <v>3519</v>
      </c>
      <c r="R3520" s="15"/>
      <c r="S3520" s="15"/>
      <c r="EZ3520" s="134"/>
      <c r="FA3520" s="134"/>
      <c r="FB3520" s="134"/>
      <c r="FC3520" s="134"/>
      <c r="FD3520" s="134"/>
    </row>
    <row r="3521" spans="2:160" x14ac:dyDescent="0.2">
      <c r="B3521" s="55">
        <f t="shared" si="325"/>
        <v>0</v>
      </c>
      <c r="C3521" s="55" t="str">
        <f t="shared" si="326"/>
        <v/>
      </c>
      <c r="D3521" s="55" t="str">
        <f t="shared" si="327"/>
        <v/>
      </c>
      <c r="E3521" s="55" t="str">
        <f t="shared" si="328"/>
        <v/>
      </c>
      <c r="F3521" s="55" t="str">
        <f t="shared" si="329"/>
        <v/>
      </c>
      <c r="G3521" s="55" t="str">
        <f t="shared" si="330"/>
        <v/>
      </c>
      <c r="H3521" s="136" t="str">
        <f>IF(AND(M3521&gt;0,M3521&lt;='Summary STATS'!$C$22),1,"")</f>
        <v/>
      </c>
      <c r="J3521" s="26">
        <v>3520</v>
      </c>
      <c r="R3521" s="15"/>
      <c r="S3521" s="15"/>
      <c r="EZ3521" s="134"/>
      <c r="FA3521" s="134"/>
      <c r="FB3521" s="134"/>
      <c r="FC3521" s="134"/>
      <c r="FD3521" s="134"/>
    </row>
    <row r="3522" spans="2:160" x14ac:dyDescent="0.2">
      <c r="B3522" s="55">
        <f t="shared" ref="B3522:B3585" si="331">COUNT(R3522:EY3522,FE3522:FM3522)</f>
        <v>0</v>
      </c>
      <c r="C3522" s="55" t="str">
        <f t="shared" ref="C3522:C3585" si="332">IF(COUNT(R3522:EY3522,FE3522:FM3522)&gt;0,COUNT(R3522:EY3522,FE3522:FM3522),"")</f>
        <v/>
      </c>
      <c r="D3522" s="55" t="str">
        <f t="shared" ref="D3522:D3585" si="333">IF(COUNT(T3522:BJ3522,BL3522:BT3522,BV3522:CB3522,CD3522:EY3522,FE3522:FM3522)&gt;0,COUNT(T3522:BJ3522,BL3522:BT3522,BV3522:CB3522,CD3522:EY3522,FE3522:FM3522),"")</f>
        <v/>
      </c>
      <c r="E3522" s="55" t="str">
        <f t="shared" ref="E3522:E3585" si="334">IF(H3522=1,COUNT(R3522:EY3522,FE3522:FM3522),"")</f>
        <v/>
      </c>
      <c r="F3522" s="55" t="str">
        <f t="shared" ref="F3522:F3585" si="335">IF(H3522=1,COUNT(T3522:BJ3522,BL3522:BT3522,BV3522:CB3522,CD3522:EY3522,FE3522:FM3522),"")</f>
        <v/>
      </c>
      <c r="G3522" s="55" t="str">
        <f t="shared" si="330"/>
        <v/>
      </c>
      <c r="H3522" s="136" t="str">
        <f>IF(AND(M3522&gt;0,M3522&lt;='Summary STATS'!$C$22),1,"")</f>
        <v/>
      </c>
      <c r="J3522" s="26">
        <v>3521</v>
      </c>
      <c r="R3522" s="15"/>
      <c r="S3522" s="15"/>
      <c r="EZ3522" s="134"/>
      <c r="FA3522" s="134"/>
      <c r="FB3522" s="134"/>
      <c r="FC3522" s="134"/>
      <c r="FD3522" s="134"/>
    </row>
    <row r="3523" spans="2:160" x14ac:dyDescent="0.2">
      <c r="B3523" s="55">
        <f t="shared" si="331"/>
        <v>0</v>
      </c>
      <c r="C3523" s="55" t="str">
        <f t="shared" si="332"/>
        <v/>
      </c>
      <c r="D3523" s="55" t="str">
        <f t="shared" si="333"/>
        <v/>
      </c>
      <c r="E3523" s="55" t="str">
        <f t="shared" si="334"/>
        <v/>
      </c>
      <c r="F3523" s="55" t="str">
        <f t="shared" si="335"/>
        <v/>
      </c>
      <c r="G3523" s="55" t="str">
        <f t="shared" si="330"/>
        <v/>
      </c>
      <c r="H3523" s="136" t="str">
        <f>IF(AND(M3523&gt;0,M3523&lt;='Summary STATS'!$C$22),1,"")</f>
        <v/>
      </c>
      <c r="J3523" s="26">
        <v>3522</v>
      </c>
      <c r="R3523" s="15"/>
      <c r="S3523" s="15"/>
      <c r="EZ3523" s="134"/>
      <c r="FA3523" s="134"/>
      <c r="FB3523" s="134"/>
      <c r="FC3523" s="134"/>
      <c r="FD3523" s="134"/>
    </row>
    <row r="3524" spans="2:160" x14ac:dyDescent="0.2">
      <c r="B3524" s="55">
        <f t="shared" si="331"/>
        <v>0</v>
      </c>
      <c r="C3524" s="55" t="str">
        <f t="shared" si="332"/>
        <v/>
      </c>
      <c r="D3524" s="55" t="str">
        <f t="shared" si="333"/>
        <v/>
      </c>
      <c r="E3524" s="55" t="str">
        <f t="shared" si="334"/>
        <v/>
      </c>
      <c r="F3524" s="55" t="str">
        <f t="shared" si="335"/>
        <v/>
      </c>
      <c r="G3524" s="55" t="str">
        <f t="shared" si="330"/>
        <v/>
      </c>
      <c r="H3524" s="136" t="str">
        <f>IF(AND(M3524&gt;0,M3524&lt;='Summary STATS'!$C$22),1,"")</f>
        <v/>
      </c>
      <c r="J3524" s="26">
        <v>3523</v>
      </c>
      <c r="R3524" s="15"/>
      <c r="S3524" s="15"/>
      <c r="EZ3524" s="134"/>
      <c r="FA3524" s="134"/>
      <c r="FB3524" s="134"/>
      <c r="FC3524" s="134"/>
      <c r="FD3524" s="134"/>
    </row>
    <row r="3525" spans="2:160" x14ac:dyDescent="0.2">
      <c r="B3525" s="55">
        <f t="shared" si="331"/>
        <v>0</v>
      </c>
      <c r="C3525" s="55" t="str">
        <f t="shared" si="332"/>
        <v/>
      </c>
      <c r="D3525" s="55" t="str">
        <f t="shared" si="333"/>
        <v/>
      </c>
      <c r="E3525" s="55" t="str">
        <f t="shared" si="334"/>
        <v/>
      </c>
      <c r="F3525" s="55" t="str">
        <f t="shared" si="335"/>
        <v/>
      </c>
      <c r="G3525" s="55" t="str">
        <f t="shared" si="330"/>
        <v/>
      </c>
      <c r="H3525" s="136" t="str">
        <f>IF(AND(M3525&gt;0,M3525&lt;='Summary STATS'!$C$22),1,"")</f>
        <v/>
      </c>
      <c r="J3525" s="26">
        <v>3524</v>
      </c>
      <c r="R3525" s="15"/>
      <c r="S3525" s="15"/>
      <c r="EZ3525" s="134"/>
      <c r="FA3525" s="134"/>
      <c r="FB3525" s="134"/>
      <c r="FC3525" s="134"/>
      <c r="FD3525" s="134"/>
    </row>
    <row r="3526" spans="2:160" x14ac:dyDescent="0.2">
      <c r="B3526" s="55">
        <f t="shared" si="331"/>
        <v>0</v>
      </c>
      <c r="C3526" s="55" t="str">
        <f t="shared" si="332"/>
        <v/>
      </c>
      <c r="D3526" s="55" t="str">
        <f t="shared" si="333"/>
        <v/>
      </c>
      <c r="E3526" s="55" t="str">
        <f t="shared" si="334"/>
        <v/>
      </c>
      <c r="F3526" s="55" t="str">
        <f t="shared" si="335"/>
        <v/>
      </c>
      <c r="G3526" s="55" t="str">
        <f t="shared" si="330"/>
        <v/>
      </c>
      <c r="H3526" s="136" t="str">
        <f>IF(AND(M3526&gt;0,M3526&lt;='Summary STATS'!$C$22),1,"")</f>
        <v/>
      </c>
      <c r="J3526" s="26">
        <v>3525</v>
      </c>
      <c r="R3526" s="15"/>
      <c r="S3526" s="15"/>
      <c r="EZ3526" s="134"/>
      <c r="FA3526" s="134"/>
      <c r="FB3526" s="134"/>
      <c r="FC3526" s="134"/>
      <c r="FD3526" s="134"/>
    </row>
    <row r="3527" spans="2:160" x14ac:dyDescent="0.2">
      <c r="B3527" s="55">
        <f t="shared" si="331"/>
        <v>0</v>
      </c>
      <c r="C3527" s="55" t="str">
        <f t="shared" si="332"/>
        <v/>
      </c>
      <c r="D3527" s="55" t="str">
        <f t="shared" si="333"/>
        <v/>
      </c>
      <c r="E3527" s="55" t="str">
        <f t="shared" si="334"/>
        <v/>
      </c>
      <c r="F3527" s="55" t="str">
        <f t="shared" si="335"/>
        <v/>
      </c>
      <c r="G3527" s="55" t="str">
        <f t="shared" si="330"/>
        <v/>
      </c>
      <c r="H3527" s="136" t="str">
        <f>IF(AND(M3527&gt;0,M3527&lt;='Summary STATS'!$C$22),1,"")</f>
        <v/>
      </c>
      <c r="J3527" s="26">
        <v>3526</v>
      </c>
      <c r="R3527" s="15"/>
      <c r="S3527" s="15"/>
      <c r="EZ3527" s="134"/>
      <c r="FA3527" s="134"/>
      <c r="FB3527" s="134"/>
      <c r="FC3527" s="134"/>
      <c r="FD3527" s="134"/>
    </row>
    <row r="3528" spans="2:160" x14ac:dyDescent="0.2">
      <c r="B3528" s="55">
        <f t="shared" si="331"/>
        <v>0</v>
      </c>
      <c r="C3528" s="55" t="str">
        <f t="shared" si="332"/>
        <v/>
      </c>
      <c r="D3528" s="55" t="str">
        <f t="shared" si="333"/>
        <v/>
      </c>
      <c r="E3528" s="55" t="str">
        <f t="shared" si="334"/>
        <v/>
      </c>
      <c r="F3528" s="55" t="str">
        <f t="shared" si="335"/>
        <v/>
      </c>
      <c r="G3528" s="55" t="str">
        <f t="shared" si="330"/>
        <v/>
      </c>
      <c r="H3528" s="136" t="str">
        <f>IF(AND(M3528&gt;0,M3528&lt;='Summary STATS'!$C$22),1,"")</f>
        <v/>
      </c>
      <c r="J3528" s="26">
        <v>3527</v>
      </c>
      <c r="R3528" s="15"/>
      <c r="S3528" s="15"/>
      <c r="EZ3528" s="134"/>
      <c r="FA3528" s="134"/>
      <c r="FB3528" s="134"/>
      <c r="FC3528" s="134"/>
      <c r="FD3528" s="134"/>
    </row>
    <row r="3529" spans="2:160" x14ac:dyDescent="0.2">
      <c r="B3529" s="55">
        <f t="shared" si="331"/>
        <v>0</v>
      </c>
      <c r="C3529" s="55" t="str">
        <f t="shared" si="332"/>
        <v/>
      </c>
      <c r="D3529" s="55" t="str">
        <f t="shared" si="333"/>
        <v/>
      </c>
      <c r="E3529" s="55" t="str">
        <f t="shared" si="334"/>
        <v/>
      </c>
      <c r="F3529" s="55" t="str">
        <f t="shared" si="335"/>
        <v/>
      </c>
      <c r="G3529" s="55" t="str">
        <f t="shared" si="330"/>
        <v/>
      </c>
      <c r="H3529" s="136" t="str">
        <f>IF(AND(M3529&gt;0,M3529&lt;='Summary STATS'!$C$22),1,"")</f>
        <v/>
      </c>
      <c r="J3529" s="26">
        <v>3528</v>
      </c>
      <c r="R3529" s="15"/>
      <c r="S3529" s="15"/>
      <c r="EZ3529" s="134"/>
      <c r="FA3529" s="134"/>
      <c r="FB3529" s="134"/>
      <c r="FC3529" s="134"/>
      <c r="FD3529" s="134"/>
    </row>
    <row r="3530" spans="2:160" x14ac:dyDescent="0.2">
      <c r="B3530" s="55">
        <f t="shared" si="331"/>
        <v>0</v>
      </c>
      <c r="C3530" s="55" t="str">
        <f t="shared" si="332"/>
        <v/>
      </c>
      <c r="D3530" s="55" t="str">
        <f t="shared" si="333"/>
        <v/>
      </c>
      <c r="E3530" s="55" t="str">
        <f t="shared" si="334"/>
        <v/>
      </c>
      <c r="F3530" s="55" t="str">
        <f t="shared" si="335"/>
        <v/>
      </c>
      <c r="G3530" s="55" t="str">
        <f t="shared" si="330"/>
        <v/>
      </c>
      <c r="H3530" s="136" t="str">
        <f>IF(AND(M3530&gt;0,M3530&lt;='Summary STATS'!$C$22),1,"")</f>
        <v/>
      </c>
      <c r="J3530" s="26">
        <v>3529</v>
      </c>
      <c r="R3530" s="15"/>
      <c r="S3530" s="15"/>
      <c r="EZ3530" s="134"/>
      <c r="FA3530" s="134"/>
      <c r="FB3530" s="134"/>
      <c r="FC3530" s="134"/>
      <c r="FD3530" s="134"/>
    </row>
    <row r="3531" spans="2:160" x14ac:dyDescent="0.2">
      <c r="B3531" s="55">
        <f t="shared" si="331"/>
        <v>0</v>
      </c>
      <c r="C3531" s="55" t="str">
        <f t="shared" si="332"/>
        <v/>
      </c>
      <c r="D3531" s="55" t="str">
        <f t="shared" si="333"/>
        <v/>
      </c>
      <c r="E3531" s="55" t="str">
        <f t="shared" si="334"/>
        <v/>
      </c>
      <c r="F3531" s="55" t="str">
        <f t="shared" si="335"/>
        <v/>
      </c>
      <c r="G3531" s="55" t="str">
        <f t="shared" si="330"/>
        <v/>
      </c>
      <c r="H3531" s="136" t="str">
        <f>IF(AND(M3531&gt;0,M3531&lt;='Summary STATS'!$C$22),1,"")</f>
        <v/>
      </c>
      <c r="J3531" s="26">
        <v>3530</v>
      </c>
      <c r="R3531" s="15"/>
      <c r="S3531" s="15"/>
      <c r="EZ3531" s="134"/>
      <c r="FA3531" s="134"/>
      <c r="FB3531" s="134"/>
      <c r="FC3531" s="134"/>
      <c r="FD3531" s="134"/>
    </row>
    <row r="3532" spans="2:160" x14ac:dyDescent="0.2">
      <c r="B3532" s="55">
        <f t="shared" si="331"/>
        <v>0</v>
      </c>
      <c r="C3532" s="55" t="str">
        <f t="shared" si="332"/>
        <v/>
      </c>
      <c r="D3532" s="55" t="str">
        <f t="shared" si="333"/>
        <v/>
      </c>
      <c r="E3532" s="55" t="str">
        <f t="shared" si="334"/>
        <v/>
      </c>
      <c r="F3532" s="55" t="str">
        <f t="shared" si="335"/>
        <v/>
      </c>
      <c r="G3532" s="55" t="str">
        <f t="shared" si="330"/>
        <v/>
      </c>
      <c r="H3532" s="136" t="str">
        <f>IF(AND(M3532&gt;0,M3532&lt;='Summary STATS'!$C$22),1,"")</f>
        <v/>
      </c>
      <c r="J3532" s="26">
        <v>3531</v>
      </c>
      <c r="R3532" s="15"/>
      <c r="S3532" s="15"/>
      <c r="EZ3532" s="134"/>
      <c r="FA3532" s="134"/>
      <c r="FB3532" s="134"/>
      <c r="FC3532" s="134"/>
      <c r="FD3532" s="134"/>
    </row>
    <row r="3533" spans="2:160" x14ac:dyDescent="0.2">
      <c r="B3533" s="55">
        <f t="shared" si="331"/>
        <v>0</v>
      </c>
      <c r="C3533" s="55" t="str">
        <f t="shared" si="332"/>
        <v/>
      </c>
      <c r="D3533" s="55" t="str">
        <f t="shared" si="333"/>
        <v/>
      </c>
      <c r="E3533" s="55" t="str">
        <f t="shared" si="334"/>
        <v/>
      </c>
      <c r="F3533" s="55" t="str">
        <f t="shared" si="335"/>
        <v/>
      </c>
      <c r="G3533" s="55" t="str">
        <f t="shared" si="330"/>
        <v/>
      </c>
      <c r="H3533" s="136" t="str">
        <f>IF(AND(M3533&gt;0,M3533&lt;='Summary STATS'!$C$22),1,"")</f>
        <v/>
      </c>
      <c r="J3533" s="26">
        <v>3532</v>
      </c>
      <c r="R3533" s="15"/>
      <c r="S3533" s="15"/>
      <c r="EZ3533" s="134"/>
      <c r="FA3533" s="134"/>
      <c r="FB3533" s="134"/>
      <c r="FC3533" s="134"/>
      <c r="FD3533" s="134"/>
    </row>
    <row r="3534" spans="2:160" x14ac:dyDescent="0.2">
      <c r="B3534" s="55">
        <f t="shared" si="331"/>
        <v>0</v>
      </c>
      <c r="C3534" s="55" t="str">
        <f t="shared" si="332"/>
        <v/>
      </c>
      <c r="D3534" s="55" t="str">
        <f t="shared" si="333"/>
        <v/>
      </c>
      <c r="E3534" s="55" t="str">
        <f t="shared" si="334"/>
        <v/>
      </c>
      <c r="F3534" s="55" t="str">
        <f t="shared" si="335"/>
        <v/>
      </c>
      <c r="G3534" s="55" t="str">
        <f t="shared" si="330"/>
        <v/>
      </c>
      <c r="H3534" s="136" t="str">
        <f>IF(AND(M3534&gt;0,M3534&lt;='Summary STATS'!$C$22),1,"")</f>
        <v/>
      </c>
      <c r="J3534" s="26">
        <v>3533</v>
      </c>
      <c r="R3534" s="15"/>
      <c r="S3534" s="15"/>
      <c r="EZ3534" s="134"/>
      <c r="FA3534" s="134"/>
      <c r="FB3534" s="134"/>
      <c r="FC3534" s="134"/>
      <c r="FD3534" s="134"/>
    </row>
    <row r="3535" spans="2:160" x14ac:dyDescent="0.2">
      <c r="B3535" s="55">
        <f t="shared" si="331"/>
        <v>0</v>
      </c>
      <c r="C3535" s="55" t="str">
        <f t="shared" si="332"/>
        <v/>
      </c>
      <c r="D3535" s="55" t="str">
        <f t="shared" si="333"/>
        <v/>
      </c>
      <c r="E3535" s="55" t="str">
        <f t="shared" si="334"/>
        <v/>
      </c>
      <c r="F3535" s="55" t="str">
        <f t="shared" si="335"/>
        <v/>
      </c>
      <c r="G3535" s="55" t="str">
        <f t="shared" si="330"/>
        <v/>
      </c>
      <c r="H3535" s="136" t="str">
        <f>IF(AND(M3535&gt;0,M3535&lt;='Summary STATS'!$C$22),1,"")</f>
        <v/>
      </c>
      <c r="J3535" s="26">
        <v>3534</v>
      </c>
      <c r="R3535" s="15"/>
      <c r="S3535" s="15"/>
      <c r="EZ3535" s="134"/>
      <c r="FA3535" s="134"/>
      <c r="FB3535" s="134"/>
      <c r="FC3535" s="134"/>
      <c r="FD3535" s="134"/>
    </row>
    <row r="3536" spans="2:160" x14ac:dyDescent="0.2">
      <c r="B3536" s="55">
        <f t="shared" si="331"/>
        <v>0</v>
      </c>
      <c r="C3536" s="55" t="str">
        <f t="shared" si="332"/>
        <v/>
      </c>
      <c r="D3536" s="55" t="str">
        <f t="shared" si="333"/>
        <v/>
      </c>
      <c r="E3536" s="55" t="str">
        <f t="shared" si="334"/>
        <v/>
      </c>
      <c r="F3536" s="55" t="str">
        <f t="shared" si="335"/>
        <v/>
      </c>
      <c r="G3536" s="55" t="str">
        <f t="shared" si="330"/>
        <v/>
      </c>
      <c r="H3536" s="136" t="str">
        <f>IF(AND(M3536&gt;0,M3536&lt;='Summary STATS'!$C$22),1,"")</f>
        <v/>
      </c>
      <c r="J3536" s="26">
        <v>3535</v>
      </c>
      <c r="R3536" s="15"/>
      <c r="S3536" s="15"/>
      <c r="EZ3536" s="134"/>
      <c r="FA3536" s="134"/>
      <c r="FB3536" s="134"/>
      <c r="FC3536" s="134"/>
      <c r="FD3536" s="134"/>
    </row>
    <row r="3537" spans="2:160" x14ac:dyDescent="0.2">
      <c r="B3537" s="55">
        <f t="shared" si="331"/>
        <v>0</v>
      </c>
      <c r="C3537" s="55" t="str">
        <f t="shared" si="332"/>
        <v/>
      </c>
      <c r="D3537" s="55" t="str">
        <f t="shared" si="333"/>
        <v/>
      </c>
      <c r="E3537" s="55" t="str">
        <f t="shared" si="334"/>
        <v/>
      </c>
      <c r="F3537" s="55" t="str">
        <f t="shared" si="335"/>
        <v/>
      </c>
      <c r="G3537" s="55" t="str">
        <f t="shared" si="330"/>
        <v/>
      </c>
      <c r="H3537" s="136" t="str">
        <f>IF(AND(M3537&gt;0,M3537&lt;='Summary STATS'!$C$22),1,"")</f>
        <v/>
      </c>
      <c r="J3537" s="26">
        <v>3536</v>
      </c>
      <c r="R3537" s="15"/>
      <c r="S3537" s="15"/>
      <c r="EZ3537" s="134"/>
      <c r="FA3537" s="134"/>
      <c r="FB3537" s="134"/>
      <c r="FC3537" s="134"/>
      <c r="FD3537" s="134"/>
    </row>
    <row r="3538" spans="2:160" x14ac:dyDescent="0.2">
      <c r="B3538" s="55">
        <f t="shared" si="331"/>
        <v>0</v>
      </c>
      <c r="C3538" s="55" t="str">
        <f t="shared" si="332"/>
        <v/>
      </c>
      <c r="D3538" s="55" t="str">
        <f t="shared" si="333"/>
        <v/>
      </c>
      <c r="E3538" s="55" t="str">
        <f t="shared" si="334"/>
        <v/>
      </c>
      <c r="F3538" s="55" t="str">
        <f t="shared" si="335"/>
        <v/>
      </c>
      <c r="G3538" s="55" t="str">
        <f t="shared" si="330"/>
        <v/>
      </c>
      <c r="H3538" s="136" t="str">
        <f>IF(AND(M3538&gt;0,M3538&lt;='Summary STATS'!$C$22),1,"")</f>
        <v/>
      </c>
      <c r="J3538" s="26">
        <v>3537</v>
      </c>
      <c r="R3538" s="15"/>
      <c r="S3538" s="15"/>
      <c r="EZ3538" s="134"/>
      <c r="FA3538" s="134"/>
      <c r="FB3538" s="134"/>
      <c r="FC3538" s="134"/>
      <c r="FD3538" s="134"/>
    </row>
    <row r="3539" spans="2:160" x14ac:dyDescent="0.2">
      <c r="B3539" s="55">
        <f t="shared" si="331"/>
        <v>0</v>
      </c>
      <c r="C3539" s="55" t="str">
        <f t="shared" si="332"/>
        <v/>
      </c>
      <c r="D3539" s="55" t="str">
        <f t="shared" si="333"/>
        <v/>
      </c>
      <c r="E3539" s="55" t="str">
        <f t="shared" si="334"/>
        <v/>
      </c>
      <c r="F3539" s="55" t="str">
        <f t="shared" si="335"/>
        <v/>
      </c>
      <c r="G3539" s="55" t="str">
        <f t="shared" si="330"/>
        <v/>
      </c>
      <c r="H3539" s="136" t="str">
        <f>IF(AND(M3539&gt;0,M3539&lt;='Summary STATS'!$C$22),1,"")</f>
        <v/>
      </c>
      <c r="J3539" s="26">
        <v>3538</v>
      </c>
      <c r="R3539" s="15"/>
      <c r="S3539" s="15"/>
      <c r="EZ3539" s="134"/>
      <c r="FA3539" s="134"/>
      <c r="FB3539" s="134"/>
      <c r="FC3539" s="134"/>
      <c r="FD3539" s="134"/>
    </row>
    <row r="3540" spans="2:160" x14ac:dyDescent="0.2">
      <c r="B3540" s="55">
        <f t="shared" si="331"/>
        <v>0</v>
      </c>
      <c r="C3540" s="55" t="str">
        <f t="shared" si="332"/>
        <v/>
      </c>
      <c r="D3540" s="55" t="str">
        <f t="shared" si="333"/>
        <v/>
      </c>
      <c r="E3540" s="55" t="str">
        <f t="shared" si="334"/>
        <v/>
      </c>
      <c r="F3540" s="55" t="str">
        <f t="shared" si="335"/>
        <v/>
      </c>
      <c r="G3540" s="55" t="str">
        <f t="shared" si="330"/>
        <v/>
      </c>
      <c r="H3540" s="136" t="str">
        <f>IF(AND(M3540&gt;0,M3540&lt;='Summary STATS'!$C$22),1,"")</f>
        <v/>
      </c>
      <c r="J3540" s="26">
        <v>3539</v>
      </c>
      <c r="R3540" s="15"/>
      <c r="S3540" s="15"/>
      <c r="EZ3540" s="134"/>
      <c r="FA3540" s="134"/>
      <c r="FB3540" s="134"/>
      <c r="FC3540" s="134"/>
      <c r="FD3540" s="134"/>
    </row>
    <row r="3541" spans="2:160" x14ac:dyDescent="0.2">
      <c r="B3541" s="55">
        <f t="shared" si="331"/>
        <v>0</v>
      </c>
      <c r="C3541" s="55" t="str">
        <f t="shared" si="332"/>
        <v/>
      </c>
      <c r="D3541" s="55" t="str">
        <f t="shared" si="333"/>
        <v/>
      </c>
      <c r="E3541" s="55" t="str">
        <f t="shared" si="334"/>
        <v/>
      </c>
      <c r="F3541" s="55" t="str">
        <f t="shared" si="335"/>
        <v/>
      </c>
      <c r="G3541" s="55" t="str">
        <f t="shared" si="330"/>
        <v/>
      </c>
      <c r="H3541" s="136" t="str">
        <f>IF(AND(M3541&gt;0,M3541&lt;='Summary STATS'!$C$22),1,"")</f>
        <v/>
      </c>
      <c r="J3541" s="26">
        <v>3540</v>
      </c>
      <c r="R3541" s="15"/>
      <c r="S3541" s="15"/>
      <c r="EZ3541" s="134"/>
      <c r="FA3541" s="134"/>
      <c r="FB3541" s="134"/>
      <c r="FC3541" s="134"/>
      <c r="FD3541" s="134"/>
    </row>
    <row r="3542" spans="2:160" x14ac:dyDescent="0.2">
      <c r="B3542" s="55">
        <f t="shared" si="331"/>
        <v>0</v>
      </c>
      <c r="C3542" s="55" t="str">
        <f t="shared" si="332"/>
        <v/>
      </c>
      <c r="D3542" s="55" t="str">
        <f t="shared" si="333"/>
        <v/>
      </c>
      <c r="E3542" s="55" t="str">
        <f t="shared" si="334"/>
        <v/>
      </c>
      <c r="F3542" s="55" t="str">
        <f t="shared" si="335"/>
        <v/>
      </c>
      <c r="G3542" s="55" t="str">
        <f t="shared" si="330"/>
        <v/>
      </c>
      <c r="H3542" s="136" t="str">
        <f>IF(AND(M3542&gt;0,M3542&lt;='Summary STATS'!$C$22),1,"")</f>
        <v/>
      </c>
      <c r="J3542" s="26">
        <v>3541</v>
      </c>
      <c r="R3542" s="15"/>
      <c r="S3542" s="15"/>
      <c r="EZ3542" s="134"/>
      <c r="FA3542" s="134"/>
      <c r="FB3542" s="134"/>
      <c r="FC3542" s="134"/>
      <c r="FD3542" s="134"/>
    </row>
    <row r="3543" spans="2:160" x14ac:dyDescent="0.2">
      <c r="B3543" s="55">
        <f t="shared" si="331"/>
        <v>0</v>
      </c>
      <c r="C3543" s="55" t="str">
        <f t="shared" si="332"/>
        <v/>
      </c>
      <c r="D3543" s="55" t="str">
        <f t="shared" si="333"/>
        <v/>
      </c>
      <c r="E3543" s="55" t="str">
        <f t="shared" si="334"/>
        <v/>
      </c>
      <c r="F3543" s="55" t="str">
        <f t="shared" si="335"/>
        <v/>
      </c>
      <c r="G3543" s="55" t="str">
        <f t="shared" si="330"/>
        <v/>
      </c>
      <c r="H3543" s="136" t="str">
        <f>IF(AND(M3543&gt;0,M3543&lt;='Summary STATS'!$C$22),1,"")</f>
        <v/>
      </c>
      <c r="J3543" s="26">
        <v>3542</v>
      </c>
      <c r="R3543" s="15"/>
      <c r="S3543" s="15"/>
      <c r="EZ3543" s="134"/>
      <c r="FA3543" s="134"/>
      <c r="FB3543" s="134"/>
      <c r="FC3543" s="134"/>
      <c r="FD3543" s="134"/>
    </row>
    <row r="3544" spans="2:160" x14ac:dyDescent="0.2">
      <c r="B3544" s="55">
        <f t="shared" si="331"/>
        <v>0</v>
      </c>
      <c r="C3544" s="55" t="str">
        <f t="shared" si="332"/>
        <v/>
      </c>
      <c r="D3544" s="55" t="str">
        <f t="shared" si="333"/>
        <v/>
      </c>
      <c r="E3544" s="55" t="str">
        <f t="shared" si="334"/>
        <v/>
      </c>
      <c r="F3544" s="55" t="str">
        <f t="shared" si="335"/>
        <v/>
      </c>
      <c r="G3544" s="55" t="str">
        <f t="shared" si="330"/>
        <v/>
      </c>
      <c r="H3544" s="136" t="str">
        <f>IF(AND(M3544&gt;0,M3544&lt;='Summary STATS'!$C$22),1,"")</f>
        <v/>
      </c>
      <c r="J3544" s="26">
        <v>3543</v>
      </c>
      <c r="R3544" s="15"/>
      <c r="S3544" s="15"/>
      <c r="EZ3544" s="134"/>
      <c r="FA3544" s="134"/>
      <c r="FB3544" s="134"/>
      <c r="FC3544" s="134"/>
      <c r="FD3544" s="134"/>
    </row>
    <row r="3545" spans="2:160" x14ac:dyDescent="0.2">
      <c r="B3545" s="55">
        <f t="shared" si="331"/>
        <v>0</v>
      </c>
      <c r="C3545" s="55" t="str">
        <f t="shared" si="332"/>
        <v/>
      </c>
      <c r="D3545" s="55" t="str">
        <f t="shared" si="333"/>
        <v/>
      </c>
      <c r="E3545" s="55" t="str">
        <f t="shared" si="334"/>
        <v/>
      </c>
      <c r="F3545" s="55" t="str">
        <f t="shared" si="335"/>
        <v/>
      </c>
      <c r="G3545" s="55" t="str">
        <f t="shared" si="330"/>
        <v/>
      </c>
      <c r="H3545" s="136" t="str">
        <f>IF(AND(M3545&gt;0,M3545&lt;='Summary STATS'!$C$22),1,"")</f>
        <v/>
      </c>
      <c r="J3545" s="26">
        <v>3544</v>
      </c>
      <c r="R3545" s="15"/>
      <c r="S3545" s="15"/>
      <c r="EZ3545" s="134"/>
      <c r="FA3545" s="134"/>
      <c r="FB3545" s="134"/>
      <c r="FC3545" s="134"/>
      <c r="FD3545" s="134"/>
    </row>
    <row r="3546" spans="2:160" x14ac:dyDescent="0.2">
      <c r="B3546" s="55">
        <f t="shared" si="331"/>
        <v>0</v>
      </c>
      <c r="C3546" s="55" t="str">
        <f t="shared" si="332"/>
        <v/>
      </c>
      <c r="D3546" s="55" t="str">
        <f t="shared" si="333"/>
        <v/>
      </c>
      <c r="E3546" s="55" t="str">
        <f t="shared" si="334"/>
        <v/>
      </c>
      <c r="F3546" s="55" t="str">
        <f t="shared" si="335"/>
        <v/>
      </c>
      <c r="G3546" s="55" t="str">
        <f t="shared" ref="G3546:G3609" si="336">IF($B3546&gt;=1,$M3546,"")</f>
        <v/>
      </c>
      <c r="H3546" s="136" t="str">
        <f>IF(AND(M3546&gt;0,M3546&lt;='Summary STATS'!$C$22),1,"")</f>
        <v/>
      </c>
      <c r="J3546" s="26">
        <v>3545</v>
      </c>
      <c r="R3546" s="15"/>
      <c r="S3546" s="15"/>
      <c r="EZ3546" s="134"/>
      <c r="FA3546" s="134"/>
      <c r="FB3546" s="134"/>
      <c r="FC3546" s="134"/>
      <c r="FD3546" s="134"/>
    </row>
    <row r="3547" spans="2:160" x14ac:dyDescent="0.2">
      <c r="B3547" s="55">
        <f t="shared" si="331"/>
        <v>0</v>
      </c>
      <c r="C3547" s="55" t="str">
        <f t="shared" si="332"/>
        <v/>
      </c>
      <c r="D3547" s="55" t="str">
        <f t="shared" si="333"/>
        <v/>
      </c>
      <c r="E3547" s="55" t="str">
        <f t="shared" si="334"/>
        <v/>
      </c>
      <c r="F3547" s="55" t="str">
        <f t="shared" si="335"/>
        <v/>
      </c>
      <c r="G3547" s="55" t="str">
        <f t="shared" si="336"/>
        <v/>
      </c>
      <c r="H3547" s="136" t="str">
        <f>IF(AND(M3547&gt;0,M3547&lt;='Summary STATS'!$C$22),1,"")</f>
        <v/>
      </c>
      <c r="J3547" s="26">
        <v>3546</v>
      </c>
      <c r="R3547" s="15"/>
      <c r="S3547" s="15"/>
      <c r="EZ3547" s="134"/>
      <c r="FA3547" s="134"/>
      <c r="FB3547" s="134"/>
      <c r="FC3547" s="134"/>
      <c r="FD3547" s="134"/>
    </row>
    <row r="3548" spans="2:160" x14ac:dyDescent="0.2">
      <c r="B3548" s="55">
        <f t="shared" si="331"/>
        <v>0</v>
      </c>
      <c r="C3548" s="55" t="str">
        <f t="shared" si="332"/>
        <v/>
      </c>
      <c r="D3548" s="55" t="str">
        <f t="shared" si="333"/>
        <v/>
      </c>
      <c r="E3548" s="55" t="str">
        <f t="shared" si="334"/>
        <v/>
      </c>
      <c r="F3548" s="55" t="str">
        <f t="shared" si="335"/>
        <v/>
      </c>
      <c r="G3548" s="55" t="str">
        <f t="shared" si="336"/>
        <v/>
      </c>
      <c r="H3548" s="136" t="str">
        <f>IF(AND(M3548&gt;0,M3548&lt;='Summary STATS'!$C$22),1,"")</f>
        <v/>
      </c>
      <c r="J3548" s="26">
        <v>3547</v>
      </c>
      <c r="R3548" s="15"/>
      <c r="S3548" s="15"/>
      <c r="EZ3548" s="134"/>
      <c r="FA3548" s="134"/>
      <c r="FB3548" s="134"/>
      <c r="FC3548" s="134"/>
      <c r="FD3548" s="134"/>
    </row>
    <row r="3549" spans="2:160" x14ac:dyDescent="0.2">
      <c r="B3549" s="55">
        <f t="shared" si="331"/>
        <v>0</v>
      </c>
      <c r="C3549" s="55" t="str">
        <f t="shared" si="332"/>
        <v/>
      </c>
      <c r="D3549" s="55" t="str">
        <f t="shared" si="333"/>
        <v/>
      </c>
      <c r="E3549" s="55" t="str">
        <f t="shared" si="334"/>
        <v/>
      </c>
      <c r="F3549" s="55" t="str">
        <f t="shared" si="335"/>
        <v/>
      </c>
      <c r="G3549" s="55" t="str">
        <f t="shared" si="336"/>
        <v/>
      </c>
      <c r="H3549" s="136" t="str">
        <f>IF(AND(M3549&gt;0,M3549&lt;='Summary STATS'!$C$22),1,"")</f>
        <v/>
      </c>
      <c r="J3549" s="26">
        <v>3548</v>
      </c>
      <c r="R3549" s="15"/>
      <c r="S3549" s="15"/>
      <c r="EZ3549" s="134"/>
      <c r="FA3549" s="134"/>
      <c r="FB3549" s="134"/>
      <c r="FC3549" s="134"/>
      <c r="FD3549" s="134"/>
    </row>
    <row r="3550" spans="2:160" x14ac:dyDescent="0.2">
      <c r="B3550" s="55">
        <f t="shared" si="331"/>
        <v>0</v>
      </c>
      <c r="C3550" s="55" t="str">
        <f t="shared" si="332"/>
        <v/>
      </c>
      <c r="D3550" s="55" t="str">
        <f t="shared" si="333"/>
        <v/>
      </c>
      <c r="E3550" s="55" t="str">
        <f t="shared" si="334"/>
        <v/>
      </c>
      <c r="F3550" s="55" t="str">
        <f t="shared" si="335"/>
        <v/>
      </c>
      <c r="G3550" s="55" t="str">
        <f t="shared" si="336"/>
        <v/>
      </c>
      <c r="H3550" s="136" t="str">
        <f>IF(AND(M3550&gt;0,M3550&lt;='Summary STATS'!$C$22),1,"")</f>
        <v/>
      </c>
      <c r="J3550" s="26">
        <v>3549</v>
      </c>
      <c r="R3550" s="15"/>
      <c r="S3550" s="15"/>
      <c r="EZ3550" s="134"/>
      <c r="FA3550" s="134"/>
      <c r="FB3550" s="134"/>
      <c r="FC3550" s="134"/>
      <c r="FD3550" s="134"/>
    </row>
    <row r="3551" spans="2:160" x14ac:dyDescent="0.2">
      <c r="B3551" s="55">
        <f t="shared" si="331"/>
        <v>0</v>
      </c>
      <c r="C3551" s="55" t="str">
        <f t="shared" si="332"/>
        <v/>
      </c>
      <c r="D3551" s="55" t="str">
        <f t="shared" si="333"/>
        <v/>
      </c>
      <c r="E3551" s="55" t="str">
        <f t="shared" si="334"/>
        <v/>
      </c>
      <c r="F3551" s="55" t="str">
        <f t="shared" si="335"/>
        <v/>
      </c>
      <c r="G3551" s="55" t="str">
        <f t="shared" si="336"/>
        <v/>
      </c>
      <c r="H3551" s="136" t="str">
        <f>IF(AND(M3551&gt;0,M3551&lt;='Summary STATS'!$C$22),1,"")</f>
        <v/>
      </c>
      <c r="J3551" s="26">
        <v>3550</v>
      </c>
      <c r="R3551" s="15"/>
      <c r="S3551" s="15"/>
      <c r="EZ3551" s="134"/>
      <c r="FA3551" s="134"/>
      <c r="FB3551" s="134"/>
      <c r="FC3551" s="134"/>
      <c r="FD3551" s="134"/>
    </row>
    <row r="3552" spans="2:160" x14ac:dyDescent="0.2">
      <c r="B3552" s="55">
        <f t="shared" si="331"/>
        <v>0</v>
      </c>
      <c r="C3552" s="55" t="str">
        <f t="shared" si="332"/>
        <v/>
      </c>
      <c r="D3552" s="55" t="str">
        <f t="shared" si="333"/>
        <v/>
      </c>
      <c r="E3552" s="55" t="str">
        <f t="shared" si="334"/>
        <v/>
      </c>
      <c r="F3552" s="55" t="str">
        <f t="shared" si="335"/>
        <v/>
      </c>
      <c r="G3552" s="55" t="str">
        <f t="shared" si="336"/>
        <v/>
      </c>
      <c r="H3552" s="136" t="str">
        <f>IF(AND(M3552&gt;0,M3552&lt;='Summary STATS'!$C$22),1,"")</f>
        <v/>
      </c>
      <c r="J3552" s="26">
        <v>3551</v>
      </c>
      <c r="R3552" s="15"/>
      <c r="S3552" s="15"/>
      <c r="EZ3552" s="134"/>
      <c r="FA3552" s="134"/>
      <c r="FB3552" s="134"/>
      <c r="FC3552" s="134"/>
      <c r="FD3552" s="134"/>
    </row>
    <row r="3553" spans="2:160" x14ac:dyDescent="0.2">
      <c r="B3553" s="55">
        <f t="shared" si="331"/>
        <v>0</v>
      </c>
      <c r="C3553" s="55" t="str">
        <f t="shared" si="332"/>
        <v/>
      </c>
      <c r="D3553" s="55" t="str">
        <f t="shared" si="333"/>
        <v/>
      </c>
      <c r="E3553" s="55" t="str">
        <f t="shared" si="334"/>
        <v/>
      </c>
      <c r="F3553" s="55" t="str">
        <f t="shared" si="335"/>
        <v/>
      </c>
      <c r="G3553" s="55" t="str">
        <f t="shared" si="336"/>
        <v/>
      </c>
      <c r="H3553" s="136" t="str">
        <f>IF(AND(M3553&gt;0,M3553&lt;='Summary STATS'!$C$22),1,"")</f>
        <v/>
      </c>
      <c r="J3553" s="26">
        <v>3552</v>
      </c>
      <c r="R3553" s="15"/>
      <c r="S3553" s="15"/>
      <c r="EZ3553" s="134"/>
      <c r="FA3553" s="134"/>
      <c r="FB3553" s="134"/>
      <c r="FC3553" s="134"/>
      <c r="FD3553" s="134"/>
    </row>
    <row r="3554" spans="2:160" x14ac:dyDescent="0.2">
      <c r="B3554" s="55">
        <f t="shared" si="331"/>
        <v>0</v>
      </c>
      <c r="C3554" s="55" t="str">
        <f t="shared" si="332"/>
        <v/>
      </c>
      <c r="D3554" s="55" t="str">
        <f t="shared" si="333"/>
        <v/>
      </c>
      <c r="E3554" s="55" t="str">
        <f t="shared" si="334"/>
        <v/>
      </c>
      <c r="F3554" s="55" t="str">
        <f t="shared" si="335"/>
        <v/>
      </c>
      <c r="G3554" s="55" t="str">
        <f t="shared" si="336"/>
        <v/>
      </c>
      <c r="H3554" s="136" t="str">
        <f>IF(AND(M3554&gt;0,M3554&lt;='Summary STATS'!$C$22),1,"")</f>
        <v/>
      </c>
      <c r="J3554" s="26">
        <v>3553</v>
      </c>
      <c r="R3554" s="15"/>
      <c r="S3554" s="15"/>
      <c r="EZ3554" s="134"/>
      <c r="FA3554" s="134"/>
      <c r="FB3554" s="134"/>
      <c r="FC3554" s="134"/>
      <c r="FD3554" s="134"/>
    </row>
    <row r="3555" spans="2:160" x14ac:dyDescent="0.2">
      <c r="B3555" s="55">
        <f t="shared" si="331"/>
        <v>0</v>
      </c>
      <c r="C3555" s="55" t="str">
        <f t="shared" si="332"/>
        <v/>
      </c>
      <c r="D3555" s="55" t="str">
        <f t="shared" si="333"/>
        <v/>
      </c>
      <c r="E3555" s="55" t="str">
        <f t="shared" si="334"/>
        <v/>
      </c>
      <c r="F3555" s="55" t="str">
        <f t="shared" si="335"/>
        <v/>
      </c>
      <c r="G3555" s="55" t="str">
        <f t="shared" si="336"/>
        <v/>
      </c>
      <c r="H3555" s="136" t="str">
        <f>IF(AND(M3555&gt;0,M3555&lt;='Summary STATS'!$C$22),1,"")</f>
        <v/>
      </c>
      <c r="J3555" s="26">
        <v>3554</v>
      </c>
      <c r="R3555" s="15"/>
      <c r="S3555" s="15"/>
      <c r="EZ3555" s="134"/>
      <c r="FA3555" s="134"/>
      <c r="FB3555" s="134"/>
      <c r="FC3555" s="134"/>
      <c r="FD3555" s="134"/>
    </row>
    <row r="3556" spans="2:160" x14ac:dyDescent="0.2">
      <c r="B3556" s="55">
        <f t="shared" si="331"/>
        <v>0</v>
      </c>
      <c r="C3556" s="55" t="str">
        <f t="shared" si="332"/>
        <v/>
      </c>
      <c r="D3556" s="55" t="str">
        <f t="shared" si="333"/>
        <v/>
      </c>
      <c r="E3556" s="55" t="str">
        <f t="shared" si="334"/>
        <v/>
      </c>
      <c r="F3556" s="55" t="str">
        <f t="shared" si="335"/>
        <v/>
      </c>
      <c r="G3556" s="55" t="str">
        <f t="shared" si="336"/>
        <v/>
      </c>
      <c r="H3556" s="136" t="str">
        <f>IF(AND(M3556&gt;0,M3556&lt;='Summary STATS'!$C$22),1,"")</f>
        <v/>
      </c>
      <c r="J3556" s="26">
        <v>3555</v>
      </c>
      <c r="R3556" s="15"/>
      <c r="S3556" s="15"/>
      <c r="EZ3556" s="134"/>
      <c r="FA3556" s="134"/>
      <c r="FB3556" s="134"/>
      <c r="FC3556" s="134"/>
      <c r="FD3556" s="134"/>
    </row>
    <row r="3557" spans="2:160" x14ac:dyDescent="0.2">
      <c r="B3557" s="55">
        <f t="shared" si="331"/>
        <v>0</v>
      </c>
      <c r="C3557" s="55" t="str">
        <f t="shared" si="332"/>
        <v/>
      </c>
      <c r="D3557" s="55" t="str">
        <f t="shared" si="333"/>
        <v/>
      </c>
      <c r="E3557" s="55" t="str">
        <f t="shared" si="334"/>
        <v/>
      </c>
      <c r="F3557" s="55" t="str">
        <f t="shared" si="335"/>
        <v/>
      </c>
      <c r="G3557" s="55" t="str">
        <f t="shared" si="336"/>
        <v/>
      </c>
      <c r="H3557" s="136" t="str">
        <f>IF(AND(M3557&gt;0,M3557&lt;='Summary STATS'!$C$22),1,"")</f>
        <v/>
      </c>
      <c r="J3557" s="26">
        <v>3556</v>
      </c>
      <c r="R3557" s="15"/>
      <c r="S3557" s="15"/>
      <c r="EZ3557" s="134"/>
      <c r="FA3557" s="134"/>
      <c r="FB3557" s="134"/>
      <c r="FC3557" s="134"/>
      <c r="FD3557" s="134"/>
    </row>
    <row r="3558" spans="2:160" x14ac:dyDescent="0.2">
      <c r="B3558" s="55">
        <f t="shared" si="331"/>
        <v>0</v>
      </c>
      <c r="C3558" s="55" t="str">
        <f t="shared" si="332"/>
        <v/>
      </c>
      <c r="D3558" s="55" t="str">
        <f t="shared" si="333"/>
        <v/>
      </c>
      <c r="E3558" s="55" t="str">
        <f t="shared" si="334"/>
        <v/>
      </c>
      <c r="F3558" s="55" t="str">
        <f t="shared" si="335"/>
        <v/>
      </c>
      <c r="G3558" s="55" t="str">
        <f t="shared" si="336"/>
        <v/>
      </c>
      <c r="H3558" s="136" t="str">
        <f>IF(AND(M3558&gt;0,M3558&lt;='Summary STATS'!$C$22),1,"")</f>
        <v/>
      </c>
      <c r="J3558" s="26">
        <v>3557</v>
      </c>
      <c r="R3558" s="15"/>
      <c r="S3558" s="15"/>
      <c r="EZ3558" s="134"/>
      <c r="FA3558" s="134"/>
      <c r="FB3558" s="134"/>
      <c r="FC3558" s="134"/>
      <c r="FD3558" s="134"/>
    </row>
    <row r="3559" spans="2:160" x14ac:dyDescent="0.2">
      <c r="B3559" s="55">
        <f t="shared" si="331"/>
        <v>0</v>
      </c>
      <c r="C3559" s="55" t="str">
        <f t="shared" si="332"/>
        <v/>
      </c>
      <c r="D3559" s="55" t="str">
        <f t="shared" si="333"/>
        <v/>
      </c>
      <c r="E3559" s="55" t="str">
        <f t="shared" si="334"/>
        <v/>
      </c>
      <c r="F3559" s="55" t="str">
        <f t="shared" si="335"/>
        <v/>
      </c>
      <c r="G3559" s="55" t="str">
        <f t="shared" si="336"/>
        <v/>
      </c>
      <c r="H3559" s="136" t="str">
        <f>IF(AND(M3559&gt;0,M3559&lt;='Summary STATS'!$C$22),1,"")</f>
        <v/>
      </c>
      <c r="J3559" s="26">
        <v>3558</v>
      </c>
      <c r="R3559" s="15"/>
      <c r="S3559" s="15"/>
      <c r="EZ3559" s="134"/>
      <c r="FA3559" s="134"/>
      <c r="FB3559" s="134"/>
      <c r="FC3559" s="134"/>
      <c r="FD3559" s="134"/>
    </row>
    <row r="3560" spans="2:160" x14ac:dyDescent="0.2">
      <c r="B3560" s="55">
        <f t="shared" si="331"/>
        <v>0</v>
      </c>
      <c r="C3560" s="55" t="str">
        <f t="shared" si="332"/>
        <v/>
      </c>
      <c r="D3560" s="55" t="str">
        <f t="shared" si="333"/>
        <v/>
      </c>
      <c r="E3560" s="55" t="str">
        <f t="shared" si="334"/>
        <v/>
      </c>
      <c r="F3560" s="55" t="str">
        <f t="shared" si="335"/>
        <v/>
      </c>
      <c r="G3560" s="55" t="str">
        <f t="shared" si="336"/>
        <v/>
      </c>
      <c r="H3560" s="136" t="str">
        <f>IF(AND(M3560&gt;0,M3560&lt;='Summary STATS'!$C$22),1,"")</f>
        <v/>
      </c>
      <c r="J3560" s="26">
        <v>3559</v>
      </c>
      <c r="R3560" s="15"/>
      <c r="S3560" s="15"/>
      <c r="EZ3560" s="134"/>
      <c r="FA3560" s="134"/>
      <c r="FB3560" s="134"/>
      <c r="FC3560" s="134"/>
      <c r="FD3560" s="134"/>
    </row>
    <row r="3561" spans="2:160" x14ac:dyDescent="0.2">
      <c r="B3561" s="55">
        <f t="shared" si="331"/>
        <v>0</v>
      </c>
      <c r="C3561" s="55" t="str">
        <f t="shared" si="332"/>
        <v/>
      </c>
      <c r="D3561" s="55" t="str">
        <f t="shared" si="333"/>
        <v/>
      </c>
      <c r="E3561" s="55" t="str">
        <f t="shared" si="334"/>
        <v/>
      </c>
      <c r="F3561" s="55" t="str">
        <f t="shared" si="335"/>
        <v/>
      </c>
      <c r="G3561" s="55" t="str">
        <f t="shared" si="336"/>
        <v/>
      </c>
      <c r="H3561" s="136" t="str">
        <f>IF(AND(M3561&gt;0,M3561&lt;='Summary STATS'!$C$22),1,"")</f>
        <v/>
      </c>
      <c r="J3561" s="26">
        <v>3560</v>
      </c>
      <c r="R3561" s="15"/>
      <c r="S3561" s="15"/>
      <c r="EZ3561" s="134"/>
      <c r="FA3561" s="134"/>
      <c r="FB3561" s="134"/>
      <c r="FC3561" s="134"/>
      <c r="FD3561" s="134"/>
    </row>
    <row r="3562" spans="2:160" x14ac:dyDescent="0.2">
      <c r="B3562" s="55">
        <f t="shared" si="331"/>
        <v>0</v>
      </c>
      <c r="C3562" s="55" t="str">
        <f t="shared" si="332"/>
        <v/>
      </c>
      <c r="D3562" s="55" t="str">
        <f t="shared" si="333"/>
        <v/>
      </c>
      <c r="E3562" s="55" t="str">
        <f t="shared" si="334"/>
        <v/>
      </c>
      <c r="F3562" s="55" t="str">
        <f t="shared" si="335"/>
        <v/>
      </c>
      <c r="G3562" s="55" t="str">
        <f t="shared" si="336"/>
        <v/>
      </c>
      <c r="H3562" s="136" t="str">
        <f>IF(AND(M3562&gt;0,M3562&lt;='Summary STATS'!$C$22),1,"")</f>
        <v/>
      </c>
      <c r="J3562" s="26">
        <v>3561</v>
      </c>
      <c r="R3562" s="15"/>
      <c r="S3562" s="15"/>
      <c r="EZ3562" s="134"/>
      <c r="FA3562" s="134"/>
      <c r="FB3562" s="134"/>
      <c r="FC3562" s="134"/>
      <c r="FD3562" s="134"/>
    </row>
    <row r="3563" spans="2:160" x14ac:dyDescent="0.2">
      <c r="B3563" s="55">
        <f t="shared" si="331"/>
        <v>0</v>
      </c>
      <c r="C3563" s="55" t="str">
        <f t="shared" si="332"/>
        <v/>
      </c>
      <c r="D3563" s="55" t="str">
        <f t="shared" si="333"/>
        <v/>
      </c>
      <c r="E3563" s="55" t="str">
        <f t="shared" si="334"/>
        <v/>
      </c>
      <c r="F3563" s="55" t="str">
        <f t="shared" si="335"/>
        <v/>
      </c>
      <c r="G3563" s="55" t="str">
        <f t="shared" si="336"/>
        <v/>
      </c>
      <c r="H3563" s="136" t="str">
        <f>IF(AND(M3563&gt;0,M3563&lt;='Summary STATS'!$C$22),1,"")</f>
        <v/>
      </c>
      <c r="J3563" s="26">
        <v>3562</v>
      </c>
      <c r="R3563" s="15"/>
      <c r="S3563" s="15"/>
      <c r="EZ3563" s="134"/>
      <c r="FA3563" s="134"/>
      <c r="FB3563" s="134"/>
      <c r="FC3563" s="134"/>
      <c r="FD3563" s="134"/>
    </row>
    <row r="3564" spans="2:160" x14ac:dyDescent="0.2">
      <c r="B3564" s="55">
        <f t="shared" si="331"/>
        <v>0</v>
      </c>
      <c r="C3564" s="55" t="str">
        <f t="shared" si="332"/>
        <v/>
      </c>
      <c r="D3564" s="55" t="str">
        <f t="shared" si="333"/>
        <v/>
      </c>
      <c r="E3564" s="55" t="str">
        <f t="shared" si="334"/>
        <v/>
      </c>
      <c r="F3564" s="55" t="str">
        <f t="shared" si="335"/>
        <v/>
      </c>
      <c r="G3564" s="55" t="str">
        <f t="shared" si="336"/>
        <v/>
      </c>
      <c r="H3564" s="136" t="str">
        <f>IF(AND(M3564&gt;0,M3564&lt;='Summary STATS'!$C$22),1,"")</f>
        <v/>
      </c>
      <c r="J3564" s="26">
        <v>3563</v>
      </c>
      <c r="R3564" s="15"/>
      <c r="S3564" s="15"/>
      <c r="EZ3564" s="134"/>
      <c r="FA3564" s="134"/>
      <c r="FB3564" s="134"/>
      <c r="FC3564" s="134"/>
      <c r="FD3564" s="134"/>
    </row>
    <row r="3565" spans="2:160" x14ac:dyDescent="0.2">
      <c r="B3565" s="55">
        <f t="shared" si="331"/>
        <v>0</v>
      </c>
      <c r="C3565" s="55" t="str">
        <f t="shared" si="332"/>
        <v/>
      </c>
      <c r="D3565" s="55" t="str">
        <f t="shared" si="333"/>
        <v/>
      </c>
      <c r="E3565" s="55" t="str">
        <f t="shared" si="334"/>
        <v/>
      </c>
      <c r="F3565" s="55" t="str">
        <f t="shared" si="335"/>
        <v/>
      </c>
      <c r="G3565" s="55" t="str">
        <f t="shared" si="336"/>
        <v/>
      </c>
      <c r="H3565" s="136" t="str">
        <f>IF(AND(M3565&gt;0,M3565&lt;='Summary STATS'!$C$22),1,"")</f>
        <v/>
      </c>
      <c r="J3565" s="26">
        <v>3564</v>
      </c>
      <c r="R3565" s="15"/>
      <c r="S3565" s="15"/>
      <c r="EZ3565" s="134"/>
      <c r="FA3565" s="134"/>
      <c r="FB3565" s="134"/>
      <c r="FC3565" s="134"/>
      <c r="FD3565" s="134"/>
    </row>
    <row r="3566" spans="2:160" x14ac:dyDescent="0.2">
      <c r="B3566" s="55">
        <f t="shared" si="331"/>
        <v>0</v>
      </c>
      <c r="C3566" s="55" t="str">
        <f t="shared" si="332"/>
        <v/>
      </c>
      <c r="D3566" s="55" t="str">
        <f t="shared" si="333"/>
        <v/>
      </c>
      <c r="E3566" s="55" t="str">
        <f t="shared" si="334"/>
        <v/>
      </c>
      <c r="F3566" s="55" t="str">
        <f t="shared" si="335"/>
        <v/>
      </c>
      <c r="G3566" s="55" t="str">
        <f t="shared" si="336"/>
        <v/>
      </c>
      <c r="H3566" s="136" t="str">
        <f>IF(AND(M3566&gt;0,M3566&lt;='Summary STATS'!$C$22),1,"")</f>
        <v/>
      </c>
      <c r="J3566" s="26">
        <v>3565</v>
      </c>
      <c r="R3566" s="15"/>
      <c r="S3566" s="15"/>
      <c r="EZ3566" s="134"/>
      <c r="FA3566" s="134"/>
      <c r="FB3566" s="134"/>
      <c r="FC3566" s="134"/>
      <c r="FD3566" s="134"/>
    </row>
    <row r="3567" spans="2:160" x14ac:dyDescent="0.2">
      <c r="B3567" s="55">
        <f t="shared" si="331"/>
        <v>0</v>
      </c>
      <c r="C3567" s="55" t="str">
        <f t="shared" si="332"/>
        <v/>
      </c>
      <c r="D3567" s="55" t="str">
        <f t="shared" si="333"/>
        <v/>
      </c>
      <c r="E3567" s="55" t="str">
        <f t="shared" si="334"/>
        <v/>
      </c>
      <c r="F3567" s="55" t="str">
        <f t="shared" si="335"/>
        <v/>
      </c>
      <c r="G3567" s="55" t="str">
        <f t="shared" si="336"/>
        <v/>
      </c>
      <c r="H3567" s="136" t="str">
        <f>IF(AND(M3567&gt;0,M3567&lt;='Summary STATS'!$C$22),1,"")</f>
        <v/>
      </c>
      <c r="J3567" s="26">
        <v>3566</v>
      </c>
      <c r="R3567" s="15"/>
      <c r="S3567" s="15"/>
      <c r="EZ3567" s="134"/>
      <c r="FA3567" s="134"/>
      <c r="FB3567" s="134"/>
      <c r="FC3567" s="134"/>
      <c r="FD3567" s="134"/>
    </row>
    <row r="3568" spans="2:160" x14ac:dyDescent="0.2">
      <c r="B3568" s="55">
        <f t="shared" si="331"/>
        <v>0</v>
      </c>
      <c r="C3568" s="55" t="str">
        <f t="shared" si="332"/>
        <v/>
      </c>
      <c r="D3568" s="55" t="str">
        <f t="shared" si="333"/>
        <v/>
      </c>
      <c r="E3568" s="55" t="str">
        <f t="shared" si="334"/>
        <v/>
      </c>
      <c r="F3568" s="55" t="str">
        <f t="shared" si="335"/>
        <v/>
      </c>
      <c r="G3568" s="55" t="str">
        <f t="shared" si="336"/>
        <v/>
      </c>
      <c r="H3568" s="136" t="str">
        <f>IF(AND(M3568&gt;0,M3568&lt;='Summary STATS'!$C$22),1,"")</f>
        <v/>
      </c>
      <c r="J3568" s="26">
        <v>3567</v>
      </c>
      <c r="R3568" s="15"/>
      <c r="S3568" s="15"/>
      <c r="EZ3568" s="134"/>
      <c r="FA3568" s="134"/>
      <c r="FB3568" s="134"/>
      <c r="FC3568" s="134"/>
      <c r="FD3568" s="134"/>
    </row>
    <row r="3569" spans="2:160" x14ac:dyDescent="0.2">
      <c r="B3569" s="55">
        <f t="shared" si="331"/>
        <v>0</v>
      </c>
      <c r="C3569" s="55" t="str">
        <f t="shared" si="332"/>
        <v/>
      </c>
      <c r="D3569" s="55" t="str">
        <f t="shared" si="333"/>
        <v/>
      </c>
      <c r="E3569" s="55" t="str">
        <f t="shared" si="334"/>
        <v/>
      </c>
      <c r="F3569" s="55" t="str">
        <f t="shared" si="335"/>
        <v/>
      </c>
      <c r="G3569" s="55" t="str">
        <f t="shared" si="336"/>
        <v/>
      </c>
      <c r="H3569" s="136" t="str">
        <f>IF(AND(M3569&gt;0,M3569&lt;='Summary STATS'!$C$22),1,"")</f>
        <v/>
      </c>
      <c r="J3569" s="26">
        <v>3568</v>
      </c>
      <c r="R3569" s="15"/>
      <c r="S3569" s="15"/>
      <c r="EZ3569" s="134"/>
      <c r="FA3569" s="134"/>
      <c r="FB3569" s="134"/>
      <c r="FC3569" s="134"/>
      <c r="FD3569" s="134"/>
    </row>
    <row r="3570" spans="2:160" x14ac:dyDescent="0.2">
      <c r="B3570" s="55">
        <f t="shared" si="331"/>
        <v>0</v>
      </c>
      <c r="C3570" s="55" t="str">
        <f t="shared" si="332"/>
        <v/>
      </c>
      <c r="D3570" s="55" t="str">
        <f t="shared" si="333"/>
        <v/>
      </c>
      <c r="E3570" s="55" t="str">
        <f t="shared" si="334"/>
        <v/>
      </c>
      <c r="F3570" s="55" t="str">
        <f t="shared" si="335"/>
        <v/>
      </c>
      <c r="G3570" s="55" t="str">
        <f t="shared" si="336"/>
        <v/>
      </c>
      <c r="H3570" s="136" t="str">
        <f>IF(AND(M3570&gt;0,M3570&lt;='Summary STATS'!$C$22),1,"")</f>
        <v/>
      </c>
      <c r="J3570" s="26">
        <v>3569</v>
      </c>
      <c r="R3570" s="15"/>
      <c r="S3570" s="15"/>
      <c r="EZ3570" s="134"/>
      <c r="FA3570" s="134"/>
      <c r="FB3570" s="134"/>
      <c r="FC3570" s="134"/>
      <c r="FD3570" s="134"/>
    </row>
    <row r="3571" spans="2:160" x14ac:dyDescent="0.2">
      <c r="B3571" s="55">
        <f t="shared" si="331"/>
        <v>0</v>
      </c>
      <c r="C3571" s="55" t="str">
        <f t="shared" si="332"/>
        <v/>
      </c>
      <c r="D3571" s="55" t="str">
        <f t="shared" si="333"/>
        <v/>
      </c>
      <c r="E3571" s="55" t="str">
        <f t="shared" si="334"/>
        <v/>
      </c>
      <c r="F3571" s="55" t="str">
        <f t="shared" si="335"/>
        <v/>
      </c>
      <c r="G3571" s="55" t="str">
        <f t="shared" si="336"/>
        <v/>
      </c>
      <c r="H3571" s="136" t="str">
        <f>IF(AND(M3571&gt;0,M3571&lt;='Summary STATS'!$C$22),1,"")</f>
        <v/>
      </c>
      <c r="J3571" s="26">
        <v>3570</v>
      </c>
      <c r="R3571" s="15"/>
      <c r="S3571" s="15"/>
      <c r="EZ3571" s="134"/>
      <c r="FA3571" s="134"/>
      <c r="FB3571" s="134"/>
      <c r="FC3571" s="134"/>
      <c r="FD3571" s="134"/>
    </row>
    <row r="3572" spans="2:160" x14ac:dyDescent="0.2">
      <c r="B3572" s="55">
        <f t="shared" si="331"/>
        <v>0</v>
      </c>
      <c r="C3572" s="55" t="str">
        <f t="shared" si="332"/>
        <v/>
      </c>
      <c r="D3572" s="55" t="str">
        <f t="shared" si="333"/>
        <v/>
      </c>
      <c r="E3572" s="55" t="str">
        <f t="shared" si="334"/>
        <v/>
      </c>
      <c r="F3572" s="55" t="str">
        <f t="shared" si="335"/>
        <v/>
      </c>
      <c r="G3572" s="55" t="str">
        <f t="shared" si="336"/>
        <v/>
      </c>
      <c r="H3572" s="136" t="str">
        <f>IF(AND(M3572&gt;0,M3572&lt;='Summary STATS'!$C$22),1,"")</f>
        <v/>
      </c>
      <c r="J3572" s="26">
        <v>3571</v>
      </c>
      <c r="R3572" s="15"/>
      <c r="S3572" s="15"/>
      <c r="EZ3572" s="134"/>
      <c r="FA3572" s="134"/>
      <c r="FB3572" s="134"/>
      <c r="FC3572" s="134"/>
      <c r="FD3572" s="134"/>
    </row>
    <row r="3573" spans="2:160" x14ac:dyDescent="0.2">
      <c r="B3573" s="55">
        <f t="shared" si="331"/>
        <v>0</v>
      </c>
      <c r="C3573" s="55" t="str">
        <f t="shared" si="332"/>
        <v/>
      </c>
      <c r="D3573" s="55" t="str">
        <f t="shared" si="333"/>
        <v/>
      </c>
      <c r="E3573" s="55" t="str">
        <f t="shared" si="334"/>
        <v/>
      </c>
      <c r="F3573" s="55" t="str">
        <f t="shared" si="335"/>
        <v/>
      </c>
      <c r="G3573" s="55" t="str">
        <f t="shared" si="336"/>
        <v/>
      </c>
      <c r="H3573" s="136" t="str">
        <f>IF(AND(M3573&gt;0,M3573&lt;='Summary STATS'!$C$22),1,"")</f>
        <v/>
      </c>
      <c r="J3573" s="26">
        <v>3572</v>
      </c>
      <c r="R3573" s="15"/>
      <c r="S3573" s="15"/>
      <c r="EZ3573" s="134"/>
      <c r="FA3573" s="134"/>
      <c r="FB3573" s="134"/>
      <c r="FC3573" s="134"/>
      <c r="FD3573" s="134"/>
    </row>
    <row r="3574" spans="2:160" x14ac:dyDescent="0.2">
      <c r="B3574" s="55">
        <f t="shared" si="331"/>
        <v>0</v>
      </c>
      <c r="C3574" s="55" t="str">
        <f t="shared" si="332"/>
        <v/>
      </c>
      <c r="D3574" s="55" t="str">
        <f t="shared" si="333"/>
        <v/>
      </c>
      <c r="E3574" s="55" t="str">
        <f t="shared" si="334"/>
        <v/>
      </c>
      <c r="F3574" s="55" t="str">
        <f t="shared" si="335"/>
        <v/>
      </c>
      <c r="G3574" s="55" t="str">
        <f t="shared" si="336"/>
        <v/>
      </c>
      <c r="H3574" s="136" t="str">
        <f>IF(AND(M3574&gt;0,M3574&lt;='Summary STATS'!$C$22),1,"")</f>
        <v/>
      </c>
      <c r="J3574" s="26">
        <v>3573</v>
      </c>
      <c r="R3574" s="15"/>
      <c r="S3574" s="15"/>
      <c r="EZ3574" s="134"/>
      <c r="FA3574" s="134"/>
      <c r="FB3574" s="134"/>
      <c r="FC3574" s="134"/>
      <c r="FD3574" s="134"/>
    </row>
    <row r="3575" spans="2:160" x14ac:dyDescent="0.2">
      <c r="B3575" s="55">
        <f t="shared" si="331"/>
        <v>0</v>
      </c>
      <c r="C3575" s="55" t="str">
        <f t="shared" si="332"/>
        <v/>
      </c>
      <c r="D3575" s="55" t="str">
        <f t="shared" si="333"/>
        <v/>
      </c>
      <c r="E3575" s="55" t="str">
        <f t="shared" si="334"/>
        <v/>
      </c>
      <c r="F3575" s="55" t="str">
        <f t="shared" si="335"/>
        <v/>
      </c>
      <c r="G3575" s="55" t="str">
        <f t="shared" si="336"/>
        <v/>
      </c>
      <c r="H3575" s="136" t="str">
        <f>IF(AND(M3575&gt;0,M3575&lt;='Summary STATS'!$C$22),1,"")</f>
        <v/>
      </c>
      <c r="J3575" s="26">
        <v>3574</v>
      </c>
      <c r="R3575" s="15"/>
      <c r="S3575" s="15"/>
      <c r="EZ3575" s="134"/>
      <c r="FA3575" s="134"/>
      <c r="FB3575" s="134"/>
      <c r="FC3575" s="134"/>
      <c r="FD3575" s="134"/>
    </row>
    <row r="3576" spans="2:160" x14ac:dyDescent="0.2">
      <c r="B3576" s="55">
        <f t="shared" si="331"/>
        <v>0</v>
      </c>
      <c r="C3576" s="55" t="str">
        <f t="shared" si="332"/>
        <v/>
      </c>
      <c r="D3576" s="55" t="str">
        <f t="shared" si="333"/>
        <v/>
      </c>
      <c r="E3576" s="55" t="str">
        <f t="shared" si="334"/>
        <v/>
      </c>
      <c r="F3576" s="55" t="str">
        <f t="shared" si="335"/>
        <v/>
      </c>
      <c r="G3576" s="55" t="str">
        <f t="shared" si="336"/>
        <v/>
      </c>
      <c r="H3576" s="136" t="str">
        <f>IF(AND(M3576&gt;0,M3576&lt;='Summary STATS'!$C$22),1,"")</f>
        <v/>
      </c>
      <c r="J3576" s="26">
        <v>3575</v>
      </c>
      <c r="R3576" s="15"/>
      <c r="S3576" s="15"/>
      <c r="EZ3576" s="134"/>
      <c r="FA3576" s="134"/>
      <c r="FB3576" s="134"/>
      <c r="FC3576" s="134"/>
      <c r="FD3576" s="134"/>
    </row>
    <row r="3577" spans="2:160" x14ac:dyDescent="0.2">
      <c r="B3577" s="55">
        <f t="shared" si="331"/>
        <v>0</v>
      </c>
      <c r="C3577" s="55" t="str">
        <f t="shared" si="332"/>
        <v/>
      </c>
      <c r="D3577" s="55" t="str">
        <f t="shared" si="333"/>
        <v/>
      </c>
      <c r="E3577" s="55" t="str">
        <f t="shared" si="334"/>
        <v/>
      </c>
      <c r="F3577" s="55" t="str">
        <f t="shared" si="335"/>
        <v/>
      </c>
      <c r="G3577" s="55" t="str">
        <f t="shared" si="336"/>
        <v/>
      </c>
      <c r="H3577" s="136" t="str">
        <f>IF(AND(M3577&gt;0,M3577&lt;='Summary STATS'!$C$22),1,"")</f>
        <v/>
      </c>
      <c r="J3577" s="26">
        <v>3576</v>
      </c>
      <c r="R3577" s="15"/>
      <c r="S3577" s="15"/>
      <c r="EZ3577" s="134"/>
      <c r="FA3577" s="134"/>
      <c r="FB3577" s="134"/>
      <c r="FC3577" s="134"/>
      <c r="FD3577" s="134"/>
    </row>
    <row r="3578" spans="2:160" x14ac:dyDescent="0.2">
      <c r="B3578" s="55">
        <f t="shared" si="331"/>
        <v>0</v>
      </c>
      <c r="C3578" s="55" t="str">
        <f t="shared" si="332"/>
        <v/>
      </c>
      <c r="D3578" s="55" t="str">
        <f t="shared" si="333"/>
        <v/>
      </c>
      <c r="E3578" s="55" t="str">
        <f t="shared" si="334"/>
        <v/>
      </c>
      <c r="F3578" s="55" t="str">
        <f t="shared" si="335"/>
        <v/>
      </c>
      <c r="G3578" s="55" t="str">
        <f t="shared" si="336"/>
        <v/>
      </c>
      <c r="H3578" s="136" t="str">
        <f>IF(AND(M3578&gt;0,M3578&lt;='Summary STATS'!$C$22),1,"")</f>
        <v/>
      </c>
      <c r="J3578" s="26">
        <v>3577</v>
      </c>
      <c r="R3578" s="15"/>
      <c r="S3578" s="15"/>
      <c r="EZ3578" s="134"/>
      <c r="FA3578" s="134"/>
      <c r="FB3578" s="134"/>
      <c r="FC3578" s="134"/>
      <c r="FD3578" s="134"/>
    </row>
    <row r="3579" spans="2:160" x14ac:dyDescent="0.2">
      <c r="B3579" s="55">
        <f t="shared" si="331"/>
        <v>0</v>
      </c>
      <c r="C3579" s="55" t="str">
        <f t="shared" si="332"/>
        <v/>
      </c>
      <c r="D3579" s="55" t="str">
        <f t="shared" si="333"/>
        <v/>
      </c>
      <c r="E3579" s="55" t="str">
        <f t="shared" si="334"/>
        <v/>
      </c>
      <c r="F3579" s="55" t="str">
        <f t="shared" si="335"/>
        <v/>
      </c>
      <c r="G3579" s="55" t="str">
        <f t="shared" si="336"/>
        <v/>
      </c>
      <c r="H3579" s="136" t="str">
        <f>IF(AND(M3579&gt;0,M3579&lt;='Summary STATS'!$C$22),1,"")</f>
        <v/>
      </c>
      <c r="J3579" s="26">
        <v>3578</v>
      </c>
      <c r="R3579" s="15"/>
      <c r="S3579" s="15"/>
      <c r="EZ3579" s="134"/>
      <c r="FA3579" s="134"/>
      <c r="FB3579" s="134"/>
      <c r="FC3579" s="134"/>
      <c r="FD3579" s="134"/>
    </row>
    <row r="3580" spans="2:160" x14ac:dyDescent="0.2">
      <c r="B3580" s="55">
        <f t="shared" si="331"/>
        <v>0</v>
      </c>
      <c r="C3580" s="55" t="str">
        <f t="shared" si="332"/>
        <v/>
      </c>
      <c r="D3580" s="55" t="str">
        <f t="shared" si="333"/>
        <v/>
      </c>
      <c r="E3580" s="55" t="str">
        <f t="shared" si="334"/>
        <v/>
      </c>
      <c r="F3580" s="55" t="str">
        <f t="shared" si="335"/>
        <v/>
      </c>
      <c r="G3580" s="55" t="str">
        <f t="shared" si="336"/>
        <v/>
      </c>
      <c r="H3580" s="136" t="str">
        <f>IF(AND(M3580&gt;0,M3580&lt;='Summary STATS'!$C$22),1,"")</f>
        <v/>
      </c>
      <c r="J3580" s="26">
        <v>3579</v>
      </c>
      <c r="R3580" s="15"/>
      <c r="S3580" s="15"/>
      <c r="EZ3580" s="134"/>
      <c r="FA3580" s="134"/>
      <c r="FB3580" s="134"/>
      <c r="FC3580" s="134"/>
      <c r="FD3580" s="134"/>
    </row>
    <row r="3581" spans="2:160" x14ac:dyDescent="0.2">
      <c r="B3581" s="55">
        <f t="shared" si="331"/>
        <v>0</v>
      </c>
      <c r="C3581" s="55" t="str">
        <f t="shared" si="332"/>
        <v/>
      </c>
      <c r="D3581" s="55" t="str">
        <f t="shared" si="333"/>
        <v/>
      </c>
      <c r="E3581" s="55" t="str">
        <f t="shared" si="334"/>
        <v/>
      </c>
      <c r="F3581" s="55" t="str">
        <f t="shared" si="335"/>
        <v/>
      </c>
      <c r="G3581" s="55" t="str">
        <f t="shared" si="336"/>
        <v/>
      </c>
      <c r="H3581" s="136" t="str">
        <f>IF(AND(M3581&gt;0,M3581&lt;='Summary STATS'!$C$22),1,"")</f>
        <v/>
      </c>
      <c r="J3581" s="26">
        <v>3580</v>
      </c>
      <c r="R3581" s="15"/>
      <c r="S3581" s="15"/>
      <c r="EZ3581" s="134"/>
      <c r="FA3581" s="134"/>
      <c r="FB3581" s="134"/>
      <c r="FC3581" s="134"/>
      <c r="FD3581" s="134"/>
    </row>
    <row r="3582" spans="2:160" x14ac:dyDescent="0.2">
      <c r="B3582" s="55">
        <f t="shared" si="331"/>
        <v>0</v>
      </c>
      <c r="C3582" s="55" t="str">
        <f t="shared" si="332"/>
        <v/>
      </c>
      <c r="D3582" s="55" t="str">
        <f t="shared" si="333"/>
        <v/>
      </c>
      <c r="E3582" s="55" t="str">
        <f t="shared" si="334"/>
        <v/>
      </c>
      <c r="F3582" s="55" t="str">
        <f t="shared" si="335"/>
        <v/>
      </c>
      <c r="G3582" s="55" t="str">
        <f t="shared" si="336"/>
        <v/>
      </c>
      <c r="H3582" s="136" t="str">
        <f>IF(AND(M3582&gt;0,M3582&lt;='Summary STATS'!$C$22),1,"")</f>
        <v/>
      </c>
      <c r="J3582" s="26">
        <v>3581</v>
      </c>
      <c r="R3582" s="15"/>
      <c r="S3582" s="15"/>
      <c r="EZ3582" s="134"/>
      <c r="FA3582" s="134"/>
      <c r="FB3582" s="134"/>
      <c r="FC3582" s="134"/>
      <c r="FD3582" s="134"/>
    </row>
    <row r="3583" spans="2:160" x14ac:dyDescent="0.2">
      <c r="B3583" s="55">
        <f t="shared" si="331"/>
        <v>0</v>
      </c>
      <c r="C3583" s="55" t="str">
        <f t="shared" si="332"/>
        <v/>
      </c>
      <c r="D3583" s="55" t="str">
        <f t="shared" si="333"/>
        <v/>
      </c>
      <c r="E3583" s="55" t="str">
        <f t="shared" si="334"/>
        <v/>
      </c>
      <c r="F3583" s="55" t="str">
        <f t="shared" si="335"/>
        <v/>
      </c>
      <c r="G3583" s="55" t="str">
        <f t="shared" si="336"/>
        <v/>
      </c>
      <c r="H3583" s="136" t="str">
        <f>IF(AND(M3583&gt;0,M3583&lt;='Summary STATS'!$C$22),1,"")</f>
        <v/>
      </c>
      <c r="J3583" s="26">
        <v>3582</v>
      </c>
      <c r="R3583" s="15"/>
      <c r="S3583" s="15"/>
      <c r="EZ3583" s="134"/>
      <c r="FA3583" s="134"/>
      <c r="FB3583" s="134"/>
      <c r="FC3583" s="134"/>
      <c r="FD3583" s="134"/>
    </row>
    <row r="3584" spans="2:160" x14ac:dyDescent="0.2">
      <c r="B3584" s="55">
        <f t="shared" si="331"/>
        <v>0</v>
      </c>
      <c r="C3584" s="55" t="str">
        <f t="shared" si="332"/>
        <v/>
      </c>
      <c r="D3584" s="55" t="str">
        <f t="shared" si="333"/>
        <v/>
      </c>
      <c r="E3584" s="55" t="str">
        <f t="shared" si="334"/>
        <v/>
      </c>
      <c r="F3584" s="55" t="str">
        <f t="shared" si="335"/>
        <v/>
      </c>
      <c r="G3584" s="55" t="str">
        <f t="shared" si="336"/>
        <v/>
      </c>
      <c r="H3584" s="136" t="str">
        <f>IF(AND(M3584&gt;0,M3584&lt;='Summary STATS'!$C$22),1,"")</f>
        <v/>
      </c>
      <c r="J3584" s="26">
        <v>3583</v>
      </c>
      <c r="R3584" s="15"/>
      <c r="S3584" s="15"/>
      <c r="EZ3584" s="134"/>
      <c r="FA3584" s="134"/>
      <c r="FB3584" s="134"/>
      <c r="FC3584" s="134"/>
      <c r="FD3584" s="134"/>
    </row>
    <row r="3585" spans="2:160" x14ac:dyDescent="0.2">
      <c r="B3585" s="55">
        <f t="shared" si="331"/>
        <v>0</v>
      </c>
      <c r="C3585" s="55" t="str">
        <f t="shared" si="332"/>
        <v/>
      </c>
      <c r="D3585" s="55" t="str">
        <f t="shared" si="333"/>
        <v/>
      </c>
      <c r="E3585" s="55" t="str">
        <f t="shared" si="334"/>
        <v/>
      </c>
      <c r="F3585" s="55" t="str">
        <f t="shared" si="335"/>
        <v/>
      </c>
      <c r="G3585" s="55" t="str">
        <f t="shared" si="336"/>
        <v/>
      </c>
      <c r="H3585" s="136" t="str">
        <f>IF(AND(M3585&gt;0,M3585&lt;='Summary STATS'!$C$22),1,"")</f>
        <v/>
      </c>
      <c r="J3585" s="26">
        <v>3584</v>
      </c>
      <c r="R3585" s="15"/>
      <c r="S3585" s="15"/>
      <c r="EZ3585" s="134"/>
      <c r="FA3585" s="134"/>
      <c r="FB3585" s="134"/>
      <c r="FC3585" s="134"/>
      <c r="FD3585" s="134"/>
    </row>
    <row r="3586" spans="2:160" x14ac:dyDescent="0.2">
      <c r="B3586" s="55">
        <f t="shared" ref="B3586:B3649" si="337">COUNT(R3586:EY3586,FE3586:FM3586)</f>
        <v>0</v>
      </c>
      <c r="C3586" s="55" t="str">
        <f t="shared" ref="C3586:C3649" si="338">IF(COUNT(R3586:EY3586,FE3586:FM3586)&gt;0,COUNT(R3586:EY3586,FE3586:FM3586),"")</f>
        <v/>
      </c>
      <c r="D3586" s="55" t="str">
        <f t="shared" ref="D3586:D3649" si="339">IF(COUNT(T3586:BJ3586,BL3586:BT3586,BV3586:CB3586,CD3586:EY3586,FE3586:FM3586)&gt;0,COUNT(T3586:BJ3586,BL3586:BT3586,BV3586:CB3586,CD3586:EY3586,FE3586:FM3586),"")</f>
        <v/>
      </c>
      <c r="E3586" s="55" t="str">
        <f t="shared" ref="E3586:E3649" si="340">IF(H3586=1,COUNT(R3586:EY3586,FE3586:FM3586),"")</f>
        <v/>
      </c>
      <c r="F3586" s="55" t="str">
        <f t="shared" ref="F3586:F3649" si="341">IF(H3586=1,COUNT(T3586:BJ3586,BL3586:BT3586,BV3586:CB3586,CD3586:EY3586,FE3586:FM3586),"")</f>
        <v/>
      </c>
      <c r="G3586" s="55" t="str">
        <f t="shared" si="336"/>
        <v/>
      </c>
      <c r="H3586" s="136" t="str">
        <f>IF(AND(M3586&gt;0,M3586&lt;='Summary STATS'!$C$22),1,"")</f>
        <v/>
      </c>
      <c r="J3586" s="26">
        <v>3585</v>
      </c>
      <c r="R3586" s="15"/>
      <c r="S3586" s="15"/>
      <c r="EZ3586" s="134"/>
      <c r="FA3586" s="134"/>
      <c r="FB3586" s="134"/>
      <c r="FC3586" s="134"/>
      <c r="FD3586" s="134"/>
    </row>
    <row r="3587" spans="2:160" x14ac:dyDescent="0.2">
      <c r="B3587" s="55">
        <f t="shared" si="337"/>
        <v>0</v>
      </c>
      <c r="C3587" s="55" t="str">
        <f t="shared" si="338"/>
        <v/>
      </c>
      <c r="D3587" s="55" t="str">
        <f t="shared" si="339"/>
        <v/>
      </c>
      <c r="E3587" s="55" t="str">
        <f t="shared" si="340"/>
        <v/>
      </c>
      <c r="F3587" s="55" t="str">
        <f t="shared" si="341"/>
        <v/>
      </c>
      <c r="G3587" s="55" t="str">
        <f t="shared" si="336"/>
        <v/>
      </c>
      <c r="H3587" s="136" t="str">
        <f>IF(AND(M3587&gt;0,M3587&lt;='Summary STATS'!$C$22),1,"")</f>
        <v/>
      </c>
      <c r="J3587" s="26">
        <v>3586</v>
      </c>
      <c r="R3587" s="15"/>
      <c r="S3587" s="15"/>
      <c r="EZ3587" s="134"/>
      <c r="FA3587" s="134"/>
      <c r="FB3587" s="134"/>
      <c r="FC3587" s="134"/>
      <c r="FD3587" s="134"/>
    </row>
    <row r="3588" spans="2:160" x14ac:dyDescent="0.2">
      <c r="B3588" s="55">
        <f t="shared" si="337"/>
        <v>0</v>
      </c>
      <c r="C3588" s="55" t="str">
        <f t="shared" si="338"/>
        <v/>
      </c>
      <c r="D3588" s="55" t="str">
        <f t="shared" si="339"/>
        <v/>
      </c>
      <c r="E3588" s="55" t="str">
        <f t="shared" si="340"/>
        <v/>
      </c>
      <c r="F3588" s="55" t="str">
        <f t="shared" si="341"/>
        <v/>
      </c>
      <c r="G3588" s="55" t="str">
        <f t="shared" si="336"/>
        <v/>
      </c>
      <c r="H3588" s="136" t="str">
        <f>IF(AND(M3588&gt;0,M3588&lt;='Summary STATS'!$C$22),1,"")</f>
        <v/>
      </c>
      <c r="J3588" s="26">
        <v>3587</v>
      </c>
      <c r="R3588" s="15"/>
      <c r="S3588" s="15"/>
      <c r="EZ3588" s="134"/>
      <c r="FA3588" s="134"/>
      <c r="FB3588" s="134"/>
      <c r="FC3588" s="134"/>
      <c r="FD3588" s="134"/>
    </row>
    <row r="3589" spans="2:160" x14ac:dyDescent="0.2">
      <c r="B3589" s="55">
        <f t="shared" si="337"/>
        <v>0</v>
      </c>
      <c r="C3589" s="55" t="str">
        <f t="shared" si="338"/>
        <v/>
      </c>
      <c r="D3589" s="55" t="str">
        <f t="shared" si="339"/>
        <v/>
      </c>
      <c r="E3589" s="55" t="str">
        <f t="shared" si="340"/>
        <v/>
      </c>
      <c r="F3589" s="55" t="str">
        <f t="shared" si="341"/>
        <v/>
      </c>
      <c r="G3589" s="55" t="str">
        <f t="shared" si="336"/>
        <v/>
      </c>
      <c r="H3589" s="136" t="str">
        <f>IF(AND(M3589&gt;0,M3589&lt;='Summary STATS'!$C$22),1,"")</f>
        <v/>
      </c>
      <c r="J3589" s="26">
        <v>3588</v>
      </c>
      <c r="R3589" s="15"/>
      <c r="S3589" s="15"/>
      <c r="EZ3589" s="134"/>
      <c r="FA3589" s="134"/>
      <c r="FB3589" s="134"/>
      <c r="FC3589" s="134"/>
      <c r="FD3589" s="134"/>
    </row>
    <row r="3590" spans="2:160" x14ac:dyDescent="0.2">
      <c r="B3590" s="55">
        <f t="shared" si="337"/>
        <v>0</v>
      </c>
      <c r="C3590" s="55" t="str">
        <f t="shared" si="338"/>
        <v/>
      </c>
      <c r="D3590" s="55" t="str">
        <f t="shared" si="339"/>
        <v/>
      </c>
      <c r="E3590" s="55" t="str">
        <f t="shared" si="340"/>
        <v/>
      </c>
      <c r="F3590" s="55" t="str">
        <f t="shared" si="341"/>
        <v/>
      </c>
      <c r="G3590" s="55" t="str">
        <f t="shared" si="336"/>
        <v/>
      </c>
      <c r="H3590" s="136" t="str">
        <f>IF(AND(M3590&gt;0,M3590&lt;='Summary STATS'!$C$22),1,"")</f>
        <v/>
      </c>
      <c r="J3590" s="26">
        <v>3589</v>
      </c>
      <c r="R3590" s="15"/>
      <c r="S3590" s="15"/>
      <c r="EZ3590" s="134"/>
      <c r="FA3590" s="134"/>
      <c r="FB3590" s="134"/>
      <c r="FC3590" s="134"/>
      <c r="FD3590" s="134"/>
    </row>
    <row r="3591" spans="2:160" x14ac:dyDescent="0.2">
      <c r="B3591" s="55">
        <f t="shared" si="337"/>
        <v>0</v>
      </c>
      <c r="C3591" s="55" t="str">
        <f t="shared" si="338"/>
        <v/>
      </c>
      <c r="D3591" s="55" t="str">
        <f t="shared" si="339"/>
        <v/>
      </c>
      <c r="E3591" s="55" t="str">
        <f t="shared" si="340"/>
        <v/>
      </c>
      <c r="F3591" s="55" t="str">
        <f t="shared" si="341"/>
        <v/>
      </c>
      <c r="G3591" s="55" t="str">
        <f t="shared" si="336"/>
        <v/>
      </c>
      <c r="H3591" s="136" t="str">
        <f>IF(AND(M3591&gt;0,M3591&lt;='Summary STATS'!$C$22),1,"")</f>
        <v/>
      </c>
      <c r="J3591" s="26">
        <v>3590</v>
      </c>
      <c r="R3591" s="15"/>
      <c r="S3591" s="15"/>
      <c r="EZ3591" s="134"/>
      <c r="FA3591" s="134"/>
      <c r="FB3591" s="134"/>
      <c r="FC3591" s="134"/>
      <c r="FD3591" s="134"/>
    </row>
    <row r="3592" spans="2:160" x14ac:dyDescent="0.2">
      <c r="B3592" s="55">
        <f t="shared" si="337"/>
        <v>0</v>
      </c>
      <c r="C3592" s="55" t="str">
        <f t="shared" si="338"/>
        <v/>
      </c>
      <c r="D3592" s="55" t="str">
        <f t="shared" si="339"/>
        <v/>
      </c>
      <c r="E3592" s="55" t="str">
        <f t="shared" si="340"/>
        <v/>
      </c>
      <c r="F3592" s="55" t="str">
        <f t="shared" si="341"/>
        <v/>
      </c>
      <c r="G3592" s="55" t="str">
        <f t="shared" si="336"/>
        <v/>
      </c>
      <c r="H3592" s="136" t="str">
        <f>IF(AND(M3592&gt;0,M3592&lt;='Summary STATS'!$C$22),1,"")</f>
        <v/>
      </c>
      <c r="J3592" s="26">
        <v>3591</v>
      </c>
      <c r="R3592" s="15"/>
      <c r="S3592" s="15"/>
      <c r="EZ3592" s="134"/>
      <c r="FA3592" s="134"/>
      <c r="FB3592" s="134"/>
      <c r="FC3592" s="134"/>
      <c r="FD3592" s="134"/>
    </row>
    <row r="3593" spans="2:160" x14ac:dyDescent="0.2">
      <c r="B3593" s="55">
        <f t="shared" si="337"/>
        <v>0</v>
      </c>
      <c r="C3593" s="55" t="str">
        <f t="shared" si="338"/>
        <v/>
      </c>
      <c r="D3593" s="55" t="str">
        <f t="shared" si="339"/>
        <v/>
      </c>
      <c r="E3593" s="55" t="str">
        <f t="shared" si="340"/>
        <v/>
      </c>
      <c r="F3593" s="55" t="str">
        <f t="shared" si="341"/>
        <v/>
      </c>
      <c r="G3593" s="55" t="str">
        <f t="shared" si="336"/>
        <v/>
      </c>
      <c r="H3593" s="136" t="str">
        <f>IF(AND(M3593&gt;0,M3593&lt;='Summary STATS'!$C$22),1,"")</f>
        <v/>
      </c>
      <c r="J3593" s="26">
        <v>3592</v>
      </c>
      <c r="R3593" s="15"/>
      <c r="S3593" s="15"/>
      <c r="EZ3593" s="134"/>
      <c r="FA3593" s="134"/>
      <c r="FB3593" s="134"/>
      <c r="FC3593" s="134"/>
      <c r="FD3593" s="134"/>
    </row>
    <row r="3594" spans="2:160" x14ac:dyDescent="0.2">
      <c r="B3594" s="55">
        <f t="shared" si="337"/>
        <v>0</v>
      </c>
      <c r="C3594" s="55" t="str">
        <f t="shared" si="338"/>
        <v/>
      </c>
      <c r="D3594" s="55" t="str">
        <f t="shared" si="339"/>
        <v/>
      </c>
      <c r="E3594" s="55" t="str">
        <f t="shared" si="340"/>
        <v/>
      </c>
      <c r="F3594" s="55" t="str">
        <f t="shared" si="341"/>
        <v/>
      </c>
      <c r="G3594" s="55" t="str">
        <f t="shared" si="336"/>
        <v/>
      </c>
      <c r="H3594" s="136" t="str">
        <f>IF(AND(M3594&gt;0,M3594&lt;='Summary STATS'!$C$22),1,"")</f>
        <v/>
      </c>
      <c r="J3594" s="26">
        <v>3593</v>
      </c>
      <c r="R3594" s="15"/>
      <c r="S3594" s="15"/>
      <c r="EZ3594" s="134"/>
      <c r="FA3594" s="134"/>
      <c r="FB3594" s="134"/>
      <c r="FC3594" s="134"/>
      <c r="FD3594" s="134"/>
    </row>
    <row r="3595" spans="2:160" x14ac:dyDescent="0.2">
      <c r="B3595" s="55">
        <f t="shared" si="337"/>
        <v>0</v>
      </c>
      <c r="C3595" s="55" t="str">
        <f t="shared" si="338"/>
        <v/>
      </c>
      <c r="D3595" s="55" t="str">
        <f t="shared" si="339"/>
        <v/>
      </c>
      <c r="E3595" s="55" t="str">
        <f t="shared" si="340"/>
        <v/>
      </c>
      <c r="F3595" s="55" t="str">
        <f t="shared" si="341"/>
        <v/>
      </c>
      <c r="G3595" s="55" t="str">
        <f t="shared" si="336"/>
        <v/>
      </c>
      <c r="H3595" s="136" t="str">
        <f>IF(AND(M3595&gt;0,M3595&lt;='Summary STATS'!$C$22),1,"")</f>
        <v/>
      </c>
      <c r="J3595" s="26">
        <v>3594</v>
      </c>
      <c r="R3595" s="15"/>
      <c r="S3595" s="15"/>
      <c r="EZ3595" s="134"/>
      <c r="FA3595" s="134"/>
      <c r="FB3595" s="134"/>
      <c r="FC3595" s="134"/>
      <c r="FD3595" s="134"/>
    </row>
    <row r="3596" spans="2:160" x14ac:dyDescent="0.2">
      <c r="B3596" s="55">
        <f t="shared" si="337"/>
        <v>0</v>
      </c>
      <c r="C3596" s="55" t="str">
        <f t="shared" si="338"/>
        <v/>
      </c>
      <c r="D3596" s="55" t="str">
        <f t="shared" si="339"/>
        <v/>
      </c>
      <c r="E3596" s="55" t="str">
        <f t="shared" si="340"/>
        <v/>
      </c>
      <c r="F3596" s="55" t="str">
        <f t="shared" si="341"/>
        <v/>
      </c>
      <c r="G3596" s="55" t="str">
        <f t="shared" si="336"/>
        <v/>
      </c>
      <c r="H3596" s="136" t="str">
        <f>IF(AND(M3596&gt;0,M3596&lt;='Summary STATS'!$C$22),1,"")</f>
        <v/>
      </c>
      <c r="J3596" s="26">
        <v>3595</v>
      </c>
      <c r="R3596" s="15"/>
      <c r="S3596" s="15"/>
      <c r="EZ3596" s="134"/>
      <c r="FA3596" s="134"/>
      <c r="FB3596" s="134"/>
      <c r="FC3596" s="134"/>
      <c r="FD3596" s="134"/>
    </row>
    <row r="3597" spans="2:160" x14ac:dyDescent="0.2">
      <c r="B3597" s="55">
        <f t="shared" si="337"/>
        <v>0</v>
      </c>
      <c r="C3597" s="55" t="str">
        <f t="shared" si="338"/>
        <v/>
      </c>
      <c r="D3597" s="55" t="str">
        <f t="shared" si="339"/>
        <v/>
      </c>
      <c r="E3597" s="55" t="str">
        <f t="shared" si="340"/>
        <v/>
      </c>
      <c r="F3597" s="55" t="str">
        <f t="shared" si="341"/>
        <v/>
      </c>
      <c r="G3597" s="55" t="str">
        <f t="shared" si="336"/>
        <v/>
      </c>
      <c r="H3597" s="136" t="str">
        <f>IF(AND(M3597&gt;0,M3597&lt;='Summary STATS'!$C$22),1,"")</f>
        <v/>
      </c>
      <c r="J3597" s="26">
        <v>3596</v>
      </c>
      <c r="R3597" s="15"/>
      <c r="S3597" s="15"/>
      <c r="EZ3597" s="134"/>
      <c r="FA3597" s="134"/>
      <c r="FB3597" s="134"/>
      <c r="FC3597" s="134"/>
      <c r="FD3597" s="134"/>
    </row>
    <row r="3598" spans="2:160" x14ac:dyDescent="0.2">
      <c r="B3598" s="55">
        <f t="shared" si="337"/>
        <v>0</v>
      </c>
      <c r="C3598" s="55" t="str">
        <f t="shared" si="338"/>
        <v/>
      </c>
      <c r="D3598" s="55" t="str">
        <f t="shared" si="339"/>
        <v/>
      </c>
      <c r="E3598" s="55" t="str">
        <f t="shared" si="340"/>
        <v/>
      </c>
      <c r="F3598" s="55" t="str">
        <f t="shared" si="341"/>
        <v/>
      </c>
      <c r="G3598" s="55" t="str">
        <f t="shared" si="336"/>
        <v/>
      </c>
      <c r="H3598" s="136" t="str">
        <f>IF(AND(M3598&gt;0,M3598&lt;='Summary STATS'!$C$22),1,"")</f>
        <v/>
      </c>
      <c r="J3598" s="26">
        <v>3597</v>
      </c>
      <c r="R3598" s="15"/>
      <c r="S3598" s="15"/>
      <c r="EZ3598" s="134"/>
      <c r="FA3598" s="134"/>
      <c r="FB3598" s="134"/>
      <c r="FC3598" s="134"/>
      <c r="FD3598" s="134"/>
    </row>
    <row r="3599" spans="2:160" x14ac:dyDescent="0.2">
      <c r="B3599" s="55">
        <f t="shared" si="337"/>
        <v>0</v>
      </c>
      <c r="C3599" s="55" t="str">
        <f t="shared" si="338"/>
        <v/>
      </c>
      <c r="D3599" s="55" t="str">
        <f t="shared" si="339"/>
        <v/>
      </c>
      <c r="E3599" s="55" t="str">
        <f t="shared" si="340"/>
        <v/>
      </c>
      <c r="F3599" s="55" t="str">
        <f t="shared" si="341"/>
        <v/>
      </c>
      <c r="G3599" s="55" t="str">
        <f t="shared" si="336"/>
        <v/>
      </c>
      <c r="H3599" s="136" t="str">
        <f>IF(AND(M3599&gt;0,M3599&lt;='Summary STATS'!$C$22),1,"")</f>
        <v/>
      </c>
      <c r="J3599" s="26">
        <v>3598</v>
      </c>
      <c r="R3599" s="15"/>
      <c r="S3599" s="15"/>
      <c r="EZ3599" s="134"/>
      <c r="FA3599" s="134"/>
      <c r="FB3599" s="134"/>
      <c r="FC3599" s="134"/>
      <c r="FD3599" s="134"/>
    </row>
    <row r="3600" spans="2:160" x14ac:dyDescent="0.2">
      <c r="B3600" s="55">
        <f t="shared" si="337"/>
        <v>0</v>
      </c>
      <c r="C3600" s="55" t="str">
        <f t="shared" si="338"/>
        <v/>
      </c>
      <c r="D3600" s="55" t="str">
        <f t="shared" si="339"/>
        <v/>
      </c>
      <c r="E3600" s="55" t="str">
        <f t="shared" si="340"/>
        <v/>
      </c>
      <c r="F3600" s="55" t="str">
        <f t="shared" si="341"/>
        <v/>
      </c>
      <c r="G3600" s="55" t="str">
        <f t="shared" si="336"/>
        <v/>
      </c>
      <c r="H3600" s="136" t="str">
        <f>IF(AND(M3600&gt;0,M3600&lt;='Summary STATS'!$C$22),1,"")</f>
        <v/>
      </c>
      <c r="J3600" s="26">
        <v>3599</v>
      </c>
      <c r="R3600" s="15"/>
      <c r="S3600" s="15"/>
      <c r="EZ3600" s="134"/>
      <c r="FA3600" s="134"/>
      <c r="FB3600" s="134"/>
      <c r="FC3600" s="134"/>
      <c r="FD3600" s="134"/>
    </row>
    <row r="3601" spans="2:160" x14ac:dyDescent="0.2">
      <c r="B3601" s="55">
        <f t="shared" si="337"/>
        <v>0</v>
      </c>
      <c r="C3601" s="55" t="str">
        <f t="shared" si="338"/>
        <v/>
      </c>
      <c r="D3601" s="55" t="str">
        <f t="shared" si="339"/>
        <v/>
      </c>
      <c r="E3601" s="55" t="str">
        <f t="shared" si="340"/>
        <v/>
      </c>
      <c r="F3601" s="55" t="str">
        <f t="shared" si="341"/>
        <v/>
      </c>
      <c r="G3601" s="55" t="str">
        <f t="shared" si="336"/>
        <v/>
      </c>
      <c r="H3601" s="136" t="str">
        <f>IF(AND(M3601&gt;0,M3601&lt;='Summary STATS'!$C$22),1,"")</f>
        <v/>
      </c>
      <c r="J3601" s="26">
        <v>3600</v>
      </c>
      <c r="R3601" s="15"/>
      <c r="S3601" s="15"/>
      <c r="EZ3601" s="134"/>
      <c r="FA3601" s="134"/>
      <c r="FB3601" s="134"/>
      <c r="FC3601" s="134"/>
      <c r="FD3601" s="134"/>
    </row>
    <row r="3602" spans="2:160" x14ac:dyDescent="0.2">
      <c r="B3602" s="55">
        <f t="shared" si="337"/>
        <v>0</v>
      </c>
      <c r="C3602" s="55" t="str">
        <f t="shared" si="338"/>
        <v/>
      </c>
      <c r="D3602" s="55" t="str">
        <f t="shared" si="339"/>
        <v/>
      </c>
      <c r="E3602" s="55" t="str">
        <f t="shared" si="340"/>
        <v/>
      </c>
      <c r="F3602" s="55" t="str">
        <f t="shared" si="341"/>
        <v/>
      </c>
      <c r="G3602" s="55" t="str">
        <f t="shared" si="336"/>
        <v/>
      </c>
      <c r="H3602" s="136" t="str">
        <f>IF(AND(M3602&gt;0,M3602&lt;='Summary STATS'!$C$22),1,"")</f>
        <v/>
      </c>
      <c r="J3602" s="26">
        <v>3601</v>
      </c>
      <c r="R3602" s="15"/>
      <c r="S3602" s="15"/>
      <c r="EZ3602" s="134"/>
      <c r="FA3602" s="134"/>
      <c r="FB3602" s="134"/>
      <c r="FC3602" s="134"/>
      <c r="FD3602" s="134"/>
    </row>
    <row r="3603" spans="2:160" x14ac:dyDescent="0.2">
      <c r="B3603" s="55">
        <f t="shared" si="337"/>
        <v>0</v>
      </c>
      <c r="C3603" s="55" t="str">
        <f t="shared" si="338"/>
        <v/>
      </c>
      <c r="D3603" s="55" t="str">
        <f t="shared" si="339"/>
        <v/>
      </c>
      <c r="E3603" s="55" t="str">
        <f t="shared" si="340"/>
        <v/>
      </c>
      <c r="F3603" s="55" t="str">
        <f t="shared" si="341"/>
        <v/>
      </c>
      <c r="G3603" s="55" t="str">
        <f t="shared" si="336"/>
        <v/>
      </c>
      <c r="H3603" s="136" t="str">
        <f>IF(AND(M3603&gt;0,M3603&lt;='Summary STATS'!$C$22),1,"")</f>
        <v/>
      </c>
      <c r="J3603" s="26">
        <v>3602</v>
      </c>
      <c r="R3603" s="15"/>
      <c r="S3603" s="15"/>
      <c r="EZ3603" s="134"/>
      <c r="FA3603" s="134"/>
      <c r="FB3603" s="134"/>
      <c r="FC3603" s="134"/>
      <c r="FD3603" s="134"/>
    </row>
    <row r="3604" spans="2:160" x14ac:dyDescent="0.2">
      <c r="B3604" s="55">
        <f t="shared" si="337"/>
        <v>0</v>
      </c>
      <c r="C3604" s="55" t="str">
        <f t="shared" si="338"/>
        <v/>
      </c>
      <c r="D3604" s="55" t="str">
        <f t="shared" si="339"/>
        <v/>
      </c>
      <c r="E3604" s="55" t="str">
        <f t="shared" si="340"/>
        <v/>
      </c>
      <c r="F3604" s="55" t="str">
        <f t="shared" si="341"/>
        <v/>
      </c>
      <c r="G3604" s="55" t="str">
        <f t="shared" si="336"/>
        <v/>
      </c>
      <c r="H3604" s="136" t="str">
        <f>IF(AND(M3604&gt;0,M3604&lt;='Summary STATS'!$C$22),1,"")</f>
        <v/>
      </c>
      <c r="J3604" s="26">
        <v>3603</v>
      </c>
      <c r="R3604" s="15"/>
      <c r="S3604" s="15"/>
      <c r="EZ3604" s="134"/>
      <c r="FA3604" s="134"/>
      <c r="FB3604" s="134"/>
      <c r="FC3604" s="134"/>
      <c r="FD3604" s="134"/>
    </row>
    <row r="3605" spans="2:160" x14ac:dyDescent="0.2">
      <c r="B3605" s="55">
        <f t="shared" si="337"/>
        <v>0</v>
      </c>
      <c r="C3605" s="55" t="str">
        <f t="shared" si="338"/>
        <v/>
      </c>
      <c r="D3605" s="55" t="str">
        <f t="shared" si="339"/>
        <v/>
      </c>
      <c r="E3605" s="55" t="str">
        <f t="shared" si="340"/>
        <v/>
      </c>
      <c r="F3605" s="55" t="str">
        <f t="shared" si="341"/>
        <v/>
      </c>
      <c r="G3605" s="55" t="str">
        <f t="shared" si="336"/>
        <v/>
      </c>
      <c r="H3605" s="136" t="str">
        <f>IF(AND(M3605&gt;0,M3605&lt;='Summary STATS'!$C$22),1,"")</f>
        <v/>
      </c>
      <c r="J3605" s="26">
        <v>3604</v>
      </c>
      <c r="R3605" s="15"/>
      <c r="S3605" s="15"/>
      <c r="EZ3605" s="134"/>
      <c r="FA3605" s="134"/>
      <c r="FB3605" s="134"/>
      <c r="FC3605" s="134"/>
      <c r="FD3605" s="134"/>
    </row>
    <row r="3606" spans="2:160" x14ac:dyDescent="0.2">
      <c r="B3606" s="55">
        <f t="shared" si="337"/>
        <v>0</v>
      </c>
      <c r="C3606" s="55" t="str">
        <f t="shared" si="338"/>
        <v/>
      </c>
      <c r="D3606" s="55" t="str">
        <f t="shared" si="339"/>
        <v/>
      </c>
      <c r="E3606" s="55" t="str">
        <f t="shared" si="340"/>
        <v/>
      </c>
      <c r="F3606" s="55" t="str">
        <f t="shared" si="341"/>
        <v/>
      </c>
      <c r="G3606" s="55" t="str">
        <f t="shared" si="336"/>
        <v/>
      </c>
      <c r="H3606" s="136" t="str">
        <f>IF(AND(M3606&gt;0,M3606&lt;='Summary STATS'!$C$22),1,"")</f>
        <v/>
      </c>
      <c r="J3606" s="26">
        <v>3605</v>
      </c>
      <c r="R3606" s="15"/>
      <c r="S3606" s="15"/>
      <c r="EZ3606" s="134"/>
      <c r="FA3606" s="134"/>
      <c r="FB3606" s="134"/>
      <c r="FC3606" s="134"/>
      <c r="FD3606" s="134"/>
    </row>
    <row r="3607" spans="2:160" x14ac:dyDescent="0.2">
      <c r="B3607" s="55">
        <f t="shared" si="337"/>
        <v>0</v>
      </c>
      <c r="C3607" s="55" t="str">
        <f t="shared" si="338"/>
        <v/>
      </c>
      <c r="D3607" s="55" t="str">
        <f t="shared" si="339"/>
        <v/>
      </c>
      <c r="E3607" s="55" t="str">
        <f t="shared" si="340"/>
        <v/>
      </c>
      <c r="F3607" s="55" t="str">
        <f t="shared" si="341"/>
        <v/>
      </c>
      <c r="G3607" s="55" t="str">
        <f t="shared" si="336"/>
        <v/>
      </c>
      <c r="H3607" s="136" t="str">
        <f>IF(AND(M3607&gt;0,M3607&lt;='Summary STATS'!$C$22),1,"")</f>
        <v/>
      </c>
      <c r="J3607" s="26">
        <v>3606</v>
      </c>
      <c r="R3607" s="15"/>
      <c r="S3607" s="15"/>
      <c r="EZ3607" s="134"/>
      <c r="FA3607" s="134"/>
      <c r="FB3607" s="134"/>
      <c r="FC3607" s="134"/>
      <c r="FD3607" s="134"/>
    </row>
    <row r="3608" spans="2:160" x14ac:dyDescent="0.2">
      <c r="B3608" s="55">
        <f t="shared" si="337"/>
        <v>0</v>
      </c>
      <c r="C3608" s="55" t="str">
        <f t="shared" si="338"/>
        <v/>
      </c>
      <c r="D3608" s="55" t="str">
        <f t="shared" si="339"/>
        <v/>
      </c>
      <c r="E3608" s="55" t="str">
        <f t="shared" si="340"/>
        <v/>
      </c>
      <c r="F3608" s="55" t="str">
        <f t="shared" si="341"/>
        <v/>
      </c>
      <c r="G3608" s="55" t="str">
        <f t="shared" si="336"/>
        <v/>
      </c>
      <c r="H3608" s="136" t="str">
        <f>IF(AND(M3608&gt;0,M3608&lt;='Summary STATS'!$C$22),1,"")</f>
        <v/>
      </c>
      <c r="J3608" s="26">
        <v>3607</v>
      </c>
      <c r="R3608" s="15"/>
      <c r="S3608" s="15"/>
      <c r="EZ3608" s="134"/>
      <c r="FA3608" s="134"/>
      <c r="FB3608" s="134"/>
      <c r="FC3608" s="134"/>
      <c r="FD3608" s="134"/>
    </row>
    <row r="3609" spans="2:160" x14ac:dyDescent="0.2">
      <c r="B3609" s="55">
        <f t="shared" si="337"/>
        <v>0</v>
      </c>
      <c r="C3609" s="55" t="str">
        <f t="shared" si="338"/>
        <v/>
      </c>
      <c r="D3609" s="55" t="str">
        <f t="shared" si="339"/>
        <v/>
      </c>
      <c r="E3609" s="55" t="str">
        <f t="shared" si="340"/>
        <v/>
      </c>
      <c r="F3609" s="55" t="str">
        <f t="shared" si="341"/>
        <v/>
      </c>
      <c r="G3609" s="55" t="str">
        <f t="shared" si="336"/>
        <v/>
      </c>
      <c r="H3609" s="136" t="str">
        <f>IF(AND(M3609&gt;0,M3609&lt;='Summary STATS'!$C$22),1,"")</f>
        <v/>
      </c>
      <c r="J3609" s="26">
        <v>3608</v>
      </c>
      <c r="R3609" s="15"/>
      <c r="S3609" s="15"/>
      <c r="EZ3609" s="134"/>
      <c r="FA3609" s="134"/>
      <c r="FB3609" s="134"/>
      <c r="FC3609" s="134"/>
      <c r="FD3609" s="134"/>
    </row>
    <row r="3610" spans="2:160" x14ac:dyDescent="0.2">
      <c r="B3610" s="55">
        <f t="shared" si="337"/>
        <v>0</v>
      </c>
      <c r="C3610" s="55" t="str">
        <f t="shared" si="338"/>
        <v/>
      </c>
      <c r="D3610" s="55" t="str">
        <f t="shared" si="339"/>
        <v/>
      </c>
      <c r="E3610" s="55" t="str">
        <f t="shared" si="340"/>
        <v/>
      </c>
      <c r="F3610" s="55" t="str">
        <f t="shared" si="341"/>
        <v/>
      </c>
      <c r="G3610" s="55" t="str">
        <f t="shared" ref="G3610:G3673" si="342">IF($B3610&gt;=1,$M3610,"")</f>
        <v/>
      </c>
      <c r="H3610" s="136" t="str">
        <f>IF(AND(M3610&gt;0,M3610&lt;='Summary STATS'!$C$22),1,"")</f>
        <v/>
      </c>
      <c r="J3610" s="26">
        <v>3609</v>
      </c>
      <c r="R3610" s="15"/>
      <c r="S3610" s="15"/>
      <c r="EZ3610" s="134"/>
      <c r="FA3610" s="134"/>
      <c r="FB3610" s="134"/>
      <c r="FC3610" s="134"/>
      <c r="FD3610" s="134"/>
    </row>
    <row r="3611" spans="2:160" x14ac:dyDescent="0.2">
      <c r="B3611" s="55">
        <f t="shared" si="337"/>
        <v>0</v>
      </c>
      <c r="C3611" s="55" t="str">
        <f t="shared" si="338"/>
        <v/>
      </c>
      <c r="D3611" s="55" t="str">
        <f t="shared" si="339"/>
        <v/>
      </c>
      <c r="E3611" s="55" t="str">
        <f t="shared" si="340"/>
        <v/>
      </c>
      <c r="F3611" s="55" t="str">
        <f t="shared" si="341"/>
        <v/>
      </c>
      <c r="G3611" s="55" t="str">
        <f t="shared" si="342"/>
        <v/>
      </c>
      <c r="H3611" s="136" t="str">
        <f>IF(AND(M3611&gt;0,M3611&lt;='Summary STATS'!$C$22),1,"")</f>
        <v/>
      </c>
      <c r="J3611" s="26">
        <v>3610</v>
      </c>
      <c r="R3611" s="15"/>
      <c r="S3611" s="15"/>
      <c r="EZ3611" s="134"/>
      <c r="FA3611" s="134"/>
      <c r="FB3611" s="134"/>
      <c r="FC3611" s="134"/>
      <c r="FD3611" s="134"/>
    </row>
    <row r="3612" spans="2:160" x14ac:dyDescent="0.2">
      <c r="B3612" s="55">
        <f t="shared" si="337"/>
        <v>0</v>
      </c>
      <c r="C3612" s="55" t="str">
        <f t="shared" si="338"/>
        <v/>
      </c>
      <c r="D3612" s="55" t="str">
        <f t="shared" si="339"/>
        <v/>
      </c>
      <c r="E3612" s="55" t="str">
        <f t="shared" si="340"/>
        <v/>
      </c>
      <c r="F3612" s="55" t="str">
        <f t="shared" si="341"/>
        <v/>
      </c>
      <c r="G3612" s="55" t="str">
        <f t="shared" si="342"/>
        <v/>
      </c>
      <c r="H3612" s="136" t="str">
        <f>IF(AND(M3612&gt;0,M3612&lt;='Summary STATS'!$C$22),1,"")</f>
        <v/>
      </c>
      <c r="J3612" s="26">
        <v>3611</v>
      </c>
      <c r="R3612" s="15"/>
      <c r="S3612" s="15"/>
      <c r="EZ3612" s="134"/>
      <c r="FA3612" s="134"/>
      <c r="FB3612" s="134"/>
      <c r="FC3612" s="134"/>
      <c r="FD3612" s="134"/>
    </row>
    <row r="3613" spans="2:160" x14ac:dyDescent="0.2">
      <c r="B3613" s="55">
        <f t="shared" si="337"/>
        <v>0</v>
      </c>
      <c r="C3613" s="55" t="str">
        <f t="shared" si="338"/>
        <v/>
      </c>
      <c r="D3613" s="55" t="str">
        <f t="shared" si="339"/>
        <v/>
      </c>
      <c r="E3613" s="55" t="str">
        <f t="shared" si="340"/>
        <v/>
      </c>
      <c r="F3613" s="55" t="str">
        <f t="shared" si="341"/>
        <v/>
      </c>
      <c r="G3613" s="55" t="str">
        <f t="shared" si="342"/>
        <v/>
      </c>
      <c r="H3613" s="136" t="str">
        <f>IF(AND(M3613&gt;0,M3613&lt;='Summary STATS'!$C$22),1,"")</f>
        <v/>
      </c>
      <c r="J3613" s="26">
        <v>3612</v>
      </c>
      <c r="R3613" s="15"/>
      <c r="S3613" s="15"/>
      <c r="EZ3613" s="134"/>
      <c r="FA3613" s="134"/>
      <c r="FB3613" s="134"/>
      <c r="FC3613" s="134"/>
      <c r="FD3613" s="134"/>
    </row>
    <row r="3614" spans="2:160" x14ac:dyDescent="0.2">
      <c r="B3614" s="55">
        <f t="shared" si="337"/>
        <v>0</v>
      </c>
      <c r="C3614" s="55" t="str">
        <f t="shared" si="338"/>
        <v/>
      </c>
      <c r="D3614" s="55" t="str">
        <f t="shared" si="339"/>
        <v/>
      </c>
      <c r="E3614" s="55" t="str">
        <f t="shared" si="340"/>
        <v/>
      </c>
      <c r="F3614" s="55" t="str">
        <f t="shared" si="341"/>
        <v/>
      </c>
      <c r="G3614" s="55" t="str">
        <f t="shared" si="342"/>
        <v/>
      </c>
      <c r="H3614" s="136" t="str">
        <f>IF(AND(M3614&gt;0,M3614&lt;='Summary STATS'!$C$22),1,"")</f>
        <v/>
      </c>
      <c r="J3614" s="26">
        <v>3613</v>
      </c>
      <c r="R3614" s="15"/>
      <c r="S3614" s="15"/>
      <c r="EZ3614" s="134"/>
      <c r="FA3614" s="134"/>
      <c r="FB3614" s="134"/>
      <c r="FC3614" s="134"/>
      <c r="FD3614" s="134"/>
    </row>
    <row r="3615" spans="2:160" x14ac:dyDescent="0.2">
      <c r="B3615" s="55">
        <f t="shared" si="337"/>
        <v>0</v>
      </c>
      <c r="C3615" s="55" t="str">
        <f t="shared" si="338"/>
        <v/>
      </c>
      <c r="D3615" s="55" t="str">
        <f t="shared" si="339"/>
        <v/>
      </c>
      <c r="E3615" s="55" t="str">
        <f t="shared" si="340"/>
        <v/>
      </c>
      <c r="F3615" s="55" t="str">
        <f t="shared" si="341"/>
        <v/>
      </c>
      <c r="G3615" s="55" t="str">
        <f t="shared" si="342"/>
        <v/>
      </c>
      <c r="H3615" s="136" t="str">
        <f>IF(AND(M3615&gt;0,M3615&lt;='Summary STATS'!$C$22),1,"")</f>
        <v/>
      </c>
      <c r="J3615" s="26">
        <v>3614</v>
      </c>
      <c r="R3615" s="15"/>
      <c r="S3615" s="15"/>
      <c r="EZ3615" s="134"/>
      <c r="FA3615" s="134"/>
      <c r="FB3615" s="134"/>
      <c r="FC3615" s="134"/>
      <c r="FD3615" s="134"/>
    </row>
    <row r="3616" spans="2:160" x14ac:dyDescent="0.2">
      <c r="B3616" s="55">
        <f t="shared" si="337"/>
        <v>0</v>
      </c>
      <c r="C3616" s="55" t="str">
        <f t="shared" si="338"/>
        <v/>
      </c>
      <c r="D3616" s="55" t="str">
        <f t="shared" si="339"/>
        <v/>
      </c>
      <c r="E3616" s="55" t="str">
        <f t="shared" si="340"/>
        <v/>
      </c>
      <c r="F3616" s="55" t="str">
        <f t="shared" si="341"/>
        <v/>
      </c>
      <c r="G3616" s="55" t="str">
        <f t="shared" si="342"/>
        <v/>
      </c>
      <c r="H3616" s="136" t="str">
        <f>IF(AND(M3616&gt;0,M3616&lt;='Summary STATS'!$C$22),1,"")</f>
        <v/>
      </c>
      <c r="J3616" s="26">
        <v>3615</v>
      </c>
      <c r="R3616" s="15"/>
      <c r="S3616" s="15"/>
      <c r="EZ3616" s="134"/>
      <c r="FA3616" s="134"/>
      <c r="FB3616" s="134"/>
      <c r="FC3616" s="134"/>
      <c r="FD3616" s="134"/>
    </row>
    <row r="3617" spans="2:160" x14ac:dyDescent="0.2">
      <c r="B3617" s="55">
        <f t="shared" si="337"/>
        <v>0</v>
      </c>
      <c r="C3617" s="55" t="str">
        <f t="shared" si="338"/>
        <v/>
      </c>
      <c r="D3617" s="55" t="str">
        <f t="shared" si="339"/>
        <v/>
      </c>
      <c r="E3617" s="55" t="str">
        <f t="shared" si="340"/>
        <v/>
      </c>
      <c r="F3617" s="55" t="str">
        <f t="shared" si="341"/>
        <v/>
      </c>
      <c r="G3617" s="55" t="str">
        <f t="shared" si="342"/>
        <v/>
      </c>
      <c r="H3617" s="136" t="str">
        <f>IF(AND(M3617&gt;0,M3617&lt;='Summary STATS'!$C$22),1,"")</f>
        <v/>
      </c>
      <c r="J3617" s="26">
        <v>3616</v>
      </c>
      <c r="R3617" s="15"/>
      <c r="S3617" s="15"/>
      <c r="EZ3617" s="134"/>
      <c r="FA3617" s="134"/>
      <c r="FB3617" s="134"/>
      <c r="FC3617" s="134"/>
      <c r="FD3617" s="134"/>
    </row>
    <row r="3618" spans="2:160" x14ac:dyDescent="0.2">
      <c r="B3618" s="55">
        <f t="shared" si="337"/>
        <v>0</v>
      </c>
      <c r="C3618" s="55" t="str">
        <f t="shared" si="338"/>
        <v/>
      </c>
      <c r="D3618" s="55" t="str">
        <f t="shared" si="339"/>
        <v/>
      </c>
      <c r="E3618" s="55" t="str">
        <f t="shared" si="340"/>
        <v/>
      </c>
      <c r="F3618" s="55" t="str">
        <f t="shared" si="341"/>
        <v/>
      </c>
      <c r="G3618" s="55" t="str">
        <f t="shared" si="342"/>
        <v/>
      </c>
      <c r="H3618" s="136" t="str">
        <f>IF(AND(M3618&gt;0,M3618&lt;='Summary STATS'!$C$22),1,"")</f>
        <v/>
      </c>
      <c r="J3618" s="26">
        <v>3617</v>
      </c>
      <c r="R3618" s="15"/>
      <c r="S3618" s="15"/>
      <c r="EZ3618" s="134"/>
      <c r="FA3618" s="134"/>
      <c r="FB3618" s="134"/>
      <c r="FC3618" s="134"/>
      <c r="FD3618" s="134"/>
    </row>
    <row r="3619" spans="2:160" x14ac:dyDescent="0.2">
      <c r="B3619" s="55">
        <f t="shared" si="337"/>
        <v>0</v>
      </c>
      <c r="C3619" s="55" t="str">
        <f t="shared" si="338"/>
        <v/>
      </c>
      <c r="D3619" s="55" t="str">
        <f t="shared" si="339"/>
        <v/>
      </c>
      <c r="E3619" s="55" t="str">
        <f t="shared" si="340"/>
        <v/>
      </c>
      <c r="F3619" s="55" t="str">
        <f t="shared" si="341"/>
        <v/>
      </c>
      <c r="G3619" s="55" t="str">
        <f t="shared" si="342"/>
        <v/>
      </c>
      <c r="H3619" s="136" t="str">
        <f>IF(AND(M3619&gt;0,M3619&lt;='Summary STATS'!$C$22),1,"")</f>
        <v/>
      </c>
      <c r="J3619" s="26">
        <v>3618</v>
      </c>
      <c r="R3619" s="15"/>
      <c r="S3619" s="15"/>
      <c r="EZ3619" s="134"/>
      <c r="FA3619" s="134"/>
      <c r="FB3619" s="134"/>
      <c r="FC3619" s="134"/>
      <c r="FD3619" s="134"/>
    </row>
    <row r="3620" spans="2:160" x14ac:dyDescent="0.2">
      <c r="B3620" s="55">
        <f t="shared" si="337"/>
        <v>0</v>
      </c>
      <c r="C3620" s="55" t="str">
        <f t="shared" si="338"/>
        <v/>
      </c>
      <c r="D3620" s="55" t="str">
        <f t="shared" si="339"/>
        <v/>
      </c>
      <c r="E3620" s="55" t="str">
        <f t="shared" si="340"/>
        <v/>
      </c>
      <c r="F3620" s="55" t="str">
        <f t="shared" si="341"/>
        <v/>
      </c>
      <c r="G3620" s="55" t="str">
        <f t="shared" si="342"/>
        <v/>
      </c>
      <c r="H3620" s="136" t="str">
        <f>IF(AND(M3620&gt;0,M3620&lt;='Summary STATS'!$C$22),1,"")</f>
        <v/>
      </c>
      <c r="J3620" s="26">
        <v>3619</v>
      </c>
      <c r="R3620" s="15"/>
      <c r="S3620" s="15"/>
      <c r="EZ3620" s="134"/>
      <c r="FA3620" s="134"/>
      <c r="FB3620" s="134"/>
      <c r="FC3620" s="134"/>
      <c r="FD3620" s="134"/>
    </row>
    <row r="3621" spans="2:160" x14ac:dyDescent="0.2">
      <c r="B3621" s="55">
        <f t="shared" si="337"/>
        <v>0</v>
      </c>
      <c r="C3621" s="55" t="str">
        <f t="shared" si="338"/>
        <v/>
      </c>
      <c r="D3621" s="55" t="str">
        <f t="shared" si="339"/>
        <v/>
      </c>
      <c r="E3621" s="55" t="str">
        <f t="shared" si="340"/>
        <v/>
      </c>
      <c r="F3621" s="55" t="str">
        <f t="shared" si="341"/>
        <v/>
      </c>
      <c r="G3621" s="55" t="str">
        <f t="shared" si="342"/>
        <v/>
      </c>
      <c r="H3621" s="136" t="str">
        <f>IF(AND(M3621&gt;0,M3621&lt;='Summary STATS'!$C$22),1,"")</f>
        <v/>
      </c>
      <c r="J3621" s="26">
        <v>3620</v>
      </c>
      <c r="R3621" s="15"/>
      <c r="S3621" s="15"/>
      <c r="EZ3621" s="134"/>
      <c r="FA3621" s="134"/>
      <c r="FB3621" s="134"/>
      <c r="FC3621" s="134"/>
      <c r="FD3621" s="134"/>
    </row>
    <row r="3622" spans="2:160" x14ac:dyDescent="0.2">
      <c r="B3622" s="55">
        <f t="shared" si="337"/>
        <v>0</v>
      </c>
      <c r="C3622" s="55" t="str">
        <f t="shared" si="338"/>
        <v/>
      </c>
      <c r="D3622" s="55" t="str">
        <f t="shared" si="339"/>
        <v/>
      </c>
      <c r="E3622" s="55" t="str">
        <f t="shared" si="340"/>
        <v/>
      </c>
      <c r="F3622" s="55" t="str">
        <f t="shared" si="341"/>
        <v/>
      </c>
      <c r="G3622" s="55" t="str">
        <f t="shared" si="342"/>
        <v/>
      </c>
      <c r="H3622" s="136" t="str">
        <f>IF(AND(M3622&gt;0,M3622&lt;='Summary STATS'!$C$22),1,"")</f>
        <v/>
      </c>
      <c r="J3622" s="26">
        <v>3621</v>
      </c>
      <c r="R3622" s="15"/>
      <c r="S3622" s="15"/>
      <c r="EZ3622" s="134"/>
      <c r="FA3622" s="134"/>
      <c r="FB3622" s="134"/>
      <c r="FC3622" s="134"/>
      <c r="FD3622" s="134"/>
    </row>
    <row r="3623" spans="2:160" x14ac:dyDescent="0.2">
      <c r="B3623" s="55">
        <f t="shared" si="337"/>
        <v>0</v>
      </c>
      <c r="C3623" s="55" t="str">
        <f t="shared" si="338"/>
        <v/>
      </c>
      <c r="D3623" s="55" t="str">
        <f t="shared" si="339"/>
        <v/>
      </c>
      <c r="E3623" s="55" t="str">
        <f t="shared" si="340"/>
        <v/>
      </c>
      <c r="F3623" s="55" t="str">
        <f t="shared" si="341"/>
        <v/>
      </c>
      <c r="G3623" s="55" t="str">
        <f t="shared" si="342"/>
        <v/>
      </c>
      <c r="H3623" s="136" t="str">
        <f>IF(AND(M3623&gt;0,M3623&lt;='Summary STATS'!$C$22),1,"")</f>
        <v/>
      </c>
      <c r="J3623" s="26">
        <v>3622</v>
      </c>
      <c r="R3623" s="15"/>
      <c r="S3623" s="15"/>
      <c r="EZ3623" s="134"/>
      <c r="FA3623" s="134"/>
      <c r="FB3623" s="134"/>
      <c r="FC3623" s="134"/>
      <c r="FD3623" s="134"/>
    </row>
    <row r="3624" spans="2:160" x14ac:dyDescent="0.2">
      <c r="B3624" s="55">
        <f t="shared" si="337"/>
        <v>0</v>
      </c>
      <c r="C3624" s="55" t="str">
        <f t="shared" si="338"/>
        <v/>
      </c>
      <c r="D3624" s="55" t="str">
        <f t="shared" si="339"/>
        <v/>
      </c>
      <c r="E3624" s="55" t="str">
        <f t="shared" si="340"/>
        <v/>
      </c>
      <c r="F3624" s="55" t="str">
        <f t="shared" si="341"/>
        <v/>
      </c>
      <c r="G3624" s="55" t="str">
        <f t="shared" si="342"/>
        <v/>
      </c>
      <c r="H3624" s="136" t="str">
        <f>IF(AND(M3624&gt;0,M3624&lt;='Summary STATS'!$C$22),1,"")</f>
        <v/>
      </c>
      <c r="J3624" s="26">
        <v>3623</v>
      </c>
      <c r="R3624" s="15"/>
      <c r="S3624" s="15"/>
      <c r="EZ3624" s="134"/>
      <c r="FA3624" s="134"/>
      <c r="FB3624" s="134"/>
      <c r="FC3624" s="134"/>
      <c r="FD3624" s="134"/>
    </row>
    <row r="3625" spans="2:160" x14ac:dyDescent="0.2">
      <c r="B3625" s="55">
        <f t="shared" si="337"/>
        <v>0</v>
      </c>
      <c r="C3625" s="55" t="str">
        <f t="shared" si="338"/>
        <v/>
      </c>
      <c r="D3625" s="55" t="str">
        <f t="shared" si="339"/>
        <v/>
      </c>
      <c r="E3625" s="55" t="str">
        <f t="shared" si="340"/>
        <v/>
      </c>
      <c r="F3625" s="55" t="str">
        <f t="shared" si="341"/>
        <v/>
      </c>
      <c r="G3625" s="55" t="str">
        <f t="shared" si="342"/>
        <v/>
      </c>
      <c r="H3625" s="136" t="str">
        <f>IF(AND(M3625&gt;0,M3625&lt;='Summary STATS'!$C$22),1,"")</f>
        <v/>
      </c>
      <c r="J3625" s="26">
        <v>3624</v>
      </c>
      <c r="R3625" s="15"/>
      <c r="S3625" s="15"/>
      <c r="EZ3625" s="134"/>
      <c r="FA3625" s="134"/>
      <c r="FB3625" s="134"/>
      <c r="FC3625" s="134"/>
      <c r="FD3625" s="134"/>
    </row>
    <row r="3626" spans="2:160" x14ac:dyDescent="0.2">
      <c r="B3626" s="55">
        <f t="shared" si="337"/>
        <v>0</v>
      </c>
      <c r="C3626" s="55" t="str">
        <f t="shared" si="338"/>
        <v/>
      </c>
      <c r="D3626" s="55" t="str">
        <f t="shared" si="339"/>
        <v/>
      </c>
      <c r="E3626" s="55" t="str">
        <f t="shared" si="340"/>
        <v/>
      </c>
      <c r="F3626" s="55" t="str">
        <f t="shared" si="341"/>
        <v/>
      </c>
      <c r="G3626" s="55" t="str">
        <f t="shared" si="342"/>
        <v/>
      </c>
      <c r="H3626" s="136" t="str">
        <f>IF(AND(M3626&gt;0,M3626&lt;='Summary STATS'!$C$22),1,"")</f>
        <v/>
      </c>
      <c r="J3626" s="26">
        <v>3625</v>
      </c>
      <c r="R3626" s="15"/>
      <c r="S3626" s="15"/>
      <c r="EZ3626" s="134"/>
      <c r="FA3626" s="134"/>
      <c r="FB3626" s="134"/>
      <c r="FC3626" s="134"/>
      <c r="FD3626" s="134"/>
    </row>
    <row r="3627" spans="2:160" x14ac:dyDescent="0.2">
      <c r="B3627" s="55">
        <f t="shared" si="337"/>
        <v>0</v>
      </c>
      <c r="C3627" s="55" t="str">
        <f t="shared" si="338"/>
        <v/>
      </c>
      <c r="D3627" s="55" t="str">
        <f t="shared" si="339"/>
        <v/>
      </c>
      <c r="E3627" s="55" t="str">
        <f t="shared" si="340"/>
        <v/>
      </c>
      <c r="F3627" s="55" t="str">
        <f t="shared" si="341"/>
        <v/>
      </c>
      <c r="G3627" s="55" t="str">
        <f t="shared" si="342"/>
        <v/>
      </c>
      <c r="H3627" s="136" t="str">
        <f>IF(AND(M3627&gt;0,M3627&lt;='Summary STATS'!$C$22),1,"")</f>
        <v/>
      </c>
      <c r="J3627" s="26">
        <v>3626</v>
      </c>
      <c r="R3627" s="15"/>
      <c r="S3627" s="15"/>
      <c r="EZ3627" s="134"/>
      <c r="FA3627" s="134"/>
      <c r="FB3627" s="134"/>
      <c r="FC3627" s="134"/>
      <c r="FD3627" s="134"/>
    </row>
    <row r="3628" spans="2:160" x14ac:dyDescent="0.2">
      <c r="B3628" s="55">
        <f t="shared" si="337"/>
        <v>0</v>
      </c>
      <c r="C3628" s="55" t="str">
        <f t="shared" si="338"/>
        <v/>
      </c>
      <c r="D3628" s="55" t="str">
        <f t="shared" si="339"/>
        <v/>
      </c>
      <c r="E3628" s="55" t="str">
        <f t="shared" si="340"/>
        <v/>
      </c>
      <c r="F3628" s="55" t="str">
        <f t="shared" si="341"/>
        <v/>
      </c>
      <c r="G3628" s="55" t="str">
        <f t="shared" si="342"/>
        <v/>
      </c>
      <c r="H3628" s="136" t="str">
        <f>IF(AND(M3628&gt;0,M3628&lt;='Summary STATS'!$C$22),1,"")</f>
        <v/>
      </c>
      <c r="J3628" s="26">
        <v>3627</v>
      </c>
      <c r="R3628" s="15"/>
      <c r="S3628" s="15"/>
      <c r="EZ3628" s="134"/>
      <c r="FA3628" s="134"/>
      <c r="FB3628" s="134"/>
      <c r="FC3628" s="134"/>
      <c r="FD3628" s="134"/>
    </row>
    <row r="3629" spans="2:160" x14ac:dyDescent="0.2">
      <c r="B3629" s="55">
        <f t="shared" si="337"/>
        <v>0</v>
      </c>
      <c r="C3629" s="55" t="str">
        <f t="shared" si="338"/>
        <v/>
      </c>
      <c r="D3629" s="55" t="str">
        <f t="shared" si="339"/>
        <v/>
      </c>
      <c r="E3629" s="55" t="str">
        <f t="shared" si="340"/>
        <v/>
      </c>
      <c r="F3629" s="55" t="str">
        <f t="shared" si="341"/>
        <v/>
      </c>
      <c r="G3629" s="55" t="str">
        <f t="shared" si="342"/>
        <v/>
      </c>
      <c r="H3629" s="136" t="str">
        <f>IF(AND(M3629&gt;0,M3629&lt;='Summary STATS'!$C$22),1,"")</f>
        <v/>
      </c>
      <c r="J3629" s="26">
        <v>3628</v>
      </c>
      <c r="R3629" s="15"/>
      <c r="S3629" s="15"/>
      <c r="EZ3629" s="134"/>
      <c r="FA3629" s="134"/>
      <c r="FB3629" s="134"/>
      <c r="FC3629" s="134"/>
      <c r="FD3629" s="134"/>
    </row>
    <row r="3630" spans="2:160" x14ac:dyDescent="0.2">
      <c r="B3630" s="55">
        <f t="shared" si="337"/>
        <v>0</v>
      </c>
      <c r="C3630" s="55" t="str">
        <f t="shared" si="338"/>
        <v/>
      </c>
      <c r="D3630" s="55" t="str">
        <f t="shared" si="339"/>
        <v/>
      </c>
      <c r="E3630" s="55" t="str">
        <f t="shared" si="340"/>
        <v/>
      </c>
      <c r="F3630" s="55" t="str">
        <f t="shared" si="341"/>
        <v/>
      </c>
      <c r="G3630" s="55" t="str">
        <f t="shared" si="342"/>
        <v/>
      </c>
      <c r="H3630" s="136" t="str">
        <f>IF(AND(M3630&gt;0,M3630&lt;='Summary STATS'!$C$22),1,"")</f>
        <v/>
      </c>
      <c r="J3630" s="26">
        <v>3629</v>
      </c>
      <c r="R3630" s="15"/>
      <c r="S3630" s="15"/>
      <c r="EZ3630" s="134"/>
      <c r="FA3630" s="134"/>
      <c r="FB3630" s="134"/>
      <c r="FC3630" s="134"/>
      <c r="FD3630" s="134"/>
    </row>
    <row r="3631" spans="2:160" x14ac:dyDescent="0.2">
      <c r="B3631" s="55">
        <f t="shared" si="337"/>
        <v>0</v>
      </c>
      <c r="C3631" s="55" t="str">
        <f t="shared" si="338"/>
        <v/>
      </c>
      <c r="D3631" s="55" t="str">
        <f t="shared" si="339"/>
        <v/>
      </c>
      <c r="E3631" s="55" t="str">
        <f t="shared" si="340"/>
        <v/>
      </c>
      <c r="F3631" s="55" t="str">
        <f t="shared" si="341"/>
        <v/>
      </c>
      <c r="G3631" s="55" t="str">
        <f t="shared" si="342"/>
        <v/>
      </c>
      <c r="H3631" s="136" t="str">
        <f>IF(AND(M3631&gt;0,M3631&lt;='Summary STATS'!$C$22),1,"")</f>
        <v/>
      </c>
      <c r="J3631" s="26">
        <v>3630</v>
      </c>
      <c r="R3631" s="15"/>
      <c r="S3631" s="15"/>
      <c r="EZ3631" s="134"/>
      <c r="FA3631" s="134"/>
      <c r="FB3631" s="134"/>
      <c r="FC3631" s="134"/>
      <c r="FD3631" s="134"/>
    </row>
    <row r="3632" spans="2:160" x14ac:dyDescent="0.2">
      <c r="B3632" s="55">
        <f t="shared" si="337"/>
        <v>0</v>
      </c>
      <c r="C3632" s="55" t="str">
        <f t="shared" si="338"/>
        <v/>
      </c>
      <c r="D3632" s="55" t="str">
        <f t="shared" si="339"/>
        <v/>
      </c>
      <c r="E3632" s="55" t="str">
        <f t="shared" si="340"/>
        <v/>
      </c>
      <c r="F3632" s="55" t="str">
        <f t="shared" si="341"/>
        <v/>
      </c>
      <c r="G3632" s="55" t="str">
        <f t="shared" si="342"/>
        <v/>
      </c>
      <c r="H3632" s="136" t="str">
        <f>IF(AND(M3632&gt;0,M3632&lt;='Summary STATS'!$C$22),1,"")</f>
        <v/>
      </c>
      <c r="J3632" s="26">
        <v>3631</v>
      </c>
      <c r="R3632" s="15"/>
      <c r="S3632" s="15"/>
      <c r="EZ3632" s="134"/>
      <c r="FA3632" s="134"/>
      <c r="FB3632" s="134"/>
      <c r="FC3632" s="134"/>
      <c r="FD3632" s="134"/>
    </row>
    <row r="3633" spans="2:160" x14ac:dyDescent="0.2">
      <c r="B3633" s="55">
        <f t="shared" si="337"/>
        <v>0</v>
      </c>
      <c r="C3633" s="55" t="str">
        <f t="shared" si="338"/>
        <v/>
      </c>
      <c r="D3633" s="55" t="str">
        <f t="shared" si="339"/>
        <v/>
      </c>
      <c r="E3633" s="55" t="str">
        <f t="shared" si="340"/>
        <v/>
      </c>
      <c r="F3633" s="55" t="str">
        <f t="shared" si="341"/>
        <v/>
      </c>
      <c r="G3633" s="55" t="str">
        <f t="shared" si="342"/>
        <v/>
      </c>
      <c r="H3633" s="136" t="str">
        <f>IF(AND(M3633&gt;0,M3633&lt;='Summary STATS'!$C$22),1,"")</f>
        <v/>
      </c>
      <c r="J3633" s="26">
        <v>3632</v>
      </c>
      <c r="R3633" s="15"/>
      <c r="S3633" s="15"/>
      <c r="EZ3633" s="134"/>
      <c r="FA3633" s="134"/>
      <c r="FB3633" s="134"/>
      <c r="FC3633" s="134"/>
      <c r="FD3633" s="134"/>
    </row>
    <row r="3634" spans="2:160" x14ac:dyDescent="0.2">
      <c r="B3634" s="55">
        <f t="shared" si="337"/>
        <v>0</v>
      </c>
      <c r="C3634" s="55" t="str">
        <f t="shared" si="338"/>
        <v/>
      </c>
      <c r="D3634" s="55" t="str">
        <f t="shared" si="339"/>
        <v/>
      </c>
      <c r="E3634" s="55" t="str">
        <f t="shared" si="340"/>
        <v/>
      </c>
      <c r="F3634" s="55" t="str">
        <f t="shared" si="341"/>
        <v/>
      </c>
      <c r="G3634" s="55" t="str">
        <f t="shared" si="342"/>
        <v/>
      </c>
      <c r="H3634" s="136" t="str">
        <f>IF(AND(M3634&gt;0,M3634&lt;='Summary STATS'!$C$22),1,"")</f>
        <v/>
      </c>
      <c r="J3634" s="26">
        <v>3633</v>
      </c>
      <c r="R3634" s="15"/>
      <c r="S3634" s="15"/>
      <c r="EZ3634" s="134"/>
      <c r="FA3634" s="134"/>
      <c r="FB3634" s="134"/>
      <c r="FC3634" s="134"/>
      <c r="FD3634" s="134"/>
    </row>
    <row r="3635" spans="2:160" x14ac:dyDescent="0.2">
      <c r="B3635" s="55">
        <f t="shared" si="337"/>
        <v>0</v>
      </c>
      <c r="C3635" s="55" t="str">
        <f t="shared" si="338"/>
        <v/>
      </c>
      <c r="D3635" s="55" t="str">
        <f t="shared" si="339"/>
        <v/>
      </c>
      <c r="E3635" s="55" t="str">
        <f t="shared" si="340"/>
        <v/>
      </c>
      <c r="F3635" s="55" t="str">
        <f t="shared" si="341"/>
        <v/>
      </c>
      <c r="G3635" s="55" t="str">
        <f t="shared" si="342"/>
        <v/>
      </c>
      <c r="H3635" s="136" t="str">
        <f>IF(AND(M3635&gt;0,M3635&lt;='Summary STATS'!$C$22),1,"")</f>
        <v/>
      </c>
      <c r="J3635" s="26">
        <v>3634</v>
      </c>
      <c r="R3635" s="15"/>
      <c r="S3635" s="15"/>
      <c r="EZ3635" s="134"/>
      <c r="FA3635" s="134"/>
      <c r="FB3635" s="134"/>
      <c r="FC3635" s="134"/>
      <c r="FD3635" s="134"/>
    </row>
    <row r="3636" spans="2:160" x14ac:dyDescent="0.2">
      <c r="B3636" s="55">
        <f t="shared" si="337"/>
        <v>0</v>
      </c>
      <c r="C3636" s="55" t="str">
        <f t="shared" si="338"/>
        <v/>
      </c>
      <c r="D3636" s="55" t="str">
        <f t="shared" si="339"/>
        <v/>
      </c>
      <c r="E3636" s="55" t="str">
        <f t="shared" si="340"/>
        <v/>
      </c>
      <c r="F3636" s="55" t="str">
        <f t="shared" si="341"/>
        <v/>
      </c>
      <c r="G3636" s="55" t="str">
        <f t="shared" si="342"/>
        <v/>
      </c>
      <c r="H3636" s="136" t="str">
        <f>IF(AND(M3636&gt;0,M3636&lt;='Summary STATS'!$C$22),1,"")</f>
        <v/>
      </c>
      <c r="J3636" s="26">
        <v>3635</v>
      </c>
      <c r="R3636" s="15"/>
      <c r="S3636" s="15"/>
      <c r="EZ3636" s="134"/>
      <c r="FA3636" s="134"/>
      <c r="FB3636" s="134"/>
      <c r="FC3636" s="134"/>
      <c r="FD3636" s="134"/>
    </row>
    <row r="3637" spans="2:160" x14ac:dyDescent="0.2">
      <c r="B3637" s="55">
        <f t="shared" si="337"/>
        <v>0</v>
      </c>
      <c r="C3637" s="55" t="str">
        <f t="shared" si="338"/>
        <v/>
      </c>
      <c r="D3637" s="55" t="str">
        <f t="shared" si="339"/>
        <v/>
      </c>
      <c r="E3637" s="55" t="str">
        <f t="shared" si="340"/>
        <v/>
      </c>
      <c r="F3637" s="55" t="str">
        <f t="shared" si="341"/>
        <v/>
      </c>
      <c r="G3637" s="55" t="str">
        <f t="shared" si="342"/>
        <v/>
      </c>
      <c r="H3637" s="136" t="str">
        <f>IF(AND(M3637&gt;0,M3637&lt;='Summary STATS'!$C$22),1,"")</f>
        <v/>
      </c>
      <c r="J3637" s="26">
        <v>3636</v>
      </c>
      <c r="R3637" s="15"/>
      <c r="S3637" s="15"/>
      <c r="EZ3637" s="134"/>
      <c r="FA3637" s="134"/>
      <c r="FB3637" s="134"/>
      <c r="FC3637" s="134"/>
      <c r="FD3637" s="134"/>
    </row>
    <row r="3638" spans="2:160" x14ac:dyDescent="0.2">
      <c r="B3638" s="55">
        <f t="shared" si="337"/>
        <v>0</v>
      </c>
      <c r="C3638" s="55" t="str">
        <f t="shared" si="338"/>
        <v/>
      </c>
      <c r="D3638" s="55" t="str">
        <f t="shared" si="339"/>
        <v/>
      </c>
      <c r="E3638" s="55" t="str">
        <f t="shared" si="340"/>
        <v/>
      </c>
      <c r="F3638" s="55" t="str">
        <f t="shared" si="341"/>
        <v/>
      </c>
      <c r="G3638" s="55" t="str">
        <f t="shared" si="342"/>
        <v/>
      </c>
      <c r="H3638" s="136" t="str">
        <f>IF(AND(M3638&gt;0,M3638&lt;='Summary STATS'!$C$22),1,"")</f>
        <v/>
      </c>
      <c r="J3638" s="26">
        <v>3637</v>
      </c>
      <c r="R3638" s="15"/>
      <c r="S3638" s="15"/>
      <c r="EZ3638" s="134"/>
      <c r="FA3638" s="134"/>
      <c r="FB3638" s="134"/>
      <c r="FC3638" s="134"/>
      <c r="FD3638" s="134"/>
    </row>
    <row r="3639" spans="2:160" x14ac:dyDescent="0.2">
      <c r="B3639" s="55">
        <f t="shared" si="337"/>
        <v>0</v>
      </c>
      <c r="C3639" s="55" t="str">
        <f t="shared" si="338"/>
        <v/>
      </c>
      <c r="D3639" s="55" t="str">
        <f t="shared" si="339"/>
        <v/>
      </c>
      <c r="E3639" s="55" t="str">
        <f t="shared" si="340"/>
        <v/>
      </c>
      <c r="F3639" s="55" t="str">
        <f t="shared" si="341"/>
        <v/>
      </c>
      <c r="G3639" s="55" t="str">
        <f t="shared" si="342"/>
        <v/>
      </c>
      <c r="H3639" s="136" t="str">
        <f>IF(AND(M3639&gt;0,M3639&lt;='Summary STATS'!$C$22),1,"")</f>
        <v/>
      </c>
      <c r="J3639" s="26">
        <v>3638</v>
      </c>
      <c r="R3639" s="15"/>
      <c r="S3639" s="15"/>
      <c r="EZ3639" s="134"/>
      <c r="FA3639" s="134"/>
      <c r="FB3639" s="134"/>
      <c r="FC3639" s="134"/>
      <c r="FD3639" s="134"/>
    </row>
    <row r="3640" spans="2:160" x14ac:dyDescent="0.2">
      <c r="B3640" s="55">
        <f t="shared" si="337"/>
        <v>0</v>
      </c>
      <c r="C3640" s="55" t="str">
        <f t="shared" si="338"/>
        <v/>
      </c>
      <c r="D3640" s="55" t="str">
        <f t="shared" si="339"/>
        <v/>
      </c>
      <c r="E3640" s="55" t="str">
        <f t="shared" si="340"/>
        <v/>
      </c>
      <c r="F3640" s="55" t="str">
        <f t="shared" si="341"/>
        <v/>
      </c>
      <c r="G3640" s="55" t="str">
        <f t="shared" si="342"/>
        <v/>
      </c>
      <c r="H3640" s="136" t="str">
        <f>IF(AND(M3640&gt;0,M3640&lt;='Summary STATS'!$C$22),1,"")</f>
        <v/>
      </c>
      <c r="J3640" s="26">
        <v>3639</v>
      </c>
      <c r="R3640" s="15"/>
      <c r="S3640" s="15"/>
      <c r="EZ3640" s="134"/>
      <c r="FA3640" s="134"/>
      <c r="FB3640" s="134"/>
      <c r="FC3640" s="134"/>
      <c r="FD3640" s="134"/>
    </row>
    <row r="3641" spans="2:160" x14ac:dyDescent="0.2">
      <c r="B3641" s="55">
        <f t="shared" si="337"/>
        <v>0</v>
      </c>
      <c r="C3641" s="55" t="str">
        <f t="shared" si="338"/>
        <v/>
      </c>
      <c r="D3641" s="55" t="str">
        <f t="shared" si="339"/>
        <v/>
      </c>
      <c r="E3641" s="55" t="str">
        <f t="shared" si="340"/>
        <v/>
      </c>
      <c r="F3641" s="55" t="str">
        <f t="shared" si="341"/>
        <v/>
      </c>
      <c r="G3641" s="55" t="str">
        <f t="shared" si="342"/>
        <v/>
      </c>
      <c r="H3641" s="136" t="str">
        <f>IF(AND(M3641&gt;0,M3641&lt;='Summary STATS'!$C$22),1,"")</f>
        <v/>
      </c>
      <c r="J3641" s="26">
        <v>3640</v>
      </c>
      <c r="R3641" s="15"/>
      <c r="S3641" s="15"/>
      <c r="EZ3641" s="134"/>
      <c r="FA3641" s="134"/>
      <c r="FB3641" s="134"/>
      <c r="FC3641" s="134"/>
      <c r="FD3641" s="134"/>
    </row>
    <row r="3642" spans="2:160" x14ac:dyDescent="0.2">
      <c r="B3642" s="55">
        <f t="shared" si="337"/>
        <v>0</v>
      </c>
      <c r="C3642" s="55" t="str">
        <f t="shared" si="338"/>
        <v/>
      </c>
      <c r="D3642" s="55" t="str">
        <f t="shared" si="339"/>
        <v/>
      </c>
      <c r="E3642" s="55" t="str">
        <f t="shared" si="340"/>
        <v/>
      </c>
      <c r="F3642" s="55" t="str">
        <f t="shared" si="341"/>
        <v/>
      </c>
      <c r="G3642" s="55" t="str">
        <f t="shared" si="342"/>
        <v/>
      </c>
      <c r="H3642" s="136" t="str">
        <f>IF(AND(M3642&gt;0,M3642&lt;='Summary STATS'!$C$22),1,"")</f>
        <v/>
      </c>
      <c r="J3642" s="26">
        <v>3641</v>
      </c>
      <c r="R3642" s="15"/>
      <c r="S3642" s="15"/>
      <c r="EZ3642" s="134"/>
      <c r="FA3642" s="134"/>
      <c r="FB3642" s="134"/>
      <c r="FC3642" s="134"/>
      <c r="FD3642" s="134"/>
    </row>
    <row r="3643" spans="2:160" x14ac:dyDescent="0.2">
      <c r="B3643" s="55">
        <f t="shared" si="337"/>
        <v>0</v>
      </c>
      <c r="C3643" s="55" t="str">
        <f t="shared" si="338"/>
        <v/>
      </c>
      <c r="D3643" s="55" t="str">
        <f t="shared" si="339"/>
        <v/>
      </c>
      <c r="E3643" s="55" t="str">
        <f t="shared" si="340"/>
        <v/>
      </c>
      <c r="F3643" s="55" t="str">
        <f t="shared" si="341"/>
        <v/>
      </c>
      <c r="G3643" s="55" t="str">
        <f t="shared" si="342"/>
        <v/>
      </c>
      <c r="H3643" s="136" t="str">
        <f>IF(AND(M3643&gt;0,M3643&lt;='Summary STATS'!$C$22),1,"")</f>
        <v/>
      </c>
      <c r="J3643" s="26">
        <v>3642</v>
      </c>
      <c r="R3643" s="15"/>
      <c r="S3643" s="15"/>
      <c r="EZ3643" s="134"/>
      <c r="FA3643" s="134"/>
      <c r="FB3643" s="134"/>
      <c r="FC3643" s="134"/>
      <c r="FD3643" s="134"/>
    </row>
    <row r="3644" spans="2:160" x14ac:dyDescent="0.2">
      <c r="B3644" s="55">
        <f t="shared" si="337"/>
        <v>0</v>
      </c>
      <c r="C3644" s="55" t="str">
        <f t="shared" si="338"/>
        <v/>
      </c>
      <c r="D3644" s="55" t="str">
        <f t="shared" si="339"/>
        <v/>
      </c>
      <c r="E3644" s="55" t="str">
        <f t="shared" si="340"/>
        <v/>
      </c>
      <c r="F3644" s="55" t="str">
        <f t="shared" si="341"/>
        <v/>
      </c>
      <c r="G3644" s="55" t="str">
        <f t="shared" si="342"/>
        <v/>
      </c>
      <c r="H3644" s="136" t="str">
        <f>IF(AND(M3644&gt;0,M3644&lt;='Summary STATS'!$C$22),1,"")</f>
        <v/>
      </c>
      <c r="J3644" s="26">
        <v>3643</v>
      </c>
      <c r="R3644" s="15"/>
      <c r="S3644" s="15"/>
      <c r="EZ3644" s="134"/>
      <c r="FA3644" s="134"/>
      <c r="FB3644" s="134"/>
      <c r="FC3644" s="134"/>
      <c r="FD3644" s="134"/>
    </row>
    <row r="3645" spans="2:160" x14ac:dyDescent="0.2">
      <c r="B3645" s="55">
        <f t="shared" si="337"/>
        <v>0</v>
      </c>
      <c r="C3645" s="55" t="str">
        <f t="shared" si="338"/>
        <v/>
      </c>
      <c r="D3645" s="55" t="str">
        <f t="shared" si="339"/>
        <v/>
      </c>
      <c r="E3645" s="55" t="str">
        <f t="shared" si="340"/>
        <v/>
      </c>
      <c r="F3645" s="55" t="str">
        <f t="shared" si="341"/>
        <v/>
      </c>
      <c r="G3645" s="55" t="str">
        <f t="shared" si="342"/>
        <v/>
      </c>
      <c r="H3645" s="136" t="str">
        <f>IF(AND(M3645&gt;0,M3645&lt;='Summary STATS'!$C$22),1,"")</f>
        <v/>
      </c>
      <c r="J3645" s="26">
        <v>3644</v>
      </c>
      <c r="R3645" s="15"/>
      <c r="S3645" s="15"/>
      <c r="EZ3645" s="134"/>
      <c r="FA3645" s="134"/>
      <c r="FB3645" s="134"/>
      <c r="FC3645" s="134"/>
      <c r="FD3645" s="134"/>
    </row>
    <row r="3646" spans="2:160" x14ac:dyDescent="0.2">
      <c r="B3646" s="55">
        <f t="shared" si="337"/>
        <v>0</v>
      </c>
      <c r="C3646" s="55" t="str">
        <f t="shared" si="338"/>
        <v/>
      </c>
      <c r="D3646" s="55" t="str">
        <f t="shared" si="339"/>
        <v/>
      </c>
      <c r="E3646" s="55" t="str">
        <f t="shared" si="340"/>
        <v/>
      </c>
      <c r="F3646" s="55" t="str">
        <f t="shared" si="341"/>
        <v/>
      </c>
      <c r="G3646" s="55" t="str">
        <f t="shared" si="342"/>
        <v/>
      </c>
      <c r="H3646" s="136" t="str">
        <f>IF(AND(M3646&gt;0,M3646&lt;='Summary STATS'!$C$22),1,"")</f>
        <v/>
      </c>
      <c r="J3646" s="26">
        <v>3645</v>
      </c>
      <c r="R3646" s="15"/>
      <c r="S3646" s="15"/>
      <c r="EZ3646" s="134"/>
      <c r="FA3646" s="134"/>
      <c r="FB3646" s="134"/>
      <c r="FC3646" s="134"/>
      <c r="FD3646" s="134"/>
    </row>
    <row r="3647" spans="2:160" x14ac:dyDescent="0.2">
      <c r="B3647" s="55">
        <f t="shared" si="337"/>
        <v>0</v>
      </c>
      <c r="C3647" s="55" t="str">
        <f t="shared" si="338"/>
        <v/>
      </c>
      <c r="D3647" s="55" t="str">
        <f t="shared" si="339"/>
        <v/>
      </c>
      <c r="E3647" s="55" t="str">
        <f t="shared" si="340"/>
        <v/>
      </c>
      <c r="F3647" s="55" t="str">
        <f t="shared" si="341"/>
        <v/>
      </c>
      <c r="G3647" s="55" t="str">
        <f t="shared" si="342"/>
        <v/>
      </c>
      <c r="H3647" s="136" t="str">
        <f>IF(AND(M3647&gt;0,M3647&lt;='Summary STATS'!$C$22),1,"")</f>
        <v/>
      </c>
      <c r="J3647" s="26">
        <v>3646</v>
      </c>
      <c r="R3647" s="15"/>
      <c r="S3647" s="15"/>
      <c r="EZ3647" s="134"/>
      <c r="FA3647" s="134"/>
      <c r="FB3647" s="134"/>
      <c r="FC3647" s="134"/>
      <c r="FD3647" s="134"/>
    </row>
    <row r="3648" spans="2:160" x14ac:dyDescent="0.2">
      <c r="B3648" s="55">
        <f t="shared" si="337"/>
        <v>0</v>
      </c>
      <c r="C3648" s="55" t="str">
        <f t="shared" si="338"/>
        <v/>
      </c>
      <c r="D3648" s="55" t="str">
        <f t="shared" si="339"/>
        <v/>
      </c>
      <c r="E3648" s="55" t="str">
        <f t="shared" si="340"/>
        <v/>
      </c>
      <c r="F3648" s="55" t="str">
        <f t="shared" si="341"/>
        <v/>
      </c>
      <c r="G3648" s="55" t="str">
        <f t="shared" si="342"/>
        <v/>
      </c>
      <c r="H3648" s="136" t="str">
        <f>IF(AND(M3648&gt;0,M3648&lt;='Summary STATS'!$C$22),1,"")</f>
        <v/>
      </c>
      <c r="J3648" s="26">
        <v>3647</v>
      </c>
      <c r="R3648" s="15"/>
      <c r="S3648" s="15"/>
      <c r="EZ3648" s="134"/>
      <c r="FA3648" s="134"/>
      <c r="FB3648" s="134"/>
      <c r="FC3648" s="134"/>
      <c r="FD3648" s="134"/>
    </row>
    <row r="3649" spans="2:160" x14ac:dyDescent="0.2">
      <c r="B3649" s="55">
        <f t="shared" si="337"/>
        <v>0</v>
      </c>
      <c r="C3649" s="55" t="str">
        <f t="shared" si="338"/>
        <v/>
      </c>
      <c r="D3649" s="55" t="str">
        <f t="shared" si="339"/>
        <v/>
      </c>
      <c r="E3649" s="55" t="str">
        <f t="shared" si="340"/>
        <v/>
      </c>
      <c r="F3649" s="55" t="str">
        <f t="shared" si="341"/>
        <v/>
      </c>
      <c r="G3649" s="55" t="str">
        <f t="shared" si="342"/>
        <v/>
      </c>
      <c r="H3649" s="136" t="str">
        <f>IF(AND(M3649&gt;0,M3649&lt;='Summary STATS'!$C$22),1,"")</f>
        <v/>
      </c>
      <c r="J3649" s="26">
        <v>3648</v>
      </c>
      <c r="R3649" s="15"/>
      <c r="S3649" s="15"/>
      <c r="EZ3649" s="134"/>
      <c r="FA3649" s="134"/>
      <c r="FB3649" s="134"/>
      <c r="FC3649" s="134"/>
      <c r="FD3649" s="134"/>
    </row>
    <row r="3650" spans="2:160" x14ac:dyDescent="0.2">
      <c r="B3650" s="55">
        <f t="shared" ref="B3650:B3713" si="343">COUNT(R3650:EY3650,FE3650:FM3650)</f>
        <v>0</v>
      </c>
      <c r="C3650" s="55" t="str">
        <f t="shared" ref="C3650:C3713" si="344">IF(COUNT(R3650:EY3650,FE3650:FM3650)&gt;0,COUNT(R3650:EY3650,FE3650:FM3650),"")</f>
        <v/>
      </c>
      <c r="D3650" s="55" t="str">
        <f t="shared" ref="D3650:D3713" si="345">IF(COUNT(T3650:BJ3650,BL3650:BT3650,BV3650:CB3650,CD3650:EY3650,FE3650:FM3650)&gt;0,COUNT(T3650:BJ3650,BL3650:BT3650,BV3650:CB3650,CD3650:EY3650,FE3650:FM3650),"")</f>
        <v/>
      </c>
      <c r="E3650" s="55" t="str">
        <f t="shared" ref="E3650:E3713" si="346">IF(H3650=1,COUNT(R3650:EY3650,FE3650:FM3650),"")</f>
        <v/>
      </c>
      <c r="F3650" s="55" t="str">
        <f t="shared" ref="F3650:F3713" si="347">IF(H3650=1,COUNT(T3650:BJ3650,BL3650:BT3650,BV3650:CB3650,CD3650:EY3650,FE3650:FM3650),"")</f>
        <v/>
      </c>
      <c r="G3650" s="55" t="str">
        <f t="shared" si="342"/>
        <v/>
      </c>
      <c r="H3650" s="136" t="str">
        <f>IF(AND(M3650&gt;0,M3650&lt;='Summary STATS'!$C$22),1,"")</f>
        <v/>
      </c>
      <c r="J3650" s="26">
        <v>3649</v>
      </c>
      <c r="R3650" s="15"/>
      <c r="S3650" s="15"/>
      <c r="EZ3650" s="134"/>
      <c r="FA3650" s="134"/>
      <c r="FB3650" s="134"/>
      <c r="FC3650" s="134"/>
      <c r="FD3650" s="134"/>
    </row>
    <row r="3651" spans="2:160" x14ac:dyDescent="0.2">
      <c r="B3651" s="55">
        <f t="shared" si="343"/>
        <v>0</v>
      </c>
      <c r="C3651" s="55" t="str">
        <f t="shared" si="344"/>
        <v/>
      </c>
      <c r="D3651" s="55" t="str">
        <f t="shared" si="345"/>
        <v/>
      </c>
      <c r="E3651" s="55" t="str">
        <f t="shared" si="346"/>
        <v/>
      </c>
      <c r="F3651" s="55" t="str">
        <f t="shared" si="347"/>
        <v/>
      </c>
      <c r="G3651" s="55" t="str">
        <f t="shared" si="342"/>
        <v/>
      </c>
      <c r="H3651" s="136" t="str">
        <f>IF(AND(M3651&gt;0,M3651&lt;='Summary STATS'!$C$22),1,"")</f>
        <v/>
      </c>
      <c r="J3651" s="26">
        <v>3650</v>
      </c>
      <c r="R3651" s="15"/>
      <c r="S3651" s="15"/>
      <c r="EZ3651" s="134"/>
      <c r="FA3651" s="134"/>
      <c r="FB3651" s="134"/>
      <c r="FC3651" s="134"/>
      <c r="FD3651" s="134"/>
    </row>
    <row r="3652" spans="2:160" x14ac:dyDescent="0.2">
      <c r="B3652" s="55">
        <f t="shared" si="343"/>
        <v>0</v>
      </c>
      <c r="C3652" s="55" t="str">
        <f t="shared" si="344"/>
        <v/>
      </c>
      <c r="D3652" s="55" t="str">
        <f t="shared" si="345"/>
        <v/>
      </c>
      <c r="E3652" s="55" t="str">
        <f t="shared" si="346"/>
        <v/>
      </c>
      <c r="F3652" s="55" t="str">
        <f t="shared" si="347"/>
        <v/>
      </c>
      <c r="G3652" s="55" t="str">
        <f t="shared" si="342"/>
        <v/>
      </c>
      <c r="H3652" s="136" t="str">
        <f>IF(AND(M3652&gt;0,M3652&lt;='Summary STATS'!$C$22),1,"")</f>
        <v/>
      </c>
      <c r="J3652" s="26">
        <v>3651</v>
      </c>
      <c r="R3652" s="15"/>
      <c r="S3652" s="15"/>
      <c r="EZ3652" s="134"/>
      <c r="FA3652" s="134"/>
      <c r="FB3652" s="134"/>
      <c r="FC3652" s="134"/>
      <c r="FD3652" s="134"/>
    </row>
    <row r="3653" spans="2:160" x14ac:dyDescent="0.2">
      <c r="B3653" s="55">
        <f t="shared" si="343"/>
        <v>0</v>
      </c>
      <c r="C3653" s="55" t="str">
        <f t="shared" si="344"/>
        <v/>
      </c>
      <c r="D3653" s="55" t="str">
        <f t="shared" si="345"/>
        <v/>
      </c>
      <c r="E3653" s="55" t="str">
        <f t="shared" si="346"/>
        <v/>
      </c>
      <c r="F3653" s="55" t="str">
        <f t="shared" si="347"/>
        <v/>
      </c>
      <c r="G3653" s="55" t="str">
        <f t="shared" si="342"/>
        <v/>
      </c>
      <c r="H3653" s="136" t="str">
        <f>IF(AND(M3653&gt;0,M3653&lt;='Summary STATS'!$C$22),1,"")</f>
        <v/>
      </c>
      <c r="J3653" s="26">
        <v>3652</v>
      </c>
      <c r="R3653" s="15"/>
      <c r="S3653" s="15"/>
      <c r="EZ3653" s="134"/>
      <c r="FA3653" s="134"/>
      <c r="FB3653" s="134"/>
      <c r="FC3653" s="134"/>
      <c r="FD3653" s="134"/>
    </row>
    <row r="3654" spans="2:160" x14ac:dyDescent="0.2">
      <c r="B3654" s="55">
        <f t="shared" si="343"/>
        <v>0</v>
      </c>
      <c r="C3654" s="55" t="str">
        <f t="shared" si="344"/>
        <v/>
      </c>
      <c r="D3654" s="55" t="str">
        <f t="shared" si="345"/>
        <v/>
      </c>
      <c r="E3654" s="55" t="str">
        <f t="shared" si="346"/>
        <v/>
      </c>
      <c r="F3654" s="55" t="str">
        <f t="shared" si="347"/>
        <v/>
      </c>
      <c r="G3654" s="55" t="str">
        <f t="shared" si="342"/>
        <v/>
      </c>
      <c r="H3654" s="136" t="str">
        <f>IF(AND(M3654&gt;0,M3654&lt;='Summary STATS'!$C$22),1,"")</f>
        <v/>
      </c>
      <c r="J3654" s="26">
        <v>3653</v>
      </c>
      <c r="R3654" s="15"/>
      <c r="S3654" s="15"/>
      <c r="EZ3654" s="134"/>
      <c r="FA3654" s="134"/>
      <c r="FB3654" s="134"/>
      <c r="FC3654" s="134"/>
      <c r="FD3654" s="134"/>
    </row>
    <row r="3655" spans="2:160" x14ac:dyDescent="0.2">
      <c r="B3655" s="55">
        <f t="shared" si="343"/>
        <v>0</v>
      </c>
      <c r="C3655" s="55" t="str">
        <f t="shared" si="344"/>
        <v/>
      </c>
      <c r="D3655" s="55" t="str">
        <f t="shared" si="345"/>
        <v/>
      </c>
      <c r="E3655" s="55" t="str">
        <f t="shared" si="346"/>
        <v/>
      </c>
      <c r="F3655" s="55" t="str">
        <f t="shared" si="347"/>
        <v/>
      </c>
      <c r="G3655" s="55" t="str">
        <f t="shared" si="342"/>
        <v/>
      </c>
      <c r="H3655" s="136" t="str">
        <f>IF(AND(M3655&gt;0,M3655&lt;='Summary STATS'!$C$22),1,"")</f>
        <v/>
      </c>
      <c r="J3655" s="26">
        <v>3654</v>
      </c>
      <c r="R3655" s="15"/>
      <c r="S3655" s="15"/>
      <c r="EZ3655" s="134"/>
      <c r="FA3655" s="134"/>
      <c r="FB3655" s="134"/>
      <c r="FC3655" s="134"/>
      <c r="FD3655" s="134"/>
    </row>
    <row r="3656" spans="2:160" x14ac:dyDescent="0.2">
      <c r="B3656" s="55">
        <f t="shared" si="343"/>
        <v>0</v>
      </c>
      <c r="C3656" s="55" t="str">
        <f t="shared" si="344"/>
        <v/>
      </c>
      <c r="D3656" s="55" t="str">
        <f t="shared" si="345"/>
        <v/>
      </c>
      <c r="E3656" s="55" t="str">
        <f t="shared" si="346"/>
        <v/>
      </c>
      <c r="F3656" s="55" t="str">
        <f t="shared" si="347"/>
        <v/>
      </c>
      <c r="G3656" s="55" t="str">
        <f t="shared" si="342"/>
        <v/>
      </c>
      <c r="H3656" s="136" t="str">
        <f>IF(AND(M3656&gt;0,M3656&lt;='Summary STATS'!$C$22),1,"")</f>
        <v/>
      </c>
      <c r="J3656" s="26">
        <v>3655</v>
      </c>
      <c r="R3656" s="15"/>
      <c r="S3656" s="15"/>
      <c r="EZ3656" s="134"/>
      <c r="FA3656" s="134"/>
      <c r="FB3656" s="134"/>
      <c r="FC3656" s="134"/>
      <c r="FD3656" s="134"/>
    </row>
    <row r="3657" spans="2:160" x14ac:dyDescent="0.2">
      <c r="B3657" s="55">
        <f t="shared" si="343"/>
        <v>0</v>
      </c>
      <c r="C3657" s="55" t="str">
        <f t="shared" si="344"/>
        <v/>
      </c>
      <c r="D3657" s="55" t="str">
        <f t="shared" si="345"/>
        <v/>
      </c>
      <c r="E3657" s="55" t="str">
        <f t="shared" si="346"/>
        <v/>
      </c>
      <c r="F3657" s="55" t="str">
        <f t="shared" si="347"/>
        <v/>
      </c>
      <c r="G3657" s="55" t="str">
        <f t="shared" si="342"/>
        <v/>
      </c>
      <c r="H3657" s="136" t="str">
        <f>IF(AND(M3657&gt;0,M3657&lt;='Summary STATS'!$C$22),1,"")</f>
        <v/>
      </c>
      <c r="J3657" s="26">
        <v>3656</v>
      </c>
      <c r="R3657" s="15"/>
      <c r="S3657" s="15"/>
      <c r="EZ3657" s="134"/>
      <c r="FA3657" s="134"/>
      <c r="FB3657" s="134"/>
      <c r="FC3657" s="134"/>
      <c r="FD3657" s="134"/>
    </row>
    <row r="3658" spans="2:160" x14ac:dyDescent="0.2">
      <c r="B3658" s="55">
        <f t="shared" si="343"/>
        <v>0</v>
      </c>
      <c r="C3658" s="55" t="str">
        <f t="shared" si="344"/>
        <v/>
      </c>
      <c r="D3658" s="55" t="str">
        <f t="shared" si="345"/>
        <v/>
      </c>
      <c r="E3658" s="55" t="str">
        <f t="shared" si="346"/>
        <v/>
      </c>
      <c r="F3658" s="55" t="str">
        <f t="shared" si="347"/>
        <v/>
      </c>
      <c r="G3658" s="55" t="str">
        <f t="shared" si="342"/>
        <v/>
      </c>
      <c r="H3658" s="136" t="str">
        <f>IF(AND(M3658&gt;0,M3658&lt;='Summary STATS'!$C$22),1,"")</f>
        <v/>
      </c>
      <c r="J3658" s="26">
        <v>3657</v>
      </c>
      <c r="R3658" s="15"/>
      <c r="S3658" s="15"/>
      <c r="EZ3658" s="134"/>
      <c r="FA3658" s="134"/>
      <c r="FB3658" s="134"/>
      <c r="FC3658" s="134"/>
      <c r="FD3658" s="134"/>
    </row>
    <row r="3659" spans="2:160" x14ac:dyDescent="0.2">
      <c r="B3659" s="55">
        <f t="shared" si="343"/>
        <v>0</v>
      </c>
      <c r="C3659" s="55" t="str">
        <f t="shared" si="344"/>
        <v/>
      </c>
      <c r="D3659" s="55" t="str">
        <f t="shared" si="345"/>
        <v/>
      </c>
      <c r="E3659" s="55" t="str">
        <f t="shared" si="346"/>
        <v/>
      </c>
      <c r="F3659" s="55" t="str">
        <f t="shared" si="347"/>
        <v/>
      </c>
      <c r="G3659" s="55" t="str">
        <f t="shared" si="342"/>
        <v/>
      </c>
      <c r="H3659" s="136" t="str">
        <f>IF(AND(M3659&gt;0,M3659&lt;='Summary STATS'!$C$22),1,"")</f>
        <v/>
      </c>
      <c r="J3659" s="26">
        <v>3658</v>
      </c>
      <c r="R3659" s="15"/>
      <c r="S3659" s="15"/>
      <c r="EZ3659" s="134"/>
      <c r="FA3659" s="134"/>
      <c r="FB3659" s="134"/>
      <c r="FC3659" s="134"/>
      <c r="FD3659" s="134"/>
    </row>
    <row r="3660" spans="2:160" x14ac:dyDescent="0.2">
      <c r="B3660" s="55">
        <f t="shared" si="343"/>
        <v>0</v>
      </c>
      <c r="C3660" s="55" t="str">
        <f t="shared" si="344"/>
        <v/>
      </c>
      <c r="D3660" s="55" t="str">
        <f t="shared" si="345"/>
        <v/>
      </c>
      <c r="E3660" s="55" t="str">
        <f t="shared" si="346"/>
        <v/>
      </c>
      <c r="F3660" s="55" t="str">
        <f t="shared" si="347"/>
        <v/>
      </c>
      <c r="G3660" s="55" t="str">
        <f t="shared" si="342"/>
        <v/>
      </c>
      <c r="H3660" s="136" t="str">
        <f>IF(AND(M3660&gt;0,M3660&lt;='Summary STATS'!$C$22),1,"")</f>
        <v/>
      </c>
      <c r="J3660" s="26">
        <v>3659</v>
      </c>
      <c r="R3660" s="15"/>
      <c r="S3660" s="15"/>
      <c r="EZ3660" s="134"/>
      <c r="FA3660" s="134"/>
      <c r="FB3660" s="134"/>
      <c r="FC3660" s="134"/>
      <c r="FD3660" s="134"/>
    </row>
    <row r="3661" spans="2:160" x14ac:dyDescent="0.2">
      <c r="B3661" s="55">
        <f t="shared" si="343"/>
        <v>0</v>
      </c>
      <c r="C3661" s="55" t="str">
        <f t="shared" si="344"/>
        <v/>
      </c>
      <c r="D3661" s="55" t="str">
        <f t="shared" si="345"/>
        <v/>
      </c>
      <c r="E3661" s="55" t="str">
        <f t="shared" si="346"/>
        <v/>
      </c>
      <c r="F3661" s="55" t="str">
        <f t="shared" si="347"/>
        <v/>
      </c>
      <c r="G3661" s="55" t="str">
        <f t="shared" si="342"/>
        <v/>
      </c>
      <c r="H3661" s="136" t="str">
        <f>IF(AND(M3661&gt;0,M3661&lt;='Summary STATS'!$C$22),1,"")</f>
        <v/>
      </c>
      <c r="J3661" s="26">
        <v>3660</v>
      </c>
      <c r="R3661" s="15"/>
      <c r="S3661" s="15"/>
      <c r="EZ3661" s="134"/>
      <c r="FA3661" s="134"/>
      <c r="FB3661" s="134"/>
      <c r="FC3661" s="134"/>
      <c r="FD3661" s="134"/>
    </row>
    <row r="3662" spans="2:160" x14ac:dyDescent="0.2">
      <c r="B3662" s="55">
        <f t="shared" si="343"/>
        <v>0</v>
      </c>
      <c r="C3662" s="55" t="str">
        <f t="shared" si="344"/>
        <v/>
      </c>
      <c r="D3662" s="55" t="str">
        <f t="shared" si="345"/>
        <v/>
      </c>
      <c r="E3662" s="55" t="str">
        <f t="shared" si="346"/>
        <v/>
      </c>
      <c r="F3662" s="55" t="str">
        <f t="shared" si="347"/>
        <v/>
      </c>
      <c r="G3662" s="55" t="str">
        <f t="shared" si="342"/>
        <v/>
      </c>
      <c r="H3662" s="136" t="str">
        <f>IF(AND(M3662&gt;0,M3662&lt;='Summary STATS'!$C$22),1,"")</f>
        <v/>
      </c>
      <c r="J3662" s="26">
        <v>3661</v>
      </c>
      <c r="R3662" s="15"/>
      <c r="S3662" s="15"/>
      <c r="EZ3662" s="134"/>
      <c r="FA3662" s="134"/>
      <c r="FB3662" s="134"/>
      <c r="FC3662" s="134"/>
      <c r="FD3662" s="134"/>
    </row>
    <row r="3663" spans="2:160" x14ac:dyDescent="0.2">
      <c r="B3663" s="55">
        <f t="shared" si="343"/>
        <v>0</v>
      </c>
      <c r="C3663" s="55" t="str">
        <f t="shared" si="344"/>
        <v/>
      </c>
      <c r="D3663" s="55" t="str">
        <f t="shared" si="345"/>
        <v/>
      </c>
      <c r="E3663" s="55" t="str">
        <f t="shared" si="346"/>
        <v/>
      </c>
      <c r="F3663" s="55" t="str">
        <f t="shared" si="347"/>
        <v/>
      </c>
      <c r="G3663" s="55" t="str">
        <f t="shared" si="342"/>
        <v/>
      </c>
      <c r="H3663" s="136" t="str">
        <f>IF(AND(M3663&gt;0,M3663&lt;='Summary STATS'!$C$22),1,"")</f>
        <v/>
      </c>
      <c r="J3663" s="26">
        <v>3662</v>
      </c>
      <c r="R3663" s="15"/>
      <c r="S3663" s="15"/>
      <c r="EZ3663" s="134"/>
      <c r="FA3663" s="134"/>
      <c r="FB3663" s="134"/>
      <c r="FC3663" s="134"/>
      <c r="FD3663" s="134"/>
    </row>
    <row r="3664" spans="2:160" x14ac:dyDescent="0.2">
      <c r="B3664" s="55">
        <f t="shared" si="343"/>
        <v>0</v>
      </c>
      <c r="C3664" s="55" t="str">
        <f t="shared" si="344"/>
        <v/>
      </c>
      <c r="D3664" s="55" t="str">
        <f t="shared" si="345"/>
        <v/>
      </c>
      <c r="E3664" s="55" t="str">
        <f t="shared" si="346"/>
        <v/>
      </c>
      <c r="F3664" s="55" t="str">
        <f t="shared" si="347"/>
        <v/>
      </c>
      <c r="G3664" s="55" t="str">
        <f t="shared" si="342"/>
        <v/>
      </c>
      <c r="H3664" s="136" t="str">
        <f>IF(AND(M3664&gt;0,M3664&lt;='Summary STATS'!$C$22),1,"")</f>
        <v/>
      </c>
      <c r="J3664" s="26">
        <v>3663</v>
      </c>
      <c r="R3664" s="15"/>
      <c r="S3664" s="15"/>
      <c r="EZ3664" s="134"/>
      <c r="FA3664" s="134"/>
      <c r="FB3664" s="134"/>
      <c r="FC3664" s="134"/>
      <c r="FD3664" s="134"/>
    </row>
    <row r="3665" spans="2:160" x14ac:dyDescent="0.2">
      <c r="B3665" s="55">
        <f t="shared" si="343"/>
        <v>0</v>
      </c>
      <c r="C3665" s="55" t="str">
        <f t="shared" si="344"/>
        <v/>
      </c>
      <c r="D3665" s="55" t="str">
        <f t="shared" si="345"/>
        <v/>
      </c>
      <c r="E3665" s="55" t="str">
        <f t="shared" si="346"/>
        <v/>
      </c>
      <c r="F3665" s="55" t="str">
        <f t="shared" si="347"/>
        <v/>
      </c>
      <c r="G3665" s="55" t="str">
        <f t="shared" si="342"/>
        <v/>
      </c>
      <c r="H3665" s="136" t="str">
        <f>IF(AND(M3665&gt;0,M3665&lt;='Summary STATS'!$C$22),1,"")</f>
        <v/>
      </c>
      <c r="J3665" s="26">
        <v>3664</v>
      </c>
      <c r="R3665" s="15"/>
      <c r="S3665" s="15"/>
      <c r="EZ3665" s="134"/>
      <c r="FA3665" s="134"/>
      <c r="FB3665" s="134"/>
      <c r="FC3665" s="134"/>
      <c r="FD3665" s="134"/>
    </row>
    <row r="3666" spans="2:160" x14ac:dyDescent="0.2">
      <c r="B3666" s="55">
        <f t="shared" si="343"/>
        <v>0</v>
      </c>
      <c r="C3666" s="55" t="str">
        <f t="shared" si="344"/>
        <v/>
      </c>
      <c r="D3666" s="55" t="str">
        <f t="shared" si="345"/>
        <v/>
      </c>
      <c r="E3666" s="55" t="str">
        <f t="shared" si="346"/>
        <v/>
      </c>
      <c r="F3666" s="55" t="str">
        <f t="shared" si="347"/>
        <v/>
      </c>
      <c r="G3666" s="55" t="str">
        <f t="shared" si="342"/>
        <v/>
      </c>
      <c r="H3666" s="136" t="str">
        <f>IF(AND(M3666&gt;0,M3666&lt;='Summary STATS'!$C$22),1,"")</f>
        <v/>
      </c>
      <c r="J3666" s="26">
        <v>3665</v>
      </c>
      <c r="R3666" s="15"/>
      <c r="S3666" s="15"/>
      <c r="EZ3666" s="134"/>
      <c r="FA3666" s="134"/>
      <c r="FB3666" s="134"/>
      <c r="FC3666" s="134"/>
      <c r="FD3666" s="134"/>
    </row>
    <row r="3667" spans="2:160" x14ac:dyDescent="0.2">
      <c r="B3667" s="55">
        <f t="shared" si="343"/>
        <v>0</v>
      </c>
      <c r="C3667" s="55" t="str">
        <f t="shared" si="344"/>
        <v/>
      </c>
      <c r="D3667" s="55" t="str">
        <f t="shared" si="345"/>
        <v/>
      </c>
      <c r="E3667" s="55" t="str">
        <f t="shared" si="346"/>
        <v/>
      </c>
      <c r="F3667" s="55" t="str">
        <f t="shared" si="347"/>
        <v/>
      </c>
      <c r="G3667" s="55" t="str">
        <f t="shared" si="342"/>
        <v/>
      </c>
      <c r="H3667" s="136" t="str">
        <f>IF(AND(M3667&gt;0,M3667&lt;='Summary STATS'!$C$22),1,"")</f>
        <v/>
      </c>
      <c r="J3667" s="26">
        <v>3666</v>
      </c>
      <c r="R3667" s="15"/>
      <c r="S3667" s="15"/>
      <c r="EZ3667" s="134"/>
      <c r="FA3667" s="134"/>
      <c r="FB3667" s="134"/>
      <c r="FC3667" s="134"/>
      <c r="FD3667" s="134"/>
    </row>
    <row r="3668" spans="2:160" x14ac:dyDescent="0.2">
      <c r="B3668" s="55">
        <f t="shared" si="343"/>
        <v>0</v>
      </c>
      <c r="C3668" s="55" t="str">
        <f t="shared" si="344"/>
        <v/>
      </c>
      <c r="D3668" s="55" t="str">
        <f t="shared" si="345"/>
        <v/>
      </c>
      <c r="E3668" s="55" t="str">
        <f t="shared" si="346"/>
        <v/>
      </c>
      <c r="F3668" s="55" t="str">
        <f t="shared" si="347"/>
        <v/>
      </c>
      <c r="G3668" s="55" t="str">
        <f t="shared" si="342"/>
        <v/>
      </c>
      <c r="H3668" s="136" t="str">
        <f>IF(AND(M3668&gt;0,M3668&lt;='Summary STATS'!$C$22),1,"")</f>
        <v/>
      </c>
      <c r="J3668" s="26">
        <v>3667</v>
      </c>
      <c r="R3668" s="15"/>
      <c r="S3668" s="15"/>
      <c r="EZ3668" s="134"/>
      <c r="FA3668" s="134"/>
      <c r="FB3668" s="134"/>
      <c r="FC3668" s="134"/>
      <c r="FD3668" s="134"/>
    </row>
    <row r="3669" spans="2:160" x14ac:dyDescent="0.2">
      <c r="B3669" s="55">
        <f t="shared" si="343"/>
        <v>0</v>
      </c>
      <c r="C3669" s="55" t="str">
        <f t="shared" si="344"/>
        <v/>
      </c>
      <c r="D3669" s="55" t="str">
        <f t="shared" si="345"/>
        <v/>
      </c>
      <c r="E3669" s="55" t="str">
        <f t="shared" si="346"/>
        <v/>
      </c>
      <c r="F3669" s="55" t="str">
        <f t="shared" si="347"/>
        <v/>
      </c>
      <c r="G3669" s="55" t="str">
        <f t="shared" si="342"/>
        <v/>
      </c>
      <c r="H3669" s="136" t="str">
        <f>IF(AND(M3669&gt;0,M3669&lt;='Summary STATS'!$C$22),1,"")</f>
        <v/>
      </c>
      <c r="J3669" s="26">
        <v>3668</v>
      </c>
      <c r="R3669" s="15"/>
      <c r="S3669" s="15"/>
      <c r="EZ3669" s="134"/>
      <c r="FA3669" s="134"/>
      <c r="FB3669" s="134"/>
      <c r="FC3669" s="134"/>
      <c r="FD3669" s="134"/>
    </row>
    <row r="3670" spans="2:160" x14ac:dyDescent="0.2">
      <c r="B3670" s="55">
        <f t="shared" si="343"/>
        <v>0</v>
      </c>
      <c r="C3670" s="55" t="str">
        <f t="shared" si="344"/>
        <v/>
      </c>
      <c r="D3670" s="55" t="str">
        <f t="shared" si="345"/>
        <v/>
      </c>
      <c r="E3670" s="55" t="str">
        <f t="shared" si="346"/>
        <v/>
      </c>
      <c r="F3670" s="55" t="str">
        <f t="shared" si="347"/>
        <v/>
      </c>
      <c r="G3670" s="55" t="str">
        <f t="shared" si="342"/>
        <v/>
      </c>
      <c r="H3670" s="136" t="str">
        <f>IF(AND(M3670&gt;0,M3670&lt;='Summary STATS'!$C$22),1,"")</f>
        <v/>
      </c>
      <c r="J3670" s="26">
        <v>3669</v>
      </c>
      <c r="R3670" s="15"/>
      <c r="S3670" s="15"/>
      <c r="EZ3670" s="134"/>
      <c r="FA3670" s="134"/>
      <c r="FB3670" s="134"/>
      <c r="FC3670" s="134"/>
      <c r="FD3670" s="134"/>
    </row>
    <row r="3671" spans="2:160" x14ac:dyDescent="0.2">
      <c r="B3671" s="55">
        <f t="shared" si="343"/>
        <v>0</v>
      </c>
      <c r="C3671" s="55" t="str">
        <f t="shared" si="344"/>
        <v/>
      </c>
      <c r="D3671" s="55" t="str">
        <f t="shared" si="345"/>
        <v/>
      </c>
      <c r="E3671" s="55" t="str">
        <f t="shared" si="346"/>
        <v/>
      </c>
      <c r="F3671" s="55" t="str">
        <f t="shared" si="347"/>
        <v/>
      </c>
      <c r="G3671" s="55" t="str">
        <f t="shared" si="342"/>
        <v/>
      </c>
      <c r="H3671" s="136" t="str">
        <f>IF(AND(M3671&gt;0,M3671&lt;='Summary STATS'!$C$22),1,"")</f>
        <v/>
      </c>
      <c r="J3671" s="26">
        <v>3670</v>
      </c>
      <c r="R3671" s="15"/>
      <c r="S3671" s="15"/>
      <c r="EZ3671" s="134"/>
      <c r="FA3671" s="134"/>
      <c r="FB3671" s="134"/>
      <c r="FC3671" s="134"/>
      <c r="FD3671" s="134"/>
    </row>
    <row r="3672" spans="2:160" x14ac:dyDescent="0.2">
      <c r="B3672" s="55">
        <f t="shared" si="343"/>
        <v>0</v>
      </c>
      <c r="C3672" s="55" t="str">
        <f t="shared" si="344"/>
        <v/>
      </c>
      <c r="D3672" s="55" t="str">
        <f t="shared" si="345"/>
        <v/>
      </c>
      <c r="E3672" s="55" t="str">
        <f t="shared" si="346"/>
        <v/>
      </c>
      <c r="F3672" s="55" t="str">
        <f t="shared" si="347"/>
        <v/>
      </c>
      <c r="G3672" s="55" t="str">
        <f t="shared" si="342"/>
        <v/>
      </c>
      <c r="H3672" s="136" t="str">
        <f>IF(AND(M3672&gt;0,M3672&lt;='Summary STATS'!$C$22),1,"")</f>
        <v/>
      </c>
      <c r="J3672" s="26">
        <v>3671</v>
      </c>
      <c r="R3672" s="15"/>
      <c r="S3672" s="15"/>
      <c r="EZ3672" s="134"/>
      <c r="FA3672" s="134"/>
      <c r="FB3672" s="134"/>
      <c r="FC3672" s="134"/>
      <c r="FD3672" s="134"/>
    </row>
    <row r="3673" spans="2:160" x14ac:dyDescent="0.2">
      <c r="B3673" s="55">
        <f t="shared" si="343"/>
        <v>0</v>
      </c>
      <c r="C3673" s="55" t="str">
        <f t="shared" si="344"/>
        <v/>
      </c>
      <c r="D3673" s="55" t="str">
        <f t="shared" si="345"/>
        <v/>
      </c>
      <c r="E3673" s="55" t="str">
        <f t="shared" si="346"/>
        <v/>
      </c>
      <c r="F3673" s="55" t="str">
        <f t="shared" si="347"/>
        <v/>
      </c>
      <c r="G3673" s="55" t="str">
        <f t="shared" si="342"/>
        <v/>
      </c>
      <c r="H3673" s="136" t="str">
        <f>IF(AND(M3673&gt;0,M3673&lt;='Summary STATS'!$C$22),1,"")</f>
        <v/>
      </c>
      <c r="J3673" s="26">
        <v>3672</v>
      </c>
      <c r="R3673" s="15"/>
      <c r="S3673" s="15"/>
      <c r="EZ3673" s="134"/>
      <c r="FA3673" s="134"/>
      <c r="FB3673" s="134"/>
      <c r="FC3673" s="134"/>
      <c r="FD3673" s="134"/>
    </row>
    <row r="3674" spans="2:160" x14ac:dyDescent="0.2">
      <c r="B3674" s="55">
        <f t="shared" si="343"/>
        <v>0</v>
      </c>
      <c r="C3674" s="55" t="str">
        <f t="shared" si="344"/>
        <v/>
      </c>
      <c r="D3674" s="55" t="str">
        <f t="shared" si="345"/>
        <v/>
      </c>
      <c r="E3674" s="55" t="str">
        <f t="shared" si="346"/>
        <v/>
      </c>
      <c r="F3674" s="55" t="str">
        <f t="shared" si="347"/>
        <v/>
      </c>
      <c r="G3674" s="55" t="str">
        <f t="shared" ref="G3674:G3737" si="348">IF($B3674&gt;=1,$M3674,"")</f>
        <v/>
      </c>
      <c r="H3674" s="136" t="str">
        <f>IF(AND(M3674&gt;0,M3674&lt;='Summary STATS'!$C$22),1,"")</f>
        <v/>
      </c>
      <c r="J3674" s="26">
        <v>3673</v>
      </c>
      <c r="R3674" s="15"/>
      <c r="S3674" s="15"/>
      <c r="EZ3674" s="134"/>
      <c r="FA3674" s="134"/>
      <c r="FB3674" s="134"/>
      <c r="FC3674" s="134"/>
      <c r="FD3674" s="134"/>
    </row>
    <row r="3675" spans="2:160" x14ac:dyDescent="0.2">
      <c r="B3675" s="55">
        <f t="shared" si="343"/>
        <v>0</v>
      </c>
      <c r="C3675" s="55" t="str">
        <f t="shared" si="344"/>
        <v/>
      </c>
      <c r="D3675" s="55" t="str">
        <f t="shared" si="345"/>
        <v/>
      </c>
      <c r="E3675" s="55" t="str">
        <f t="shared" si="346"/>
        <v/>
      </c>
      <c r="F3675" s="55" t="str">
        <f t="shared" si="347"/>
        <v/>
      </c>
      <c r="G3675" s="55" t="str">
        <f t="shared" si="348"/>
        <v/>
      </c>
      <c r="H3675" s="136" t="str">
        <f>IF(AND(M3675&gt;0,M3675&lt;='Summary STATS'!$C$22),1,"")</f>
        <v/>
      </c>
      <c r="J3675" s="26">
        <v>3674</v>
      </c>
      <c r="R3675" s="15"/>
      <c r="S3675" s="15"/>
      <c r="EZ3675" s="134"/>
      <c r="FA3675" s="134"/>
      <c r="FB3675" s="134"/>
      <c r="FC3675" s="134"/>
      <c r="FD3675" s="134"/>
    </row>
    <row r="3676" spans="2:160" x14ac:dyDescent="0.2">
      <c r="B3676" s="55">
        <f t="shared" si="343"/>
        <v>0</v>
      </c>
      <c r="C3676" s="55" t="str">
        <f t="shared" si="344"/>
        <v/>
      </c>
      <c r="D3676" s="55" t="str">
        <f t="shared" si="345"/>
        <v/>
      </c>
      <c r="E3676" s="55" t="str">
        <f t="shared" si="346"/>
        <v/>
      </c>
      <c r="F3676" s="55" t="str">
        <f t="shared" si="347"/>
        <v/>
      </c>
      <c r="G3676" s="55" t="str">
        <f t="shared" si="348"/>
        <v/>
      </c>
      <c r="H3676" s="136" t="str">
        <f>IF(AND(M3676&gt;0,M3676&lt;='Summary STATS'!$C$22),1,"")</f>
        <v/>
      </c>
      <c r="J3676" s="26">
        <v>3675</v>
      </c>
      <c r="R3676" s="15"/>
      <c r="S3676" s="15"/>
      <c r="EZ3676" s="134"/>
      <c r="FA3676" s="134"/>
      <c r="FB3676" s="134"/>
      <c r="FC3676" s="134"/>
      <c r="FD3676" s="134"/>
    </row>
    <row r="3677" spans="2:160" x14ac:dyDescent="0.2">
      <c r="B3677" s="55">
        <f t="shared" si="343"/>
        <v>0</v>
      </c>
      <c r="C3677" s="55" t="str">
        <f t="shared" si="344"/>
        <v/>
      </c>
      <c r="D3677" s="55" t="str">
        <f t="shared" si="345"/>
        <v/>
      </c>
      <c r="E3677" s="55" t="str">
        <f t="shared" si="346"/>
        <v/>
      </c>
      <c r="F3677" s="55" t="str">
        <f t="shared" si="347"/>
        <v/>
      </c>
      <c r="G3677" s="55" t="str">
        <f t="shared" si="348"/>
        <v/>
      </c>
      <c r="H3677" s="136" t="str">
        <f>IF(AND(M3677&gt;0,M3677&lt;='Summary STATS'!$C$22),1,"")</f>
        <v/>
      </c>
      <c r="J3677" s="26">
        <v>3676</v>
      </c>
      <c r="R3677" s="15"/>
      <c r="S3677" s="15"/>
      <c r="EZ3677" s="134"/>
      <c r="FA3677" s="134"/>
      <c r="FB3677" s="134"/>
      <c r="FC3677" s="134"/>
      <c r="FD3677" s="134"/>
    </row>
    <row r="3678" spans="2:160" x14ac:dyDescent="0.2">
      <c r="B3678" s="55">
        <f t="shared" si="343"/>
        <v>0</v>
      </c>
      <c r="C3678" s="55" t="str">
        <f t="shared" si="344"/>
        <v/>
      </c>
      <c r="D3678" s="55" t="str">
        <f t="shared" si="345"/>
        <v/>
      </c>
      <c r="E3678" s="55" t="str">
        <f t="shared" si="346"/>
        <v/>
      </c>
      <c r="F3678" s="55" t="str">
        <f t="shared" si="347"/>
        <v/>
      </c>
      <c r="G3678" s="55" t="str">
        <f t="shared" si="348"/>
        <v/>
      </c>
      <c r="H3678" s="136" t="str">
        <f>IF(AND(M3678&gt;0,M3678&lt;='Summary STATS'!$C$22),1,"")</f>
        <v/>
      </c>
      <c r="J3678" s="26">
        <v>3677</v>
      </c>
      <c r="R3678" s="15"/>
      <c r="S3678" s="15"/>
      <c r="EZ3678" s="134"/>
      <c r="FA3678" s="134"/>
      <c r="FB3678" s="134"/>
      <c r="FC3678" s="134"/>
      <c r="FD3678" s="134"/>
    </row>
    <row r="3679" spans="2:160" x14ac:dyDescent="0.2">
      <c r="B3679" s="55">
        <f t="shared" si="343"/>
        <v>0</v>
      </c>
      <c r="C3679" s="55" t="str">
        <f t="shared" si="344"/>
        <v/>
      </c>
      <c r="D3679" s="55" t="str">
        <f t="shared" si="345"/>
        <v/>
      </c>
      <c r="E3679" s="55" t="str">
        <f t="shared" si="346"/>
        <v/>
      </c>
      <c r="F3679" s="55" t="str">
        <f t="shared" si="347"/>
        <v/>
      </c>
      <c r="G3679" s="55" t="str">
        <f t="shared" si="348"/>
        <v/>
      </c>
      <c r="H3679" s="136" t="str">
        <f>IF(AND(M3679&gt;0,M3679&lt;='Summary STATS'!$C$22),1,"")</f>
        <v/>
      </c>
      <c r="J3679" s="26">
        <v>3678</v>
      </c>
      <c r="R3679" s="15"/>
      <c r="S3679" s="15"/>
      <c r="EZ3679" s="134"/>
      <c r="FA3679" s="134"/>
      <c r="FB3679" s="134"/>
      <c r="FC3679" s="134"/>
      <c r="FD3679" s="134"/>
    </row>
    <row r="3680" spans="2:160" x14ac:dyDescent="0.2">
      <c r="B3680" s="55">
        <f t="shared" si="343"/>
        <v>0</v>
      </c>
      <c r="C3680" s="55" t="str">
        <f t="shared" si="344"/>
        <v/>
      </c>
      <c r="D3680" s="55" t="str">
        <f t="shared" si="345"/>
        <v/>
      </c>
      <c r="E3680" s="55" t="str">
        <f t="shared" si="346"/>
        <v/>
      </c>
      <c r="F3680" s="55" t="str">
        <f t="shared" si="347"/>
        <v/>
      </c>
      <c r="G3680" s="55" t="str">
        <f t="shared" si="348"/>
        <v/>
      </c>
      <c r="H3680" s="136" t="str">
        <f>IF(AND(M3680&gt;0,M3680&lt;='Summary STATS'!$C$22),1,"")</f>
        <v/>
      </c>
      <c r="J3680" s="26">
        <v>3679</v>
      </c>
      <c r="R3680" s="15"/>
      <c r="S3680" s="15"/>
      <c r="EZ3680" s="134"/>
      <c r="FA3680" s="134"/>
      <c r="FB3680" s="134"/>
      <c r="FC3680" s="134"/>
      <c r="FD3680" s="134"/>
    </row>
    <row r="3681" spans="2:160" x14ac:dyDescent="0.2">
      <c r="B3681" s="55">
        <f t="shared" si="343"/>
        <v>0</v>
      </c>
      <c r="C3681" s="55" t="str">
        <f t="shared" si="344"/>
        <v/>
      </c>
      <c r="D3681" s="55" t="str">
        <f t="shared" si="345"/>
        <v/>
      </c>
      <c r="E3681" s="55" t="str">
        <f t="shared" si="346"/>
        <v/>
      </c>
      <c r="F3681" s="55" t="str">
        <f t="shared" si="347"/>
        <v/>
      </c>
      <c r="G3681" s="55" t="str">
        <f t="shared" si="348"/>
        <v/>
      </c>
      <c r="H3681" s="136" t="str">
        <f>IF(AND(M3681&gt;0,M3681&lt;='Summary STATS'!$C$22),1,"")</f>
        <v/>
      </c>
      <c r="J3681" s="26">
        <v>3680</v>
      </c>
      <c r="R3681" s="15"/>
      <c r="S3681" s="15"/>
      <c r="EZ3681" s="134"/>
      <c r="FA3681" s="134"/>
      <c r="FB3681" s="134"/>
      <c r="FC3681" s="134"/>
      <c r="FD3681" s="134"/>
    </row>
    <row r="3682" spans="2:160" x14ac:dyDescent="0.2">
      <c r="B3682" s="55">
        <f t="shared" si="343"/>
        <v>0</v>
      </c>
      <c r="C3682" s="55" t="str">
        <f t="shared" si="344"/>
        <v/>
      </c>
      <c r="D3682" s="55" t="str">
        <f t="shared" si="345"/>
        <v/>
      </c>
      <c r="E3682" s="55" t="str">
        <f t="shared" si="346"/>
        <v/>
      </c>
      <c r="F3682" s="55" t="str">
        <f t="shared" si="347"/>
        <v/>
      </c>
      <c r="G3682" s="55" t="str">
        <f t="shared" si="348"/>
        <v/>
      </c>
      <c r="H3682" s="136" t="str">
        <f>IF(AND(M3682&gt;0,M3682&lt;='Summary STATS'!$C$22),1,"")</f>
        <v/>
      </c>
      <c r="J3682" s="26">
        <v>3681</v>
      </c>
      <c r="R3682" s="15"/>
      <c r="S3682" s="15"/>
      <c r="EZ3682" s="134"/>
      <c r="FA3682" s="134"/>
      <c r="FB3682" s="134"/>
      <c r="FC3682" s="134"/>
      <c r="FD3682" s="134"/>
    </row>
    <row r="3683" spans="2:160" x14ac:dyDescent="0.2">
      <c r="B3683" s="55">
        <f t="shared" si="343"/>
        <v>0</v>
      </c>
      <c r="C3683" s="55" t="str">
        <f t="shared" si="344"/>
        <v/>
      </c>
      <c r="D3683" s="55" t="str">
        <f t="shared" si="345"/>
        <v/>
      </c>
      <c r="E3683" s="55" t="str">
        <f t="shared" si="346"/>
        <v/>
      </c>
      <c r="F3683" s="55" t="str">
        <f t="shared" si="347"/>
        <v/>
      </c>
      <c r="G3683" s="55" t="str">
        <f t="shared" si="348"/>
        <v/>
      </c>
      <c r="H3683" s="136" t="str">
        <f>IF(AND(M3683&gt;0,M3683&lt;='Summary STATS'!$C$22),1,"")</f>
        <v/>
      </c>
      <c r="J3683" s="26">
        <v>3682</v>
      </c>
      <c r="R3683" s="15"/>
      <c r="S3683" s="15"/>
      <c r="EZ3683" s="134"/>
      <c r="FA3683" s="134"/>
      <c r="FB3683" s="134"/>
      <c r="FC3683" s="134"/>
      <c r="FD3683" s="134"/>
    </row>
    <row r="3684" spans="2:160" x14ac:dyDescent="0.2">
      <c r="B3684" s="55">
        <f t="shared" si="343"/>
        <v>0</v>
      </c>
      <c r="C3684" s="55" t="str">
        <f t="shared" si="344"/>
        <v/>
      </c>
      <c r="D3684" s="55" t="str">
        <f t="shared" si="345"/>
        <v/>
      </c>
      <c r="E3684" s="55" t="str">
        <f t="shared" si="346"/>
        <v/>
      </c>
      <c r="F3684" s="55" t="str">
        <f t="shared" si="347"/>
        <v/>
      </c>
      <c r="G3684" s="55" t="str">
        <f t="shared" si="348"/>
        <v/>
      </c>
      <c r="H3684" s="136" t="str">
        <f>IF(AND(M3684&gt;0,M3684&lt;='Summary STATS'!$C$22),1,"")</f>
        <v/>
      </c>
      <c r="J3684" s="26">
        <v>3683</v>
      </c>
      <c r="R3684" s="15"/>
      <c r="S3684" s="15"/>
      <c r="EZ3684" s="134"/>
      <c r="FA3684" s="134"/>
      <c r="FB3684" s="134"/>
      <c r="FC3684" s="134"/>
      <c r="FD3684" s="134"/>
    </row>
    <row r="3685" spans="2:160" x14ac:dyDescent="0.2">
      <c r="B3685" s="55">
        <f t="shared" si="343"/>
        <v>0</v>
      </c>
      <c r="C3685" s="55" t="str">
        <f t="shared" si="344"/>
        <v/>
      </c>
      <c r="D3685" s="55" t="str">
        <f t="shared" si="345"/>
        <v/>
      </c>
      <c r="E3685" s="55" t="str">
        <f t="shared" si="346"/>
        <v/>
      </c>
      <c r="F3685" s="55" t="str">
        <f t="shared" si="347"/>
        <v/>
      </c>
      <c r="G3685" s="55" t="str">
        <f t="shared" si="348"/>
        <v/>
      </c>
      <c r="H3685" s="136" t="str">
        <f>IF(AND(M3685&gt;0,M3685&lt;='Summary STATS'!$C$22),1,"")</f>
        <v/>
      </c>
      <c r="J3685" s="26">
        <v>3684</v>
      </c>
      <c r="R3685" s="15"/>
      <c r="S3685" s="15"/>
      <c r="EZ3685" s="134"/>
      <c r="FA3685" s="134"/>
      <c r="FB3685" s="134"/>
      <c r="FC3685" s="134"/>
      <c r="FD3685" s="134"/>
    </row>
    <row r="3686" spans="2:160" x14ac:dyDescent="0.2">
      <c r="B3686" s="55">
        <f t="shared" si="343"/>
        <v>0</v>
      </c>
      <c r="C3686" s="55" t="str">
        <f t="shared" si="344"/>
        <v/>
      </c>
      <c r="D3686" s="55" t="str">
        <f t="shared" si="345"/>
        <v/>
      </c>
      <c r="E3686" s="55" t="str">
        <f t="shared" si="346"/>
        <v/>
      </c>
      <c r="F3686" s="55" t="str">
        <f t="shared" si="347"/>
        <v/>
      </c>
      <c r="G3686" s="55" t="str">
        <f t="shared" si="348"/>
        <v/>
      </c>
      <c r="H3686" s="136" t="str">
        <f>IF(AND(M3686&gt;0,M3686&lt;='Summary STATS'!$C$22),1,"")</f>
        <v/>
      </c>
      <c r="J3686" s="26">
        <v>3685</v>
      </c>
      <c r="R3686" s="15"/>
      <c r="S3686" s="15"/>
      <c r="EZ3686" s="134"/>
      <c r="FA3686" s="134"/>
      <c r="FB3686" s="134"/>
      <c r="FC3686" s="134"/>
      <c r="FD3686" s="134"/>
    </row>
    <row r="3687" spans="2:160" x14ac:dyDescent="0.2">
      <c r="B3687" s="55">
        <f t="shared" si="343"/>
        <v>0</v>
      </c>
      <c r="C3687" s="55" t="str">
        <f t="shared" si="344"/>
        <v/>
      </c>
      <c r="D3687" s="55" t="str">
        <f t="shared" si="345"/>
        <v/>
      </c>
      <c r="E3687" s="55" t="str">
        <f t="shared" si="346"/>
        <v/>
      </c>
      <c r="F3687" s="55" t="str">
        <f t="shared" si="347"/>
        <v/>
      </c>
      <c r="G3687" s="55" t="str">
        <f t="shared" si="348"/>
        <v/>
      </c>
      <c r="H3687" s="136" t="str">
        <f>IF(AND(M3687&gt;0,M3687&lt;='Summary STATS'!$C$22),1,"")</f>
        <v/>
      </c>
      <c r="J3687" s="26">
        <v>3686</v>
      </c>
      <c r="R3687" s="15"/>
      <c r="S3687" s="15"/>
      <c r="EZ3687" s="134"/>
      <c r="FA3687" s="134"/>
      <c r="FB3687" s="134"/>
      <c r="FC3687" s="134"/>
      <c r="FD3687" s="134"/>
    </row>
    <row r="3688" spans="2:160" x14ac:dyDescent="0.2">
      <c r="B3688" s="55">
        <f t="shared" si="343"/>
        <v>0</v>
      </c>
      <c r="C3688" s="55" t="str">
        <f t="shared" si="344"/>
        <v/>
      </c>
      <c r="D3688" s="55" t="str">
        <f t="shared" si="345"/>
        <v/>
      </c>
      <c r="E3688" s="55" t="str">
        <f t="shared" si="346"/>
        <v/>
      </c>
      <c r="F3688" s="55" t="str">
        <f t="shared" si="347"/>
        <v/>
      </c>
      <c r="G3688" s="55" t="str">
        <f t="shared" si="348"/>
        <v/>
      </c>
      <c r="H3688" s="136" t="str">
        <f>IF(AND(M3688&gt;0,M3688&lt;='Summary STATS'!$C$22),1,"")</f>
        <v/>
      </c>
      <c r="J3688" s="26">
        <v>3687</v>
      </c>
      <c r="R3688" s="15"/>
      <c r="S3688" s="15"/>
      <c r="EZ3688" s="134"/>
      <c r="FA3688" s="134"/>
      <c r="FB3688" s="134"/>
      <c r="FC3688" s="134"/>
      <c r="FD3688" s="134"/>
    </row>
    <row r="3689" spans="2:160" x14ac:dyDescent="0.2">
      <c r="B3689" s="55">
        <f t="shared" si="343"/>
        <v>0</v>
      </c>
      <c r="C3689" s="55" t="str">
        <f t="shared" si="344"/>
        <v/>
      </c>
      <c r="D3689" s="55" t="str">
        <f t="shared" si="345"/>
        <v/>
      </c>
      <c r="E3689" s="55" t="str">
        <f t="shared" si="346"/>
        <v/>
      </c>
      <c r="F3689" s="55" t="str">
        <f t="shared" si="347"/>
        <v/>
      </c>
      <c r="G3689" s="55" t="str">
        <f t="shared" si="348"/>
        <v/>
      </c>
      <c r="H3689" s="136" t="str">
        <f>IF(AND(M3689&gt;0,M3689&lt;='Summary STATS'!$C$22),1,"")</f>
        <v/>
      </c>
      <c r="J3689" s="26">
        <v>3688</v>
      </c>
      <c r="R3689" s="15"/>
      <c r="S3689" s="15"/>
      <c r="EZ3689" s="134"/>
      <c r="FA3689" s="134"/>
      <c r="FB3689" s="134"/>
      <c r="FC3689" s="134"/>
      <c r="FD3689" s="134"/>
    </row>
    <row r="3690" spans="2:160" x14ac:dyDescent="0.2">
      <c r="B3690" s="55">
        <f t="shared" si="343"/>
        <v>0</v>
      </c>
      <c r="C3690" s="55" t="str">
        <f t="shared" si="344"/>
        <v/>
      </c>
      <c r="D3690" s="55" t="str">
        <f t="shared" si="345"/>
        <v/>
      </c>
      <c r="E3690" s="55" t="str">
        <f t="shared" si="346"/>
        <v/>
      </c>
      <c r="F3690" s="55" t="str">
        <f t="shared" si="347"/>
        <v/>
      </c>
      <c r="G3690" s="55" t="str">
        <f t="shared" si="348"/>
        <v/>
      </c>
      <c r="H3690" s="136" t="str">
        <f>IF(AND(M3690&gt;0,M3690&lt;='Summary STATS'!$C$22),1,"")</f>
        <v/>
      </c>
      <c r="J3690" s="26">
        <v>3689</v>
      </c>
      <c r="R3690" s="15"/>
      <c r="S3690" s="15"/>
      <c r="EZ3690" s="134"/>
      <c r="FA3690" s="134"/>
      <c r="FB3690" s="134"/>
      <c r="FC3690" s="134"/>
      <c r="FD3690" s="134"/>
    </row>
    <row r="3691" spans="2:160" x14ac:dyDescent="0.2">
      <c r="B3691" s="55">
        <f t="shared" si="343"/>
        <v>0</v>
      </c>
      <c r="C3691" s="55" t="str">
        <f t="shared" si="344"/>
        <v/>
      </c>
      <c r="D3691" s="55" t="str">
        <f t="shared" si="345"/>
        <v/>
      </c>
      <c r="E3691" s="55" t="str">
        <f t="shared" si="346"/>
        <v/>
      </c>
      <c r="F3691" s="55" t="str">
        <f t="shared" si="347"/>
        <v/>
      </c>
      <c r="G3691" s="55" t="str">
        <f t="shared" si="348"/>
        <v/>
      </c>
      <c r="H3691" s="136" t="str">
        <f>IF(AND(M3691&gt;0,M3691&lt;='Summary STATS'!$C$22),1,"")</f>
        <v/>
      </c>
      <c r="J3691" s="26">
        <v>3690</v>
      </c>
      <c r="R3691" s="15"/>
      <c r="S3691" s="15"/>
      <c r="EZ3691" s="134"/>
      <c r="FA3691" s="134"/>
      <c r="FB3691" s="134"/>
      <c r="FC3691" s="134"/>
      <c r="FD3691" s="134"/>
    </row>
    <row r="3692" spans="2:160" x14ac:dyDescent="0.2">
      <c r="B3692" s="55">
        <f t="shared" si="343"/>
        <v>0</v>
      </c>
      <c r="C3692" s="55" t="str">
        <f t="shared" si="344"/>
        <v/>
      </c>
      <c r="D3692" s="55" t="str">
        <f t="shared" si="345"/>
        <v/>
      </c>
      <c r="E3692" s="55" t="str">
        <f t="shared" si="346"/>
        <v/>
      </c>
      <c r="F3692" s="55" t="str">
        <f t="shared" si="347"/>
        <v/>
      </c>
      <c r="G3692" s="55" t="str">
        <f t="shared" si="348"/>
        <v/>
      </c>
      <c r="H3692" s="136" t="str">
        <f>IF(AND(M3692&gt;0,M3692&lt;='Summary STATS'!$C$22),1,"")</f>
        <v/>
      </c>
      <c r="J3692" s="26">
        <v>3691</v>
      </c>
      <c r="R3692" s="15"/>
      <c r="S3692" s="15"/>
      <c r="EZ3692" s="134"/>
      <c r="FA3692" s="134"/>
      <c r="FB3692" s="134"/>
      <c r="FC3692" s="134"/>
      <c r="FD3692" s="134"/>
    </row>
    <row r="3693" spans="2:160" x14ac:dyDescent="0.2">
      <c r="B3693" s="55">
        <f t="shared" si="343"/>
        <v>0</v>
      </c>
      <c r="C3693" s="55" t="str">
        <f t="shared" si="344"/>
        <v/>
      </c>
      <c r="D3693" s="55" t="str">
        <f t="shared" si="345"/>
        <v/>
      </c>
      <c r="E3693" s="55" t="str">
        <f t="shared" si="346"/>
        <v/>
      </c>
      <c r="F3693" s="55" t="str">
        <f t="shared" si="347"/>
        <v/>
      </c>
      <c r="G3693" s="55" t="str">
        <f t="shared" si="348"/>
        <v/>
      </c>
      <c r="H3693" s="136" t="str">
        <f>IF(AND(M3693&gt;0,M3693&lt;='Summary STATS'!$C$22),1,"")</f>
        <v/>
      </c>
      <c r="J3693" s="26">
        <v>3692</v>
      </c>
      <c r="R3693" s="15"/>
      <c r="S3693" s="15"/>
      <c r="EZ3693" s="134"/>
      <c r="FA3693" s="134"/>
      <c r="FB3693" s="134"/>
      <c r="FC3693" s="134"/>
      <c r="FD3693" s="134"/>
    </row>
    <row r="3694" spans="2:160" x14ac:dyDescent="0.2">
      <c r="B3694" s="55">
        <f t="shared" si="343"/>
        <v>0</v>
      </c>
      <c r="C3694" s="55" t="str">
        <f t="shared" si="344"/>
        <v/>
      </c>
      <c r="D3694" s="55" t="str">
        <f t="shared" si="345"/>
        <v/>
      </c>
      <c r="E3694" s="55" t="str">
        <f t="shared" si="346"/>
        <v/>
      </c>
      <c r="F3694" s="55" t="str">
        <f t="shared" si="347"/>
        <v/>
      </c>
      <c r="G3694" s="55" t="str">
        <f t="shared" si="348"/>
        <v/>
      </c>
      <c r="H3694" s="136" t="str">
        <f>IF(AND(M3694&gt;0,M3694&lt;='Summary STATS'!$C$22),1,"")</f>
        <v/>
      </c>
      <c r="J3694" s="26">
        <v>3693</v>
      </c>
      <c r="R3694" s="15"/>
      <c r="S3694" s="15"/>
      <c r="EZ3694" s="134"/>
      <c r="FA3694" s="134"/>
      <c r="FB3694" s="134"/>
      <c r="FC3694" s="134"/>
      <c r="FD3694" s="134"/>
    </row>
    <row r="3695" spans="2:160" x14ac:dyDescent="0.2">
      <c r="B3695" s="55">
        <f t="shared" si="343"/>
        <v>0</v>
      </c>
      <c r="C3695" s="55" t="str">
        <f t="shared" si="344"/>
        <v/>
      </c>
      <c r="D3695" s="55" t="str">
        <f t="shared" si="345"/>
        <v/>
      </c>
      <c r="E3695" s="55" t="str">
        <f t="shared" si="346"/>
        <v/>
      </c>
      <c r="F3695" s="55" t="str">
        <f t="shared" si="347"/>
        <v/>
      </c>
      <c r="G3695" s="55" t="str">
        <f t="shared" si="348"/>
        <v/>
      </c>
      <c r="H3695" s="136" t="str">
        <f>IF(AND(M3695&gt;0,M3695&lt;='Summary STATS'!$C$22),1,"")</f>
        <v/>
      </c>
      <c r="J3695" s="26">
        <v>3694</v>
      </c>
      <c r="R3695" s="15"/>
      <c r="S3695" s="15"/>
      <c r="EZ3695" s="134"/>
      <c r="FA3695" s="134"/>
      <c r="FB3695" s="134"/>
      <c r="FC3695" s="134"/>
      <c r="FD3695" s="134"/>
    </row>
    <row r="3696" spans="2:160" x14ac:dyDescent="0.2">
      <c r="B3696" s="55">
        <f t="shared" si="343"/>
        <v>0</v>
      </c>
      <c r="C3696" s="55" t="str">
        <f t="shared" si="344"/>
        <v/>
      </c>
      <c r="D3696" s="55" t="str">
        <f t="shared" si="345"/>
        <v/>
      </c>
      <c r="E3696" s="55" t="str">
        <f t="shared" si="346"/>
        <v/>
      </c>
      <c r="F3696" s="55" t="str">
        <f t="shared" si="347"/>
        <v/>
      </c>
      <c r="G3696" s="55" t="str">
        <f t="shared" si="348"/>
        <v/>
      </c>
      <c r="H3696" s="136" t="str">
        <f>IF(AND(M3696&gt;0,M3696&lt;='Summary STATS'!$C$22),1,"")</f>
        <v/>
      </c>
      <c r="J3696" s="26">
        <v>3695</v>
      </c>
      <c r="R3696" s="15"/>
      <c r="S3696" s="15"/>
      <c r="EZ3696" s="134"/>
      <c r="FA3696" s="134"/>
      <c r="FB3696" s="134"/>
      <c r="FC3696" s="134"/>
      <c r="FD3696" s="134"/>
    </row>
    <row r="3697" spans="2:160" x14ac:dyDescent="0.2">
      <c r="B3697" s="55">
        <f t="shared" si="343"/>
        <v>0</v>
      </c>
      <c r="C3697" s="55" t="str">
        <f t="shared" si="344"/>
        <v/>
      </c>
      <c r="D3697" s="55" t="str">
        <f t="shared" si="345"/>
        <v/>
      </c>
      <c r="E3697" s="55" t="str">
        <f t="shared" si="346"/>
        <v/>
      </c>
      <c r="F3697" s="55" t="str">
        <f t="shared" si="347"/>
        <v/>
      </c>
      <c r="G3697" s="55" t="str">
        <f t="shared" si="348"/>
        <v/>
      </c>
      <c r="H3697" s="136" t="str">
        <f>IF(AND(M3697&gt;0,M3697&lt;='Summary STATS'!$C$22),1,"")</f>
        <v/>
      </c>
      <c r="J3697" s="26">
        <v>3696</v>
      </c>
      <c r="R3697" s="15"/>
      <c r="S3697" s="15"/>
      <c r="EZ3697" s="134"/>
      <c r="FA3697" s="134"/>
      <c r="FB3697" s="134"/>
      <c r="FC3697" s="134"/>
      <c r="FD3697" s="134"/>
    </row>
    <row r="3698" spans="2:160" x14ac:dyDescent="0.2">
      <c r="B3698" s="55">
        <f t="shared" si="343"/>
        <v>0</v>
      </c>
      <c r="C3698" s="55" t="str">
        <f t="shared" si="344"/>
        <v/>
      </c>
      <c r="D3698" s="55" t="str">
        <f t="shared" si="345"/>
        <v/>
      </c>
      <c r="E3698" s="55" t="str">
        <f t="shared" si="346"/>
        <v/>
      </c>
      <c r="F3698" s="55" t="str">
        <f t="shared" si="347"/>
        <v/>
      </c>
      <c r="G3698" s="55" t="str">
        <f t="shared" si="348"/>
        <v/>
      </c>
      <c r="H3698" s="136" t="str">
        <f>IF(AND(M3698&gt;0,M3698&lt;='Summary STATS'!$C$22),1,"")</f>
        <v/>
      </c>
      <c r="J3698" s="26">
        <v>3697</v>
      </c>
      <c r="R3698" s="15"/>
      <c r="S3698" s="15"/>
      <c r="EZ3698" s="134"/>
      <c r="FA3698" s="134"/>
      <c r="FB3698" s="134"/>
      <c r="FC3698" s="134"/>
      <c r="FD3698" s="134"/>
    </row>
    <row r="3699" spans="2:160" x14ac:dyDescent="0.2">
      <c r="B3699" s="55">
        <f t="shared" si="343"/>
        <v>0</v>
      </c>
      <c r="C3699" s="55" t="str">
        <f t="shared" si="344"/>
        <v/>
      </c>
      <c r="D3699" s="55" t="str">
        <f t="shared" si="345"/>
        <v/>
      </c>
      <c r="E3699" s="55" t="str">
        <f t="shared" si="346"/>
        <v/>
      </c>
      <c r="F3699" s="55" t="str">
        <f t="shared" si="347"/>
        <v/>
      </c>
      <c r="G3699" s="55" t="str">
        <f t="shared" si="348"/>
        <v/>
      </c>
      <c r="H3699" s="136" t="str">
        <f>IF(AND(M3699&gt;0,M3699&lt;='Summary STATS'!$C$22),1,"")</f>
        <v/>
      </c>
      <c r="J3699" s="26">
        <v>3698</v>
      </c>
      <c r="R3699" s="15"/>
      <c r="S3699" s="15"/>
      <c r="EZ3699" s="134"/>
      <c r="FA3699" s="134"/>
      <c r="FB3699" s="134"/>
      <c r="FC3699" s="134"/>
      <c r="FD3699" s="134"/>
    </row>
    <row r="3700" spans="2:160" x14ac:dyDescent="0.2">
      <c r="B3700" s="55">
        <f t="shared" si="343"/>
        <v>0</v>
      </c>
      <c r="C3700" s="55" t="str">
        <f t="shared" si="344"/>
        <v/>
      </c>
      <c r="D3700" s="55" t="str">
        <f t="shared" si="345"/>
        <v/>
      </c>
      <c r="E3700" s="55" t="str">
        <f t="shared" si="346"/>
        <v/>
      </c>
      <c r="F3700" s="55" t="str">
        <f t="shared" si="347"/>
        <v/>
      </c>
      <c r="G3700" s="55" t="str">
        <f t="shared" si="348"/>
        <v/>
      </c>
      <c r="H3700" s="136" t="str">
        <f>IF(AND(M3700&gt;0,M3700&lt;='Summary STATS'!$C$22),1,"")</f>
        <v/>
      </c>
      <c r="J3700" s="26">
        <v>3699</v>
      </c>
      <c r="R3700" s="15"/>
      <c r="S3700" s="15"/>
      <c r="EZ3700" s="134"/>
      <c r="FA3700" s="134"/>
      <c r="FB3700" s="134"/>
      <c r="FC3700" s="134"/>
      <c r="FD3700" s="134"/>
    </row>
    <row r="3701" spans="2:160" x14ac:dyDescent="0.2">
      <c r="B3701" s="55">
        <f t="shared" si="343"/>
        <v>0</v>
      </c>
      <c r="C3701" s="55" t="str">
        <f t="shared" si="344"/>
        <v/>
      </c>
      <c r="D3701" s="55" t="str">
        <f t="shared" si="345"/>
        <v/>
      </c>
      <c r="E3701" s="55" t="str">
        <f t="shared" si="346"/>
        <v/>
      </c>
      <c r="F3701" s="55" t="str">
        <f t="shared" si="347"/>
        <v/>
      </c>
      <c r="G3701" s="55" t="str">
        <f t="shared" si="348"/>
        <v/>
      </c>
      <c r="H3701" s="136" t="str">
        <f>IF(AND(M3701&gt;0,M3701&lt;='Summary STATS'!$C$22),1,"")</f>
        <v/>
      </c>
      <c r="J3701" s="26">
        <v>3700</v>
      </c>
      <c r="R3701" s="15"/>
      <c r="S3701" s="15"/>
      <c r="EZ3701" s="134"/>
      <c r="FA3701" s="134"/>
      <c r="FB3701" s="134"/>
      <c r="FC3701" s="134"/>
      <c r="FD3701" s="134"/>
    </row>
    <row r="3702" spans="2:160" x14ac:dyDescent="0.2">
      <c r="B3702" s="55">
        <f t="shared" si="343"/>
        <v>0</v>
      </c>
      <c r="C3702" s="55" t="str">
        <f t="shared" si="344"/>
        <v/>
      </c>
      <c r="D3702" s="55" t="str">
        <f t="shared" si="345"/>
        <v/>
      </c>
      <c r="E3702" s="55" t="str">
        <f t="shared" si="346"/>
        <v/>
      </c>
      <c r="F3702" s="55" t="str">
        <f t="shared" si="347"/>
        <v/>
      </c>
      <c r="G3702" s="55" t="str">
        <f t="shared" si="348"/>
        <v/>
      </c>
      <c r="H3702" s="136" t="str">
        <f>IF(AND(M3702&gt;0,M3702&lt;='Summary STATS'!$C$22),1,"")</f>
        <v/>
      </c>
      <c r="J3702" s="26">
        <v>3701</v>
      </c>
      <c r="R3702" s="15"/>
      <c r="S3702" s="15"/>
      <c r="EZ3702" s="134"/>
      <c r="FA3702" s="134"/>
      <c r="FB3702" s="134"/>
      <c r="FC3702" s="134"/>
      <c r="FD3702" s="134"/>
    </row>
    <row r="3703" spans="2:160" x14ac:dyDescent="0.2">
      <c r="B3703" s="55">
        <f t="shared" si="343"/>
        <v>0</v>
      </c>
      <c r="C3703" s="55" t="str">
        <f t="shared" si="344"/>
        <v/>
      </c>
      <c r="D3703" s="55" t="str">
        <f t="shared" si="345"/>
        <v/>
      </c>
      <c r="E3703" s="55" t="str">
        <f t="shared" si="346"/>
        <v/>
      </c>
      <c r="F3703" s="55" t="str">
        <f t="shared" si="347"/>
        <v/>
      </c>
      <c r="G3703" s="55" t="str">
        <f t="shared" si="348"/>
        <v/>
      </c>
      <c r="H3703" s="136" t="str">
        <f>IF(AND(M3703&gt;0,M3703&lt;='Summary STATS'!$C$22),1,"")</f>
        <v/>
      </c>
      <c r="J3703" s="26">
        <v>3702</v>
      </c>
      <c r="R3703" s="15"/>
      <c r="S3703" s="15"/>
      <c r="EZ3703" s="134"/>
      <c r="FA3703" s="134"/>
      <c r="FB3703" s="134"/>
      <c r="FC3703" s="134"/>
      <c r="FD3703" s="134"/>
    </row>
    <row r="3704" spans="2:160" x14ac:dyDescent="0.2">
      <c r="B3704" s="55">
        <f t="shared" si="343"/>
        <v>0</v>
      </c>
      <c r="C3704" s="55" t="str">
        <f t="shared" si="344"/>
        <v/>
      </c>
      <c r="D3704" s="55" t="str">
        <f t="shared" si="345"/>
        <v/>
      </c>
      <c r="E3704" s="55" t="str">
        <f t="shared" si="346"/>
        <v/>
      </c>
      <c r="F3704" s="55" t="str">
        <f t="shared" si="347"/>
        <v/>
      </c>
      <c r="G3704" s="55" t="str">
        <f t="shared" si="348"/>
        <v/>
      </c>
      <c r="H3704" s="136" t="str">
        <f>IF(AND(M3704&gt;0,M3704&lt;='Summary STATS'!$C$22),1,"")</f>
        <v/>
      </c>
      <c r="J3704" s="26">
        <v>3703</v>
      </c>
      <c r="R3704" s="15"/>
      <c r="S3704" s="15"/>
      <c r="EZ3704" s="134"/>
      <c r="FA3704" s="134"/>
      <c r="FB3704" s="134"/>
      <c r="FC3704" s="134"/>
      <c r="FD3704" s="134"/>
    </row>
    <row r="3705" spans="2:160" x14ac:dyDescent="0.2">
      <c r="B3705" s="55">
        <f t="shared" si="343"/>
        <v>0</v>
      </c>
      <c r="C3705" s="55" t="str">
        <f t="shared" si="344"/>
        <v/>
      </c>
      <c r="D3705" s="55" t="str">
        <f t="shared" si="345"/>
        <v/>
      </c>
      <c r="E3705" s="55" t="str">
        <f t="shared" si="346"/>
        <v/>
      </c>
      <c r="F3705" s="55" t="str">
        <f t="shared" si="347"/>
        <v/>
      </c>
      <c r="G3705" s="55" t="str">
        <f t="shared" si="348"/>
        <v/>
      </c>
      <c r="H3705" s="136" t="str">
        <f>IF(AND(M3705&gt;0,M3705&lt;='Summary STATS'!$C$22),1,"")</f>
        <v/>
      </c>
      <c r="J3705" s="26">
        <v>3704</v>
      </c>
      <c r="R3705" s="15"/>
      <c r="S3705" s="15"/>
      <c r="EZ3705" s="134"/>
      <c r="FA3705" s="134"/>
      <c r="FB3705" s="134"/>
      <c r="FC3705" s="134"/>
      <c r="FD3705" s="134"/>
    </row>
    <row r="3706" spans="2:160" x14ac:dyDescent="0.2">
      <c r="B3706" s="55">
        <f t="shared" si="343"/>
        <v>0</v>
      </c>
      <c r="C3706" s="55" t="str">
        <f t="shared" si="344"/>
        <v/>
      </c>
      <c r="D3706" s="55" t="str">
        <f t="shared" si="345"/>
        <v/>
      </c>
      <c r="E3706" s="55" t="str">
        <f t="shared" si="346"/>
        <v/>
      </c>
      <c r="F3706" s="55" t="str">
        <f t="shared" si="347"/>
        <v/>
      </c>
      <c r="G3706" s="55" t="str">
        <f t="shared" si="348"/>
        <v/>
      </c>
      <c r="H3706" s="136" t="str">
        <f>IF(AND(M3706&gt;0,M3706&lt;='Summary STATS'!$C$22),1,"")</f>
        <v/>
      </c>
      <c r="J3706" s="26">
        <v>3705</v>
      </c>
      <c r="R3706" s="15"/>
      <c r="S3706" s="15"/>
      <c r="EZ3706" s="134"/>
      <c r="FA3706" s="134"/>
      <c r="FB3706" s="134"/>
      <c r="FC3706" s="134"/>
      <c r="FD3706" s="134"/>
    </row>
    <row r="3707" spans="2:160" x14ac:dyDescent="0.2">
      <c r="B3707" s="55">
        <f t="shared" si="343"/>
        <v>0</v>
      </c>
      <c r="C3707" s="55" t="str">
        <f t="shared" si="344"/>
        <v/>
      </c>
      <c r="D3707" s="55" t="str">
        <f t="shared" si="345"/>
        <v/>
      </c>
      <c r="E3707" s="55" t="str">
        <f t="shared" si="346"/>
        <v/>
      </c>
      <c r="F3707" s="55" t="str">
        <f t="shared" si="347"/>
        <v/>
      </c>
      <c r="G3707" s="55" t="str">
        <f t="shared" si="348"/>
        <v/>
      </c>
      <c r="H3707" s="136" t="str">
        <f>IF(AND(M3707&gt;0,M3707&lt;='Summary STATS'!$C$22),1,"")</f>
        <v/>
      </c>
      <c r="J3707" s="26">
        <v>3706</v>
      </c>
      <c r="R3707" s="15"/>
      <c r="S3707" s="15"/>
      <c r="EZ3707" s="134"/>
      <c r="FA3707" s="134"/>
      <c r="FB3707" s="134"/>
      <c r="FC3707" s="134"/>
      <c r="FD3707" s="134"/>
    </row>
    <row r="3708" spans="2:160" x14ac:dyDescent="0.2">
      <c r="B3708" s="55">
        <f t="shared" si="343"/>
        <v>0</v>
      </c>
      <c r="C3708" s="55" t="str">
        <f t="shared" si="344"/>
        <v/>
      </c>
      <c r="D3708" s="55" t="str">
        <f t="shared" si="345"/>
        <v/>
      </c>
      <c r="E3708" s="55" t="str">
        <f t="shared" si="346"/>
        <v/>
      </c>
      <c r="F3708" s="55" t="str">
        <f t="shared" si="347"/>
        <v/>
      </c>
      <c r="G3708" s="55" t="str">
        <f t="shared" si="348"/>
        <v/>
      </c>
      <c r="H3708" s="136" t="str">
        <f>IF(AND(M3708&gt;0,M3708&lt;='Summary STATS'!$C$22),1,"")</f>
        <v/>
      </c>
      <c r="J3708" s="26">
        <v>3707</v>
      </c>
      <c r="R3708" s="15"/>
      <c r="S3708" s="15"/>
      <c r="EZ3708" s="134"/>
      <c r="FA3708" s="134"/>
      <c r="FB3708" s="134"/>
      <c r="FC3708" s="134"/>
      <c r="FD3708" s="134"/>
    </row>
    <row r="3709" spans="2:160" x14ac:dyDescent="0.2">
      <c r="B3709" s="55">
        <f t="shared" si="343"/>
        <v>0</v>
      </c>
      <c r="C3709" s="55" t="str">
        <f t="shared" si="344"/>
        <v/>
      </c>
      <c r="D3709" s="55" t="str">
        <f t="shared" si="345"/>
        <v/>
      </c>
      <c r="E3709" s="55" t="str">
        <f t="shared" si="346"/>
        <v/>
      </c>
      <c r="F3709" s="55" t="str">
        <f t="shared" si="347"/>
        <v/>
      </c>
      <c r="G3709" s="55" t="str">
        <f t="shared" si="348"/>
        <v/>
      </c>
      <c r="H3709" s="136" t="str">
        <f>IF(AND(M3709&gt;0,M3709&lt;='Summary STATS'!$C$22),1,"")</f>
        <v/>
      </c>
      <c r="J3709" s="26">
        <v>3708</v>
      </c>
      <c r="R3709" s="15"/>
      <c r="S3709" s="15"/>
      <c r="EZ3709" s="134"/>
      <c r="FA3709" s="134"/>
      <c r="FB3709" s="134"/>
      <c r="FC3709" s="134"/>
      <c r="FD3709" s="134"/>
    </row>
    <row r="3710" spans="2:160" x14ac:dyDescent="0.2">
      <c r="B3710" s="55">
        <f t="shared" si="343"/>
        <v>0</v>
      </c>
      <c r="C3710" s="55" t="str">
        <f t="shared" si="344"/>
        <v/>
      </c>
      <c r="D3710" s="55" t="str">
        <f t="shared" si="345"/>
        <v/>
      </c>
      <c r="E3710" s="55" t="str">
        <f t="shared" si="346"/>
        <v/>
      </c>
      <c r="F3710" s="55" t="str">
        <f t="shared" si="347"/>
        <v/>
      </c>
      <c r="G3710" s="55" t="str">
        <f t="shared" si="348"/>
        <v/>
      </c>
      <c r="H3710" s="136" t="str">
        <f>IF(AND(M3710&gt;0,M3710&lt;='Summary STATS'!$C$22),1,"")</f>
        <v/>
      </c>
      <c r="J3710" s="26">
        <v>3709</v>
      </c>
      <c r="R3710" s="15"/>
      <c r="S3710" s="15"/>
      <c r="EZ3710" s="134"/>
      <c r="FA3710" s="134"/>
      <c r="FB3710" s="134"/>
      <c r="FC3710" s="134"/>
      <c r="FD3710" s="134"/>
    </row>
    <row r="3711" spans="2:160" x14ac:dyDescent="0.2">
      <c r="B3711" s="55">
        <f t="shared" si="343"/>
        <v>0</v>
      </c>
      <c r="C3711" s="55" t="str">
        <f t="shared" si="344"/>
        <v/>
      </c>
      <c r="D3711" s="55" t="str">
        <f t="shared" si="345"/>
        <v/>
      </c>
      <c r="E3711" s="55" t="str">
        <f t="shared" si="346"/>
        <v/>
      </c>
      <c r="F3711" s="55" t="str">
        <f t="shared" si="347"/>
        <v/>
      </c>
      <c r="G3711" s="55" t="str">
        <f t="shared" si="348"/>
        <v/>
      </c>
      <c r="H3711" s="136" t="str">
        <f>IF(AND(M3711&gt;0,M3711&lt;='Summary STATS'!$C$22),1,"")</f>
        <v/>
      </c>
      <c r="J3711" s="26">
        <v>3710</v>
      </c>
      <c r="R3711" s="15"/>
      <c r="S3711" s="15"/>
      <c r="EZ3711" s="134"/>
      <c r="FA3711" s="134"/>
      <c r="FB3711" s="134"/>
      <c r="FC3711" s="134"/>
      <c r="FD3711" s="134"/>
    </row>
    <row r="3712" spans="2:160" x14ac:dyDescent="0.2">
      <c r="B3712" s="55">
        <f t="shared" si="343"/>
        <v>0</v>
      </c>
      <c r="C3712" s="55" t="str">
        <f t="shared" si="344"/>
        <v/>
      </c>
      <c r="D3712" s="55" t="str">
        <f t="shared" si="345"/>
        <v/>
      </c>
      <c r="E3712" s="55" t="str">
        <f t="shared" si="346"/>
        <v/>
      </c>
      <c r="F3712" s="55" t="str">
        <f t="shared" si="347"/>
        <v/>
      </c>
      <c r="G3712" s="55" t="str">
        <f t="shared" si="348"/>
        <v/>
      </c>
      <c r="H3712" s="136" t="str">
        <f>IF(AND(M3712&gt;0,M3712&lt;='Summary STATS'!$C$22),1,"")</f>
        <v/>
      </c>
      <c r="J3712" s="26">
        <v>3711</v>
      </c>
      <c r="R3712" s="15"/>
      <c r="S3712" s="15"/>
      <c r="EZ3712" s="134"/>
      <c r="FA3712" s="134"/>
      <c r="FB3712" s="134"/>
      <c r="FC3712" s="134"/>
      <c r="FD3712" s="134"/>
    </row>
    <row r="3713" spans="2:160" x14ac:dyDescent="0.2">
      <c r="B3713" s="55">
        <f t="shared" si="343"/>
        <v>0</v>
      </c>
      <c r="C3713" s="55" t="str">
        <f t="shared" si="344"/>
        <v/>
      </c>
      <c r="D3713" s="55" t="str">
        <f t="shared" si="345"/>
        <v/>
      </c>
      <c r="E3713" s="55" t="str">
        <f t="shared" si="346"/>
        <v/>
      </c>
      <c r="F3713" s="55" t="str">
        <f t="shared" si="347"/>
        <v/>
      </c>
      <c r="G3713" s="55" t="str">
        <f t="shared" si="348"/>
        <v/>
      </c>
      <c r="H3713" s="136" t="str">
        <f>IF(AND(M3713&gt;0,M3713&lt;='Summary STATS'!$C$22),1,"")</f>
        <v/>
      </c>
      <c r="J3713" s="26">
        <v>3712</v>
      </c>
      <c r="R3713" s="15"/>
      <c r="S3713" s="15"/>
      <c r="EZ3713" s="134"/>
      <c r="FA3713" s="134"/>
      <c r="FB3713" s="134"/>
      <c r="FC3713" s="134"/>
      <c r="FD3713" s="134"/>
    </row>
    <row r="3714" spans="2:160" x14ac:dyDescent="0.2">
      <c r="B3714" s="55">
        <f t="shared" ref="B3714:B3777" si="349">COUNT(R3714:EY3714,FE3714:FM3714)</f>
        <v>0</v>
      </c>
      <c r="C3714" s="55" t="str">
        <f t="shared" ref="C3714:C3777" si="350">IF(COUNT(R3714:EY3714,FE3714:FM3714)&gt;0,COUNT(R3714:EY3714,FE3714:FM3714),"")</f>
        <v/>
      </c>
      <c r="D3714" s="55" t="str">
        <f t="shared" ref="D3714:D3777" si="351">IF(COUNT(T3714:BJ3714,BL3714:BT3714,BV3714:CB3714,CD3714:EY3714,FE3714:FM3714)&gt;0,COUNT(T3714:BJ3714,BL3714:BT3714,BV3714:CB3714,CD3714:EY3714,FE3714:FM3714),"")</f>
        <v/>
      </c>
      <c r="E3714" s="55" t="str">
        <f t="shared" ref="E3714:E3777" si="352">IF(H3714=1,COUNT(R3714:EY3714,FE3714:FM3714),"")</f>
        <v/>
      </c>
      <c r="F3714" s="55" t="str">
        <f t="shared" ref="F3714:F3777" si="353">IF(H3714=1,COUNT(T3714:BJ3714,BL3714:BT3714,BV3714:CB3714,CD3714:EY3714,FE3714:FM3714),"")</f>
        <v/>
      </c>
      <c r="G3714" s="55" t="str">
        <f t="shared" si="348"/>
        <v/>
      </c>
      <c r="H3714" s="136" t="str">
        <f>IF(AND(M3714&gt;0,M3714&lt;='Summary STATS'!$C$22),1,"")</f>
        <v/>
      </c>
      <c r="J3714" s="26">
        <v>3713</v>
      </c>
      <c r="R3714" s="15"/>
      <c r="S3714" s="15"/>
      <c r="EZ3714" s="134"/>
      <c r="FA3714" s="134"/>
      <c r="FB3714" s="134"/>
      <c r="FC3714" s="134"/>
      <c r="FD3714" s="134"/>
    </row>
    <row r="3715" spans="2:160" x14ac:dyDescent="0.2">
      <c r="B3715" s="55">
        <f t="shared" si="349"/>
        <v>0</v>
      </c>
      <c r="C3715" s="55" t="str">
        <f t="shared" si="350"/>
        <v/>
      </c>
      <c r="D3715" s="55" t="str">
        <f t="shared" si="351"/>
        <v/>
      </c>
      <c r="E3715" s="55" t="str">
        <f t="shared" si="352"/>
        <v/>
      </c>
      <c r="F3715" s="55" t="str">
        <f t="shared" si="353"/>
        <v/>
      </c>
      <c r="G3715" s="55" t="str">
        <f t="shared" si="348"/>
        <v/>
      </c>
      <c r="H3715" s="136" t="str">
        <f>IF(AND(M3715&gt;0,M3715&lt;='Summary STATS'!$C$22),1,"")</f>
        <v/>
      </c>
      <c r="J3715" s="26">
        <v>3714</v>
      </c>
      <c r="R3715" s="15"/>
      <c r="S3715" s="15"/>
      <c r="EZ3715" s="134"/>
      <c r="FA3715" s="134"/>
      <c r="FB3715" s="134"/>
      <c r="FC3715" s="134"/>
      <c r="FD3715" s="134"/>
    </row>
    <row r="3716" spans="2:160" x14ac:dyDescent="0.2">
      <c r="B3716" s="55">
        <f t="shared" si="349"/>
        <v>0</v>
      </c>
      <c r="C3716" s="55" t="str">
        <f t="shared" si="350"/>
        <v/>
      </c>
      <c r="D3716" s="55" t="str">
        <f t="shared" si="351"/>
        <v/>
      </c>
      <c r="E3716" s="55" t="str">
        <f t="shared" si="352"/>
        <v/>
      </c>
      <c r="F3716" s="55" t="str">
        <f t="shared" si="353"/>
        <v/>
      </c>
      <c r="G3716" s="55" t="str">
        <f t="shared" si="348"/>
        <v/>
      </c>
      <c r="H3716" s="136" t="str">
        <f>IF(AND(M3716&gt;0,M3716&lt;='Summary STATS'!$C$22),1,"")</f>
        <v/>
      </c>
      <c r="J3716" s="26">
        <v>3715</v>
      </c>
      <c r="R3716" s="15"/>
      <c r="S3716" s="15"/>
      <c r="EZ3716" s="134"/>
      <c r="FA3716" s="134"/>
      <c r="FB3716" s="134"/>
      <c r="FC3716" s="134"/>
      <c r="FD3716" s="134"/>
    </row>
    <row r="3717" spans="2:160" x14ac:dyDescent="0.2">
      <c r="B3717" s="55">
        <f t="shared" si="349"/>
        <v>0</v>
      </c>
      <c r="C3717" s="55" t="str">
        <f t="shared" si="350"/>
        <v/>
      </c>
      <c r="D3717" s="55" t="str">
        <f t="shared" si="351"/>
        <v/>
      </c>
      <c r="E3717" s="55" t="str">
        <f t="shared" si="352"/>
        <v/>
      </c>
      <c r="F3717" s="55" t="str">
        <f t="shared" si="353"/>
        <v/>
      </c>
      <c r="G3717" s="55" t="str">
        <f t="shared" si="348"/>
        <v/>
      </c>
      <c r="H3717" s="136" t="str">
        <f>IF(AND(M3717&gt;0,M3717&lt;='Summary STATS'!$C$22),1,"")</f>
        <v/>
      </c>
      <c r="J3717" s="26">
        <v>3716</v>
      </c>
      <c r="R3717" s="15"/>
      <c r="S3717" s="15"/>
      <c r="EZ3717" s="134"/>
      <c r="FA3717" s="134"/>
      <c r="FB3717" s="134"/>
      <c r="FC3717" s="134"/>
      <c r="FD3717" s="134"/>
    </row>
    <row r="3718" spans="2:160" x14ac:dyDescent="0.2">
      <c r="B3718" s="55">
        <f t="shared" si="349"/>
        <v>0</v>
      </c>
      <c r="C3718" s="55" t="str">
        <f t="shared" si="350"/>
        <v/>
      </c>
      <c r="D3718" s="55" t="str">
        <f t="shared" si="351"/>
        <v/>
      </c>
      <c r="E3718" s="55" t="str">
        <f t="shared" si="352"/>
        <v/>
      </c>
      <c r="F3718" s="55" t="str">
        <f t="shared" si="353"/>
        <v/>
      </c>
      <c r="G3718" s="55" t="str">
        <f t="shared" si="348"/>
        <v/>
      </c>
      <c r="H3718" s="136" t="str">
        <f>IF(AND(M3718&gt;0,M3718&lt;='Summary STATS'!$C$22),1,"")</f>
        <v/>
      </c>
      <c r="J3718" s="26">
        <v>3717</v>
      </c>
      <c r="R3718" s="15"/>
      <c r="S3718" s="15"/>
      <c r="EZ3718" s="134"/>
      <c r="FA3718" s="134"/>
      <c r="FB3718" s="134"/>
      <c r="FC3718" s="134"/>
      <c r="FD3718" s="134"/>
    </row>
    <row r="3719" spans="2:160" x14ac:dyDescent="0.2">
      <c r="B3719" s="55">
        <f t="shared" si="349"/>
        <v>0</v>
      </c>
      <c r="C3719" s="55" t="str">
        <f t="shared" si="350"/>
        <v/>
      </c>
      <c r="D3719" s="55" t="str">
        <f t="shared" si="351"/>
        <v/>
      </c>
      <c r="E3719" s="55" t="str">
        <f t="shared" si="352"/>
        <v/>
      </c>
      <c r="F3719" s="55" t="str">
        <f t="shared" si="353"/>
        <v/>
      </c>
      <c r="G3719" s="55" t="str">
        <f t="shared" si="348"/>
        <v/>
      </c>
      <c r="H3719" s="136" t="str">
        <f>IF(AND(M3719&gt;0,M3719&lt;='Summary STATS'!$C$22),1,"")</f>
        <v/>
      </c>
      <c r="J3719" s="26">
        <v>3718</v>
      </c>
      <c r="R3719" s="15"/>
      <c r="S3719" s="15"/>
      <c r="EZ3719" s="134"/>
      <c r="FA3719" s="134"/>
      <c r="FB3719" s="134"/>
      <c r="FC3719" s="134"/>
      <c r="FD3719" s="134"/>
    </row>
    <row r="3720" spans="2:160" x14ac:dyDescent="0.2">
      <c r="B3720" s="55">
        <f t="shared" si="349"/>
        <v>0</v>
      </c>
      <c r="C3720" s="55" t="str">
        <f t="shared" si="350"/>
        <v/>
      </c>
      <c r="D3720" s="55" t="str">
        <f t="shared" si="351"/>
        <v/>
      </c>
      <c r="E3720" s="55" t="str">
        <f t="shared" si="352"/>
        <v/>
      </c>
      <c r="F3720" s="55" t="str">
        <f t="shared" si="353"/>
        <v/>
      </c>
      <c r="G3720" s="55" t="str">
        <f t="shared" si="348"/>
        <v/>
      </c>
      <c r="H3720" s="136" t="str">
        <f>IF(AND(M3720&gt;0,M3720&lt;='Summary STATS'!$C$22),1,"")</f>
        <v/>
      </c>
      <c r="J3720" s="26">
        <v>3719</v>
      </c>
      <c r="R3720" s="15"/>
      <c r="S3720" s="15"/>
      <c r="EZ3720" s="134"/>
      <c r="FA3720" s="134"/>
      <c r="FB3720" s="134"/>
      <c r="FC3720" s="134"/>
      <c r="FD3720" s="134"/>
    </row>
    <row r="3721" spans="2:160" x14ac:dyDescent="0.2">
      <c r="B3721" s="55">
        <f t="shared" si="349"/>
        <v>0</v>
      </c>
      <c r="C3721" s="55" t="str">
        <f t="shared" si="350"/>
        <v/>
      </c>
      <c r="D3721" s="55" t="str">
        <f t="shared" si="351"/>
        <v/>
      </c>
      <c r="E3721" s="55" t="str">
        <f t="shared" si="352"/>
        <v/>
      </c>
      <c r="F3721" s="55" t="str">
        <f t="shared" si="353"/>
        <v/>
      </c>
      <c r="G3721" s="55" t="str">
        <f t="shared" si="348"/>
        <v/>
      </c>
      <c r="H3721" s="136" t="str">
        <f>IF(AND(M3721&gt;0,M3721&lt;='Summary STATS'!$C$22),1,"")</f>
        <v/>
      </c>
      <c r="J3721" s="26">
        <v>3720</v>
      </c>
      <c r="R3721" s="15"/>
      <c r="S3721" s="15"/>
      <c r="EZ3721" s="134"/>
      <c r="FA3721" s="134"/>
      <c r="FB3721" s="134"/>
      <c r="FC3721" s="134"/>
      <c r="FD3721" s="134"/>
    </row>
    <row r="3722" spans="2:160" x14ac:dyDescent="0.2">
      <c r="B3722" s="55">
        <f t="shared" si="349"/>
        <v>0</v>
      </c>
      <c r="C3722" s="55" t="str">
        <f t="shared" si="350"/>
        <v/>
      </c>
      <c r="D3722" s="55" t="str">
        <f t="shared" si="351"/>
        <v/>
      </c>
      <c r="E3722" s="55" t="str">
        <f t="shared" si="352"/>
        <v/>
      </c>
      <c r="F3722" s="55" t="str">
        <f t="shared" si="353"/>
        <v/>
      </c>
      <c r="G3722" s="55" t="str">
        <f t="shared" si="348"/>
        <v/>
      </c>
      <c r="H3722" s="136" t="str">
        <f>IF(AND(M3722&gt;0,M3722&lt;='Summary STATS'!$C$22),1,"")</f>
        <v/>
      </c>
      <c r="J3722" s="26">
        <v>3721</v>
      </c>
      <c r="R3722" s="15"/>
      <c r="S3722" s="15"/>
      <c r="EZ3722" s="134"/>
      <c r="FA3722" s="134"/>
      <c r="FB3722" s="134"/>
      <c r="FC3722" s="134"/>
      <c r="FD3722" s="134"/>
    </row>
    <row r="3723" spans="2:160" x14ac:dyDescent="0.2">
      <c r="B3723" s="55">
        <f t="shared" si="349"/>
        <v>0</v>
      </c>
      <c r="C3723" s="55" t="str">
        <f t="shared" si="350"/>
        <v/>
      </c>
      <c r="D3723" s="55" t="str">
        <f t="shared" si="351"/>
        <v/>
      </c>
      <c r="E3723" s="55" t="str">
        <f t="shared" si="352"/>
        <v/>
      </c>
      <c r="F3723" s="55" t="str">
        <f t="shared" si="353"/>
        <v/>
      </c>
      <c r="G3723" s="55" t="str">
        <f t="shared" si="348"/>
        <v/>
      </c>
      <c r="H3723" s="136" t="str">
        <f>IF(AND(M3723&gt;0,M3723&lt;='Summary STATS'!$C$22),1,"")</f>
        <v/>
      </c>
      <c r="J3723" s="26">
        <v>3722</v>
      </c>
      <c r="R3723" s="15"/>
      <c r="S3723" s="15"/>
      <c r="EZ3723" s="134"/>
      <c r="FA3723" s="134"/>
      <c r="FB3723" s="134"/>
      <c r="FC3723" s="134"/>
      <c r="FD3723" s="134"/>
    </row>
    <row r="3724" spans="2:160" x14ac:dyDescent="0.2">
      <c r="B3724" s="55">
        <f t="shared" si="349"/>
        <v>0</v>
      </c>
      <c r="C3724" s="55" t="str">
        <f t="shared" si="350"/>
        <v/>
      </c>
      <c r="D3724" s="55" t="str">
        <f t="shared" si="351"/>
        <v/>
      </c>
      <c r="E3724" s="55" t="str">
        <f t="shared" si="352"/>
        <v/>
      </c>
      <c r="F3724" s="55" t="str">
        <f t="shared" si="353"/>
        <v/>
      </c>
      <c r="G3724" s="55" t="str">
        <f t="shared" si="348"/>
        <v/>
      </c>
      <c r="H3724" s="136" t="str">
        <f>IF(AND(M3724&gt;0,M3724&lt;='Summary STATS'!$C$22),1,"")</f>
        <v/>
      </c>
      <c r="J3724" s="26">
        <v>3723</v>
      </c>
      <c r="R3724" s="15"/>
      <c r="S3724" s="15"/>
      <c r="EZ3724" s="134"/>
      <c r="FA3724" s="134"/>
      <c r="FB3724" s="134"/>
      <c r="FC3724" s="134"/>
      <c r="FD3724" s="134"/>
    </row>
    <row r="3725" spans="2:160" x14ac:dyDescent="0.2">
      <c r="B3725" s="55">
        <f t="shared" si="349"/>
        <v>0</v>
      </c>
      <c r="C3725" s="55" t="str">
        <f t="shared" si="350"/>
        <v/>
      </c>
      <c r="D3725" s="55" t="str">
        <f t="shared" si="351"/>
        <v/>
      </c>
      <c r="E3725" s="55" t="str">
        <f t="shared" si="352"/>
        <v/>
      </c>
      <c r="F3725" s="55" t="str">
        <f t="shared" si="353"/>
        <v/>
      </c>
      <c r="G3725" s="55" t="str">
        <f t="shared" si="348"/>
        <v/>
      </c>
      <c r="H3725" s="136" t="str">
        <f>IF(AND(M3725&gt;0,M3725&lt;='Summary STATS'!$C$22),1,"")</f>
        <v/>
      </c>
      <c r="J3725" s="26">
        <v>3724</v>
      </c>
      <c r="R3725" s="15"/>
      <c r="S3725" s="15"/>
      <c r="EZ3725" s="134"/>
      <c r="FA3725" s="134"/>
      <c r="FB3725" s="134"/>
      <c r="FC3725" s="134"/>
      <c r="FD3725" s="134"/>
    </row>
    <row r="3726" spans="2:160" x14ac:dyDescent="0.2">
      <c r="B3726" s="55">
        <f t="shared" si="349"/>
        <v>0</v>
      </c>
      <c r="C3726" s="55" t="str">
        <f t="shared" si="350"/>
        <v/>
      </c>
      <c r="D3726" s="55" t="str">
        <f t="shared" si="351"/>
        <v/>
      </c>
      <c r="E3726" s="55" t="str">
        <f t="shared" si="352"/>
        <v/>
      </c>
      <c r="F3726" s="55" t="str">
        <f t="shared" si="353"/>
        <v/>
      </c>
      <c r="G3726" s="55" t="str">
        <f t="shared" si="348"/>
        <v/>
      </c>
      <c r="H3726" s="136" t="str">
        <f>IF(AND(M3726&gt;0,M3726&lt;='Summary STATS'!$C$22),1,"")</f>
        <v/>
      </c>
      <c r="J3726" s="26">
        <v>3725</v>
      </c>
      <c r="R3726" s="15"/>
      <c r="S3726" s="15"/>
      <c r="EZ3726" s="134"/>
      <c r="FA3726" s="134"/>
      <c r="FB3726" s="134"/>
      <c r="FC3726" s="134"/>
      <c r="FD3726" s="134"/>
    </row>
    <row r="3727" spans="2:160" x14ac:dyDescent="0.2">
      <c r="B3727" s="55">
        <f t="shared" si="349"/>
        <v>0</v>
      </c>
      <c r="C3727" s="55" t="str">
        <f t="shared" si="350"/>
        <v/>
      </c>
      <c r="D3727" s="55" t="str">
        <f t="shared" si="351"/>
        <v/>
      </c>
      <c r="E3727" s="55" t="str">
        <f t="shared" si="352"/>
        <v/>
      </c>
      <c r="F3727" s="55" t="str">
        <f t="shared" si="353"/>
        <v/>
      </c>
      <c r="G3727" s="55" t="str">
        <f t="shared" si="348"/>
        <v/>
      </c>
      <c r="H3727" s="136" t="str">
        <f>IF(AND(M3727&gt;0,M3727&lt;='Summary STATS'!$C$22),1,"")</f>
        <v/>
      </c>
      <c r="J3727" s="26">
        <v>3726</v>
      </c>
      <c r="R3727" s="15"/>
      <c r="S3727" s="15"/>
      <c r="EZ3727" s="134"/>
      <c r="FA3727" s="134"/>
      <c r="FB3727" s="134"/>
      <c r="FC3727" s="134"/>
      <c r="FD3727" s="134"/>
    </row>
    <row r="3728" spans="2:160" x14ac:dyDescent="0.2">
      <c r="B3728" s="55">
        <f t="shared" si="349"/>
        <v>0</v>
      </c>
      <c r="C3728" s="55" t="str">
        <f t="shared" si="350"/>
        <v/>
      </c>
      <c r="D3728" s="55" t="str">
        <f t="shared" si="351"/>
        <v/>
      </c>
      <c r="E3728" s="55" t="str">
        <f t="shared" si="352"/>
        <v/>
      </c>
      <c r="F3728" s="55" t="str">
        <f t="shared" si="353"/>
        <v/>
      </c>
      <c r="G3728" s="55" t="str">
        <f t="shared" si="348"/>
        <v/>
      </c>
      <c r="H3728" s="136" t="str">
        <f>IF(AND(M3728&gt;0,M3728&lt;='Summary STATS'!$C$22),1,"")</f>
        <v/>
      </c>
      <c r="J3728" s="26">
        <v>3727</v>
      </c>
      <c r="R3728" s="15"/>
      <c r="S3728" s="15"/>
      <c r="EZ3728" s="134"/>
      <c r="FA3728" s="134"/>
      <c r="FB3728" s="134"/>
      <c r="FC3728" s="134"/>
      <c r="FD3728" s="134"/>
    </row>
    <row r="3729" spans="2:160" x14ac:dyDescent="0.2">
      <c r="B3729" s="55">
        <f t="shared" si="349"/>
        <v>0</v>
      </c>
      <c r="C3729" s="55" t="str">
        <f t="shared" si="350"/>
        <v/>
      </c>
      <c r="D3729" s="55" t="str">
        <f t="shared" si="351"/>
        <v/>
      </c>
      <c r="E3729" s="55" t="str">
        <f t="shared" si="352"/>
        <v/>
      </c>
      <c r="F3729" s="55" t="str">
        <f t="shared" si="353"/>
        <v/>
      </c>
      <c r="G3729" s="55" t="str">
        <f t="shared" si="348"/>
        <v/>
      </c>
      <c r="H3729" s="136" t="str">
        <f>IF(AND(M3729&gt;0,M3729&lt;='Summary STATS'!$C$22),1,"")</f>
        <v/>
      </c>
      <c r="J3729" s="26">
        <v>3728</v>
      </c>
      <c r="R3729" s="15"/>
      <c r="S3729" s="15"/>
      <c r="EZ3729" s="134"/>
      <c r="FA3729" s="134"/>
      <c r="FB3729" s="134"/>
      <c r="FC3729" s="134"/>
      <c r="FD3729" s="134"/>
    </row>
    <row r="3730" spans="2:160" x14ac:dyDescent="0.2">
      <c r="B3730" s="55">
        <f t="shared" si="349"/>
        <v>0</v>
      </c>
      <c r="C3730" s="55" t="str">
        <f t="shared" si="350"/>
        <v/>
      </c>
      <c r="D3730" s="55" t="str">
        <f t="shared" si="351"/>
        <v/>
      </c>
      <c r="E3730" s="55" t="str">
        <f t="shared" si="352"/>
        <v/>
      </c>
      <c r="F3730" s="55" t="str">
        <f t="shared" si="353"/>
        <v/>
      </c>
      <c r="G3730" s="55" t="str">
        <f t="shared" si="348"/>
        <v/>
      </c>
      <c r="H3730" s="136" t="str">
        <f>IF(AND(M3730&gt;0,M3730&lt;='Summary STATS'!$C$22),1,"")</f>
        <v/>
      </c>
      <c r="J3730" s="26">
        <v>3729</v>
      </c>
      <c r="R3730" s="15"/>
      <c r="S3730" s="15"/>
      <c r="EZ3730" s="134"/>
      <c r="FA3730" s="134"/>
      <c r="FB3730" s="134"/>
      <c r="FC3730" s="134"/>
      <c r="FD3730" s="134"/>
    </row>
    <row r="3731" spans="2:160" x14ac:dyDescent="0.2">
      <c r="B3731" s="55">
        <f t="shared" si="349"/>
        <v>0</v>
      </c>
      <c r="C3731" s="55" t="str">
        <f t="shared" si="350"/>
        <v/>
      </c>
      <c r="D3731" s="55" t="str">
        <f t="shared" si="351"/>
        <v/>
      </c>
      <c r="E3731" s="55" t="str">
        <f t="shared" si="352"/>
        <v/>
      </c>
      <c r="F3731" s="55" t="str">
        <f t="shared" si="353"/>
        <v/>
      </c>
      <c r="G3731" s="55" t="str">
        <f t="shared" si="348"/>
        <v/>
      </c>
      <c r="H3731" s="136" t="str">
        <f>IF(AND(M3731&gt;0,M3731&lt;='Summary STATS'!$C$22),1,"")</f>
        <v/>
      </c>
      <c r="J3731" s="26">
        <v>3730</v>
      </c>
      <c r="R3731" s="15"/>
      <c r="S3731" s="15"/>
      <c r="EZ3731" s="134"/>
      <c r="FA3731" s="134"/>
      <c r="FB3731" s="134"/>
      <c r="FC3731" s="134"/>
      <c r="FD3731" s="134"/>
    </row>
    <row r="3732" spans="2:160" x14ac:dyDescent="0.2">
      <c r="B3732" s="55">
        <f t="shared" si="349"/>
        <v>0</v>
      </c>
      <c r="C3732" s="55" t="str">
        <f t="shared" si="350"/>
        <v/>
      </c>
      <c r="D3732" s="55" t="str">
        <f t="shared" si="351"/>
        <v/>
      </c>
      <c r="E3732" s="55" t="str">
        <f t="shared" si="352"/>
        <v/>
      </c>
      <c r="F3732" s="55" t="str">
        <f t="shared" si="353"/>
        <v/>
      </c>
      <c r="G3732" s="55" t="str">
        <f t="shared" si="348"/>
        <v/>
      </c>
      <c r="H3732" s="136" t="str">
        <f>IF(AND(M3732&gt;0,M3732&lt;='Summary STATS'!$C$22),1,"")</f>
        <v/>
      </c>
      <c r="J3732" s="26">
        <v>3731</v>
      </c>
      <c r="R3732" s="15"/>
      <c r="S3732" s="15"/>
      <c r="EZ3732" s="134"/>
      <c r="FA3732" s="134"/>
      <c r="FB3732" s="134"/>
      <c r="FC3732" s="134"/>
      <c r="FD3732" s="134"/>
    </row>
    <row r="3733" spans="2:160" x14ac:dyDescent="0.2">
      <c r="B3733" s="55">
        <f t="shared" si="349"/>
        <v>0</v>
      </c>
      <c r="C3733" s="55" t="str">
        <f t="shared" si="350"/>
        <v/>
      </c>
      <c r="D3733" s="55" t="str">
        <f t="shared" si="351"/>
        <v/>
      </c>
      <c r="E3733" s="55" t="str">
        <f t="shared" si="352"/>
        <v/>
      </c>
      <c r="F3733" s="55" t="str">
        <f t="shared" si="353"/>
        <v/>
      </c>
      <c r="G3733" s="55" t="str">
        <f t="shared" si="348"/>
        <v/>
      </c>
      <c r="H3733" s="136" t="str">
        <f>IF(AND(M3733&gt;0,M3733&lt;='Summary STATS'!$C$22),1,"")</f>
        <v/>
      </c>
      <c r="J3733" s="26">
        <v>3732</v>
      </c>
      <c r="R3733" s="15"/>
      <c r="S3733" s="15"/>
      <c r="EZ3733" s="134"/>
      <c r="FA3733" s="134"/>
      <c r="FB3733" s="134"/>
      <c r="FC3733" s="134"/>
      <c r="FD3733" s="134"/>
    </row>
    <row r="3734" spans="2:160" x14ac:dyDescent="0.2">
      <c r="B3734" s="55">
        <f t="shared" si="349"/>
        <v>0</v>
      </c>
      <c r="C3734" s="55" t="str">
        <f t="shared" si="350"/>
        <v/>
      </c>
      <c r="D3734" s="55" t="str">
        <f t="shared" si="351"/>
        <v/>
      </c>
      <c r="E3734" s="55" t="str">
        <f t="shared" si="352"/>
        <v/>
      </c>
      <c r="F3734" s="55" t="str">
        <f t="shared" si="353"/>
        <v/>
      </c>
      <c r="G3734" s="55" t="str">
        <f t="shared" si="348"/>
        <v/>
      </c>
      <c r="H3734" s="136" t="str">
        <f>IF(AND(M3734&gt;0,M3734&lt;='Summary STATS'!$C$22),1,"")</f>
        <v/>
      </c>
      <c r="J3734" s="26">
        <v>3733</v>
      </c>
      <c r="R3734" s="15"/>
      <c r="S3734" s="15"/>
      <c r="EZ3734" s="134"/>
      <c r="FA3734" s="134"/>
      <c r="FB3734" s="134"/>
      <c r="FC3734" s="134"/>
      <c r="FD3734" s="134"/>
    </row>
    <row r="3735" spans="2:160" x14ac:dyDescent="0.2">
      <c r="B3735" s="55">
        <f t="shared" si="349"/>
        <v>0</v>
      </c>
      <c r="C3735" s="55" t="str">
        <f t="shared" si="350"/>
        <v/>
      </c>
      <c r="D3735" s="55" t="str">
        <f t="shared" si="351"/>
        <v/>
      </c>
      <c r="E3735" s="55" t="str">
        <f t="shared" si="352"/>
        <v/>
      </c>
      <c r="F3735" s="55" t="str">
        <f t="shared" si="353"/>
        <v/>
      </c>
      <c r="G3735" s="55" t="str">
        <f t="shared" si="348"/>
        <v/>
      </c>
      <c r="H3735" s="136" t="str">
        <f>IF(AND(M3735&gt;0,M3735&lt;='Summary STATS'!$C$22),1,"")</f>
        <v/>
      </c>
      <c r="J3735" s="26">
        <v>3734</v>
      </c>
      <c r="R3735" s="15"/>
      <c r="S3735" s="15"/>
      <c r="EZ3735" s="134"/>
      <c r="FA3735" s="134"/>
      <c r="FB3735" s="134"/>
      <c r="FC3735" s="134"/>
      <c r="FD3735" s="134"/>
    </row>
    <row r="3736" spans="2:160" x14ac:dyDescent="0.2">
      <c r="B3736" s="55">
        <f t="shared" si="349"/>
        <v>0</v>
      </c>
      <c r="C3736" s="55" t="str">
        <f t="shared" si="350"/>
        <v/>
      </c>
      <c r="D3736" s="55" t="str">
        <f t="shared" si="351"/>
        <v/>
      </c>
      <c r="E3736" s="55" t="str">
        <f t="shared" si="352"/>
        <v/>
      </c>
      <c r="F3736" s="55" t="str">
        <f t="shared" si="353"/>
        <v/>
      </c>
      <c r="G3736" s="55" t="str">
        <f t="shared" si="348"/>
        <v/>
      </c>
      <c r="H3736" s="136" t="str">
        <f>IF(AND(M3736&gt;0,M3736&lt;='Summary STATS'!$C$22),1,"")</f>
        <v/>
      </c>
      <c r="J3736" s="26">
        <v>3735</v>
      </c>
      <c r="R3736" s="15"/>
      <c r="S3736" s="15"/>
      <c r="EZ3736" s="134"/>
      <c r="FA3736" s="134"/>
      <c r="FB3736" s="134"/>
      <c r="FC3736" s="134"/>
      <c r="FD3736" s="134"/>
    </row>
    <row r="3737" spans="2:160" x14ac:dyDescent="0.2">
      <c r="B3737" s="55">
        <f t="shared" si="349"/>
        <v>0</v>
      </c>
      <c r="C3737" s="55" t="str">
        <f t="shared" si="350"/>
        <v/>
      </c>
      <c r="D3737" s="55" t="str">
        <f t="shared" si="351"/>
        <v/>
      </c>
      <c r="E3737" s="55" t="str">
        <f t="shared" si="352"/>
        <v/>
      </c>
      <c r="F3737" s="55" t="str">
        <f t="shared" si="353"/>
        <v/>
      </c>
      <c r="G3737" s="55" t="str">
        <f t="shared" si="348"/>
        <v/>
      </c>
      <c r="H3737" s="136" t="str">
        <f>IF(AND(M3737&gt;0,M3737&lt;='Summary STATS'!$C$22),1,"")</f>
        <v/>
      </c>
      <c r="J3737" s="26">
        <v>3736</v>
      </c>
      <c r="R3737" s="15"/>
      <c r="S3737" s="15"/>
      <c r="EZ3737" s="134"/>
      <c r="FA3737" s="134"/>
      <c r="FB3737" s="134"/>
      <c r="FC3737" s="134"/>
      <c r="FD3737" s="134"/>
    </row>
    <row r="3738" spans="2:160" x14ac:dyDescent="0.2">
      <c r="B3738" s="55">
        <f t="shared" si="349"/>
        <v>0</v>
      </c>
      <c r="C3738" s="55" t="str">
        <f t="shared" si="350"/>
        <v/>
      </c>
      <c r="D3738" s="55" t="str">
        <f t="shared" si="351"/>
        <v/>
      </c>
      <c r="E3738" s="55" t="str">
        <f t="shared" si="352"/>
        <v/>
      </c>
      <c r="F3738" s="55" t="str">
        <f t="shared" si="353"/>
        <v/>
      </c>
      <c r="G3738" s="55" t="str">
        <f t="shared" ref="G3738:G3801" si="354">IF($B3738&gt;=1,$M3738,"")</f>
        <v/>
      </c>
      <c r="H3738" s="136" t="str">
        <f>IF(AND(M3738&gt;0,M3738&lt;='Summary STATS'!$C$22),1,"")</f>
        <v/>
      </c>
      <c r="J3738" s="26">
        <v>3737</v>
      </c>
      <c r="R3738" s="15"/>
      <c r="S3738" s="15"/>
      <c r="EZ3738" s="134"/>
      <c r="FA3738" s="134"/>
      <c r="FB3738" s="134"/>
      <c r="FC3738" s="134"/>
      <c r="FD3738" s="134"/>
    </row>
    <row r="3739" spans="2:160" x14ac:dyDescent="0.2">
      <c r="B3739" s="55">
        <f t="shared" si="349"/>
        <v>0</v>
      </c>
      <c r="C3739" s="55" t="str">
        <f t="shared" si="350"/>
        <v/>
      </c>
      <c r="D3739" s="55" t="str">
        <f t="shared" si="351"/>
        <v/>
      </c>
      <c r="E3739" s="55" t="str">
        <f t="shared" si="352"/>
        <v/>
      </c>
      <c r="F3739" s="55" t="str">
        <f t="shared" si="353"/>
        <v/>
      </c>
      <c r="G3739" s="55" t="str">
        <f t="shared" si="354"/>
        <v/>
      </c>
      <c r="H3739" s="136" t="str">
        <f>IF(AND(M3739&gt;0,M3739&lt;='Summary STATS'!$C$22),1,"")</f>
        <v/>
      </c>
      <c r="J3739" s="26">
        <v>3738</v>
      </c>
      <c r="R3739" s="15"/>
      <c r="S3739" s="15"/>
      <c r="EZ3739" s="134"/>
      <c r="FA3739" s="134"/>
      <c r="FB3739" s="134"/>
      <c r="FC3739" s="134"/>
      <c r="FD3739" s="134"/>
    </row>
    <row r="3740" spans="2:160" x14ac:dyDescent="0.2">
      <c r="B3740" s="55">
        <f t="shared" si="349"/>
        <v>0</v>
      </c>
      <c r="C3740" s="55" t="str">
        <f t="shared" si="350"/>
        <v/>
      </c>
      <c r="D3740" s="55" t="str">
        <f t="shared" si="351"/>
        <v/>
      </c>
      <c r="E3740" s="55" t="str">
        <f t="shared" si="352"/>
        <v/>
      </c>
      <c r="F3740" s="55" t="str">
        <f t="shared" si="353"/>
        <v/>
      </c>
      <c r="G3740" s="55" t="str">
        <f t="shared" si="354"/>
        <v/>
      </c>
      <c r="H3740" s="136" t="str">
        <f>IF(AND(M3740&gt;0,M3740&lt;='Summary STATS'!$C$22),1,"")</f>
        <v/>
      </c>
      <c r="J3740" s="26">
        <v>3739</v>
      </c>
      <c r="R3740" s="15"/>
      <c r="S3740" s="15"/>
      <c r="EZ3740" s="134"/>
      <c r="FA3740" s="134"/>
      <c r="FB3740" s="134"/>
      <c r="FC3740" s="134"/>
      <c r="FD3740" s="134"/>
    </row>
    <row r="3741" spans="2:160" x14ac:dyDescent="0.2">
      <c r="B3741" s="55">
        <f t="shared" si="349"/>
        <v>0</v>
      </c>
      <c r="C3741" s="55" t="str">
        <f t="shared" si="350"/>
        <v/>
      </c>
      <c r="D3741" s="55" t="str">
        <f t="shared" si="351"/>
        <v/>
      </c>
      <c r="E3741" s="55" t="str">
        <f t="shared" si="352"/>
        <v/>
      </c>
      <c r="F3741" s="55" t="str">
        <f t="shared" si="353"/>
        <v/>
      </c>
      <c r="G3741" s="55" t="str">
        <f t="shared" si="354"/>
        <v/>
      </c>
      <c r="H3741" s="136" t="str">
        <f>IF(AND(M3741&gt;0,M3741&lt;='Summary STATS'!$C$22),1,"")</f>
        <v/>
      </c>
      <c r="J3741" s="26">
        <v>3740</v>
      </c>
      <c r="R3741" s="15"/>
      <c r="S3741" s="15"/>
      <c r="EZ3741" s="134"/>
      <c r="FA3741" s="134"/>
      <c r="FB3741" s="134"/>
      <c r="FC3741" s="134"/>
      <c r="FD3741" s="134"/>
    </row>
    <row r="3742" spans="2:160" x14ac:dyDescent="0.2">
      <c r="B3742" s="55">
        <f t="shared" si="349"/>
        <v>0</v>
      </c>
      <c r="C3742" s="55" t="str">
        <f t="shared" si="350"/>
        <v/>
      </c>
      <c r="D3742" s="55" t="str">
        <f t="shared" si="351"/>
        <v/>
      </c>
      <c r="E3742" s="55" t="str">
        <f t="shared" si="352"/>
        <v/>
      </c>
      <c r="F3742" s="55" t="str">
        <f t="shared" si="353"/>
        <v/>
      </c>
      <c r="G3742" s="55" t="str">
        <f t="shared" si="354"/>
        <v/>
      </c>
      <c r="H3742" s="136" t="str">
        <f>IF(AND(M3742&gt;0,M3742&lt;='Summary STATS'!$C$22),1,"")</f>
        <v/>
      </c>
      <c r="J3742" s="26">
        <v>3741</v>
      </c>
      <c r="R3742" s="15"/>
      <c r="S3742" s="15"/>
      <c r="EZ3742" s="134"/>
      <c r="FA3742" s="134"/>
      <c r="FB3742" s="134"/>
      <c r="FC3742" s="134"/>
      <c r="FD3742" s="134"/>
    </row>
    <row r="3743" spans="2:160" x14ac:dyDescent="0.2">
      <c r="B3743" s="55">
        <f t="shared" si="349"/>
        <v>0</v>
      </c>
      <c r="C3743" s="55" t="str">
        <f t="shared" si="350"/>
        <v/>
      </c>
      <c r="D3743" s="55" t="str">
        <f t="shared" si="351"/>
        <v/>
      </c>
      <c r="E3743" s="55" t="str">
        <f t="shared" si="352"/>
        <v/>
      </c>
      <c r="F3743" s="55" t="str">
        <f t="shared" si="353"/>
        <v/>
      </c>
      <c r="G3743" s="55" t="str">
        <f t="shared" si="354"/>
        <v/>
      </c>
      <c r="H3743" s="136" t="str">
        <f>IF(AND(M3743&gt;0,M3743&lt;='Summary STATS'!$C$22),1,"")</f>
        <v/>
      </c>
      <c r="J3743" s="26">
        <v>3742</v>
      </c>
      <c r="R3743" s="15"/>
      <c r="S3743" s="15"/>
      <c r="EZ3743" s="134"/>
      <c r="FA3743" s="134"/>
      <c r="FB3743" s="134"/>
      <c r="FC3743" s="134"/>
      <c r="FD3743" s="134"/>
    </row>
    <row r="3744" spans="2:160" x14ac:dyDescent="0.2">
      <c r="B3744" s="55">
        <f t="shared" si="349"/>
        <v>0</v>
      </c>
      <c r="C3744" s="55" t="str">
        <f t="shared" si="350"/>
        <v/>
      </c>
      <c r="D3744" s="55" t="str">
        <f t="shared" si="351"/>
        <v/>
      </c>
      <c r="E3744" s="55" t="str">
        <f t="shared" si="352"/>
        <v/>
      </c>
      <c r="F3744" s="55" t="str">
        <f t="shared" si="353"/>
        <v/>
      </c>
      <c r="G3744" s="55" t="str">
        <f t="shared" si="354"/>
        <v/>
      </c>
      <c r="H3744" s="136" t="str">
        <f>IF(AND(M3744&gt;0,M3744&lt;='Summary STATS'!$C$22),1,"")</f>
        <v/>
      </c>
      <c r="J3744" s="26">
        <v>3743</v>
      </c>
      <c r="R3744" s="15"/>
      <c r="S3744" s="15"/>
      <c r="EZ3744" s="134"/>
      <c r="FA3744" s="134"/>
      <c r="FB3744" s="134"/>
      <c r="FC3744" s="134"/>
      <c r="FD3744" s="134"/>
    </row>
    <row r="3745" spans="2:160" x14ac:dyDescent="0.2">
      <c r="B3745" s="55">
        <f t="shared" si="349"/>
        <v>0</v>
      </c>
      <c r="C3745" s="55" t="str">
        <f t="shared" si="350"/>
        <v/>
      </c>
      <c r="D3745" s="55" t="str">
        <f t="shared" si="351"/>
        <v/>
      </c>
      <c r="E3745" s="55" t="str">
        <f t="shared" si="352"/>
        <v/>
      </c>
      <c r="F3745" s="55" t="str">
        <f t="shared" si="353"/>
        <v/>
      </c>
      <c r="G3745" s="55" t="str">
        <f t="shared" si="354"/>
        <v/>
      </c>
      <c r="H3745" s="136" t="str">
        <f>IF(AND(M3745&gt;0,M3745&lt;='Summary STATS'!$C$22),1,"")</f>
        <v/>
      </c>
      <c r="J3745" s="26">
        <v>3744</v>
      </c>
      <c r="R3745" s="15"/>
      <c r="S3745" s="15"/>
      <c r="EZ3745" s="134"/>
      <c r="FA3745" s="134"/>
      <c r="FB3745" s="134"/>
      <c r="FC3745" s="134"/>
      <c r="FD3745" s="134"/>
    </row>
    <row r="3746" spans="2:160" x14ac:dyDescent="0.2">
      <c r="B3746" s="55">
        <f t="shared" si="349"/>
        <v>0</v>
      </c>
      <c r="C3746" s="55" t="str">
        <f t="shared" si="350"/>
        <v/>
      </c>
      <c r="D3746" s="55" t="str">
        <f t="shared" si="351"/>
        <v/>
      </c>
      <c r="E3746" s="55" t="str">
        <f t="shared" si="352"/>
        <v/>
      </c>
      <c r="F3746" s="55" t="str">
        <f t="shared" si="353"/>
        <v/>
      </c>
      <c r="G3746" s="55" t="str">
        <f t="shared" si="354"/>
        <v/>
      </c>
      <c r="H3746" s="136" t="str">
        <f>IF(AND(M3746&gt;0,M3746&lt;='Summary STATS'!$C$22),1,"")</f>
        <v/>
      </c>
      <c r="J3746" s="26">
        <v>3745</v>
      </c>
      <c r="R3746" s="15"/>
      <c r="S3746" s="15"/>
      <c r="EZ3746" s="134"/>
      <c r="FA3746" s="134"/>
      <c r="FB3746" s="134"/>
      <c r="FC3746" s="134"/>
      <c r="FD3746" s="134"/>
    </row>
    <row r="3747" spans="2:160" x14ac:dyDescent="0.2">
      <c r="B3747" s="55">
        <f t="shared" si="349"/>
        <v>0</v>
      </c>
      <c r="C3747" s="55" t="str">
        <f t="shared" si="350"/>
        <v/>
      </c>
      <c r="D3747" s="55" t="str">
        <f t="shared" si="351"/>
        <v/>
      </c>
      <c r="E3747" s="55" t="str">
        <f t="shared" si="352"/>
        <v/>
      </c>
      <c r="F3747" s="55" t="str">
        <f t="shared" si="353"/>
        <v/>
      </c>
      <c r="G3747" s="55" t="str">
        <f t="shared" si="354"/>
        <v/>
      </c>
      <c r="H3747" s="136" t="str">
        <f>IF(AND(M3747&gt;0,M3747&lt;='Summary STATS'!$C$22),1,"")</f>
        <v/>
      </c>
      <c r="J3747" s="26">
        <v>3746</v>
      </c>
      <c r="R3747" s="15"/>
      <c r="S3747" s="15"/>
      <c r="EZ3747" s="134"/>
      <c r="FA3747" s="134"/>
      <c r="FB3747" s="134"/>
      <c r="FC3747" s="134"/>
      <c r="FD3747" s="134"/>
    </row>
    <row r="3748" spans="2:160" x14ac:dyDescent="0.2">
      <c r="B3748" s="55">
        <f t="shared" si="349"/>
        <v>0</v>
      </c>
      <c r="C3748" s="55" t="str">
        <f t="shared" si="350"/>
        <v/>
      </c>
      <c r="D3748" s="55" t="str">
        <f t="shared" si="351"/>
        <v/>
      </c>
      <c r="E3748" s="55" t="str">
        <f t="shared" si="352"/>
        <v/>
      </c>
      <c r="F3748" s="55" t="str">
        <f t="shared" si="353"/>
        <v/>
      </c>
      <c r="G3748" s="55" t="str">
        <f t="shared" si="354"/>
        <v/>
      </c>
      <c r="H3748" s="136" t="str">
        <f>IF(AND(M3748&gt;0,M3748&lt;='Summary STATS'!$C$22),1,"")</f>
        <v/>
      </c>
      <c r="J3748" s="26">
        <v>3747</v>
      </c>
      <c r="R3748" s="15"/>
      <c r="S3748" s="15"/>
      <c r="EZ3748" s="134"/>
      <c r="FA3748" s="134"/>
      <c r="FB3748" s="134"/>
      <c r="FC3748" s="134"/>
      <c r="FD3748" s="134"/>
    </row>
    <row r="3749" spans="2:160" x14ac:dyDescent="0.2">
      <c r="B3749" s="55">
        <f t="shared" si="349"/>
        <v>0</v>
      </c>
      <c r="C3749" s="55" t="str">
        <f t="shared" si="350"/>
        <v/>
      </c>
      <c r="D3749" s="55" t="str">
        <f t="shared" si="351"/>
        <v/>
      </c>
      <c r="E3749" s="55" t="str">
        <f t="shared" si="352"/>
        <v/>
      </c>
      <c r="F3749" s="55" t="str">
        <f t="shared" si="353"/>
        <v/>
      </c>
      <c r="G3749" s="55" t="str">
        <f t="shared" si="354"/>
        <v/>
      </c>
      <c r="H3749" s="136" t="str">
        <f>IF(AND(M3749&gt;0,M3749&lt;='Summary STATS'!$C$22),1,"")</f>
        <v/>
      </c>
      <c r="J3749" s="26">
        <v>3748</v>
      </c>
      <c r="R3749" s="15"/>
      <c r="S3749" s="15"/>
      <c r="EZ3749" s="134"/>
      <c r="FA3749" s="134"/>
      <c r="FB3749" s="134"/>
      <c r="FC3749" s="134"/>
      <c r="FD3749" s="134"/>
    </row>
    <row r="3750" spans="2:160" x14ac:dyDescent="0.2">
      <c r="B3750" s="55">
        <f t="shared" si="349"/>
        <v>0</v>
      </c>
      <c r="C3750" s="55" t="str">
        <f t="shared" si="350"/>
        <v/>
      </c>
      <c r="D3750" s="55" t="str">
        <f t="shared" si="351"/>
        <v/>
      </c>
      <c r="E3750" s="55" t="str">
        <f t="shared" si="352"/>
        <v/>
      </c>
      <c r="F3750" s="55" t="str">
        <f t="shared" si="353"/>
        <v/>
      </c>
      <c r="G3750" s="55" t="str">
        <f t="shared" si="354"/>
        <v/>
      </c>
      <c r="H3750" s="136" t="str">
        <f>IF(AND(M3750&gt;0,M3750&lt;='Summary STATS'!$C$22),1,"")</f>
        <v/>
      </c>
      <c r="J3750" s="26">
        <v>3749</v>
      </c>
      <c r="R3750" s="15"/>
      <c r="S3750" s="15"/>
      <c r="EZ3750" s="134"/>
      <c r="FA3750" s="134"/>
      <c r="FB3750" s="134"/>
      <c r="FC3750" s="134"/>
      <c r="FD3750" s="134"/>
    </row>
    <row r="3751" spans="2:160" x14ac:dyDescent="0.2">
      <c r="B3751" s="55">
        <f t="shared" si="349"/>
        <v>0</v>
      </c>
      <c r="C3751" s="55" t="str">
        <f t="shared" si="350"/>
        <v/>
      </c>
      <c r="D3751" s="55" t="str">
        <f t="shared" si="351"/>
        <v/>
      </c>
      <c r="E3751" s="55" t="str">
        <f t="shared" si="352"/>
        <v/>
      </c>
      <c r="F3751" s="55" t="str">
        <f t="shared" si="353"/>
        <v/>
      </c>
      <c r="G3751" s="55" t="str">
        <f t="shared" si="354"/>
        <v/>
      </c>
      <c r="H3751" s="136" t="str">
        <f>IF(AND(M3751&gt;0,M3751&lt;='Summary STATS'!$C$22),1,"")</f>
        <v/>
      </c>
      <c r="J3751" s="26">
        <v>3750</v>
      </c>
      <c r="R3751" s="15"/>
      <c r="S3751" s="15"/>
      <c r="EZ3751" s="134"/>
      <c r="FA3751" s="134"/>
      <c r="FB3751" s="134"/>
      <c r="FC3751" s="134"/>
      <c r="FD3751" s="134"/>
    </row>
    <row r="3752" spans="2:160" x14ac:dyDescent="0.2">
      <c r="B3752" s="55">
        <f t="shared" si="349"/>
        <v>0</v>
      </c>
      <c r="C3752" s="55" t="str">
        <f t="shared" si="350"/>
        <v/>
      </c>
      <c r="D3752" s="55" t="str">
        <f t="shared" si="351"/>
        <v/>
      </c>
      <c r="E3752" s="55" t="str">
        <f t="shared" si="352"/>
        <v/>
      </c>
      <c r="F3752" s="55" t="str">
        <f t="shared" si="353"/>
        <v/>
      </c>
      <c r="G3752" s="55" t="str">
        <f t="shared" si="354"/>
        <v/>
      </c>
      <c r="H3752" s="136" t="str">
        <f>IF(AND(M3752&gt;0,M3752&lt;='Summary STATS'!$C$22),1,"")</f>
        <v/>
      </c>
      <c r="J3752" s="26">
        <v>3751</v>
      </c>
      <c r="R3752" s="15"/>
      <c r="S3752" s="15"/>
      <c r="EZ3752" s="134"/>
      <c r="FA3752" s="134"/>
      <c r="FB3752" s="134"/>
      <c r="FC3752" s="134"/>
      <c r="FD3752" s="134"/>
    </row>
    <row r="3753" spans="2:160" x14ac:dyDescent="0.2">
      <c r="B3753" s="55">
        <f t="shared" si="349"/>
        <v>0</v>
      </c>
      <c r="C3753" s="55" t="str">
        <f t="shared" si="350"/>
        <v/>
      </c>
      <c r="D3753" s="55" t="str">
        <f t="shared" si="351"/>
        <v/>
      </c>
      <c r="E3753" s="55" t="str">
        <f t="shared" si="352"/>
        <v/>
      </c>
      <c r="F3753" s="55" t="str">
        <f t="shared" si="353"/>
        <v/>
      </c>
      <c r="G3753" s="55" t="str">
        <f t="shared" si="354"/>
        <v/>
      </c>
      <c r="H3753" s="136" t="str">
        <f>IF(AND(M3753&gt;0,M3753&lt;='Summary STATS'!$C$22),1,"")</f>
        <v/>
      </c>
      <c r="J3753" s="26">
        <v>3752</v>
      </c>
      <c r="R3753" s="15"/>
      <c r="S3753" s="15"/>
      <c r="EZ3753" s="134"/>
      <c r="FA3753" s="134"/>
      <c r="FB3753" s="134"/>
      <c r="FC3753" s="134"/>
      <c r="FD3753" s="134"/>
    </row>
    <row r="3754" spans="2:160" x14ac:dyDescent="0.2">
      <c r="B3754" s="55">
        <f t="shared" si="349"/>
        <v>0</v>
      </c>
      <c r="C3754" s="55" t="str">
        <f t="shared" si="350"/>
        <v/>
      </c>
      <c r="D3754" s="55" t="str">
        <f t="shared" si="351"/>
        <v/>
      </c>
      <c r="E3754" s="55" t="str">
        <f t="shared" si="352"/>
        <v/>
      </c>
      <c r="F3754" s="55" t="str">
        <f t="shared" si="353"/>
        <v/>
      </c>
      <c r="G3754" s="55" t="str">
        <f t="shared" si="354"/>
        <v/>
      </c>
      <c r="H3754" s="136" t="str">
        <f>IF(AND(M3754&gt;0,M3754&lt;='Summary STATS'!$C$22),1,"")</f>
        <v/>
      </c>
      <c r="J3754" s="26">
        <v>3753</v>
      </c>
      <c r="R3754" s="15"/>
      <c r="S3754" s="15"/>
      <c r="EZ3754" s="134"/>
      <c r="FA3754" s="134"/>
      <c r="FB3754" s="134"/>
      <c r="FC3754" s="134"/>
      <c r="FD3754" s="134"/>
    </row>
    <row r="3755" spans="2:160" x14ac:dyDescent="0.2">
      <c r="B3755" s="55">
        <f t="shared" si="349"/>
        <v>0</v>
      </c>
      <c r="C3755" s="55" t="str">
        <f t="shared" si="350"/>
        <v/>
      </c>
      <c r="D3755" s="55" t="str">
        <f t="shared" si="351"/>
        <v/>
      </c>
      <c r="E3755" s="55" t="str">
        <f t="shared" si="352"/>
        <v/>
      </c>
      <c r="F3755" s="55" t="str">
        <f t="shared" si="353"/>
        <v/>
      </c>
      <c r="G3755" s="55" t="str">
        <f t="shared" si="354"/>
        <v/>
      </c>
      <c r="H3755" s="136" t="str">
        <f>IF(AND(M3755&gt;0,M3755&lt;='Summary STATS'!$C$22),1,"")</f>
        <v/>
      </c>
      <c r="J3755" s="26">
        <v>3754</v>
      </c>
      <c r="R3755" s="15"/>
      <c r="S3755" s="15"/>
      <c r="EZ3755" s="134"/>
      <c r="FA3755" s="134"/>
      <c r="FB3755" s="134"/>
      <c r="FC3755" s="134"/>
      <c r="FD3755" s="134"/>
    </row>
    <row r="3756" spans="2:160" x14ac:dyDescent="0.2">
      <c r="B3756" s="55">
        <f t="shared" si="349"/>
        <v>0</v>
      </c>
      <c r="C3756" s="55" t="str">
        <f t="shared" si="350"/>
        <v/>
      </c>
      <c r="D3756" s="55" t="str">
        <f t="shared" si="351"/>
        <v/>
      </c>
      <c r="E3756" s="55" t="str">
        <f t="shared" si="352"/>
        <v/>
      </c>
      <c r="F3756" s="55" t="str">
        <f t="shared" si="353"/>
        <v/>
      </c>
      <c r="G3756" s="55" t="str">
        <f t="shared" si="354"/>
        <v/>
      </c>
      <c r="H3756" s="136" t="str">
        <f>IF(AND(M3756&gt;0,M3756&lt;='Summary STATS'!$C$22),1,"")</f>
        <v/>
      </c>
      <c r="J3756" s="26">
        <v>3755</v>
      </c>
      <c r="R3756" s="15"/>
      <c r="S3756" s="15"/>
      <c r="EZ3756" s="134"/>
      <c r="FA3756" s="134"/>
      <c r="FB3756" s="134"/>
      <c r="FC3756" s="134"/>
      <c r="FD3756" s="134"/>
    </row>
    <row r="3757" spans="2:160" x14ac:dyDescent="0.2">
      <c r="B3757" s="55">
        <f t="shared" si="349"/>
        <v>0</v>
      </c>
      <c r="C3757" s="55" t="str">
        <f t="shared" si="350"/>
        <v/>
      </c>
      <c r="D3757" s="55" t="str">
        <f t="shared" si="351"/>
        <v/>
      </c>
      <c r="E3757" s="55" t="str">
        <f t="shared" si="352"/>
        <v/>
      </c>
      <c r="F3757" s="55" t="str">
        <f t="shared" si="353"/>
        <v/>
      </c>
      <c r="G3757" s="55" t="str">
        <f t="shared" si="354"/>
        <v/>
      </c>
      <c r="H3757" s="136" t="str">
        <f>IF(AND(M3757&gt;0,M3757&lt;='Summary STATS'!$C$22),1,"")</f>
        <v/>
      </c>
      <c r="J3757" s="26">
        <v>3756</v>
      </c>
      <c r="R3757" s="15"/>
      <c r="S3757" s="15"/>
      <c r="EZ3757" s="134"/>
      <c r="FA3757" s="134"/>
      <c r="FB3757" s="134"/>
      <c r="FC3757" s="134"/>
      <c r="FD3757" s="134"/>
    </row>
    <row r="3758" spans="2:160" x14ac:dyDescent="0.2">
      <c r="B3758" s="55">
        <f t="shared" si="349"/>
        <v>0</v>
      </c>
      <c r="C3758" s="55" t="str">
        <f t="shared" si="350"/>
        <v/>
      </c>
      <c r="D3758" s="55" t="str">
        <f t="shared" si="351"/>
        <v/>
      </c>
      <c r="E3758" s="55" t="str">
        <f t="shared" si="352"/>
        <v/>
      </c>
      <c r="F3758" s="55" t="str">
        <f t="shared" si="353"/>
        <v/>
      </c>
      <c r="G3758" s="55" t="str">
        <f t="shared" si="354"/>
        <v/>
      </c>
      <c r="H3758" s="136" t="str">
        <f>IF(AND(M3758&gt;0,M3758&lt;='Summary STATS'!$C$22),1,"")</f>
        <v/>
      </c>
      <c r="J3758" s="26">
        <v>3757</v>
      </c>
      <c r="R3758" s="15"/>
      <c r="S3758" s="15"/>
      <c r="EZ3758" s="134"/>
      <c r="FA3758" s="134"/>
      <c r="FB3758" s="134"/>
      <c r="FC3758" s="134"/>
      <c r="FD3758" s="134"/>
    </row>
    <row r="3759" spans="2:160" x14ac:dyDescent="0.2">
      <c r="B3759" s="55">
        <f t="shared" si="349"/>
        <v>0</v>
      </c>
      <c r="C3759" s="55" t="str">
        <f t="shared" si="350"/>
        <v/>
      </c>
      <c r="D3759" s="55" t="str">
        <f t="shared" si="351"/>
        <v/>
      </c>
      <c r="E3759" s="55" t="str">
        <f t="shared" si="352"/>
        <v/>
      </c>
      <c r="F3759" s="55" t="str">
        <f t="shared" si="353"/>
        <v/>
      </c>
      <c r="G3759" s="55" t="str">
        <f t="shared" si="354"/>
        <v/>
      </c>
      <c r="H3759" s="136" t="str">
        <f>IF(AND(M3759&gt;0,M3759&lt;='Summary STATS'!$C$22),1,"")</f>
        <v/>
      </c>
      <c r="J3759" s="26">
        <v>3758</v>
      </c>
      <c r="R3759" s="15"/>
      <c r="S3759" s="15"/>
      <c r="EZ3759" s="134"/>
      <c r="FA3759" s="134"/>
      <c r="FB3759" s="134"/>
      <c r="FC3759" s="134"/>
      <c r="FD3759" s="134"/>
    </row>
    <row r="3760" spans="2:160" x14ac:dyDescent="0.2">
      <c r="B3760" s="55">
        <f t="shared" si="349"/>
        <v>0</v>
      </c>
      <c r="C3760" s="55" t="str">
        <f t="shared" si="350"/>
        <v/>
      </c>
      <c r="D3760" s="55" t="str">
        <f t="shared" si="351"/>
        <v/>
      </c>
      <c r="E3760" s="55" t="str">
        <f t="shared" si="352"/>
        <v/>
      </c>
      <c r="F3760" s="55" t="str">
        <f t="shared" si="353"/>
        <v/>
      </c>
      <c r="G3760" s="55" t="str">
        <f t="shared" si="354"/>
        <v/>
      </c>
      <c r="H3760" s="136" t="str">
        <f>IF(AND(M3760&gt;0,M3760&lt;='Summary STATS'!$C$22),1,"")</f>
        <v/>
      </c>
      <c r="J3760" s="26">
        <v>3759</v>
      </c>
      <c r="R3760" s="15"/>
      <c r="S3760" s="15"/>
      <c r="EZ3760" s="134"/>
      <c r="FA3760" s="134"/>
      <c r="FB3760" s="134"/>
      <c r="FC3760" s="134"/>
      <c r="FD3760" s="134"/>
    </row>
    <row r="3761" spans="2:160" x14ac:dyDescent="0.2">
      <c r="B3761" s="55">
        <f t="shared" si="349"/>
        <v>0</v>
      </c>
      <c r="C3761" s="55" t="str">
        <f t="shared" si="350"/>
        <v/>
      </c>
      <c r="D3761" s="55" t="str">
        <f t="shared" si="351"/>
        <v/>
      </c>
      <c r="E3761" s="55" t="str">
        <f t="shared" si="352"/>
        <v/>
      </c>
      <c r="F3761" s="55" t="str">
        <f t="shared" si="353"/>
        <v/>
      </c>
      <c r="G3761" s="55" t="str">
        <f t="shared" si="354"/>
        <v/>
      </c>
      <c r="H3761" s="136" t="str">
        <f>IF(AND(M3761&gt;0,M3761&lt;='Summary STATS'!$C$22),1,"")</f>
        <v/>
      </c>
      <c r="J3761" s="26">
        <v>3760</v>
      </c>
      <c r="R3761" s="15"/>
      <c r="S3761" s="15"/>
      <c r="EZ3761" s="134"/>
      <c r="FA3761" s="134"/>
      <c r="FB3761" s="134"/>
      <c r="FC3761" s="134"/>
      <c r="FD3761" s="134"/>
    </row>
    <row r="3762" spans="2:160" x14ac:dyDescent="0.2">
      <c r="B3762" s="55">
        <f t="shared" si="349"/>
        <v>0</v>
      </c>
      <c r="C3762" s="55" t="str">
        <f t="shared" si="350"/>
        <v/>
      </c>
      <c r="D3762" s="55" t="str">
        <f t="shared" si="351"/>
        <v/>
      </c>
      <c r="E3762" s="55" t="str">
        <f t="shared" si="352"/>
        <v/>
      </c>
      <c r="F3762" s="55" t="str">
        <f t="shared" si="353"/>
        <v/>
      </c>
      <c r="G3762" s="55" t="str">
        <f t="shared" si="354"/>
        <v/>
      </c>
      <c r="H3762" s="136" t="str">
        <f>IF(AND(M3762&gt;0,M3762&lt;='Summary STATS'!$C$22),1,"")</f>
        <v/>
      </c>
      <c r="J3762" s="26">
        <v>3761</v>
      </c>
      <c r="R3762" s="15"/>
      <c r="S3762" s="15"/>
      <c r="EZ3762" s="134"/>
      <c r="FA3762" s="134"/>
      <c r="FB3762" s="134"/>
      <c r="FC3762" s="134"/>
      <c r="FD3762" s="134"/>
    </row>
    <row r="3763" spans="2:160" x14ac:dyDescent="0.2">
      <c r="B3763" s="55">
        <f t="shared" si="349"/>
        <v>0</v>
      </c>
      <c r="C3763" s="55" t="str">
        <f t="shared" si="350"/>
        <v/>
      </c>
      <c r="D3763" s="55" t="str">
        <f t="shared" si="351"/>
        <v/>
      </c>
      <c r="E3763" s="55" t="str">
        <f t="shared" si="352"/>
        <v/>
      </c>
      <c r="F3763" s="55" t="str">
        <f t="shared" si="353"/>
        <v/>
      </c>
      <c r="G3763" s="55" t="str">
        <f t="shared" si="354"/>
        <v/>
      </c>
      <c r="H3763" s="136" t="str">
        <f>IF(AND(M3763&gt;0,M3763&lt;='Summary STATS'!$C$22),1,"")</f>
        <v/>
      </c>
      <c r="J3763" s="26">
        <v>3762</v>
      </c>
      <c r="R3763" s="15"/>
      <c r="S3763" s="15"/>
      <c r="EZ3763" s="134"/>
      <c r="FA3763" s="134"/>
      <c r="FB3763" s="134"/>
      <c r="FC3763" s="134"/>
      <c r="FD3763" s="134"/>
    </row>
    <row r="3764" spans="2:160" x14ac:dyDescent="0.2">
      <c r="B3764" s="55">
        <f t="shared" si="349"/>
        <v>0</v>
      </c>
      <c r="C3764" s="55" t="str">
        <f t="shared" si="350"/>
        <v/>
      </c>
      <c r="D3764" s="55" t="str">
        <f t="shared" si="351"/>
        <v/>
      </c>
      <c r="E3764" s="55" t="str">
        <f t="shared" si="352"/>
        <v/>
      </c>
      <c r="F3764" s="55" t="str">
        <f t="shared" si="353"/>
        <v/>
      </c>
      <c r="G3764" s="55" t="str">
        <f t="shared" si="354"/>
        <v/>
      </c>
      <c r="H3764" s="136" t="str">
        <f>IF(AND(M3764&gt;0,M3764&lt;='Summary STATS'!$C$22),1,"")</f>
        <v/>
      </c>
      <c r="J3764" s="26">
        <v>3763</v>
      </c>
      <c r="R3764" s="15"/>
      <c r="S3764" s="15"/>
      <c r="EZ3764" s="134"/>
      <c r="FA3764" s="134"/>
      <c r="FB3764" s="134"/>
      <c r="FC3764" s="134"/>
      <c r="FD3764" s="134"/>
    </row>
    <row r="3765" spans="2:160" x14ac:dyDescent="0.2">
      <c r="B3765" s="55">
        <f t="shared" si="349"/>
        <v>0</v>
      </c>
      <c r="C3765" s="55" t="str">
        <f t="shared" si="350"/>
        <v/>
      </c>
      <c r="D3765" s="55" t="str">
        <f t="shared" si="351"/>
        <v/>
      </c>
      <c r="E3765" s="55" t="str">
        <f t="shared" si="352"/>
        <v/>
      </c>
      <c r="F3765" s="55" t="str">
        <f t="shared" si="353"/>
        <v/>
      </c>
      <c r="G3765" s="55" t="str">
        <f t="shared" si="354"/>
        <v/>
      </c>
      <c r="H3765" s="136" t="str">
        <f>IF(AND(M3765&gt;0,M3765&lt;='Summary STATS'!$C$22),1,"")</f>
        <v/>
      </c>
      <c r="J3765" s="26">
        <v>3764</v>
      </c>
      <c r="R3765" s="15"/>
      <c r="S3765" s="15"/>
      <c r="EZ3765" s="134"/>
      <c r="FA3765" s="134"/>
      <c r="FB3765" s="134"/>
      <c r="FC3765" s="134"/>
      <c r="FD3765" s="134"/>
    </row>
    <row r="3766" spans="2:160" x14ac:dyDescent="0.2">
      <c r="B3766" s="55">
        <f t="shared" si="349"/>
        <v>0</v>
      </c>
      <c r="C3766" s="55" t="str">
        <f t="shared" si="350"/>
        <v/>
      </c>
      <c r="D3766" s="55" t="str">
        <f t="shared" si="351"/>
        <v/>
      </c>
      <c r="E3766" s="55" t="str">
        <f t="shared" si="352"/>
        <v/>
      </c>
      <c r="F3766" s="55" t="str">
        <f t="shared" si="353"/>
        <v/>
      </c>
      <c r="G3766" s="55" t="str">
        <f t="shared" si="354"/>
        <v/>
      </c>
      <c r="H3766" s="136" t="str">
        <f>IF(AND(M3766&gt;0,M3766&lt;='Summary STATS'!$C$22),1,"")</f>
        <v/>
      </c>
      <c r="J3766" s="26">
        <v>3765</v>
      </c>
      <c r="R3766" s="15"/>
      <c r="S3766" s="15"/>
      <c r="EZ3766" s="134"/>
      <c r="FA3766" s="134"/>
      <c r="FB3766" s="134"/>
      <c r="FC3766" s="134"/>
      <c r="FD3766" s="134"/>
    </row>
    <row r="3767" spans="2:160" x14ac:dyDescent="0.2">
      <c r="B3767" s="55">
        <f t="shared" si="349"/>
        <v>0</v>
      </c>
      <c r="C3767" s="55" t="str">
        <f t="shared" si="350"/>
        <v/>
      </c>
      <c r="D3767" s="55" t="str">
        <f t="shared" si="351"/>
        <v/>
      </c>
      <c r="E3767" s="55" t="str">
        <f t="shared" si="352"/>
        <v/>
      </c>
      <c r="F3767" s="55" t="str">
        <f t="shared" si="353"/>
        <v/>
      </c>
      <c r="G3767" s="55" t="str">
        <f t="shared" si="354"/>
        <v/>
      </c>
      <c r="H3767" s="136" t="str">
        <f>IF(AND(M3767&gt;0,M3767&lt;='Summary STATS'!$C$22),1,"")</f>
        <v/>
      </c>
      <c r="J3767" s="26">
        <v>3766</v>
      </c>
      <c r="R3767" s="15"/>
      <c r="S3767" s="15"/>
      <c r="EZ3767" s="134"/>
      <c r="FA3767" s="134"/>
      <c r="FB3767" s="134"/>
      <c r="FC3767" s="134"/>
      <c r="FD3767" s="134"/>
    </row>
    <row r="3768" spans="2:160" x14ac:dyDescent="0.2">
      <c r="B3768" s="55">
        <f t="shared" si="349"/>
        <v>0</v>
      </c>
      <c r="C3768" s="55" t="str">
        <f t="shared" si="350"/>
        <v/>
      </c>
      <c r="D3768" s="55" t="str">
        <f t="shared" si="351"/>
        <v/>
      </c>
      <c r="E3768" s="55" t="str">
        <f t="shared" si="352"/>
        <v/>
      </c>
      <c r="F3768" s="55" t="str">
        <f t="shared" si="353"/>
        <v/>
      </c>
      <c r="G3768" s="55" t="str">
        <f t="shared" si="354"/>
        <v/>
      </c>
      <c r="H3768" s="136" t="str">
        <f>IF(AND(M3768&gt;0,M3768&lt;='Summary STATS'!$C$22),1,"")</f>
        <v/>
      </c>
      <c r="J3768" s="26">
        <v>3767</v>
      </c>
      <c r="R3768" s="15"/>
      <c r="S3768" s="15"/>
      <c r="EZ3768" s="134"/>
      <c r="FA3768" s="134"/>
      <c r="FB3768" s="134"/>
      <c r="FC3768" s="134"/>
      <c r="FD3768" s="134"/>
    </row>
    <row r="3769" spans="2:160" x14ac:dyDescent="0.2">
      <c r="B3769" s="55">
        <f t="shared" si="349"/>
        <v>0</v>
      </c>
      <c r="C3769" s="55" t="str">
        <f t="shared" si="350"/>
        <v/>
      </c>
      <c r="D3769" s="55" t="str">
        <f t="shared" si="351"/>
        <v/>
      </c>
      <c r="E3769" s="55" t="str">
        <f t="shared" si="352"/>
        <v/>
      </c>
      <c r="F3769" s="55" t="str">
        <f t="shared" si="353"/>
        <v/>
      </c>
      <c r="G3769" s="55" t="str">
        <f t="shared" si="354"/>
        <v/>
      </c>
      <c r="H3769" s="136" t="str">
        <f>IF(AND(M3769&gt;0,M3769&lt;='Summary STATS'!$C$22),1,"")</f>
        <v/>
      </c>
      <c r="J3769" s="26">
        <v>3768</v>
      </c>
      <c r="R3769" s="15"/>
      <c r="S3769" s="15"/>
      <c r="EZ3769" s="134"/>
      <c r="FA3769" s="134"/>
      <c r="FB3769" s="134"/>
      <c r="FC3769" s="134"/>
      <c r="FD3769" s="134"/>
    </row>
    <row r="3770" spans="2:160" x14ac:dyDescent="0.2">
      <c r="B3770" s="55">
        <f t="shared" si="349"/>
        <v>0</v>
      </c>
      <c r="C3770" s="55" t="str">
        <f t="shared" si="350"/>
        <v/>
      </c>
      <c r="D3770" s="55" t="str">
        <f t="shared" si="351"/>
        <v/>
      </c>
      <c r="E3770" s="55" t="str">
        <f t="shared" si="352"/>
        <v/>
      </c>
      <c r="F3770" s="55" t="str">
        <f t="shared" si="353"/>
        <v/>
      </c>
      <c r="G3770" s="55" t="str">
        <f t="shared" si="354"/>
        <v/>
      </c>
      <c r="H3770" s="136" t="str">
        <f>IF(AND(M3770&gt;0,M3770&lt;='Summary STATS'!$C$22),1,"")</f>
        <v/>
      </c>
      <c r="J3770" s="26">
        <v>3769</v>
      </c>
      <c r="R3770" s="15"/>
      <c r="S3770" s="15"/>
      <c r="EZ3770" s="134"/>
      <c r="FA3770" s="134"/>
      <c r="FB3770" s="134"/>
      <c r="FC3770" s="134"/>
      <c r="FD3770" s="134"/>
    </row>
    <row r="3771" spans="2:160" x14ac:dyDescent="0.2">
      <c r="B3771" s="55">
        <f t="shared" si="349"/>
        <v>0</v>
      </c>
      <c r="C3771" s="55" t="str">
        <f t="shared" si="350"/>
        <v/>
      </c>
      <c r="D3771" s="55" t="str">
        <f t="shared" si="351"/>
        <v/>
      </c>
      <c r="E3771" s="55" t="str">
        <f t="shared" si="352"/>
        <v/>
      </c>
      <c r="F3771" s="55" t="str">
        <f t="shared" si="353"/>
        <v/>
      </c>
      <c r="G3771" s="55" t="str">
        <f t="shared" si="354"/>
        <v/>
      </c>
      <c r="H3771" s="136" t="str">
        <f>IF(AND(M3771&gt;0,M3771&lt;='Summary STATS'!$C$22),1,"")</f>
        <v/>
      </c>
      <c r="J3771" s="26">
        <v>3770</v>
      </c>
      <c r="R3771" s="15"/>
      <c r="S3771" s="15"/>
      <c r="EZ3771" s="134"/>
      <c r="FA3771" s="134"/>
      <c r="FB3771" s="134"/>
      <c r="FC3771" s="134"/>
      <c r="FD3771" s="134"/>
    </row>
    <row r="3772" spans="2:160" x14ac:dyDescent="0.2">
      <c r="B3772" s="55">
        <f t="shared" si="349"/>
        <v>0</v>
      </c>
      <c r="C3772" s="55" t="str">
        <f t="shared" si="350"/>
        <v/>
      </c>
      <c r="D3772" s="55" t="str">
        <f t="shared" si="351"/>
        <v/>
      </c>
      <c r="E3772" s="55" t="str">
        <f t="shared" si="352"/>
        <v/>
      </c>
      <c r="F3772" s="55" t="str">
        <f t="shared" si="353"/>
        <v/>
      </c>
      <c r="G3772" s="55" t="str">
        <f t="shared" si="354"/>
        <v/>
      </c>
      <c r="H3772" s="136" t="str">
        <f>IF(AND(M3772&gt;0,M3772&lt;='Summary STATS'!$C$22),1,"")</f>
        <v/>
      </c>
      <c r="J3772" s="26">
        <v>3771</v>
      </c>
      <c r="R3772" s="15"/>
      <c r="S3772" s="15"/>
      <c r="EZ3772" s="134"/>
      <c r="FA3772" s="134"/>
      <c r="FB3772" s="134"/>
      <c r="FC3772" s="134"/>
      <c r="FD3772" s="134"/>
    </row>
    <row r="3773" spans="2:160" x14ac:dyDescent="0.2">
      <c r="B3773" s="55">
        <f t="shared" si="349"/>
        <v>0</v>
      </c>
      <c r="C3773" s="55" t="str">
        <f t="shared" si="350"/>
        <v/>
      </c>
      <c r="D3773" s="55" t="str">
        <f t="shared" si="351"/>
        <v/>
      </c>
      <c r="E3773" s="55" t="str">
        <f t="shared" si="352"/>
        <v/>
      </c>
      <c r="F3773" s="55" t="str">
        <f t="shared" si="353"/>
        <v/>
      </c>
      <c r="G3773" s="55" t="str">
        <f t="shared" si="354"/>
        <v/>
      </c>
      <c r="H3773" s="136" t="str">
        <f>IF(AND(M3773&gt;0,M3773&lt;='Summary STATS'!$C$22),1,"")</f>
        <v/>
      </c>
      <c r="J3773" s="26">
        <v>3772</v>
      </c>
      <c r="R3773" s="15"/>
      <c r="S3773" s="15"/>
      <c r="EZ3773" s="134"/>
      <c r="FA3773" s="134"/>
      <c r="FB3773" s="134"/>
      <c r="FC3773" s="134"/>
      <c r="FD3773" s="134"/>
    </row>
    <row r="3774" spans="2:160" x14ac:dyDescent="0.2">
      <c r="B3774" s="55">
        <f t="shared" si="349"/>
        <v>0</v>
      </c>
      <c r="C3774" s="55" t="str">
        <f t="shared" si="350"/>
        <v/>
      </c>
      <c r="D3774" s="55" t="str">
        <f t="shared" si="351"/>
        <v/>
      </c>
      <c r="E3774" s="55" t="str">
        <f t="shared" si="352"/>
        <v/>
      </c>
      <c r="F3774" s="55" t="str">
        <f t="shared" si="353"/>
        <v/>
      </c>
      <c r="G3774" s="55" t="str">
        <f t="shared" si="354"/>
        <v/>
      </c>
      <c r="H3774" s="136" t="str">
        <f>IF(AND(M3774&gt;0,M3774&lt;='Summary STATS'!$C$22),1,"")</f>
        <v/>
      </c>
      <c r="J3774" s="26">
        <v>3773</v>
      </c>
      <c r="R3774" s="15"/>
      <c r="S3774" s="15"/>
      <c r="EZ3774" s="134"/>
      <c r="FA3774" s="134"/>
      <c r="FB3774" s="134"/>
      <c r="FC3774" s="134"/>
      <c r="FD3774" s="134"/>
    </row>
    <row r="3775" spans="2:160" x14ac:dyDescent="0.2">
      <c r="B3775" s="55">
        <f t="shared" si="349"/>
        <v>0</v>
      </c>
      <c r="C3775" s="55" t="str">
        <f t="shared" si="350"/>
        <v/>
      </c>
      <c r="D3775" s="55" t="str">
        <f t="shared" si="351"/>
        <v/>
      </c>
      <c r="E3775" s="55" t="str">
        <f t="shared" si="352"/>
        <v/>
      </c>
      <c r="F3775" s="55" t="str">
        <f t="shared" si="353"/>
        <v/>
      </c>
      <c r="G3775" s="55" t="str">
        <f t="shared" si="354"/>
        <v/>
      </c>
      <c r="H3775" s="136" t="str">
        <f>IF(AND(M3775&gt;0,M3775&lt;='Summary STATS'!$C$22),1,"")</f>
        <v/>
      </c>
      <c r="J3775" s="26">
        <v>3774</v>
      </c>
      <c r="R3775" s="15"/>
      <c r="S3775" s="15"/>
      <c r="EZ3775" s="134"/>
      <c r="FA3775" s="134"/>
      <c r="FB3775" s="134"/>
      <c r="FC3775" s="134"/>
      <c r="FD3775" s="134"/>
    </row>
    <row r="3776" spans="2:160" x14ac:dyDescent="0.2">
      <c r="B3776" s="55">
        <f t="shared" si="349"/>
        <v>0</v>
      </c>
      <c r="C3776" s="55" t="str">
        <f t="shared" si="350"/>
        <v/>
      </c>
      <c r="D3776" s="55" t="str">
        <f t="shared" si="351"/>
        <v/>
      </c>
      <c r="E3776" s="55" t="str">
        <f t="shared" si="352"/>
        <v/>
      </c>
      <c r="F3776" s="55" t="str">
        <f t="shared" si="353"/>
        <v/>
      </c>
      <c r="G3776" s="55" t="str">
        <f t="shared" si="354"/>
        <v/>
      </c>
      <c r="H3776" s="136" t="str">
        <f>IF(AND(M3776&gt;0,M3776&lt;='Summary STATS'!$C$22),1,"")</f>
        <v/>
      </c>
      <c r="J3776" s="26">
        <v>3775</v>
      </c>
      <c r="R3776" s="15"/>
      <c r="S3776" s="15"/>
      <c r="EZ3776" s="134"/>
      <c r="FA3776" s="134"/>
      <c r="FB3776" s="134"/>
      <c r="FC3776" s="134"/>
      <c r="FD3776" s="134"/>
    </row>
    <row r="3777" spans="2:160" x14ac:dyDescent="0.2">
      <c r="B3777" s="55">
        <f t="shared" si="349"/>
        <v>0</v>
      </c>
      <c r="C3777" s="55" t="str">
        <f t="shared" si="350"/>
        <v/>
      </c>
      <c r="D3777" s="55" t="str">
        <f t="shared" si="351"/>
        <v/>
      </c>
      <c r="E3777" s="55" t="str">
        <f t="shared" si="352"/>
        <v/>
      </c>
      <c r="F3777" s="55" t="str">
        <f t="shared" si="353"/>
        <v/>
      </c>
      <c r="G3777" s="55" t="str">
        <f t="shared" si="354"/>
        <v/>
      </c>
      <c r="H3777" s="136" t="str">
        <f>IF(AND(M3777&gt;0,M3777&lt;='Summary STATS'!$C$22),1,"")</f>
        <v/>
      </c>
      <c r="J3777" s="26">
        <v>3776</v>
      </c>
      <c r="R3777" s="15"/>
      <c r="S3777" s="15"/>
      <c r="EZ3777" s="134"/>
      <c r="FA3777" s="134"/>
      <c r="FB3777" s="134"/>
      <c r="FC3777" s="134"/>
      <c r="FD3777" s="134"/>
    </row>
    <row r="3778" spans="2:160" x14ac:dyDescent="0.2">
      <c r="B3778" s="55">
        <f t="shared" ref="B3778:B3841" si="355">COUNT(R3778:EY3778,FE3778:FM3778)</f>
        <v>0</v>
      </c>
      <c r="C3778" s="55" t="str">
        <f t="shared" ref="C3778:C3841" si="356">IF(COUNT(R3778:EY3778,FE3778:FM3778)&gt;0,COUNT(R3778:EY3778,FE3778:FM3778),"")</f>
        <v/>
      </c>
      <c r="D3778" s="55" t="str">
        <f t="shared" ref="D3778:D3841" si="357">IF(COUNT(T3778:BJ3778,BL3778:BT3778,BV3778:CB3778,CD3778:EY3778,FE3778:FM3778)&gt;0,COUNT(T3778:BJ3778,BL3778:BT3778,BV3778:CB3778,CD3778:EY3778,FE3778:FM3778),"")</f>
        <v/>
      </c>
      <c r="E3778" s="55" t="str">
        <f t="shared" ref="E3778:E3841" si="358">IF(H3778=1,COUNT(R3778:EY3778,FE3778:FM3778),"")</f>
        <v/>
      </c>
      <c r="F3778" s="55" t="str">
        <f t="shared" ref="F3778:F3841" si="359">IF(H3778=1,COUNT(T3778:BJ3778,BL3778:BT3778,BV3778:CB3778,CD3778:EY3778,FE3778:FM3778),"")</f>
        <v/>
      </c>
      <c r="G3778" s="55" t="str">
        <f t="shared" si="354"/>
        <v/>
      </c>
      <c r="H3778" s="136" t="str">
        <f>IF(AND(M3778&gt;0,M3778&lt;='Summary STATS'!$C$22),1,"")</f>
        <v/>
      </c>
      <c r="J3778" s="26">
        <v>3777</v>
      </c>
      <c r="R3778" s="15"/>
      <c r="S3778" s="15"/>
      <c r="EZ3778" s="134"/>
      <c r="FA3778" s="134"/>
      <c r="FB3778" s="134"/>
      <c r="FC3778" s="134"/>
      <c r="FD3778" s="134"/>
    </row>
    <row r="3779" spans="2:160" x14ac:dyDescent="0.2">
      <c r="B3779" s="55">
        <f t="shared" si="355"/>
        <v>0</v>
      </c>
      <c r="C3779" s="55" t="str">
        <f t="shared" si="356"/>
        <v/>
      </c>
      <c r="D3779" s="55" t="str">
        <f t="shared" si="357"/>
        <v/>
      </c>
      <c r="E3779" s="55" t="str">
        <f t="shared" si="358"/>
        <v/>
      </c>
      <c r="F3779" s="55" t="str">
        <f t="shared" si="359"/>
        <v/>
      </c>
      <c r="G3779" s="55" t="str">
        <f t="shared" si="354"/>
        <v/>
      </c>
      <c r="H3779" s="136" t="str">
        <f>IF(AND(M3779&gt;0,M3779&lt;='Summary STATS'!$C$22),1,"")</f>
        <v/>
      </c>
      <c r="J3779" s="26">
        <v>3778</v>
      </c>
      <c r="R3779" s="15"/>
      <c r="S3779" s="15"/>
      <c r="EZ3779" s="134"/>
      <c r="FA3779" s="134"/>
      <c r="FB3779" s="134"/>
      <c r="FC3779" s="134"/>
      <c r="FD3779" s="134"/>
    </row>
    <row r="3780" spans="2:160" x14ac:dyDescent="0.2">
      <c r="B3780" s="55">
        <f t="shared" si="355"/>
        <v>0</v>
      </c>
      <c r="C3780" s="55" t="str">
        <f t="shared" si="356"/>
        <v/>
      </c>
      <c r="D3780" s="55" t="str">
        <f t="shared" si="357"/>
        <v/>
      </c>
      <c r="E3780" s="55" t="str">
        <f t="shared" si="358"/>
        <v/>
      </c>
      <c r="F3780" s="55" t="str">
        <f t="shared" si="359"/>
        <v/>
      </c>
      <c r="G3780" s="55" t="str">
        <f t="shared" si="354"/>
        <v/>
      </c>
      <c r="H3780" s="136" t="str">
        <f>IF(AND(M3780&gt;0,M3780&lt;='Summary STATS'!$C$22),1,"")</f>
        <v/>
      </c>
      <c r="J3780" s="26">
        <v>3779</v>
      </c>
      <c r="R3780" s="15"/>
      <c r="S3780" s="15"/>
      <c r="EZ3780" s="134"/>
      <c r="FA3780" s="134"/>
      <c r="FB3780" s="134"/>
      <c r="FC3780" s="134"/>
      <c r="FD3780" s="134"/>
    </row>
    <row r="3781" spans="2:160" x14ac:dyDescent="0.2">
      <c r="B3781" s="55">
        <f t="shared" si="355"/>
        <v>0</v>
      </c>
      <c r="C3781" s="55" t="str">
        <f t="shared" si="356"/>
        <v/>
      </c>
      <c r="D3781" s="55" t="str">
        <f t="shared" si="357"/>
        <v/>
      </c>
      <c r="E3781" s="55" t="str">
        <f t="shared" si="358"/>
        <v/>
      </c>
      <c r="F3781" s="55" t="str">
        <f t="shared" si="359"/>
        <v/>
      </c>
      <c r="G3781" s="55" t="str">
        <f t="shared" si="354"/>
        <v/>
      </c>
      <c r="H3781" s="136" t="str">
        <f>IF(AND(M3781&gt;0,M3781&lt;='Summary STATS'!$C$22),1,"")</f>
        <v/>
      </c>
      <c r="J3781" s="26">
        <v>3780</v>
      </c>
      <c r="R3781" s="15"/>
      <c r="S3781" s="15"/>
      <c r="EZ3781" s="134"/>
      <c r="FA3781" s="134"/>
      <c r="FB3781" s="134"/>
      <c r="FC3781" s="134"/>
      <c r="FD3781" s="134"/>
    </row>
    <row r="3782" spans="2:160" x14ac:dyDescent="0.2">
      <c r="B3782" s="55">
        <f t="shared" si="355"/>
        <v>0</v>
      </c>
      <c r="C3782" s="55" t="str">
        <f t="shared" si="356"/>
        <v/>
      </c>
      <c r="D3782" s="55" t="str">
        <f t="shared" si="357"/>
        <v/>
      </c>
      <c r="E3782" s="55" t="str">
        <f t="shared" si="358"/>
        <v/>
      </c>
      <c r="F3782" s="55" t="str">
        <f t="shared" si="359"/>
        <v/>
      </c>
      <c r="G3782" s="55" t="str">
        <f t="shared" si="354"/>
        <v/>
      </c>
      <c r="H3782" s="136" t="str">
        <f>IF(AND(M3782&gt;0,M3782&lt;='Summary STATS'!$C$22),1,"")</f>
        <v/>
      </c>
      <c r="J3782" s="26">
        <v>3781</v>
      </c>
      <c r="R3782" s="15"/>
      <c r="S3782" s="15"/>
      <c r="EZ3782" s="134"/>
      <c r="FA3782" s="134"/>
      <c r="FB3782" s="134"/>
      <c r="FC3782" s="134"/>
      <c r="FD3782" s="134"/>
    </row>
    <row r="3783" spans="2:160" x14ac:dyDescent="0.2">
      <c r="B3783" s="55">
        <f t="shared" si="355"/>
        <v>0</v>
      </c>
      <c r="C3783" s="55" t="str">
        <f t="shared" si="356"/>
        <v/>
      </c>
      <c r="D3783" s="55" t="str">
        <f t="shared" si="357"/>
        <v/>
      </c>
      <c r="E3783" s="55" t="str">
        <f t="shared" si="358"/>
        <v/>
      </c>
      <c r="F3783" s="55" t="str">
        <f t="shared" si="359"/>
        <v/>
      </c>
      <c r="G3783" s="55" t="str">
        <f t="shared" si="354"/>
        <v/>
      </c>
      <c r="H3783" s="136" t="str">
        <f>IF(AND(M3783&gt;0,M3783&lt;='Summary STATS'!$C$22),1,"")</f>
        <v/>
      </c>
      <c r="J3783" s="26">
        <v>3782</v>
      </c>
      <c r="R3783" s="15"/>
      <c r="S3783" s="15"/>
      <c r="EZ3783" s="134"/>
      <c r="FA3783" s="134"/>
      <c r="FB3783" s="134"/>
      <c r="FC3783" s="134"/>
      <c r="FD3783" s="134"/>
    </row>
    <row r="3784" spans="2:160" x14ac:dyDescent="0.2">
      <c r="B3784" s="55">
        <f t="shared" si="355"/>
        <v>0</v>
      </c>
      <c r="C3784" s="55" t="str">
        <f t="shared" si="356"/>
        <v/>
      </c>
      <c r="D3784" s="55" t="str">
        <f t="shared" si="357"/>
        <v/>
      </c>
      <c r="E3784" s="55" t="str">
        <f t="shared" si="358"/>
        <v/>
      </c>
      <c r="F3784" s="55" t="str">
        <f t="shared" si="359"/>
        <v/>
      </c>
      <c r="G3784" s="55" t="str">
        <f t="shared" si="354"/>
        <v/>
      </c>
      <c r="H3784" s="136" t="str">
        <f>IF(AND(M3784&gt;0,M3784&lt;='Summary STATS'!$C$22),1,"")</f>
        <v/>
      </c>
      <c r="J3784" s="26">
        <v>3783</v>
      </c>
      <c r="R3784" s="15"/>
      <c r="S3784" s="15"/>
      <c r="EZ3784" s="134"/>
      <c r="FA3784" s="134"/>
      <c r="FB3784" s="134"/>
      <c r="FC3784" s="134"/>
      <c r="FD3784" s="134"/>
    </row>
    <row r="3785" spans="2:160" x14ac:dyDescent="0.2">
      <c r="B3785" s="55">
        <f t="shared" si="355"/>
        <v>0</v>
      </c>
      <c r="C3785" s="55" t="str">
        <f t="shared" si="356"/>
        <v/>
      </c>
      <c r="D3785" s="55" t="str">
        <f t="shared" si="357"/>
        <v/>
      </c>
      <c r="E3785" s="55" t="str">
        <f t="shared" si="358"/>
        <v/>
      </c>
      <c r="F3785" s="55" t="str">
        <f t="shared" si="359"/>
        <v/>
      </c>
      <c r="G3785" s="55" t="str">
        <f t="shared" si="354"/>
        <v/>
      </c>
      <c r="H3785" s="136" t="str">
        <f>IF(AND(M3785&gt;0,M3785&lt;='Summary STATS'!$C$22),1,"")</f>
        <v/>
      </c>
      <c r="J3785" s="26">
        <v>3784</v>
      </c>
      <c r="R3785" s="15"/>
      <c r="S3785" s="15"/>
      <c r="EZ3785" s="134"/>
      <c r="FA3785" s="134"/>
      <c r="FB3785" s="134"/>
      <c r="FC3785" s="134"/>
      <c r="FD3785" s="134"/>
    </row>
    <row r="3786" spans="2:160" x14ac:dyDescent="0.2">
      <c r="B3786" s="55">
        <f t="shared" si="355"/>
        <v>0</v>
      </c>
      <c r="C3786" s="55" t="str">
        <f t="shared" si="356"/>
        <v/>
      </c>
      <c r="D3786" s="55" t="str">
        <f t="shared" si="357"/>
        <v/>
      </c>
      <c r="E3786" s="55" t="str">
        <f t="shared" si="358"/>
        <v/>
      </c>
      <c r="F3786" s="55" t="str">
        <f t="shared" si="359"/>
        <v/>
      </c>
      <c r="G3786" s="55" t="str">
        <f t="shared" si="354"/>
        <v/>
      </c>
      <c r="H3786" s="136" t="str">
        <f>IF(AND(M3786&gt;0,M3786&lt;='Summary STATS'!$C$22),1,"")</f>
        <v/>
      </c>
      <c r="J3786" s="26">
        <v>3785</v>
      </c>
      <c r="R3786" s="15"/>
      <c r="S3786" s="15"/>
      <c r="EZ3786" s="134"/>
      <c r="FA3786" s="134"/>
      <c r="FB3786" s="134"/>
      <c r="FC3786" s="134"/>
      <c r="FD3786" s="134"/>
    </row>
    <row r="3787" spans="2:160" x14ac:dyDescent="0.2">
      <c r="B3787" s="55">
        <f t="shared" si="355"/>
        <v>0</v>
      </c>
      <c r="C3787" s="55" t="str">
        <f t="shared" si="356"/>
        <v/>
      </c>
      <c r="D3787" s="55" t="str">
        <f t="shared" si="357"/>
        <v/>
      </c>
      <c r="E3787" s="55" t="str">
        <f t="shared" si="358"/>
        <v/>
      </c>
      <c r="F3787" s="55" t="str">
        <f t="shared" si="359"/>
        <v/>
      </c>
      <c r="G3787" s="55" t="str">
        <f t="shared" si="354"/>
        <v/>
      </c>
      <c r="H3787" s="136" t="str">
        <f>IF(AND(M3787&gt;0,M3787&lt;='Summary STATS'!$C$22),1,"")</f>
        <v/>
      </c>
      <c r="J3787" s="26">
        <v>3786</v>
      </c>
      <c r="R3787" s="15"/>
      <c r="S3787" s="15"/>
      <c r="EZ3787" s="134"/>
      <c r="FA3787" s="134"/>
      <c r="FB3787" s="134"/>
      <c r="FC3787" s="134"/>
      <c r="FD3787" s="134"/>
    </row>
    <row r="3788" spans="2:160" x14ac:dyDescent="0.2">
      <c r="B3788" s="55">
        <f t="shared" si="355"/>
        <v>0</v>
      </c>
      <c r="C3788" s="55" t="str">
        <f t="shared" si="356"/>
        <v/>
      </c>
      <c r="D3788" s="55" t="str">
        <f t="shared" si="357"/>
        <v/>
      </c>
      <c r="E3788" s="55" t="str">
        <f t="shared" si="358"/>
        <v/>
      </c>
      <c r="F3788" s="55" t="str">
        <f t="shared" si="359"/>
        <v/>
      </c>
      <c r="G3788" s="55" t="str">
        <f t="shared" si="354"/>
        <v/>
      </c>
      <c r="H3788" s="136" t="str">
        <f>IF(AND(M3788&gt;0,M3788&lt;='Summary STATS'!$C$22),1,"")</f>
        <v/>
      </c>
      <c r="J3788" s="26">
        <v>3787</v>
      </c>
      <c r="R3788" s="15"/>
      <c r="S3788" s="15"/>
      <c r="EZ3788" s="134"/>
      <c r="FA3788" s="134"/>
      <c r="FB3788" s="134"/>
      <c r="FC3788" s="134"/>
      <c r="FD3788" s="134"/>
    </row>
    <row r="3789" spans="2:160" x14ac:dyDescent="0.2">
      <c r="B3789" s="55">
        <f t="shared" si="355"/>
        <v>0</v>
      </c>
      <c r="C3789" s="55" t="str">
        <f t="shared" si="356"/>
        <v/>
      </c>
      <c r="D3789" s="55" t="str">
        <f t="shared" si="357"/>
        <v/>
      </c>
      <c r="E3789" s="55" t="str">
        <f t="shared" si="358"/>
        <v/>
      </c>
      <c r="F3789" s="55" t="str">
        <f t="shared" si="359"/>
        <v/>
      </c>
      <c r="G3789" s="55" t="str">
        <f t="shared" si="354"/>
        <v/>
      </c>
      <c r="H3789" s="136" t="str">
        <f>IF(AND(M3789&gt;0,M3789&lt;='Summary STATS'!$C$22),1,"")</f>
        <v/>
      </c>
      <c r="J3789" s="26">
        <v>3788</v>
      </c>
      <c r="R3789" s="15"/>
      <c r="S3789" s="15"/>
      <c r="EZ3789" s="134"/>
      <c r="FA3789" s="134"/>
      <c r="FB3789" s="134"/>
      <c r="FC3789" s="134"/>
      <c r="FD3789" s="134"/>
    </row>
    <row r="3790" spans="2:160" x14ac:dyDescent="0.2">
      <c r="B3790" s="55">
        <f t="shared" si="355"/>
        <v>0</v>
      </c>
      <c r="C3790" s="55" t="str">
        <f t="shared" si="356"/>
        <v/>
      </c>
      <c r="D3790" s="55" t="str">
        <f t="shared" si="357"/>
        <v/>
      </c>
      <c r="E3790" s="55" t="str">
        <f t="shared" si="358"/>
        <v/>
      </c>
      <c r="F3790" s="55" t="str">
        <f t="shared" si="359"/>
        <v/>
      </c>
      <c r="G3790" s="55" t="str">
        <f t="shared" si="354"/>
        <v/>
      </c>
      <c r="H3790" s="136" t="str">
        <f>IF(AND(M3790&gt;0,M3790&lt;='Summary STATS'!$C$22),1,"")</f>
        <v/>
      </c>
      <c r="J3790" s="26">
        <v>3789</v>
      </c>
      <c r="R3790" s="15"/>
      <c r="S3790" s="15"/>
      <c r="EZ3790" s="134"/>
      <c r="FA3790" s="134"/>
      <c r="FB3790" s="134"/>
      <c r="FC3790" s="134"/>
      <c r="FD3790" s="134"/>
    </row>
    <row r="3791" spans="2:160" x14ac:dyDescent="0.2">
      <c r="B3791" s="55">
        <f t="shared" si="355"/>
        <v>0</v>
      </c>
      <c r="C3791" s="55" t="str">
        <f t="shared" si="356"/>
        <v/>
      </c>
      <c r="D3791" s="55" t="str">
        <f t="shared" si="357"/>
        <v/>
      </c>
      <c r="E3791" s="55" t="str">
        <f t="shared" si="358"/>
        <v/>
      </c>
      <c r="F3791" s="55" t="str">
        <f t="shared" si="359"/>
        <v/>
      </c>
      <c r="G3791" s="55" t="str">
        <f t="shared" si="354"/>
        <v/>
      </c>
      <c r="H3791" s="136" t="str">
        <f>IF(AND(M3791&gt;0,M3791&lt;='Summary STATS'!$C$22),1,"")</f>
        <v/>
      </c>
      <c r="J3791" s="26">
        <v>3790</v>
      </c>
      <c r="R3791" s="15"/>
      <c r="S3791" s="15"/>
      <c r="EZ3791" s="134"/>
      <c r="FA3791" s="134"/>
      <c r="FB3791" s="134"/>
      <c r="FC3791" s="134"/>
      <c r="FD3791" s="134"/>
    </row>
    <row r="3792" spans="2:160" x14ac:dyDescent="0.2">
      <c r="B3792" s="55">
        <f t="shared" si="355"/>
        <v>0</v>
      </c>
      <c r="C3792" s="55" t="str">
        <f t="shared" si="356"/>
        <v/>
      </c>
      <c r="D3792" s="55" t="str">
        <f t="shared" si="357"/>
        <v/>
      </c>
      <c r="E3792" s="55" t="str">
        <f t="shared" si="358"/>
        <v/>
      </c>
      <c r="F3792" s="55" t="str">
        <f t="shared" si="359"/>
        <v/>
      </c>
      <c r="G3792" s="55" t="str">
        <f t="shared" si="354"/>
        <v/>
      </c>
      <c r="H3792" s="136" t="str">
        <f>IF(AND(M3792&gt;0,M3792&lt;='Summary STATS'!$C$22),1,"")</f>
        <v/>
      </c>
      <c r="J3792" s="26">
        <v>3791</v>
      </c>
      <c r="R3792" s="15"/>
      <c r="S3792" s="15"/>
      <c r="EZ3792" s="134"/>
      <c r="FA3792" s="134"/>
      <c r="FB3792" s="134"/>
      <c r="FC3792" s="134"/>
      <c r="FD3792" s="134"/>
    </row>
    <row r="3793" spans="2:160" x14ac:dyDescent="0.2">
      <c r="B3793" s="55">
        <f t="shared" si="355"/>
        <v>0</v>
      </c>
      <c r="C3793" s="55" t="str">
        <f t="shared" si="356"/>
        <v/>
      </c>
      <c r="D3793" s="55" t="str">
        <f t="shared" si="357"/>
        <v/>
      </c>
      <c r="E3793" s="55" t="str">
        <f t="shared" si="358"/>
        <v/>
      </c>
      <c r="F3793" s="55" t="str">
        <f t="shared" si="359"/>
        <v/>
      </c>
      <c r="G3793" s="55" t="str">
        <f t="shared" si="354"/>
        <v/>
      </c>
      <c r="H3793" s="136" t="str">
        <f>IF(AND(M3793&gt;0,M3793&lt;='Summary STATS'!$C$22),1,"")</f>
        <v/>
      </c>
      <c r="J3793" s="26">
        <v>3792</v>
      </c>
      <c r="R3793" s="15"/>
      <c r="S3793" s="15"/>
      <c r="EZ3793" s="134"/>
      <c r="FA3793" s="134"/>
      <c r="FB3793" s="134"/>
      <c r="FC3793" s="134"/>
      <c r="FD3793" s="134"/>
    </row>
    <row r="3794" spans="2:160" x14ac:dyDescent="0.2">
      <c r="B3794" s="55">
        <f t="shared" si="355"/>
        <v>0</v>
      </c>
      <c r="C3794" s="55" t="str">
        <f t="shared" si="356"/>
        <v/>
      </c>
      <c r="D3794" s="55" t="str">
        <f t="shared" si="357"/>
        <v/>
      </c>
      <c r="E3794" s="55" t="str">
        <f t="shared" si="358"/>
        <v/>
      </c>
      <c r="F3794" s="55" t="str">
        <f t="shared" si="359"/>
        <v/>
      </c>
      <c r="G3794" s="55" t="str">
        <f t="shared" si="354"/>
        <v/>
      </c>
      <c r="H3794" s="136" t="str">
        <f>IF(AND(M3794&gt;0,M3794&lt;='Summary STATS'!$C$22),1,"")</f>
        <v/>
      </c>
      <c r="J3794" s="26">
        <v>3793</v>
      </c>
      <c r="R3794" s="15"/>
      <c r="S3794" s="15"/>
      <c r="EZ3794" s="134"/>
      <c r="FA3794" s="134"/>
      <c r="FB3794" s="134"/>
      <c r="FC3794" s="134"/>
      <c r="FD3794" s="134"/>
    </row>
    <row r="3795" spans="2:160" x14ac:dyDescent="0.2">
      <c r="B3795" s="55">
        <f t="shared" si="355"/>
        <v>0</v>
      </c>
      <c r="C3795" s="55" t="str">
        <f t="shared" si="356"/>
        <v/>
      </c>
      <c r="D3795" s="55" t="str">
        <f t="shared" si="357"/>
        <v/>
      </c>
      <c r="E3795" s="55" t="str">
        <f t="shared" si="358"/>
        <v/>
      </c>
      <c r="F3795" s="55" t="str">
        <f t="shared" si="359"/>
        <v/>
      </c>
      <c r="G3795" s="55" t="str">
        <f t="shared" si="354"/>
        <v/>
      </c>
      <c r="H3795" s="136" t="str">
        <f>IF(AND(M3795&gt;0,M3795&lt;='Summary STATS'!$C$22),1,"")</f>
        <v/>
      </c>
      <c r="J3795" s="26">
        <v>3794</v>
      </c>
      <c r="R3795" s="15"/>
      <c r="S3795" s="15"/>
      <c r="EZ3795" s="134"/>
      <c r="FA3795" s="134"/>
      <c r="FB3795" s="134"/>
      <c r="FC3795" s="134"/>
      <c r="FD3795" s="134"/>
    </row>
    <row r="3796" spans="2:160" x14ac:dyDescent="0.2">
      <c r="B3796" s="55">
        <f t="shared" si="355"/>
        <v>0</v>
      </c>
      <c r="C3796" s="55" t="str">
        <f t="shared" si="356"/>
        <v/>
      </c>
      <c r="D3796" s="55" t="str">
        <f t="shared" si="357"/>
        <v/>
      </c>
      <c r="E3796" s="55" t="str">
        <f t="shared" si="358"/>
        <v/>
      </c>
      <c r="F3796" s="55" t="str">
        <f t="shared" si="359"/>
        <v/>
      </c>
      <c r="G3796" s="55" t="str">
        <f t="shared" si="354"/>
        <v/>
      </c>
      <c r="H3796" s="136" t="str">
        <f>IF(AND(M3796&gt;0,M3796&lt;='Summary STATS'!$C$22),1,"")</f>
        <v/>
      </c>
      <c r="J3796" s="26">
        <v>3795</v>
      </c>
      <c r="R3796" s="15"/>
      <c r="S3796" s="15"/>
      <c r="EZ3796" s="134"/>
      <c r="FA3796" s="134"/>
      <c r="FB3796" s="134"/>
      <c r="FC3796" s="134"/>
      <c r="FD3796" s="134"/>
    </row>
    <row r="3797" spans="2:160" x14ac:dyDescent="0.2">
      <c r="B3797" s="55">
        <f t="shared" si="355"/>
        <v>0</v>
      </c>
      <c r="C3797" s="55" t="str">
        <f t="shared" si="356"/>
        <v/>
      </c>
      <c r="D3797" s="55" t="str">
        <f t="shared" si="357"/>
        <v/>
      </c>
      <c r="E3797" s="55" t="str">
        <f t="shared" si="358"/>
        <v/>
      </c>
      <c r="F3797" s="55" t="str">
        <f t="shared" si="359"/>
        <v/>
      </c>
      <c r="G3797" s="55" t="str">
        <f t="shared" si="354"/>
        <v/>
      </c>
      <c r="H3797" s="136" t="str">
        <f>IF(AND(M3797&gt;0,M3797&lt;='Summary STATS'!$C$22),1,"")</f>
        <v/>
      </c>
      <c r="J3797" s="26">
        <v>3796</v>
      </c>
      <c r="R3797" s="15"/>
      <c r="S3797" s="15"/>
      <c r="EZ3797" s="134"/>
      <c r="FA3797" s="134"/>
      <c r="FB3797" s="134"/>
      <c r="FC3797" s="134"/>
      <c r="FD3797" s="134"/>
    </row>
    <row r="3798" spans="2:160" x14ac:dyDescent="0.2">
      <c r="B3798" s="55">
        <f t="shared" si="355"/>
        <v>0</v>
      </c>
      <c r="C3798" s="55" t="str">
        <f t="shared" si="356"/>
        <v/>
      </c>
      <c r="D3798" s="55" t="str">
        <f t="shared" si="357"/>
        <v/>
      </c>
      <c r="E3798" s="55" t="str">
        <f t="shared" si="358"/>
        <v/>
      </c>
      <c r="F3798" s="55" t="str">
        <f t="shared" si="359"/>
        <v/>
      </c>
      <c r="G3798" s="55" t="str">
        <f t="shared" si="354"/>
        <v/>
      </c>
      <c r="H3798" s="136" t="str">
        <f>IF(AND(M3798&gt;0,M3798&lt;='Summary STATS'!$C$22),1,"")</f>
        <v/>
      </c>
      <c r="J3798" s="26">
        <v>3797</v>
      </c>
      <c r="R3798" s="15"/>
      <c r="S3798" s="15"/>
      <c r="EZ3798" s="134"/>
      <c r="FA3798" s="134"/>
      <c r="FB3798" s="134"/>
      <c r="FC3798" s="134"/>
      <c r="FD3798" s="134"/>
    </row>
    <row r="3799" spans="2:160" x14ac:dyDescent="0.2">
      <c r="B3799" s="55">
        <f t="shared" si="355"/>
        <v>0</v>
      </c>
      <c r="C3799" s="55" t="str">
        <f t="shared" si="356"/>
        <v/>
      </c>
      <c r="D3799" s="55" t="str">
        <f t="shared" si="357"/>
        <v/>
      </c>
      <c r="E3799" s="55" t="str">
        <f t="shared" si="358"/>
        <v/>
      </c>
      <c r="F3799" s="55" t="str">
        <f t="shared" si="359"/>
        <v/>
      </c>
      <c r="G3799" s="55" t="str">
        <f t="shared" si="354"/>
        <v/>
      </c>
      <c r="H3799" s="136" t="str">
        <f>IF(AND(M3799&gt;0,M3799&lt;='Summary STATS'!$C$22),1,"")</f>
        <v/>
      </c>
      <c r="J3799" s="26">
        <v>3798</v>
      </c>
      <c r="R3799" s="15"/>
      <c r="S3799" s="15"/>
      <c r="EZ3799" s="134"/>
      <c r="FA3799" s="134"/>
      <c r="FB3799" s="134"/>
      <c r="FC3799" s="134"/>
      <c r="FD3799" s="134"/>
    </row>
    <row r="3800" spans="2:160" x14ac:dyDescent="0.2">
      <c r="B3800" s="55">
        <f t="shared" si="355"/>
        <v>0</v>
      </c>
      <c r="C3800" s="55" t="str">
        <f t="shared" si="356"/>
        <v/>
      </c>
      <c r="D3800" s="55" t="str">
        <f t="shared" si="357"/>
        <v/>
      </c>
      <c r="E3800" s="55" t="str">
        <f t="shared" si="358"/>
        <v/>
      </c>
      <c r="F3800" s="55" t="str">
        <f t="shared" si="359"/>
        <v/>
      </c>
      <c r="G3800" s="55" t="str">
        <f t="shared" si="354"/>
        <v/>
      </c>
      <c r="H3800" s="136" t="str">
        <f>IF(AND(M3800&gt;0,M3800&lt;='Summary STATS'!$C$22),1,"")</f>
        <v/>
      </c>
      <c r="J3800" s="26">
        <v>3799</v>
      </c>
      <c r="R3800" s="15"/>
      <c r="S3800" s="15"/>
      <c r="EZ3800" s="134"/>
      <c r="FA3800" s="134"/>
      <c r="FB3800" s="134"/>
      <c r="FC3800" s="134"/>
      <c r="FD3800" s="134"/>
    </row>
    <row r="3801" spans="2:160" x14ac:dyDescent="0.2">
      <c r="B3801" s="55">
        <f t="shared" si="355"/>
        <v>0</v>
      </c>
      <c r="C3801" s="55" t="str">
        <f t="shared" si="356"/>
        <v/>
      </c>
      <c r="D3801" s="55" t="str">
        <f t="shared" si="357"/>
        <v/>
      </c>
      <c r="E3801" s="55" t="str">
        <f t="shared" si="358"/>
        <v/>
      </c>
      <c r="F3801" s="55" t="str">
        <f t="shared" si="359"/>
        <v/>
      </c>
      <c r="G3801" s="55" t="str">
        <f t="shared" si="354"/>
        <v/>
      </c>
      <c r="H3801" s="136" t="str">
        <f>IF(AND(M3801&gt;0,M3801&lt;='Summary STATS'!$C$22),1,"")</f>
        <v/>
      </c>
      <c r="J3801" s="26">
        <v>3800</v>
      </c>
      <c r="R3801" s="15"/>
      <c r="S3801" s="15"/>
      <c r="EZ3801" s="134"/>
      <c r="FA3801" s="134"/>
      <c r="FB3801" s="134"/>
      <c r="FC3801" s="134"/>
      <c r="FD3801" s="134"/>
    </row>
    <row r="3802" spans="2:160" x14ac:dyDescent="0.2">
      <c r="B3802" s="55">
        <f t="shared" si="355"/>
        <v>0</v>
      </c>
      <c r="C3802" s="55" t="str">
        <f t="shared" si="356"/>
        <v/>
      </c>
      <c r="D3802" s="55" t="str">
        <f t="shared" si="357"/>
        <v/>
      </c>
      <c r="E3802" s="55" t="str">
        <f t="shared" si="358"/>
        <v/>
      </c>
      <c r="F3802" s="55" t="str">
        <f t="shared" si="359"/>
        <v/>
      </c>
      <c r="G3802" s="55" t="str">
        <f t="shared" ref="G3802:G3865" si="360">IF($B3802&gt;=1,$M3802,"")</f>
        <v/>
      </c>
      <c r="H3802" s="136" t="str">
        <f>IF(AND(M3802&gt;0,M3802&lt;='Summary STATS'!$C$22),1,"")</f>
        <v/>
      </c>
      <c r="J3802" s="26">
        <v>3801</v>
      </c>
      <c r="R3802" s="15"/>
      <c r="S3802" s="15"/>
      <c r="EZ3802" s="134"/>
      <c r="FA3802" s="134"/>
      <c r="FB3802" s="134"/>
      <c r="FC3802" s="134"/>
      <c r="FD3802" s="134"/>
    </row>
    <row r="3803" spans="2:160" x14ac:dyDescent="0.2">
      <c r="B3803" s="55">
        <f t="shared" si="355"/>
        <v>0</v>
      </c>
      <c r="C3803" s="55" t="str">
        <f t="shared" si="356"/>
        <v/>
      </c>
      <c r="D3803" s="55" t="str">
        <f t="shared" si="357"/>
        <v/>
      </c>
      <c r="E3803" s="55" t="str">
        <f t="shared" si="358"/>
        <v/>
      </c>
      <c r="F3803" s="55" t="str">
        <f t="shared" si="359"/>
        <v/>
      </c>
      <c r="G3803" s="55" t="str">
        <f t="shared" si="360"/>
        <v/>
      </c>
      <c r="H3803" s="136" t="str">
        <f>IF(AND(M3803&gt;0,M3803&lt;='Summary STATS'!$C$22),1,"")</f>
        <v/>
      </c>
      <c r="J3803" s="26">
        <v>3802</v>
      </c>
      <c r="R3803" s="15"/>
      <c r="S3803" s="15"/>
      <c r="EZ3803" s="134"/>
      <c r="FA3803" s="134"/>
      <c r="FB3803" s="134"/>
      <c r="FC3803" s="134"/>
      <c r="FD3803" s="134"/>
    </row>
    <row r="3804" spans="2:160" x14ac:dyDescent="0.2">
      <c r="B3804" s="55">
        <f t="shared" si="355"/>
        <v>0</v>
      </c>
      <c r="C3804" s="55" t="str">
        <f t="shared" si="356"/>
        <v/>
      </c>
      <c r="D3804" s="55" t="str">
        <f t="shared" si="357"/>
        <v/>
      </c>
      <c r="E3804" s="55" t="str">
        <f t="shared" si="358"/>
        <v/>
      </c>
      <c r="F3804" s="55" t="str">
        <f t="shared" si="359"/>
        <v/>
      </c>
      <c r="G3804" s="55" t="str">
        <f t="shared" si="360"/>
        <v/>
      </c>
      <c r="H3804" s="136" t="str">
        <f>IF(AND(M3804&gt;0,M3804&lt;='Summary STATS'!$C$22),1,"")</f>
        <v/>
      </c>
      <c r="J3804" s="26">
        <v>3803</v>
      </c>
      <c r="R3804" s="15"/>
      <c r="S3804" s="15"/>
      <c r="EZ3804" s="134"/>
      <c r="FA3804" s="134"/>
      <c r="FB3804" s="134"/>
      <c r="FC3804" s="134"/>
      <c r="FD3804" s="134"/>
    </row>
    <row r="3805" spans="2:160" x14ac:dyDescent="0.2">
      <c r="B3805" s="55">
        <f t="shared" si="355"/>
        <v>0</v>
      </c>
      <c r="C3805" s="55" t="str">
        <f t="shared" si="356"/>
        <v/>
      </c>
      <c r="D3805" s="55" t="str">
        <f t="shared" si="357"/>
        <v/>
      </c>
      <c r="E3805" s="55" t="str">
        <f t="shared" si="358"/>
        <v/>
      </c>
      <c r="F3805" s="55" t="str">
        <f t="shared" si="359"/>
        <v/>
      </c>
      <c r="G3805" s="55" t="str">
        <f t="shared" si="360"/>
        <v/>
      </c>
      <c r="H3805" s="136" t="str">
        <f>IF(AND(M3805&gt;0,M3805&lt;='Summary STATS'!$C$22),1,"")</f>
        <v/>
      </c>
      <c r="J3805" s="26">
        <v>3804</v>
      </c>
      <c r="R3805" s="15"/>
      <c r="S3805" s="15"/>
      <c r="EZ3805" s="134"/>
      <c r="FA3805" s="134"/>
      <c r="FB3805" s="134"/>
      <c r="FC3805" s="134"/>
      <c r="FD3805" s="134"/>
    </row>
    <row r="3806" spans="2:160" x14ac:dyDescent="0.2">
      <c r="B3806" s="55">
        <f t="shared" si="355"/>
        <v>0</v>
      </c>
      <c r="C3806" s="55" t="str">
        <f t="shared" si="356"/>
        <v/>
      </c>
      <c r="D3806" s="55" t="str">
        <f t="shared" si="357"/>
        <v/>
      </c>
      <c r="E3806" s="55" t="str">
        <f t="shared" si="358"/>
        <v/>
      </c>
      <c r="F3806" s="55" t="str">
        <f t="shared" si="359"/>
        <v/>
      </c>
      <c r="G3806" s="55" t="str">
        <f t="shared" si="360"/>
        <v/>
      </c>
      <c r="H3806" s="136" t="str">
        <f>IF(AND(M3806&gt;0,M3806&lt;='Summary STATS'!$C$22),1,"")</f>
        <v/>
      </c>
      <c r="J3806" s="26">
        <v>3805</v>
      </c>
      <c r="R3806" s="15"/>
      <c r="S3806" s="15"/>
      <c r="EZ3806" s="134"/>
      <c r="FA3806" s="134"/>
      <c r="FB3806" s="134"/>
      <c r="FC3806" s="134"/>
      <c r="FD3806" s="134"/>
    </row>
    <row r="3807" spans="2:160" x14ac:dyDescent="0.2">
      <c r="B3807" s="55">
        <f t="shared" si="355"/>
        <v>0</v>
      </c>
      <c r="C3807" s="55" t="str">
        <f t="shared" si="356"/>
        <v/>
      </c>
      <c r="D3807" s="55" t="str">
        <f t="shared" si="357"/>
        <v/>
      </c>
      <c r="E3807" s="55" t="str">
        <f t="shared" si="358"/>
        <v/>
      </c>
      <c r="F3807" s="55" t="str">
        <f t="shared" si="359"/>
        <v/>
      </c>
      <c r="G3807" s="55" t="str">
        <f t="shared" si="360"/>
        <v/>
      </c>
      <c r="H3807" s="136" t="str">
        <f>IF(AND(M3807&gt;0,M3807&lt;='Summary STATS'!$C$22),1,"")</f>
        <v/>
      </c>
      <c r="J3807" s="26">
        <v>3806</v>
      </c>
      <c r="R3807" s="15"/>
      <c r="S3807" s="15"/>
      <c r="EZ3807" s="134"/>
      <c r="FA3807" s="134"/>
      <c r="FB3807" s="134"/>
      <c r="FC3807" s="134"/>
      <c r="FD3807" s="134"/>
    </row>
    <row r="3808" spans="2:160" x14ac:dyDescent="0.2">
      <c r="B3808" s="55">
        <f t="shared" si="355"/>
        <v>0</v>
      </c>
      <c r="C3808" s="55" t="str">
        <f t="shared" si="356"/>
        <v/>
      </c>
      <c r="D3808" s="55" t="str">
        <f t="shared" si="357"/>
        <v/>
      </c>
      <c r="E3808" s="55" t="str">
        <f t="shared" si="358"/>
        <v/>
      </c>
      <c r="F3808" s="55" t="str">
        <f t="shared" si="359"/>
        <v/>
      </c>
      <c r="G3808" s="55" t="str">
        <f t="shared" si="360"/>
        <v/>
      </c>
      <c r="H3808" s="136" t="str">
        <f>IF(AND(M3808&gt;0,M3808&lt;='Summary STATS'!$C$22),1,"")</f>
        <v/>
      </c>
      <c r="J3808" s="26">
        <v>3807</v>
      </c>
      <c r="R3808" s="15"/>
      <c r="S3808" s="15"/>
      <c r="EZ3808" s="134"/>
      <c r="FA3808" s="134"/>
      <c r="FB3808" s="134"/>
      <c r="FC3808" s="134"/>
      <c r="FD3808" s="134"/>
    </row>
    <row r="3809" spans="2:160" x14ac:dyDescent="0.2">
      <c r="B3809" s="55">
        <f t="shared" si="355"/>
        <v>0</v>
      </c>
      <c r="C3809" s="55" t="str">
        <f t="shared" si="356"/>
        <v/>
      </c>
      <c r="D3809" s="55" t="str">
        <f t="shared" si="357"/>
        <v/>
      </c>
      <c r="E3809" s="55" t="str">
        <f t="shared" si="358"/>
        <v/>
      </c>
      <c r="F3809" s="55" t="str">
        <f t="shared" si="359"/>
        <v/>
      </c>
      <c r="G3809" s="55" t="str">
        <f t="shared" si="360"/>
        <v/>
      </c>
      <c r="H3809" s="136" t="str">
        <f>IF(AND(M3809&gt;0,M3809&lt;='Summary STATS'!$C$22),1,"")</f>
        <v/>
      </c>
      <c r="J3809" s="26">
        <v>3808</v>
      </c>
      <c r="R3809" s="15"/>
      <c r="S3809" s="15"/>
      <c r="EZ3809" s="134"/>
      <c r="FA3809" s="134"/>
      <c r="FB3809" s="134"/>
      <c r="FC3809" s="134"/>
      <c r="FD3809" s="134"/>
    </row>
    <row r="3810" spans="2:160" x14ac:dyDescent="0.2">
      <c r="B3810" s="55">
        <f t="shared" si="355"/>
        <v>0</v>
      </c>
      <c r="C3810" s="55" t="str">
        <f t="shared" si="356"/>
        <v/>
      </c>
      <c r="D3810" s="55" t="str">
        <f t="shared" si="357"/>
        <v/>
      </c>
      <c r="E3810" s="55" t="str">
        <f t="shared" si="358"/>
        <v/>
      </c>
      <c r="F3810" s="55" t="str">
        <f t="shared" si="359"/>
        <v/>
      </c>
      <c r="G3810" s="55" t="str">
        <f t="shared" si="360"/>
        <v/>
      </c>
      <c r="H3810" s="136" t="str">
        <f>IF(AND(M3810&gt;0,M3810&lt;='Summary STATS'!$C$22),1,"")</f>
        <v/>
      </c>
      <c r="J3810" s="26">
        <v>3809</v>
      </c>
      <c r="R3810" s="15"/>
      <c r="S3810" s="15"/>
      <c r="EZ3810" s="134"/>
      <c r="FA3810" s="134"/>
      <c r="FB3810" s="134"/>
      <c r="FC3810" s="134"/>
      <c r="FD3810" s="134"/>
    </row>
    <row r="3811" spans="2:160" x14ac:dyDescent="0.2">
      <c r="B3811" s="55">
        <f t="shared" si="355"/>
        <v>0</v>
      </c>
      <c r="C3811" s="55" t="str">
        <f t="shared" si="356"/>
        <v/>
      </c>
      <c r="D3811" s="55" t="str">
        <f t="shared" si="357"/>
        <v/>
      </c>
      <c r="E3811" s="55" t="str">
        <f t="shared" si="358"/>
        <v/>
      </c>
      <c r="F3811" s="55" t="str">
        <f t="shared" si="359"/>
        <v/>
      </c>
      <c r="G3811" s="55" t="str">
        <f t="shared" si="360"/>
        <v/>
      </c>
      <c r="H3811" s="136" t="str">
        <f>IF(AND(M3811&gt;0,M3811&lt;='Summary STATS'!$C$22),1,"")</f>
        <v/>
      </c>
      <c r="J3811" s="26">
        <v>3810</v>
      </c>
      <c r="R3811" s="15"/>
      <c r="S3811" s="15"/>
      <c r="EZ3811" s="134"/>
      <c r="FA3811" s="134"/>
      <c r="FB3811" s="134"/>
      <c r="FC3811" s="134"/>
      <c r="FD3811" s="134"/>
    </row>
    <row r="3812" spans="2:160" x14ac:dyDescent="0.2">
      <c r="B3812" s="55">
        <f t="shared" si="355"/>
        <v>0</v>
      </c>
      <c r="C3812" s="55" t="str">
        <f t="shared" si="356"/>
        <v/>
      </c>
      <c r="D3812" s="55" t="str">
        <f t="shared" si="357"/>
        <v/>
      </c>
      <c r="E3812" s="55" t="str">
        <f t="shared" si="358"/>
        <v/>
      </c>
      <c r="F3812" s="55" t="str">
        <f t="shared" si="359"/>
        <v/>
      </c>
      <c r="G3812" s="55" t="str">
        <f t="shared" si="360"/>
        <v/>
      </c>
      <c r="H3812" s="136" t="str">
        <f>IF(AND(M3812&gt;0,M3812&lt;='Summary STATS'!$C$22),1,"")</f>
        <v/>
      </c>
      <c r="J3812" s="26">
        <v>3811</v>
      </c>
      <c r="R3812" s="15"/>
      <c r="S3812" s="15"/>
      <c r="EZ3812" s="134"/>
      <c r="FA3812" s="134"/>
      <c r="FB3812" s="134"/>
      <c r="FC3812" s="134"/>
      <c r="FD3812" s="134"/>
    </row>
    <row r="3813" spans="2:160" x14ac:dyDescent="0.2">
      <c r="B3813" s="55">
        <f t="shared" si="355"/>
        <v>0</v>
      </c>
      <c r="C3813" s="55" t="str">
        <f t="shared" si="356"/>
        <v/>
      </c>
      <c r="D3813" s="55" t="str">
        <f t="shared" si="357"/>
        <v/>
      </c>
      <c r="E3813" s="55" t="str">
        <f t="shared" si="358"/>
        <v/>
      </c>
      <c r="F3813" s="55" t="str">
        <f t="shared" si="359"/>
        <v/>
      </c>
      <c r="G3813" s="55" t="str">
        <f t="shared" si="360"/>
        <v/>
      </c>
      <c r="H3813" s="136" t="str">
        <f>IF(AND(M3813&gt;0,M3813&lt;='Summary STATS'!$C$22),1,"")</f>
        <v/>
      </c>
      <c r="J3813" s="26">
        <v>3812</v>
      </c>
      <c r="R3813" s="15"/>
      <c r="S3813" s="15"/>
      <c r="EZ3813" s="134"/>
      <c r="FA3813" s="134"/>
      <c r="FB3813" s="134"/>
      <c r="FC3813" s="134"/>
      <c r="FD3813" s="134"/>
    </row>
    <row r="3814" spans="2:160" x14ac:dyDescent="0.2">
      <c r="B3814" s="55">
        <f t="shared" si="355"/>
        <v>0</v>
      </c>
      <c r="C3814" s="55" t="str">
        <f t="shared" si="356"/>
        <v/>
      </c>
      <c r="D3814" s="55" t="str">
        <f t="shared" si="357"/>
        <v/>
      </c>
      <c r="E3814" s="55" t="str">
        <f t="shared" si="358"/>
        <v/>
      </c>
      <c r="F3814" s="55" t="str">
        <f t="shared" si="359"/>
        <v/>
      </c>
      <c r="G3814" s="55" t="str">
        <f t="shared" si="360"/>
        <v/>
      </c>
      <c r="H3814" s="136" t="str">
        <f>IF(AND(M3814&gt;0,M3814&lt;='Summary STATS'!$C$22),1,"")</f>
        <v/>
      </c>
      <c r="J3814" s="26">
        <v>3813</v>
      </c>
      <c r="R3814" s="15"/>
      <c r="S3814" s="15"/>
      <c r="EZ3814" s="134"/>
      <c r="FA3814" s="134"/>
      <c r="FB3814" s="134"/>
      <c r="FC3814" s="134"/>
      <c r="FD3814" s="134"/>
    </row>
    <row r="3815" spans="2:160" x14ac:dyDescent="0.2">
      <c r="B3815" s="55">
        <f t="shared" si="355"/>
        <v>0</v>
      </c>
      <c r="C3815" s="55" t="str">
        <f t="shared" si="356"/>
        <v/>
      </c>
      <c r="D3815" s="55" t="str">
        <f t="shared" si="357"/>
        <v/>
      </c>
      <c r="E3815" s="55" t="str">
        <f t="shared" si="358"/>
        <v/>
      </c>
      <c r="F3815" s="55" t="str">
        <f t="shared" si="359"/>
        <v/>
      </c>
      <c r="G3815" s="55" t="str">
        <f t="shared" si="360"/>
        <v/>
      </c>
      <c r="H3815" s="136" t="str">
        <f>IF(AND(M3815&gt;0,M3815&lt;='Summary STATS'!$C$22),1,"")</f>
        <v/>
      </c>
      <c r="J3815" s="26">
        <v>3814</v>
      </c>
      <c r="R3815" s="15"/>
      <c r="S3815" s="15"/>
      <c r="EZ3815" s="134"/>
      <c r="FA3815" s="134"/>
      <c r="FB3815" s="134"/>
      <c r="FC3815" s="134"/>
      <c r="FD3815" s="134"/>
    </row>
    <row r="3816" spans="2:160" x14ac:dyDescent="0.2">
      <c r="B3816" s="55">
        <f t="shared" si="355"/>
        <v>0</v>
      </c>
      <c r="C3816" s="55" t="str">
        <f t="shared" si="356"/>
        <v/>
      </c>
      <c r="D3816" s="55" t="str">
        <f t="shared" si="357"/>
        <v/>
      </c>
      <c r="E3816" s="55" t="str">
        <f t="shared" si="358"/>
        <v/>
      </c>
      <c r="F3816" s="55" t="str">
        <f t="shared" si="359"/>
        <v/>
      </c>
      <c r="G3816" s="55" t="str">
        <f t="shared" si="360"/>
        <v/>
      </c>
      <c r="H3816" s="136" t="str">
        <f>IF(AND(M3816&gt;0,M3816&lt;='Summary STATS'!$C$22),1,"")</f>
        <v/>
      </c>
      <c r="J3816" s="26">
        <v>3815</v>
      </c>
      <c r="R3816" s="15"/>
      <c r="S3816" s="15"/>
      <c r="EZ3816" s="134"/>
      <c r="FA3816" s="134"/>
      <c r="FB3816" s="134"/>
      <c r="FC3816" s="134"/>
      <c r="FD3816" s="134"/>
    </row>
    <row r="3817" spans="2:160" x14ac:dyDescent="0.2">
      <c r="B3817" s="55">
        <f t="shared" si="355"/>
        <v>0</v>
      </c>
      <c r="C3817" s="55" t="str">
        <f t="shared" si="356"/>
        <v/>
      </c>
      <c r="D3817" s="55" t="str">
        <f t="shared" si="357"/>
        <v/>
      </c>
      <c r="E3817" s="55" t="str">
        <f t="shared" si="358"/>
        <v/>
      </c>
      <c r="F3817" s="55" t="str">
        <f t="shared" si="359"/>
        <v/>
      </c>
      <c r="G3817" s="55" t="str">
        <f t="shared" si="360"/>
        <v/>
      </c>
      <c r="H3817" s="136" t="str">
        <f>IF(AND(M3817&gt;0,M3817&lt;='Summary STATS'!$C$22),1,"")</f>
        <v/>
      </c>
      <c r="J3817" s="26">
        <v>3816</v>
      </c>
      <c r="R3817" s="15"/>
      <c r="S3817" s="15"/>
      <c r="EZ3817" s="134"/>
      <c r="FA3817" s="134"/>
      <c r="FB3817" s="134"/>
      <c r="FC3817" s="134"/>
      <c r="FD3817" s="134"/>
    </row>
    <row r="3818" spans="2:160" x14ac:dyDescent="0.2">
      <c r="B3818" s="55">
        <f t="shared" si="355"/>
        <v>0</v>
      </c>
      <c r="C3818" s="55" t="str">
        <f t="shared" si="356"/>
        <v/>
      </c>
      <c r="D3818" s="55" t="str">
        <f t="shared" si="357"/>
        <v/>
      </c>
      <c r="E3818" s="55" t="str">
        <f t="shared" si="358"/>
        <v/>
      </c>
      <c r="F3818" s="55" t="str">
        <f t="shared" si="359"/>
        <v/>
      </c>
      <c r="G3818" s="55" t="str">
        <f t="shared" si="360"/>
        <v/>
      </c>
      <c r="H3818" s="136" t="str">
        <f>IF(AND(M3818&gt;0,M3818&lt;='Summary STATS'!$C$22),1,"")</f>
        <v/>
      </c>
      <c r="J3818" s="26">
        <v>3817</v>
      </c>
      <c r="R3818" s="15"/>
      <c r="S3818" s="15"/>
      <c r="EZ3818" s="134"/>
      <c r="FA3818" s="134"/>
      <c r="FB3818" s="134"/>
      <c r="FC3818" s="134"/>
      <c r="FD3818" s="134"/>
    </row>
    <row r="3819" spans="2:160" x14ac:dyDescent="0.2">
      <c r="B3819" s="55">
        <f t="shared" si="355"/>
        <v>0</v>
      </c>
      <c r="C3819" s="55" t="str">
        <f t="shared" si="356"/>
        <v/>
      </c>
      <c r="D3819" s="55" t="str">
        <f t="shared" si="357"/>
        <v/>
      </c>
      <c r="E3819" s="55" t="str">
        <f t="shared" si="358"/>
        <v/>
      </c>
      <c r="F3819" s="55" t="str">
        <f t="shared" si="359"/>
        <v/>
      </c>
      <c r="G3819" s="55" t="str">
        <f t="shared" si="360"/>
        <v/>
      </c>
      <c r="H3819" s="136" t="str">
        <f>IF(AND(M3819&gt;0,M3819&lt;='Summary STATS'!$C$22),1,"")</f>
        <v/>
      </c>
      <c r="J3819" s="26">
        <v>3818</v>
      </c>
      <c r="R3819" s="15"/>
      <c r="S3819" s="15"/>
      <c r="EZ3819" s="134"/>
      <c r="FA3819" s="134"/>
      <c r="FB3819" s="134"/>
      <c r="FC3819" s="134"/>
      <c r="FD3819" s="134"/>
    </row>
    <row r="3820" spans="2:160" x14ac:dyDescent="0.2">
      <c r="B3820" s="55">
        <f t="shared" si="355"/>
        <v>0</v>
      </c>
      <c r="C3820" s="55" t="str">
        <f t="shared" si="356"/>
        <v/>
      </c>
      <c r="D3820" s="55" t="str">
        <f t="shared" si="357"/>
        <v/>
      </c>
      <c r="E3820" s="55" t="str">
        <f t="shared" si="358"/>
        <v/>
      </c>
      <c r="F3820" s="55" t="str">
        <f t="shared" si="359"/>
        <v/>
      </c>
      <c r="G3820" s="55" t="str">
        <f t="shared" si="360"/>
        <v/>
      </c>
      <c r="H3820" s="136" t="str">
        <f>IF(AND(M3820&gt;0,M3820&lt;='Summary STATS'!$C$22),1,"")</f>
        <v/>
      </c>
      <c r="J3820" s="26">
        <v>3819</v>
      </c>
      <c r="R3820" s="15"/>
      <c r="S3820" s="15"/>
      <c r="EZ3820" s="134"/>
      <c r="FA3820" s="134"/>
      <c r="FB3820" s="134"/>
      <c r="FC3820" s="134"/>
      <c r="FD3820" s="134"/>
    </row>
    <row r="3821" spans="2:160" x14ac:dyDescent="0.2">
      <c r="B3821" s="55">
        <f t="shared" si="355"/>
        <v>0</v>
      </c>
      <c r="C3821" s="55" t="str">
        <f t="shared" si="356"/>
        <v/>
      </c>
      <c r="D3821" s="55" t="str">
        <f t="shared" si="357"/>
        <v/>
      </c>
      <c r="E3821" s="55" t="str">
        <f t="shared" si="358"/>
        <v/>
      </c>
      <c r="F3821" s="55" t="str">
        <f t="shared" si="359"/>
        <v/>
      </c>
      <c r="G3821" s="55" t="str">
        <f t="shared" si="360"/>
        <v/>
      </c>
      <c r="H3821" s="136" t="str">
        <f>IF(AND(M3821&gt;0,M3821&lt;='Summary STATS'!$C$22),1,"")</f>
        <v/>
      </c>
      <c r="J3821" s="26">
        <v>3820</v>
      </c>
      <c r="R3821" s="15"/>
      <c r="S3821" s="15"/>
      <c r="EZ3821" s="134"/>
      <c r="FA3821" s="134"/>
      <c r="FB3821" s="134"/>
      <c r="FC3821" s="134"/>
      <c r="FD3821" s="134"/>
    </row>
    <row r="3822" spans="2:160" x14ac:dyDescent="0.2">
      <c r="B3822" s="55">
        <f t="shared" si="355"/>
        <v>0</v>
      </c>
      <c r="C3822" s="55" t="str">
        <f t="shared" si="356"/>
        <v/>
      </c>
      <c r="D3822" s="55" t="str">
        <f t="shared" si="357"/>
        <v/>
      </c>
      <c r="E3822" s="55" t="str">
        <f t="shared" si="358"/>
        <v/>
      </c>
      <c r="F3822" s="55" t="str">
        <f t="shared" si="359"/>
        <v/>
      </c>
      <c r="G3822" s="55" t="str">
        <f t="shared" si="360"/>
        <v/>
      </c>
      <c r="H3822" s="136" t="str">
        <f>IF(AND(M3822&gt;0,M3822&lt;='Summary STATS'!$C$22),1,"")</f>
        <v/>
      </c>
      <c r="J3822" s="26">
        <v>3821</v>
      </c>
      <c r="R3822" s="15"/>
      <c r="S3822" s="15"/>
      <c r="EZ3822" s="134"/>
      <c r="FA3822" s="134"/>
      <c r="FB3822" s="134"/>
      <c r="FC3822" s="134"/>
      <c r="FD3822" s="134"/>
    </row>
    <row r="3823" spans="2:160" x14ac:dyDescent="0.2">
      <c r="B3823" s="55">
        <f t="shared" si="355"/>
        <v>0</v>
      </c>
      <c r="C3823" s="55" t="str">
        <f t="shared" si="356"/>
        <v/>
      </c>
      <c r="D3823" s="55" t="str">
        <f t="shared" si="357"/>
        <v/>
      </c>
      <c r="E3823" s="55" t="str">
        <f t="shared" si="358"/>
        <v/>
      </c>
      <c r="F3823" s="55" t="str">
        <f t="shared" si="359"/>
        <v/>
      </c>
      <c r="G3823" s="55" t="str">
        <f t="shared" si="360"/>
        <v/>
      </c>
      <c r="H3823" s="136" t="str">
        <f>IF(AND(M3823&gt;0,M3823&lt;='Summary STATS'!$C$22),1,"")</f>
        <v/>
      </c>
      <c r="J3823" s="26">
        <v>3822</v>
      </c>
      <c r="R3823" s="15"/>
      <c r="S3823" s="15"/>
      <c r="EZ3823" s="134"/>
      <c r="FA3823" s="134"/>
      <c r="FB3823" s="134"/>
      <c r="FC3823" s="134"/>
      <c r="FD3823" s="134"/>
    </row>
    <row r="3824" spans="2:160" x14ac:dyDescent="0.2">
      <c r="B3824" s="55">
        <f t="shared" si="355"/>
        <v>0</v>
      </c>
      <c r="C3824" s="55" t="str">
        <f t="shared" si="356"/>
        <v/>
      </c>
      <c r="D3824" s="55" t="str">
        <f t="shared" si="357"/>
        <v/>
      </c>
      <c r="E3824" s="55" t="str">
        <f t="shared" si="358"/>
        <v/>
      </c>
      <c r="F3824" s="55" t="str">
        <f t="shared" si="359"/>
        <v/>
      </c>
      <c r="G3824" s="55" t="str">
        <f t="shared" si="360"/>
        <v/>
      </c>
      <c r="H3824" s="136" t="str">
        <f>IF(AND(M3824&gt;0,M3824&lt;='Summary STATS'!$C$22),1,"")</f>
        <v/>
      </c>
      <c r="J3824" s="26">
        <v>3823</v>
      </c>
      <c r="R3824" s="15"/>
      <c r="S3824" s="15"/>
      <c r="EZ3824" s="134"/>
      <c r="FA3824" s="134"/>
      <c r="FB3824" s="134"/>
      <c r="FC3824" s="134"/>
      <c r="FD3824" s="134"/>
    </row>
    <row r="3825" spans="2:160" x14ac:dyDescent="0.2">
      <c r="B3825" s="55">
        <f t="shared" si="355"/>
        <v>0</v>
      </c>
      <c r="C3825" s="55" t="str">
        <f t="shared" si="356"/>
        <v/>
      </c>
      <c r="D3825" s="55" t="str">
        <f t="shared" si="357"/>
        <v/>
      </c>
      <c r="E3825" s="55" t="str">
        <f t="shared" si="358"/>
        <v/>
      </c>
      <c r="F3825" s="55" t="str">
        <f t="shared" si="359"/>
        <v/>
      </c>
      <c r="G3825" s="55" t="str">
        <f t="shared" si="360"/>
        <v/>
      </c>
      <c r="H3825" s="136" t="str">
        <f>IF(AND(M3825&gt;0,M3825&lt;='Summary STATS'!$C$22),1,"")</f>
        <v/>
      </c>
      <c r="J3825" s="26">
        <v>3824</v>
      </c>
      <c r="R3825" s="15"/>
      <c r="S3825" s="15"/>
      <c r="EZ3825" s="134"/>
      <c r="FA3825" s="134"/>
      <c r="FB3825" s="134"/>
      <c r="FC3825" s="134"/>
      <c r="FD3825" s="134"/>
    </row>
    <row r="3826" spans="2:160" x14ac:dyDescent="0.2">
      <c r="B3826" s="55">
        <f t="shared" si="355"/>
        <v>0</v>
      </c>
      <c r="C3826" s="55" t="str">
        <f t="shared" si="356"/>
        <v/>
      </c>
      <c r="D3826" s="55" t="str">
        <f t="shared" si="357"/>
        <v/>
      </c>
      <c r="E3826" s="55" t="str">
        <f t="shared" si="358"/>
        <v/>
      </c>
      <c r="F3826" s="55" t="str">
        <f t="shared" si="359"/>
        <v/>
      </c>
      <c r="G3826" s="55" t="str">
        <f t="shared" si="360"/>
        <v/>
      </c>
      <c r="H3826" s="136" t="str">
        <f>IF(AND(M3826&gt;0,M3826&lt;='Summary STATS'!$C$22),1,"")</f>
        <v/>
      </c>
      <c r="J3826" s="26">
        <v>3825</v>
      </c>
      <c r="R3826" s="15"/>
      <c r="S3826" s="15"/>
      <c r="EZ3826" s="134"/>
      <c r="FA3826" s="134"/>
      <c r="FB3826" s="134"/>
      <c r="FC3826" s="134"/>
      <c r="FD3826" s="134"/>
    </row>
    <row r="3827" spans="2:160" x14ac:dyDescent="0.2">
      <c r="B3827" s="55">
        <f t="shared" si="355"/>
        <v>0</v>
      </c>
      <c r="C3827" s="55" t="str">
        <f t="shared" si="356"/>
        <v/>
      </c>
      <c r="D3827" s="55" t="str">
        <f t="shared" si="357"/>
        <v/>
      </c>
      <c r="E3827" s="55" t="str">
        <f t="shared" si="358"/>
        <v/>
      </c>
      <c r="F3827" s="55" t="str">
        <f t="shared" si="359"/>
        <v/>
      </c>
      <c r="G3827" s="55" t="str">
        <f t="shared" si="360"/>
        <v/>
      </c>
      <c r="H3827" s="136" t="str">
        <f>IF(AND(M3827&gt;0,M3827&lt;='Summary STATS'!$C$22),1,"")</f>
        <v/>
      </c>
      <c r="J3827" s="26">
        <v>3826</v>
      </c>
      <c r="R3827" s="15"/>
      <c r="S3827" s="15"/>
      <c r="EZ3827" s="134"/>
      <c r="FA3827" s="134"/>
      <c r="FB3827" s="134"/>
      <c r="FC3827" s="134"/>
      <c r="FD3827" s="134"/>
    </row>
    <row r="3828" spans="2:160" x14ac:dyDescent="0.2">
      <c r="B3828" s="55">
        <f t="shared" si="355"/>
        <v>0</v>
      </c>
      <c r="C3828" s="55" t="str">
        <f t="shared" si="356"/>
        <v/>
      </c>
      <c r="D3828" s="55" t="str">
        <f t="shared" si="357"/>
        <v/>
      </c>
      <c r="E3828" s="55" t="str">
        <f t="shared" si="358"/>
        <v/>
      </c>
      <c r="F3828" s="55" t="str">
        <f t="shared" si="359"/>
        <v/>
      </c>
      <c r="G3828" s="55" t="str">
        <f t="shared" si="360"/>
        <v/>
      </c>
      <c r="H3828" s="136" t="str">
        <f>IF(AND(M3828&gt;0,M3828&lt;='Summary STATS'!$C$22),1,"")</f>
        <v/>
      </c>
      <c r="J3828" s="26">
        <v>3827</v>
      </c>
      <c r="R3828" s="15"/>
      <c r="S3828" s="15"/>
      <c r="EZ3828" s="134"/>
      <c r="FA3828" s="134"/>
      <c r="FB3828" s="134"/>
      <c r="FC3828" s="134"/>
      <c r="FD3828" s="134"/>
    </row>
    <row r="3829" spans="2:160" x14ac:dyDescent="0.2">
      <c r="B3829" s="55">
        <f t="shared" si="355"/>
        <v>0</v>
      </c>
      <c r="C3829" s="55" t="str">
        <f t="shared" si="356"/>
        <v/>
      </c>
      <c r="D3829" s="55" t="str">
        <f t="shared" si="357"/>
        <v/>
      </c>
      <c r="E3829" s="55" t="str">
        <f t="shared" si="358"/>
        <v/>
      </c>
      <c r="F3829" s="55" t="str">
        <f t="shared" si="359"/>
        <v/>
      </c>
      <c r="G3829" s="55" t="str">
        <f t="shared" si="360"/>
        <v/>
      </c>
      <c r="H3829" s="136" t="str">
        <f>IF(AND(M3829&gt;0,M3829&lt;='Summary STATS'!$C$22),1,"")</f>
        <v/>
      </c>
      <c r="J3829" s="26">
        <v>3828</v>
      </c>
      <c r="R3829" s="15"/>
      <c r="S3829" s="15"/>
      <c r="EZ3829" s="134"/>
      <c r="FA3829" s="134"/>
      <c r="FB3829" s="134"/>
      <c r="FC3829" s="134"/>
      <c r="FD3829" s="134"/>
    </row>
    <row r="3830" spans="2:160" x14ac:dyDescent="0.2">
      <c r="B3830" s="55">
        <f t="shared" si="355"/>
        <v>0</v>
      </c>
      <c r="C3830" s="55" t="str">
        <f t="shared" si="356"/>
        <v/>
      </c>
      <c r="D3830" s="55" t="str">
        <f t="shared" si="357"/>
        <v/>
      </c>
      <c r="E3830" s="55" t="str">
        <f t="shared" si="358"/>
        <v/>
      </c>
      <c r="F3830" s="55" t="str">
        <f t="shared" si="359"/>
        <v/>
      </c>
      <c r="G3830" s="55" t="str">
        <f t="shared" si="360"/>
        <v/>
      </c>
      <c r="H3830" s="136" t="str">
        <f>IF(AND(M3830&gt;0,M3830&lt;='Summary STATS'!$C$22),1,"")</f>
        <v/>
      </c>
      <c r="J3830" s="26">
        <v>3829</v>
      </c>
      <c r="R3830" s="15"/>
      <c r="S3830" s="15"/>
      <c r="EZ3830" s="134"/>
      <c r="FA3830" s="134"/>
      <c r="FB3830" s="134"/>
      <c r="FC3830" s="134"/>
      <c r="FD3830" s="134"/>
    </row>
    <row r="3831" spans="2:160" x14ac:dyDescent="0.2">
      <c r="B3831" s="55">
        <f t="shared" si="355"/>
        <v>0</v>
      </c>
      <c r="C3831" s="55" t="str">
        <f t="shared" si="356"/>
        <v/>
      </c>
      <c r="D3831" s="55" t="str">
        <f t="shared" si="357"/>
        <v/>
      </c>
      <c r="E3831" s="55" t="str">
        <f t="shared" si="358"/>
        <v/>
      </c>
      <c r="F3831" s="55" t="str">
        <f t="shared" si="359"/>
        <v/>
      </c>
      <c r="G3831" s="55" t="str">
        <f t="shared" si="360"/>
        <v/>
      </c>
      <c r="H3831" s="136" t="str">
        <f>IF(AND(M3831&gt;0,M3831&lt;='Summary STATS'!$C$22),1,"")</f>
        <v/>
      </c>
      <c r="J3831" s="26">
        <v>3830</v>
      </c>
      <c r="R3831" s="15"/>
      <c r="S3831" s="15"/>
      <c r="EZ3831" s="134"/>
      <c r="FA3831" s="134"/>
      <c r="FB3831" s="134"/>
      <c r="FC3831" s="134"/>
      <c r="FD3831" s="134"/>
    </row>
    <row r="3832" spans="2:160" x14ac:dyDescent="0.2">
      <c r="B3832" s="55">
        <f t="shared" si="355"/>
        <v>0</v>
      </c>
      <c r="C3832" s="55" t="str">
        <f t="shared" si="356"/>
        <v/>
      </c>
      <c r="D3832" s="55" t="str">
        <f t="shared" si="357"/>
        <v/>
      </c>
      <c r="E3832" s="55" t="str">
        <f t="shared" si="358"/>
        <v/>
      </c>
      <c r="F3832" s="55" t="str">
        <f t="shared" si="359"/>
        <v/>
      </c>
      <c r="G3832" s="55" t="str">
        <f t="shared" si="360"/>
        <v/>
      </c>
      <c r="H3832" s="136" t="str">
        <f>IF(AND(M3832&gt;0,M3832&lt;='Summary STATS'!$C$22),1,"")</f>
        <v/>
      </c>
      <c r="J3832" s="26">
        <v>3831</v>
      </c>
      <c r="R3832" s="15"/>
      <c r="S3832" s="15"/>
      <c r="EZ3832" s="134"/>
      <c r="FA3832" s="134"/>
      <c r="FB3832" s="134"/>
      <c r="FC3832" s="134"/>
      <c r="FD3832" s="134"/>
    </row>
    <row r="3833" spans="2:160" x14ac:dyDescent="0.2">
      <c r="B3833" s="55">
        <f t="shared" si="355"/>
        <v>0</v>
      </c>
      <c r="C3833" s="55" t="str">
        <f t="shared" si="356"/>
        <v/>
      </c>
      <c r="D3833" s="55" t="str">
        <f t="shared" si="357"/>
        <v/>
      </c>
      <c r="E3833" s="55" t="str">
        <f t="shared" si="358"/>
        <v/>
      </c>
      <c r="F3833" s="55" t="str">
        <f t="shared" si="359"/>
        <v/>
      </c>
      <c r="G3833" s="55" t="str">
        <f t="shared" si="360"/>
        <v/>
      </c>
      <c r="H3833" s="136" t="str">
        <f>IF(AND(M3833&gt;0,M3833&lt;='Summary STATS'!$C$22),1,"")</f>
        <v/>
      </c>
      <c r="J3833" s="26">
        <v>3832</v>
      </c>
      <c r="R3833" s="15"/>
      <c r="S3833" s="15"/>
      <c r="EZ3833" s="134"/>
      <c r="FA3833" s="134"/>
      <c r="FB3833" s="134"/>
      <c r="FC3833" s="134"/>
      <c r="FD3833" s="134"/>
    </row>
    <row r="3834" spans="2:160" x14ac:dyDescent="0.2">
      <c r="B3834" s="55">
        <f t="shared" si="355"/>
        <v>0</v>
      </c>
      <c r="C3834" s="55" t="str">
        <f t="shared" si="356"/>
        <v/>
      </c>
      <c r="D3834" s="55" t="str">
        <f t="shared" si="357"/>
        <v/>
      </c>
      <c r="E3834" s="55" t="str">
        <f t="shared" si="358"/>
        <v/>
      </c>
      <c r="F3834" s="55" t="str">
        <f t="shared" si="359"/>
        <v/>
      </c>
      <c r="G3834" s="55" t="str">
        <f t="shared" si="360"/>
        <v/>
      </c>
      <c r="H3834" s="136" t="str">
        <f>IF(AND(M3834&gt;0,M3834&lt;='Summary STATS'!$C$22),1,"")</f>
        <v/>
      </c>
      <c r="J3834" s="26">
        <v>3833</v>
      </c>
      <c r="R3834" s="15"/>
      <c r="S3834" s="15"/>
      <c r="EZ3834" s="134"/>
      <c r="FA3834" s="134"/>
      <c r="FB3834" s="134"/>
      <c r="FC3834" s="134"/>
      <c r="FD3834" s="134"/>
    </row>
    <row r="3835" spans="2:160" x14ac:dyDescent="0.2">
      <c r="B3835" s="55">
        <f t="shared" si="355"/>
        <v>0</v>
      </c>
      <c r="C3835" s="55" t="str">
        <f t="shared" si="356"/>
        <v/>
      </c>
      <c r="D3835" s="55" t="str">
        <f t="shared" si="357"/>
        <v/>
      </c>
      <c r="E3835" s="55" t="str">
        <f t="shared" si="358"/>
        <v/>
      </c>
      <c r="F3835" s="55" t="str">
        <f t="shared" si="359"/>
        <v/>
      </c>
      <c r="G3835" s="55" t="str">
        <f t="shared" si="360"/>
        <v/>
      </c>
      <c r="H3835" s="136" t="str">
        <f>IF(AND(M3835&gt;0,M3835&lt;='Summary STATS'!$C$22),1,"")</f>
        <v/>
      </c>
      <c r="J3835" s="26">
        <v>3834</v>
      </c>
      <c r="R3835" s="15"/>
      <c r="S3835" s="15"/>
      <c r="EZ3835" s="134"/>
      <c r="FA3835" s="134"/>
      <c r="FB3835" s="134"/>
      <c r="FC3835" s="134"/>
      <c r="FD3835" s="134"/>
    </row>
    <row r="3836" spans="2:160" x14ac:dyDescent="0.2">
      <c r="B3836" s="55">
        <f t="shared" si="355"/>
        <v>0</v>
      </c>
      <c r="C3836" s="55" t="str">
        <f t="shared" si="356"/>
        <v/>
      </c>
      <c r="D3836" s="55" t="str">
        <f t="shared" si="357"/>
        <v/>
      </c>
      <c r="E3836" s="55" t="str">
        <f t="shared" si="358"/>
        <v/>
      </c>
      <c r="F3836" s="55" t="str">
        <f t="shared" si="359"/>
        <v/>
      </c>
      <c r="G3836" s="55" t="str">
        <f t="shared" si="360"/>
        <v/>
      </c>
      <c r="H3836" s="136" t="str">
        <f>IF(AND(M3836&gt;0,M3836&lt;='Summary STATS'!$C$22),1,"")</f>
        <v/>
      </c>
      <c r="J3836" s="26">
        <v>3835</v>
      </c>
      <c r="R3836" s="15"/>
      <c r="S3836" s="15"/>
      <c r="EZ3836" s="134"/>
      <c r="FA3836" s="134"/>
      <c r="FB3836" s="134"/>
      <c r="FC3836" s="134"/>
      <c r="FD3836" s="134"/>
    </row>
    <row r="3837" spans="2:160" x14ac:dyDescent="0.2">
      <c r="B3837" s="55">
        <f t="shared" si="355"/>
        <v>0</v>
      </c>
      <c r="C3837" s="55" t="str">
        <f t="shared" si="356"/>
        <v/>
      </c>
      <c r="D3837" s="55" t="str">
        <f t="shared" si="357"/>
        <v/>
      </c>
      <c r="E3837" s="55" t="str">
        <f t="shared" si="358"/>
        <v/>
      </c>
      <c r="F3837" s="55" t="str">
        <f t="shared" si="359"/>
        <v/>
      </c>
      <c r="G3837" s="55" t="str">
        <f t="shared" si="360"/>
        <v/>
      </c>
      <c r="H3837" s="136" t="str">
        <f>IF(AND(M3837&gt;0,M3837&lt;='Summary STATS'!$C$22),1,"")</f>
        <v/>
      </c>
      <c r="J3837" s="26">
        <v>3836</v>
      </c>
      <c r="R3837" s="15"/>
      <c r="S3837" s="15"/>
      <c r="EZ3837" s="134"/>
      <c r="FA3837" s="134"/>
      <c r="FB3837" s="134"/>
      <c r="FC3837" s="134"/>
      <c r="FD3837" s="134"/>
    </row>
    <row r="3838" spans="2:160" x14ac:dyDescent="0.2">
      <c r="B3838" s="55">
        <f t="shared" si="355"/>
        <v>0</v>
      </c>
      <c r="C3838" s="55" t="str">
        <f t="shared" si="356"/>
        <v/>
      </c>
      <c r="D3838" s="55" t="str">
        <f t="shared" si="357"/>
        <v/>
      </c>
      <c r="E3838" s="55" t="str">
        <f t="shared" si="358"/>
        <v/>
      </c>
      <c r="F3838" s="55" t="str">
        <f t="shared" si="359"/>
        <v/>
      </c>
      <c r="G3838" s="55" t="str">
        <f t="shared" si="360"/>
        <v/>
      </c>
      <c r="H3838" s="136" t="str">
        <f>IF(AND(M3838&gt;0,M3838&lt;='Summary STATS'!$C$22),1,"")</f>
        <v/>
      </c>
      <c r="J3838" s="26">
        <v>3837</v>
      </c>
      <c r="R3838" s="15"/>
      <c r="S3838" s="15"/>
      <c r="EZ3838" s="134"/>
      <c r="FA3838" s="134"/>
      <c r="FB3838" s="134"/>
      <c r="FC3838" s="134"/>
      <c r="FD3838" s="134"/>
    </row>
    <row r="3839" spans="2:160" x14ac:dyDescent="0.2">
      <c r="B3839" s="55">
        <f t="shared" si="355"/>
        <v>0</v>
      </c>
      <c r="C3839" s="55" t="str">
        <f t="shared" si="356"/>
        <v/>
      </c>
      <c r="D3839" s="55" t="str">
        <f t="shared" si="357"/>
        <v/>
      </c>
      <c r="E3839" s="55" t="str">
        <f t="shared" si="358"/>
        <v/>
      </c>
      <c r="F3839" s="55" t="str">
        <f t="shared" si="359"/>
        <v/>
      </c>
      <c r="G3839" s="55" t="str">
        <f t="shared" si="360"/>
        <v/>
      </c>
      <c r="H3839" s="136" t="str">
        <f>IF(AND(M3839&gt;0,M3839&lt;='Summary STATS'!$C$22),1,"")</f>
        <v/>
      </c>
      <c r="J3839" s="26">
        <v>3838</v>
      </c>
      <c r="R3839" s="15"/>
      <c r="S3839" s="15"/>
      <c r="EZ3839" s="134"/>
      <c r="FA3839" s="134"/>
      <c r="FB3839" s="134"/>
      <c r="FC3839" s="134"/>
      <c r="FD3839" s="134"/>
    </row>
    <row r="3840" spans="2:160" x14ac:dyDescent="0.2">
      <c r="B3840" s="55">
        <f t="shared" si="355"/>
        <v>0</v>
      </c>
      <c r="C3840" s="55" t="str">
        <f t="shared" si="356"/>
        <v/>
      </c>
      <c r="D3840" s="55" t="str">
        <f t="shared" si="357"/>
        <v/>
      </c>
      <c r="E3840" s="55" t="str">
        <f t="shared" si="358"/>
        <v/>
      </c>
      <c r="F3840" s="55" t="str">
        <f t="shared" si="359"/>
        <v/>
      </c>
      <c r="G3840" s="55" t="str">
        <f t="shared" si="360"/>
        <v/>
      </c>
      <c r="H3840" s="136" t="str">
        <f>IF(AND(M3840&gt;0,M3840&lt;='Summary STATS'!$C$22),1,"")</f>
        <v/>
      </c>
      <c r="J3840" s="26">
        <v>3839</v>
      </c>
      <c r="R3840" s="15"/>
      <c r="S3840" s="15"/>
      <c r="EZ3840" s="134"/>
      <c r="FA3840" s="134"/>
      <c r="FB3840" s="134"/>
      <c r="FC3840" s="134"/>
      <c r="FD3840" s="134"/>
    </row>
    <row r="3841" spans="2:160" x14ac:dyDescent="0.2">
      <c r="B3841" s="55">
        <f t="shared" si="355"/>
        <v>0</v>
      </c>
      <c r="C3841" s="55" t="str">
        <f t="shared" si="356"/>
        <v/>
      </c>
      <c r="D3841" s="55" t="str">
        <f t="shared" si="357"/>
        <v/>
      </c>
      <c r="E3841" s="55" t="str">
        <f t="shared" si="358"/>
        <v/>
      </c>
      <c r="F3841" s="55" t="str">
        <f t="shared" si="359"/>
        <v/>
      </c>
      <c r="G3841" s="55" t="str">
        <f t="shared" si="360"/>
        <v/>
      </c>
      <c r="H3841" s="136" t="str">
        <f>IF(AND(M3841&gt;0,M3841&lt;='Summary STATS'!$C$22),1,"")</f>
        <v/>
      </c>
      <c r="J3841" s="26">
        <v>3840</v>
      </c>
      <c r="R3841" s="15"/>
      <c r="S3841" s="15"/>
      <c r="EZ3841" s="134"/>
      <c r="FA3841" s="134"/>
      <c r="FB3841" s="134"/>
      <c r="FC3841" s="134"/>
      <c r="FD3841" s="134"/>
    </row>
    <row r="3842" spans="2:160" x14ac:dyDescent="0.2">
      <c r="B3842" s="55">
        <f t="shared" ref="B3842:B3905" si="361">COUNT(R3842:EY3842,FE3842:FM3842)</f>
        <v>0</v>
      </c>
      <c r="C3842" s="55" t="str">
        <f t="shared" ref="C3842:C3905" si="362">IF(COUNT(R3842:EY3842,FE3842:FM3842)&gt;0,COUNT(R3842:EY3842,FE3842:FM3842),"")</f>
        <v/>
      </c>
      <c r="D3842" s="55" t="str">
        <f t="shared" ref="D3842:D3905" si="363">IF(COUNT(T3842:BJ3842,BL3842:BT3842,BV3842:CB3842,CD3842:EY3842,FE3842:FM3842)&gt;0,COUNT(T3842:BJ3842,BL3842:BT3842,BV3842:CB3842,CD3842:EY3842,FE3842:FM3842),"")</f>
        <v/>
      </c>
      <c r="E3842" s="55" t="str">
        <f t="shared" ref="E3842:E3905" si="364">IF(H3842=1,COUNT(R3842:EY3842,FE3842:FM3842),"")</f>
        <v/>
      </c>
      <c r="F3842" s="55" t="str">
        <f t="shared" ref="F3842:F3905" si="365">IF(H3842=1,COUNT(T3842:BJ3842,BL3842:BT3842,BV3842:CB3842,CD3842:EY3842,FE3842:FM3842),"")</f>
        <v/>
      </c>
      <c r="G3842" s="55" t="str">
        <f t="shared" si="360"/>
        <v/>
      </c>
      <c r="H3842" s="136" t="str">
        <f>IF(AND(M3842&gt;0,M3842&lt;='Summary STATS'!$C$22),1,"")</f>
        <v/>
      </c>
      <c r="J3842" s="26">
        <v>3841</v>
      </c>
      <c r="R3842" s="15"/>
      <c r="S3842" s="15"/>
      <c r="EZ3842" s="134"/>
      <c r="FA3842" s="134"/>
      <c r="FB3842" s="134"/>
      <c r="FC3842" s="134"/>
      <c r="FD3842" s="134"/>
    </row>
    <row r="3843" spans="2:160" x14ac:dyDescent="0.2">
      <c r="B3843" s="55">
        <f t="shared" si="361"/>
        <v>0</v>
      </c>
      <c r="C3843" s="55" t="str">
        <f t="shared" si="362"/>
        <v/>
      </c>
      <c r="D3843" s="55" t="str">
        <f t="shared" si="363"/>
        <v/>
      </c>
      <c r="E3843" s="55" t="str">
        <f t="shared" si="364"/>
        <v/>
      </c>
      <c r="F3843" s="55" t="str">
        <f t="shared" si="365"/>
        <v/>
      </c>
      <c r="G3843" s="55" t="str">
        <f t="shared" si="360"/>
        <v/>
      </c>
      <c r="H3843" s="136" t="str">
        <f>IF(AND(M3843&gt;0,M3843&lt;='Summary STATS'!$C$22),1,"")</f>
        <v/>
      </c>
      <c r="J3843" s="26">
        <v>3842</v>
      </c>
      <c r="R3843" s="15"/>
      <c r="S3843" s="15"/>
      <c r="EZ3843" s="134"/>
      <c r="FA3843" s="134"/>
      <c r="FB3843" s="134"/>
      <c r="FC3843" s="134"/>
      <c r="FD3843" s="134"/>
    </row>
    <row r="3844" spans="2:160" x14ac:dyDescent="0.2">
      <c r="B3844" s="55">
        <f t="shared" si="361"/>
        <v>0</v>
      </c>
      <c r="C3844" s="55" t="str">
        <f t="shared" si="362"/>
        <v/>
      </c>
      <c r="D3844" s="55" t="str">
        <f t="shared" si="363"/>
        <v/>
      </c>
      <c r="E3844" s="55" t="str">
        <f t="shared" si="364"/>
        <v/>
      </c>
      <c r="F3844" s="55" t="str">
        <f t="shared" si="365"/>
        <v/>
      </c>
      <c r="G3844" s="55" t="str">
        <f t="shared" si="360"/>
        <v/>
      </c>
      <c r="H3844" s="136" t="str">
        <f>IF(AND(M3844&gt;0,M3844&lt;='Summary STATS'!$C$22),1,"")</f>
        <v/>
      </c>
      <c r="J3844" s="26">
        <v>3843</v>
      </c>
      <c r="R3844" s="15"/>
      <c r="S3844" s="15"/>
      <c r="EZ3844" s="134"/>
      <c r="FA3844" s="134"/>
      <c r="FB3844" s="134"/>
      <c r="FC3844" s="134"/>
      <c r="FD3844" s="134"/>
    </row>
    <row r="3845" spans="2:160" x14ac:dyDescent="0.2">
      <c r="B3845" s="55">
        <f t="shared" si="361"/>
        <v>0</v>
      </c>
      <c r="C3845" s="55" t="str">
        <f t="shared" si="362"/>
        <v/>
      </c>
      <c r="D3845" s="55" t="str">
        <f t="shared" si="363"/>
        <v/>
      </c>
      <c r="E3845" s="55" t="str">
        <f t="shared" si="364"/>
        <v/>
      </c>
      <c r="F3845" s="55" t="str">
        <f t="shared" si="365"/>
        <v/>
      </c>
      <c r="G3845" s="55" t="str">
        <f t="shared" si="360"/>
        <v/>
      </c>
      <c r="H3845" s="136" t="str">
        <f>IF(AND(M3845&gt;0,M3845&lt;='Summary STATS'!$C$22),1,"")</f>
        <v/>
      </c>
      <c r="J3845" s="26">
        <v>3844</v>
      </c>
      <c r="R3845" s="15"/>
      <c r="S3845" s="15"/>
      <c r="EZ3845" s="134"/>
      <c r="FA3845" s="134"/>
      <c r="FB3845" s="134"/>
      <c r="FC3845" s="134"/>
      <c r="FD3845" s="134"/>
    </row>
    <row r="3846" spans="2:160" x14ac:dyDescent="0.2">
      <c r="B3846" s="55">
        <f t="shared" si="361"/>
        <v>0</v>
      </c>
      <c r="C3846" s="55" t="str">
        <f t="shared" si="362"/>
        <v/>
      </c>
      <c r="D3846" s="55" t="str">
        <f t="shared" si="363"/>
        <v/>
      </c>
      <c r="E3846" s="55" t="str">
        <f t="shared" si="364"/>
        <v/>
      </c>
      <c r="F3846" s="55" t="str">
        <f t="shared" si="365"/>
        <v/>
      </c>
      <c r="G3846" s="55" t="str">
        <f t="shared" si="360"/>
        <v/>
      </c>
      <c r="H3846" s="136" t="str">
        <f>IF(AND(M3846&gt;0,M3846&lt;='Summary STATS'!$C$22),1,"")</f>
        <v/>
      </c>
      <c r="J3846" s="26">
        <v>3845</v>
      </c>
      <c r="R3846" s="15"/>
      <c r="S3846" s="15"/>
      <c r="EZ3846" s="134"/>
      <c r="FA3846" s="134"/>
      <c r="FB3846" s="134"/>
      <c r="FC3846" s="134"/>
      <c r="FD3846" s="134"/>
    </row>
    <row r="3847" spans="2:160" x14ac:dyDescent="0.2">
      <c r="B3847" s="55">
        <f t="shared" si="361"/>
        <v>0</v>
      </c>
      <c r="C3847" s="55" t="str">
        <f t="shared" si="362"/>
        <v/>
      </c>
      <c r="D3847" s="55" t="str">
        <f t="shared" si="363"/>
        <v/>
      </c>
      <c r="E3847" s="55" t="str">
        <f t="shared" si="364"/>
        <v/>
      </c>
      <c r="F3847" s="55" t="str">
        <f t="shared" si="365"/>
        <v/>
      </c>
      <c r="G3847" s="55" t="str">
        <f t="shared" si="360"/>
        <v/>
      </c>
      <c r="H3847" s="136" t="str">
        <f>IF(AND(M3847&gt;0,M3847&lt;='Summary STATS'!$C$22),1,"")</f>
        <v/>
      </c>
      <c r="J3847" s="26">
        <v>3846</v>
      </c>
      <c r="R3847" s="15"/>
      <c r="S3847" s="15"/>
      <c r="EZ3847" s="134"/>
      <c r="FA3847" s="134"/>
      <c r="FB3847" s="134"/>
      <c r="FC3847" s="134"/>
      <c r="FD3847" s="134"/>
    </row>
    <row r="3848" spans="2:160" x14ac:dyDescent="0.2">
      <c r="B3848" s="55">
        <f t="shared" si="361"/>
        <v>0</v>
      </c>
      <c r="C3848" s="55" t="str">
        <f t="shared" si="362"/>
        <v/>
      </c>
      <c r="D3848" s="55" t="str">
        <f t="shared" si="363"/>
        <v/>
      </c>
      <c r="E3848" s="55" t="str">
        <f t="shared" si="364"/>
        <v/>
      </c>
      <c r="F3848" s="55" t="str">
        <f t="shared" si="365"/>
        <v/>
      </c>
      <c r="G3848" s="55" t="str">
        <f t="shared" si="360"/>
        <v/>
      </c>
      <c r="H3848" s="136" t="str">
        <f>IF(AND(M3848&gt;0,M3848&lt;='Summary STATS'!$C$22),1,"")</f>
        <v/>
      </c>
      <c r="J3848" s="26">
        <v>3847</v>
      </c>
      <c r="R3848" s="15"/>
      <c r="S3848" s="15"/>
      <c r="EZ3848" s="134"/>
      <c r="FA3848" s="134"/>
      <c r="FB3848" s="134"/>
      <c r="FC3848" s="134"/>
      <c r="FD3848" s="134"/>
    </row>
    <row r="3849" spans="2:160" x14ac:dyDescent="0.2">
      <c r="B3849" s="55">
        <f t="shared" si="361"/>
        <v>0</v>
      </c>
      <c r="C3849" s="55" t="str">
        <f t="shared" si="362"/>
        <v/>
      </c>
      <c r="D3849" s="55" t="str">
        <f t="shared" si="363"/>
        <v/>
      </c>
      <c r="E3849" s="55" t="str">
        <f t="shared" si="364"/>
        <v/>
      </c>
      <c r="F3849" s="55" t="str">
        <f t="shared" si="365"/>
        <v/>
      </c>
      <c r="G3849" s="55" t="str">
        <f t="shared" si="360"/>
        <v/>
      </c>
      <c r="H3849" s="136" t="str">
        <f>IF(AND(M3849&gt;0,M3849&lt;='Summary STATS'!$C$22),1,"")</f>
        <v/>
      </c>
      <c r="J3849" s="26">
        <v>3848</v>
      </c>
      <c r="R3849" s="15"/>
      <c r="S3849" s="15"/>
      <c r="EZ3849" s="134"/>
      <c r="FA3849" s="134"/>
      <c r="FB3849" s="134"/>
      <c r="FC3849" s="134"/>
      <c r="FD3849" s="134"/>
    </row>
    <row r="3850" spans="2:160" x14ac:dyDescent="0.2">
      <c r="B3850" s="55">
        <f t="shared" si="361"/>
        <v>0</v>
      </c>
      <c r="C3850" s="55" t="str">
        <f t="shared" si="362"/>
        <v/>
      </c>
      <c r="D3850" s="55" t="str">
        <f t="shared" si="363"/>
        <v/>
      </c>
      <c r="E3850" s="55" t="str">
        <f t="shared" si="364"/>
        <v/>
      </c>
      <c r="F3850" s="55" t="str">
        <f t="shared" si="365"/>
        <v/>
      </c>
      <c r="G3850" s="55" t="str">
        <f t="shared" si="360"/>
        <v/>
      </c>
      <c r="H3850" s="136" t="str">
        <f>IF(AND(M3850&gt;0,M3850&lt;='Summary STATS'!$C$22),1,"")</f>
        <v/>
      </c>
      <c r="J3850" s="26">
        <v>3849</v>
      </c>
      <c r="R3850" s="15"/>
      <c r="S3850" s="15"/>
      <c r="EZ3850" s="134"/>
      <c r="FA3850" s="134"/>
      <c r="FB3850" s="134"/>
      <c r="FC3850" s="134"/>
      <c r="FD3850" s="134"/>
    </row>
    <row r="3851" spans="2:160" x14ac:dyDescent="0.2">
      <c r="B3851" s="55">
        <f t="shared" si="361"/>
        <v>0</v>
      </c>
      <c r="C3851" s="55" t="str">
        <f t="shared" si="362"/>
        <v/>
      </c>
      <c r="D3851" s="55" t="str">
        <f t="shared" si="363"/>
        <v/>
      </c>
      <c r="E3851" s="55" t="str">
        <f t="shared" si="364"/>
        <v/>
      </c>
      <c r="F3851" s="55" t="str">
        <f t="shared" si="365"/>
        <v/>
      </c>
      <c r="G3851" s="55" t="str">
        <f t="shared" si="360"/>
        <v/>
      </c>
      <c r="H3851" s="136" t="str">
        <f>IF(AND(M3851&gt;0,M3851&lt;='Summary STATS'!$C$22),1,"")</f>
        <v/>
      </c>
      <c r="J3851" s="26">
        <v>3850</v>
      </c>
      <c r="R3851" s="15"/>
      <c r="S3851" s="15"/>
      <c r="EZ3851" s="134"/>
      <c r="FA3851" s="134"/>
      <c r="FB3851" s="134"/>
      <c r="FC3851" s="134"/>
      <c r="FD3851" s="134"/>
    </row>
    <row r="3852" spans="2:160" x14ac:dyDescent="0.2">
      <c r="B3852" s="55">
        <f t="shared" si="361"/>
        <v>0</v>
      </c>
      <c r="C3852" s="55" t="str">
        <f t="shared" si="362"/>
        <v/>
      </c>
      <c r="D3852" s="55" t="str">
        <f t="shared" si="363"/>
        <v/>
      </c>
      <c r="E3852" s="55" t="str">
        <f t="shared" si="364"/>
        <v/>
      </c>
      <c r="F3852" s="55" t="str">
        <f t="shared" si="365"/>
        <v/>
      </c>
      <c r="G3852" s="55" t="str">
        <f t="shared" si="360"/>
        <v/>
      </c>
      <c r="H3852" s="136" t="str">
        <f>IF(AND(M3852&gt;0,M3852&lt;='Summary STATS'!$C$22),1,"")</f>
        <v/>
      </c>
      <c r="J3852" s="26">
        <v>3851</v>
      </c>
      <c r="R3852" s="15"/>
      <c r="S3852" s="15"/>
      <c r="EZ3852" s="134"/>
      <c r="FA3852" s="134"/>
      <c r="FB3852" s="134"/>
      <c r="FC3852" s="134"/>
      <c r="FD3852" s="134"/>
    </row>
    <row r="3853" spans="2:160" x14ac:dyDescent="0.2">
      <c r="B3853" s="55">
        <f t="shared" si="361"/>
        <v>0</v>
      </c>
      <c r="C3853" s="55" t="str">
        <f t="shared" si="362"/>
        <v/>
      </c>
      <c r="D3853" s="55" t="str">
        <f t="shared" si="363"/>
        <v/>
      </c>
      <c r="E3853" s="55" t="str">
        <f t="shared" si="364"/>
        <v/>
      </c>
      <c r="F3853" s="55" t="str">
        <f t="shared" si="365"/>
        <v/>
      </c>
      <c r="G3853" s="55" t="str">
        <f t="shared" si="360"/>
        <v/>
      </c>
      <c r="H3853" s="136" t="str">
        <f>IF(AND(M3853&gt;0,M3853&lt;='Summary STATS'!$C$22),1,"")</f>
        <v/>
      </c>
      <c r="J3853" s="26">
        <v>3852</v>
      </c>
      <c r="R3853" s="15"/>
      <c r="S3853" s="15"/>
      <c r="EZ3853" s="134"/>
      <c r="FA3853" s="134"/>
      <c r="FB3853" s="134"/>
      <c r="FC3853" s="134"/>
      <c r="FD3853" s="134"/>
    </row>
    <row r="3854" spans="2:160" x14ac:dyDescent="0.2">
      <c r="B3854" s="55">
        <f t="shared" si="361"/>
        <v>0</v>
      </c>
      <c r="C3854" s="55" t="str">
        <f t="shared" si="362"/>
        <v/>
      </c>
      <c r="D3854" s="55" t="str">
        <f t="shared" si="363"/>
        <v/>
      </c>
      <c r="E3854" s="55" t="str">
        <f t="shared" si="364"/>
        <v/>
      </c>
      <c r="F3854" s="55" t="str">
        <f t="shared" si="365"/>
        <v/>
      </c>
      <c r="G3854" s="55" t="str">
        <f t="shared" si="360"/>
        <v/>
      </c>
      <c r="H3854" s="136" t="str">
        <f>IF(AND(M3854&gt;0,M3854&lt;='Summary STATS'!$C$22),1,"")</f>
        <v/>
      </c>
      <c r="J3854" s="26">
        <v>3853</v>
      </c>
      <c r="R3854" s="15"/>
      <c r="S3854" s="15"/>
      <c r="EZ3854" s="134"/>
      <c r="FA3854" s="134"/>
      <c r="FB3854" s="134"/>
      <c r="FC3854" s="134"/>
      <c r="FD3854" s="134"/>
    </row>
    <row r="3855" spans="2:160" x14ac:dyDescent="0.2">
      <c r="B3855" s="55">
        <f t="shared" si="361"/>
        <v>0</v>
      </c>
      <c r="C3855" s="55" t="str">
        <f t="shared" si="362"/>
        <v/>
      </c>
      <c r="D3855" s="55" t="str">
        <f t="shared" si="363"/>
        <v/>
      </c>
      <c r="E3855" s="55" t="str">
        <f t="shared" si="364"/>
        <v/>
      </c>
      <c r="F3855" s="55" t="str">
        <f t="shared" si="365"/>
        <v/>
      </c>
      <c r="G3855" s="55" t="str">
        <f t="shared" si="360"/>
        <v/>
      </c>
      <c r="H3855" s="136" t="str">
        <f>IF(AND(M3855&gt;0,M3855&lt;='Summary STATS'!$C$22),1,"")</f>
        <v/>
      </c>
      <c r="J3855" s="26">
        <v>3854</v>
      </c>
      <c r="R3855" s="15"/>
      <c r="S3855" s="15"/>
      <c r="EZ3855" s="134"/>
      <c r="FA3855" s="134"/>
      <c r="FB3855" s="134"/>
      <c r="FC3855" s="134"/>
      <c r="FD3855" s="134"/>
    </row>
    <row r="3856" spans="2:160" x14ac:dyDescent="0.2">
      <c r="B3856" s="55">
        <f t="shared" si="361"/>
        <v>0</v>
      </c>
      <c r="C3856" s="55" t="str">
        <f t="shared" si="362"/>
        <v/>
      </c>
      <c r="D3856" s="55" t="str">
        <f t="shared" si="363"/>
        <v/>
      </c>
      <c r="E3856" s="55" t="str">
        <f t="shared" si="364"/>
        <v/>
      </c>
      <c r="F3856" s="55" t="str">
        <f t="shared" si="365"/>
        <v/>
      </c>
      <c r="G3856" s="55" t="str">
        <f t="shared" si="360"/>
        <v/>
      </c>
      <c r="H3856" s="136" t="str">
        <f>IF(AND(M3856&gt;0,M3856&lt;='Summary STATS'!$C$22),1,"")</f>
        <v/>
      </c>
      <c r="J3856" s="26">
        <v>3855</v>
      </c>
      <c r="R3856" s="15"/>
      <c r="S3856" s="15"/>
      <c r="EZ3856" s="134"/>
      <c r="FA3856" s="134"/>
      <c r="FB3856" s="134"/>
      <c r="FC3856" s="134"/>
      <c r="FD3856" s="134"/>
    </row>
    <row r="3857" spans="2:160" x14ac:dyDescent="0.2">
      <c r="B3857" s="55">
        <f t="shared" si="361"/>
        <v>0</v>
      </c>
      <c r="C3857" s="55" t="str">
        <f t="shared" si="362"/>
        <v/>
      </c>
      <c r="D3857" s="55" t="str">
        <f t="shared" si="363"/>
        <v/>
      </c>
      <c r="E3857" s="55" t="str">
        <f t="shared" si="364"/>
        <v/>
      </c>
      <c r="F3857" s="55" t="str">
        <f t="shared" si="365"/>
        <v/>
      </c>
      <c r="G3857" s="55" t="str">
        <f t="shared" si="360"/>
        <v/>
      </c>
      <c r="H3857" s="136" t="str">
        <f>IF(AND(M3857&gt;0,M3857&lt;='Summary STATS'!$C$22),1,"")</f>
        <v/>
      </c>
      <c r="J3857" s="26">
        <v>3856</v>
      </c>
      <c r="R3857" s="15"/>
      <c r="S3857" s="15"/>
      <c r="EZ3857" s="134"/>
      <c r="FA3857" s="134"/>
      <c r="FB3857" s="134"/>
      <c r="FC3857" s="134"/>
      <c r="FD3857" s="134"/>
    </row>
    <row r="3858" spans="2:160" x14ac:dyDescent="0.2">
      <c r="B3858" s="55">
        <f t="shared" si="361"/>
        <v>0</v>
      </c>
      <c r="C3858" s="55" t="str">
        <f t="shared" si="362"/>
        <v/>
      </c>
      <c r="D3858" s="55" t="str">
        <f t="shared" si="363"/>
        <v/>
      </c>
      <c r="E3858" s="55" t="str">
        <f t="shared" si="364"/>
        <v/>
      </c>
      <c r="F3858" s="55" t="str">
        <f t="shared" si="365"/>
        <v/>
      </c>
      <c r="G3858" s="55" t="str">
        <f t="shared" si="360"/>
        <v/>
      </c>
      <c r="H3858" s="136" t="str">
        <f>IF(AND(M3858&gt;0,M3858&lt;='Summary STATS'!$C$22),1,"")</f>
        <v/>
      </c>
      <c r="J3858" s="26">
        <v>3857</v>
      </c>
      <c r="R3858" s="15"/>
      <c r="S3858" s="15"/>
      <c r="EZ3858" s="134"/>
      <c r="FA3858" s="134"/>
      <c r="FB3858" s="134"/>
      <c r="FC3858" s="134"/>
      <c r="FD3858" s="134"/>
    </row>
    <row r="3859" spans="2:160" x14ac:dyDescent="0.2">
      <c r="B3859" s="55">
        <f t="shared" si="361"/>
        <v>0</v>
      </c>
      <c r="C3859" s="55" t="str">
        <f t="shared" si="362"/>
        <v/>
      </c>
      <c r="D3859" s="55" t="str">
        <f t="shared" si="363"/>
        <v/>
      </c>
      <c r="E3859" s="55" t="str">
        <f t="shared" si="364"/>
        <v/>
      </c>
      <c r="F3859" s="55" t="str">
        <f t="shared" si="365"/>
        <v/>
      </c>
      <c r="G3859" s="55" t="str">
        <f t="shared" si="360"/>
        <v/>
      </c>
      <c r="H3859" s="136" t="str">
        <f>IF(AND(M3859&gt;0,M3859&lt;='Summary STATS'!$C$22),1,"")</f>
        <v/>
      </c>
      <c r="J3859" s="26">
        <v>3858</v>
      </c>
      <c r="R3859" s="15"/>
      <c r="S3859" s="15"/>
      <c r="EZ3859" s="134"/>
      <c r="FA3859" s="134"/>
      <c r="FB3859" s="134"/>
      <c r="FC3859" s="134"/>
      <c r="FD3859" s="134"/>
    </row>
    <row r="3860" spans="2:160" x14ac:dyDescent="0.2">
      <c r="B3860" s="55">
        <f t="shared" si="361"/>
        <v>0</v>
      </c>
      <c r="C3860" s="55" t="str">
        <f t="shared" si="362"/>
        <v/>
      </c>
      <c r="D3860" s="55" t="str">
        <f t="shared" si="363"/>
        <v/>
      </c>
      <c r="E3860" s="55" t="str">
        <f t="shared" si="364"/>
        <v/>
      </c>
      <c r="F3860" s="55" t="str">
        <f t="shared" si="365"/>
        <v/>
      </c>
      <c r="G3860" s="55" t="str">
        <f t="shared" si="360"/>
        <v/>
      </c>
      <c r="H3860" s="136" t="str">
        <f>IF(AND(M3860&gt;0,M3860&lt;='Summary STATS'!$C$22),1,"")</f>
        <v/>
      </c>
      <c r="J3860" s="26">
        <v>3859</v>
      </c>
      <c r="R3860" s="15"/>
      <c r="S3860" s="15"/>
      <c r="EZ3860" s="134"/>
      <c r="FA3860" s="134"/>
      <c r="FB3860" s="134"/>
      <c r="FC3860" s="134"/>
      <c r="FD3860" s="134"/>
    </row>
    <row r="3861" spans="2:160" x14ac:dyDescent="0.2">
      <c r="B3861" s="55">
        <f t="shared" si="361"/>
        <v>0</v>
      </c>
      <c r="C3861" s="55" t="str">
        <f t="shared" si="362"/>
        <v/>
      </c>
      <c r="D3861" s="55" t="str">
        <f t="shared" si="363"/>
        <v/>
      </c>
      <c r="E3861" s="55" t="str">
        <f t="shared" si="364"/>
        <v/>
      </c>
      <c r="F3861" s="55" t="str">
        <f t="shared" si="365"/>
        <v/>
      </c>
      <c r="G3861" s="55" t="str">
        <f t="shared" si="360"/>
        <v/>
      </c>
      <c r="H3861" s="136" t="str">
        <f>IF(AND(M3861&gt;0,M3861&lt;='Summary STATS'!$C$22),1,"")</f>
        <v/>
      </c>
      <c r="J3861" s="26">
        <v>3860</v>
      </c>
      <c r="R3861" s="15"/>
      <c r="S3861" s="15"/>
      <c r="EZ3861" s="134"/>
      <c r="FA3861" s="134"/>
      <c r="FB3861" s="134"/>
      <c r="FC3861" s="134"/>
      <c r="FD3861" s="134"/>
    </row>
    <row r="3862" spans="2:160" x14ac:dyDescent="0.2">
      <c r="B3862" s="55">
        <f t="shared" si="361"/>
        <v>0</v>
      </c>
      <c r="C3862" s="55" t="str">
        <f t="shared" si="362"/>
        <v/>
      </c>
      <c r="D3862" s="55" t="str">
        <f t="shared" si="363"/>
        <v/>
      </c>
      <c r="E3862" s="55" t="str">
        <f t="shared" si="364"/>
        <v/>
      </c>
      <c r="F3862" s="55" t="str">
        <f t="shared" si="365"/>
        <v/>
      </c>
      <c r="G3862" s="55" t="str">
        <f t="shared" si="360"/>
        <v/>
      </c>
      <c r="H3862" s="136" t="str">
        <f>IF(AND(M3862&gt;0,M3862&lt;='Summary STATS'!$C$22),1,"")</f>
        <v/>
      </c>
      <c r="J3862" s="26">
        <v>3861</v>
      </c>
      <c r="R3862" s="15"/>
      <c r="S3862" s="15"/>
      <c r="EZ3862" s="134"/>
      <c r="FA3862" s="134"/>
      <c r="FB3862" s="134"/>
      <c r="FC3862" s="134"/>
      <c r="FD3862" s="134"/>
    </row>
    <row r="3863" spans="2:160" x14ac:dyDescent="0.2">
      <c r="B3863" s="55">
        <f t="shared" si="361"/>
        <v>0</v>
      </c>
      <c r="C3863" s="55" t="str">
        <f t="shared" si="362"/>
        <v/>
      </c>
      <c r="D3863" s="55" t="str">
        <f t="shared" si="363"/>
        <v/>
      </c>
      <c r="E3863" s="55" t="str">
        <f t="shared" si="364"/>
        <v/>
      </c>
      <c r="F3863" s="55" t="str">
        <f t="shared" si="365"/>
        <v/>
      </c>
      <c r="G3863" s="55" t="str">
        <f t="shared" si="360"/>
        <v/>
      </c>
      <c r="H3863" s="136" t="str">
        <f>IF(AND(M3863&gt;0,M3863&lt;='Summary STATS'!$C$22),1,"")</f>
        <v/>
      </c>
      <c r="J3863" s="26">
        <v>3862</v>
      </c>
      <c r="R3863" s="15"/>
      <c r="S3863" s="15"/>
      <c r="EZ3863" s="134"/>
      <c r="FA3863" s="134"/>
      <c r="FB3863" s="134"/>
      <c r="FC3863" s="134"/>
      <c r="FD3863" s="134"/>
    </row>
    <row r="3864" spans="2:160" x14ac:dyDescent="0.2">
      <c r="B3864" s="55">
        <f t="shared" si="361"/>
        <v>0</v>
      </c>
      <c r="C3864" s="55" t="str">
        <f t="shared" si="362"/>
        <v/>
      </c>
      <c r="D3864" s="55" t="str">
        <f t="shared" si="363"/>
        <v/>
      </c>
      <c r="E3864" s="55" t="str">
        <f t="shared" si="364"/>
        <v/>
      </c>
      <c r="F3864" s="55" t="str">
        <f t="shared" si="365"/>
        <v/>
      </c>
      <c r="G3864" s="55" t="str">
        <f t="shared" si="360"/>
        <v/>
      </c>
      <c r="H3864" s="136" t="str">
        <f>IF(AND(M3864&gt;0,M3864&lt;='Summary STATS'!$C$22),1,"")</f>
        <v/>
      </c>
      <c r="J3864" s="26">
        <v>3863</v>
      </c>
      <c r="R3864" s="15"/>
      <c r="S3864" s="15"/>
      <c r="EZ3864" s="134"/>
      <c r="FA3864" s="134"/>
      <c r="FB3864" s="134"/>
      <c r="FC3864" s="134"/>
      <c r="FD3864" s="134"/>
    </row>
    <row r="3865" spans="2:160" x14ac:dyDescent="0.2">
      <c r="B3865" s="55">
        <f t="shared" si="361"/>
        <v>0</v>
      </c>
      <c r="C3865" s="55" t="str">
        <f t="shared" si="362"/>
        <v/>
      </c>
      <c r="D3865" s="55" t="str">
        <f t="shared" si="363"/>
        <v/>
      </c>
      <c r="E3865" s="55" t="str">
        <f t="shared" si="364"/>
        <v/>
      </c>
      <c r="F3865" s="55" t="str">
        <f t="shared" si="365"/>
        <v/>
      </c>
      <c r="G3865" s="55" t="str">
        <f t="shared" si="360"/>
        <v/>
      </c>
      <c r="H3865" s="136" t="str">
        <f>IF(AND(M3865&gt;0,M3865&lt;='Summary STATS'!$C$22),1,"")</f>
        <v/>
      </c>
      <c r="J3865" s="26">
        <v>3864</v>
      </c>
      <c r="R3865" s="15"/>
      <c r="S3865" s="15"/>
      <c r="EZ3865" s="134"/>
      <c r="FA3865" s="134"/>
      <c r="FB3865" s="134"/>
      <c r="FC3865" s="134"/>
      <c r="FD3865" s="134"/>
    </row>
    <row r="3866" spans="2:160" x14ac:dyDescent="0.2">
      <c r="B3866" s="55">
        <f t="shared" si="361"/>
        <v>0</v>
      </c>
      <c r="C3866" s="55" t="str">
        <f t="shared" si="362"/>
        <v/>
      </c>
      <c r="D3866" s="55" t="str">
        <f t="shared" si="363"/>
        <v/>
      </c>
      <c r="E3866" s="55" t="str">
        <f t="shared" si="364"/>
        <v/>
      </c>
      <c r="F3866" s="55" t="str">
        <f t="shared" si="365"/>
        <v/>
      </c>
      <c r="G3866" s="55" t="str">
        <f t="shared" ref="G3866:G3929" si="366">IF($B3866&gt;=1,$M3866,"")</f>
        <v/>
      </c>
      <c r="H3866" s="136" t="str">
        <f>IF(AND(M3866&gt;0,M3866&lt;='Summary STATS'!$C$22),1,"")</f>
        <v/>
      </c>
      <c r="J3866" s="26">
        <v>3865</v>
      </c>
      <c r="R3866" s="15"/>
      <c r="S3866" s="15"/>
      <c r="EZ3866" s="134"/>
      <c r="FA3866" s="134"/>
      <c r="FB3866" s="134"/>
      <c r="FC3866" s="134"/>
      <c r="FD3866" s="134"/>
    </row>
    <row r="3867" spans="2:160" x14ac:dyDescent="0.2">
      <c r="B3867" s="55">
        <f t="shared" si="361"/>
        <v>0</v>
      </c>
      <c r="C3867" s="55" t="str">
        <f t="shared" si="362"/>
        <v/>
      </c>
      <c r="D3867" s="55" t="str">
        <f t="shared" si="363"/>
        <v/>
      </c>
      <c r="E3867" s="55" t="str">
        <f t="shared" si="364"/>
        <v/>
      </c>
      <c r="F3867" s="55" t="str">
        <f t="shared" si="365"/>
        <v/>
      </c>
      <c r="G3867" s="55" t="str">
        <f t="shared" si="366"/>
        <v/>
      </c>
      <c r="H3867" s="136" t="str">
        <f>IF(AND(M3867&gt;0,M3867&lt;='Summary STATS'!$C$22),1,"")</f>
        <v/>
      </c>
      <c r="J3867" s="26">
        <v>3866</v>
      </c>
      <c r="R3867" s="15"/>
      <c r="S3867" s="15"/>
      <c r="EZ3867" s="134"/>
      <c r="FA3867" s="134"/>
      <c r="FB3867" s="134"/>
      <c r="FC3867" s="134"/>
      <c r="FD3867" s="134"/>
    </row>
    <row r="3868" spans="2:160" x14ac:dyDescent="0.2">
      <c r="B3868" s="55">
        <f t="shared" si="361"/>
        <v>0</v>
      </c>
      <c r="C3868" s="55" t="str">
        <f t="shared" si="362"/>
        <v/>
      </c>
      <c r="D3868" s="55" t="str">
        <f t="shared" si="363"/>
        <v/>
      </c>
      <c r="E3868" s="55" t="str">
        <f t="shared" si="364"/>
        <v/>
      </c>
      <c r="F3868" s="55" t="str">
        <f t="shared" si="365"/>
        <v/>
      </c>
      <c r="G3868" s="55" t="str">
        <f t="shared" si="366"/>
        <v/>
      </c>
      <c r="H3868" s="136" t="str">
        <f>IF(AND(M3868&gt;0,M3868&lt;='Summary STATS'!$C$22),1,"")</f>
        <v/>
      </c>
      <c r="J3868" s="26">
        <v>3867</v>
      </c>
      <c r="R3868" s="15"/>
      <c r="S3868" s="15"/>
      <c r="EZ3868" s="134"/>
      <c r="FA3868" s="134"/>
      <c r="FB3868" s="134"/>
      <c r="FC3868" s="134"/>
      <c r="FD3868" s="134"/>
    </row>
    <row r="3869" spans="2:160" x14ac:dyDescent="0.2">
      <c r="B3869" s="55">
        <f t="shared" si="361"/>
        <v>0</v>
      </c>
      <c r="C3869" s="55" t="str">
        <f t="shared" si="362"/>
        <v/>
      </c>
      <c r="D3869" s="55" t="str">
        <f t="shared" si="363"/>
        <v/>
      </c>
      <c r="E3869" s="55" t="str">
        <f t="shared" si="364"/>
        <v/>
      </c>
      <c r="F3869" s="55" t="str">
        <f t="shared" si="365"/>
        <v/>
      </c>
      <c r="G3869" s="55" t="str">
        <f t="shared" si="366"/>
        <v/>
      </c>
      <c r="H3869" s="136" t="str">
        <f>IF(AND(M3869&gt;0,M3869&lt;='Summary STATS'!$C$22),1,"")</f>
        <v/>
      </c>
      <c r="J3869" s="26">
        <v>3868</v>
      </c>
      <c r="R3869" s="15"/>
      <c r="S3869" s="15"/>
      <c r="EZ3869" s="134"/>
      <c r="FA3869" s="134"/>
      <c r="FB3869" s="134"/>
      <c r="FC3869" s="134"/>
      <c r="FD3869" s="134"/>
    </row>
    <row r="3870" spans="2:160" x14ac:dyDescent="0.2">
      <c r="B3870" s="55">
        <f t="shared" si="361"/>
        <v>0</v>
      </c>
      <c r="C3870" s="55" t="str">
        <f t="shared" si="362"/>
        <v/>
      </c>
      <c r="D3870" s="55" t="str">
        <f t="shared" si="363"/>
        <v/>
      </c>
      <c r="E3870" s="55" t="str">
        <f t="shared" si="364"/>
        <v/>
      </c>
      <c r="F3870" s="55" t="str">
        <f t="shared" si="365"/>
        <v/>
      </c>
      <c r="G3870" s="55" t="str">
        <f t="shared" si="366"/>
        <v/>
      </c>
      <c r="H3870" s="136" t="str">
        <f>IF(AND(M3870&gt;0,M3870&lt;='Summary STATS'!$C$22),1,"")</f>
        <v/>
      </c>
      <c r="J3870" s="26">
        <v>3869</v>
      </c>
      <c r="R3870" s="15"/>
      <c r="S3870" s="15"/>
      <c r="EZ3870" s="134"/>
      <c r="FA3870" s="134"/>
      <c r="FB3870" s="134"/>
      <c r="FC3870" s="134"/>
      <c r="FD3870" s="134"/>
    </row>
    <row r="3871" spans="2:160" x14ac:dyDescent="0.2">
      <c r="B3871" s="55">
        <f t="shared" si="361"/>
        <v>0</v>
      </c>
      <c r="C3871" s="55" t="str">
        <f t="shared" si="362"/>
        <v/>
      </c>
      <c r="D3871" s="55" t="str">
        <f t="shared" si="363"/>
        <v/>
      </c>
      <c r="E3871" s="55" t="str">
        <f t="shared" si="364"/>
        <v/>
      </c>
      <c r="F3871" s="55" t="str">
        <f t="shared" si="365"/>
        <v/>
      </c>
      <c r="G3871" s="55" t="str">
        <f t="shared" si="366"/>
        <v/>
      </c>
      <c r="H3871" s="136" t="str">
        <f>IF(AND(M3871&gt;0,M3871&lt;='Summary STATS'!$C$22),1,"")</f>
        <v/>
      </c>
      <c r="J3871" s="26">
        <v>3870</v>
      </c>
      <c r="R3871" s="15"/>
      <c r="S3871" s="15"/>
      <c r="EZ3871" s="134"/>
      <c r="FA3871" s="134"/>
      <c r="FB3871" s="134"/>
      <c r="FC3871" s="134"/>
      <c r="FD3871" s="134"/>
    </row>
    <row r="3872" spans="2:160" x14ac:dyDescent="0.2">
      <c r="B3872" s="55">
        <f t="shared" si="361"/>
        <v>0</v>
      </c>
      <c r="C3872" s="55" t="str">
        <f t="shared" si="362"/>
        <v/>
      </c>
      <c r="D3872" s="55" t="str">
        <f t="shared" si="363"/>
        <v/>
      </c>
      <c r="E3872" s="55" t="str">
        <f t="shared" si="364"/>
        <v/>
      </c>
      <c r="F3872" s="55" t="str">
        <f t="shared" si="365"/>
        <v/>
      </c>
      <c r="G3872" s="55" t="str">
        <f t="shared" si="366"/>
        <v/>
      </c>
      <c r="H3872" s="136" t="str">
        <f>IF(AND(M3872&gt;0,M3872&lt;='Summary STATS'!$C$22),1,"")</f>
        <v/>
      </c>
      <c r="J3872" s="26">
        <v>3871</v>
      </c>
      <c r="R3872" s="15"/>
      <c r="S3872" s="15"/>
      <c r="EZ3872" s="134"/>
      <c r="FA3872" s="134"/>
      <c r="FB3872" s="134"/>
      <c r="FC3872" s="134"/>
      <c r="FD3872" s="134"/>
    </row>
    <row r="3873" spans="2:160" x14ac:dyDescent="0.2">
      <c r="B3873" s="55">
        <f t="shared" si="361"/>
        <v>0</v>
      </c>
      <c r="C3873" s="55" t="str">
        <f t="shared" si="362"/>
        <v/>
      </c>
      <c r="D3873" s="55" t="str">
        <f t="shared" si="363"/>
        <v/>
      </c>
      <c r="E3873" s="55" t="str">
        <f t="shared" si="364"/>
        <v/>
      </c>
      <c r="F3873" s="55" t="str">
        <f t="shared" si="365"/>
        <v/>
      </c>
      <c r="G3873" s="55" t="str">
        <f t="shared" si="366"/>
        <v/>
      </c>
      <c r="H3873" s="136" t="str">
        <f>IF(AND(M3873&gt;0,M3873&lt;='Summary STATS'!$C$22),1,"")</f>
        <v/>
      </c>
      <c r="J3873" s="26">
        <v>3872</v>
      </c>
      <c r="R3873" s="15"/>
      <c r="S3873" s="15"/>
      <c r="EZ3873" s="134"/>
      <c r="FA3873" s="134"/>
      <c r="FB3873" s="134"/>
      <c r="FC3873" s="134"/>
      <c r="FD3873" s="134"/>
    </row>
    <row r="3874" spans="2:160" x14ac:dyDescent="0.2">
      <c r="B3874" s="55">
        <f t="shared" si="361"/>
        <v>0</v>
      </c>
      <c r="C3874" s="55" t="str">
        <f t="shared" si="362"/>
        <v/>
      </c>
      <c r="D3874" s="55" t="str">
        <f t="shared" si="363"/>
        <v/>
      </c>
      <c r="E3874" s="55" t="str">
        <f t="shared" si="364"/>
        <v/>
      </c>
      <c r="F3874" s="55" t="str">
        <f t="shared" si="365"/>
        <v/>
      </c>
      <c r="G3874" s="55" t="str">
        <f t="shared" si="366"/>
        <v/>
      </c>
      <c r="H3874" s="136" t="str">
        <f>IF(AND(M3874&gt;0,M3874&lt;='Summary STATS'!$C$22),1,"")</f>
        <v/>
      </c>
      <c r="J3874" s="26">
        <v>3873</v>
      </c>
      <c r="R3874" s="15"/>
      <c r="S3874" s="15"/>
      <c r="EZ3874" s="134"/>
      <c r="FA3874" s="134"/>
      <c r="FB3874" s="134"/>
      <c r="FC3874" s="134"/>
      <c r="FD3874" s="134"/>
    </row>
    <row r="3875" spans="2:160" x14ac:dyDescent="0.2">
      <c r="B3875" s="55">
        <f t="shared" si="361"/>
        <v>0</v>
      </c>
      <c r="C3875" s="55" t="str">
        <f t="shared" si="362"/>
        <v/>
      </c>
      <c r="D3875" s="55" t="str">
        <f t="shared" si="363"/>
        <v/>
      </c>
      <c r="E3875" s="55" t="str">
        <f t="shared" si="364"/>
        <v/>
      </c>
      <c r="F3875" s="55" t="str">
        <f t="shared" si="365"/>
        <v/>
      </c>
      <c r="G3875" s="55" t="str">
        <f t="shared" si="366"/>
        <v/>
      </c>
      <c r="H3875" s="136" t="str">
        <f>IF(AND(M3875&gt;0,M3875&lt;='Summary STATS'!$C$22),1,"")</f>
        <v/>
      </c>
      <c r="J3875" s="26">
        <v>3874</v>
      </c>
      <c r="R3875" s="15"/>
      <c r="S3875" s="15"/>
      <c r="EZ3875" s="134"/>
      <c r="FA3875" s="134"/>
      <c r="FB3875" s="134"/>
      <c r="FC3875" s="134"/>
      <c r="FD3875" s="134"/>
    </row>
    <row r="3876" spans="2:160" x14ac:dyDescent="0.2">
      <c r="B3876" s="55">
        <f t="shared" si="361"/>
        <v>0</v>
      </c>
      <c r="C3876" s="55" t="str">
        <f t="shared" si="362"/>
        <v/>
      </c>
      <c r="D3876" s="55" t="str">
        <f t="shared" si="363"/>
        <v/>
      </c>
      <c r="E3876" s="55" t="str">
        <f t="shared" si="364"/>
        <v/>
      </c>
      <c r="F3876" s="55" t="str">
        <f t="shared" si="365"/>
        <v/>
      </c>
      <c r="G3876" s="55" t="str">
        <f t="shared" si="366"/>
        <v/>
      </c>
      <c r="H3876" s="136" t="str">
        <f>IF(AND(M3876&gt;0,M3876&lt;='Summary STATS'!$C$22),1,"")</f>
        <v/>
      </c>
      <c r="J3876" s="26">
        <v>3875</v>
      </c>
      <c r="R3876" s="15"/>
      <c r="S3876" s="15"/>
      <c r="EZ3876" s="134"/>
      <c r="FA3876" s="134"/>
      <c r="FB3876" s="134"/>
      <c r="FC3876" s="134"/>
      <c r="FD3876" s="134"/>
    </row>
    <row r="3877" spans="2:160" x14ac:dyDescent="0.2">
      <c r="B3877" s="55">
        <f t="shared" si="361"/>
        <v>0</v>
      </c>
      <c r="C3877" s="55" t="str">
        <f t="shared" si="362"/>
        <v/>
      </c>
      <c r="D3877" s="55" t="str">
        <f t="shared" si="363"/>
        <v/>
      </c>
      <c r="E3877" s="55" t="str">
        <f t="shared" si="364"/>
        <v/>
      </c>
      <c r="F3877" s="55" t="str">
        <f t="shared" si="365"/>
        <v/>
      </c>
      <c r="G3877" s="55" t="str">
        <f t="shared" si="366"/>
        <v/>
      </c>
      <c r="H3877" s="136" t="str">
        <f>IF(AND(M3877&gt;0,M3877&lt;='Summary STATS'!$C$22),1,"")</f>
        <v/>
      </c>
      <c r="J3877" s="26">
        <v>3876</v>
      </c>
      <c r="R3877" s="15"/>
      <c r="S3877" s="15"/>
      <c r="EZ3877" s="134"/>
      <c r="FA3877" s="134"/>
      <c r="FB3877" s="134"/>
      <c r="FC3877" s="134"/>
      <c r="FD3877" s="134"/>
    </row>
    <row r="3878" spans="2:160" x14ac:dyDescent="0.2">
      <c r="B3878" s="55">
        <f t="shared" si="361"/>
        <v>0</v>
      </c>
      <c r="C3878" s="55" t="str">
        <f t="shared" si="362"/>
        <v/>
      </c>
      <c r="D3878" s="55" t="str">
        <f t="shared" si="363"/>
        <v/>
      </c>
      <c r="E3878" s="55" t="str">
        <f t="shared" si="364"/>
        <v/>
      </c>
      <c r="F3878" s="55" t="str">
        <f t="shared" si="365"/>
        <v/>
      </c>
      <c r="G3878" s="55" t="str">
        <f t="shared" si="366"/>
        <v/>
      </c>
      <c r="H3878" s="136" t="str">
        <f>IF(AND(M3878&gt;0,M3878&lt;='Summary STATS'!$C$22),1,"")</f>
        <v/>
      </c>
      <c r="J3878" s="26">
        <v>3877</v>
      </c>
      <c r="R3878" s="15"/>
      <c r="S3878" s="15"/>
      <c r="EZ3878" s="134"/>
      <c r="FA3878" s="134"/>
      <c r="FB3878" s="134"/>
      <c r="FC3878" s="134"/>
      <c r="FD3878" s="134"/>
    </row>
    <row r="3879" spans="2:160" x14ac:dyDescent="0.2">
      <c r="B3879" s="55">
        <f t="shared" si="361"/>
        <v>0</v>
      </c>
      <c r="C3879" s="55" t="str">
        <f t="shared" si="362"/>
        <v/>
      </c>
      <c r="D3879" s="55" t="str">
        <f t="shared" si="363"/>
        <v/>
      </c>
      <c r="E3879" s="55" t="str">
        <f t="shared" si="364"/>
        <v/>
      </c>
      <c r="F3879" s="55" t="str">
        <f t="shared" si="365"/>
        <v/>
      </c>
      <c r="G3879" s="55" t="str">
        <f t="shared" si="366"/>
        <v/>
      </c>
      <c r="H3879" s="136" t="str">
        <f>IF(AND(M3879&gt;0,M3879&lt;='Summary STATS'!$C$22),1,"")</f>
        <v/>
      </c>
      <c r="J3879" s="26">
        <v>3878</v>
      </c>
      <c r="R3879" s="15"/>
      <c r="S3879" s="15"/>
      <c r="EZ3879" s="134"/>
      <c r="FA3879" s="134"/>
      <c r="FB3879" s="134"/>
      <c r="FC3879" s="134"/>
      <c r="FD3879" s="134"/>
    </row>
    <row r="3880" spans="2:160" x14ac:dyDescent="0.2">
      <c r="B3880" s="55">
        <f t="shared" si="361"/>
        <v>0</v>
      </c>
      <c r="C3880" s="55" t="str">
        <f t="shared" si="362"/>
        <v/>
      </c>
      <c r="D3880" s="55" t="str">
        <f t="shared" si="363"/>
        <v/>
      </c>
      <c r="E3880" s="55" t="str">
        <f t="shared" si="364"/>
        <v/>
      </c>
      <c r="F3880" s="55" t="str">
        <f t="shared" si="365"/>
        <v/>
      </c>
      <c r="G3880" s="55" t="str">
        <f t="shared" si="366"/>
        <v/>
      </c>
      <c r="H3880" s="136" t="str">
        <f>IF(AND(M3880&gt;0,M3880&lt;='Summary STATS'!$C$22),1,"")</f>
        <v/>
      </c>
      <c r="J3880" s="26">
        <v>3879</v>
      </c>
      <c r="R3880" s="15"/>
      <c r="S3880" s="15"/>
      <c r="EZ3880" s="134"/>
      <c r="FA3880" s="134"/>
      <c r="FB3880" s="134"/>
      <c r="FC3880" s="134"/>
      <c r="FD3880" s="134"/>
    </row>
    <row r="3881" spans="2:160" x14ac:dyDescent="0.2">
      <c r="B3881" s="55">
        <f t="shared" si="361"/>
        <v>0</v>
      </c>
      <c r="C3881" s="55" t="str">
        <f t="shared" si="362"/>
        <v/>
      </c>
      <c r="D3881" s="55" t="str">
        <f t="shared" si="363"/>
        <v/>
      </c>
      <c r="E3881" s="55" t="str">
        <f t="shared" si="364"/>
        <v/>
      </c>
      <c r="F3881" s="55" t="str">
        <f t="shared" si="365"/>
        <v/>
      </c>
      <c r="G3881" s="55" t="str">
        <f t="shared" si="366"/>
        <v/>
      </c>
      <c r="H3881" s="136" t="str">
        <f>IF(AND(M3881&gt;0,M3881&lt;='Summary STATS'!$C$22),1,"")</f>
        <v/>
      </c>
      <c r="J3881" s="26">
        <v>3880</v>
      </c>
      <c r="R3881" s="15"/>
      <c r="S3881" s="15"/>
      <c r="EZ3881" s="134"/>
      <c r="FA3881" s="134"/>
      <c r="FB3881" s="134"/>
      <c r="FC3881" s="134"/>
      <c r="FD3881" s="134"/>
    </row>
    <row r="3882" spans="2:160" x14ac:dyDescent="0.2">
      <c r="B3882" s="55">
        <f t="shared" si="361"/>
        <v>0</v>
      </c>
      <c r="C3882" s="55" t="str">
        <f t="shared" si="362"/>
        <v/>
      </c>
      <c r="D3882" s="55" t="str">
        <f t="shared" si="363"/>
        <v/>
      </c>
      <c r="E3882" s="55" t="str">
        <f t="shared" si="364"/>
        <v/>
      </c>
      <c r="F3882" s="55" t="str">
        <f t="shared" si="365"/>
        <v/>
      </c>
      <c r="G3882" s="55" t="str">
        <f t="shared" si="366"/>
        <v/>
      </c>
      <c r="H3882" s="136" t="str">
        <f>IF(AND(M3882&gt;0,M3882&lt;='Summary STATS'!$C$22),1,"")</f>
        <v/>
      </c>
      <c r="J3882" s="26">
        <v>3881</v>
      </c>
      <c r="R3882" s="15"/>
      <c r="S3882" s="15"/>
      <c r="EZ3882" s="134"/>
      <c r="FA3882" s="134"/>
      <c r="FB3882" s="134"/>
      <c r="FC3882" s="134"/>
      <c r="FD3882" s="134"/>
    </row>
    <row r="3883" spans="2:160" x14ac:dyDescent="0.2">
      <c r="B3883" s="55">
        <f t="shared" si="361"/>
        <v>0</v>
      </c>
      <c r="C3883" s="55" t="str">
        <f t="shared" si="362"/>
        <v/>
      </c>
      <c r="D3883" s="55" t="str">
        <f t="shared" si="363"/>
        <v/>
      </c>
      <c r="E3883" s="55" t="str">
        <f t="shared" si="364"/>
        <v/>
      </c>
      <c r="F3883" s="55" t="str">
        <f t="shared" si="365"/>
        <v/>
      </c>
      <c r="G3883" s="55" t="str">
        <f t="shared" si="366"/>
        <v/>
      </c>
      <c r="H3883" s="136" t="str">
        <f>IF(AND(M3883&gt;0,M3883&lt;='Summary STATS'!$C$22),1,"")</f>
        <v/>
      </c>
      <c r="J3883" s="26">
        <v>3882</v>
      </c>
      <c r="R3883" s="15"/>
      <c r="S3883" s="15"/>
      <c r="EZ3883" s="134"/>
      <c r="FA3883" s="134"/>
      <c r="FB3883" s="134"/>
      <c r="FC3883" s="134"/>
      <c r="FD3883" s="134"/>
    </row>
    <row r="3884" spans="2:160" x14ac:dyDescent="0.2">
      <c r="B3884" s="55">
        <f t="shared" si="361"/>
        <v>0</v>
      </c>
      <c r="C3884" s="55" t="str">
        <f t="shared" si="362"/>
        <v/>
      </c>
      <c r="D3884" s="55" t="str">
        <f t="shared" si="363"/>
        <v/>
      </c>
      <c r="E3884" s="55" t="str">
        <f t="shared" si="364"/>
        <v/>
      </c>
      <c r="F3884" s="55" t="str">
        <f t="shared" si="365"/>
        <v/>
      </c>
      <c r="G3884" s="55" t="str">
        <f t="shared" si="366"/>
        <v/>
      </c>
      <c r="H3884" s="136" t="str">
        <f>IF(AND(M3884&gt;0,M3884&lt;='Summary STATS'!$C$22),1,"")</f>
        <v/>
      </c>
      <c r="J3884" s="26">
        <v>3883</v>
      </c>
      <c r="R3884" s="15"/>
      <c r="S3884" s="15"/>
      <c r="EZ3884" s="134"/>
      <c r="FA3884" s="134"/>
      <c r="FB3884" s="134"/>
      <c r="FC3884" s="134"/>
      <c r="FD3884" s="134"/>
    </row>
    <row r="3885" spans="2:160" x14ac:dyDescent="0.2">
      <c r="B3885" s="55">
        <f t="shared" si="361"/>
        <v>0</v>
      </c>
      <c r="C3885" s="55" t="str">
        <f t="shared" si="362"/>
        <v/>
      </c>
      <c r="D3885" s="55" t="str">
        <f t="shared" si="363"/>
        <v/>
      </c>
      <c r="E3885" s="55" t="str">
        <f t="shared" si="364"/>
        <v/>
      </c>
      <c r="F3885" s="55" t="str">
        <f t="shared" si="365"/>
        <v/>
      </c>
      <c r="G3885" s="55" t="str">
        <f t="shared" si="366"/>
        <v/>
      </c>
      <c r="H3885" s="136" t="str">
        <f>IF(AND(M3885&gt;0,M3885&lt;='Summary STATS'!$C$22),1,"")</f>
        <v/>
      </c>
      <c r="J3885" s="26">
        <v>3884</v>
      </c>
      <c r="R3885" s="15"/>
      <c r="S3885" s="15"/>
      <c r="EZ3885" s="134"/>
      <c r="FA3885" s="134"/>
      <c r="FB3885" s="134"/>
      <c r="FC3885" s="134"/>
      <c r="FD3885" s="134"/>
    </row>
    <row r="3886" spans="2:160" x14ac:dyDescent="0.2">
      <c r="B3886" s="55">
        <f t="shared" si="361"/>
        <v>0</v>
      </c>
      <c r="C3886" s="55" t="str">
        <f t="shared" si="362"/>
        <v/>
      </c>
      <c r="D3886" s="55" t="str">
        <f t="shared" si="363"/>
        <v/>
      </c>
      <c r="E3886" s="55" t="str">
        <f t="shared" si="364"/>
        <v/>
      </c>
      <c r="F3886" s="55" t="str">
        <f t="shared" si="365"/>
        <v/>
      </c>
      <c r="G3886" s="55" t="str">
        <f t="shared" si="366"/>
        <v/>
      </c>
      <c r="H3886" s="136" t="str">
        <f>IF(AND(M3886&gt;0,M3886&lt;='Summary STATS'!$C$22),1,"")</f>
        <v/>
      </c>
      <c r="J3886" s="26">
        <v>3885</v>
      </c>
      <c r="R3886" s="15"/>
      <c r="S3886" s="15"/>
      <c r="EZ3886" s="134"/>
      <c r="FA3886" s="134"/>
      <c r="FB3886" s="134"/>
      <c r="FC3886" s="134"/>
      <c r="FD3886" s="134"/>
    </row>
    <row r="3887" spans="2:160" x14ac:dyDescent="0.2">
      <c r="B3887" s="55">
        <f t="shared" si="361"/>
        <v>0</v>
      </c>
      <c r="C3887" s="55" t="str">
        <f t="shared" si="362"/>
        <v/>
      </c>
      <c r="D3887" s="55" t="str">
        <f t="shared" si="363"/>
        <v/>
      </c>
      <c r="E3887" s="55" t="str">
        <f t="shared" si="364"/>
        <v/>
      </c>
      <c r="F3887" s="55" t="str">
        <f t="shared" si="365"/>
        <v/>
      </c>
      <c r="G3887" s="55" t="str">
        <f t="shared" si="366"/>
        <v/>
      </c>
      <c r="H3887" s="136" t="str">
        <f>IF(AND(M3887&gt;0,M3887&lt;='Summary STATS'!$C$22),1,"")</f>
        <v/>
      </c>
      <c r="J3887" s="26">
        <v>3886</v>
      </c>
      <c r="R3887" s="15"/>
      <c r="S3887" s="15"/>
      <c r="EZ3887" s="134"/>
      <c r="FA3887" s="134"/>
      <c r="FB3887" s="134"/>
      <c r="FC3887" s="134"/>
      <c r="FD3887" s="134"/>
    </row>
    <row r="3888" spans="2:160" x14ac:dyDescent="0.2">
      <c r="B3888" s="55">
        <f t="shared" si="361"/>
        <v>0</v>
      </c>
      <c r="C3888" s="55" t="str">
        <f t="shared" si="362"/>
        <v/>
      </c>
      <c r="D3888" s="55" t="str">
        <f t="shared" si="363"/>
        <v/>
      </c>
      <c r="E3888" s="55" t="str">
        <f t="shared" si="364"/>
        <v/>
      </c>
      <c r="F3888" s="55" t="str">
        <f t="shared" si="365"/>
        <v/>
      </c>
      <c r="G3888" s="55" t="str">
        <f t="shared" si="366"/>
        <v/>
      </c>
      <c r="H3888" s="136" t="str">
        <f>IF(AND(M3888&gt;0,M3888&lt;='Summary STATS'!$C$22),1,"")</f>
        <v/>
      </c>
      <c r="J3888" s="26">
        <v>3887</v>
      </c>
      <c r="R3888" s="15"/>
      <c r="S3888" s="15"/>
      <c r="EZ3888" s="134"/>
      <c r="FA3888" s="134"/>
      <c r="FB3888" s="134"/>
      <c r="FC3888" s="134"/>
      <c r="FD3888" s="134"/>
    </row>
    <row r="3889" spans="2:160" x14ac:dyDescent="0.2">
      <c r="B3889" s="55">
        <f t="shared" si="361"/>
        <v>0</v>
      </c>
      <c r="C3889" s="55" t="str">
        <f t="shared" si="362"/>
        <v/>
      </c>
      <c r="D3889" s="55" t="str">
        <f t="shared" si="363"/>
        <v/>
      </c>
      <c r="E3889" s="55" t="str">
        <f t="shared" si="364"/>
        <v/>
      </c>
      <c r="F3889" s="55" t="str">
        <f t="shared" si="365"/>
        <v/>
      </c>
      <c r="G3889" s="55" t="str">
        <f t="shared" si="366"/>
        <v/>
      </c>
      <c r="H3889" s="136" t="str">
        <f>IF(AND(M3889&gt;0,M3889&lt;='Summary STATS'!$C$22),1,"")</f>
        <v/>
      </c>
      <c r="J3889" s="26">
        <v>3888</v>
      </c>
      <c r="R3889" s="15"/>
      <c r="S3889" s="15"/>
      <c r="EZ3889" s="134"/>
      <c r="FA3889" s="134"/>
      <c r="FB3889" s="134"/>
      <c r="FC3889" s="134"/>
      <c r="FD3889" s="134"/>
    </row>
    <row r="3890" spans="2:160" x14ac:dyDescent="0.2">
      <c r="B3890" s="55">
        <f t="shared" si="361"/>
        <v>0</v>
      </c>
      <c r="C3890" s="55" t="str">
        <f t="shared" si="362"/>
        <v/>
      </c>
      <c r="D3890" s="55" t="str">
        <f t="shared" si="363"/>
        <v/>
      </c>
      <c r="E3890" s="55" t="str">
        <f t="shared" si="364"/>
        <v/>
      </c>
      <c r="F3890" s="55" t="str">
        <f t="shared" si="365"/>
        <v/>
      </c>
      <c r="G3890" s="55" t="str">
        <f t="shared" si="366"/>
        <v/>
      </c>
      <c r="H3890" s="136" t="str">
        <f>IF(AND(M3890&gt;0,M3890&lt;='Summary STATS'!$C$22),1,"")</f>
        <v/>
      </c>
      <c r="J3890" s="26">
        <v>3889</v>
      </c>
      <c r="R3890" s="15"/>
      <c r="S3890" s="15"/>
      <c r="EZ3890" s="134"/>
      <c r="FA3890" s="134"/>
      <c r="FB3890" s="134"/>
      <c r="FC3890" s="134"/>
      <c r="FD3890" s="134"/>
    </row>
    <row r="3891" spans="2:160" x14ac:dyDescent="0.2">
      <c r="B3891" s="55">
        <f t="shared" si="361"/>
        <v>0</v>
      </c>
      <c r="C3891" s="55" t="str">
        <f t="shared" si="362"/>
        <v/>
      </c>
      <c r="D3891" s="55" t="str">
        <f t="shared" si="363"/>
        <v/>
      </c>
      <c r="E3891" s="55" t="str">
        <f t="shared" si="364"/>
        <v/>
      </c>
      <c r="F3891" s="55" t="str">
        <f t="shared" si="365"/>
        <v/>
      </c>
      <c r="G3891" s="55" t="str">
        <f t="shared" si="366"/>
        <v/>
      </c>
      <c r="H3891" s="136" t="str">
        <f>IF(AND(M3891&gt;0,M3891&lt;='Summary STATS'!$C$22),1,"")</f>
        <v/>
      </c>
      <c r="J3891" s="26">
        <v>3890</v>
      </c>
      <c r="R3891" s="15"/>
      <c r="S3891" s="15"/>
      <c r="EZ3891" s="134"/>
      <c r="FA3891" s="134"/>
      <c r="FB3891" s="134"/>
      <c r="FC3891" s="134"/>
      <c r="FD3891" s="134"/>
    </row>
    <row r="3892" spans="2:160" x14ac:dyDescent="0.2">
      <c r="B3892" s="55">
        <f t="shared" si="361"/>
        <v>0</v>
      </c>
      <c r="C3892" s="55" t="str">
        <f t="shared" si="362"/>
        <v/>
      </c>
      <c r="D3892" s="55" t="str">
        <f t="shared" si="363"/>
        <v/>
      </c>
      <c r="E3892" s="55" t="str">
        <f t="shared" si="364"/>
        <v/>
      </c>
      <c r="F3892" s="55" t="str">
        <f t="shared" si="365"/>
        <v/>
      </c>
      <c r="G3892" s="55" t="str">
        <f t="shared" si="366"/>
        <v/>
      </c>
      <c r="H3892" s="136" t="str">
        <f>IF(AND(M3892&gt;0,M3892&lt;='Summary STATS'!$C$22),1,"")</f>
        <v/>
      </c>
      <c r="J3892" s="26">
        <v>3891</v>
      </c>
      <c r="R3892" s="15"/>
      <c r="S3892" s="15"/>
      <c r="EZ3892" s="134"/>
      <c r="FA3892" s="134"/>
      <c r="FB3892" s="134"/>
      <c r="FC3892" s="134"/>
      <c r="FD3892" s="134"/>
    </row>
    <row r="3893" spans="2:160" x14ac:dyDescent="0.2">
      <c r="B3893" s="55">
        <f t="shared" si="361"/>
        <v>0</v>
      </c>
      <c r="C3893" s="55" t="str">
        <f t="shared" si="362"/>
        <v/>
      </c>
      <c r="D3893" s="55" t="str">
        <f t="shared" si="363"/>
        <v/>
      </c>
      <c r="E3893" s="55" t="str">
        <f t="shared" si="364"/>
        <v/>
      </c>
      <c r="F3893" s="55" t="str">
        <f t="shared" si="365"/>
        <v/>
      </c>
      <c r="G3893" s="55" t="str">
        <f t="shared" si="366"/>
        <v/>
      </c>
      <c r="H3893" s="136" t="str">
        <f>IF(AND(M3893&gt;0,M3893&lt;='Summary STATS'!$C$22),1,"")</f>
        <v/>
      </c>
      <c r="J3893" s="26">
        <v>3892</v>
      </c>
      <c r="R3893" s="15"/>
      <c r="S3893" s="15"/>
      <c r="EZ3893" s="134"/>
      <c r="FA3893" s="134"/>
      <c r="FB3893" s="134"/>
      <c r="FC3893" s="134"/>
      <c r="FD3893" s="134"/>
    </row>
    <row r="3894" spans="2:160" x14ac:dyDescent="0.2">
      <c r="B3894" s="55">
        <f t="shared" si="361"/>
        <v>0</v>
      </c>
      <c r="C3894" s="55" t="str">
        <f t="shared" si="362"/>
        <v/>
      </c>
      <c r="D3894" s="55" t="str">
        <f t="shared" si="363"/>
        <v/>
      </c>
      <c r="E3894" s="55" t="str">
        <f t="shared" si="364"/>
        <v/>
      </c>
      <c r="F3894" s="55" t="str">
        <f t="shared" si="365"/>
        <v/>
      </c>
      <c r="G3894" s="55" t="str">
        <f t="shared" si="366"/>
        <v/>
      </c>
      <c r="H3894" s="136" t="str">
        <f>IF(AND(M3894&gt;0,M3894&lt;='Summary STATS'!$C$22),1,"")</f>
        <v/>
      </c>
      <c r="J3894" s="26">
        <v>3893</v>
      </c>
      <c r="R3894" s="15"/>
      <c r="S3894" s="15"/>
      <c r="EZ3894" s="134"/>
      <c r="FA3894" s="134"/>
      <c r="FB3894" s="134"/>
      <c r="FC3894" s="134"/>
      <c r="FD3894" s="134"/>
    </row>
    <row r="3895" spans="2:160" x14ac:dyDescent="0.2">
      <c r="B3895" s="55">
        <f t="shared" si="361"/>
        <v>0</v>
      </c>
      <c r="C3895" s="55" t="str">
        <f t="shared" si="362"/>
        <v/>
      </c>
      <c r="D3895" s="55" t="str">
        <f t="shared" si="363"/>
        <v/>
      </c>
      <c r="E3895" s="55" t="str">
        <f t="shared" si="364"/>
        <v/>
      </c>
      <c r="F3895" s="55" t="str">
        <f t="shared" si="365"/>
        <v/>
      </c>
      <c r="G3895" s="55" t="str">
        <f t="shared" si="366"/>
        <v/>
      </c>
      <c r="H3895" s="136" t="str">
        <f>IF(AND(M3895&gt;0,M3895&lt;='Summary STATS'!$C$22),1,"")</f>
        <v/>
      </c>
      <c r="J3895" s="26">
        <v>3894</v>
      </c>
      <c r="R3895" s="15"/>
      <c r="S3895" s="15"/>
      <c r="EZ3895" s="134"/>
      <c r="FA3895" s="134"/>
      <c r="FB3895" s="134"/>
      <c r="FC3895" s="134"/>
      <c r="FD3895" s="134"/>
    </row>
    <row r="3896" spans="2:160" x14ac:dyDescent="0.2">
      <c r="B3896" s="55">
        <f t="shared" si="361"/>
        <v>0</v>
      </c>
      <c r="C3896" s="55" t="str">
        <f t="shared" si="362"/>
        <v/>
      </c>
      <c r="D3896" s="55" t="str">
        <f t="shared" si="363"/>
        <v/>
      </c>
      <c r="E3896" s="55" t="str">
        <f t="shared" si="364"/>
        <v/>
      </c>
      <c r="F3896" s="55" t="str">
        <f t="shared" si="365"/>
        <v/>
      </c>
      <c r="G3896" s="55" t="str">
        <f t="shared" si="366"/>
        <v/>
      </c>
      <c r="H3896" s="136" t="str">
        <f>IF(AND(M3896&gt;0,M3896&lt;='Summary STATS'!$C$22),1,"")</f>
        <v/>
      </c>
      <c r="J3896" s="26">
        <v>3895</v>
      </c>
      <c r="R3896" s="15"/>
      <c r="S3896" s="15"/>
      <c r="EZ3896" s="134"/>
      <c r="FA3896" s="134"/>
      <c r="FB3896" s="134"/>
      <c r="FC3896" s="134"/>
      <c r="FD3896" s="134"/>
    </row>
    <row r="3897" spans="2:160" x14ac:dyDescent="0.2">
      <c r="B3897" s="55">
        <f t="shared" si="361"/>
        <v>0</v>
      </c>
      <c r="C3897" s="55" t="str">
        <f t="shared" si="362"/>
        <v/>
      </c>
      <c r="D3897" s="55" t="str">
        <f t="shared" si="363"/>
        <v/>
      </c>
      <c r="E3897" s="55" t="str">
        <f t="shared" si="364"/>
        <v/>
      </c>
      <c r="F3897" s="55" t="str">
        <f t="shared" si="365"/>
        <v/>
      </c>
      <c r="G3897" s="55" t="str">
        <f t="shared" si="366"/>
        <v/>
      </c>
      <c r="H3897" s="136" t="str">
        <f>IF(AND(M3897&gt;0,M3897&lt;='Summary STATS'!$C$22),1,"")</f>
        <v/>
      </c>
      <c r="J3897" s="26">
        <v>3896</v>
      </c>
      <c r="R3897" s="15"/>
      <c r="S3897" s="15"/>
      <c r="EZ3897" s="134"/>
      <c r="FA3897" s="134"/>
      <c r="FB3897" s="134"/>
      <c r="FC3897" s="134"/>
      <c r="FD3897" s="134"/>
    </row>
    <row r="3898" spans="2:160" x14ac:dyDescent="0.2">
      <c r="B3898" s="55">
        <f t="shared" si="361"/>
        <v>0</v>
      </c>
      <c r="C3898" s="55" t="str">
        <f t="shared" si="362"/>
        <v/>
      </c>
      <c r="D3898" s="55" t="str">
        <f t="shared" si="363"/>
        <v/>
      </c>
      <c r="E3898" s="55" t="str">
        <f t="shared" si="364"/>
        <v/>
      </c>
      <c r="F3898" s="55" t="str">
        <f t="shared" si="365"/>
        <v/>
      </c>
      <c r="G3898" s="55" t="str">
        <f t="shared" si="366"/>
        <v/>
      </c>
      <c r="H3898" s="136" t="str">
        <f>IF(AND(M3898&gt;0,M3898&lt;='Summary STATS'!$C$22),1,"")</f>
        <v/>
      </c>
      <c r="J3898" s="26">
        <v>3897</v>
      </c>
      <c r="R3898" s="15"/>
      <c r="S3898" s="15"/>
      <c r="EZ3898" s="134"/>
      <c r="FA3898" s="134"/>
      <c r="FB3898" s="134"/>
      <c r="FC3898" s="134"/>
      <c r="FD3898" s="134"/>
    </row>
    <row r="3899" spans="2:160" x14ac:dyDescent="0.2">
      <c r="B3899" s="55">
        <f t="shared" si="361"/>
        <v>0</v>
      </c>
      <c r="C3899" s="55" t="str">
        <f t="shared" si="362"/>
        <v/>
      </c>
      <c r="D3899" s="55" t="str">
        <f t="shared" si="363"/>
        <v/>
      </c>
      <c r="E3899" s="55" t="str">
        <f t="shared" si="364"/>
        <v/>
      </c>
      <c r="F3899" s="55" t="str">
        <f t="shared" si="365"/>
        <v/>
      </c>
      <c r="G3899" s="55" t="str">
        <f t="shared" si="366"/>
        <v/>
      </c>
      <c r="H3899" s="136" t="str">
        <f>IF(AND(M3899&gt;0,M3899&lt;='Summary STATS'!$C$22),1,"")</f>
        <v/>
      </c>
      <c r="J3899" s="26">
        <v>3898</v>
      </c>
      <c r="R3899" s="15"/>
      <c r="S3899" s="15"/>
      <c r="EZ3899" s="134"/>
      <c r="FA3899" s="134"/>
      <c r="FB3899" s="134"/>
      <c r="FC3899" s="134"/>
      <c r="FD3899" s="134"/>
    </row>
    <row r="3900" spans="2:160" x14ac:dyDescent="0.2">
      <c r="B3900" s="55">
        <f t="shared" si="361"/>
        <v>0</v>
      </c>
      <c r="C3900" s="55" t="str">
        <f t="shared" si="362"/>
        <v/>
      </c>
      <c r="D3900" s="55" t="str">
        <f t="shared" si="363"/>
        <v/>
      </c>
      <c r="E3900" s="55" t="str">
        <f t="shared" si="364"/>
        <v/>
      </c>
      <c r="F3900" s="55" t="str">
        <f t="shared" si="365"/>
        <v/>
      </c>
      <c r="G3900" s="55" t="str">
        <f t="shared" si="366"/>
        <v/>
      </c>
      <c r="H3900" s="136" t="str">
        <f>IF(AND(M3900&gt;0,M3900&lt;='Summary STATS'!$C$22),1,"")</f>
        <v/>
      </c>
      <c r="J3900" s="26">
        <v>3899</v>
      </c>
      <c r="R3900" s="15"/>
      <c r="S3900" s="15"/>
      <c r="EZ3900" s="134"/>
      <c r="FA3900" s="134"/>
      <c r="FB3900" s="134"/>
      <c r="FC3900" s="134"/>
      <c r="FD3900" s="134"/>
    </row>
    <row r="3901" spans="2:160" x14ac:dyDescent="0.2">
      <c r="B3901" s="55">
        <f t="shared" si="361"/>
        <v>0</v>
      </c>
      <c r="C3901" s="55" t="str">
        <f t="shared" si="362"/>
        <v/>
      </c>
      <c r="D3901" s="55" t="str">
        <f t="shared" si="363"/>
        <v/>
      </c>
      <c r="E3901" s="55" t="str">
        <f t="shared" si="364"/>
        <v/>
      </c>
      <c r="F3901" s="55" t="str">
        <f t="shared" si="365"/>
        <v/>
      </c>
      <c r="G3901" s="55" t="str">
        <f t="shared" si="366"/>
        <v/>
      </c>
      <c r="H3901" s="136" t="str">
        <f>IF(AND(M3901&gt;0,M3901&lt;='Summary STATS'!$C$22),1,"")</f>
        <v/>
      </c>
      <c r="J3901" s="26">
        <v>3900</v>
      </c>
      <c r="R3901" s="15"/>
      <c r="S3901" s="15"/>
      <c r="EZ3901" s="134"/>
      <c r="FA3901" s="134"/>
      <c r="FB3901" s="134"/>
      <c r="FC3901" s="134"/>
      <c r="FD3901" s="134"/>
    </row>
    <row r="3902" spans="2:160" x14ac:dyDescent="0.2">
      <c r="B3902" s="55">
        <f t="shared" si="361"/>
        <v>0</v>
      </c>
      <c r="C3902" s="55" t="str">
        <f t="shared" si="362"/>
        <v/>
      </c>
      <c r="D3902" s="55" t="str">
        <f t="shared" si="363"/>
        <v/>
      </c>
      <c r="E3902" s="55" t="str">
        <f t="shared" si="364"/>
        <v/>
      </c>
      <c r="F3902" s="55" t="str">
        <f t="shared" si="365"/>
        <v/>
      </c>
      <c r="G3902" s="55" t="str">
        <f t="shared" si="366"/>
        <v/>
      </c>
      <c r="H3902" s="136" t="str">
        <f>IF(AND(M3902&gt;0,M3902&lt;='Summary STATS'!$C$22),1,"")</f>
        <v/>
      </c>
      <c r="J3902" s="26">
        <v>3901</v>
      </c>
      <c r="R3902" s="15"/>
      <c r="S3902" s="15"/>
      <c r="EZ3902" s="134"/>
      <c r="FA3902" s="134"/>
      <c r="FB3902" s="134"/>
      <c r="FC3902" s="134"/>
      <c r="FD3902" s="134"/>
    </row>
    <row r="3903" spans="2:160" x14ac:dyDescent="0.2">
      <c r="B3903" s="55">
        <f t="shared" si="361"/>
        <v>0</v>
      </c>
      <c r="C3903" s="55" t="str">
        <f t="shared" si="362"/>
        <v/>
      </c>
      <c r="D3903" s="55" t="str">
        <f t="shared" si="363"/>
        <v/>
      </c>
      <c r="E3903" s="55" t="str">
        <f t="shared" si="364"/>
        <v/>
      </c>
      <c r="F3903" s="55" t="str">
        <f t="shared" si="365"/>
        <v/>
      </c>
      <c r="G3903" s="55" t="str">
        <f t="shared" si="366"/>
        <v/>
      </c>
      <c r="H3903" s="136" t="str">
        <f>IF(AND(M3903&gt;0,M3903&lt;='Summary STATS'!$C$22),1,"")</f>
        <v/>
      </c>
      <c r="J3903" s="26">
        <v>3902</v>
      </c>
      <c r="R3903" s="15"/>
      <c r="S3903" s="15"/>
      <c r="EZ3903" s="134"/>
      <c r="FA3903" s="134"/>
      <c r="FB3903" s="134"/>
      <c r="FC3903" s="134"/>
      <c r="FD3903" s="134"/>
    </row>
    <row r="3904" spans="2:160" x14ac:dyDescent="0.2">
      <c r="B3904" s="55">
        <f t="shared" si="361"/>
        <v>0</v>
      </c>
      <c r="C3904" s="55" t="str">
        <f t="shared" si="362"/>
        <v/>
      </c>
      <c r="D3904" s="55" t="str">
        <f t="shared" si="363"/>
        <v/>
      </c>
      <c r="E3904" s="55" t="str">
        <f t="shared" si="364"/>
        <v/>
      </c>
      <c r="F3904" s="55" t="str">
        <f t="shared" si="365"/>
        <v/>
      </c>
      <c r="G3904" s="55" t="str">
        <f t="shared" si="366"/>
        <v/>
      </c>
      <c r="H3904" s="136" t="str">
        <f>IF(AND(M3904&gt;0,M3904&lt;='Summary STATS'!$C$22),1,"")</f>
        <v/>
      </c>
      <c r="J3904" s="26">
        <v>3903</v>
      </c>
      <c r="R3904" s="15"/>
      <c r="S3904" s="15"/>
      <c r="EZ3904" s="134"/>
      <c r="FA3904" s="134"/>
      <c r="FB3904" s="134"/>
      <c r="FC3904" s="134"/>
      <c r="FD3904" s="134"/>
    </row>
    <row r="3905" spans="2:160" x14ac:dyDescent="0.2">
      <c r="B3905" s="55">
        <f t="shared" si="361"/>
        <v>0</v>
      </c>
      <c r="C3905" s="55" t="str">
        <f t="shared" si="362"/>
        <v/>
      </c>
      <c r="D3905" s="55" t="str">
        <f t="shared" si="363"/>
        <v/>
      </c>
      <c r="E3905" s="55" t="str">
        <f t="shared" si="364"/>
        <v/>
      </c>
      <c r="F3905" s="55" t="str">
        <f t="shared" si="365"/>
        <v/>
      </c>
      <c r="G3905" s="55" t="str">
        <f t="shared" si="366"/>
        <v/>
      </c>
      <c r="H3905" s="136" t="str">
        <f>IF(AND(M3905&gt;0,M3905&lt;='Summary STATS'!$C$22),1,"")</f>
        <v/>
      </c>
      <c r="J3905" s="26">
        <v>3904</v>
      </c>
      <c r="R3905" s="15"/>
      <c r="S3905" s="15"/>
      <c r="EZ3905" s="134"/>
      <c r="FA3905" s="134"/>
      <c r="FB3905" s="134"/>
      <c r="FC3905" s="134"/>
      <c r="FD3905" s="134"/>
    </row>
    <row r="3906" spans="2:160" x14ac:dyDescent="0.2">
      <c r="B3906" s="55">
        <f t="shared" ref="B3906:B3969" si="367">COUNT(R3906:EY3906,FE3906:FM3906)</f>
        <v>0</v>
      </c>
      <c r="C3906" s="55" t="str">
        <f t="shared" ref="C3906:C3969" si="368">IF(COUNT(R3906:EY3906,FE3906:FM3906)&gt;0,COUNT(R3906:EY3906,FE3906:FM3906),"")</f>
        <v/>
      </c>
      <c r="D3906" s="55" t="str">
        <f t="shared" ref="D3906:D3969" si="369">IF(COUNT(T3906:BJ3906,BL3906:BT3906,BV3906:CB3906,CD3906:EY3906,FE3906:FM3906)&gt;0,COUNT(T3906:BJ3906,BL3906:BT3906,BV3906:CB3906,CD3906:EY3906,FE3906:FM3906),"")</f>
        <v/>
      </c>
      <c r="E3906" s="55" t="str">
        <f t="shared" ref="E3906:E3969" si="370">IF(H3906=1,COUNT(R3906:EY3906,FE3906:FM3906),"")</f>
        <v/>
      </c>
      <c r="F3906" s="55" t="str">
        <f t="shared" ref="F3906:F3969" si="371">IF(H3906=1,COUNT(T3906:BJ3906,BL3906:BT3906,BV3906:CB3906,CD3906:EY3906,FE3906:FM3906),"")</f>
        <v/>
      </c>
      <c r="G3906" s="55" t="str">
        <f t="shared" si="366"/>
        <v/>
      </c>
      <c r="H3906" s="136" t="str">
        <f>IF(AND(M3906&gt;0,M3906&lt;='Summary STATS'!$C$22),1,"")</f>
        <v/>
      </c>
      <c r="J3906" s="26">
        <v>3905</v>
      </c>
      <c r="R3906" s="15"/>
      <c r="S3906" s="15"/>
      <c r="EZ3906" s="134"/>
      <c r="FA3906" s="134"/>
      <c r="FB3906" s="134"/>
      <c r="FC3906" s="134"/>
      <c r="FD3906" s="134"/>
    </row>
    <row r="3907" spans="2:160" x14ac:dyDescent="0.2">
      <c r="B3907" s="55">
        <f t="shared" si="367"/>
        <v>0</v>
      </c>
      <c r="C3907" s="55" t="str">
        <f t="shared" si="368"/>
        <v/>
      </c>
      <c r="D3907" s="55" t="str">
        <f t="shared" si="369"/>
        <v/>
      </c>
      <c r="E3907" s="55" t="str">
        <f t="shared" si="370"/>
        <v/>
      </c>
      <c r="F3907" s="55" t="str">
        <f t="shared" si="371"/>
        <v/>
      </c>
      <c r="G3907" s="55" t="str">
        <f t="shared" si="366"/>
        <v/>
      </c>
      <c r="H3907" s="136" t="str">
        <f>IF(AND(M3907&gt;0,M3907&lt;='Summary STATS'!$C$22),1,"")</f>
        <v/>
      </c>
      <c r="J3907" s="26">
        <v>3906</v>
      </c>
      <c r="R3907" s="15"/>
      <c r="S3907" s="15"/>
      <c r="EZ3907" s="134"/>
      <c r="FA3907" s="134"/>
      <c r="FB3907" s="134"/>
      <c r="FC3907" s="134"/>
      <c r="FD3907" s="134"/>
    </row>
    <row r="3908" spans="2:160" x14ac:dyDescent="0.2">
      <c r="B3908" s="55">
        <f t="shared" si="367"/>
        <v>0</v>
      </c>
      <c r="C3908" s="55" t="str">
        <f t="shared" si="368"/>
        <v/>
      </c>
      <c r="D3908" s="55" t="str">
        <f t="shared" si="369"/>
        <v/>
      </c>
      <c r="E3908" s="55" t="str">
        <f t="shared" si="370"/>
        <v/>
      </c>
      <c r="F3908" s="55" t="str">
        <f t="shared" si="371"/>
        <v/>
      </c>
      <c r="G3908" s="55" t="str">
        <f t="shared" si="366"/>
        <v/>
      </c>
      <c r="H3908" s="136" t="str">
        <f>IF(AND(M3908&gt;0,M3908&lt;='Summary STATS'!$C$22),1,"")</f>
        <v/>
      </c>
      <c r="J3908" s="26">
        <v>3907</v>
      </c>
      <c r="R3908" s="15"/>
      <c r="S3908" s="15"/>
      <c r="EZ3908" s="134"/>
      <c r="FA3908" s="134"/>
      <c r="FB3908" s="134"/>
      <c r="FC3908" s="134"/>
      <c r="FD3908" s="134"/>
    </row>
    <row r="3909" spans="2:160" x14ac:dyDescent="0.2">
      <c r="B3909" s="55">
        <f t="shared" si="367"/>
        <v>0</v>
      </c>
      <c r="C3909" s="55" t="str">
        <f t="shared" si="368"/>
        <v/>
      </c>
      <c r="D3909" s="55" t="str">
        <f t="shared" si="369"/>
        <v/>
      </c>
      <c r="E3909" s="55" t="str">
        <f t="shared" si="370"/>
        <v/>
      </c>
      <c r="F3909" s="55" t="str">
        <f t="shared" si="371"/>
        <v/>
      </c>
      <c r="G3909" s="55" t="str">
        <f t="shared" si="366"/>
        <v/>
      </c>
      <c r="H3909" s="136" t="str">
        <f>IF(AND(M3909&gt;0,M3909&lt;='Summary STATS'!$C$22),1,"")</f>
        <v/>
      </c>
      <c r="J3909" s="26">
        <v>3908</v>
      </c>
      <c r="R3909" s="15"/>
      <c r="S3909" s="15"/>
      <c r="EZ3909" s="134"/>
      <c r="FA3909" s="134"/>
      <c r="FB3909" s="134"/>
      <c r="FC3909" s="134"/>
      <c r="FD3909" s="134"/>
    </row>
    <row r="3910" spans="2:160" x14ac:dyDescent="0.2">
      <c r="B3910" s="55">
        <f t="shared" si="367"/>
        <v>0</v>
      </c>
      <c r="C3910" s="55" t="str">
        <f t="shared" si="368"/>
        <v/>
      </c>
      <c r="D3910" s="55" t="str">
        <f t="shared" si="369"/>
        <v/>
      </c>
      <c r="E3910" s="55" t="str">
        <f t="shared" si="370"/>
        <v/>
      </c>
      <c r="F3910" s="55" t="str">
        <f t="shared" si="371"/>
        <v/>
      </c>
      <c r="G3910" s="55" t="str">
        <f t="shared" si="366"/>
        <v/>
      </c>
      <c r="H3910" s="136" t="str">
        <f>IF(AND(M3910&gt;0,M3910&lt;='Summary STATS'!$C$22),1,"")</f>
        <v/>
      </c>
      <c r="J3910" s="26">
        <v>3909</v>
      </c>
      <c r="R3910" s="15"/>
      <c r="S3910" s="15"/>
      <c r="EZ3910" s="134"/>
      <c r="FA3910" s="134"/>
      <c r="FB3910" s="134"/>
      <c r="FC3910" s="134"/>
      <c r="FD3910" s="134"/>
    </row>
    <row r="3911" spans="2:160" x14ac:dyDescent="0.2">
      <c r="B3911" s="55">
        <f t="shared" si="367"/>
        <v>0</v>
      </c>
      <c r="C3911" s="55" t="str">
        <f t="shared" si="368"/>
        <v/>
      </c>
      <c r="D3911" s="55" t="str">
        <f t="shared" si="369"/>
        <v/>
      </c>
      <c r="E3911" s="55" t="str">
        <f t="shared" si="370"/>
        <v/>
      </c>
      <c r="F3911" s="55" t="str">
        <f t="shared" si="371"/>
        <v/>
      </c>
      <c r="G3911" s="55" t="str">
        <f t="shared" si="366"/>
        <v/>
      </c>
      <c r="H3911" s="136" t="str">
        <f>IF(AND(M3911&gt;0,M3911&lt;='Summary STATS'!$C$22),1,"")</f>
        <v/>
      </c>
      <c r="J3911" s="26">
        <v>3910</v>
      </c>
      <c r="R3911" s="15"/>
      <c r="S3911" s="15"/>
      <c r="EZ3911" s="134"/>
      <c r="FA3911" s="134"/>
      <c r="FB3911" s="134"/>
      <c r="FC3911" s="134"/>
      <c r="FD3911" s="134"/>
    </row>
    <row r="3912" spans="2:160" x14ac:dyDescent="0.2">
      <c r="B3912" s="55">
        <f t="shared" si="367"/>
        <v>0</v>
      </c>
      <c r="C3912" s="55" t="str">
        <f t="shared" si="368"/>
        <v/>
      </c>
      <c r="D3912" s="55" t="str">
        <f t="shared" si="369"/>
        <v/>
      </c>
      <c r="E3912" s="55" t="str">
        <f t="shared" si="370"/>
        <v/>
      </c>
      <c r="F3912" s="55" t="str">
        <f t="shared" si="371"/>
        <v/>
      </c>
      <c r="G3912" s="55" t="str">
        <f t="shared" si="366"/>
        <v/>
      </c>
      <c r="H3912" s="136" t="str">
        <f>IF(AND(M3912&gt;0,M3912&lt;='Summary STATS'!$C$22),1,"")</f>
        <v/>
      </c>
      <c r="J3912" s="26">
        <v>3911</v>
      </c>
      <c r="R3912" s="15"/>
      <c r="S3912" s="15"/>
      <c r="EZ3912" s="134"/>
      <c r="FA3912" s="134"/>
      <c r="FB3912" s="134"/>
      <c r="FC3912" s="134"/>
      <c r="FD3912" s="134"/>
    </row>
    <row r="3913" spans="2:160" x14ac:dyDescent="0.2">
      <c r="B3913" s="55">
        <f t="shared" si="367"/>
        <v>0</v>
      </c>
      <c r="C3913" s="55" t="str">
        <f t="shared" si="368"/>
        <v/>
      </c>
      <c r="D3913" s="55" t="str">
        <f t="shared" si="369"/>
        <v/>
      </c>
      <c r="E3913" s="55" t="str">
        <f t="shared" si="370"/>
        <v/>
      </c>
      <c r="F3913" s="55" t="str">
        <f t="shared" si="371"/>
        <v/>
      </c>
      <c r="G3913" s="55" t="str">
        <f t="shared" si="366"/>
        <v/>
      </c>
      <c r="H3913" s="136" t="str">
        <f>IF(AND(M3913&gt;0,M3913&lt;='Summary STATS'!$C$22),1,"")</f>
        <v/>
      </c>
      <c r="J3913" s="26">
        <v>3912</v>
      </c>
      <c r="R3913" s="15"/>
      <c r="S3913" s="15"/>
      <c r="EZ3913" s="134"/>
      <c r="FA3913" s="134"/>
      <c r="FB3913" s="134"/>
      <c r="FC3913" s="134"/>
      <c r="FD3913" s="134"/>
    </row>
    <row r="3914" spans="2:160" x14ac:dyDescent="0.2">
      <c r="B3914" s="55">
        <f t="shared" si="367"/>
        <v>0</v>
      </c>
      <c r="C3914" s="55" t="str">
        <f t="shared" si="368"/>
        <v/>
      </c>
      <c r="D3914" s="55" t="str">
        <f t="shared" si="369"/>
        <v/>
      </c>
      <c r="E3914" s="55" t="str">
        <f t="shared" si="370"/>
        <v/>
      </c>
      <c r="F3914" s="55" t="str">
        <f t="shared" si="371"/>
        <v/>
      </c>
      <c r="G3914" s="55" t="str">
        <f t="shared" si="366"/>
        <v/>
      </c>
      <c r="H3914" s="136" t="str">
        <f>IF(AND(M3914&gt;0,M3914&lt;='Summary STATS'!$C$22),1,"")</f>
        <v/>
      </c>
      <c r="J3914" s="26">
        <v>3913</v>
      </c>
      <c r="R3914" s="15"/>
      <c r="S3914" s="15"/>
      <c r="EZ3914" s="134"/>
      <c r="FA3914" s="134"/>
      <c r="FB3914" s="134"/>
      <c r="FC3914" s="134"/>
      <c r="FD3914" s="134"/>
    </row>
    <row r="3915" spans="2:160" x14ac:dyDescent="0.2">
      <c r="B3915" s="55">
        <f t="shared" si="367"/>
        <v>0</v>
      </c>
      <c r="C3915" s="55" t="str">
        <f t="shared" si="368"/>
        <v/>
      </c>
      <c r="D3915" s="55" t="str">
        <f t="shared" si="369"/>
        <v/>
      </c>
      <c r="E3915" s="55" t="str">
        <f t="shared" si="370"/>
        <v/>
      </c>
      <c r="F3915" s="55" t="str">
        <f t="shared" si="371"/>
        <v/>
      </c>
      <c r="G3915" s="55" t="str">
        <f t="shared" si="366"/>
        <v/>
      </c>
      <c r="H3915" s="136" t="str">
        <f>IF(AND(M3915&gt;0,M3915&lt;='Summary STATS'!$C$22),1,"")</f>
        <v/>
      </c>
      <c r="J3915" s="26">
        <v>3914</v>
      </c>
      <c r="R3915" s="15"/>
      <c r="S3915" s="15"/>
      <c r="EZ3915" s="134"/>
      <c r="FA3915" s="134"/>
      <c r="FB3915" s="134"/>
      <c r="FC3915" s="134"/>
      <c r="FD3915" s="134"/>
    </row>
    <row r="3916" spans="2:160" x14ac:dyDescent="0.2">
      <c r="B3916" s="55">
        <f t="shared" si="367"/>
        <v>0</v>
      </c>
      <c r="C3916" s="55" t="str">
        <f t="shared" si="368"/>
        <v/>
      </c>
      <c r="D3916" s="55" t="str">
        <f t="shared" si="369"/>
        <v/>
      </c>
      <c r="E3916" s="55" t="str">
        <f t="shared" si="370"/>
        <v/>
      </c>
      <c r="F3916" s="55" t="str">
        <f t="shared" si="371"/>
        <v/>
      </c>
      <c r="G3916" s="55" t="str">
        <f t="shared" si="366"/>
        <v/>
      </c>
      <c r="H3916" s="136" t="str">
        <f>IF(AND(M3916&gt;0,M3916&lt;='Summary STATS'!$C$22),1,"")</f>
        <v/>
      </c>
      <c r="J3916" s="26">
        <v>3915</v>
      </c>
      <c r="R3916" s="15"/>
      <c r="S3916" s="15"/>
      <c r="EZ3916" s="134"/>
      <c r="FA3916" s="134"/>
      <c r="FB3916" s="134"/>
      <c r="FC3916" s="134"/>
      <c r="FD3916" s="134"/>
    </row>
    <row r="3917" spans="2:160" x14ac:dyDescent="0.2">
      <c r="B3917" s="55">
        <f t="shared" si="367"/>
        <v>0</v>
      </c>
      <c r="C3917" s="55" t="str">
        <f t="shared" si="368"/>
        <v/>
      </c>
      <c r="D3917" s="55" t="str">
        <f t="shared" si="369"/>
        <v/>
      </c>
      <c r="E3917" s="55" t="str">
        <f t="shared" si="370"/>
        <v/>
      </c>
      <c r="F3917" s="55" t="str">
        <f t="shared" si="371"/>
        <v/>
      </c>
      <c r="G3917" s="55" t="str">
        <f t="shared" si="366"/>
        <v/>
      </c>
      <c r="H3917" s="136" t="str">
        <f>IF(AND(M3917&gt;0,M3917&lt;='Summary STATS'!$C$22),1,"")</f>
        <v/>
      </c>
      <c r="J3917" s="26">
        <v>3916</v>
      </c>
      <c r="R3917" s="15"/>
      <c r="S3917" s="15"/>
      <c r="EZ3917" s="134"/>
      <c r="FA3917" s="134"/>
      <c r="FB3917" s="134"/>
      <c r="FC3917" s="134"/>
      <c r="FD3917" s="134"/>
    </row>
    <row r="3918" spans="2:160" x14ac:dyDescent="0.2">
      <c r="B3918" s="55">
        <f t="shared" si="367"/>
        <v>0</v>
      </c>
      <c r="C3918" s="55" t="str">
        <f t="shared" si="368"/>
        <v/>
      </c>
      <c r="D3918" s="55" t="str">
        <f t="shared" si="369"/>
        <v/>
      </c>
      <c r="E3918" s="55" t="str">
        <f t="shared" si="370"/>
        <v/>
      </c>
      <c r="F3918" s="55" t="str">
        <f t="shared" si="371"/>
        <v/>
      </c>
      <c r="G3918" s="55" t="str">
        <f t="shared" si="366"/>
        <v/>
      </c>
      <c r="H3918" s="136" t="str">
        <f>IF(AND(M3918&gt;0,M3918&lt;='Summary STATS'!$C$22),1,"")</f>
        <v/>
      </c>
      <c r="J3918" s="26">
        <v>3917</v>
      </c>
      <c r="R3918" s="15"/>
      <c r="S3918" s="15"/>
      <c r="EZ3918" s="134"/>
      <c r="FA3918" s="134"/>
      <c r="FB3918" s="134"/>
      <c r="FC3918" s="134"/>
      <c r="FD3918" s="134"/>
    </row>
    <row r="3919" spans="2:160" x14ac:dyDescent="0.2">
      <c r="B3919" s="55">
        <f t="shared" si="367"/>
        <v>0</v>
      </c>
      <c r="C3919" s="55" t="str">
        <f t="shared" si="368"/>
        <v/>
      </c>
      <c r="D3919" s="55" t="str">
        <f t="shared" si="369"/>
        <v/>
      </c>
      <c r="E3919" s="55" t="str">
        <f t="shared" si="370"/>
        <v/>
      </c>
      <c r="F3919" s="55" t="str">
        <f t="shared" si="371"/>
        <v/>
      </c>
      <c r="G3919" s="55" t="str">
        <f t="shared" si="366"/>
        <v/>
      </c>
      <c r="H3919" s="136" t="str">
        <f>IF(AND(M3919&gt;0,M3919&lt;='Summary STATS'!$C$22),1,"")</f>
        <v/>
      </c>
      <c r="J3919" s="26">
        <v>3918</v>
      </c>
      <c r="R3919" s="15"/>
      <c r="S3919" s="15"/>
      <c r="EZ3919" s="134"/>
      <c r="FA3919" s="134"/>
      <c r="FB3919" s="134"/>
      <c r="FC3919" s="134"/>
      <c r="FD3919" s="134"/>
    </row>
    <row r="3920" spans="2:160" x14ac:dyDescent="0.2">
      <c r="B3920" s="55">
        <f t="shared" si="367"/>
        <v>0</v>
      </c>
      <c r="C3920" s="55" t="str">
        <f t="shared" si="368"/>
        <v/>
      </c>
      <c r="D3920" s="55" t="str">
        <f t="shared" si="369"/>
        <v/>
      </c>
      <c r="E3920" s="55" t="str">
        <f t="shared" si="370"/>
        <v/>
      </c>
      <c r="F3920" s="55" t="str">
        <f t="shared" si="371"/>
        <v/>
      </c>
      <c r="G3920" s="55" t="str">
        <f t="shared" si="366"/>
        <v/>
      </c>
      <c r="H3920" s="136" t="str">
        <f>IF(AND(M3920&gt;0,M3920&lt;='Summary STATS'!$C$22),1,"")</f>
        <v/>
      </c>
      <c r="J3920" s="26">
        <v>3919</v>
      </c>
      <c r="R3920" s="15"/>
      <c r="S3920" s="15"/>
      <c r="EZ3920" s="134"/>
      <c r="FA3920" s="134"/>
      <c r="FB3920" s="134"/>
      <c r="FC3920" s="134"/>
      <c r="FD3920" s="134"/>
    </row>
    <row r="3921" spans="2:160" x14ac:dyDescent="0.2">
      <c r="B3921" s="55">
        <f t="shared" si="367"/>
        <v>0</v>
      </c>
      <c r="C3921" s="55" t="str">
        <f t="shared" si="368"/>
        <v/>
      </c>
      <c r="D3921" s="55" t="str">
        <f t="shared" si="369"/>
        <v/>
      </c>
      <c r="E3921" s="55" t="str">
        <f t="shared" si="370"/>
        <v/>
      </c>
      <c r="F3921" s="55" t="str">
        <f t="shared" si="371"/>
        <v/>
      </c>
      <c r="G3921" s="55" t="str">
        <f t="shared" si="366"/>
        <v/>
      </c>
      <c r="H3921" s="136" t="str">
        <f>IF(AND(M3921&gt;0,M3921&lt;='Summary STATS'!$C$22),1,"")</f>
        <v/>
      </c>
      <c r="J3921" s="26">
        <v>3920</v>
      </c>
      <c r="R3921" s="15"/>
      <c r="S3921" s="15"/>
      <c r="EZ3921" s="134"/>
      <c r="FA3921" s="134"/>
      <c r="FB3921" s="134"/>
      <c r="FC3921" s="134"/>
      <c r="FD3921" s="134"/>
    </row>
    <row r="3922" spans="2:160" x14ac:dyDescent="0.2">
      <c r="B3922" s="55">
        <f t="shared" si="367"/>
        <v>0</v>
      </c>
      <c r="C3922" s="55" t="str">
        <f t="shared" si="368"/>
        <v/>
      </c>
      <c r="D3922" s="55" t="str">
        <f t="shared" si="369"/>
        <v/>
      </c>
      <c r="E3922" s="55" t="str">
        <f t="shared" si="370"/>
        <v/>
      </c>
      <c r="F3922" s="55" t="str">
        <f t="shared" si="371"/>
        <v/>
      </c>
      <c r="G3922" s="55" t="str">
        <f t="shared" si="366"/>
        <v/>
      </c>
      <c r="H3922" s="136" t="str">
        <f>IF(AND(M3922&gt;0,M3922&lt;='Summary STATS'!$C$22),1,"")</f>
        <v/>
      </c>
      <c r="J3922" s="26">
        <v>3921</v>
      </c>
      <c r="R3922" s="15"/>
      <c r="S3922" s="15"/>
      <c r="EZ3922" s="134"/>
      <c r="FA3922" s="134"/>
      <c r="FB3922" s="134"/>
      <c r="FC3922" s="134"/>
      <c r="FD3922" s="134"/>
    </row>
    <row r="3923" spans="2:160" x14ac:dyDescent="0.2">
      <c r="B3923" s="55">
        <f t="shared" si="367"/>
        <v>0</v>
      </c>
      <c r="C3923" s="55" t="str">
        <f t="shared" si="368"/>
        <v/>
      </c>
      <c r="D3923" s="55" t="str">
        <f t="shared" si="369"/>
        <v/>
      </c>
      <c r="E3923" s="55" t="str">
        <f t="shared" si="370"/>
        <v/>
      </c>
      <c r="F3923" s="55" t="str">
        <f t="shared" si="371"/>
        <v/>
      </c>
      <c r="G3923" s="55" t="str">
        <f t="shared" si="366"/>
        <v/>
      </c>
      <c r="H3923" s="136" t="str">
        <f>IF(AND(M3923&gt;0,M3923&lt;='Summary STATS'!$C$22),1,"")</f>
        <v/>
      </c>
      <c r="J3923" s="26">
        <v>3922</v>
      </c>
      <c r="R3923" s="15"/>
      <c r="S3923" s="15"/>
      <c r="EZ3923" s="134"/>
      <c r="FA3923" s="134"/>
      <c r="FB3923" s="134"/>
      <c r="FC3923" s="134"/>
      <c r="FD3923" s="134"/>
    </row>
    <row r="3924" spans="2:160" x14ac:dyDescent="0.2">
      <c r="B3924" s="55">
        <f t="shared" si="367"/>
        <v>0</v>
      </c>
      <c r="C3924" s="55" t="str">
        <f t="shared" si="368"/>
        <v/>
      </c>
      <c r="D3924" s="55" t="str">
        <f t="shared" si="369"/>
        <v/>
      </c>
      <c r="E3924" s="55" t="str">
        <f t="shared" si="370"/>
        <v/>
      </c>
      <c r="F3924" s="55" t="str">
        <f t="shared" si="371"/>
        <v/>
      </c>
      <c r="G3924" s="55" t="str">
        <f t="shared" si="366"/>
        <v/>
      </c>
      <c r="H3924" s="136" t="str">
        <f>IF(AND(M3924&gt;0,M3924&lt;='Summary STATS'!$C$22),1,"")</f>
        <v/>
      </c>
      <c r="J3924" s="26">
        <v>3923</v>
      </c>
      <c r="R3924" s="15"/>
      <c r="S3924" s="15"/>
      <c r="EZ3924" s="134"/>
      <c r="FA3924" s="134"/>
      <c r="FB3924" s="134"/>
      <c r="FC3924" s="134"/>
      <c r="FD3924" s="134"/>
    </row>
    <row r="3925" spans="2:160" x14ac:dyDescent="0.2">
      <c r="B3925" s="55">
        <f t="shared" si="367"/>
        <v>0</v>
      </c>
      <c r="C3925" s="55" t="str">
        <f t="shared" si="368"/>
        <v/>
      </c>
      <c r="D3925" s="55" t="str">
        <f t="shared" si="369"/>
        <v/>
      </c>
      <c r="E3925" s="55" t="str">
        <f t="shared" si="370"/>
        <v/>
      </c>
      <c r="F3925" s="55" t="str">
        <f t="shared" si="371"/>
        <v/>
      </c>
      <c r="G3925" s="55" t="str">
        <f t="shared" si="366"/>
        <v/>
      </c>
      <c r="H3925" s="136" t="str">
        <f>IF(AND(M3925&gt;0,M3925&lt;='Summary STATS'!$C$22),1,"")</f>
        <v/>
      </c>
      <c r="J3925" s="26">
        <v>3924</v>
      </c>
      <c r="R3925" s="15"/>
      <c r="S3925" s="15"/>
      <c r="EZ3925" s="134"/>
      <c r="FA3925" s="134"/>
      <c r="FB3925" s="134"/>
      <c r="FC3925" s="134"/>
      <c r="FD3925" s="134"/>
    </row>
    <row r="3926" spans="2:160" x14ac:dyDescent="0.2">
      <c r="B3926" s="55">
        <f t="shared" si="367"/>
        <v>0</v>
      </c>
      <c r="C3926" s="55" t="str">
        <f t="shared" si="368"/>
        <v/>
      </c>
      <c r="D3926" s="55" t="str">
        <f t="shared" si="369"/>
        <v/>
      </c>
      <c r="E3926" s="55" t="str">
        <f t="shared" si="370"/>
        <v/>
      </c>
      <c r="F3926" s="55" t="str">
        <f t="shared" si="371"/>
        <v/>
      </c>
      <c r="G3926" s="55" t="str">
        <f t="shared" si="366"/>
        <v/>
      </c>
      <c r="H3926" s="136" t="str">
        <f>IF(AND(M3926&gt;0,M3926&lt;='Summary STATS'!$C$22),1,"")</f>
        <v/>
      </c>
      <c r="J3926" s="26">
        <v>3925</v>
      </c>
      <c r="R3926" s="15"/>
      <c r="S3926" s="15"/>
      <c r="EZ3926" s="134"/>
      <c r="FA3926" s="134"/>
      <c r="FB3926" s="134"/>
      <c r="FC3926" s="134"/>
      <c r="FD3926" s="134"/>
    </row>
    <row r="3927" spans="2:160" x14ac:dyDescent="0.2">
      <c r="B3927" s="55">
        <f t="shared" si="367"/>
        <v>0</v>
      </c>
      <c r="C3927" s="55" t="str">
        <f t="shared" si="368"/>
        <v/>
      </c>
      <c r="D3927" s="55" t="str">
        <f t="shared" si="369"/>
        <v/>
      </c>
      <c r="E3927" s="55" t="str">
        <f t="shared" si="370"/>
        <v/>
      </c>
      <c r="F3927" s="55" t="str">
        <f t="shared" si="371"/>
        <v/>
      </c>
      <c r="G3927" s="55" t="str">
        <f t="shared" si="366"/>
        <v/>
      </c>
      <c r="H3927" s="136" t="str">
        <f>IF(AND(M3927&gt;0,M3927&lt;='Summary STATS'!$C$22),1,"")</f>
        <v/>
      </c>
      <c r="J3927" s="26">
        <v>3926</v>
      </c>
      <c r="R3927" s="15"/>
      <c r="S3927" s="15"/>
      <c r="EZ3927" s="134"/>
      <c r="FA3927" s="134"/>
      <c r="FB3927" s="134"/>
      <c r="FC3927" s="134"/>
      <c r="FD3927" s="134"/>
    </row>
    <row r="3928" spans="2:160" x14ac:dyDescent="0.2">
      <c r="B3928" s="55">
        <f t="shared" si="367"/>
        <v>0</v>
      </c>
      <c r="C3928" s="55" t="str">
        <f t="shared" si="368"/>
        <v/>
      </c>
      <c r="D3928" s="55" t="str">
        <f t="shared" si="369"/>
        <v/>
      </c>
      <c r="E3928" s="55" t="str">
        <f t="shared" si="370"/>
        <v/>
      </c>
      <c r="F3928" s="55" t="str">
        <f t="shared" si="371"/>
        <v/>
      </c>
      <c r="G3928" s="55" t="str">
        <f t="shared" si="366"/>
        <v/>
      </c>
      <c r="H3928" s="136" t="str">
        <f>IF(AND(M3928&gt;0,M3928&lt;='Summary STATS'!$C$22),1,"")</f>
        <v/>
      </c>
      <c r="J3928" s="26">
        <v>3927</v>
      </c>
      <c r="R3928" s="15"/>
      <c r="S3928" s="15"/>
      <c r="EZ3928" s="134"/>
      <c r="FA3928" s="134"/>
      <c r="FB3928" s="134"/>
      <c r="FC3928" s="134"/>
      <c r="FD3928" s="134"/>
    </row>
    <row r="3929" spans="2:160" x14ac:dyDescent="0.2">
      <c r="B3929" s="55">
        <f t="shared" si="367"/>
        <v>0</v>
      </c>
      <c r="C3929" s="55" t="str">
        <f t="shared" si="368"/>
        <v/>
      </c>
      <c r="D3929" s="55" t="str">
        <f t="shared" si="369"/>
        <v/>
      </c>
      <c r="E3929" s="55" t="str">
        <f t="shared" si="370"/>
        <v/>
      </c>
      <c r="F3929" s="55" t="str">
        <f t="shared" si="371"/>
        <v/>
      </c>
      <c r="G3929" s="55" t="str">
        <f t="shared" si="366"/>
        <v/>
      </c>
      <c r="H3929" s="136" t="str">
        <f>IF(AND(M3929&gt;0,M3929&lt;='Summary STATS'!$C$22),1,"")</f>
        <v/>
      </c>
      <c r="J3929" s="26">
        <v>3928</v>
      </c>
      <c r="R3929" s="15"/>
      <c r="S3929" s="15"/>
      <c r="EZ3929" s="134"/>
      <c r="FA3929" s="134"/>
      <c r="FB3929" s="134"/>
      <c r="FC3929" s="134"/>
      <c r="FD3929" s="134"/>
    </row>
    <row r="3930" spans="2:160" x14ac:dyDescent="0.2">
      <c r="B3930" s="55">
        <f t="shared" si="367"/>
        <v>0</v>
      </c>
      <c r="C3930" s="55" t="str">
        <f t="shared" si="368"/>
        <v/>
      </c>
      <c r="D3930" s="55" t="str">
        <f t="shared" si="369"/>
        <v/>
      </c>
      <c r="E3930" s="55" t="str">
        <f t="shared" si="370"/>
        <v/>
      </c>
      <c r="F3930" s="55" t="str">
        <f t="shared" si="371"/>
        <v/>
      </c>
      <c r="G3930" s="55" t="str">
        <f t="shared" ref="G3930:G3993" si="372">IF($B3930&gt;=1,$M3930,"")</f>
        <v/>
      </c>
      <c r="H3930" s="136" t="str">
        <f>IF(AND(M3930&gt;0,M3930&lt;='Summary STATS'!$C$22),1,"")</f>
        <v/>
      </c>
      <c r="J3930" s="26">
        <v>3929</v>
      </c>
      <c r="R3930" s="15"/>
      <c r="S3930" s="15"/>
      <c r="EZ3930" s="134"/>
      <c r="FA3930" s="134"/>
      <c r="FB3930" s="134"/>
      <c r="FC3930" s="134"/>
      <c r="FD3930" s="134"/>
    </row>
    <row r="3931" spans="2:160" x14ac:dyDescent="0.2">
      <c r="B3931" s="55">
        <f t="shared" si="367"/>
        <v>0</v>
      </c>
      <c r="C3931" s="55" t="str">
        <f t="shared" si="368"/>
        <v/>
      </c>
      <c r="D3931" s="55" t="str">
        <f t="shared" si="369"/>
        <v/>
      </c>
      <c r="E3931" s="55" t="str">
        <f t="shared" si="370"/>
        <v/>
      </c>
      <c r="F3931" s="55" t="str">
        <f t="shared" si="371"/>
        <v/>
      </c>
      <c r="G3931" s="55" t="str">
        <f t="shared" si="372"/>
        <v/>
      </c>
      <c r="H3931" s="136" t="str">
        <f>IF(AND(M3931&gt;0,M3931&lt;='Summary STATS'!$C$22),1,"")</f>
        <v/>
      </c>
      <c r="J3931" s="26">
        <v>3930</v>
      </c>
      <c r="R3931" s="15"/>
      <c r="S3931" s="15"/>
      <c r="EZ3931" s="134"/>
      <c r="FA3931" s="134"/>
      <c r="FB3931" s="134"/>
      <c r="FC3931" s="134"/>
      <c r="FD3931" s="134"/>
    </row>
    <row r="3932" spans="2:160" x14ac:dyDescent="0.2">
      <c r="B3932" s="55">
        <f t="shared" si="367"/>
        <v>0</v>
      </c>
      <c r="C3932" s="55" t="str">
        <f t="shared" si="368"/>
        <v/>
      </c>
      <c r="D3932" s="55" t="str">
        <f t="shared" si="369"/>
        <v/>
      </c>
      <c r="E3932" s="55" t="str">
        <f t="shared" si="370"/>
        <v/>
      </c>
      <c r="F3932" s="55" t="str">
        <f t="shared" si="371"/>
        <v/>
      </c>
      <c r="G3932" s="55" t="str">
        <f t="shared" si="372"/>
        <v/>
      </c>
      <c r="H3932" s="136" t="str">
        <f>IF(AND(M3932&gt;0,M3932&lt;='Summary STATS'!$C$22),1,"")</f>
        <v/>
      </c>
      <c r="J3932" s="26">
        <v>3931</v>
      </c>
      <c r="R3932" s="15"/>
      <c r="S3932" s="15"/>
      <c r="EZ3932" s="134"/>
      <c r="FA3932" s="134"/>
      <c r="FB3932" s="134"/>
      <c r="FC3932" s="134"/>
      <c r="FD3932" s="134"/>
    </row>
    <row r="3933" spans="2:160" x14ac:dyDescent="0.2">
      <c r="B3933" s="55">
        <f t="shared" si="367"/>
        <v>0</v>
      </c>
      <c r="C3933" s="55" t="str">
        <f t="shared" si="368"/>
        <v/>
      </c>
      <c r="D3933" s="55" t="str">
        <f t="shared" si="369"/>
        <v/>
      </c>
      <c r="E3933" s="55" t="str">
        <f t="shared" si="370"/>
        <v/>
      </c>
      <c r="F3933" s="55" t="str">
        <f t="shared" si="371"/>
        <v/>
      </c>
      <c r="G3933" s="55" t="str">
        <f t="shared" si="372"/>
        <v/>
      </c>
      <c r="H3933" s="136" t="str">
        <f>IF(AND(M3933&gt;0,M3933&lt;='Summary STATS'!$C$22),1,"")</f>
        <v/>
      </c>
      <c r="J3933" s="26">
        <v>3932</v>
      </c>
      <c r="R3933" s="15"/>
      <c r="S3933" s="15"/>
      <c r="EZ3933" s="134"/>
      <c r="FA3933" s="134"/>
      <c r="FB3933" s="134"/>
      <c r="FC3933" s="134"/>
      <c r="FD3933" s="134"/>
    </row>
    <row r="3934" spans="2:160" x14ac:dyDescent="0.2">
      <c r="B3934" s="55">
        <f t="shared" si="367"/>
        <v>0</v>
      </c>
      <c r="C3934" s="55" t="str">
        <f t="shared" si="368"/>
        <v/>
      </c>
      <c r="D3934" s="55" t="str">
        <f t="shared" si="369"/>
        <v/>
      </c>
      <c r="E3934" s="55" t="str">
        <f t="shared" si="370"/>
        <v/>
      </c>
      <c r="F3934" s="55" t="str">
        <f t="shared" si="371"/>
        <v/>
      </c>
      <c r="G3934" s="55" t="str">
        <f t="shared" si="372"/>
        <v/>
      </c>
      <c r="H3934" s="136" t="str">
        <f>IF(AND(M3934&gt;0,M3934&lt;='Summary STATS'!$C$22),1,"")</f>
        <v/>
      </c>
      <c r="J3934" s="26">
        <v>3933</v>
      </c>
      <c r="R3934" s="15"/>
      <c r="S3934" s="15"/>
      <c r="EZ3934" s="134"/>
      <c r="FA3934" s="134"/>
      <c r="FB3934" s="134"/>
      <c r="FC3934" s="134"/>
      <c r="FD3934" s="134"/>
    </row>
    <row r="3935" spans="2:160" x14ac:dyDescent="0.2">
      <c r="B3935" s="55">
        <f t="shared" si="367"/>
        <v>0</v>
      </c>
      <c r="C3935" s="55" t="str">
        <f t="shared" si="368"/>
        <v/>
      </c>
      <c r="D3935" s="55" t="str">
        <f t="shared" si="369"/>
        <v/>
      </c>
      <c r="E3935" s="55" t="str">
        <f t="shared" si="370"/>
        <v/>
      </c>
      <c r="F3935" s="55" t="str">
        <f t="shared" si="371"/>
        <v/>
      </c>
      <c r="G3935" s="55" t="str">
        <f t="shared" si="372"/>
        <v/>
      </c>
      <c r="H3935" s="136" t="str">
        <f>IF(AND(M3935&gt;0,M3935&lt;='Summary STATS'!$C$22),1,"")</f>
        <v/>
      </c>
      <c r="J3935" s="26">
        <v>3934</v>
      </c>
      <c r="R3935" s="15"/>
      <c r="S3935" s="15"/>
      <c r="EZ3935" s="134"/>
      <c r="FA3935" s="134"/>
      <c r="FB3935" s="134"/>
      <c r="FC3935" s="134"/>
      <c r="FD3935" s="134"/>
    </row>
    <row r="3936" spans="2:160" x14ac:dyDescent="0.2">
      <c r="B3936" s="55">
        <f t="shared" si="367"/>
        <v>0</v>
      </c>
      <c r="C3936" s="55" t="str">
        <f t="shared" si="368"/>
        <v/>
      </c>
      <c r="D3936" s="55" t="str">
        <f t="shared" si="369"/>
        <v/>
      </c>
      <c r="E3936" s="55" t="str">
        <f t="shared" si="370"/>
        <v/>
      </c>
      <c r="F3936" s="55" t="str">
        <f t="shared" si="371"/>
        <v/>
      </c>
      <c r="G3936" s="55" t="str">
        <f t="shared" si="372"/>
        <v/>
      </c>
      <c r="H3936" s="136" t="str">
        <f>IF(AND(M3936&gt;0,M3936&lt;='Summary STATS'!$C$22),1,"")</f>
        <v/>
      </c>
      <c r="J3936" s="26">
        <v>3935</v>
      </c>
      <c r="R3936" s="15"/>
      <c r="S3936" s="15"/>
      <c r="EZ3936" s="134"/>
      <c r="FA3936" s="134"/>
      <c r="FB3936" s="134"/>
      <c r="FC3936" s="134"/>
      <c r="FD3936" s="134"/>
    </row>
    <row r="3937" spans="2:160" x14ac:dyDescent="0.2">
      <c r="B3937" s="55">
        <f t="shared" si="367"/>
        <v>0</v>
      </c>
      <c r="C3937" s="55" t="str">
        <f t="shared" si="368"/>
        <v/>
      </c>
      <c r="D3937" s="55" t="str">
        <f t="shared" si="369"/>
        <v/>
      </c>
      <c r="E3937" s="55" t="str">
        <f t="shared" si="370"/>
        <v/>
      </c>
      <c r="F3937" s="55" t="str">
        <f t="shared" si="371"/>
        <v/>
      </c>
      <c r="G3937" s="55" t="str">
        <f t="shared" si="372"/>
        <v/>
      </c>
      <c r="H3937" s="136" t="str">
        <f>IF(AND(M3937&gt;0,M3937&lt;='Summary STATS'!$C$22),1,"")</f>
        <v/>
      </c>
      <c r="J3937" s="26">
        <v>3936</v>
      </c>
      <c r="R3937" s="15"/>
      <c r="S3937" s="15"/>
      <c r="EZ3937" s="134"/>
      <c r="FA3937" s="134"/>
      <c r="FB3937" s="134"/>
      <c r="FC3937" s="134"/>
      <c r="FD3937" s="134"/>
    </row>
    <row r="3938" spans="2:160" x14ac:dyDescent="0.2">
      <c r="B3938" s="55">
        <f t="shared" si="367"/>
        <v>0</v>
      </c>
      <c r="C3938" s="55" t="str">
        <f t="shared" si="368"/>
        <v/>
      </c>
      <c r="D3938" s="55" t="str">
        <f t="shared" si="369"/>
        <v/>
      </c>
      <c r="E3938" s="55" t="str">
        <f t="shared" si="370"/>
        <v/>
      </c>
      <c r="F3938" s="55" t="str">
        <f t="shared" si="371"/>
        <v/>
      </c>
      <c r="G3938" s="55" t="str">
        <f t="shared" si="372"/>
        <v/>
      </c>
      <c r="H3938" s="136" t="str">
        <f>IF(AND(M3938&gt;0,M3938&lt;='Summary STATS'!$C$22),1,"")</f>
        <v/>
      </c>
      <c r="J3938" s="26">
        <v>3937</v>
      </c>
      <c r="R3938" s="15"/>
      <c r="S3938" s="15"/>
      <c r="EZ3938" s="134"/>
      <c r="FA3938" s="134"/>
      <c r="FB3938" s="134"/>
      <c r="FC3938" s="134"/>
      <c r="FD3938" s="134"/>
    </row>
    <row r="3939" spans="2:160" x14ac:dyDescent="0.2">
      <c r="B3939" s="55">
        <f t="shared" si="367"/>
        <v>0</v>
      </c>
      <c r="C3939" s="55" t="str">
        <f t="shared" si="368"/>
        <v/>
      </c>
      <c r="D3939" s="55" t="str">
        <f t="shared" si="369"/>
        <v/>
      </c>
      <c r="E3939" s="55" t="str">
        <f t="shared" si="370"/>
        <v/>
      </c>
      <c r="F3939" s="55" t="str">
        <f t="shared" si="371"/>
        <v/>
      </c>
      <c r="G3939" s="55" t="str">
        <f t="shared" si="372"/>
        <v/>
      </c>
      <c r="H3939" s="136" t="str">
        <f>IF(AND(M3939&gt;0,M3939&lt;='Summary STATS'!$C$22),1,"")</f>
        <v/>
      </c>
      <c r="J3939" s="26">
        <v>3938</v>
      </c>
      <c r="R3939" s="15"/>
      <c r="S3939" s="15"/>
      <c r="EZ3939" s="134"/>
      <c r="FA3939" s="134"/>
      <c r="FB3939" s="134"/>
      <c r="FC3939" s="134"/>
      <c r="FD3939" s="134"/>
    </row>
    <row r="3940" spans="2:160" x14ac:dyDescent="0.2">
      <c r="B3940" s="55">
        <f t="shared" si="367"/>
        <v>0</v>
      </c>
      <c r="C3940" s="55" t="str">
        <f t="shared" si="368"/>
        <v/>
      </c>
      <c r="D3940" s="55" t="str">
        <f t="shared" si="369"/>
        <v/>
      </c>
      <c r="E3940" s="55" t="str">
        <f t="shared" si="370"/>
        <v/>
      </c>
      <c r="F3940" s="55" t="str">
        <f t="shared" si="371"/>
        <v/>
      </c>
      <c r="G3940" s="55" t="str">
        <f t="shared" si="372"/>
        <v/>
      </c>
      <c r="H3940" s="136" t="str">
        <f>IF(AND(M3940&gt;0,M3940&lt;='Summary STATS'!$C$22),1,"")</f>
        <v/>
      </c>
      <c r="J3940" s="26">
        <v>3939</v>
      </c>
      <c r="R3940" s="15"/>
      <c r="S3940" s="15"/>
      <c r="EZ3940" s="134"/>
      <c r="FA3940" s="134"/>
      <c r="FB3940" s="134"/>
      <c r="FC3940" s="134"/>
      <c r="FD3940" s="134"/>
    </row>
    <row r="3941" spans="2:160" x14ac:dyDescent="0.2">
      <c r="B3941" s="55">
        <f t="shared" si="367"/>
        <v>0</v>
      </c>
      <c r="C3941" s="55" t="str">
        <f t="shared" si="368"/>
        <v/>
      </c>
      <c r="D3941" s="55" t="str">
        <f t="shared" si="369"/>
        <v/>
      </c>
      <c r="E3941" s="55" t="str">
        <f t="shared" si="370"/>
        <v/>
      </c>
      <c r="F3941" s="55" t="str">
        <f t="shared" si="371"/>
        <v/>
      </c>
      <c r="G3941" s="55" t="str">
        <f t="shared" si="372"/>
        <v/>
      </c>
      <c r="H3941" s="136" t="str">
        <f>IF(AND(M3941&gt;0,M3941&lt;='Summary STATS'!$C$22),1,"")</f>
        <v/>
      </c>
      <c r="J3941" s="26">
        <v>3940</v>
      </c>
      <c r="R3941" s="15"/>
      <c r="S3941" s="15"/>
      <c r="EZ3941" s="134"/>
      <c r="FA3941" s="134"/>
      <c r="FB3941" s="134"/>
      <c r="FC3941" s="134"/>
      <c r="FD3941" s="134"/>
    </row>
    <row r="3942" spans="2:160" x14ac:dyDescent="0.2">
      <c r="B3942" s="55">
        <f t="shared" si="367"/>
        <v>0</v>
      </c>
      <c r="C3942" s="55" t="str">
        <f t="shared" si="368"/>
        <v/>
      </c>
      <c r="D3942" s="55" t="str">
        <f t="shared" si="369"/>
        <v/>
      </c>
      <c r="E3942" s="55" t="str">
        <f t="shared" si="370"/>
        <v/>
      </c>
      <c r="F3942" s="55" t="str">
        <f t="shared" si="371"/>
        <v/>
      </c>
      <c r="G3942" s="55" t="str">
        <f t="shared" si="372"/>
        <v/>
      </c>
      <c r="H3942" s="136" t="str">
        <f>IF(AND(M3942&gt;0,M3942&lt;='Summary STATS'!$C$22),1,"")</f>
        <v/>
      </c>
      <c r="J3942" s="26">
        <v>3941</v>
      </c>
      <c r="R3942" s="15"/>
      <c r="S3942" s="15"/>
      <c r="EZ3942" s="134"/>
      <c r="FA3942" s="134"/>
      <c r="FB3942" s="134"/>
      <c r="FC3942" s="134"/>
      <c r="FD3942" s="134"/>
    </row>
    <row r="3943" spans="2:160" x14ac:dyDescent="0.2">
      <c r="B3943" s="55">
        <f t="shared" si="367"/>
        <v>0</v>
      </c>
      <c r="C3943" s="55" t="str">
        <f t="shared" si="368"/>
        <v/>
      </c>
      <c r="D3943" s="55" t="str">
        <f t="shared" si="369"/>
        <v/>
      </c>
      <c r="E3943" s="55" t="str">
        <f t="shared" si="370"/>
        <v/>
      </c>
      <c r="F3943" s="55" t="str">
        <f t="shared" si="371"/>
        <v/>
      </c>
      <c r="G3943" s="55" t="str">
        <f t="shared" si="372"/>
        <v/>
      </c>
      <c r="H3943" s="136" t="str">
        <f>IF(AND(M3943&gt;0,M3943&lt;='Summary STATS'!$C$22),1,"")</f>
        <v/>
      </c>
      <c r="J3943" s="26">
        <v>3942</v>
      </c>
      <c r="R3943" s="15"/>
      <c r="S3943" s="15"/>
      <c r="EZ3943" s="134"/>
      <c r="FA3943" s="134"/>
      <c r="FB3943" s="134"/>
      <c r="FC3943" s="134"/>
      <c r="FD3943" s="134"/>
    </row>
    <row r="3944" spans="2:160" x14ac:dyDescent="0.2">
      <c r="B3944" s="55">
        <f t="shared" si="367"/>
        <v>0</v>
      </c>
      <c r="C3944" s="55" t="str">
        <f t="shared" si="368"/>
        <v/>
      </c>
      <c r="D3944" s="55" t="str">
        <f t="shared" si="369"/>
        <v/>
      </c>
      <c r="E3944" s="55" t="str">
        <f t="shared" si="370"/>
        <v/>
      </c>
      <c r="F3944" s="55" t="str">
        <f t="shared" si="371"/>
        <v/>
      </c>
      <c r="G3944" s="55" t="str">
        <f t="shared" si="372"/>
        <v/>
      </c>
      <c r="H3944" s="136" t="str">
        <f>IF(AND(M3944&gt;0,M3944&lt;='Summary STATS'!$C$22),1,"")</f>
        <v/>
      </c>
      <c r="J3944" s="26">
        <v>3943</v>
      </c>
      <c r="R3944" s="15"/>
      <c r="S3944" s="15"/>
      <c r="EZ3944" s="134"/>
      <c r="FA3944" s="134"/>
      <c r="FB3944" s="134"/>
      <c r="FC3944" s="134"/>
      <c r="FD3944" s="134"/>
    </row>
    <row r="3945" spans="2:160" x14ac:dyDescent="0.2">
      <c r="B3945" s="55">
        <f t="shared" si="367"/>
        <v>0</v>
      </c>
      <c r="C3945" s="55" t="str">
        <f t="shared" si="368"/>
        <v/>
      </c>
      <c r="D3945" s="55" t="str">
        <f t="shared" si="369"/>
        <v/>
      </c>
      <c r="E3945" s="55" t="str">
        <f t="shared" si="370"/>
        <v/>
      </c>
      <c r="F3945" s="55" t="str">
        <f t="shared" si="371"/>
        <v/>
      </c>
      <c r="G3945" s="55" t="str">
        <f t="shared" si="372"/>
        <v/>
      </c>
      <c r="H3945" s="136" t="str">
        <f>IF(AND(M3945&gt;0,M3945&lt;='Summary STATS'!$C$22),1,"")</f>
        <v/>
      </c>
      <c r="J3945" s="26">
        <v>3944</v>
      </c>
      <c r="R3945" s="15"/>
      <c r="S3945" s="15"/>
      <c r="EZ3945" s="134"/>
      <c r="FA3945" s="134"/>
      <c r="FB3945" s="134"/>
      <c r="FC3945" s="134"/>
      <c r="FD3945" s="134"/>
    </row>
    <row r="3946" spans="2:160" x14ac:dyDescent="0.2">
      <c r="B3946" s="55">
        <f t="shared" si="367"/>
        <v>0</v>
      </c>
      <c r="C3946" s="55" t="str">
        <f t="shared" si="368"/>
        <v/>
      </c>
      <c r="D3946" s="55" t="str">
        <f t="shared" si="369"/>
        <v/>
      </c>
      <c r="E3946" s="55" t="str">
        <f t="shared" si="370"/>
        <v/>
      </c>
      <c r="F3946" s="55" t="str">
        <f t="shared" si="371"/>
        <v/>
      </c>
      <c r="G3946" s="55" t="str">
        <f t="shared" si="372"/>
        <v/>
      </c>
      <c r="H3946" s="136" t="str">
        <f>IF(AND(M3946&gt;0,M3946&lt;='Summary STATS'!$C$22),1,"")</f>
        <v/>
      </c>
      <c r="J3946" s="26">
        <v>3945</v>
      </c>
      <c r="R3946" s="15"/>
      <c r="S3946" s="15"/>
      <c r="EZ3946" s="134"/>
      <c r="FA3946" s="134"/>
      <c r="FB3946" s="134"/>
      <c r="FC3946" s="134"/>
      <c r="FD3946" s="134"/>
    </row>
    <row r="3947" spans="2:160" x14ac:dyDescent="0.2">
      <c r="B3947" s="55">
        <f t="shared" si="367"/>
        <v>0</v>
      </c>
      <c r="C3947" s="55" t="str">
        <f t="shared" si="368"/>
        <v/>
      </c>
      <c r="D3947" s="55" t="str">
        <f t="shared" si="369"/>
        <v/>
      </c>
      <c r="E3947" s="55" t="str">
        <f t="shared" si="370"/>
        <v/>
      </c>
      <c r="F3947" s="55" t="str">
        <f t="shared" si="371"/>
        <v/>
      </c>
      <c r="G3947" s="55" t="str">
        <f t="shared" si="372"/>
        <v/>
      </c>
      <c r="H3947" s="136" t="str">
        <f>IF(AND(M3947&gt;0,M3947&lt;='Summary STATS'!$C$22),1,"")</f>
        <v/>
      </c>
      <c r="J3947" s="26">
        <v>3946</v>
      </c>
      <c r="R3947" s="15"/>
      <c r="S3947" s="15"/>
      <c r="EZ3947" s="134"/>
      <c r="FA3947" s="134"/>
      <c r="FB3947" s="134"/>
      <c r="FC3947" s="134"/>
      <c r="FD3947" s="134"/>
    </row>
    <row r="3948" spans="2:160" x14ac:dyDescent="0.2">
      <c r="B3948" s="55">
        <f t="shared" si="367"/>
        <v>0</v>
      </c>
      <c r="C3948" s="55" t="str">
        <f t="shared" si="368"/>
        <v/>
      </c>
      <c r="D3948" s="55" t="str">
        <f t="shared" si="369"/>
        <v/>
      </c>
      <c r="E3948" s="55" t="str">
        <f t="shared" si="370"/>
        <v/>
      </c>
      <c r="F3948" s="55" t="str">
        <f t="shared" si="371"/>
        <v/>
      </c>
      <c r="G3948" s="55" t="str">
        <f t="shared" si="372"/>
        <v/>
      </c>
      <c r="H3948" s="136" t="str">
        <f>IF(AND(M3948&gt;0,M3948&lt;='Summary STATS'!$C$22),1,"")</f>
        <v/>
      </c>
      <c r="J3948" s="26">
        <v>3947</v>
      </c>
      <c r="R3948" s="15"/>
      <c r="S3948" s="15"/>
      <c r="EZ3948" s="134"/>
      <c r="FA3948" s="134"/>
      <c r="FB3948" s="134"/>
      <c r="FC3948" s="134"/>
      <c r="FD3948" s="134"/>
    </row>
    <row r="3949" spans="2:160" x14ac:dyDescent="0.2">
      <c r="B3949" s="55">
        <f t="shared" si="367"/>
        <v>0</v>
      </c>
      <c r="C3949" s="55" t="str">
        <f t="shared" si="368"/>
        <v/>
      </c>
      <c r="D3949" s="55" t="str">
        <f t="shared" si="369"/>
        <v/>
      </c>
      <c r="E3949" s="55" t="str">
        <f t="shared" si="370"/>
        <v/>
      </c>
      <c r="F3949" s="55" t="str">
        <f t="shared" si="371"/>
        <v/>
      </c>
      <c r="G3949" s="55" t="str">
        <f t="shared" si="372"/>
        <v/>
      </c>
      <c r="H3949" s="136" t="str">
        <f>IF(AND(M3949&gt;0,M3949&lt;='Summary STATS'!$C$22),1,"")</f>
        <v/>
      </c>
      <c r="J3949" s="26">
        <v>3948</v>
      </c>
      <c r="R3949" s="15"/>
      <c r="S3949" s="15"/>
      <c r="EZ3949" s="134"/>
      <c r="FA3949" s="134"/>
      <c r="FB3949" s="134"/>
      <c r="FC3949" s="134"/>
      <c r="FD3949" s="134"/>
    </row>
    <row r="3950" spans="2:160" x14ac:dyDescent="0.2">
      <c r="B3950" s="55">
        <f t="shared" si="367"/>
        <v>0</v>
      </c>
      <c r="C3950" s="55" t="str">
        <f t="shared" si="368"/>
        <v/>
      </c>
      <c r="D3950" s="55" t="str">
        <f t="shared" si="369"/>
        <v/>
      </c>
      <c r="E3950" s="55" t="str">
        <f t="shared" si="370"/>
        <v/>
      </c>
      <c r="F3950" s="55" t="str">
        <f t="shared" si="371"/>
        <v/>
      </c>
      <c r="G3950" s="55" t="str">
        <f t="shared" si="372"/>
        <v/>
      </c>
      <c r="H3950" s="136" t="str">
        <f>IF(AND(M3950&gt;0,M3950&lt;='Summary STATS'!$C$22),1,"")</f>
        <v/>
      </c>
      <c r="J3950" s="26">
        <v>3949</v>
      </c>
      <c r="R3950" s="15"/>
      <c r="S3950" s="15"/>
      <c r="EZ3950" s="134"/>
      <c r="FA3950" s="134"/>
      <c r="FB3950" s="134"/>
      <c r="FC3950" s="134"/>
      <c r="FD3950" s="134"/>
    </row>
    <row r="3951" spans="2:160" x14ac:dyDescent="0.2">
      <c r="B3951" s="55">
        <f t="shared" si="367"/>
        <v>0</v>
      </c>
      <c r="C3951" s="55" t="str">
        <f t="shared" si="368"/>
        <v/>
      </c>
      <c r="D3951" s="55" t="str">
        <f t="shared" si="369"/>
        <v/>
      </c>
      <c r="E3951" s="55" t="str">
        <f t="shared" si="370"/>
        <v/>
      </c>
      <c r="F3951" s="55" t="str">
        <f t="shared" si="371"/>
        <v/>
      </c>
      <c r="G3951" s="55" t="str">
        <f t="shared" si="372"/>
        <v/>
      </c>
      <c r="H3951" s="136" t="str">
        <f>IF(AND(M3951&gt;0,M3951&lt;='Summary STATS'!$C$22),1,"")</f>
        <v/>
      </c>
      <c r="J3951" s="26">
        <v>3950</v>
      </c>
      <c r="R3951" s="15"/>
      <c r="S3951" s="15"/>
      <c r="EZ3951" s="134"/>
      <c r="FA3951" s="134"/>
      <c r="FB3951" s="134"/>
      <c r="FC3951" s="134"/>
      <c r="FD3951" s="134"/>
    </row>
    <row r="3952" spans="2:160" x14ac:dyDescent="0.2">
      <c r="B3952" s="55">
        <f t="shared" si="367"/>
        <v>0</v>
      </c>
      <c r="C3952" s="55" t="str">
        <f t="shared" si="368"/>
        <v/>
      </c>
      <c r="D3952" s="55" t="str">
        <f t="shared" si="369"/>
        <v/>
      </c>
      <c r="E3952" s="55" t="str">
        <f t="shared" si="370"/>
        <v/>
      </c>
      <c r="F3952" s="55" t="str">
        <f t="shared" si="371"/>
        <v/>
      </c>
      <c r="G3952" s="55" t="str">
        <f t="shared" si="372"/>
        <v/>
      </c>
      <c r="H3952" s="136" t="str">
        <f>IF(AND(M3952&gt;0,M3952&lt;='Summary STATS'!$C$22),1,"")</f>
        <v/>
      </c>
      <c r="J3952" s="26">
        <v>3951</v>
      </c>
      <c r="R3952" s="15"/>
      <c r="S3952" s="15"/>
      <c r="EZ3952" s="134"/>
      <c r="FA3952" s="134"/>
      <c r="FB3952" s="134"/>
      <c r="FC3952" s="134"/>
      <c r="FD3952" s="134"/>
    </row>
    <row r="3953" spans="2:160" x14ac:dyDescent="0.2">
      <c r="B3953" s="55">
        <f t="shared" si="367"/>
        <v>0</v>
      </c>
      <c r="C3953" s="55" t="str">
        <f t="shared" si="368"/>
        <v/>
      </c>
      <c r="D3953" s="55" t="str">
        <f t="shared" si="369"/>
        <v/>
      </c>
      <c r="E3953" s="55" t="str">
        <f t="shared" si="370"/>
        <v/>
      </c>
      <c r="F3953" s="55" t="str">
        <f t="shared" si="371"/>
        <v/>
      </c>
      <c r="G3953" s="55" t="str">
        <f t="shared" si="372"/>
        <v/>
      </c>
      <c r="H3953" s="136" t="str">
        <f>IF(AND(M3953&gt;0,M3953&lt;='Summary STATS'!$C$22),1,"")</f>
        <v/>
      </c>
      <c r="J3953" s="26">
        <v>3952</v>
      </c>
      <c r="R3953" s="15"/>
      <c r="S3953" s="15"/>
      <c r="EZ3953" s="134"/>
      <c r="FA3953" s="134"/>
      <c r="FB3953" s="134"/>
      <c r="FC3953" s="134"/>
      <c r="FD3953" s="134"/>
    </row>
    <row r="3954" spans="2:160" x14ac:dyDescent="0.2">
      <c r="B3954" s="55">
        <f t="shared" si="367"/>
        <v>0</v>
      </c>
      <c r="C3954" s="55" t="str">
        <f t="shared" si="368"/>
        <v/>
      </c>
      <c r="D3954" s="55" t="str">
        <f t="shared" si="369"/>
        <v/>
      </c>
      <c r="E3954" s="55" t="str">
        <f t="shared" si="370"/>
        <v/>
      </c>
      <c r="F3954" s="55" t="str">
        <f t="shared" si="371"/>
        <v/>
      </c>
      <c r="G3954" s="55" t="str">
        <f t="shared" si="372"/>
        <v/>
      </c>
      <c r="H3954" s="136" t="str">
        <f>IF(AND(M3954&gt;0,M3954&lt;='Summary STATS'!$C$22),1,"")</f>
        <v/>
      </c>
      <c r="J3954" s="26">
        <v>3953</v>
      </c>
      <c r="R3954" s="15"/>
      <c r="S3954" s="15"/>
      <c r="EZ3954" s="134"/>
      <c r="FA3954" s="134"/>
      <c r="FB3954" s="134"/>
      <c r="FC3954" s="134"/>
      <c r="FD3954" s="134"/>
    </row>
    <row r="3955" spans="2:160" x14ac:dyDescent="0.2">
      <c r="B3955" s="55">
        <f t="shared" si="367"/>
        <v>0</v>
      </c>
      <c r="C3955" s="55" t="str">
        <f t="shared" si="368"/>
        <v/>
      </c>
      <c r="D3955" s="55" t="str">
        <f t="shared" si="369"/>
        <v/>
      </c>
      <c r="E3955" s="55" t="str">
        <f t="shared" si="370"/>
        <v/>
      </c>
      <c r="F3955" s="55" t="str">
        <f t="shared" si="371"/>
        <v/>
      </c>
      <c r="G3955" s="55" t="str">
        <f t="shared" si="372"/>
        <v/>
      </c>
      <c r="H3955" s="136" t="str">
        <f>IF(AND(M3955&gt;0,M3955&lt;='Summary STATS'!$C$22),1,"")</f>
        <v/>
      </c>
      <c r="J3955" s="26">
        <v>3954</v>
      </c>
      <c r="R3955" s="15"/>
      <c r="S3955" s="15"/>
      <c r="EZ3955" s="134"/>
      <c r="FA3955" s="134"/>
      <c r="FB3955" s="134"/>
      <c r="FC3955" s="134"/>
      <c r="FD3955" s="134"/>
    </row>
    <row r="3956" spans="2:160" x14ac:dyDescent="0.2">
      <c r="B3956" s="55">
        <f t="shared" si="367"/>
        <v>0</v>
      </c>
      <c r="C3956" s="55" t="str">
        <f t="shared" si="368"/>
        <v/>
      </c>
      <c r="D3956" s="55" t="str">
        <f t="shared" si="369"/>
        <v/>
      </c>
      <c r="E3956" s="55" t="str">
        <f t="shared" si="370"/>
        <v/>
      </c>
      <c r="F3956" s="55" t="str">
        <f t="shared" si="371"/>
        <v/>
      </c>
      <c r="G3956" s="55" t="str">
        <f t="shared" si="372"/>
        <v/>
      </c>
      <c r="H3956" s="136" t="str">
        <f>IF(AND(M3956&gt;0,M3956&lt;='Summary STATS'!$C$22),1,"")</f>
        <v/>
      </c>
      <c r="J3956" s="26">
        <v>3955</v>
      </c>
      <c r="R3956" s="15"/>
      <c r="S3956" s="15"/>
      <c r="EZ3956" s="134"/>
      <c r="FA3956" s="134"/>
      <c r="FB3956" s="134"/>
      <c r="FC3956" s="134"/>
      <c r="FD3956" s="134"/>
    </row>
    <row r="3957" spans="2:160" x14ac:dyDescent="0.2">
      <c r="B3957" s="55">
        <f t="shared" si="367"/>
        <v>0</v>
      </c>
      <c r="C3957" s="55" t="str">
        <f t="shared" si="368"/>
        <v/>
      </c>
      <c r="D3957" s="55" t="str">
        <f t="shared" si="369"/>
        <v/>
      </c>
      <c r="E3957" s="55" t="str">
        <f t="shared" si="370"/>
        <v/>
      </c>
      <c r="F3957" s="55" t="str">
        <f t="shared" si="371"/>
        <v/>
      </c>
      <c r="G3957" s="55" t="str">
        <f t="shared" si="372"/>
        <v/>
      </c>
      <c r="H3957" s="136" t="str">
        <f>IF(AND(M3957&gt;0,M3957&lt;='Summary STATS'!$C$22),1,"")</f>
        <v/>
      </c>
      <c r="J3957" s="26">
        <v>3956</v>
      </c>
      <c r="R3957" s="15"/>
      <c r="S3957" s="15"/>
      <c r="EZ3957" s="134"/>
      <c r="FA3957" s="134"/>
      <c r="FB3957" s="134"/>
      <c r="FC3957" s="134"/>
      <c r="FD3957" s="134"/>
    </row>
    <row r="3958" spans="2:160" x14ac:dyDescent="0.2">
      <c r="B3958" s="55">
        <f t="shared" si="367"/>
        <v>0</v>
      </c>
      <c r="C3958" s="55" t="str">
        <f t="shared" si="368"/>
        <v/>
      </c>
      <c r="D3958" s="55" t="str">
        <f t="shared" si="369"/>
        <v/>
      </c>
      <c r="E3958" s="55" t="str">
        <f t="shared" si="370"/>
        <v/>
      </c>
      <c r="F3958" s="55" t="str">
        <f t="shared" si="371"/>
        <v/>
      </c>
      <c r="G3958" s="55" t="str">
        <f t="shared" si="372"/>
        <v/>
      </c>
      <c r="H3958" s="136" t="str">
        <f>IF(AND(M3958&gt;0,M3958&lt;='Summary STATS'!$C$22),1,"")</f>
        <v/>
      </c>
      <c r="J3958" s="26">
        <v>3957</v>
      </c>
      <c r="R3958" s="15"/>
      <c r="S3958" s="15"/>
      <c r="EZ3958" s="134"/>
      <c r="FA3958" s="134"/>
      <c r="FB3958" s="134"/>
      <c r="FC3958" s="134"/>
      <c r="FD3958" s="134"/>
    </row>
    <row r="3959" spans="2:160" x14ac:dyDescent="0.2">
      <c r="B3959" s="55">
        <f t="shared" si="367"/>
        <v>0</v>
      </c>
      <c r="C3959" s="55" t="str">
        <f t="shared" si="368"/>
        <v/>
      </c>
      <c r="D3959" s="55" t="str">
        <f t="shared" si="369"/>
        <v/>
      </c>
      <c r="E3959" s="55" t="str">
        <f t="shared" si="370"/>
        <v/>
      </c>
      <c r="F3959" s="55" t="str">
        <f t="shared" si="371"/>
        <v/>
      </c>
      <c r="G3959" s="55" t="str">
        <f t="shared" si="372"/>
        <v/>
      </c>
      <c r="H3959" s="136" t="str">
        <f>IF(AND(M3959&gt;0,M3959&lt;='Summary STATS'!$C$22),1,"")</f>
        <v/>
      </c>
      <c r="J3959" s="26">
        <v>3958</v>
      </c>
      <c r="R3959" s="15"/>
      <c r="S3959" s="15"/>
      <c r="EZ3959" s="134"/>
      <c r="FA3959" s="134"/>
      <c r="FB3959" s="134"/>
      <c r="FC3959" s="134"/>
      <c r="FD3959" s="134"/>
    </row>
    <row r="3960" spans="2:160" x14ac:dyDescent="0.2">
      <c r="B3960" s="55">
        <f t="shared" si="367"/>
        <v>0</v>
      </c>
      <c r="C3960" s="55" t="str">
        <f t="shared" si="368"/>
        <v/>
      </c>
      <c r="D3960" s="55" t="str">
        <f t="shared" si="369"/>
        <v/>
      </c>
      <c r="E3960" s="55" t="str">
        <f t="shared" si="370"/>
        <v/>
      </c>
      <c r="F3960" s="55" t="str">
        <f t="shared" si="371"/>
        <v/>
      </c>
      <c r="G3960" s="55" t="str">
        <f t="shared" si="372"/>
        <v/>
      </c>
      <c r="H3960" s="136" t="str">
        <f>IF(AND(M3960&gt;0,M3960&lt;='Summary STATS'!$C$22),1,"")</f>
        <v/>
      </c>
      <c r="J3960" s="26">
        <v>3959</v>
      </c>
      <c r="R3960" s="15"/>
      <c r="S3960" s="15"/>
      <c r="EZ3960" s="134"/>
      <c r="FA3960" s="134"/>
      <c r="FB3960" s="134"/>
      <c r="FC3960" s="134"/>
      <c r="FD3960" s="134"/>
    </row>
    <row r="3961" spans="2:160" x14ac:dyDescent="0.2">
      <c r="B3961" s="55">
        <f t="shared" si="367"/>
        <v>0</v>
      </c>
      <c r="C3961" s="55" t="str">
        <f t="shared" si="368"/>
        <v/>
      </c>
      <c r="D3961" s="55" t="str">
        <f t="shared" si="369"/>
        <v/>
      </c>
      <c r="E3961" s="55" t="str">
        <f t="shared" si="370"/>
        <v/>
      </c>
      <c r="F3961" s="55" t="str">
        <f t="shared" si="371"/>
        <v/>
      </c>
      <c r="G3961" s="55" t="str">
        <f t="shared" si="372"/>
        <v/>
      </c>
      <c r="H3961" s="136" t="str">
        <f>IF(AND(M3961&gt;0,M3961&lt;='Summary STATS'!$C$22),1,"")</f>
        <v/>
      </c>
      <c r="J3961" s="26">
        <v>3960</v>
      </c>
      <c r="R3961" s="15"/>
      <c r="S3961" s="15"/>
      <c r="EZ3961" s="134"/>
      <c r="FA3961" s="134"/>
      <c r="FB3961" s="134"/>
      <c r="FC3961" s="134"/>
      <c r="FD3961" s="134"/>
    </row>
    <row r="3962" spans="2:160" x14ac:dyDescent="0.2">
      <c r="B3962" s="55">
        <f t="shared" si="367"/>
        <v>0</v>
      </c>
      <c r="C3962" s="55" t="str">
        <f t="shared" si="368"/>
        <v/>
      </c>
      <c r="D3962" s="55" t="str">
        <f t="shared" si="369"/>
        <v/>
      </c>
      <c r="E3962" s="55" t="str">
        <f t="shared" si="370"/>
        <v/>
      </c>
      <c r="F3962" s="55" t="str">
        <f t="shared" si="371"/>
        <v/>
      </c>
      <c r="G3962" s="55" t="str">
        <f t="shared" si="372"/>
        <v/>
      </c>
      <c r="H3962" s="136" t="str">
        <f>IF(AND(M3962&gt;0,M3962&lt;='Summary STATS'!$C$22),1,"")</f>
        <v/>
      </c>
      <c r="J3962" s="26">
        <v>3961</v>
      </c>
      <c r="R3962" s="15"/>
      <c r="S3962" s="15"/>
      <c r="EZ3962" s="134"/>
      <c r="FA3962" s="134"/>
      <c r="FB3962" s="134"/>
      <c r="FC3962" s="134"/>
      <c r="FD3962" s="134"/>
    </row>
    <row r="3963" spans="2:160" x14ac:dyDescent="0.2">
      <c r="B3963" s="55">
        <f t="shared" si="367"/>
        <v>0</v>
      </c>
      <c r="C3963" s="55" t="str">
        <f t="shared" si="368"/>
        <v/>
      </c>
      <c r="D3963" s="55" t="str">
        <f t="shared" si="369"/>
        <v/>
      </c>
      <c r="E3963" s="55" t="str">
        <f t="shared" si="370"/>
        <v/>
      </c>
      <c r="F3963" s="55" t="str">
        <f t="shared" si="371"/>
        <v/>
      </c>
      <c r="G3963" s="55" t="str">
        <f t="shared" si="372"/>
        <v/>
      </c>
      <c r="H3963" s="136" t="str">
        <f>IF(AND(M3963&gt;0,M3963&lt;='Summary STATS'!$C$22),1,"")</f>
        <v/>
      </c>
      <c r="J3963" s="26">
        <v>3962</v>
      </c>
      <c r="R3963" s="15"/>
      <c r="S3963" s="15"/>
      <c r="EZ3963" s="134"/>
      <c r="FA3963" s="134"/>
      <c r="FB3963" s="134"/>
      <c r="FC3963" s="134"/>
      <c r="FD3963" s="134"/>
    </row>
    <row r="3964" spans="2:160" x14ac:dyDescent="0.2">
      <c r="B3964" s="55">
        <f t="shared" si="367"/>
        <v>0</v>
      </c>
      <c r="C3964" s="55" t="str">
        <f t="shared" si="368"/>
        <v/>
      </c>
      <c r="D3964" s="55" t="str">
        <f t="shared" si="369"/>
        <v/>
      </c>
      <c r="E3964" s="55" t="str">
        <f t="shared" si="370"/>
        <v/>
      </c>
      <c r="F3964" s="55" t="str">
        <f t="shared" si="371"/>
        <v/>
      </c>
      <c r="G3964" s="55" t="str">
        <f t="shared" si="372"/>
        <v/>
      </c>
      <c r="H3964" s="136" t="str">
        <f>IF(AND(M3964&gt;0,M3964&lt;='Summary STATS'!$C$22),1,"")</f>
        <v/>
      </c>
      <c r="J3964" s="26">
        <v>3963</v>
      </c>
      <c r="R3964" s="15"/>
      <c r="S3964" s="15"/>
      <c r="EZ3964" s="134"/>
      <c r="FA3964" s="134"/>
      <c r="FB3964" s="134"/>
      <c r="FC3964" s="134"/>
      <c r="FD3964" s="134"/>
    </row>
    <row r="3965" spans="2:160" x14ac:dyDescent="0.2">
      <c r="B3965" s="55">
        <f t="shared" si="367"/>
        <v>0</v>
      </c>
      <c r="C3965" s="55" t="str">
        <f t="shared" si="368"/>
        <v/>
      </c>
      <c r="D3965" s="55" t="str">
        <f t="shared" si="369"/>
        <v/>
      </c>
      <c r="E3965" s="55" t="str">
        <f t="shared" si="370"/>
        <v/>
      </c>
      <c r="F3965" s="55" t="str">
        <f t="shared" si="371"/>
        <v/>
      </c>
      <c r="G3965" s="55" t="str">
        <f t="shared" si="372"/>
        <v/>
      </c>
      <c r="H3965" s="136" t="str">
        <f>IF(AND(M3965&gt;0,M3965&lt;='Summary STATS'!$C$22),1,"")</f>
        <v/>
      </c>
      <c r="J3965" s="26">
        <v>3964</v>
      </c>
      <c r="R3965" s="15"/>
      <c r="S3965" s="15"/>
      <c r="EZ3965" s="134"/>
      <c r="FA3965" s="134"/>
      <c r="FB3965" s="134"/>
      <c r="FC3965" s="134"/>
      <c r="FD3965" s="134"/>
    </row>
    <row r="3966" spans="2:160" x14ac:dyDescent="0.2">
      <c r="B3966" s="55">
        <f t="shared" si="367"/>
        <v>0</v>
      </c>
      <c r="C3966" s="55" t="str">
        <f t="shared" si="368"/>
        <v/>
      </c>
      <c r="D3966" s="55" t="str">
        <f t="shared" si="369"/>
        <v/>
      </c>
      <c r="E3966" s="55" t="str">
        <f t="shared" si="370"/>
        <v/>
      </c>
      <c r="F3966" s="55" t="str">
        <f t="shared" si="371"/>
        <v/>
      </c>
      <c r="G3966" s="55" t="str">
        <f t="shared" si="372"/>
        <v/>
      </c>
      <c r="H3966" s="136" t="str">
        <f>IF(AND(M3966&gt;0,M3966&lt;='Summary STATS'!$C$22),1,"")</f>
        <v/>
      </c>
      <c r="J3966" s="26">
        <v>3965</v>
      </c>
      <c r="R3966" s="15"/>
      <c r="S3966" s="15"/>
      <c r="EZ3966" s="134"/>
      <c r="FA3966" s="134"/>
      <c r="FB3966" s="134"/>
      <c r="FC3966" s="134"/>
      <c r="FD3966" s="134"/>
    </row>
    <row r="3967" spans="2:160" x14ac:dyDescent="0.2">
      <c r="B3967" s="55">
        <f t="shared" si="367"/>
        <v>0</v>
      </c>
      <c r="C3967" s="55" t="str">
        <f t="shared" si="368"/>
        <v/>
      </c>
      <c r="D3967" s="55" t="str">
        <f t="shared" si="369"/>
        <v/>
      </c>
      <c r="E3967" s="55" t="str">
        <f t="shared" si="370"/>
        <v/>
      </c>
      <c r="F3967" s="55" t="str">
        <f t="shared" si="371"/>
        <v/>
      </c>
      <c r="G3967" s="55" t="str">
        <f t="shared" si="372"/>
        <v/>
      </c>
      <c r="H3967" s="136" t="str">
        <f>IF(AND(M3967&gt;0,M3967&lt;='Summary STATS'!$C$22),1,"")</f>
        <v/>
      </c>
      <c r="J3967" s="26">
        <v>3966</v>
      </c>
      <c r="R3967" s="15"/>
      <c r="S3967" s="15"/>
      <c r="EZ3967" s="134"/>
      <c r="FA3967" s="134"/>
      <c r="FB3967" s="134"/>
      <c r="FC3967" s="134"/>
      <c r="FD3967" s="134"/>
    </row>
    <row r="3968" spans="2:160" x14ac:dyDescent="0.2">
      <c r="B3968" s="55">
        <f t="shared" si="367"/>
        <v>0</v>
      </c>
      <c r="C3968" s="55" t="str">
        <f t="shared" si="368"/>
        <v/>
      </c>
      <c r="D3968" s="55" t="str">
        <f t="shared" si="369"/>
        <v/>
      </c>
      <c r="E3968" s="55" t="str">
        <f t="shared" si="370"/>
        <v/>
      </c>
      <c r="F3968" s="55" t="str">
        <f t="shared" si="371"/>
        <v/>
      </c>
      <c r="G3968" s="55" t="str">
        <f t="shared" si="372"/>
        <v/>
      </c>
      <c r="H3968" s="136" t="str">
        <f>IF(AND(M3968&gt;0,M3968&lt;='Summary STATS'!$C$22),1,"")</f>
        <v/>
      </c>
      <c r="J3968" s="26">
        <v>3967</v>
      </c>
      <c r="R3968" s="15"/>
      <c r="S3968" s="15"/>
      <c r="EZ3968" s="134"/>
      <c r="FA3968" s="134"/>
      <c r="FB3968" s="134"/>
      <c r="FC3968" s="134"/>
      <c r="FD3968" s="134"/>
    </row>
    <row r="3969" spans="2:160" x14ac:dyDescent="0.2">
      <c r="B3969" s="55">
        <f t="shared" si="367"/>
        <v>0</v>
      </c>
      <c r="C3969" s="55" t="str">
        <f t="shared" si="368"/>
        <v/>
      </c>
      <c r="D3969" s="55" t="str">
        <f t="shared" si="369"/>
        <v/>
      </c>
      <c r="E3969" s="55" t="str">
        <f t="shared" si="370"/>
        <v/>
      </c>
      <c r="F3969" s="55" t="str">
        <f t="shared" si="371"/>
        <v/>
      </c>
      <c r="G3969" s="55" t="str">
        <f t="shared" si="372"/>
        <v/>
      </c>
      <c r="H3969" s="136" t="str">
        <f>IF(AND(M3969&gt;0,M3969&lt;='Summary STATS'!$C$22),1,"")</f>
        <v/>
      </c>
      <c r="J3969" s="26">
        <v>3968</v>
      </c>
      <c r="R3969" s="15"/>
      <c r="S3969" s="15"/>
      <c r="EZ3969" s="134"/>
      <c r="FA3969" s="134"/>
      <c r="FB3969" s="134"/>
      <c r="FC3969" s="134"/>
      <c r="FD3969" s="134"/>
    </row>
    <row r="3970" spans="2:160" x14ac:dyDescent="0.2">
      <c r="B3970" s="55">
        <f t="shared" ref="B3970:B4001" si="373">COUNT(R3970:EY3970,FE3970:FM3970)</f>
        <v>0</v>
      </c>
      <c r="C3970" s="55" t="str">
        <f t="shared" ref="C3970:C4001" si="374">IF(COUNT(R3970:EY3970,FE3970:FM3970)&gt;0,COUNT(R3970:EY3970,FE3970:FM3970),"")</f>
        <v/>
      </c>
      <c r="D3970" s="55" t="str">
        <f t="shared" ref="D3970:D4001" si="375">IF(COUNT(T3970:BJ3970,BL3970:BT3970,BV3970:CB3970,CD3970:EY3970,FE3970:FM3970)&gt;0,COUNT(T3970:BJ3970,BL3970:BT3970,BV3970:CB3970,CD3970:EY3970,FE3970:FM3970),"")</f>
        <v/>
      </c>
      <c r="E3970" s="55" t="str">
        <f t="shared" ref="E3970:E4001" si="376">IF(H3970=1,COUNT(R3970:EY3970,FE3970:FM3970),"")</f>
        <v/>
      </c>
      <c r="F3970" s="55" t="str">
        <f t="shared" ref="F3970:F4001" si="377">IF(H3970=1,COUNT(T3970:BJ3970,BL3970:BT3970,BV3970:CB3970,CD3970:EY3970,FE3970:FM3970),"")</f>
        <v/>
      </c>
      <c r="G3970" s="55" t="str">
        <f t="shared" si="372"/>
        <v/>
      </c>
      <c r="H3970" s="136" t="str">
        <f>IF(AND(M3970&gt;0,M3970&lt;='Summary STATS'!$C$22),1,"")</f>
        <v/>
      </c>
      <c r="J3970" s="26">
        <v>3969</v>
      </c>
      <c r="R3970" s="15"/>
      <c r="S3970" s="15"/>
      <c r="EZ3970" s="134"/>
      <c r="FA3970" s="134"/>
      <c r="FB3970" s="134"/>
      <c r="FC3970" s="134"/>
      <c r="FD3970" s="134"/>
    </row>
    <row r="3971" spans="2:160" x14ac:dyDescent="0.2">
      <c r="B3971" s="55">
        <f t="shared" si="373"/>
        <v>0</v>
      </c>
      <c r="C3971" s="55" t="str">
        <f t="shared" si="374"/>
        <v/>
      </c>
      <c r="D3971" s="55" t="str">
        <f t="shared" si="375"/>
        <v/>
      </c>
      <c r="E3971" s="55" t="str">
        <f t="shared" si="376"/>
        <v/>
      </c>
      <c r="F3971" s="55" t="str">
        <f t="shared" si="377"/>
        <v/>
      </c>
      <c r="G3971" s="55" t="str">
        <f t="shared" si="372"/>
        <v/>
      </c>
      <c r="H3971" s="136" t="str">
        <f>IF(AND(M3971&gt;0,M3971&lt;='Summary STATS'!$C$22),1,"")</f>
        <v/>
      </c>
      <c r="J3971" s="26">
        <v>3970</v>
      </c>
      <c r="R3971" s="15"/>
      <c r="S3971" s="15"/>
      <c r="EZ3971" s="134"/>
      <c r="FA3971" s="134"/>
      <c r="FB3971" s="134"/>
      <c r="FC3971" s="134"/>
      <c r="FD3971" s="134"/>
    </row>
    <row r="3972" spans="2:160" x14ac:dyDescent="0.2">
      <c r="B3972" s="55">
        <f t="shared" si="373"/>
        <v>0</v>
      </c>
      <c r="C3972" s="55" t="str">
        <f t="shared" si="374"/>
        <v/>
      </c>
      <c r="D3972" s="55" t="str">
        <f t="shared" si="375"/>
        <v/>
      </c>
      <c r="E3972" s="55" t="str">
        <f t="shared" si="376"/>
        <v/>
      </c>
      <c r="F3972" s="55" t="str">
        <f t="shared" si="377"/>
        <v/>
      </c>
      <c r="G3972" s="55" t="str">
        <f t="shared" si="372"/>
        <v/>
      </c>
      <c r="H3972" s="136" t="str">
        <f>IF(AND(M3972&gt;0,M3972&lt;='Summary STATS'!$C$22),1,"")</f>
        <v/>
      </c>
      <c r="J3972" s="26">
        <v>3971</v>
      </c>
      <c r="R3972" s="15"/>
      <c r="S3972" s="15"/>
      <c r="EZ3972" s="134"/>
      <c r="FA3972" s="134"/>
      <c r="FB3972" s="134"/>
      <c r="FC3972" s="134"/>
      <c r="FD3972" s="134"/>
    </row>
    <row r="3973" spans="2:160" x14ac:dyDescent="0.2">
      <c r="B3973" s="55">
        <f t="shared" si="373"/>
        <v>0</v>
      </c>
      <c r="C3973" s="55" t="str">
        <f t="shared" si="374"/>
        <v/>
      </c>
      <c r="D3973" s="55" t="str">
        <f t="shared" si="375"/>
        <v/>
      </c>
      <c r="E3973" s="55" t="str">
        <f t="shared" si="376"/>
        <v/>
      </c>
      <c r="F3973" s="55" t="str">
        <f t="shared" si="377"/>
        <v/>
      </c>
      <c r="G3973" s="55" t="str">
        <f t="shared" si="372"/>
        <v/>
      </c>
      <c r="H3973" s="136" t="str">
        <f>IF(AND(M3973&gt;0,M3973&lt;='Summary STATS'!$C$22),1,"")</f>
        <v/>
      </c>
      <c r="J3973" s="26">
        <v>3972</v>
      </c>
      <c r="R3973" s="15"/>
      <c r="S3973" s="15"/>
      <c r="EZ3973" s="134"/>
      <c r="FA3973" s="134"/>
      <c r="FB3973" s="134"/>
      <c r="FC3973" s="134"/>
      <c r="FD3973" s="134"/>
    </row>
    <row r="3974" spans="2:160" x14ac:dyDescent="0.2">
      <c r="B3974" s="55">
        <f t="shared" si="373"/>
        <v>0</v>
      </c>
      <c r="C3974" s="55" t="str">
        <f t="shared" si="374"/>
        <v/>
      </c>
      <c r="D3974" s="55" t="str">
        <f t="shared" si="375"/>
        <v/>
      </c>
      <c r="E3974" s="55" t="str">
        <f t="shared" si="376"/>
        <v/>
      </c>
      <c r="F3974" s="55" t="str">
        <f t="shared" si="377"/>
        <v/>
      </c>
      <c r="G3974" s="55" t="str">
        <f t="shared" si="372"/>
        <v/>
      </c>
      <c r="H3974" s="136" t="str">
        <f>IF(AND(M3974&gt;0,M3974&lt;='Summary STATS'!$C$22),1,"")</f>
        <v/>
      </c>
      <c r="J3974" s="26">
        <v>3973</v>
      </c>
      <c r="R3974" s="15"/>
      <c r="S3974" s="15"/>
      <c r="EZ3974" s="134"/>
      <c r="FA3974" s="134"/>
      <c r="FB3974" s="134"/>
      <c r="FC3974" s="134"/>
      <c r="FD3974" s="134"/>
    </row>
    <row r="3975" spans="2:160" x14ac:dyDescent="0.2">
      <c r="B3975" s="55">
        <f t="shared" si="373"/>
        <v>0</v>
      </c>
      <c r="C3975" s="55" t="str">
        <f t="shared" si="374"/>
        <v/>
      </c>
      <c r="D3975" s="55" t="str">
        <f t="shared" si="375"/>
        <v/>
      </c>
      <c r="E3975" s="55" t="str">
        <f t="shared" si="376"/>
        <v/>
      </c>
      <c r="F3975" s="55" t="str">
        <f t="shared" si="377"/>
        <v/>
      </c>
      <c r="G3975" s="55" t="str">
        <f t="shared" si="372"/>
        <v/>
      </c>
      <c r="H3975" s="136" t="str">
        <f>IF(AND(M3975&gt;0,M3975&lt;='Summary STATS'!$C$22),1,"")</f>
        <v/>
      </c>
      <c r="J3975" s="26">
        <v>3974</v>
      </c>
      <c r="R3975" s="15"/>
      <c r="S3975" s="15"/>
      <c r="EZ3975" s="134"/>
      <c r="FA3975" s="134"/>
      <c r="FB3975" s="134"/>
      <c r="FC3975" s="134"/>
      <c r="FD3975" s="134"/>
    </row>
    <row r="3976" spans="2:160" x14ac:dyDescent="0.2">
      <c r="B3976" s="55">
        <f t="shared" si="373"/>
        <v>0</v>
      </c>
      <c r="C3976" s="55" t="str">
        <f t="shared" si="374"/>
        <v/>
      </c>
      <c r="D3976" s="55" t="str">
        <f t="shared" si="375"/>
        <v/>
      </c>
      <c r="E3976" s="55" t="str">
        <f t="shared" si="376"/>
        <v/>
      </c>
      <c r="F3976" s="55" t="str">
        <f t="shared" si="377"/>
        <v/>
      </c>
      <c r="G3976" s="55" t="str">
        <f t="shared" si="372"/>
        <v/>
      </c>
      <c r="H3976" s="136" t="str">
        <f>IF(AND(M3976&gt;0,M3976&lt;='Summary STATS'!$C$22),1,"")</f>
        <v/>
      </c>
      <c r="J3976" s="26">
        <v>3975</v>
      </c>
      <c r="R3976" s="15"/>
      <c r="S3976" s="15"/>
      <c r="EZ3976" s="134"/>
      <c r="FA3976" s="134"/>
      <c r="FB3976" s="134"/>
      <c r="FC3976" s="134"/>
      <c r="FD3976" s="134"/>
    </row>
    <row r="3977" spans="2:160" x14ac:dyDescent="0.2">
      <c r="B3977" s="55">
        <f t="shared" si="373"/>
        <v>0</v>
      </c>
      <c r="C3977" s="55" t="str">
        <f t="shared" si="374"/>
        <v/>
      </c>
      <c r="D3977" s="55" t="str">
        <f t="shared" si="375"/>
        <v/>
      </c>
      <c r="E3977" s="55" t="str">
        <f t="shared" si="376"/>
        <v/>
      </c>
      <c r="F3977" s="55" t="str">
        <f t="shared" si="377"/>
        <v/>
      </c>
      <c r="G3977" s="55" t="str">
        <f t="shared" si="372"/>
        <v/>
      </c>
      <c r="H3977" s="136" t="str">
        <f>IF(AND(M3977&gt;0,M3977&lt;='Summary STATS'!$C$22),1,"")</f>
        <v/>
      </c>
      <c r="J3977" s="26">
        <v>3976</v>
      </c>
      <c r="R3977" s="15"/>
      <c r="S3977" s="15"/>
      <c r="EZ3977" s="134"/>
      <c r="FA3977" s="134"/>
      <c r="FB3977" s="134"/>
      <c r="FC3977" s="134"/>
      <c r="FD3977" s="134"/>
    </row>
    <row r="3978" spans="2:160" x14ac:dyDescent="0.2">
      <c r="B3978" s="55">
        <f t="shared" si="373"/>
        <v>0</v>
      </c>
      <c r="C3978" s="55" t="str">
        <f t="shared" si="374"/>
        <v/>
      </c>
      <c r="D3978" s="55" t="str">
        <f t="shared" si="375"/>
        <v/>
      </c>
      <c r="E3978" s="55" t="str">
        <f t="shared" si="376"/>
        <v/>
      </c>
      <c r="F3978" s="55" t="str">
        <f t="shared" si="377"/>
        <v/>
      </c>
      <c r="G3978" s="55" t="str">
        <f t="shared" si="372"/>
        <v/>
      </c>
      <c r="H3978" s="136" t="str">
        <f>IF(AND(M3978&gt;0,M3978&lt;='Summary STATS'!$C$22),1,"")</f>
        <v/>
      </c>
      <c r="J3978" s="26">
        <v>3977</v>
      </c>
      <c r="R3978" s="15"/>
      <c r="S3978" s="15"/>
      <c r="EZ3978" s="134"/>
      <c r="FA3978" s="134"/>
      <c r="FB3978" s="134"/>
      <c r="FC3978" s="134"/>
      <c r="FD3978" s="134"/>
    </row>
    <row r="3979" spans="2:160" x14ac:dyDescent="0.2">
      <c r="B3979" s="55">
        <f t="shared" si="373"/>
        <v>0</v>
      </c>
      <c r="C3979" s="55" t="str">
        <f t="shared" si="374"/>
        <v/>
      </c>
      <c r="D3979" s="55" t="str">
        <f t="shared" si="375"/>
        <v/>
      </c>
      <c r="E3979" s="55" t="str">
        <f t="shared" si="376"/>
        <v/>
      </c>
      <c r="F3979" s="55" t="str">
        <f t="shared" si="377"/>
        <v/>
      </c>
      <c r="G3979" s="55" t="str">
        <f t="shared" si="372"/>
        <v/>
      </c>
      <c r="H3979" s="136" t="str">
        <f>IF(AND(M3979&gt;0,M3979&lt;='Summary STATS'!$C$22),1,"")</f>
        <v/>
      </c>
      <c r="J3979" s="26">
        <v>3978</v>
      </c>
      <c r="R3979" s="15"/>
      <c r="S3979" s="15"/>
      <c r="EZ3979" s="134"/>
      <c r="FA3979" s="134"/>
      <c r="FB3979" s="134"/>
      <c r="FC3979" s="134"/>
      <c r="FD3979" s="134"/>
    </row>
    <row r="3980" spans="2:160" x14ac:dyDescent="0.2">
      <c r="B3980" s="55">
        <f t="shared" si="373"/>
        <v>0</v>
      </c>
      <c r="C3980" s="55" t="str">
        <f t="shared" si="374"/>
        <v/>
      </c>
      <c r="D3980" s="55" t="str">
        <f t="shared" si="375"/>
        <v/>
      </c>
      <c r="E3980" s="55" t="str">
        <f t="shared" si="376"/>
        <v/>
      </c>
      <c r="F3980" s="55" t="str">
        <f t="shared" si="377"/>
        <v/>
      </c>
      <c r="G3980" s="55" t="str">
        <f t="shared" si="372"/>
        <v/>
      </c>
      <c r="H3980" s="136" t="str">
        <f>IF(AND(M3980&gt;0,M3980&lt;='Summary STATS'!$C$22),1,"")</f>
        <v/>
      </c>
      <c r="J3980" s="26">
        <v>3979</v>
      </c>
      <c r="R3980" s="15"/>
      <c r="S3980" s="15"/>
      <c r="EZ3980" s="134"/>
      <c r="FA3980" s="134"/>
      <c r="FB3980" s="134"/>
      <c r="FC3980" s="134"/>
      <c r="FD3980" s="134"/>
    </row>
    <row r="3981" spans="2:160" x14ac:dyDescent="0.2">
      <c r="B3981" s="55">
        <f t="shared" si="373"/>
        <v>0</v>
      </c>
      <c r="C3981" s="55" t="str">
        <f t="shared" si="374"/>
        <v/>
      </c>
      <c r="D3981" s="55" t="str">
        <f t="shared" si="375"/>
        <v/>
      </c>
      <c r="E3981" s="55" t="str">
        <f t="shared" si="376"/>
        <v/>
      </c>
      <c r="F3981" s="55" t="str">
        <f t="shared" si="377"/>
        <v/>
      </c>
      <c r="G3981" s="55" t="str">
        <f t="shared" si="372"/>
        <v/>
      </c>
      <c r="H3981" s="136" t="str">
        <f>IF(AND(M3981&gt;0,M3981&lt;='Summary STATS'!$C$22),1,"")</f>
        <v/>
      </c>
      <c r="J3981" s="26">
        <v>3980</v>
      </c>
      <c r="R3981" s="15"/>
      <c r="S3981" s="15"/>
      <c r="EZ3981" s="134"/>
      <c r="FA3981" s="134"/>
      <c r="FB3981" s="134"/>
      <c r="FC3981" s="134"/>
      <c r="FD3981" s="134"/>
    </row>
    <row r="3982" spans="2:160" x14ac:dyDescent="0.2">
      <c r="B3982" s="55">
        <f t="shared" si="373"/>
        <v>0</v>
      </c>
      <c r="C3982" s="55" t="str">
        <f t="shared" si="374"/>
        <v/>
      </c>
      <c r="D3982" s="55" t="str">
        <f t="shared" si="375"/>
        <v/>
      </c>
      <c r="E3982" s="55" t="str">
        <f t="shared" si="376"/>
        <v/>
      </c>
      <c r="F3982" s="55" t="str">
        <f t="shared" si="377"/>
        <v/>
      </c>
      <c r="G3982" s="55" t="str">
        <f t="shared" si="372"/>
        <v/>
      </c>
      <c r="H3982" s="136" t="str">
        <f>IF(AND(M3982&gt;0,M3982&lt;='Summary STATS'!$C$22),1,"")</f>
        <v/>
      </c>
      <c r="J3982" s="26">
        <v>3981</v>
      </c>
      <c r="R3982" s="15"/>
      <c r="S3982" s="15"/>
      <c r="EZ3982" s="134"/>
      <c r="FA3982" s="134"/>
      <c r="FB3982" s="134"/>
      <c r="FC3982" s="134"/>
      <c r="FD3982" s="134"/>
    </row>
    <row r="3983" spans="2:160" x14ac:dyDescent="0.2">
      <c r="B3983" s="55">
        <f t="shared" si="373"/>
        <v>0</v>
      </c>
      <c r="C3983" s="55" t="str">
        <f t="shared" si="374"/>
        <v/>
      </c>
      <c r="D3983" s="55" t="str">
        <f t="shared" si="375"/>
        <v/>
      </c>
      <c r="E3983" s="55" t="str">
        <f t="shared" si="376"/>
        <v/>
      </c>
      <c r="F3983" s="55" t="str">
        <f t="shared" si="377"/>
        <v/>
      </c>
      <c r="G3983" s="55" t="str">
        <f t="shared" si="372"/>
        <v/>
      </c>
      <c r="H3983" s="136" t="str">
        <f>IF(AND(M3983&gt;0,M3983&lt;='Summary STATS'!$C$22),1,"")</f>
        <v/>
      </c>
      <c r="J3983" s="26">
        <v>3982</v>
      </c>
      <c r="R3983" s="15"/>
      <c r="S3983" s="15"/>
      <c r="EZ3983" s="134"/>
      <c r="FA3983" s="134"/>
      <c r="FB3983" s="134"/>
      <c r="FC3983" s="134"/>
      <c r="FD3983" s="134"/>
    </row>
    <row r="3984" spans="2:160" x14ac:dyDescent="0.2">
      <c r="B3984" s="55">
        <f t="shared" si="373"/>
        <v>0</v>
      </c>
      <c r="C3984" s="55" t="str">
        <f t="shared" si="374"/>
        <v/>
      </c>
      <c r="D3984" s="55" t="str">
        <f t="shared" si="375"/>
        <v/>
      </c>
      <c r="E3984" s="55" t="str">
        <f t="shared" si="376"/>
        <v/>
      </c>
      <c r="F3984" s="55" t="str">
        <f t="shared" si="377"/>
        <v/>
      </c>
      <c r="G3984" s="55" t="str">
        <f t="shared" si="372"/>
        <v/>
      </c>
      <c r="H3984" s="136" t="str">
        <f>IF(AND(M3984&gt;0,M3984&lt;='Summary STATS'!$C$22),1,"")</f>
        <v/>
      </c>
      <c r="J3984" s="26">
        <v>3983</v>
      </c>
      <c r="R3984" s="15"/>
      <c r="S3984" s="15"/>
      <c r="EZ3984" s="134"/>
      <c r="FA3984" s="134"/>
      <c r="FB3984" s="134"/>
      <c r="FC3984" s="134"/>
      <c r="FD3984" s="134"/>
    </row>
    <row r="3985" spans="2:160" x14ac:dyDescent="0.2">
      <c r="B3985" s="55">
        <f t="shared" si="373"/>
        <v>0</v>
      </c>
      <c r="C3985" s="55" t="str">
        <f t="shared" si="374"/>
        <v/>
      </c>
      <c r="D3985" s="55" t="str">
        <f t="shared" si="375"/>
        <v/>
      </c>
      <c r="E3985" s="55" t="str">
        <f t="shared" si="376"/>
        <v/>
      </c>
      <c r="F3985" s="55" t="str">
        <f t="shared" si="377"/>
        <v/>
      </c>
      <c r="G3985" s="55" t="str">
        <f t="shared" si="372"/>
        <v/>
      </c>
      <c r="H3985" s="136" t="str">
        <f>IF(AND(M3985&gt;0,M3985&lt;='Summary STATS'!$C$22),1,"")</f>
        <v/>
      </c>
      <c r="J3985" s="26">
        <v>3984</v>
      </c>
      <c r="R3985" s="15"/>
      <c r="S3985" s="15"/>
      <c r="EZ3985" s="134"/>
      <c r="FA3985" s="134"/>
      <c r="FB3985" s="134"/>
      <c r="FC3985" s="134"/>
      <c r="FD3985" s="134"/>
    </row>
    <row r="3986" spans="2:160" x14ac:dyDescent="0.2">
      <c r="B3986" s="55">
        <f t="shared" si="373"/>
        <v>0</v>
      </c>
      <c r="C3986" s="55" t="str">
        <f t="shared" si="374"/>
        <v/>
      </c>
      <c r="D3986" s="55" t="str">
        <f t="shared" si="375"/>
        <v/>
      </c>
      <c r="E3986" s="55" t="str">
        <f t="shared" si="376"/>
        <v/>
      </c>
      <c r="F3986" s="55" t="str">
        <f t="shared" si="377"/>
        <v/>
      </c>
      <c r="G3986" s="55" t="str">
        <f t="shared" si="372"/>
        <v/>
      </c>
      <c r="H3986" s="136" t="str">
        <f>IF(AND(M3986&gt;0,M3986&lt;='Summary STATS'!$C$22),1,"")</f>
        <v/>
      </c>
      <c r="J3986" s="26">
        <v>3985</v>
      </c>
      <c r="R3986" s="15"/>
      <c r="S3986" s="15"/>
      <c r="EZ3986" s="134"/>
      <c r="FA3986" s="134"/>
      <c r="FB3986" s="134"/>
      <c r="FC3986" s="134"/>
      <c r="FD3986" s="134"/>
    </row>
    <row r="3987" spans="2:160" x14ac:dyDescent="0.2">
      <c r="B3987" s="55">
        <f t="shared" si="373"/>
        <v>0</v>
      </c>
      <c r="C3987" s="55" t="str">
        <f t="shared" si="374"/>
        <v/>
      </c>
      <c r="D3987" s="55" t="str">
        <f t="shared" si="375"/>
        <v/>
      </c>
      <c r="E3987" s="55" t="str">
        <f t="shared" si="376"/>
        <v/>
      </c>
      <c r="F3987" s="55" t="str">
        <f t="shared" si="377"/>
        <v/>
      </c>
      <c r="G3987" s="55" t="str">
        <f t="shared" si="372"/>
        <v/>
      </c>
      <c r="H3987" s="136" t="str">
        <f>IF(AND(M3987&gt;0,M3987&lt;='Summary STATS'!$C$22),1,"")</f>
        <v/>
      </c>
      <c r="J3987" s="26">
        <v>3986</v>
      </c>
      <c r="R3987" s="15"/>
      <c r="S3987" s="15"/>
      <c r="EZ3987" s="134"/>
      <c r="FA3987" s="134"/>
      <c r="FB3987" s="134"/>
      <c r="FC3987" s="134"/>
      <c r="FD3987" s="134"/>
    </row>
    <row r="3988" spans="2:160" x14ac:dyDescent="0.2">
      <c r="B3988" s="55">
        <f t="shared" si="373"/>
        <v>0</v>
      </c>
      <c r="C3988" s="55" t="str">
        <f t="shared" si="374"/>
        <v/>
      </c>
      <c r="D3988" s="55" t="str">
        <f t="shared" si="375"/>
        <v/>
      </c>
      <c r="E3988" s="55" t="str">
        <f t="shared" si="376"/>
        <v/>
      </c>
      <c r="F3988" s="55" t="str">
        <f t="shared" si="377"/>
        <v/>
      </c>
      <c r="G3988" s="55" t="str">
        <f t="shared" si="372"/>
        <v/>
      </c>
      <c r="H3988" s="136" t="str">
        <f>IF(AND(M3988&gt;0,M3988&lt;='Summary STATS'!$C$22),1,"")</f>
        <v/>
      </c>
      <c r="J3988" s="26">
        <v>3987</v>
      </c>
      <c r="R3988" s="15"/>
      <c r="S3988" s="15"/>
      <c r="EZ3988" s="134"/>
      <c r="FA3988" s="134"/>
      <c r="FB3988" s="134"/>
      <c r="FC3988" s="134"/>
      <c r="FD3988" s="134"/>
    </row>
    <row r="3989" spans="2:160" x14ac:dyDescent="0.2">
      <c r="B3989" s="55">
        <f t="shared" si="373"/>
        <v>0</v>
      </c>
      <c r="C3989" s="55" t="str">
        <f t="shared" si="374"/>
        <v/>
      </c>
      <c r="D3989" s="55" t="str">
        <f t="shared" si="375"/>
        <v/>
      </c>
      <c r="E3989" s="55" t="str">
        <f t="shared" si="376"/>
        <v/>
      </c>
      <c r="F3989" s="55" t="str">
        <f t="shared" si="377"/>
        <v/>
      </c>
      <c r="G3989" s="55" t="str">
        <f t="shared" si="372"/>
        <v/>
      </c>
      <c r="H3989" s="136" t="str">
        <f>IF(AND(M3989&gt;0,M3989&lt;='Summary STATS'!$C$22),1,"")</f>
        <v/>
      </c>
      <c r="J3989" s="26">
        <v>3988</v>
      </c>
      <c r="R3989" s="15"/>
      <c r="S3989" s="15"/>
      <c r="EZ3989" s="134"/>
      <c r="FA3989" s="134"/>
      <c r="FB3989" s="134"/>
      <c r="FC3989" s="134"/>
      <c r="FD3989" s="134"/>
    </row>
    <row r="3990" spans="2:160" x14ac:dyDescent="0.2">
      <c r="B3990" s="55">
        <f t="shared" si="373"/>
        <v>0</v>
      </c>
      <c r="C3990" s="55" t="str">
        <f t="shared" si="374"/>
        <v/>
      </c>
      <c r="D3990" s="55" t="str">
        <f t="shared" si="375"/>
        <v/>
      </c>
      <c r="E3990" s="55" t="str">
        <f t="shared" si="376"/>
        <v/>
      </c>
      <c r="F3990" s="55" t="str">
        <f t="shared" si="377"/>
        <v/>
      </c>
      <c r="G3990" s="55" t="str">
        <f t="shared" si="372"/>
        <v/>
      </c>
      <c r="H3990" s="136" t="str">
        <f>IF(AND(M3990&gt;0,M3990&lt;='Summary STATS'!$C$22),1,"")</f>
        <v/>
      </c>
      <c r="J3990" s="26">
        <v>3989</v>
      </c>
      <c r="R3990" s="15"/>
      <c r="S3990" s="15"/>
      <c r="EZ3990" s="134"/>
      <c r="FA3990" s="134"/>
      <c r="FB3990" s="134"/>
      <c r="FC3990" s="134"/>
      <c r="FD3990" s="134"/>
    </row>
    <row r="3991" spans="2:160" x14ac:dyDescent="0.2">
      <c r="B3991" s="55">
        <f t="shared" si="373"/>
        <v>0</v>
      </c>
      <c r="C3991" s="55" t="str">
        <f t="shared" si="374"/>
        <v/>
      </c>
      <c r="D3991" s="55" t="str">
        <f t="shared" si="375"/>
        <v/>
      </c>
      <c r="E3991" s="55" t="str">
        <f t="shared" si="376"/>
        <v/>
      </c>
      <c r="F3991" s="55" t="str">
        <f t="shared" si="377"/>
        <v/>
      </c>
      <c r="G3991" s="55" t="str">
        <f t="shared" si="372"/>
        <v/>
      </c>
      <c r="H3991" s="136" t="str">
        <f>IF(AND(M3991&gt;0,M3991&lt;='Summary STATS'!$C$22),1,"")</f>
        <v/>
      </c>
      <c r="J3991" s="26">
        <v>3990</v>
      </c>
      <c r="R3991" s="15"/>
      <c r="S3991" s="15"/>
      <c r="EZ3991" s="134"/>
      <c r="FA3991" s="134"/>
      <c r="FB3991" s="134"/>
      <c r="FC3991" s="134"/>
      <c r="FD3991" s="134"/>
    </row>
    <row r="3992" spans="2:160" x14ac:dyDescent="0.2">
      <c r="B3992" s="55">
        <f t="shared" si="373"/>
        <v>0</v>
      </c>
      <c r="C3992" s="55" t="str">
        <f t="shared" si="374"/>
        <v/>
      </c>
      <c r="D3992" s="55" t="str">
        <f t="shared" si="375"/>
        <v/>
      </c>
      <c r="E3992" s="55" t="str">
        <f t="shared" si="376"/>
        <v/>
      </c>
      <c r="F3992" s="55" t="str">
        <f t="shared" si="377"/>
        <v/>
      </c>
      <c r="G3992" s="55" t="str">
        <f t="shared" si="372"/>
        <v/>
      </c>
      <c r="H3992" s="136" t="str">
        <f>IF(AND(M3992&gt;0,M3992&lt;='Summary STATS'!$C$22),1,"")</f>
        <v/>
      </c>
      <c r="J3992" s="26">
        <v>3991</v>
      </c>
      <c r="R3992" s="15"/>
      <c r="S3992" s="15"/>
      <c r="EZ3992" s="134"/>
      <c r="FA3992" s="134"/>
      <c r="FB3992" s="134"/>
      <c r="FC3992" s="134"/>
      <c r="FD3992" s="134"/>
    </row>
    <row r="3993" spans="2:160" x14ac:dyDescent="0.2">
      <c r="B3993" s="55">
        <f t="shared" si="373"/>
        <v>0</v>
      </c>
      <c r="C3993" s="55" t="str">
        <f t="shared" si="374"/>
        <v/>
      </c>
      <c r="D3993" s="55" t="str">
        <f t="shared" si="375"/>
        <v/>
      </c>
      <c r="E3993" s="55" t="str">
        <f t="shared" si="376"/>
        <v/>
      </c>
      <c r="F3993" s="55" t="str">
        <f t="shared" si="377"/>
        <v/>
      </c>
      <c r="G3993" s="55" t="str">
        <f t="shared" si="372"/>
        <v/>
      </c>
      <c r="H3993" s="136" t="str">
        <f>IF(AND(M3993&gt;0,M3993&lt;='Summary STATS'!$C$22),1,"")</f>
        <v/>
      </c>
      <c r="J3993" s="26">
        <v>3992</v>
      </c>
      <c r="R3993" s="15"/>
      <c r="S3993" s="15"/>
      <c r="EZ3993" s="134"/>
      <c r="FA3993" s="134"/>
      <c r="FB3993" s="134"/>
      <c r="FC3993" s="134"/>
      <c r="FD3993" s="134"/>
    </row>
    <row r="3994" spans="2:160" x14ac:dyDescent="0.2">
      <c r="B3994" s="55">
        <f t="shared" si="373"/>
        <v>0</v>
      </c>
      <c r="C3994" s="55" t="str">
        <f t="shared" si="374"/>
        <v/>
      </c>
      <c r="D3994" s="55" t="str">
        <f t="shared" si="375"/>
        <v/>
      </c>
      <c r="E3994" s="55" t="str">
        <f t="shared" si="376"/>
        <v/>
      </c>
      <c r="F3994" s="55" t="str">
        <f t="shared" si="377"/>
        <v/>
      </c>
      <c r="G3994" s="55" t="str">
        <f t="shared" ref="G3994:G4001" si="378">IF($B3994&gt;=1,$M3994,"")</f>
        <v/>
      </c>
      <c r="H3994" s="136" t="str">
        <f>IF(AND(M3994&gt;0,M3994&lt;='Summary STATS'!$C$22),1,"")</f>
        <v/>
      </c>
      <c r="J3994" s="26">
        <v>3993</v>
      </c>
      <c r="R3994" s="15"/>
      <c r="S3994" s="15"/>
      <c r="EZ3994" s="134"/>
      <c r="FA3994" s="134"/>
      <c r="FB3994" s="134"/>
      <c r="FC3994" s="134"/>
      <c r="FD3994" s="134"/>
    </row>
    <row r="3995" spans="2:160" x14ac:dyDescent="0.2">
      <c r="B3995" s="55">
        <f t="shared" si="373"/>
        <v>0</v>
      </c>
      <c r="C3995" s="55" t="str">
        <f t="shared" si="374"/>
        <v/>
      </c>
      <c r="D3995" s="55" t="str">
        <f t="shared" si="375"/>
        <v/>
      </c>
      <c r="E3995" s="55" t="str">
        <f t="shared" si="376"/>
        <v/>
      </c>
      <c r="F3995" s="55" t="str">
        <f t="shared" si="377"/>
        <v/>
      </c>
      <c r="G3995" s="55" t="str">
        <f t="shared" si="378"/>
        <v/>
      </c>
      <c r="H3995" s="136" t="str">
        <f>IF(AND(M3995&gt;0,M3995&lt;='Summary STATS'!$C$22),1,"")</f>
        <v/>
      </c>
      <c r="J3995" s="26">
        <v>3994</v>
      </c>
      <c r="R3995" s="15"/>
      <c r="S3995" s="15"/>
      <c r="EZ3995" s="134"/>
      <c r="FA3995" s="134"/>
      <c r="FB3995" s="134"/>
      <c r="FC3995" s="134"/>
      <c r="FD3995" s="134"/>
    </row>
    <row r="3996" spans="2:160" x14ac:dyDescent="0.2">
      <c r="B3996" s="55">
        <f t="shared" si="373"/>
        <v>0</v>
      </c>
      <c r="C3996" s="55" t="str">
        <f t="shared" si="374"/>
        <v/>
      </c>
      <c r="D3996" s="55" t="str">
        <f t="shared" si="375"/>
        <v/>
      </c>
      <c r="E3996" s="55" t="str">
        <f t="shared" si="376"/>
        <v/>
      </c>
      <c r="F3996" s="55" t="str">
        <f t="shared" si="377"/>
        <v/>
      </c>
      <c r="G3996" s="55" t="str">
        <f t="shared" si="378"/>
        <v/>
      </c>
      <c r="H3996" s="136" t="str">
        <f>IF(AND(M3996&gt;0,M3996&lt;='Summary STATS'!$C$22),1,"")</f>
        <v/>
      </c>
      <c r="J3996" s="26">
        <v>3995</v>
      </c>
      <c r="R3996" s="15"/>
      <c r="S3996" s="15"/>
      <c r="EZ3996" s="134"/>
      <c r="FA3996" s="134"/>
      <c r="FB3996" s="134"/>
      <c r="FC3996" s="134"/>
      <c r="FD3996" s="134"/>
    </row>
    <row r="3997" spans="2:160" x14ac:dyDescent="0.2">
      <c r="B3997" s="55">
        <f t="shared" si="373"/>
        <v>0</v>
      </c>
      <c r="C3997" s="55" t="str">
        <f t="shared" si="374"/>
        <v/>
      </c>
      <c r="D3997" s="55" t="str">
        <f t="shared" si="375"/>
        <v/>
      </c>
      <c r="E3997" s="55" t="str">
        <f t="shared" si="376"/>
        <v/>
      </c>
      <c r="F3997" s="55" t="str">
        <f t="shared" si="377"/>
        <v/>
      </c>
      <c r="G3997" s="55" t="str">
        <f t="shared" si="378"/>
        <v/>
      </c>
      <c r="H3997" s="136" t="str">
        <f>IF(AND(M3997&gt;0,M3997&lt;='Summary STATS'!$C$22),1,"")</f>
        <v/>
      </c>
      <c r="J3997" s="26">
        <v>3996</v>
      </c>
      <c r="R3997" s="15"/>
      <c r="S3997" s="15"/>
      <c r="EZ3997" s="134"/>
      <c r="FA3997" s="134"/>
      <c r="FB3997" s="134"/>
      <c r="FC3997" s="134"/>
      <c r="FD3997" s="134"/>
    </row>
    <row r="3998" spans="2:160" x14ac:dyDescent="0.2">
      <c r="B3998" s="55">
        <f t="shared" si="373"/>
        <v>0</v>
      </c>
      <c r="C3998" s="55" t="str">
        <f t="shared" si="374"/>
        <v/>
      </c>
      <c r="D3998" s="55" t="str">
        <f t="shared" si="375"/>
        <v/>
      </c>
      <c r="E3998" s="55" t="str">
        <f t="shared" si="376"/>
        <v/>
      </c>
      <c r="F3998" s="55" t="str">
        <f t="shared" si="377"/>
        <v/>
      </c>
      <c r="G3998" s="55" t="str">
        <f t="shared" si="378"/>
        <v/>
      </c>
      <c r="H3998" s="136" t="str">
        <f>IF(AND(M3998&gt;0,M3998&lt;='Summary STATS'!$C$22),1,"")</f>
        <v/>
      </c>
      <c r="J3998" s="26">
        <v>3997</v>
      </c>
      <c r="R3998" s="15"/>
      <c r="S3998" s="15"/>
      <c r="EZ3998" s="134"/>
      <c r="FA3998" s="134"/>
      <c r="FB3998" s="134"/>
      <c r="FC3998" s="134"/>
      <c r="FD3998" s="134"/>
    </row>
    <row r="3999" spans="2:160" x14ac:dyDescent="0.2">
      <c r="B3999" s="55">
        <f t="shared" si="373"/>
        <v>0</v>
      </c>
      <c r="C3999" s="55" t="str">
        <f t="shared" si="374"/>
        <v/>
      </c>
      <c r="D3999" s="55" t="str">
        <f t="shared" si="375"/>
        <v/>
      </c>
      <c r="E3999" s="55" t="str">
        <f t="shared" si="376"/>
        <v/>
      </c>
      <c r="F3999" s="55" t="str">
        <f t="shared" si="377"/>
        <v/>
      </c>
      <c r="G3999" s="55" t="str">
        <f t="shared" si="378"/>
        <v/>
      </c>
      <c r="H3999" s="136" t="str">
        <f>IF(AND(M3999&gt;0,M3999&lt;='Summary STATS'!$C$22),1,"")</f>
        <v/>
      </c>
      <c r="J3999" s="26">
        <v>3998</v>
      </c>
      <c r="R3999" s="15"/>
      <c r="S3999" s="15"/>
      <c r="EZ3999" s="134"/>
      <c r="FA3999" s="134"/>
      <c r="FB3999" s="134"/>
      <c r="FC3999" s="134"/>
      <c r="FD3999" s="134"/>
    </row>
    <row r="4000" spans="2:160" x14ac:dyDescent="0.2">
      <c r="B4000" s="55">
        <f t="shared" si="373"/>
        <v>0</v>
      </c>
      <c r="C4000" s="55" t="str">
        <f t="shared" si="374"/>
        <v/>
      </c>
      <c r="D4000" s="55" t="str">
        <f t="shared" si="375"/>
        <v/>
      </c>
      <c r="E4000" s="55" t="str">
        <f t="shared" si="376"/>
        <v/>
      </c>
      <c r="F4000" s="55" t="str">
        <f t="shared" si="377"/>
        <v/>
      </c>
      <c r="G4000" s="55" t="str">
        <f t="shared" si="378"/>
        <v/>
      </c>
      <c r="H4000" s="136" t="str">
        <f>IF(AND(M4000&gt;0,M4000&lt;='Summary STATS'!$C$22),1,"")</f>
        <v/>
      </c>
      <c r="J4000" s="26">
        <v>3999</v>
      </c>
      <c r="R4000" s="15"/>
      <c r="S4000" s="15"/>
      <c r="EZ4000" s="134"/>
      <c r="FA4000" s="134"/>
      <c r="FB4000" s="134"/>
      <c r="FC4000" s="134"/>
      <c r="FD4000" s="134"/>
    </row>
    <row r="4001" spans="2:160" x14ac:dyDescent="0.2">
      <c r="B4001" s="55">
        <f t="shared" si="373"/>
        <v>0</v>
      </c>
      <c r="C4001" s="55" t="str">
        <f t="shared" si="374"/>
        <v/>
      </c>
      <c r="D4001" s="55" t="str">
        <f t="shared" si="375"/>
        <v/>
      </c>
      <c r="E4001" s="55" t="str">
        <f t="shared" si="376"/>
        <v/>
      </c>
      <c r="F4001" s="55" t="str">
        <f t="shared" si="377"/>
        <v/>
      </c>
      <c r="G4001" s="55" t="str">
        <f t="shared" si="378"/>
        <v/>
      </c>
      <c r="H4001" s="136" t="str">
        <f>IF(AND(M4001&gt;0,M4001&lt;='Summary STATS'!$C$22),1,"")</f>
        <v/>
      </c>
      <c r="J4001" s="26">
        <v>4000</v>
      </c>
      <c r="R4001" s="15"/>
      <c r="S4001" s="15"/>
      <c r="EZ4001" s="134"/>
      <c r="FA4001" s="134"/>
      <c r="FB4001" s="134"/>
      <c r="FC4001" s="134"/>
      <c r="FD4001" s="134"/>
    </row>
  </sheetData>
  <sheetProtection formatCells="0" sort="0"/>
  <protectedRanges>
    <protectedRange sqref="N341:N2010 O439:O543 O545:O625 O627:O642 O660:O4001" name="Range1"/>
    <protectedRange sqref="O372:O438" name="Range1_1"/>
    <protectedRange sqref="N304:N340" name="Range1_2"/>
    <protectedRange sqref="K2:L8 P2:Q8 N2:O297 N298:N303 O298:O371" name="Range1_3"/>
  </protectedRanges>
  <phoneticPr fontId="17" type="noConversion"/>
  <dataValidations count="9">
    <dataValidation type="list" allowBlank="1" showInputMessage="1" showErrorMessage="1" sqref="EZ4002:EZ65536 Q1 AE1:AF1 AC1 X1 Q4002:AF65536" xr:uid="{78DD9C1E-1C4B-4B29-9973-D8C582747085}">
      <formula1>"V,v,1,2,3"</formula1>
    </dataValidation>
    <dataValidation type="whole" allowBlank="1" showInputMessage="1" showErrorMessage="1" errorTitle="Presence/Absence Data" error="Enter 1 if present" sqref="AG4002:EY65536 FA4002:FM65536" xr:uid="{7FA00913-AD9D-4439-A386-1A70AA6D136F}">
      <formula1>1</formula1>
      <formula2>1</formula2>
    </dataValidation>
    <dataValidation type="decimal" allowBlank="1" showInputMessage="1" showErrorMessage="1" error="Is your depth really more than 99 feet?" sqref="M2910:M65536 M2:M181 M183:M657 M659:M2011" xr:uid="{7960B7E7-7477-4E7F-A100-80353D820C06}">
      <formula1>0.1</formula1>
      <formula2>99</formula2>
    </dataValidation>
    <dataValidation type="list" allowBlank="1" showInputMessage="1" showErrorMessage="1" sqref="O4002:O65536" xr:uid="{EEB742B3-8396-4F97-9A3E-24F74A3949D6}">
      <formula1>"R,P"</formula1>
    </dataValidation>
    <dataValidation type="list" allowBlank="1" showInputMessage="1" showErrorMessage="1" sqref="O2:O543 O545:O625 O627:O642 O660:O4001" xr:uid="{9639C048-6598-45E6-A526-DDE6CD1989A7}">
      <formula1>"R,r,P,p"</formula1>
    </dataValidation>
    <dataValidation allowBlank="1" showInputMessage="1" showErrorMessage="1" promptTitle="Comments section" prompt="Enter comments for non-sampled depths as:_x000a__x000a_NONNAVIGABLE (PLANTS)_x000a_TERRESTRIAL_x000a_DEEP_x000a_SHALLOW_x000a_ROCKS_x000a_DOCK_x000a_SWIM AREA_x000a_TEMPORARY OBSTACLE_x000a_NO INFORMATION_x000a_OTHER" sqref="P1:P81 P84:P65536" xr:uid="{251494F2-36CC-48CE-B82F-F6A377966083}"/>
    <dataValidation type="list" allowBlank="1" showInputMessage="1" showErrorMessage="1" error="Please enter an overall rake fullness of 1, 2, 3 or leave cell blank if no plants found" sqref="Q2:Q4001" xr:uid="{3B5033A6-9541-4B38-A2F3-A629C88564C7}">
      <formula1>"1,2,3"</formula1>
    </dataValidation>
    <dataValidation type="list" allowBlank="1" showInputMessage="1" showErrorMessage="1" error="Please enter M (muck), S (sand), or R (rock).  If sediment type unknown, leave cell blank." sqref="N2:N4001" xr:uid="{B6B66A36-3007-421F-B25D-718B49C56B1F}">
      <formula1>"M,m,s,S,R,r"</formula1>
    </dataValidation>
    <dataValidation type="list" allowBlank="1" showInputMessage="1" showErrorMessage="1" error="Please enter a rake fullness rating of 1, 2, 3 or V (visual).  If species not found, leave cell blank." sqref="AE158:AE185 R186:AV186 AX186:FM186 R2:AD185 AF2:FM185 AE2:AE154 CO489:CO4001 AQ428:AQ4001 AQ187:AQ421 AR187:CN4001 CP187:FM4001 CO187:CO486 S187:AP4001 R187:R548 R550:R4001" xr:uid="{1D0C3EE0-90D5-4CD4-8620-20B7E85017F7}">
      <formula1>"V,v,1,2,3"</formula1>
    </dataValidation>
  </dataValidations>
  <printOptions gridLines="1"/>
  <pageMargins left="0.25" right="0.25" top="0.75" bottom="0.75" header="0.3" footer="0.3"/>
  <pageSetup scale="67" fitToHeight="0" orientation="landscape" r:id="rId1"/>
  <headerFooter alignWithMargins="0">
    <oddHeader>&amp;C&amp;"Times New Roman,Bold"&amp;16LLBDM 2024 Aquatic Plant Survey Data Workbook</oddHeader>
    <oddFooter>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151D-76E6-4ECB-B16E-EA195C54BDBA}">
  <sheetPr>
    <pageSetUpPr fitToPage="1"/>
  </sheetPr>
  <dimension ref="A1:AC3544"/>
  <sheetViews>
    <sheetView workbookViewId="0">
      <selection sqref="A1:G1"/>
    </sheetView>
  </sheetViews>
  <sheetFormatPr defaultColWidth="9.140625" defaultRowHeight="12.75" x14ac:dyDescent="0.2"/>
  <cols>
    <col min="1" max="1" width="5" style="57" bestFit="1" customWidth="1"/>
    <col min="2" max="3" width="4.5703125" bestFit="1" customWidth="1"/>
    <col min="4" max="4" width="4.5703125" style="58" bestFit="1" customWidth="1"/>
    <col min="5" max="5" width="4.5703125" customWidth="1"/>
    <col min="6" max="6" width="4.42578125" style="59" bestFit="1" customWidth="1"/>
    <col min="7" max="7" width="4.42578125" bestFit="1" customWidth="1"/>
    <col min="8" max="8" width="4.140625" style="59" bestFit="1" customWidth="1"/>
    <col min="9" max="10" width="4.5703125" style="21" bestFit="1" customWidth="1"/>
    <col min="11" max="11" width="4.5703125" style="21" customWidth="1"/>
    <col min="12" max="12" width="4.5703125" style="21" bestFit="1" customWidth="1"/>
    <col min="13" max="13" width="4.5703125" style="60" bestFit="1" customWidth="1"/>
    <col min="14" max="17" width="4.5703125" style="21" bestFit="1" customWidth="1"/>
    <col min="18" max="18" width="4.5703125" style="60" bestFit="1" customWidth="1"/>
    <col min="19" max="19" width="4.5703125" style="21" bestFit="1" customWidth="1"/>
    <col min="20" max="22" width="4.5703125" bestFit="1" customWidth="1"/>
    <col min="23" max="23" width="4.5703125" style="59" bestFit="1" customWidth="1"/>
    <col min="24" max="25" width="4.5703125" bestFit="1" customWidth="1"/>
    <col min="26" max="27" width="4.5703125" customWidth="1"/>
    <col min="28" max="28" width="14" style="59" customWidth="1"/>
  </cols>
  <sheetData>
    <row r="1" spans="1:29" s="8" customFormat="1" x14ac:dyDescent="0.2">
      <c r="A1" s="277" t="s">
        <v>949</v>
      </c>
      <c r="B1" s="278"/>
      <c r="C1" s="278"/>
      <c r="D1" s="278"/>
      <c r="E1" s="278"/>
      <c r="F1" s="278"/>
      <c r="G1" s="278"/>
      <c r="H1" s="275" t="s">
        <v>950</v>
      </c>
      <c r="I1" s="276"/>
      <c r="J1" s="276"/>
      <c r="K1" s="276"/>
      <c r="L1" s="276"/>
      <c r="M1" s="276"/>
      <c r="N1" s="276"/>
      <c r="O1" s="276"/>
      <c r="P1" s="276"/>
      <c r="Q1" s="275" t="s">
        <v>951</v>
      </c>
      <c r="R1" s="276"/>
      <c r="S1" s="276"/>
      <c r="T1" s="276"/>
      <c r="U1" s="276"/>
      <c r="V1" s="276"/>
      <c r="W1" s="276"/>
      <c r="X1" s="276"/>
      <c r="Y1" s="56" t="s">
        <v>952</v>
      </c>
      <c r="Z1" s="56"/>
      <c r="AA1" s="56"/>
      <c r="AB1" s="56"/>
      <c r="AC1"/>
    </row>
    <row r="2" spans="1:29" s="21" customFormat="1" ht="129" customHeight="1" x14ac:dyDescent="0.2">
      <c r="A2" s="61" t="s">
        <v>953</v>
      </c>
      <c r="B2" s="62" t="s">
        <v>954</v>
      </c>
      <c r="C2" s="62" t="s">
        <v>955</v>
      </c>
      <c r="D2" s="62" t="s">
        <v>956</v>
      </c>
      <c r="E2" s="65" t="s">
        <v>16</v>
      </c>
      <c r="F2" s="75" t="s">
        <v>957</v>
      </c>
      <c r="G2" s="63" t="s">
        <v>958</v>
      </c>
      <c r="H2" s="64">
        <v>1</v>
      </c>
      <c r="I2" s="62">
        <v>2</v>
      </c>
      <c r="J2" s="62">
        <v>3</v>
      </c>
      <c r="K2" s="62">
        <v>4</v>
      </c>
      <c r="L2" s="65">
        <v>5</v>
      </c>
      <c r="M2" s="64">
        <v>6</v>
      </c>
      <c r="N2" s="62">
        <v>7</v>
      </c>
      <c r="O2" s="62">
        <v>8</v>
      </c>
      <c r="P2" s="62">
        <v>9</v>
      </c>
      <c r="Q2" s="65">
        <v>10</v>
      </c>
      <c r="R2" s="64">
        <v>11</v>
      </c>
      <c r="S2" s="62">
        <v>12</v>
      </c>
      <c r="T2" s="62">
        <v>13</v>
      </c>
      <c r="U2" s="62">
        <v>14</v>
      </c>
      <c r="V2" s="65">
        <v>15</v>
      </c>
      <c r="W2" s="64">
        <v>16</v>
      </c>
      <c r="X2" s="62">
        <v>17</v>
      </c>
      <c r="Y2" s="62">
        <v>18</v>
      </c>
      <c r="Z2" s="62">
        <v>19</v>
      </c>
      <c r="AA2" s="65">
        <v>20</v>
      </c>
      <c r="AB2" s="64" t="s">
        <v>959</v>
      </c>
    </row>
    <row r="3" spans="1:29" x14ac:dyDescent="0.2">
      <c r="A3" s="57">
        <v>1</v>
      </c>
      <c r="D3"/>
    </row>
    <row r="4" spans="1:29" x14ac:dyDescent="0.2">
      <c r="A4" s="57">
        <v>2</v>
      </c>
      <c r="D4"/>
    </row>
    <row r="5" spans="1:29" x14ac:dyDescent="0.2">
      <c r="A5" s="57">
        <v>3</v>
      </c>
      <c r="D5"/>
    </row>
    <row r="6" spans="1:29" ht="13.5" thickBot="1" x14ac:dyDescent="0.25">
      <c r="A6" s="66">
        <v>4</v>
      </c>
      <c r="B6" s="67"/>
      <c r="C6" s="67"/>
      <c r="D6" s="67"/>
      <c r="E6" s="67"/>
      <c r="F6" s="68"/>
      <c r="G6" s="67"/>
      <c r="H6" s="68"/>
      <c r="I6" s="69"/>
      <c r="J6" s="69"/>
      <c r="K6" s="69"/>
      <c r="L6" s="69"/>
      <c r="M6" s="70"/>
      <c r="N6" s="69"/>
      <c r="O6" s="69"/>
      <c r="P6" s="69"/>
      <c r="Q6" s="69"/>
      <c r="R6" s="70"/>
      <c r="S6" s="69"/>
      <c r="T6" s="67"/>
      <c r="U6" s="67"/>
      <c r="V6" s="67"/>
      <c r="W6" s="68"/>
      <c r="X6" s="67"/>
      <c r="Y6" s="67"/>
      <c r="Z6" s="67"/>
      <c r="AA6" s="67"/>
      <c r="AB6" s="68"/>
    </row>
    <row r="7" spans="1:29" x14ac:dyDescent="0.2">
      <c r="A7" s="57">
        <v>5</v>
      </c>
      <c r="D7"/>
    </row>
    <row r="8" spans="1:29" x14ac:dyDescent="0.2">
      <c r="A8" s="57">
        <v>6</v>
      </c>
      <c r="D8"/>
    </row>
    <row r="9" spans="1:29" x14ac:dyDescent="0.2">
      <c r="A9" s="57">
        <v>7</v>
      </c>
      <c r="D9"/>
    </row>
    <row r="10" spans="1:29" x14ac:dyDescent="0.2">
      <c r="A10" s="57">
        <v>8</v>
      </c>
      <c r="D10"/>
    </row>
    <row r="11" spans="1:29" ht="13.5" thickBot="1" x14ac:dyDescent="0.25">
      <c r="A11" s="66">
        <v>9</v>
      </c>
      <c r="B11" s="67"/>
      <c r="C11" s="67"/>
      <c r="D11" s="67"/>
      <c r="E11" s="67"/>
      <c r="F11" s="68"/>
      <c r="G11" s="67"/>
      <c r="H11" s="68"/>
      <c r="I11" s="69"/>
      <c r="J11" s="69"/>
      <c r="K11" s="69"/>
      <c r="L11" s="69"/>
      <c r="M11" s="70"/>
      <c r="N11" s="69"/>
      <c r="O11" s="69"/>
      <c r="P11" s="69"/>
      <c r="Q11" s="69"/>
      <c r="R11" s="70"/>
      <c r="S11" s="69"/>
      <c r="T11" s="67"/>
      <c r="U11" s="67"/>
      <c r="V11" s="67"/>
      <c r="W11" s="68"/>
      <c r="X11" s="67"/>
      <c r="Y11" s="67"/>
      <c r="Z11" s="67"/>
      <c r="AA11" s="67"/>
      <c r="AB11" s="68"/>
    </row>
    <row r="12" spans="1:29" x14ac:dyDescent="0.2">
      <c r="A12" s="57">
        <v>10</v>
      </c>
      <c r="D12"/>
    </row>
    <row r="13" spans="1:29" x14ac:dyDescent="0.2">
      <c r="A13" s="57">
        <v>11</v>
      </c>
      <c r="D13"/>
    </row>
    <row r="14" spans="1:29" x14ac:dyDescent="0.2">
      <c r="A14" s="57">
        <v>12</v>
      </c>
      <c r="D14"/>
    </row>
    <row r="15" spans="1:29" x14ac:dyDescent="0.2">
      <c r="A15" s="57">
        <v>13</v>
      </c>
      <c r="D15"/>
    </row>
    <row r="16" spans="1:29" ht="13.5" thickBot="1" x14ac:dyDescent="0.25">
      <c r="A16" s="66">
        <v>14</v>
      </c>
      <c r="B16" s="67"/>
      <c r="C16" s="67"/>
      <c r="D16" s="67"/>
      <c r="E16" s="67"/>
      <c r="F16" s="68"/>
      <c r="G16" s="67"/>
      <c r="H16" s="68"/>
      <c r="I16" s="69"/>
      <c r="J16" s="69"/>
      <c r="K16" s="69"/>
      <c r="L16" s="69"/>
      <c r="M16" s="70"/>
      <c r="N16" s="69"/>
      <c r="O16" s="69"/>
      <c r="P16" s="69"/>
      <c r="Q16" s="69"/>
      <c r="R16" s="70"/>
      <c r="S16" s="69"/>
      <c r="T16" s="67"/>
      <c r="U16" s="67"/>
      <c r="V16" s="67"/>
      <c r="W16" s="68"/>
      <c r="X16" s="67"/>
      <c r="Y16" s="67"/>
      <c r="Z16" s="67"/>
      <c r="AA16" s="67"/>
      <c r="AB16" s="68"/>
    </row>
    <row r="17" spans="1:28" x14ac:dyDescent="0.2">
      <c r="A17" s="57">
        <v>15</v>
      </c>
      <c r="D17"/>
    </row>
    <row r="18" spans="1:28" x14ac:dyDescent="0.2">
      <c r="A18" s="57">
        <v>16</v>
      </c>
      <c r="D18"/>
    </row>
    <row r="19" spans="1:28" x14ac:dyDescent="0.2">
      <c r="A19" s="57">
        <v>17</v>
      </c>
      <c r="D19"/>
    </row>
    <row r="20" spans="1:28" x14ac:dyDescent="0.2">
      <c r="A20" s="57">
        <v>18</v>
      </c>
      <c r="D20"/>
    </row>
    <row r="21" spans="1:28" ht="13.5" thickBot="1" x14ac:dyDescent="0.25">
      <c r="A21" s="66">
        <v>19</v>
      </c>
      <c r="B21" s="67"/>
      <c r="C21" s="67"/>
      <c r="D21" s="67"/>
      <c r="E21" s="67"/>
      <c r="F21" s="68"/>
      <c r="G21" s="67"/>
      <c r="H21" s="68"/>
      <c r="I21" s="69"/>
      <c r="J21" s="69"/>
      <c r="K21" s="69"/>
      <c r="L21" s="69"/>
      <c r="M21" s="70"/>
      <c r="N21" s="69"/>
      <c r="O21" s="69"/>
      <c r="P21" s="69"/>
      <c r="Q21" s="69"/>
      <c r="R21" s="70"/>
      <c r="S21" s="69"/>
      <c r="T21" s="67"/>
      <c r="U21" s="67"/>
      <c r="V21" s="67"/>
      <c r="W21" s="68"/>
      <c r="X21" s="67"/>
      <c r="Y21" s="67"/>
      <c r="Z21" s="67"/>
      <c r="AA21" s="67"/>
      <c r="AB21" s="68"/>
    </row>
    <row r="22" spans="1:28" x14ac:dyDescent="0.2">
      <c r="A22" s="57">
        <v>20</v>
      </c>
      <c r="D22"/>
    </row>
    <row r="23" spans="1:28" x14ac:dyDescent="0.2">
      <c r="A23" s="57">
        <v>21</v>
      </c>
      <c r="D23"/>
    </row>
    <row r="24" spans="1:28" x14ac:dyDescent="0.2">
      <c r="A24" s="57">
        <v>22</v>
      </c>
      <c r="D24"/>
    </row>
    <row r="25" spans="1:28" x14ac:dyDescent="0.2">
      <c r="A25" s="57">
        <v>23</v>
      </c>
      <c r="D25"/>
    </row>
    <row r="26" spans="1:28" ht="13.5" thickBot="1" x14ac:dyDescent="0.25">
      <c r="A26" s="66">
        <v>24</v>
      </c>
      <c r="B26" s="67"/>
      <c r="C26" s="67"/>
      <c r="D26" s="67"/>
      <c r="E26" s="67"/>
      <c r="F26" s="68"/>
      <c r="G26" s="67"/>
      <c r="H26" s="68"/>
      <c r="I26" s="69"/>
      <c r="J26" s="69"/>
      <c r="K26" s="69"/>
      <c r="L26" s="69"/>
      <c r="M26" s="70"/>
      <c r="N26" s="69"/>
      <c r="O26" s="69"/>
      <c r="P26" s="69"/>
      <c r="Q26" s="69"/>
      <c r="R26" s="70"/>
      <c r="S26" s="69"/>
      <c r="T26" s="67"/>
      <c r="U26" s="67"/>
      <c r="V26" s="67"/>
      <c r="W26" s="68"/>
      <c r="X26" s="67"/>
      <c r="Y26" s="67"/>
      <c r="Z26" s="67"/>
      <c r="AA26" s="67"/>
      <c r="AB26" s="68"/>
    </row>
    <row r="27" spans="1:28" x14ac:dyDescent="0.2">
      <c r="A27" s="57">
        <v>25</v>
      </c>
      <c r="D27"/>
    </row>
    <row r="28" spans="1:28" x14ac:dyDescent="0.2">
      <c r="A28" s="57">
        <v>26</v>
      </c>
      <c r="D28"/>
    </row>
    <row r="29" spans="1:28" x14ac:dyDescent="0.2">
      <c r="A29" s="57">
        <v>27</v>
      </c>
      <c r="D29"/>
    </row>
    <row r="30" spans="1:28" x14ac:dyDescent="0.2">
      <c r="A30" s="57">
        <v>28</v>
      </c>
      <c r="D30"/>
    </row>
    <row r="31" spans="1:28" ht="13.5" thickBot="1" x14ac:dyDescent="0.25">
      <c r="A31" s="66">
        <v>29</v>
      </c>
      <c r="B31" s="73"/>
      <c r="C31" s="73"/>
      <c r="D31" s="73"/>
      <c r="E31" s="73"/>
      <c r="F31" s="74"/>
      <c r="G31" s="73"/>
      <c r="H31" s="74"/>
      <c r="I31" s="73"/>
      <c r="J31" s="73"/>
      <c r="K31" s="73"/>
      <c r="L31" s="73"/>
      <c r="M31" s="74"/>
      <c r="N31" s="73"/>
      <c r="O31" s="73"/>
      <c r="P31" s="73"/>
      <c r="Q31" s="73"/>
      <c r="R31" s="74"/>
      <c r="S31" s="73"/>
      <c r="T31" s="73"/>
      <c r="U31" s="73"/>
      <c r="V31" s="73"/>
      <c r="W31" s="74"/>
      <c r="X31" s="73"/>
      <c r="Y31" s="67"/>
      <c r="Z31" s="67"/>
      <c r="AA31" s="67"/>
      <c r="AB31" s="74"/>
    </row>
    <row r="32" spans="1:28" x14ac:dyDescent="0.2">
      <c r="A32" s="57">
        <v>30</v>
      </c>
      <c r="D32"/>
      <c r="F32" s="72"/>
      <c r="G32" s="71"/>
      <c r="H32" s="72"/>
      <c r="I32"/>
      <c r="J32"/>
      <c r="K32"/>
      <c r="L32"/>
      <c r="M32" s="59"/>
      <c r="N32"/>
      <c r="O32"/>
      <c r="P32"/>
      <c r="Q32"/>
      <c r="R32" s="59"/>
      <c r="S32"/>
    </row>
    <row r="33" spans="1:28" x14ac:dyDescent="0.2">
      <c r="A33" s="57">
        <v>31</v>
      </c>
      <c r="D33"/>
    </row>
    <row r="34" spans="1:28" x14ac:dyDescent="0.2">
      <c r="A34" s="57">
        <v>32</v>
      </c>
      <c r="D34"/>
    </row>
    <row r="35" spans="1:28" x14ac:dyDescent="0.2">
      <c r="A35" s="57">
        <v>33</v>
      </c>
      <c r="D35"/>
    </row>
    <row r="36" spans="1:28" ht="13.5" thickBot="1" x14ac:dyDescent="0.25">
      <c r="A36" s="66">
        <v>34</v>
      </c>
      <c r="B36" s="67"/>
      <c r="C36" s="67"/>
      <c r="D36" s="67"/>
      <c r="E36" s="67"/>
      <c r="F36" s="68"/>
      <c r="G36" s="67"/>
      <c r="H36" s="68"/>
      <c r="I36" s="69"/>
      <c r="J36" s="69"/>
      <c r="K36" s="69"/>
      <c r="L36" s="69"/>
      <c r="M36" s="70"/>
      <c r="N36" s="69"/>
      <c r="O36" s="69"/>
      <c r="P36" s="69"/>
      <c r="Q36" s="69"/>
      <c r="R36" s="70"/>
      <c r="S36" s="69"/>
      <c r="T36" s="67"/>
      <c r="U36" s="67"/>
      <c r="V36" s="67"/>
      <c r="W36" s="68"/>
      <c r="X36" s="67"/>
      <c r="Y36" s="67"/>
      <c r="Z36" s="67"/>
      <c r="AA36" s="67"/>
      <c r="AB36" s="68"/>
    </row>
    <row r="37" spans="1:28" x14ac:dyDescent="0.2">
      <c r="A37" s="57">
        <v>35</v>
      </c>
      <c r="D37"/>
    </row>
    <row r="38" spans="1:28" x14ac:dyDescent="0.2">
      <c r="A38" s="57">
        <v>36</v>
      </c>
      <c r="D38"/>
    </row>
    <row r="39" spans="1:28" x14ac:dyDescent="0.2">
      <c r="A39" s="57">
        <v>37</v>
      </c>
      <c r="D39"/>
    </row>
    <row r="40" spans="1:28" x14ac:dyDescent="0.2">
      <c r="A40" s="57">
        <v>38</v>
      </c>
      <c r="D40"/>
    </row>
    <row r="41" spans="1:28" ht="13.5" thickBot="1" x14ac:dyDescent="0.25">
      <c r="A41" s="66">
        <v>39</v>
      </c>
      <c r="B41" s="67"/>
      <c r="C41" s="67"/>
      <c r="D41" s="67"/>
      <c r="E41" s="67"/>
      <c r="F41" s="68"/>
      <c r="G41" s="67"/>
      <c r="H41" s="68"/>
      <c r="I41" s="69"/>
      <c r="J41" s="69"/>
      <c r="K41" s="69"/>
      <c r="L41" s="69"/>
      <c r="M41" s="70"/>
      <c r="N41" s="69"/>
      <c r="O41" s="69"/>
      <c r="P41" s="69"/>
      <c r="Q41" s="69"/>
      <c r="R41" s="70"/>
      <c r="S41" s="69"/>
      <c r="T41" s="67"/>
      <c r="U41" s="67"/>
      <c r="V41" s="67"/>
      <c r="W41" s="68"/>
      <c r="X41" s="67"/>
      <c r="Y41" s="67"/>
      <c r="Z41" s="67"/>
      <c r="AA41" s="67"/>
      <c r="AB41" s="68"/>
    </row>
    <row r="42" spans="1:28" x14ac:dyDescent="0.2">
      <c r="A42" s="57">
        <v>40</v>
      </c>
      <c r="D42"/>
    </row>
    <row r="43" spans="1:28" x14ac:dyDescent="0.2">
      <c r="A43" s="57">
        <v>41</v>
      </c>
      <c r="D43"/>
    </row>
    <row r="44" spans="1:28" x14ac:dyDescent="0.2">
      <c r="A44" s="57">
        <v>42</v>
      </c>
      <c r="D44"/>
    </row>
    <row r="45" spans="1:28" x14ac:dyDescent="0.2">
      <c r="A45" s="57">
        <v>43</v>
      </c>
      <c r="D45"/>
    </row>
    <row r="46" spans="1:28" ht="13.5" thickBot="1" x14ac:dyDescent="0.25">
      <c r="A46" s="66">
        <v>44</v>
      </c>
      <c r="B46" s="67"/>
      <c r="C46" s="67"/>
      <c r="D46" s="67"/>
      <c r="E46" s="67"/>
      <c r="F46" s="68"/>
      <c r="G46" s="67"/>
      <c r="H46" s="68"/>
      <c r="I46" s="69"/>
      <c r="J46" s="69"/>
      <c r="K46" s="69"/>
      <c r="L46" s="69"/>
      <c r="M46" s="70"/>
      <c r="N46" s="69"/>
      <c r="O46" s="69"/>
      <c r="P46" s="69"/>
      <c r="Q46" s="69"/>
      <c r="R46" s="70"/>
      <c r="S46" s="69"/>
      <c r="T46" s="67"/>
      <c r="U46" s="67"/>
      <c r="V46" s="67"/>
      <c r="W46" s="68"/>
      <c r="X46" s="67"/>
      <c r="Y46" s="67"/>
      <c r="Z46" s="67"/>
      <c r="AA46" s="67"/>
      <c r="AB46" s="68"/>
    </row>
    <row r="47" spans="1:28" x14ac:dyDescent="0.2">
      <c r="A47" s="57">
        <v>45</v>
      </c>
      <c r="D47"/>
    </row>
    <row r="48" spans="1:28" x14ac:dyDescent="0.2">
      <c r="A48" s="57">
        <v>46</v>
      </c>
      <c r="D48"/>
    </row>
    <row r="49" spans="1:28" x14ac:dyDescent="0.2">
      <c r="A49" s="57">
        <v>47</v>
      </c>
      <c r="D49"/>
    </row>
    <row r="50" spans="1:28" x14ac:dyDescent="0.2">
      <c r="A50" s="57">
        <v>48</v>
      </c>
      <c r="D50"/>
    </row>
    <row r="51" spans="1:28" ht="13.5" thickBot="1" x14ac:dyDescent="0.25">
      <c r="A51" s="66">
        <v>49</v>
      </c>
      <c r="B51" s="67"/>
      <c r="C51" s="67"/>
      <c r="D51" s="67"/>
      <c r="E51" s="67"/>
      <c r="F51" s="68"/>
      <c r="G51" s="67"/>
      <c r="H51" s="68"/>
      <c r="I51" s="69"/>
      <c r="J51" s="69"/>
      <c r="K51" s="69"/>
      <c r="L51" s="69"/>
      <c r="M51" s="70"/>
      <c r="N51" s="69"/>
      <c r="O51" s="69"/>
      <c r="P51" s="69"/>
      <c r="Q51" s="69"/>
      <c r="R51" s="70"/>
      <c r="S51" s="69"/>
      <c r="T51" s="67"/>
      <c r="U51" s="67"/>
      <c r="V51" s="67"/>
      <c r="W51" s="68"/>
      <c r="X51" s="67"/>
      <c r="Y51" s="67"/>
      <c r="Z51" s="67"/>
      <c r="AA51" s="67"/>
      <c r="AB51" s="68"/>
    </row>
    <row r="52" spans="1:28" x14ac:dyDescent="0.2">
      <c r="A52" s="57">
        <v>50</v>
      </c>
      <c r="D52"/>
    </row>
    <row r="53" spans="1:28" x14ac:dyDescent="0.2">
      <c r="A53" s="57">
        <v>51</v>
      </c>
      <c r="D53"/>
    </row>
    <row r="54" spans="1:28" x14ac:dyDescent="0.2">
      <c r="A54" s="57">
        <v>52</v>
      </c>
      <c r="D54"/>
    </row>
    <row r="55" spans="1:28" x14ac:dyDescent="0.2">
      <c r="A55" s="57">
        <v>53</v>
      </c>
      <c r="D55"/>
    </row>
    <row r="56" spans="1:28" ht="13.5" thickBot="1" x14ac:dyDescent="0.25">
      <c r="A56" s="66">
        <v>54</v>
      </c>
      <c r="B56" s="67"/>
      <c r="C56" s="67"/>
      <c r="D56" s="67"/>
      <c r="E56" s="67"/>
      <c r="F56" s="68"/>
      <c r="G56" s="67"/>
      <c r="H56" s="68"/>
      <c r="I56" s="69"/>
      <c r="J56" s="69"/>
      <c r="K56" s="69"/>
      <c r="L56" s="69"/>
      <c r="M56" s="70"/>
      <c r="N56" s="69"/>
      <c r="O56" s="69"/>
      <c r="P56" s="69"/>
      <c r="Q56" s="69"/>
      <c r="R56" s="70"/>
      <c r="S56" s="69"/>
      <c r="T56" s="67"/>
      <c r="U56" s="67"/>
      <c r="V56" s="67"/>
      <c r="W56" s="68"/>
      <c r="X56" s="67"/>
      <c r="Y56" s="67"/>
      <c r="Z56" s="67"/>
      <c r="AA56" s="67"/>
      <c r="AB56" s="68"/>
    </row>
    <row r="57" spans="1:28" x14ac:dyDescent="0.2">
      <c r="A57" s="57">
        <v>55</v>
      </c>
      <c r="D57"/>
    </row>
    <row r="58" spans="1:28" x14ac:dyDescent="0.2">
      <c r="A58" s="57">
        <v>56</v>
      </c>
      <c r="D58"/>
    </row>
    <row r="59" spans="1:28" x14ac:dyDescent="0.2">
      <c r="A59" s="57">
        <v>57</v>
      </c>
      <c r="D59"/>
    </row>
    <row r="60" spans="1:28" x14ac:dyDescent="0.2">
      <c r="A60" s="57">
        <v>58</v>
      </c>
      <c r="D60"/>
    </row>
    <row r="61" spans="1:28" ht="13.5" thickBot="1" x14ac:dyDescent="0.25">
      <c r="A61" s="66">
        <v>59</v>
      </c>
      <c r="B61" s="73"/>
      <c r="C61" s="73"/>
      <c r="D61" s="73"/>
      <c r="E61" s="73"/>
      <c r="F61" s="74"/>
      <c r="G61" s="73"/>
      <c r="H61" s="74"/>
      <c r="I61" s="73"/>
      <c r="J61" s="73"/>
      <c r="K61" s="73"/>
      <c r="L61" s="73"/>
      <c r="M61" s="74"/>
      <c r="N61" s="73"/>
      <c r="O61" s="73"/>
      <c r="P61" s="73"/>
      <c r="Q61" s="73"/>
      <c r="R61" s="74"/>
      <c r="S61" s="73"/>
      <c r="T61" s="73"/>
      <c r="U61" s="73"/>
      <c r="V61" s="73"/>
      <c r="W61" s="74"/>
      <c r="X61" s="73"/>
      <c r="Y61" s="67"/>
      <c r="Z61" s="67"/>
      <c r="AA61" s="67"/>
      <c r="AB61" s="74"/>
    </row>
    <row r="62" spans="1:28" x14ac:dyDescent="0.2">
      <c r="A62" s="57">
        <v>60</v>
      </c>
      <c r="D62"/>
      <c r="F62" s="72"/>
      <c r="G62" s="71"/>
      <c r="H62" s="72"/>
      <c r="I62"/>
      <c r="J62"/>
      <c r="K62"/>
      <c r="L62"/>
      <c r="M62" s="59"/>
      <c r="N62"/>
      <c r="O62"/>
      <c r="P62"/>
      <c r="Q62"/>
      <c r="R62" s="59"/>
      <c r="S62"/>
    </row>
    <row r="63" spans="1:28" x14ac:dyDescent="0.2">
      <c r="A63" s="57">
        <v>61</v>
      </c>
      <c r="D63"/>
    </row>
    <row r="64" spans="1:28" x14ac:dyDescent="0.2">
      <c r="A64" s="57">
        <v>62</v>
      </c>
      <c r="D64"/>
    </row>
    <row r="65" spans="1:28" x14ac:dyDescent="0.2">
      <c r="A65" s="57">
        <v>63</v>
      </c>
      <c r="D65"/>
    </row>
    <row r="66" spans="1:28" ht="13.5" thickBot="1" x14ac:dyDescent="0.25">
      <c r="A66" s="66">
        <v>64</v>
      </c>
      <c r="B66" s="67"/>
      <c r="C66" s="67"/>
      <c r="D66" s="67"/>
      <c r="E66" s="67"/>
      <c r="F66" s="68"/>
      <c r="G66" s="67"/>
      <c r="H66" s="68"/>
      <c r="I66" s="69"/>
      <c r="J66" s="69"/>
      <c r="K66" s="69"/>
      <c r="L66" s="69"/>
      <c r="M66" s="70"/>
      <c r="N66" s="69"/>
      <c r="O66" s="69"/>
      <c r="P66" s="69"/>
      <c r="Q66" s="69"/>
      <c r="R66" s="70"/>
      <c r="S66" s="69"/>
      <c r="T66" s="67"/>
      <c r="U66" s="67"/>
      <c r="V66" s="67"/>
      <c r="W66" s="68"/>
      <c r="X66" s="67"/>
      <c r="Y66" s="67"/>
      <c r="Z66" s="67"/>
      <c r="AA66" s="67"/>
      <c r="AB66" s="68"/>
    </row>
    <row r="67" spans="1:28" x14ac:dyDescent="0.2">
      <c r="A67" s="57">
        <v>65</v>
      </c>
      <c r="D67"/>
    </row>
    <row r="68" spans="1:28" x14ac:dyDescent="0.2">
      <c r="A68" s="57">
        <v>66</v>
      </c>
      <c r="D68"/>
    </row>
    <row r="69" spans="1:28" x14ac:dyDescent="0.2">
      <c r="A69" s="57">
        <v>67</v>
      </c>
      <c r="D69"/>
    </row>
    <row r="70" spans="1:28" x14ac:dyDescent="0.2">
      <c r="A70" s="57">
        <v>68</v>
      </c>
      <c r="D70"/>
    </row>
    <row r="71" spans="1:28" ht="13.5" thickBot="1" x14ac:dyDescent="0.25">
      <c r="A71" s="66">
        <v>69</v>
      </c>
      <c r="B71" s="67"/>
      <c r="C71" s="67"/>
      <c r="D71" s="67"/>
      <c r="E71" s="67"/>
      <c r="F71" s="68"/>
      <c r="G71" s="67"/>
      <c r="H71" s="68"/>
      <c r="I71" s="69"/>
      <c r="J71" s="69"/>
      <c r="K71" s="69"/>
      <c r="L71" s="69"/>
      <c r="M71" s="70"/>
      <c r="N71" s="69"/>
      <c r="O71" s="69"/>
      <c r="P71" s="69"/>
      <c r="Q71" s="69"/>
      <c r="R71" s="70"/>
      <c r="S71" s="69"/>
      <c r="T71" s="67"/>
      <c r="U71" s="67"/>
      <c r="V71" s="67"/>
      <c r="W71" s="68"/>
      <c r="X71" s="67"/>
      <c r="Y71" s="67"/>
      <c r="Z71" s="67"/>
      <c r="AA71" s="67"/>
      <c r="AB71" s="68"/>
    </row>
    <row r="72" spans="1:28" x14ac:dyDescent="0.2">
      <c r="A72" s="57">
        <v>70</v>
      </c>
      <c r="D72"/>
    </row>
    <row r="73" spans="1:28" x14ac:dyDescent="0.2">
      <c r="A73" s="57">
        <v>71</v>
      </c>
      <c r="D73"/>
    </row>
    <row r="74" spans="1:28" x14ac:dyDescent="0.2">
      <c r="A74" s="57">
        <v>72</v>
      </c>
      <c r="D74"/>
    </row>
    <row r="75" spans="1:28" x14ac:dyDescent="0.2">
      <c r="A75" s="57">
        <v>73</v>
      </c>
      <c r="D75"/>
    </row>
    <row r="76" spans="1:28" ht="13.5" thickBot="1" x14ac:dyDescent="0.25">
      <c r="A76" s="66">
        <v>74</v>
      </c>
      <c r="B76" s="67"/>
      <c r="C76" s="67"/>
      <c r="D76" s="67"/>
      <c r="E76" s="67"/>
      <c r="F76" s="68"/>
      <c r="G76" s="67"/>
      <c r="H76" s="68"/>
      <c r="I76" s="69"/>
      <c r="J76" s="69"/>
      <c r="K76" s="69"/>
      <c r="L76" s="69"/>
      <c r="M76" s="70"/>
      <c r="N76" s="69"/>
      <c r="O76" s="69"/>
      <c r="P76" s="69"/>
      <c r="Q76" s="69"/>
      <c r="R76" s="70"/>
      <c r="S76" s="69"/>
      <c r="T76" s="67"/>
      <c r="U76" s="67"/>
      <c r="V76" s="67"/>
      <c r="W76" s="68"/>
      <c r="X76" s="67"/>
      <c r="Y76" s="67"/>
      <c r="Z76" s="67"/>
      <c r="AA76" s="67"/>
      <c r="AB76" s="68"/>
    </row>
    <row r="77" spans="1:28" x14ac:dyDescent="0.2">
      <c r="A77" s="57">
        <v>75</v>
      </c>
      <c r="D77"/>
    </row>
    <row r="78" spans="1:28" x14ac:dyDescent="0.2">
      <c r="A78" s="57">
        <v>76</v>
      </c>
      <c r="D78"/>
    </row>
    <row r="79" spans="1:28" x14ac:dyDescent="0.2">
      <c r="A79" s="57">
        <v>77</v>
      </c>
      <c r="D79"/>
    </row>
    <row r="80" spans="1:28" x14ac:dyDescent="0.2">
      <c r="A80" s="57">
        <v>78</v>
      </c>
      <c r="D80"/>
    </row>
    <row r="81" spans="1:28" ht="13.5" thickBot="1" x14ac:dyDescent="0.25">
      <c r="A81" s="66">
        <v>79</v>
      </c>
      <c r="B81" s="67"/>
      <c r="C81" s="67"/>
      <c r="D81" s="67"/>
      <c r="E81" s="67"/>
      <c r="F81" s="68"/>
      <c r="G81" s="67"/>
      <c r="H81" s="68"/>
      <c r="I81" s="69"/>
      <c r="J81" s="69"/>
      <c r="K81" s="69"/>
      <c r="L81" s="69"/>
      <c r="M81" s="70"/>
      <c r="N81" s="69"/>
      <c r="O81" s="69"/>
      <c r="P81" s="69"/>
      <c r="Q81" s="69"/>
      <c r="R81" s="70"/>
      <c r="S81" s="69"/>
      <c r="T81" s="67"/>
      <c r="U81" s="67"/>
      <c r="V81" s="67"/>
      <c r="W81" s="68"/>
      <c r="X81" s="67"/>
      <c r="Y81" s="67"/>
      <c r="Z81" s="67"/>
      <c r="AA81" s="67"/>
      <c r="AB81" s="68"/>
    </row>
    <row r="82" spans="1:28" x14ac:dyDescent="0.2">
      <c r="A82" s="57">
        <v>80</v>
      </c>
      <c r="D82"/>
    </row>
    <row r="83" spans="1:28" x14ac:dyDescent="0.2">
      <c r="A83" s="57">
        <v>81</v>
      </c>
      <c r="D83"/>
    </row>
    <row r="84" spans="1:28" x14ac:dyDescent="0.2">
      <c r="A84" s="57">
        <v>82</v>
      </c>
      <c r="D84"/>
    </row>
    <row r="85" spans="1:28" x14ac:dyDescent="0.2">
      <c r="A85" s="57">
        <v>83</v>
      </c>
      <c r="D85"/>
    </row>
    <row r="86" spans="1:28" ht="13.5" thickBot="1" x14ac:dyDescent="0.25">
      <c r="A86" s="66">
        <v>84</v>
      </c>
      <c r="B86" s="67"/>
      <c r="C86" s="67"/>
      <c r="D86" s="67"/>
      <c r="E86" s="67"/>
      <c r="F86" s="68"/>
      <c r="G86" s="67"/>
      <c r="H86" s="68"/>
      <c r="I86" s="69"/>
      <c r="J86" s="69"/>
      <c r="K86" s="69"/>
      <c r="L86" s="69"/>
      <c r="M86" s="70"/>
      <c r="N86" s="69"/>
      <c r="O86" s="69"/>
      <c r="P86" s="69"/>
      <c r="Q86" s="69"/>
      <c r="R86" s="70"/>
      <c r="S86" s="69"/>
      <c r="T86" s="67"/>
      <c r="U86" s="67"/>
      <c r="V86" s="67"/>
      <c r="W86" s="68"/>
      <c r="X86" s="67"/>
      <c r="Y86" s="67"/>
      <c r="Z86" s="67"/>
      <c r="AA86" s="67"/>
      <c r="AB86" s="68"/>
    </row>
    <row r="87" spans="1:28" x14ac:dyDescent="0.2">
      <c r="A87" s="57">
        <v>85</v>
      </c>
      <c r="D87"/>
    </row>
    <row r="88" spans="1:28" x14ac:dyDescent="0.2">
      <c r="A88" s="57">
        <v>86</v>
      </c>
      <c r="D88"/>
    </row>
    <row r="89" spans="1:28" x14ac:dyDescent="0.2">
      <c r="A89" s="57">
        <v>87</v>
      </c>
      <c r="D89"/>
    </row>
    <row r="90" spans="1:28" x14ac:dyDescent="0.2">
      <c r="A90" s="57">
        <v>88</v>
      </c>
      <c r="D90"/>
    </row>
    <row r="91" spans="1:28" ht="13.5" thickBot="1" x14ac:dyDescent="0.25">
      <c r="A91" s="66">
        <v>89</v>
      </c>
      <c r="B91" s="73"/>
      <c r="C91" s="73"/>
      <c r="D91" s="73"/>
      <c r="E91" s="73"/>
      <c r="F91" s="74"/>
      <c r="G91" s="73"/>
      <c r="H91" s="74"/>
      <c r="I91" s="73"/>
      <c r="J91" s="73"/>
      <c r="K91" s="73"/>
      <c r="L91" s="73"/>
      <c r="M91" s="74"/>
      <c r="N91" s="73"/>
      <c r="O91" s="73"/>
      <c r="P91" s="73"/>
      <c r="Q91" s="73"/>
      <c r="R91" s="74"/>
      <c r="S91" s="73"/>
      <c r="T91" s="73"/>
      <c r="U91" s="73"/>
      <c r="V91" s="73"/>
      <c r="W91" s="74"/>
      <c r="X91" s="73"/>
      <c r="Y91" s="67"/>
      <c r="Z91" s="67"/>
      <c r="AA91" s="67"/>
      <c r="AB91" s="74"/>
    </row>
    <row r="92" spans="1:28" x14ac:dyDescent="0.2">
      <c r="A92" s="57">
        <v>90</v>
      </c>
      <c r="D92"/>
      <c r="F92" s="72"/>
      <c r="G92" s="71"/>
      <c r="H92" s="72"/>
      <c r="I92"/>
      <c r="J92"/>
      <c r="K92"/>
      <c r="L92"/>
      <c r="M92" s="59"/>
      <c r="N92"/>
      <c r="O92"/>
      <c r="P92"/>
      <c r="Q92"/>
      <c r="R92" s="59"/>
      <c r="S92"/>
    </row>
    <row r="93" spans="1:28" x14ac:dyDescent="0.2">
      <c r="A93" s="57">
        <v>91</v>
      </c>
      <c r="D93"/>
    </row>
    <row r="94" spans="1:28" x14ac:dyDescent="0.2">
      <c r="A94" s="57">
        <v>92</v>
      </c>
      <c r="D94"/>
    </row>
    <row r="95" spans="1:28" x14ac:dyDescent="0.2">
      <c r="A95" s="57">
        <v>93</v>
      </c>
      <c r="D95"/>
    </row>
    <row r="96" spans="1:28" ht="13.5" thickBot="1" x14ac:dyDescent="0.25">
      <c r="A96" s="66">
        <v>94</v>
      </c>
      <c r="B96" s="67"/>
      <c r="C96" s="67"/>
      <c r="D96" s="67"/>
      <c r="E96" s="67"/>
      <c r="F96" s="68"/>
      <c r="G96" s="67"/>
      <c r="H96" s="68"/>
      <c r="I96" s="69"/>
      <c r="J96" s="69"/>
      <c r="K96" s="69"/>
      <c r="L96" s="69"/>
      <c r="M96" s="70"/>
      <c r="N96" s="69"/>
      <c r="O96" s="69"/>
      <c r="P96" s="69"/>
      <c r="Q96" s="69"/>
      <c r="R96" s="70"/>
      <c r="S96" s="69"/>
      <c r="T96" s="67"/>
      <c r="U96" s="67"/>
      <c r="V96" s="67"/>
      <c r="W96" s="68"/>
      <c r="X96" s="67"/>
      <c r="Y96" s="67"/>
      <c r="Z96" s="67"/>
      <c r="AA96" s="67"/>
      <c r="AB96" s="68"/>
    </row>
    <row r="97" spans="1:28" x14ac:dyDescent="0.2">
      <c r="A97" s="57">
        <v>95</v>
      </c>
      <c r="D97"/>
    </row>
    <row r="98" spans="1:28" x14ac:dyDescent="0.2">
      <c r="A98" s="57">
        <v>96</v>
      </c>
      <c r="D98"/>
    </row>
    <row r="99" spans="1:28" x14ac:dyDescent="0.2">
      <c r="A99" s="57">
        <v>97</v>
      </c>
      <c r="D99"/>
    </row>
    <row r="100" spans="1:28" x14ac:dyDescent="0.2">
      <c r="A100" s="57">
        <v>98</v>
      </c>
      <c r="D100"/>
    </row>
    <row r="101" spans="1:28" ht="13.5" thickBot="1" x14ac:dyDescent="0.25">
      <c r="A101" s="66">
        <v>99</v>
      </c>
      <c r="B101" s="67"/>
      <c r="C101" s="67"/>
      <c r="D101" s="67"/>
      <c r="E101" s="67"/>
      <c r="F101" s="68"/>
      <c r="G101" s="67"/>
      <c r="H101" s="68"/>
      <c r="I101" s="69"/>
      <c r="J101" s="69"/>
      <c r="K101" s="69"/>
      <c r="L101" s="69"/>
      <c r="M101" s="70"/>
      <c r="N101" s="69"/>
      <c r="O101" s="69"/>
      <c r="P101" s="69"/>
      <c r="Q101" s="69"/>
      <c r="R101" s="70"/>
      <c r="S101" s="69"/>
      <c r="T101" s="67"/>
      <c r="U101" s="67"/>
      <c r="V101" s="67"/>
      <c r="W101" s="68"/>
      <c r="X101" s="67"/>
      <c r="Y101" s="67"/>
      <c r="Z101" s="67"/>
      <c r="AA101" s="67"/>
      <c r="AB101" s="68"/>
    </row>
    <row r="102" spans="1:28" x14ac:dyDescent="0.2">
      <c r="A102" s="57">
        <v>100</v>
      </c>
      <c r="D102"/>
    </row>
    <row r="103" spans="1:28" x14ac:dyDescent="0.2">
      <c r="A103" s="57">
        <v>101</v>
      </c>
      <c r="D103"/>
    </row>
    <row r="104" spans="1:28" x14ac:dyDescent="0.2">
      <c r="A104" s="57">
        <v>102</v>
      </c>
      <c r="D104"/>
    </row>
    <row r="105" spans="1:28" x14ac:dyDescent="0.2">
      <c r="A105" s="57">
        <v>103</v>
      </c>
      <c r="D105"/>
    </row>
    <row r="106" spans="1:28" ht="13.5" thickBot="1" x14ac:dyDescent="0.25">
      <c r="A106" s="66">
        <v>104</v>
      </c>
      <c r="B106" s="67"/>
      <c r="C106" s="67"/>
      <c r="D106" s="67"/>
      <c r="E106" s="67"/>
      <c r="F106" s="68"/>
      <c r="G106" s="67"/>
      <c r="H106" s="68"/>
      <c r="I106" s="69"/>
      <c r="J106" s="69"/>
      <c r="K106" s="69"/>
      <c r="L106" s="69"/>
      <c r="M106" s="70"/>
      <c r="N106" s="69"/>
      <c r="O106" s="69"/>
      <c r="P106" s="69"/>
      <c r="Q106" s="69"/>
      <c r="R106" s="70"/>
      <c r="S106" s="69"/>
      <c r="T106" s="67"/>
      <c r="U106" s="67"/>
      <c r="V106" s="67"/>
      <c r="W106" s="68"/>
      <c r="X106" s="67"/>
      <c r="Y106" s="67"/>
      <c r="Z106" s="67"/>
      <c r="AA106" s="67"/>
      <c r="AB106" s="68"/>
    </row>
    <row r="107" spans="1:28" x14ac:dyDescent="0.2">
      <c r="A107" s="57">
        <v>105</v>
      </c>
      <c r="D107"/>
    </row>
    <row r="108" spans="1:28" x14ac:dyDescent="0.2">
      <c r="A108" s="57">
        <v>106</v>
      </c>
      <c r="D108"/>
    </row>
    <row r="109" spans="1:28" x14ac:dyDescent="0.2">
      <c r="A109" s="57">
        <v>107</v>
      </c>
      <c r="D109"/>
    </row>
    <row r="110" spans="1:28" x14ac:dyDescent="0.2">
      <c r="A110" s="57">
        <v>108</v>
      </c>
      <c r="D110"/>
    </row>
    <row r="111" spans="1:28" ht="13.5" thickBot="1" x14ac:dyDescent="0.25">
      <c r="A111" s="66">
        <v>109</v>
      </c>
      <c r="B111" s="67"/>
      <c r="C111" s="67"/>
      <c r="D111" s="67"/>
      <c r="E111" s="67"/>
      <c r="F111" s="68"/>
      <c r="G111" s="67"/>
      <c r="H111" s="68"/>
      <c r="I111" s="69"/>
      <c r="J111" s="69"/>
      <c r="K111" s="69"/>
      <c r="L111" s="69"/>
      <c r="M111" s="70"/>
      <c r="N111" s="69"/>
      <c r="O111" s="69"/>
      <c r="P111" s="69"/>
      <c r="Q111" s="69"/>
      <c r="R111" s="70"/>
      <c r="S111" s="69"/>
      <c r="T111" s="67"/>
      <c r="U111" s="67"/>
      <c r="V111" s="67"/>
      <c r="W111" s="68"/>
      <c r="X111" s="67"/>
      <c r="Y111" s="67"/>
      <c r="Z111" s="67"/>
      <c r="AA111" s="67"/>
      <c r="AB111" s="68"/>
    </row>
    <row r="112" spans="1:28" x14ac:dyDescent="0.2">
      <c r="A112" s="57">
        <v>110</v>
      </c>
      <c r="D112"/>
    </row>
    <row r="113" spans="1:28" x14ac:dyDescent="0.2">
      <c r="A113" s="57">
        <v>111</v>
      </c>
      <c r="D113"/>
    </row>
    <row r="114" spans="1:28" x14ac:dyDescent="0.2">
      <c r="A114" s="57">
        <v>112</v>
      </c>
      <c r="D114"/>
    </row>
    <row r="115" spans="1:28" x14ac:dyDescent="0.2">
      <c r="A115" s="57">
        <v>113</v>
      </c>
      <c r="D115"/>
    </row>
    <row r="116" spans="1:28" ht="13.5" thickBot="1" x14ac:dyDescent="0.25">
      <c r="A116" s="66">
        <v>114</v>
      </c>
      <c r="B116" s="67"/>
      <c r="C116" s="67"/>
      <c r="D116" s="67"/>
      <c r="E116" s="67"/>
      <c r="F116" s="68"/>
      <c r="G116" s="67"/>
      <c r="H116" s="68"/>
      <c r="I116" s="69"/>
      <c r="J116" s="69"/>
      <c r="K116" s="69"/>
      <c r="L116" s="69"/>
      <c r="M116" s="70"/>
      <c r="N116" s="69"/>
      <c r="O116" s="69"/>
      <c r="P116" s="69"/>
      <c r="Q116" s="69"/>
      <c r="R116" s="70"/>
      <c r="S116" s="69"/>
      <c r="T116" s="67"/>
      <c r="U116" s="67"/>
      <c r="V116" s="67"/>
      <c r="W116" s="68"/>
      <c r="X116" s="67"/>
      <c r="Y116" s="67"/>
      <c r="Z116" s="67"/>
      <c r="AA116" s="67"/>
      <c r="AB116" s="68"/>
    </row>
    <row r="117" spans="1:28" x14ac:dyDescent="0.2">
      <c r="A117" s="57">
        <v>115</v>
      </c>
      <c r="D117"/>
    </row>
    <row r="118" spans="1:28" x14ac:dyDescent="0.2">
      <c r="A118" s="57">
        <v>116</v>
      </c>
      <c r="D118"/>
    </row>
    <row r="119" spans="1:28" x14ac:dyDescent="0.2">
      <c r="A119" s="57">
        <v>117</v>
      </c>
      <c r="D119"/>
    </row>
    <row r="120" spans="1:28" x14ac:dyDescent="0.2">
      <c r="A120" s="57">
        <v>118</v>
      </c>
      <c r="D120"/>
    </row>
    <row r="121" spans="1:28" ht="13.5" thickBot="1" x14ac:dyDescent="0.25">
      <c r="A121" s="66">
        <v>119</v>
      </c>
      <c r="B121" s="73"/>
      <c r="C121" s="73"/>
      <c r="D121" s="73"/>
      <c r="E121" s="73"/>
      <c r="F121" s="74"/>
      <c r="G121" s="73"/>
      <c r="H121" s="74"/>
      <c r="I121" s="73"/>
      <c r="J121" s="73"/>
      <c r="K121" s="73"/>
      <c r="L121" s="73"/>
      <c r="M121" s="74"/>
      <c r="N121" s="73"/>
      <c r="O121" s="73"/>
      <c r="P121" s="73"/>
      <c r="Q121" s="73"/>
      <c r="R121" s="74"/>
      <c r="S121" s="73"/>
      <c r="T121" s="73"/>
      <c r="U121" s="73"/>
      <c r="V121" s="73"/>
      <c r="W121" s="74"/>
      <c r="X121" s="73"/>
      <c r="Y121" s="67"/>
      <c r="Z121" s="67"/>
      <c r="AA121" s="67"/>
      <c r="AB121" s="74"/>
    </row>
    <row r="122" spans="1:28" x14ac:dyDescent="0.2">
      <c r="A122" s="57">
        <v>120</v>
      </c>
      <c r="D122"/>
    </row>
    <row r="123" spans="1:28" x14ac:dyDescent="0.2">
      <c r="A123" s="57">
        <v>121</v>
      </c>
      <c r="D123"/>
    </row>
    <row r="124" spans="1:28" x14ac:dyDescent="0.2">
      <c r="A124" s="57">
        <v>122</v>
      </c>
      <c r="D124"/>
    </row>
    <row r="125" spans="1:28" x14ac:dyDescent="0.2">
      <c r="A125" s="57">
        <v>123</v>
      </c>
      <c r="D125"/>
    </row>
    <row r="126" spans="1:28" ht="13.5" thickBot="1" x14ac:dyDescent="0.25">
      <c r="A126" s="66">
        <v>124</v>
      </c>
      <c r="B126" s="73"/>
      <c r="C126" s="73"/>
      <c r="D126" s="73"/>
      <c r="E126" s="73"/>
      <c r="F126" s="74"/>
      <c r="G126" s="73"/>
      <c r="H126" s="74"/>
      <c r="I126" s="73"/>
      <c r="J126" s="73"/>
      <c r="K126" s="73"/>
      <c r="L126" s="73"/>
      <c r="M126" s="74"/>
      <c r="N126" s="73"/>
      <c r="O126" s="73"/>
      <c r="P126" s="73"/>
      <c r="Q126" s="73"/>
      <c r="R126" s="74"/>
      <c r="S126" s="73"/>
      <c r="T126" s="73"/>
      <c r="U126" s="73"/>
      <c r="V126" s="73"/>
      <c r="W126" s="74"/>
      <c r="X126" s="73"/>
      <c r="Y126" s="67"/>
      <c r="Z126" s="67"/>
      <c r="AA126" s="67"/>
      <c r="AB126" s="74"/>
    </row>
    <row r="127" spans="1:28" x14ac:dyDescent="0.2">
      <c r="A127" s="57">
        <v>125</v>
      </c>
      <c r="D127"/>
    </row>
    <row r="128" spans="1:28" x14ac:dyDescent="0.2">
      <c r="A128" s="57">
        <v>126</v>
      </c>
      <c r="D128"/>
    </row>
    <row r="129" spans="1:28" x14ac:dyDescent="0.2">
      <c r="A129" s="57">
        <v>127</v>
      </c>
      <c r="D129"/>
    </row>
    <row r="130" spans="1:28" x14ac:dyDescent="0.2">
      <c r="A130" s="57">
        <v>128</v>
      </c>
      <c r="D130"/>
    </row>
    <row r="131" spans="1:28" ht="13.5" thickBot="1" x14ac:dyDescent="0.25">
      <c r="A131" s="66">
        <v>129</v>
      </c>
      <c r="B131" s="73"/>
      <c r="C131" s="73"/>
      <c r="D131" s="73"/>
      <c r="E131" s="73"/>
      <c r="F131" s="74"/>
      <c r="G131" s="73"/>
      <c r="H131" s="74"/>
      <c r="I131" s="73"/>
      <c r="J131" s="73"/>
      <c r="K131" s="73"/>
      <c r="L131" s="73"/>
      <c r="M131" s="74"/>
      <c r="N131" s="73"/>
      <c r="O131" s="73"/>
      <c r="P131" s="73"/>
      <c r="Q131" s="73"/>
      <c r="R131" s="74"/>
      <c r="S131" s="73"/>
      <c r="T131" s="73"/>
      <c r="U131" s="73"/>
      <c r="V131" s="73"/>
      <c r="W131" s="74"/>
      <c r="X131" s="73"/>
      <c r="Y131" s="67"/>
      <c r="Z131" s="67"/>
      <c r="AA131" s="67"/>
      <c r="AB131" s="74"/>
    </row>
    <row r="132" spans="1:28" x14ac:dyDescent="0.2">
      <c r="A132" s="57">
        <v>130</v>
      </c>
      <c r="D132"/>
    </row>
    <row r="133" spans="1:28" x14ac:dyDescent="0.2">
      <c r="A133" s="57">
        <v>131</v>
      </c>
      <c r="D133"/>
    </row>
    <row r="134" spans="1:28" x14ac:dyDescent="0.2">
      <c r="A134" s="57">
        <v>132</v>
      </c>
      <c r="D134"/>
    </row>
    <row r="135" spans="1:28" x14ac:dyDescent="0.2">
      <c r="A135" s="57">
        <v>133</v>
      </c>
      <c r="D135"/>
    </row>
    <row r="136" spans="1:28" ht="13.5" thickBot="1" x14ac:dyDescent="0.25">
      <c r="A136" s="66">
        <v>134</v>
      </c>
      <c r="B136" s="73"/>
      <c r="C136" s="73"/>
      <c r="D136" s="73"/>
      <c r="E136" s="73"/>
      <c r="F136" s="74"/>
      <c r="G136" s="73"/>
      <c r="H136" s="74"/>
      <c r="I136" s="73"/>
      <c r="J136" s="73"/>
      <c r="K136" s="73"/>
      <c r="L136" s="73"/>
      <c r="M136" s="74"/>
      <c r="N136" s="73"/>
      <c r="O136" s="73"/>
      <c r="P136" s="73"/>
      <c r="Q136" s="73"/>
      <c r="R136" s="74"/>
      <c r="S136" s="73"/>
      <c r="T136" s="73"/>
      <c r="U136" s="73"/>
      <c r="V136" s="73"/>
      <c r="W136" s="74"/>
      <c r="X136" s="73"/>
      <c r="Y136" s="67"/>
      <c r="Z136" s="67"/>
      <c r="AA136" s="67"/>
      <c r="AB136" s="74"/>
    </row>
    <row r="137" spans="1:28" x14ac:dyDescent="0.2">
      <c r="A137" s="57">
        <v>135</v>
      </c>
      <c r="D137"/>
    </row>
    <row r="138" spans="1:28" x14ac:dyDescent="0.2">
      <c r="A138" s="57">
        <v>136</v>
      </c>
      <c r="D138"/>
    </row>
    <row r="139" spans="1:28" x14ac:dyDescent="0.2">
      <c r="A139" s="57">
        <v>137</v>
      </c>
      <c r="D139"/>
    </row>
    <row r="140" spans="1:28" x14ac:dyDescent="0.2">
      <c r="A140" s="57">
        <v>138</v>
      </c>
      <c r="D140"/>
    </row>
    <row r="141" spans="1:28" ht="13.5" thickBot="1" x14ac:dyDescent="0.25">
      <c r="A141" s="66">
        <v>139</v>
      </c>
      <c r="B141" s="73"/>
      <c r="C141" s="73"/>
      <c r="D141" s="73"/>
      <c r="E141" s="73"/>
      <c r="F141" s="74"/>
      <c r="G141" s="73"/>
      <c r="H141" s="74"/>
      <c r="I141" s="73"/>
      <c r="J141" s="73"/>
      <c r="K141" s="73"/>
      <c r="L141" s="73"/>
      <c r="M141" s="74"/>
      <c r="N141" s="73"/>
      <c r="O141" s="73"/>
      <c r="P141" s="73"/>
      <c r="Q141" s="73"/>
      <c r="R141" s="74"/>
      <c r="S141" s="73"/>
      <c r="T141" s="73"/>
      <c r="U141" s="73"/>
      <c r="V141" s="73"/>
      <c r="W141" s="74"/>
      <c r="X141" s="73"/>
      <c r="Y141" s="67"/>
      <c r="Z141" s="67"/>
      <c r="AA141" s="67"/>
      <c r="AB141" s="74"/>
    </row>
    <row r="142" spans="1:28" x14ac:dyDescent="0.2">
      <c r="A142" s="57">
        <v>140</v>
      </c>
      <c r="D142"/>
    </row>
    <row r="143" spans="1:28" x14ac:dyDescent="0.2">
      <c r="A143" s="57">
        <v>141</v>
      </c>
      <c r="D143"/>
    </row>
    <row r="144" spans="1:28" x14ac:dyDescent="0.2">
      <c r="A144" s="57">
        <v>142</v>
      </c>
      <c r="D144"/>
    </row>
    <row r="145" spans="1:28" x14ac:dyDescent="0.2">
      <c r="A145" s="57">
        <v>143</v>
      </c>
      <c r="D145"/>
    </row>
    <row r="146" spans="1:28" ht="13.5" thickBot="1" x14ac:dyDescent="0.25">
      <c r="A146" s="66">
        <v>144</v>
      </c>
      <c r="B146" s="73"/>
      <c r="C146" s="73"/>
      <c r="D146" s="73"/>
      <c r="E146" s="73"/>
      <c r="F146" s="74"/>
      <c r="G146" s="73"/>
      <c r="H146" s="74"/>
      <c r="I146" s="73"/>
      <c r="J146" s="73"/>
      <c r="K146" s="73"/>
      <c r="L146" s="73"/>
      <c r="M146" s="74"/>
      <c r="N146" s="73"/>
      <c r="O146" s="73"/>
      <c r="P146" s="73"/>
      <c r="Q146" s="73"/>
      <c r="R146" s="74"/>
      <c r="S146" s="73"/>
      <c r="T146" s="73"/>
      <c r="U146" s="73"/>
      <c r="V146" s="73"/>
      <c r="W146" s="74"/>
      <c r="X146" s="73"/>
      <c r="Y146" s="67"/>
      <c r="Z146" s="67"/>
      <c r="AA146" s="67"/>
      <c r="AB146" s="74"/>
    </row>
    <row r="147" spans="1:28" x14ac:dyDescent="0.2">
      <c r="A147" s="57">
        <v>145</v>
      </c>
      <c r="D147"/>
    </row>
    <row r="148" spans="1:28" x14ac:dyDescent="0.2">
      <c r="A148" s="57">
        <v>146</v>
      </c>
      <c r="D148"/>
    </row>
    <row r="149" spans="1:28" x14ac:dyDescent="0.2">
      <c r="A149" s="57">
        <v>147</v>
      </c>
      <c r="D149"/>
    </row>
    <row r="150" spans="1:28" x14ac:dyDescent="0.2">
      <c r="A150" s="57">
        <v>148</v>
      </c>
      <c r="D150"/>
    </row>
    <row r="151" spans="1:28" ht="13.5" thickBot="1" x14ac:dyDescent="0.25">
      <c r="A151" s="66">
        <v>149</v>
      </c>
      <c r="B151" s="73"/>
      <c r="C151" s="73"/>
      <c r="D151" s="73"/>
      <c r="E151" s="73"/>
      <c r="F151" s="74"/>
      <c r="G151" s="73"/>
      <c r="H151" s="74"/>
      <c r="I151" s="73"/>
      <c r="J151" s="73"/>
      <c r="K151" s="73"/>
      <c r="L151" s="73"/>
      <c r="M151" s="74"/>
      <c r="N151" s="73"/>
      <c r="O151" s="73"/>
      <c r="P151" s="73"/>
      <c r="Q151" s="73"/>
      <c r="R151" s="74"/>
      <c r="S151" s="73"/>
      <c r="T151" s="73"/>
      <c r="U151" s="73"/>
      <c r="V151" s="73"/>
      <c r="W151" s="74"/>
      <c r="X151" s="73"/>
      <c r="Y151" s="67"/>
      <c r="Z151" s="67"/>
      <c r="AA151" s="67"/>
      <c r="AB151" s="74"/>
    </row>
    <row r="152" spans="1:28" x14ac:dyDescent="0.2">
      <c r="A152" s="57">
        <v>150</v>
      </c>
      <c r="D152"/>
    </row>
    <row r="153" spans="1:28" x14ac:dyDescent="0.2">
      <c r="A153" s="57">
        <v>151</v>
      </c>
      <c r="D153"/>
    </row>
    <row r="154" spans="1:28" x14ac:dyDescent="0.2">
      <c r="A154" s="57">
        <v>152</v>
      </c>
      <c r="D154"/>
    </row>
    <row r="155" spans="1:28" x14ac:dyDescent="0.2">
      <c r="A155" s="57">
        <v>153</v>
      </c>
      <c r="D155"/>
    </row>
    <row r="156" spans="1:28" ht="13.5" thickBot="1" x14ac:dyDescent="0.25">
      <c r="A156" s="66">
        <v>154</v>
      </c>
      <c r="B156" s="73"/>
      <c r="C156" s="73"/>
      <c r="D156" s="73"/>
      <c r="E156" s="73"/>
      <c r="F156" s="74"/>
      <c r="G156" s="73"/>
      <c r="H156" s="74"/>
      <c r="I156" s="73"/>
      <c r="J156" s="73"/>
      <c r="K156" s="73"/>
      <c r="L156" s="73"/>
      <c r="M156" s="74"/>
      <c r="N156" s="73"/>
      <c r="O156" s="73"/>
      <c r="P156" s="73"/>
      <c r="Q156" s="73"/>
      <c r="R156" s="74"/>
      <c r="S156" s="73"/>
      <c r="T156" s="73"/>
      <c r="U156" s="73"/>
      <c r="V156" s="73"/>
      <c r="W156" s="74"/>
      <c r="X156" s="73"/>
      <c r="Y156" s="67"/>
      <c r="Z156" s="67"/>
      <c r="AA156" s="67"/>
      <c r="AB156" s="74"/>
    </row>
    <row r="157" spans="1:28" x14ac:dyDescent="0.2">
      <c r="A157" s="57">
        <v>155</v>
      </c>
      <c r="D157"/>
    </row>
    <row r="158" spans="1:28" x14ac:dyDescent="0.2">
      <c r="A158" s="57">
        <v>156</v>
      </c>
      <c r="D158"/>
    </row>
    <row r="159" spans="1:28" x14ac:dyDescent="0.2">
      <c r="A159" s="57">
        <v>157</v>
      </c>
      <c r="D159"/>
    </row>
    <row r="160" spans="1:28" x14ac:dyDescent="0.2">
      <c r="A160" s="57">
        <v>158</v>
      </c>
      <c r="D160"/>
    </row>
    <row r="161" spans="1:28" ht="13.5" thickBot="1" x14ac:dyDescent="0.25">
      <c r="A161" s="66">
        <v>159</v>
      </c>
      <c r="B161" s="73"/>
      <c r="C161" s="73"/>
      <c r="D161" s="73"/>
      <c r="E161" s="73"/>
      <c r="F161" s="74"/>
      <c r="G161" s="73"/>
      <c r="H161" s="74"/>
      <c r="I161" s="73"/>
      <c r="J161" s="73"/>
      <c r="K161" s="73"/>
      <c r="L161" s="73"/>
      <c r="M161" s="74"/>
      <c r="N161" s="73"/>
      <c r="O161" s="73"/>
      <c r="P161" s="73"/>
      <c r="Q161" s="73"/>
      <c r="R161" s="74"/>
      <c r="S161" s="73"/>
      <c r="T161" s="73"/>
      <c r="U161" s="73"/>
      <c r="V161" s="73"/>
      <c r="W161" s="74"/>
      <c r="X161" s="73"/>
      <c r="Y161" s="67"/>
      <c r="Z161" s="67"/>
      <c r="AA161" s="67"/>
      <c r="AB161" s="74"/>
    </row>
    <row r="162" spans="1:28" x14ac:dyDescent="0.2">
      <c r="A162" s="57">
        <v>160</v>
      </c>
      <c r="D162"/>
    </row>
    <row r="163" spans="1:28" x14ac:dyDescent="0.2">
      <c r="A163" s="57">
        <v>161</v>
      </c>
      <c r="D163"/>
    </row>
    <row r="164" spans="1:28" x14ac:dyDescent="0.2">
      <c r="A164" s="57">
        <v>162</v>
      </c>
      <c r="D164"/>
    </row>
    <row r="165" spans="1:28" x14ac:dyDescent="0.2">
      <c r="A165" s="57">
        <v>163</v>
      </c>
      <c r="D165"/>
    </row>
    <row r="166" spans="1:28" ht="13.5" thickBot="1" x14ac:dyDescent="0.25">
      <c r="A166" s="66">
        <v>164</v>
      </c>
      <c r="B166" s="73"/>
      <c r="C166" s="73"/>
      <c r="D166" s="73"/>
      <c r="E166" s="73"/>
      <c r="F166" s="74"/>
      <c r="G166" s="73"/>
      <c r="H166" s="74"/>
      <c r="I166" s="73"/>
      <c r="J166" s="73"/>
      <c r="K166" s="73"/>
      <c r="L166" s="73"/>
      <c r="M166" s="74"/>
      <c r="N166" s="73"/>
      <c r="O166" s="73"/>
      <c r="P166" s="73"/>
      <c r="Q166" s="73"/>
      <c r="R166" s="74"/>
      <c r="S166" s="73"/>
      <c r="T166" s="73"/>
      <c r="U166" s="73"/>
      <c r="V166" s="73"/>
      <c r="W166" s="74"/>
      <c r="X166" s="73"/>
      <c r="Y166" s="67"/>
      <c r="Z166" s="67"/>
      <c r="AA166" s="67"/>
      <c r="AB166" s="74"/>
    </row>
    <row r="167" spans="1:28" x14ac:dyDescent="0.2">
      <c r="A167" s="57">
        <v>165</v>
      </c>
      <c r="D167"/>
    </row>
    <row r="168" spans="1:28" x14ac:dyDescent="0.2">
      <c r="A168" s="57">
        <v>166</v>
      </c>
      <c r="D168"/>
    </row>
    <row r="169" spans="1:28" x14ac:dyDescent="0.2">
      <c r="A169" s="57">
        <v>167</v>
      </c>
      <c r="D169"/>
    </row>
    <row r="170" spans="1:28" x14ac:dyDescent="0.2">
      <c r="A170" s="57">
        <v>168</v>
      </c>
      <c r="D170"/>
    </row>
    <row r="171" spans="1:28" ht="13.5" thickBot="1" x14ac:dyDescent="0.25">
      <c r="A171" s="66">
        <v>169</v>
      </c>
      <c r="B171" s="73"/>
      <c r="C171" s="73"/>
      <c r="D171" s="73"/>
      <c r="E171" s="73"/>
      <c r="F171" s="74"/>
      <c r="G171" s="73"/>
      <c r="H171" s="74"/>
      <c r="I171" s="73"/>
      <c r="J171" s="73"/>
      <c r="K171" s="73"/>
      <c r="L171" s="73"/>
      <c r="M171" s="74"/>
      <c r="N171" s="73"/>
      <c r="O171" s="73"/>
      <c r="P171" s="73"/>
      <c r="Q171" s="73"/>
      <c r="R171" s="74"/>
      <c r="S171" s="73"/>
      <c r="T171" s="73"/>
      <c r="U171" s="73"/>
      <c r="V171" s="73"/>
      <c r="W171" s="74"/>
      <c r="X171" s="73"/>
      <c r="Y171" s="67"/>
      <c r="Z171" s="67"/>
      <c r="AA171" s="67"/>
      <c r="AB171" s="74"/>
    </row>
    <row r="172" spans="1:28" x14ac:dyDescent="0.2">
      <c r="A172" s="57">
        <v>170</v>
      </c>
      <c r="D172"/>
    </row>
    <row r="173" spans="1:28" x14ac:dyDescent="0.2">
      <c r="A173" s="57">
        <v>171</v>
      </c>
      <c r="D173"/>
    </row>
    <row r="174" spans="1:28" x14ac:dyDescent="0.2">
      <c r="A174" s="57">
        <v>172</v>
      </c>
      <c r="D174"/>
    </row>
    <row r="175" spans="1:28" x14ac:dyDescent="0.2">
      <c r="A175" s="57">
        <v>173</v>
      </c>
      <c r="D175"/>
    </row>
    <row r="176" spans="1:28" ht="13.5" thickBot="1" x14ac:dyDescent="0.25">
      <c r="A176" s="66">
        <v>174</v>
      </c>
      <c r="B176" s="73"/>
      <c r="C176" s="73"/>
      <c r="D176" s="73"/>
      <c r="E176" s="73"/>
      <c r="F176" s="74"/>
      <c r="G176" s="73"/>
      <c r="H176" s="74"/>
      <c r="I176" s="73"/>
      <c r="J176" s="73"/>
      <c r="K176" s="73"/>
      <c r="L176" s="73"/>
      <c r="M176" s="74"/>
      <c r="N176" s="73"/>
      <c r="O176" s="73"/>
      <c r="P176" s="73"/>
      <c r="Q176" s="73"/>
      <c r="R176" s="74"/>
      <c r="S176" s="73"/>
      <c r="T176" s="73"/>
      <c r="U176" s="73"/>
      <c r="V176" s="73"/>
      <c r="W176" s="74"/>
      <c r="X176" s="73"/>
      <c r="Y176" s="67"/>
      <c r="Z176" s="67"/>
      <c r="AA176" s="67"/>
      <c r="AB176" s="74"/>
    </row>
    <row r="177" spans="1:28" x14ac:dyDescent="0.2">
      <c r="A177" s="57">
        <v>175</v>
      </c>
      <c r="D177"/>
    </row>
    <row r="178" spans="1:28" x14ac:dyDescent="0.2">
      <c r="A178" s="57">
        <v>176</v>
      </c>
      <c r="D178"/>
    </row>
    <row r="179" spans="1:28" x14ac:dyDescent="0.2">
      <c r="A179" s="57">
        <v>177</v>
      </c>
      <c r="D179"/>
    </row>
    <row r="180" spans="1:28" x14ac:dyDescent="0.2">
      <c r="A180" s="57">
        <v>178</v>
      </c>
      <c r="D180"/>
    </row>
    <row r="181" spans="1:28" ht="13.5" thickBot="1" x14ac:dyDescent="0.25">
      <c r="A181" s="66">
        <v>179</v>
      </c>
      <c r="B181" s="73"/>
      <c r="C181" s="73"/>
      <c r="D181" s="73"/>
      <c r="E181" s="73"/>
      <c r="F181" s="74"/>
      <c r="G181" s="73"/>
      <c r="H181" s="74"/>
      <c r="I181" s="73"/>
      <c r="J181" s="73"/>
      <c r="K181" s="73"/>
      <c r="L181" s="73"/>
      <c r="M181" s="74"/>
      <c r="N181" s="73"/>
      <c r="O181" s="73"/>
      <c r="P181" s="73"/>
      <c r="Q181" s="73"/>
      <c r="R181" s="74"/>
      <c r="S181" s="73"/>
      <c r="T181" s="73"/>
      <c r="U181" s="73"/>
      <c r="V181" s="73"/>
      <c r="W181" s="74"/>
      <c r="X181" s="73"/>
      <c r="Y181" s="67"/>
      <c r="Z181" s="67"/>
      <c r="AA181" s="67"/>
      <c r="AB181" s="74"/>
    </row>
    <row r="182" spans="1:28" x14ac:dyDescent="0.2">
      <c r="A182" s="57">
        <v>180</v>
      </c>
      <c r="D182"/>
    </row>
    <row r="183" spans="1:28" x14ac:dyDescent="0.2">
      <c r="A183" s="57">
        <v>181</v>
      </c>
      <c r="D183"/>
    </row>
    <row r="184" spans="1:28" x14ac:dyDescent="0.2">
      <c r="A184" s="57">
        <v>182</v>
      </c>
      <c r="D184"/>
    </row>
    <row r="185" spans="1:28" x14ac:dyDescent="0.2">
      <c r="A185" s="57">
        <v>183</v>
      </c>
      <c r="D185"/>
    </row>
    <row r="186" spans="1:28" ht="13.5" thickBot="1" x14ac:dyDescent="0.25">
      <c r="A186" s="66">
        <v>184</v>
      </c>
      <c r="B186" s="73"/>
      <c r="C186" s="73"/>
      <c r="D186" s="73"/>
      <c r="E186" s="73"/>
      <c r="F186" s="74"/>
      <c r="G186" s="73"/>
      <c r="H186" s="74"/>
      <c r="I186" s="73"/>
      <c r="J186" s="73"/>
      <c r="K186" s="73"/>
      <c r="L186" s="73"/>
      <c r="M186" s="74"/>
      <c r="N186" s="73"/>
      <c r="O186" s="73"/>
      <c r="P186" s="73"/>
      <c r="Q186" s="73"/>
      <c r="R186" s="74"/>
      <c r="S186" s="73"/>
      <c r="T186" s="73"/>
      <c r="U186" s="73"/>
      <c r="V186" s="73"/>
      <c r="W186" s="74"/>
      <c r="X186" s="73"/>
      <c r="Y186" s="67"/>
      <c r="Z186" s="67"/>
      <c r="AA186" s="67"/>
      <c r="AB186" s="74"/>
    </row>
    <row r="187" spans="1:28" x14ac:dyDescent="0.2">
      <c r="A187" s="57">
        <v>185</v>
      </c>
      <c r="D187"/>
    </row>
    <row r="188" spans="1:28" x14ac:dyDescent="0.2">
      <c r="A188" s="57">
        <v>186</v>
      </c>
      <c r="D188"/>
    </row>
    <row r="189" spans="1:28" x14ac:dyDescent="0.2">
      <c r="A189" s="57">
        <v>187</v>
      </c>
      <c r="D189"/>
    </row>
    <row r="190" spans="1:28" x14ac:dyDescent="0.2">
      <c r="A190" s="57">
        <v>188</v>
      </c>
      <c r="D190"/>
    </row>
    <row r="191" spans="1:28" ht="13.5" thickBot="1" x14ac:dyDescent="0.25">
      <c r="A191" s="66">
        <v>189</v>
      </c>
      <c r="B191" s="73"/>
      <c r="C191" s="73"/>
      <c r="D191" s="73"/>
      <c r="E191" s="73"/>
      <c r="F191" s="74"/>
      <c r="G191" s="73"/>
      <c r="H191" s="74"/>
      <c r="I191" s="73"/>
      <c r="J191" s="73"/>
      <c r="K191" s="73"/>
      <c r="L191" s="73"/>
      <c r="M191" s="74"/>
      <c r="N191" s="73"/>
      <c r="O191" s="73"/>
      <c r="P191" s="73"/>
      <c r="Q191" s="73"/>
      <c r="R191" s="74"/>
      <c r="S191" s="73"/>
      <c r="T191" s="73"/>
      <c r="U191" s="73"/>
      <c r="V191" s="73"/>
      <c r="W191" s="74"/>
      <c r="X191" s="73"/>
      <c r="Y191" s="67"/>
      <c r="Z191" s="67"/>
      <c r="AA191" s="67"/>
      <c r="AB191" s="74"/>
    </row>
    <row r="192" spans="1:28" x14ac:dyDescent="0.2">
      <c r="A192" s="57">
        <v>190</v>
      </c>
      <c r="D192"/>
    </row>
    <row r="193" spans="1:28" x14ac:dyDescent="0.2">
      <c r="A193" s="57">
        <v>191</v>
      </c>
      <c r="D193"/>
    </row>
    <row r="194" spans="1:28" x14ac:dyDescent="0.2">
      <c r="A194" s="57">
        <v>192</v>
      </c>
      <c r="D194"/>
    </row>
    <row r="195" spans="1:28" x14ac:dyDescent="0.2">
      <c r="A195" s="57">
        <v>193</v>
      </c>
      <c r="D195"/>
    </row>
    <row r="196" spans="1:28" ht="13.5" thickBot="1" x14ac:dyDescent="0.25">
      <c r="A196" s="66">
        <v>194</v>
      </c>
      <c r="B196" s="73"/>
      <c r="C196" s="73"/>
      <c r="D196" s="73"/>
      <c r="E196" s="73"/>
      <c r="F196" s="74"/>
      <c r="G196" s="73"/>
      <c r="H196" s="74"/>
      <c r="I196" s="73"/>
      <c r="J196" s="73"/>
      <c r="K196" s="73"/>
      <c r="L196" s="73"/>
      <c r="M196" s="74"/>
      <c r="N196" s="73"/>
      <c r="O196" s="73"/>
      <c r="P196" s="73"/>
      <c r="Q196" s="73"/>
      <c r="R196" s="74"/>
      <c r="S196" s="73"/>
      <c r="T196" s="73"/>
      <c r="U196" s="73"/>
      <c r="V196" s="73"/>
      <c r="W196" s="74"/>
      <c r="X196" s="73"/>
      <c r="Y196" s="67"/>
      <c r="Z196" s="67"/>
      <c r="AA196" s="67"/>
      <c r="AB196" s="74"/>
    </row>
    <row r="197" spans="1:28" x14ac:dyDescent="0.2">
      <c r="A197" s="57">
        <v>195</v>
      </c>
      <c r="D197"/>
    </row>
    <row r="198" spans="1:28" x14ac:dyDescent="0.2">
      <c r="A198" s="57">
        <v>196</v>
      </c>
      <c r="D198"/>
    </row>
    <row r="199" spans="1:28" x14ac:dyDescent="0.2">
      <c r="A199" s="57">
        <v>197</v>
      </c>
      <c r="D199"/>
    </row>
    <row r="200" spans="1:28" x14ac:dyDescent="0.2">
      <c r="A200" s="57">
        <v>198</v>
      </c>
      <c r="D200"/>
    </row>
    <row r="201" spans="1:28" ht="13.5" thickBot="1" x14ac:dyDescent="0.25">
      <c r="A201" s="66">
        <v>199</v>
      </c>
      <c r="B201" s="73"/>
      <c r="C201" s="73"/>
      <c r="D201" s="73"/>
      <c r="E201" s="73"/>
      <c r="F201" s="74"/>
      <c r="G201" s="73"/>
      <c r="H201" s="74"/>
      <c r="I201" s="73"/>
      <c r="J201" s="73"/>
      <c r="K201" s="73"/>
      <c r="L201" s="73"/>
      <c r="M201" s="74"/>
      <c r="N201" s="73"/>
      <c r="O201" s="73"/>
      <c r="P201" s="73"/>
      <c r="Q201" s="73"/>
      <c r="R201" s="74"/>
      <c r="S201" s="73"/>
      <c r="T201" s="73"/>
      <c r="U201" s="73"/>
      <c r="V201" s="73"/>
      <c r="W201" s="74"/>
      <c r="X201" s="73"/>
      <c r="Y201" s="67"/>
      <c r="Z201" s="67"/>
      <c r="AA201" s="67"/>
      <c r="AB201" s="74"/>
    </row>
    <row r="202" spans="1:28" x14ac:dyDescent="0.2">
      <c r="A202" s="57">
        <v>200</v>
      </c>
      <c r="D202"/>
    </row>
    <row r="203" spans="1:28" x14ac:dyDescent="0.2">
      <c r="A203" s="57">
        <v>201</v>
      </c>
      <c r="D203"/>
    </row>
    <row r="204" spans="1:28" x14ac:dyDescent="0.2">
      <c r="A204" s="57">
        <v>202</v>
      </c>
      <c r="D204"/>
    </row>
    <row r="205" spans="1:28" x14ac:dyDescent="0.2">
      <c r="A205" s="57">
        <v>203</v>
      </c>
      <c r="D205"/>
    </row>
    <row r="206" spans="1:28" ht="13.5" thickBot="1" x14ac:dyDescent="0.25">
      <c r="A206" s="66">
        <v>204</v>
      </c>
      <c r="B206" s="73"/>
      <c r="C206" s="73"/>
      <c r="D206" s="73"/>
      <c r="E206" s="73"/>
      <c r="F206" s="74"/>
      <c r="G206" s="73"/>
      <c r="H206" s="74"/>
      <c r="I206" s="73"/>
      <c r="J206" s="73"/>
      <c r="K206" s="73"/>
      <c r="L206" s="73"/>
      <c r="M206" s="74"/>
      <c r="N206" s="73"/>
      <c r="O206" s="73"/>
      <c r="P206" s="73"/>
      <c r="Q206" s="73"/>
      <c r="R206" s="74"/>
      <c r="S206" s="73"/>
      <c r="T206" s="73"/>
      <c r="U206" s="73"/>
      <c r="V206" s="73"/>
      <c r="W206" s="74"/>
      <c r="X206" s="73"/>
      <c r="Y206" s="67"/>
      <c r="Z206" s="67"/>
      <c r="AA206" s="67"/>
      <c r="AB206" s="74"/>
    </row>
    <row r="207" spans="1:28" x14ac:dyDescent="0.2">
      <c r="A207" s="57">
        <v>205</v>
      </c>
      <c r="D207"/>
    </row>
    <row r="208" spans="1:28" x14ac:dyDescent="0.2">
      <c r="A208" s="57">
        <v>206</v>
      </c>
      <c r="D208"/>
    </row>
    <row r="209" spans="1:28" x14ac:dyDescent="0.2">
      <c r="A209" s="57">
        <v>207</v>
      </c>
      <c r="D209"/>
    </row>
    <row r="210" spans="1:28" x14ac:dyDescent="0.2">
      <c r="A210" s="57">
        <v>208</v>
      </c>
      <c r="D210"/>
    </row>
    <row r="211" spans="1:28" ht="13.5" thickBot="1" x14ac:dyDescent="0.25">
      <c r="A211" s="66">
        <v>209</v>
      </c>
      <c r="B211" s="73"/>
      <c r="C211" s="73"/>
      <c r="D211" s="73"/>
      <c r="E211" s="73"/>
      <c r="F211" s="74"/>
      <c r="G211" s="73"/>
      <c r="H211" s="74"/>
      <c r="I211" s="73"/>
      <c r="J211" s="73"/>
      <c r="K211" s="73"/>
      <c r="L211" s="73"/>
      <c r="M211" s="74"/>
      <c r="N211" s="73"/>
      <c r="O211" s="73"/>
      <c r="P211" s="73"/>
      <c r="Q211" s="73"/>
      <c r="R211" s="74"/>
      <c r="S211" s="73"/>
      <c r="T211" s="73"/>
      <c r="U211" s="73"/>
      <c r="V211" s="73"/>
      <c r="W211" s="74"/>
      <c r="X211" s="73"/>
      <c r="Y211" s="67"/>
      <c r="Z211" s="67"/>
      <c r="AA211" s="67"/>
      <c r="AB211" s="74"/>
    </row>
    <row r="212" spans="1:28" x14ac:dyDescent="0.2">
      <c r="A212" s="57">
        <v>210</v>
      </c>
      <c r="D212"/>
    </row>
    <row r="213" spans="1:28" x14ac:dyDescent="0.2">
      <c r="A213" s="57">
        <v>211</v>
      </c>
      <c r="D213"/>
    </row>
    <row r="214" spans="1:28" x14ac:dyDescent="0.2">
      <c r="A214" s="57">
        <v>212</v>
      </c>
      <c r="D214"/>
    </row>
    <row r="215" spans="1:28" x14ac:dyDescent="0.2">
      <c r="A215" s="57">
        <v>213</v>
      </c>
      <c r="D215"/>
    </row>
    <row r="216" spans="1:28" ht="13.5" thickBot="1" x14ac:dyDescent="0.25">
      <c r="A216" s="66">
        <v>214</v>
      </c>
      <c r="B216" s="73"/>
      <c r="C216" s="73"/>
      <c r="D216" s="73"/>
      <c r="E216" s="73"/>
      <c r="F216" s="74"/>
      <c r="G216" s="73"/>
      <c r="H216" s="74"/>
      <c r="I216" s="73"/>
      <c r="J216" s="73"/>
      <c r="K216" s="73"/>
      <c r="L216" s="73"/>
      <c r="M216" s="74"/>
      <c r="N216" s="73"/>
      <c r="O216" s="73"/>
      <c r="P216" s="73"/>
      <c r="Q216" s="73"/>
      <c r="R216" s="74"/>
      <c r="S216" s="73"/>
      <c r="T216" s="73"/>
      <c r="U216" s="73"/>
      <c r="V216" s="73"/>
      <c r="W216" s="74"/>
      <c r="X216" s="73"/>
      <c r="Y216" s="67"/>
      <c r="Z216" s="67"/>
      <c r="AA216" s="67"/>
      <c r="AB216" s="74"/>
    </row>
    <row r="217" spans="1:28" x14ac:dyDescent="0.2">
      <c r="A217" s="57">
        <v>215</v>
      </c>
      <c r="D217"/>
    </row>
    <row r="218" spans="1:28" x14ac:dyDescent="0.2">
      <c r="A218" s="57">
        <v>216</v>
      </c>
      <c r="D218"/>
    </row>
    <row r="219" spans="1:28" x14ac:dyDescent="0.2">
      <c r="A219" s="57">
        <v>217</v>
      </c>
      <c r="D219"/>
    </row>
    <row r="220" spans="1:28" x14ac:dyDescent="0.2">
      <c r="A220" s="57">
        <v>218</v>
      </c>
      <c r="D220"/>
    </row>
    <row r="221" spans="1:28" ht="13.5" thickBot="1" x14ac:dyDescent="0.25">
      <c r="A221" s="66">
        <v>219</v>
      </c>
      <c r="B221" s="73"/>
      <c r="C221" s="73"/>
      <c r="D221" s="73"/>
      <c r="E221" s="73"/>
      <c r="F221" s="74"/>
      <c r="G221" s="73"/>
      <c r="H221" s="74"/>
      <c r="I221" s="73"/>
      <c r="J221" s="73"/>
      <c r="K221" s="73"/>
      <c r="L221" s="73"/>
      <c r="M221" s="74"/>
      <c r="N221" s="73"/>
      <c r="O221" s="73"/>
      <c r="P221" s="73"/>
      <c r="Q221" s="73"/>
      <c r="R221" s="74"/>
      <c r="S221" s="73"/>
      <c r="T221" s="73"/>
      <c r="U221" s="73"/>
      <c r="V221" s="73"/>
      <c r="W221" s="74"/>
      <c r="X221" s="73"/>
      <c r="Y221" s="67"/>
      <c r="Z221" s="67"/>
      <c r="AA221" s="67"/>
      <c r="AB221" s="74"/>
    </row>
    <row r="222" spans="1:28" x14ac:dyDescent="0.2">
      <c r="A222" s="57">
        <v>220</v>
      </c>
      <c r="D222"/>
    </row>
    <row r="223" spans="1:28" x14ac:dyDescent="0.2">
      <c r="A223" s="57">
        <v>221</v>
      </c>
      <c r="D223"/>
    </row>
    <row r="224" spans="1:28" x14ac:dyDescent="0.2">
      <c r="A224" s="57">
        <v>222</v>
      </c>
      <c r="D224"/>
    </row>
    <row r="225" spans="1:28" x14ac:dyDescent="0.2">
      <c r="A225" s="57">
        <v>223</v>
      </c>
      <c r="D225"/>
    </row>
    <row r="226" spans="1:28" ht="13.5" thickBot="1" x14ac:dyDescent="0.25">
      <c r="A226" s="66">
        <v>224</v>
      </c>
      <c r="B226" s="73"/>
      <c r="C226" s="73"/>
      <c r="D226" s="73"/>
      <c r="E226" s="73"/>
      <c r="F226" s="74"/>
      <c r="G226" s="73"/>
      <c r="H226" s="74"/>
      <c r="I226" s="73"/>
      <c r="J226" s="73"/>
      <c r="K226" s="73"/>
      <c r="L226" s="73"/>
      <c r="M226" s="74"/>
      <c r="N226" s="73"/>
      <c r="O226" s="73"/>
      <c r="P226" s="73"/>
      <c r="Q226" s="73"/>
      <c r="R226" s="74"/>
      <c r="S226" s="73"/>
      <c r="T226" s="73"/>
      <c r="U226" s="73"/>
      <c r="V226" s="73"/>
      <c r="W226" s="74"/>
      <c r="X226" s="73"/>
      <c r="Y226" s="67"/>
      <c r="Z226" s="67"/>
      <c r="AA226" s="67"/>
      <c r="AB226" s="74"/>
    </row>
    <row r="227" spans="1:28" x14ac:dyDescent="0.2">
      <c r="A227" s="57">
        <v>225</v>
      </c>
      <c r="D227"/>
    </row>
    <row r="228" spans="1:28" x14ac:dyDescent="0.2">
      <c r="A228" s="57">
        <v>226</v>
      </c>
      <c r="D228"/>
    </row>
    <row r="229" spans="1:28" x14ac:dyDescent="0.2">
      <c r="A229" s="57">
        <v>227</v>
      </c>
      <c r="D229"/>
    </row>
    <row r="230" spans="1:28" x14ac:dyDescent="0.2">
      <c r="A230" s="57">
        <v>228</v>
      </c>
      <c r="D230"/>
    </row>
    <row r="231" spans="1:28" ht="13.5" thickBot="1" x14ac:dyDescent="0.25">
      <c r="A231" s="66">
        <v>229</v>
      </c>
      <c r="B231" s="73"/>
      <c r="C231" s="73"/>
      <c r="D231" s="73"/>
      <c r="E231" s="73"/>
      <c r="F231" s="74"/>
      <c r="G231" s="73"/>
      <c r="H231" s="74"/>
      <c r="I231" s="73"/>
      <c r="J231" s="73"/>
      <c r="K231" s="73"/>
      <c r="L231" s="73"/>
      <c r="M231" s="74"/>
      <c r="N231" s="73"/>
      <c r="O231" s="73"/>
      <c r="P231" s="73"/>
      <c r="Q231" s="73"/>
      <c r="R231" s="74"/>
      <c r="S231" s="73"/>
      <c r="T231" s="73"/>
      <c r="U231" s="73"/>
      <c r="V231" s="73"/>
      <c r="W231" s="74"/>
      <c r="X231" s="73"/>
      <c r="Y231" s="67"/>
      <c r="Z231" s="67"/>
      <c r="AA231" s="67"/>
      <c r="AB231" s="74"/>
    </row>
    <row r="232" spans="1:28" x14ac:dyDescent="0.2">
      <c r="A232" s="57">
        <v>230</v>
      </c>
      <c r="D232"/>
    </row>
    <row r="233" spans="1:28" x14ac:dyDescent="0.2">
      <c r="A233" s="57">
        <v>231</v>
      </c>
      <c r="D233"/>
    </row>
    <row r="234" spans="1:28" x14ac:dyDescent="0.2">
      <c r="A234" s="57">
        <v>232</v>
      </c>
      <c r="D234"/>
    </row>
    <row r="235" spans="1:28" x14ac:dyDescent="0.2">
      <c r="A235" s="57">
        <v>233</v>
      </c>
      <c r="D235"/>
    </row>
    <row r="236" spans="1:28" ht="13.5" thickBot="1" x14ac:dyDescent="0.25">
      <c r="A236" s="66">
        <v>234</v>
      </c>
      <c r="B236" s="73"/>
      <c r="C236" s="73"/>
      <c r="D236" s="73"/>
      <c r="E236" s="73"/>
      <c r="F236" s="74"/>
      <c r="G236" s="73"/>
      <c r="H236" s="74"/>
      <c r="I236" s="73"/>
      <c r="J236" s="73"/>
      <c r="K236" s="73"/>
      <c r="L236" s="73"/>
      <c r="M236" s="74"/>
      <c r="N236" s="73"/>
      <c r="O236" s="73"/>
      <c r="P236" s="73"/>
      <c r="Q236" s="73"/>
      <c r="R236" s="74"/>
      <c r="S236" s="73"/>
      <c r="T236" s="73"/>
      <c r="U236" s="73"/>
      <c r="V236" s="73"/>
      <c r="W236" s="74"/>
      <c r="X236" s="73"/>
      <c r="Y236" s="67"/>
      <c r="Z236" s="67"/>
      <c r="AA236" s="67"/>
      <c r="AB236" s="74"/>
    </row>
    <row r="237" spans="1:28" x14ac:dyDescent="0.2">
      <c r="A237" s="57">
        <v>235</v>
      </c>
      <c r="D237"/>
    </row>
    <row r="238" spans="1:28" x14ac:dyDescent="0.2">
      <c r="A238" s="57">
        <v>236</v>
      </c>
      <c r="D238"/>
    </row>
    <row r="239" spans="1:28" x14ac:dyDescent="0.2">
      <c r="A239" s="57">
        <v>237</v>
      </c>
      <c r="D239"/>
    </row>
    <row r="240" spans="1:28" x14ac:dyDescent="0.2">
      <c r="A240" s="57">
        <v>238</v>
      </c>
      <c r="D240"/>
    </row>
    <row r="241" spans="1:28" ht="13.5" thickBot="1" x14ac:dyDescent="0.25">
      <c r="A241" s="66">
        <v>239</v>
      </c>
      <c r="B241" s="73"/>
      <c r="C241" s="73"/>
      <c r="D241" s="73"/>
      <c r="E241" s="73"/>
      <c r="F241" s="74"/>
      <c r="G241" s="73"/>
      <c r="H241" s="74"/>
      <c r="I241" s="73"/>
      <c r="J241" s="73"/>
      <c r="K241" s="73"/>
      <c r="L241" s="73"/>
      <c r="M241" s="74"/>
      <c r="N241" s="73"/>
      <c r="O241" s="73"/>
      <c r="P241" s="73"/>
      <c r="Q241" s="73"/>
      <c r="R241" s="74"/>
      <c r="S241" s="73"/>
      <c r="T241" s="73"/>
      <c r="U241" s="73"/>
      <c r="V241" s="73"/>
      <c r="W241" s="74"/>
      <c r="X241" s="73"/>
      <c r="Y241" s="67"/>
      <c r="Z241" s="67"/>
      <c r="AA241" s="67"/>
      <c r="AB241" s="74"/>
    </row>
    <row r="242" spans="1:28" x14ac:dyDescent="0.2">
      <c r="A242" s="57">
        <v>240</v>
      </c>
      <c r="D242"/>
    </row>
    <row r="243" spans="1:28" x14ac:dyDescent="0.2">
      <c r="A243" s="57">
        <v>241</v>
      </c>
      <c r="D243"/>
    </row>
    <row r="244" spans="1:28" x14ac:dyDescent="0.2">
      <c r="A244" s="57">
        <v>242</v>
      </c>
      <c r="D244"/>
    </row>
    <row r="245" spans="1:28" x14ac:dyDescent="0.2">
      <c r="A245" s="57">
        <v>243</v>
      </c>
      <c r="D245"/>
    </row>
    <row r="246" spans="1:28" ht="13.5" thickBot="1" x14ac:dyDescent="0.25">
      <c r="A246" s="66">
        <v>244</v>
      </c>
      <c r="B246" s="73"/>
      <c r="C246" s="73"/>
      <c r="D246" s="73"/>
      <c r="E246" s="73"/>
      <c r="F246" s="74"/>
      <c r="G246" s="73"/>
      <c r="H246" s="74"/>
      <c r="I246" s="73"/>
      <c r="J246" s="73"/>
      <c r="K246" s="73"/>
      <c r="L246" s="73"/>
      <c r="M246" s="74"/>
      <c r="N246" s="73"/>
      <c r="O246" s="73"/>
      <c r="P246" s="73"/>
      <c r="Q246" s="73"/>
      <c r="R246" s="74"/>
      <c r="S246" s="73"/>
      <c r="T246" s="73"/>
      <c r="U246" s="73"/>
      <c r="V246" s="73"/>
      <c r="W246" s="74"/>
      <c r="X246" s="73"/>
      <c r="Y246" s="67"/>
      <c r="Z246" s="67"/>
      <c r="AA246" s="67"/>
      <c r="AB246" s="74"/>
    </row>
    <row r="247" spans="1:28" x14ac:dyDescent="0.2">
      <c r="A247" s="57">
        <v>245</v>
      </c>
      <c r="D247"/>
    </row>
    <row r="248" spans="1:28" x14ac:dyDescent="0.2">
      <c r="A248" s="57">
        <v>246</v>
      </c>
      <c r="D248"/>
    </row>
    <row r="249" spans="1:28" x14ac:dyDescent="0.2">
      <c r="A249" s="57">
        <v>247</v>
      </c>
      <c r="D249"/>
    </row>
    <row r="250" spans="1:28" x14ac:dyDescent="0.2">
      <c r="A250" s="57">
        <v>248</v>
      </c>
      <c r="D250"/>
    </row>
    <row r="251" spans="1:28" ht="13.5" thickBot="1" x14ac:dyDescent="0.25">
      <c r="A251" s="66">
        <v>249</v>
      </c>
      <c r="B251" s="73"/>
      <c r="C251" s="73"/>
      <c r="D251" s="73"/>
      <c r="E251" s="73"/>
      <c r="F251" s="74"/>
      <c r="G251" s="73"/>
      <c r="H251" s="74"/>
      <c r="I251" s="73"/>
      <c r="J251" s="73"/>
      <c r="K251" s="73"/>
      <c r="L251" s="73"/>
      <c r="M251" s="74"/>
      <c r="N251" s="73"/>
      <c r="O251" s="73"/>
      <c r="P251" s="73"/>
      <c r="Q251" s="73"/>
      <c r="R251" s="74"/>
      <c r="S251" s="73"/>
      <c r="T251" s="73"/>
      <c r="U251" s="73"/>
      <c r="V251" s="73"/>
      <c r="W251" s="74"/>
      <c r="X251" s="73"/>
      <c r="Y251" s="67"/>
      <c r="Z251" s="67"/>
      <c r="AA251" s="67"/>
      <c r="AB251" s="74"/>
    </row>
    <row r="252" spans="1:28" x14ac:dyDescent="0.2">
      <c r="A252" s="57">
        <v>250</v>
      </c>
      <c r="D252"/>
    </row>
    <row r="253" spans="1:28" x14ac:dyDescent="0.2">
      <c r="A253" s="57">
        <v>251</v>
      </c>
      <c r="D253"/>
    </row>
    <row r="254" spans="1:28" x14ac:dyDescent="0.2">
      <c r="A254" s="57">
        <v>252</v>
      </c>
      <c r="D254"/>
    </row>
    <row r="255" spans="1:28" x14ac:dyDescent="0.2">
      <c r="A255" s="57">
        <v>253</v>
      </c>
      <c r="D255"/>
    </row>
    <row r="256" spans="1:28" ht="13.5" thickBot="1" x14ac:dyDescent="0.25">
      <c r="A256" s="66">
        <v>254</v>
      </c>
      <c r="B256" s="73"/>
      <c r="C256" s="73"/>
      <c r="D256" s="73"/>
      <c r="E256" s="73"/>
      <c r="F256" s="74"/>
      <c r="G256" s="73"/>
      <c r="H256" s="74"/>
      <c r="I256" s="73"/>
      <c r="J256" s="73"/>
      <c r="K256" s="73"/>
      <c r="L256" s="73"/>
      <c r="M256" s="74"/>
      <c r="N256" s="73"/>
      <c r="O256" s="73"/>
      <c r="P256" s="73"/>
      <c r="Q256" s="73"/>
      <c r="R256" s="74"/>
      <c r="S256" s="73"/>
      <c r="T256" s="73"/>
      <c r="U256" s="73"/>
      <c r="V256" s="73"/>
      <c r="W256" s="74"/>
      <c r="X256" s="73"/>
      <c r="Y256" s="67"/>
      <c r="Z256" s="67"/>
      <c r="AA256" s="67"/>
      <c r="AB256" s="74"/>
    </row>
    <row r="257" spans="1:28" x14ac:dyDescent="0.2">
      <c r="A257" s="57">
        <v>255</v>
      </c>
      <c r="D257"/>
    </row>
    <row r="258" spans="1:28" x14ac:dyDescent="0.2">
      <c r="A258" s="57">
        <v>256</v>
      </c>
      <c r="D258"/>
    </row>
    <row r="259" spans="1:28" x14ac:dyDescent="0.2">
      <c r="A259" s="57">
        <v>257</v>
      </c>
      <c r="D259"/>
    </row>
    <row r="260" spans="1:28" x14ac:dyDescent="0.2">
      <c r="A260" s="57">
        <v>258</v>
      </c>
      <c r="D260"/>
    </row>
    <row r="261" spans="1:28" ht="13.5" thickBot="1" x14ac:dyDescent="0.25">
      <c r="A261" s="66">
        <v>259</v>
      </c>
      <c r="B261" s="73"/>
      <c r="C261" s="73"/>
      <c r="D261" s="73"/>
      <c r="E261" s="73"/>
      <c r="F261" s="74"/>
      <c r="G261" s="73"/>
      <c r="H261" s="74"/>
      <c r="I261" s="73"/>
      <c r="J261" s="73"/>
      <c r="K261" s="73"/>
      <c r="L261" s="73"/>
      <c r="M261" s="74"/>
      <c r="N261" s="73"/>
      <c r="O261" s="73"/>
      <c r="P261" s="73"/>
      <c r="Q261" s="73"/>
      <c r="R261" s="74"/>
      <c r="S261" s="73"/>
      <c r="T261" s="73"/>
      <c r="U261" s="73"/>
      <c r="V261" s="73"/>
      <c r="W261" s="74"/>
      <c r="X261" s="73"/>
      <c r="Y261" s="67"/>
      <c r="Z261" s="67"/>
      <c r="AA261" s="67"/>
      <c r="AB261" s="74"/>
    </row>
    <row r="262" spans="1:28" x14ac:dyDescent="0.2">
      <c r="A262" s="57">
        <v>260</v>
      </c>
      <c r="D262"/>
    </row>
    <row r="263" spans="1:28" x14ac:dyDescent="0.2">
      <c r="A263" s="57">
        <v>261</v>
      </c>
      <c r="D263"/>
    </row>
    <row r="264" spans="1:28" x14ac:dyDescent="0.2">
      <c r="A264" s="57">
        <v>262</v>
      </c>
      <c r="D264"/>
    </row>
    <row r="265" spans="1:28" x14ac:dyDescent="0.2">
      <c r="A265" s="57">
        <v>263</v>
      </c>
      <c r="D265"/>
    </row>
    <row r="266" spans="1:28" ht="13.5" thickBot="1" x14ac:dyDescent="0.25">
      <c r="A266" s="66">
        <v>264</v>
      </c>
      <c r="B266" s="73"/>
      <c r="C266" s="73"/>
      <c r="D266" s="73"/>
      <c r="E266" s="73"/>
      <c r="F266" s="74"/>
      <c r="G266" s="73"/>
      <c r="H266" s="74"/>
      <c r="I266" s="73"/>
      <c r="J266" s="73"/>
      <c r="K266" s="73"/>
      <c r="L266" s="73"/>
      <c r="M266" s="74"/>
      <c r="N266" s="73"/>
      <c r="O266" s="73"/>
      <c r="P266" s="73"/>
      <c r="Q266" s="73"/>
      <c r="R266" s="74"/>
      <c r="S266" s="73"/>
      <c r="T266" s="73"/>
      <c r="U266" s="73"/>
      <c r="V266" s="73"/>
      <c r="W266" s="74"/>
      <c r="X266" s="73"/>
      <c r="Y266" s="67"/>
      <c r="Z266" s="67"/>
      <c r="AA266" s="67"/>
      <c r="AB266" s="74"/>
    </row>
    <row r="267" spans="1:28" x14ac:dyDescent="0.2">
      <c r="A267" s="57">
        <v>265</v>
      </c>
      <c r="D267"/>
    </row>
    <row r="268" spans="1:28" x14ac:dyDescent="0.2">
      <c r="A268" s="57">
        <v>266</v>
      </c>
      <c r="D268"/>
    </row>
    <row r="269" spans="1:28" x14ac:dyDescent="0.2">
      <c r="A269" s="57">
        <v>267</v>
      </c>
      <c r="D269"/>
    </row>
    <row r="270" spans="1:28" x14ac:dyDescent="0.2">
      <c r="A270" s="57">
        <v>268</v>
      </c>
      <c r="D270"/>
    </row>
    <row r="271" spans="1:28" ht="13.5" thickBot="1" x14ac:dyDescent="0.25">
      <c r="A271" s="66">
        <v>269</v>
      </c>
      <c r="B271" s="73"/>
      <c r="C271" s="73"/>
      <c r="D271" s="73"/>
      <c r="E271" s="73"/>
      <c r="F271" s="74"/>
      <c r="G271" s="73"/>
      <c r="H271" s="74"/>
      <c r="I271" s="73"/>
      <c r="J271" s="73"/>
      <c r="K271" s="73"/>
      <c r="L271" s="73"/>
      <c r="M271" s="74"/>
      <c r="N271" s="73"/>
      <c r="O271" s="73"/>
      <c r="P271" s="73"/>
      <c r="Q271" s="73"/>
      <c r="R271" s="74"/>
      <c r="S271" s="73"/>
      <c r="T271" s="73"/>
      <c r="U271" s="73"/>
      <c r="V271" s="73"/>
      <c r="W271" s="74"/>
      <c r="X271" s="73"/>
      <c r="Y271" s="67"/>
      <c r="Z271" s="67"/>
      <c r="AA271" s="67"/>
      <c r="AB271" s="74"/>
    </row>
    <row r="272" spans="1:28" x14ac:dyDescent="0.2">
      <c r="A272" s="57">
        <v>270</v>
      </c>
      <c r="D272"/>
    </row>
    <row r="273" spans="1:28" x14ac:dyDescent="0.2">
      <c r="A273" s="57">
        <v>271</v>
      </c>
      <c r="D273"/>
    </row>
    <row r="274" spans="1:28" x14ac:dyDescent="0.2">
      <c r="A274" s="57">
        <v>272</v>
      </c>
      <c r="D274"/>
    </row>
    <row r="275" spans="1:28" x14ac:dyDescent="0.2">
      <c r="A275" s="57">
        <v>273</v>
      </c>
      <c r="D275"/>
    </row>
    <row r="276" spans="1:28" ht="13.5" thickBot="1" x14ac:dyDescent="0.25">
      <c r="A276" s="66">
        <v>274</v>
      </c>
      <c r="B276" s="73"/>
      <c r="C276" s="73"/>
      <c r="D276" s="73"/>
      <c r="E276" s="73"/>
      <c r="F276" s="74"/>
      <c r="G276" s="73"/>
      <c r="H276" s="74"/>
      <c r="I276" s="73"/>
      <c r="J276" s="73"/>
      <c r="K276" s="73"/>
      <c r="L276" s="73"/>
      <c r="M276" s="74"/>
      <c r="N276" s="73"/>
      <c r="O276" s="73"/>
      <c r="P276" s="73"/>
      <c r="Q276" s="73"/>
      <c r="R276" s="74"/>
      <c r="S276" s="73"/>
      <c r="T276" s="73"/>
      <c r="U276" s="73"/>
      <c r="V276" s="73"/>
      <c r="W276" s="74"/>
      <c r="X276" s="73"/>
      <c r="Y276" s="67"/>
      <c r="Z276" s="67"/>
      <c r="AA276" s="67"/>
      <c r="AB276" s="74"/>
    </row>
    <row r="277" spans="1:28" x14ac:dyDescent="0.2">
      <c r="A277" s="57">
        <v>275</v>
      </c>
      <c r="D277"/>
    </row>
    <row r="278" spans="1:28" x14ac:dyDescent="0.2">
      <c r="A278" s="57">
        <v>276</v>
      </c>
      <c r="D278"/>
    </row>
    <row r="279" spans="1:28" x14ac:dyDescent="0.2">
      <c r="A279" s="57">
        <v>277</v>
      </c>
      <c r="D279"/>
    </row>
    <row r="280" spans="1:28" x14ac:dyDescent="0.2">
      <c r="A280" s="57">
        <v>278</v>
      </c>
      <c r="D280"/>
    </row>
    <row r="281" spans="1:28" ht="13.5" thickBot="1" x14ac:dyDescent="0.25">
      <c r="A281" s="66">
        <v>279</v>
      </c>
      <c r="B281" s="73"/>
      <c r="C281" s="73"/>
      <c r="D281" s="73"/>
      <c r="E281" s="73"/>
      <c r="F281" s="74"/>
      <c r="G281" s="73"/>
      <c r="H281" s="74"/>
      <c r="I281" s="73"/>
      <c r="J281" s="73"/>
      <c r="K281" s="73"/>
      <c r="L281" s="73"/>
      <c r="M281" s="74"/>
      <c r="N281" s="73"/>
      <c r="O281" s="73"/>
      <c r="P281" s="73"/>
      <c r="Q281" s="73"/>
      <c r="R281" s="74"/>
      <c r="S281" s="73"/>
      <c r="T281" s="73"/>
      <c r="U281" s="73"/>
      <c r="V281" s="73"/>
      <c r="W281" s="74"/>
      <c r="X281" s="73"/>
      <c r="Y281" s="67"/>
      <c r="Z281" s="67"/>
      <c r="AA281" s="67"/>
      <c r="AB281" s="74"/>
    </row>
    <row r="282" spans="1:28" x14ac:dyDescent="0.2">
      <c r="A282" s="57">
        <v>280</v>
      </c>
      <c r="D282"/>
    </row>
    <row r="283" spans="1:28" x14ac:dyDescent="0.2">
      <c r="A283" s="57">
        <v>281</v>
      </c>
      <c r="D283"/>
    </row>
    <row r="284" spans="1:28" x14ac:dyDescent="0.2">
      <c r="A284" s="57">
        <v>282</v>
      </c>
      <c r="D284"/>
    </row>
    <row r="285" spans="1:28" x14ac:dyDescent="0.2">
      <c r="A285" s="57">
        <v>283</v>
      </c>
      <c r="D285"/>
    </row>
    <row r="286" spans="1:28" ht="13.5" thickBot="1" x14ac:dyDescent="0.25">
      <c r="A286" s="66">
        <v>284</v>
      </c>
      <c r="B286" s="73"/>
      <c r="C286" s="73"/>
      <c r="D286" s="73"/>
      <c r="E286" s="73"/>
      <c r="F286" s="74"/>
      <c r="G286" s="73"/>
      <c r="H286" s="74"/>
      <c r="I286" s="73"/>
      <c r="J286" s="73"/>
      <c r="K286" s="73"/>
      <c r="L286" s="73"/>
      <c r="M286" s="74"/>
      <c r="N286" s="73"/>
      <c r="O286" s="73"/>
      <c r="P286" s="73"/>
      <c r="Q286" s="73"/>
      <c r="R286" s="74"/>
      <c r="S286" s="73"/>
      <c r="T286" s="73"/>
      <c r="U286" s="73"/>
      <c r="V286" s="73"/>
      <c r="W286" s="74"/>
      <c r="X286" s="73"/>
      <c r="Y286" s="67"/>
      <c r="Z286" s="67"/>
      <c r="AA286" s="67"/>
      <c r="AB286" s="74"/>
    </row>
    <row r="287" spans="1:28" x14ac:dyDescent="0.2">
      <c r="A287" s="57">
        <v>285</v>
      </c>
      <c r="D287"/>
    </row>
    <row r="288" spans="1:28" x14ac:dyDescent="0.2">
      <c r="A288" s="57">
        <v>286</v>
      </c>
      <c r="D288"/>
    </row>
    <row r="289" spans="1:28" x14ac:dyDescent="0.2">
      <c r="A289" s="57">
        <v>287</v>
      </c>
      <c r="D289"/>
    </row>
    <row r="290" spans="1:28" x14ac:dyDescent="0.2">
      <c r="A290" s="57">
        <v>288</v>
      </c>
      <c r="D290"/>
    </row>
    <row r="291" spans="1:28" ht="13.5" thickBot="1" x14ac:dyDescent="0.25">
      <c r="A291" s="66">
        <v>289</v>
      </c>
      <c r="B291" s="73"/>
      <c r="C291" s="73"/>
      <c r="D291" s="73"/>
      <c r="E291" s="73"/>
      <c r="F291" s="74"/>
      <c r="G291" s="73"/>
      <c r="H291" s="74"/>
      <c r="I291" s="73"/>
      <c r="J291" s="73"/>
      <c r="K291" s="73"/>
      <c r="L291" s="73"/>
      <c r="M291" s="74"/>
      <c r="N291" s="73"/>
      <c r="O291" s="73"/>
      <c r="P291" s="73"/>
      <c r="Q291" s="73"/>
      <c r="R291" s="74"/>
      <c r="S291" s="73"/>
      <c r="T291" s="73"/>
      <c r="U291" s="73"/>
      <c r="V291" s="73"/>
      <c r="W291" s="74"/>
      <c r="X291" s="73"/>
      <c r="Y291" s="67"/>
      <c r="Z291" s="67"/>
      <c r="AA291" s="67"/>
      <c r="AB291" s="74"/>
    </row>
    <row r="292" spans="1:28" x14ac:dyDescent="0.2">
      <c r="A292" s="57">
        <v>290</v>
      </c>
      <c r="D292"/>
    </row>
    <row r="293" spans="1:28" x14ac:dyDescent="0.2">
      <c r="A293" s="57">
        <v>291</v>
      </c>
      <c r="D293"/>
    </row>
    <row r="294" spans="1:28" x14ac:dyDescent="0.2">
      <c r="A294" s="57">
        <v>292</v>
      </c>
      <c r="D294"/>
    </row>
    <row r="295" spans="1:28" x14ac:dyDescent="0.2">
      <c r="A295" s="57">
        <v>293</v>
      </c>
      <c r="D295"/>
    </row>
    <row r="296" spans="1:28" ht="13.5" thickBot="1" x14ac:dyDescent="0.25">
      <c r="A296" s="66">
        <v>294</v>
      </c>
      <c r="B296" s="73"/>
      <c r="C296" s="73"/>
      <c r="D296" s="73"/>
      <c r="E296" s="73"/>
      <c r="F296" s="74"/>
      <c r="G296" s="73"/>
      <c r="H296" s="74"/>
      <c r="I296" s="73"/>
      <c r="J296" s="73"/>
      <c r="K296" s="73"/>
      <c r="L296" s="73"/>
      <c r="M296" s="74"/>
      <c r="N296" s="73"/>
      <c r="O296" s="73"/>
      <c r="P296" s="73"/>
      <c r="Q296" s="73"/>
      <c r="R296" s="74"/>
      <c r="S296" s="73"/>
      <c r="T296" s="73"/>
      <c r="U296" s="73"/>
      <c r="V296" s="73"/>
      <c r="W296" s="74"/>
      <c r="X296" s="73"/>
      <c r="Y296" s="67"/>
      <c r="Z296" s="67"/>
      <c r="AA296" s="67"/>
      <c r="AB296" s="74"/>
    </row>
    <row r="297" spans="1:28" x14ac:dyDescent="0.2">
      <c r="A297" s="57">
        <v>295</v>
      </c>
      <c r="D297"/>
    </row>
    <row r="298" spans="1:28" x14ac:dyDescent="0.2">
      <c r="A298" s="57">
        <v>296</v>
      </c>
      <c r="D298"/>
    </row>
    <row r="299" spans="1:28" x14ac:dyDescent="0.2">
      <c r="A299" s="57">
        <v>297</v>
      </c>
      <c r="D299"/>
    </row>
    <row r="300" spans="1:28" x14ac:dyDescent="0.2">
      <c r="A300" s="57">
        <v>298</v>
      </c>
      <c r="D300"/>
    </row>
    <row r="301" spans="1:28" ht="13.5" thickBot="1" x14ac:dyDescent="0.25">
      <c r="A301" s="66">
        <v>299</v>
      </c>
      <c r="B301" s="73"/>
      <c r="C301" s="73"/>
      <c r="D301" s="73"/>
      <c r="E301" s="73"/>
      <c r="F301" s="74"/>
      <c r="G301" s="73"/>
      <c r="H301" s="74"/>
      <c r="I301" s="73"/>
      <c r="J301" s="73"/>
      <c r="K301" s="73"/>
      <c r="L301" s="73"/>
      <c r="M301" s="74"/>
      <c r="N301" s="73"/>
      <c r="O301" s="73"/>
      <c r="P301" s="73"/>
      <c r="Q301" s="73"/>
      <c r="R301" s="74"/>
      <c r="S301" s="73"/>
      <c r="T301" s="73"/>
      <c r="U301" s="73"/>
      <c r="V301" s="73"/>
      <c r="W301" s="74"/>
      <c r="X301" s="73"/>
      <c r="Y301" s="67"/>
      <c r="Z301" s="67"/>
      <c r="AA301" s="67"/>
      <c r="AB301" s="74"/>
    </row>
    <row r="302" spans="1:28" x14ac:dyDescent="0.2">
      <c r="A302" s="57">
        <v>300</v>
      </c>
      <c r="D302"/>
    </row>
    <row r="303" spans="1:28" x14ac:dyDescent="0.2">
      <c r="A303" s="57">
        <v>301</v>
      </c>
      <c r="D303"/>
    </row>
    <row r="304" spans="1:28" x14ac:dyDescent="0.2">
      <c r="A304" s="57">
        <v>302</v>
      </c>
      <c r="D304"/>
    </row>
    <row r="305" spans="1:28" x14ac:dyDescent="0.2">
      <c r="A305" s="57">
        <v>303</v>
      </c>
      <c r="D305"/>
    </row>
    <row r="306" spans="1:28" ht="13.5" thickBot="1" x14ac:dyDescent="0.25">
      <c r="A306" s="66">
        <v>304</v>
      </c>
      <c r="B306" s="73"/>
      <c r="C306" s="73"/>
      <c r="D306" s="73"/>
      <c r="E306" s="73"/>
      <c r="F306" s="74"/>
      <c r="G306" s="73"/>
      <c r="H306" s="74"/>
      <c r="I306" s="73"/>
      <c r="J306" s="73"/>
      <c r="K306" s="73"/>
      <c r="L306" s="73"/>
      <c r="M306" s="74"/>
      <c r="N306" s="73"/>
      <c r="O306" s="73"/>
      <c r="P306" s="73"/>
      <c r="Q306" s="73"/>
      <c r="R306" s="74"/>
      <c r="S306" s="73"/>
      <c r="T306" s="73"/>
      <c r="U306" s="73"/>
      <c r="V306" s="73"/>
      <c r="W306" s="74"/>
      <c r="X306" s="73"/>
      <c r="Y306" s="67"/>
      <c r="Z306" s="67"/>
      <c r="AA306" s="67"/>
      <c r="AB306" s="74"/>
    </row>
    <row r="307" spans="1:28" x14ac:dyDescent="0.2">
      <c r="A307" s="57">
        <v>305</v>
      </c>
      <c r="D307"/>
    </row>
    <row r="308" spans="1:28" x14ac:dyDescent="0.2">
      <c r="A308" s="57">
        <v>306</v>
      </c>
      <c r="D308"/>
    </row>
    <row r="309" spans="1:28" x14ac:dyDescent="0.2">
      <c r="A309" s="57">
        <v>307</v>
      </c>
      <c r="D309"/>
    </row>
    <row r="310" spans="1:28" x14ac:dyDescent="0.2">
      <c r="A310" s="57">
        <v>308</v>
      </c>
      <c r="D310"/>
    </row>
    <row r="311" spans="1:28" ht="13.5" thickBot="1" x14ac:dyDescent="0.25">
      <c r="A311" s="66">
        <v>309</v>
      </c>
      <c r="B311" s="73"/>
      <c r="C311" s="73"/>
      <c r="D311" s="73"/>
      <c r="E311" s="73"/>
      <c r="F311" s="74"/>
      <c r="G311" s="73"/>
      <c r="H311" s="74"/>
      <c r="I311" s="73"/>
      <c r="J311" s="73"/>
      <c r="K311" s="73"/>
      <c r="L311" s="73"/>
      <c r="M311" s="74"/>
      <c r="N311" s="73"/>
      <c r="O311" s="73"/>
      <c r="P311" s="73"/>
      <c r="Q311" s="73"/>
      <c r="R311" s="74"/>
      <c r="S311" s="73"/>
      <c r="T311" s="73"/>
      <c r="U311" s="73"/>
      <c r="V311" s="73"/>
      <c r="W311" s="74"/>
      <c r="X311" s="73"/>
      <c r="Y311" s="67"/>
      <c r="Z311" s="67"/>
      <c r="AA311" s="67"/>
      <c r="AB311" s="74"/>
    </row>
    <row r="312" spans="1:28" x14ac:dyDescent="0.2">
      <c r="A312" s="57">
        <v>310</v>
      </c>
      <c r="D312"/>
    </row>
    <row r="313" spans="1:28" x14ac:dyDescent="0.2">
      <c r="A313" s="57">
        <v>311</v>
      </c>
      <c r="D313"/>
    </row>
    <row r="314" spans="1:28" x14ac:dyDescent="0.2">
      <c r="A314" s="57">
        <v>312</v>
      </c>
      <c r="D314"/>
    </row>
    <row r="315" spans="1:28" x14ac:dyDescent="0.2">
      <c r="A315" s="57">
        <v>313</v>
      </c>
      <c r="D315"/>
    </row>
    <row r="316" spans="1:28" ht="13.5" thickBot="1" x14ac:dyDescent="0.25">
      <c r="A316" s="66">
        <v>314</v>
      </c>
      <c r="B316" s="73"/>
      <c r="C316" s="73"/>
      <c r="D316" s="73"/>
      <c r="E316" s="73"/>
      <c r="F316" s="74"/>
      <c r="G316" s="73"/>
      <c r="H316" s="74"/>
      <c r="I316" s="73"/>
      <c r="J316" s="73"/>
      <c r="K316" s="73"/>
      <c r="L316" s="73"/>
      <c r="M316" s="74"/>
      <c r="N316" s="73"/>
      <c r="O316" s="73"/>
      <c r="P316" s="73"/>
      <c r="Q316" s="73"/>
      <c r="R316" s="74"/>
      <c r="S316" s="73"/>
      <c r="T316" s="73"/>
      <c r="U316" s="73"/>
      <c r="V316" s="73"/>
      <c r="W316" s="74"/>
      <c r="X316" s="73"/>
      <c r="Y316" s="67"/>
      <c r="Z316" s="67"/>
      <c r="AA316" s="67"/>
      <c r="AB316" s="74"/>
    </row>
    <row r="317" spans="1:28" x14ac:dyDescent="0.2">
      <c r="A317" s="57">
        <v>315</v>
      </c>
      <c r="D317"/>
    </row>
    <row r="318" spans="1:28" x14ac:dyDescent="0.2">
      <c r="A318" s="57">
        <v>316</v>
      </c>
      <c r="D318"/>
    </row>
    <row r="319" spans="1:28" x14ac:dyDescent="0.2">
      <c r="A319" s="57">
        <v>317</v>
      </c>
      <c r="D319"/>
    </row>
    <row r="320" spans="1:28" x14ac:dyDescent="0.2">
      <c r="A320" s="57">
        <v>318</v>
      </c>
      <c r="D320"/>
    </row>
    <row r="321" spans="1:28" ht="13.5" thickBot="1" x14ac:dyDescent="0.25">
      <c r="A321" s="66">
        <v>319</v>
      </c>
      <c r="B321" s="73"/>
      <c r="C321" s="73"/>
      <c r="D321" s="73"/>
      <c r="E321" s="73"/>
      <c r="F321" s="74"/>
      <c r="G321" s="73"/>
      <c r="H321" s="74"/>
      <c r="I321" s="73"/>
      <c r="J321" s="73"/>
      <c r="K321" s="73"/>
      <c r="L321" s="73"/>
      <c r="M321" s="74"/>
      <c r="N321" s="73"/>
      <c r="O321" s="73"/>
      <c r="P321" s="73"/>
      <c r="Q321" s="73"/>
      <c r="R321" s="74"/>
      <c r="S321" s="73"/>
      <c r="T321" s="73"/>
      <c r="U321" s="73"/>
      <c r="V321" s="73"/>
      <c r="W321" s="74"/>
      <c r="X321" s="73"/>
      <c r="Y321" s="67"/>
      <c r="Z321" s="67"/>
      <c r="AA321" s="67"/>
      <c r="AB321" s="74"/>
    </row>
    <row r="322" spans="1:28" x14ac:dyDescent="0.2">
      <c r="A322" s="57">
        <v>320</v>
      </c>
      <c r="D322"/>
    </row>
    <row r="323" spans="1:28" x14ac:dyDescent="0.2">
      <c r="A323" s="57">
        <v>321</v>
      </c>
      <c r="D323"/>
    </row>
    <row r="324" spans="1:28" x14ac:dyDescent="0.2">
      <c r="A324" s="57">
        <v>322</v>
      </c>
      <c r="D324"/>
    </row>
    <row r="325" spans="1:28" x14ac:dyDescent="0.2">
      <c r="A325" s="57">
        <v>323</v>
      </c>
      <c r="D325"/>
    </row>
    <row r="326" spans="1:28" ht="13.5" thickBot="1" x14ac:dyDescent="0.25">
      <c r="A326" s="66">
        <v>324</v>
      </c>
      <c r="B326" s="73"/>
      <c r="C326" s="73"/>
      <c r="D326" s="73"/>
      <c r="E326" s="73"/>
      <c r="F326" s="74"/>
      <c r="G326" s="73"/>
      <c r="H326" s="74"/>
      <c r="I326" s="73"/>
      <c r="J326" s="73"/>
      <c r="K326" s="73"/>
      <c r="L326" s="73"/>
      <c r="M326" s="74"/>
      <c r="N326" s="73"/>
      <c r="O326" s="73"/>
      <c r="P326" s="73"/>
      <c r="Q326" s="73"/>
      <c r="R326" s="74"/>
      <c r="S326" s="73"/>
      <c r="T326" s="73"/>
      <c r="U326" s="73"/>
      <c r="V326" s="73"/>
      <c r="W326" s="74"/>
      <c r="X326" s="73"/>
      <c r="Y326" s="67"/>
      <c r="Z326" s="67"/>
      <c r="AA326" s="67"/>
      <c r="AB326" s="74"/>
    </row>
    <row r="327" spans="1:28" x14ac:dyDescent="0.2">
      <c r="A327" s="57">
        <v>325</v>
      </c>
      <c r="D327"/>
    </row>
    <row r="328" spans="1:28" x14ac:dyDescent="0.2">
      <c r="A328" s="57">
        <v>326</v>
      </c>
      <c r="D328"/>
    </row>
    <row r="329" spans="1:28" x14ac:dyDescent="0.2">
      <c r="A329" s="57">
        <v>327</v>
      </c>
      <c r="D329"/>
    </row>
    <row r="330" spans="1:28" x14ac:dyDescent="0.2">
      <c r="A330" s="57">
        <v>328</v>
      </c>
      <c r="D330"/>
    </row>
    <row r="331" spans="1:28" ht="13.5" thickBot="1" x14ac:dyDescent="0.25">
      <c r="A331" s="66">
        <v>329</v>
      </c>
      <c r="B331" s="73"/>
      <c r="C331" s="73"/>
      <c r="D331" s="73"/>
      <c r="E331" s="73"/>
      <c r="F331" s="74"/>
      <c r="G331" s="73"/>
      <c r="H331" s="74"/>
      <c r="I331" s="73"/>
      <c r="J331" s="73"/>
      <c r="K331" s="73"/>
      <c r="L331" s="73"/>
      <c r="M331" s="74"/>
      <c r="N331" s="73"/>
      <c r="O331" s="73"/>
      <c r="P331" s="73"/>
      <c r="Q331" s="73"/>
      <c r="R331" s="74"/>
      <c r="S331" s="73"/>
      <c r="T331" s="73"/>
      <c r="U331" s="73"/>
      <c r="V331" s="73"/>
      <c r="W331" s="74"/>
      <c r="X331" s="73"/>
      <c r="Y331" s="67"/>
      <c r="Z331" s="67"/>
      <c r="AA331" s="67"/>
      <c r="AB331" s="74"/>
    </row>
    <row r="332" spans="1:28" x14ac:dyDescent="0.2">
      <c r="A332" s="57">
        <v>330</v>
      </c>
      <c r="D332"/>
    </row>
    <row r="333" spans="1:28" x14ac:dyDescent="0.2">
      <c r="A333" s="57">
        <v>331</v>
      </c>
      <c r="D333"/>
    </row>
    <row r="334" spans="1:28" x14ac:dyDescent="0.2">
      <c r="A334" s="57">
        <v>332</v>
      </c>
      <c r="D334"/>
    </row>
    <row r="335" spans="1:28" x14ac:dyDescent="0.2">
      <c r="A335" s="57">
        <v>333</v>
      </c>
      <c r="D335"/>
    </row>
    <row r="336" spans="1:28" ht="13.5" thickBot="1" x14ac:dyDescent="0.25">
      <c r="A336" s="66">
        <v>334</v>
      </c>
      <c r="B336" s="73"/>
      <c r="C336" s="73"/>
      <c r="D336" s="73"/>
      <c r="E336" s="73"/>
      <c r="F336" s="74"/>
      <c r="G336" s="73"/>
      <c r="H336" s="74"/>
      <c r="I336" s="73"/>
      <c r="J336" s="73"/>
      <c r="K336" s="73"/>
      <c r="L336" s="73"/>
      <c r="M336" s="74"/>
      <c r="N336" s="73"/>
      <c r="O336" s="73"/>
      <c r="P336" s="73"/>
      <c r="Q336" s="73"/>
      <c r="R336" s="74"/>
      <c r="S336" s="73"/>
      <c r="T336" s="73"/>
      <c r="U336" s="73"/>
      <c r="V336" s="73"/>
      <c r="W336" s="74"/>
      <c r="X336" s="73"/>
      <c r="Y336" s="67"/>
      <c r="Z336" s="67"/>
      <c r="AA336" s="67"/>
      <c r="AB336" s="74"/>
    </row>
    <row r="337" spans="1:28" x14ac:dyDescent="0.2">
      <c r="A337" s="57">
        <v>335</v>
      </c>
      <c r="D337"/>
    </row>
    <row r="338" spans="1:28" x14ac:dyDescent="0.2">
      <c r="A338" s="57">
        <v>336</v>
      </c>
      <c r="D338"/>
    </row>
    <row r="339" spans="1:28" x14ac:dyDescent="0.2">
      <c r="A339" s="57">
        <v>337</v>
      </c>
      <c r="D339"/>
    </row>
    <row r="340" spans="1:28" x14ac:dyDescent="0.2">
      <c r="A340" s="57">
        <v>338</v>
      </c>
      <c r="D340"/>
    </row>
    <row r="341" spans="1:28" ht="13.5" thickBot="1" x14ac:dyDescent="0.25">
      <c r="A341" s="66">
        <v>339</v>
      </c>
      <c r="B341" s="73"/>
      <c r="C341" s="73"/>
      <c r="D341" s="73"/>
      <c r="E341" s="73"/>
      <c r="F341" s="74"/>
      <c r="G341" s="73"/>
      <c r="H341" s="74"/>
      <c r="I341" s="73"/>
      <c r="J341" s="73"/>
      <c r="K341" s="73"/>
      <c r="L341" s="73"/>
      <c r="M341" s="74"/>
      <c r="N341" s="73"/>
      <c r="O341" s="73"/>
      <c r="P341" s="73"/>
      <c r="Q341" s="73"/>
      <c r="R341" s="74"/>
      <c r="S341" s="73"/>
      <c r="T341" s="73"/>
      <c r="U341" s="73"/>
      <c r="V341" s="73"/>
      <c r="W341" s="74"/>
      <c r="X341" s="73"/>
      <c r="Y341" s="67"/>
      <c r="Z341" s="67"/>
      <c r="AA341" s="67"/>
      <c r="AB341" s="74"/>
    </row>
    <row r="342" spans="1:28" x14ac:dyDescent="0.2">
      <c r="A342" s="57">
        <v>340</v>
      </c>
      <c r="D342"/>
    </row>
    <row r="343" spans="1:28" x14ac:dyDescent="0.2">
      <c r="A343" s="57">
        <v>341</v>
      </c>
      <c r="D343"/>
    </row>
    <row r="344" spans="1:28" x14ac:dyDescent="0.2">
      <c r="A344" s="57">
        <v>342</v>
      </c>
      <c r="D344"/>
    </row>
    <row r="345" spans="1:28" x14ac:dyDescent="0.2">
      <c r="A345" s="57">
        <v>343</v>
      </c>
      <c r="D345"/>
    </row>
    <row r="346" spans="1:28" ht="13.5" thickBot="1" x14ac:dyDescent="0.25">
      <c r="A346" s="66">
        <v>344</v>
      </c>
      <c r="B346" s="73"/>
      <c r="C346" s="73"/>
      <c r="D346" s="73"/>
      <c r="E346" s="73"/>
      <c r="F346" s="74"/>
      <c r="G346" s="73"/>
      <c r="H346" s="74"/>
      <c r="I346" s="73"/>
      <c r="J346" s="73"/>
      <c r="K346" s="73"/>
      <c r="L346" s="73"/>
      <c r="M346" s="74"/>
      <c r="N346" s="73"/>
      <c r="O346" s="73"/>
      <c r="P346" s="73"/>
      <c r="Q346" s="73"/>
      <c r="R346" s="74"/>
      <c r="S346" s="73"/>
      <c r="T346" s="73"/>
      <c r="U346" s="73"/>
      <c r="V346" s="73"/>
      <c r="W346" s="74"/>
      <c r="X346" s="73"/>
      <c r="Y346" s="67"/>
      <c r="Z346" s="67"/>
      <c r="AA346" s="67"/>
      <c r="AB346" s="74"/>
    </row>
    <row r="347" spans="1:28" x14ac:dyDescent="0.2">
      <c r="A347" s="57">
        <v>345</v>
      </c>
      <c r="D347"/>
    </row>
    <row r="348" spans="1:28" x14ac:dyDescent="0.2">
      <c r="A348" s="57">
        <v>346</v>
      </c>
      <c r="D348"/>
    </row>
    <row r="349" spans="1:28" x14ac:dyDescent="0.2">
      <c r="A349" s="57">
        <v>347</v>
      </c>
      <c r="D349"/>
    </row>
    <row r="350" spans="1:28" x14ac:dyDescent="0.2">
      <c r="A350" s="57">
        <v>348</v>
      </c>
      <c r="D350"/>
    </row>
    <row r="351" spans="1:28" ht="13.5" thickBot="1" x14ac:dyDescent="0.25">
      <c r="A351" s="66">
        <v>349</v>
      </c>
      <c r="B351" s="73"/>
      <c r="C351" s="73"/>
      <c r="D351" s="73"/>
      <c r="E351" s="73"/>
      <c r="F351" s="74"/>
      <c r="G351" s="73"/>
      <c r="H351" s="74"/>
      <c r="I351" s="73"/>
      <c r="J351" s="73"/>
      <c r="K351" s="73"/>
      <c r="L351" s="73"/>
      <c r="M351" s="74"/>
      <c r="N351" s="73"/>
      <c r="O351" s="73"/>
      <c r="P351" s="73"/>
      <c r="Q351" s="73"/>
      <c r="R351" s="74"/>
      <c r="S351" s="73"/>
      <c r="T351" s="73"/>
      <c r="U351" s="73"/>
      <c r="V351" s="73"/>
      <c r="W351" s="74"/>
      <c r="X351" s="73"/>
      <c r="Y351" s="67"/>
      <c r="Z351" s="67"/>
      <c r="AA351" s="67"/>
      <c r="AB351" s="74"/>
    </row>
    <row r="352" spans="1:28" x14ac:dyDescent="0.2">
      <c r="A352" s="57">
        <v>350</v>
      </c>
      <c r="D352"/>
    </row>
    <row r="353" spans="1:28" x14ac:dyDescent="0.2">
      <c r="A353" s="57">
        <v>351</v>
      </c>
      <c r="D353"/>
    </row>
    <row r="354" spans="1:28" x14ac:dyDescent="0.2">
      <c r="A354" s="57">
        <v>352</v>
      </c>
      <c r="D354"/>
    </row>
    <row r="355" spans="1:28" x14ac:dyDescent="0.2">
      <c r="A355" s="57">
        <v>353</v>
      </c>
      <c r="D355"/>
    </row>
    <row r="356" spans="1:28" ht="13.5" thickBot="1" x14ac:dyDescent="0.25">
      <c r="A356" s="66">
        <v>354</v>
      </c>
      <c r="B356" s="73"/>
      <c r="C356" s="73"/>
      <c r="D356" s="73"/>
      <c r="E356" s="73"/>
      <c r="F356" s="74"/>
      <c r="G356" s="73"/>
      <c r="H356" s="74"/>
      <c r="I356" s="73"/>
      <c r="J356" s="73"/>
      <c r="K356" s="73"/>
      <c r="L356" s="73"/>
      <c r="M356" s="74"/>
      <c r="N356" s="73"/>
      <c r="O356" s="73"/>
      <c r="P356" s="73"/>
      <c r="Q356" s="73"/>
      <c r="R356" s="74"/>
      <c r="S356" s="73"/>
      <c r="T356" s="73"/>
      <c r="U356" s="73"/>
      <c r="V356" s="73"/>
      <c r="W356" s="74"/>
      <c r="X356" s="73"/>
      <c r="Y356" s="67"/>
      <c r="Z356" s="67"/>
      <c r="AA356" s="67"/>
      <c r="AB356" s="74"/>
    </row>
    <row r="357" spans="1:28" x14ac:dyDescent="0.2">
      <c r="A357" s="57">
        <v>355</v>
      </c>
      <c r="D357"/>
    </row>
    <row r="358" spans="1:28" x14ac:dyDescent="0.2">
      <c r="A358" s="57">
        <v>356</v>
      </c>
      <c r="D358"/>
    </row>
    <row r="359" spans="1:28" x14ac:dyDescent="0.2">
      <c r="A359" s="57">
        <v>357</v>
      </c>
      <c r="D359"/>
    </row>
    <row r="360" spans="1:28" x14ac:dyDescent="0.2">
      <c r="A360" s="57">
        <v>358</v>
      </c>
      <c r="D360"/>
    </row>
    <row r="361" spans="1:28" ht="13.5" thickBot="1" x14ac:dyDescent="0.25">
      <c r="A361" s="66">
        <v>359</v>
      </c>
      <c r="B361" s="73"/>
      <c r="C361" s="73"/>
      <c r="D361" s="73"/>
      <c r="E361" s="73"/>
      <c r="F361" s="74"/>
      <c r="G361" s="73"/>
      <c r="H361" s="74"/>
      <c r="I361" s="73"/>
      <c r="J361" s="73"/>
      <c r="K361" s="73"/>
      <c r="L361" s="73"/>
      <c r="M361" s="74"/>
      <c r="N361" s="73"/>
      <c r="O361" s="73"/>
      <c r="P361" s="73"/>
      <c r="Q361" s="73"/>
      <c r="R361" s="74"/>
      <c r="S361" s="73"/>
      <c r="T361" s="73"/>
      <c r="U361" s="73"/>
      <c r="V361" s="73"/>
      <c r="W361" s="74"/>
      <c r="X361" s="73"/>
      <c r="Y361" s="67"/>
      <c r="Z361" s="67"/>
      <c r="AA361" s="67"/>
      <c r="AB361" s="74"/>
    </row>
    <row r="362" spans="1:28" x14ac:dyDescent="0.2">
      <c r="A362" s="57">
        <v>360</v>
      </c>
      <c r="D362"/>
    </row>
    <row r="363" spans="1:28" x14ac:dyDescent="0.2">
      <c r="A363" s="57">
        <v>361</v>
      </c>
      <c r="D363"/>
    </row>
    <row r="364" spans="1:28" x14ac:dyDescent="0.2">
      <c r="A364" s="57">
        <v>362</v>
      </c>
      <c r="D364"/>
    </row>
    <row r="365" spans="1:28" x14ac:dyDescent="0.2">
      <c r="A365" s="57">
        <v>363</v>
      </c>
      <c r="D365"/>
    </row>
    <row r="366" spans="1:28" ht="13.5" thickBot="1" x14ac:dyDescent="0.25">
      <c r="A366" s="66">
        <v>364</v>
      </c>
      <c r="B366" s="73"/>
      <c r="C366" s="73"/>
      <c r="D366" s="73"/>
      <c r="E366" s="73"/>
      <c r="F366" s="74"/>
      <c r="G366" s="73"/>
      <c r="H366" s="74"/>
      <c r="I366" s="73"/>
      <c r="J366" s="73"/>
      <c r="K366" s="73"/>
      <c r="L366" s="73"/>
      <c r="M366" s="74"/>
      <c r="N366" s="73"/>
      <c r="O366" s="73"/>
      <c r="P366" s="73"/>
      <c r="Q366" s="73"/>
      <c r="R366" s="74"/>
      <c r="S366" s="73"/>
      <c r="T366" s="73"/>
      <c r="U366" s="73"/>
      <c r="V366" s="73"/>
      <c r="W366" s="74"/>
      <c r="X366" s="73"/>
      <c r="Y366" s="67"/>
      <c r="Z366" s="67"/>
      <c r="AA366" s="67"/>
      <c r="AB366" s="74"/>
    </row>
    <row r="367" spans="1:28" x14ac:dyDescent="0.2">
      <c r="A367" s="57">
        <v>365</v>
      </c>
      <c r="D367"/>
    </row>
    <row r="368" spans="1:28" x14ac:dyDescent="0.2">
      <c r="A368" s="57">
        <v>366</v>
      </c>
      <c r="D368"/>
    </row>
    <row r="369" spans="1:28" x14ac:dyDescent="0.2">
      <c r="A369" s="57">
        <v>367</v>
      </c>
      <c r="D369"/>
    </row>
    <row r="370" spans="1:28" x14ac:dyDescent="0.2">
      <c r="A370" s="57">
        <v>368</v>
      </c>
      <c r="D370"/>
    </row>
    <row r="371" spans="1:28" ht="13.5" thickBot="1" x14ac:dyDescent="0.25">
      <c r="A371" s="66">
        <v>369</v>
      </c>
      <c r="B371" s="73"/>
      <c r="C371" s="73"/>
      <c r="D371" s="73"/>
      <c r="E371" s="73"/>
      <c r="F371" s="74"/>
      <c r="G371" s="73"/>
      <c r="H371" s="74"/>
      <c r="I371" s="73"/>
      <c r="J371" s="73"/>
      <c r="K371" s="73"/>
      <c r="L371" s="73"/>
      <c r="M371" s="74"/>
      <c r="N371" s="73"/>
      <c r="O371" s="73"/>
      <c r="P371" s="73"/>
      <c r="Q371" s="73"/>
      <c r="R371" s="74"/>
      <c r="S371" s="73"/>
      <c r="T371" s="73"/>
      <c r="U371" s="73"/>
      <c r="V371" s="73"/>
      <c r="W371" s="74"/>
      <c r="X371" s="73"/>
      <c r="Y371" s="67"/>
      <c r="Z371" s="67"/>
      <c r="AA371" s="67"/>
      <c r="AB371" s="74"/>
    </row>
    <row r="372" spans="1:28" x14ac:dyDescent="0.2">
      <c r="A372" s="57">
        <v>370</v>
      </c>
      <c r="D372"/>
    </row>
    <row r="373" spans="1:28" x14ac:dyDescent="0.2">
      <c r="A373" s="57">
        <v>371</v>
      </c>
      <c r="D373"/>
    </row>
    <row r="374" spans="1:28" x14ac:dyDescent="0.2">
      <c r="A374" s="57">
        <v>372</v>
      </c>
      <c r="D374"/>
    </row>
    <row r="375" spans="1:28" x14ac:dyDescent="0.2">
      <c r="A375" s="57">
        <v>373</v>
      </c>
      <c r="D375"/>
    </row>
    <row r="376" spans="1:28" ht="13.5" thickBot="1" x14ac:dyDescent="0.25">
      <c r="A376" s="66">
        <v>374</v>
      </c>
      <c r="B376" s="73"/>
      <c r="C376" s="73"/>
      <c r="D376" s="73"/>
      <c r="E376" s="73"/>
      <c r="F376" s="74"/>
      <c r="G376" s="73"/>
      <c r="H376" s="74"/>
      <c r="I376" s="73"/>
      <c r="J376" s="73"/>
      <c r="K376" s="73"/>
      <c r="L376" s="73"/>
      <c r="M376" s="74"/>
      <c r="N376" s="73"/>
      <c r="O376" s="73"/>
      <c r="P376" s="73"/>
      <c r="Q376" s="73"/>
      <c r="R376" s="74"/>
      <c r="S376" s="73"/>
      <c r="T376" s="73"/>
      <c r="U376" s="73"/>
      <c r="V376" s="73"/>
      <c r="W376" s="74"/>
      <c r="X376" s="73"/>
      <c r="Y376" s="67"/>
      <c r="Z376" s="67"/>
      <c r="AA376" s="67"/>
      <c r="AB376" s="74"/>
    </row>
    <row r="377" spans="1:28" x14ac:dyDescent="0.2">
      <c r="A377" s="57">
        <v>375</v>
      </c>
      <c r="D377"/>
    </row>
    <row r="378" spans="1:28" x14ac:dyDescent="0.2">
      <c r="A378" s="57">
        <v>376</v>
      </c>
      <c r="D378"/>
    </row>
    <row r="379" spans="1:28" x14ac:dyDescent="0.2">
      <c r="A379" s="57">
        <v>377</v>
      </c>
      <c r="D379"/>
    </row>
    <row r="380" spans="1:28" x14ac:dyDescent="0.2">
      <c r="A380" s="57">
        <v>378</v>
      </c>
      <c r="D380"/>
    </row>
    <row r="381" spans="1:28" ht="13.5" thickBot="1" x14ac:dyDescent="0.25">
      <c r="A381" s="66">
        <v>379</v>
      </c>
      <c r="B381" s="73"/>
      <c r="C381" s="73"/>
      <c r="D381" s="73"/>
      <c r="E381" s="73"/>
      <c r="F381" s="74"/>
      <c r="G381" s="73"/>
      <c r="H381" s="74"/>
      <c r="I381" s="73"/>
      <c r="J381" s="73"/>
      <c r="K381" s="73"/>
      <c r="L381" s="73"/>
      <c r="M381" s="74"/>
      <c r="N381" s="73"/>
      <c r="O381" s="73"/>
      <c r="P381" s="73"/>
      <c r="Q381" s="73"/>
      <c r="R381" s="74"/>
      <c r="S381" s="73"/>
      <c r="T381" s="73"/>
      <c r="U381" s="73"/>
      <c r="V381" s="73"/>
      <c r="W381" s="74"/>
      <c r="X381" s="73"/>
      <c r="Y381" s="67"/>
      <c r="Z381" s="67"/>
      <c r="AA381" s="67"/>
      <c r="AB381" s="74"/>
    </row>
    <row r="382" spans="1:28" x14ac:dyDescent="0.2">
      <c r="A382" s="57">
        <v>380</v>
      </c>
      <c r="D382"/>
    </row>
    <row r="383" spans="1:28" x14ac:dyDescent="0.2">
      <c r="A383" s="57">
        <v>381</v>
      </c>
      <c r="D383"/>
    </row>
    <row r="384" spans="1:28" x14ac:dyDescent="0.2">
      <c r="A384" s="57">
        <v>382</v>
      </c>
      <c r="D384"/>
    </row>
    <row r="385" spans="1:28" x14ac:dyDescent="0.2">
      <c r="A385" s="57">
        <v>383</v>
      </c>
      <c r="D385"/>
    </row>
    <row r="386" spans="1:28" ht="13.5" thickBot="1" x14ac:dyDescent="0.25">
      <c r="A386" s="66">
        <v>384</v>
      </c>
      <c r="B386" s="73"/>
      <c r="C386" s="73"/>
      <c r="D386" s="73"/>
      <c r="E386" s="73"/>
      <c r="F386" s="74"/>
      <c r="G386" s="73"/>
      <c r="H386" s="74"/>
      <c r="I386" s="73"/>
      <c r="J386" s="73"/>
      <c r="K386" s="73"/>
      <c r="L386" s="73"/>
      <c r="M386" s="74"/>
      <c r="N386" s="73"/>
      <c r="O386" s="73"/>
      <c r="P386" s="73"/>
      <c r="Q386" s="73"/>
      <c r="R386" s="74"/>
      <c r="S386" s="73"/>
      <c r="T386" s="73"/>
      <c r="U386" s="73"/>
      <c r="V386" s="73"/>
      <c r="W386" s="74"/>
      <c r="X386" s="73"/>
      <c r="Y386" s="67"/>
      <c r="Z386" s="67"/>
      <c r="AA386" s="67"/>
      <c r="AB386" s="74"/>
    </row>
    <row r="387" spans="1:28" x14ac:dyDescent="0.2">
      <c r="A387" s="57">
        <v>385</v>
      </c>
      <c r="D387"/>
    </row>
    <row r="388" spans="1:28" x14ac:dyDescent="0.2">
      <c r="A388" s="57">
        <v>386</v>
      </c>
      <c r="D388"/>
    </row>
    <row r="389" spans="1:28" x14ac:dyDescent="0.2">
      <c r="A389" s="57">
        <v>387</v>
      </c>
      <c r="D389"/>
    </row>
    <row r="390" spans="1:28" x14ac:dyDescent="0.2">
      <c r="A390" s="57">
        <v>388</v>
      </c>
      <c r="D390"/>
    </row>
    <row r="391" spans="1:28" ht="13.5" thickBot="1" x14ac:dyDescent="0.25">
      <c r="A391" s="66">
        <v>389</v>
      </c>
      <c r="B391" s="73"/>
      <c r="C391" s="73"/>
      <c r="D391" s="73"/>
      <c r="E391" s="73"/>
      <c r="F391" s="74"/>
      <c r="G391" s="73"/>
      <c r="H391" s="74"/>
      <c r="I391" s="73"/>
      <c r="J391" s="73"/>
      <c r="K391" s="73"/>
      <c r="L391" s="73"/>
      <c r="M391" s="74"/>
      <c r="N391" s="73"/>
      <c r="O391" s="73"/>
      <c r="P391" s="73"/>
      <c r="Q391" s="73"/>
      <c r="R391" s="74"/>
      <c r="S391" s="73"/>
      <c r="T391" s="73"/>
      <c r="U391" s="73"/>
      <c r="V391" s="73"/>
      <c r="W391" s="74"/>
      <c r="X391" s="73"/>
      <c r="Y391" s="67"/>
      <c r="Z391" s="67"/>
      <c r="AA391" s="67"/>
      <c r="AB391" s="74"/>
    </row>
    <row r="392" spans="1:28" x14ac:dyDescent="0.2">
      <c r="A392" s="57">
        <v>390</v>
      </c>
      <c r="D392"/>
    </row>
    <row r="393" spans="1:28" x14ac:dyDescent="0.2">
      <c r="A393" s="57">
        <v>391</v>
      </c>
      <c r="D393"/>
    </row>
    <row r="394" spans="1:28" x14ac:dyDescent="0.2">
      <c r="A394" s="57">
        <v>392</v>
      </c>
      <c r="D394"/>
    </row>
    <row r="395" spans="1:28" x14ac:dyDescent="0.2">
      <c r="A395" s="57">
        <v>393</v>
      </c>
      <c r="D395"/>
    </row>
    <row r="396" spans="1:28" ht="13.5" thickBot="1" x14ac:dyDescent="0.25">
      <c r="A396" s="66">
        <v>394</v>
      </c>
      <c r="B396" s="73"/>
      <c r="C396" s="73"/>
      <c r="D396" s="73"/>
      <c r="E396" s="73"/>
      <c r="F396" s="74"/>
      <c r="G396" s="73"/>
      <c r="H396" s="74"/>
      <c r="I396" s="73"/>
      <c r="J396" s="73"/>
      <c r="K396" s="73"/>
      <c r="L396" s="73"/>
      <c r="M396" s="74"/>
      <c r="N396" s="73"/>
      <c r="O396" s="73"/>
      <c r="P396" s="73"/>
      <c r="Q396" s="73"/>
      <c r="R396" s="74"/>
      <c r="S396" s="73"/>
      <c r="T396" s="73"/>
      <c r="U396" s="73"/>
      <c r="V396" s="73"/>
      <c r="W396" s="74"/>
      <c r="X396" s="73"/>
      <c r="Y396" s="67"/>
      <c r="Z396" s="67"/>
      <c r="AA396" s="67"/>
      <c r="AB396" s="74"/>
    </row>
    <row r="397" spans="1:28" x14ac:dyDescent="0.2">
      <c r="A397" s="57">
        <v>395</v>
      </c>
      <c r="D397"/>
    </row>
    <row r="398" spans="1:28" x14ac:dyDescent="0.2">
      <c r="A398" s="57">
        <v>396</v>
      </c>
      <c r="D398"/>
    </row>
    <row r="399" spans="1:28" x14ac:dyDescent="0.2">
      <c r="A399" s="57">
        <v>397</v>
      </c>
      <c r="D399"/>
    </row>
    <row r="400" spans="1:28" x14ac:dyDescent="0.2">
      <c r="A400" s="57">
        <v>398</v>
      </c>
      <c r="D400"/>
    </row>
    <row r="401" spans="1:28" ht="13.5" thickBot="1" x14ac:dyDescent="0.25">
      <c r="A401" s="66">
        <v>399</v>
      </c>
      <c r="B401" s="73"/>
      <c r="C401" s="73"/>
      <c r="D401" s="73"/>
      <c r="E401" s="73"/>
      <c r="F401" s="74"/>
      <c r="G401" s="73"/>
      <c r="H401" s="74"/>
      <c r="I401" s="73"/>
      <c r="J401" s="73"/>
      <c r="K401" s="73"/>
      <c r="L401" s="73"/>
      <c r="M401" s="74"/>
      <c r="N401" s="73"/>
      <c r="O401" s="73"/>
      <c r="P401" s="73"/>
      <c r="Q401" s="73"/>
      <c r="R401" s="74"/>
      <c r="S401" s="73"/>
      <c r="T401" s="73"/>
      <c r="U401" s="73"/>
      <c r="V401" s="73"/>
      <c r="W401" s="74"/>
      <c r="X401" s="73"/>
      <c r="Y401" s="67"/>
      <c r="Z401" s="67"/>
      <c r="AA401" s="67"/>
      <c r="AB401" s="74"/>
    </row>
    <row r="402" spans="1:28" x14ac:dyDescent="0.2">
      <c r="A402" s="57">
        <v>400</v>
      </c>
      <c r="D402"/>
    </row>
    <row r="403" spans="1:28" x14ac:dyDescent="0.2">
      <c r="A403" s="57">
        <v>401</v>
      </c>
      <c r="D403"/>
    </row>
    <row r="404" spans="1:28" x14ac:dyDescent="0.2">
      <c r="A404" s="57">
        <v>402</v>
      </c>
      <c r="D404"/>
    </row>
    <row r="405" spans="1:28" x14ac:dyDescent="0.2">
      <c r="A405" s="57">
        <v>403</v>
      </c>
      <c r="D405"/>
    </row>
    <row r="406" spans="1:28" ht="13.5" thickBot="1" x14ac:dyDescent="0.25">
      <c r="A406" s="66">
        <v>404</v>
      </c>
      <c r="B406" s="73"/>
      <c r="C406" s="73"/>
      <c r="D406" s="73"/>
      <c r="E406" s="73"/>
      <c r="F406" s="74"/>
      <c r="G406" s="73"/>
      <c r="H406" s="74"/>
      <c r="I406" s="73"/>
      <c r="J406" s="73"/>
      <c r="K406" s="73"/>
      <c r="L406" s="73"/>
      <c r="M406" s="74"/>
      <c r="N406" s="73"/>
      <c r="O406" s="73"/>
      <c r="P406" s="73"/>
      <c r="Q406" s="73"/>
      <c r="R406" s="74"/>
      <c r="S406" s="73"/>
      <c r="T406" s="73"/>
      <c r="U406" s="73"/>
      <c r="V406" s="73"/>
      <c r="W406" s="74"/>
      <c r="X406" s="73"/>
      <c r="Y406" s="67"/>
      <c r="Z406" s="67"/>
      <c r="AA406" s="67"/>
      <c r="AB406" s="74"/>
    </row>
    <row r="407" spans="1:28" x14ac:dyDescent="0.2">
      <c r="A407" s="57">
        <v>405</v>
      </c>
      <c r="D407"/>
    </row>
    <row r="408" spans="1:28" x14ac:dyDescent="0.2">
      <c r="A408" s="57">
        <v>406</v>
      </c>
      <c r="D408"/>
    </row>
    <row r="409" spans="1:28" x14ac:dyDescent="0.2">
      <c r="A409" s="57">
        <v>407</v>
      </c>
      <c r="D409"/>
    </row>
    <row r="410" spans="1:28" x14ac:dyDescent="0.2">
      <c r="A410" s="57">
        <v>408</v>
      </c>
      <c r="D410"/>
    </row>
    <row r="411" spans="1:28" ht="13.5" thickBot="1" x14ac:dyDescent="0.25">
      <c r="A411" s="66">
        <v>409</v>
      </c>
      <c r="B411" s="73"/>
      <c r="C411" s="73"/>
      <c r="D411" s="73"/>
      <c r="E411" s="73"/>
      <c r="F411" s="74"/>
      <c r="G411" s="73"/>
      <c r="H411" s="74"/>
      <c r="I411" s="73"/>
      <c r="J411" s="73"/>
      <c r="K411" s="73"/>
      <c r="L411" s="73"/>
      <c r="M411" s="74"/>
      <c r="N411" s="73"/>
      <c r="O411" s="73"/>
      <c r="P411" s="73"/>
      <c r="Q411" s="73"/>
      <c r="R411" s="74"/>
      <c r="S411" s="73"/>
      <c r="T411" s="73"/>
      <c r="U411" s="73"/>
      <c r="V411" s="73"/>
      <c r="W411" s="74"/>
      <c r="X411" s="73"/>
      <c r="Y411" s="67"/>
      <c r="Z411" s="67"/>
      <c r="AA411" s="67"/>
      <c r="AB411" s="74"/>
    </row>
    <row r="412" spans="1:28" x14ac:dyDescent="0.2">
      <c r="A412" s="57">
        <v>410</v>
      </c>
      <c r="D412"/>
    </row>
    <row r="413" spans="1:28" x14ac:dyDescent="0.2">
      <c r="A413" s="57">
        <v>411</v>
      </c>
      <c r="D413"/>
    </row>
    <row r="414" spans="1:28" x14ac:dyDescent="0.2">
      <c r="A414" s="57">
        <v>412</v>
      </c>
      <c r="D414"/>
    </row>
    <row r="415" spans="1:28" x14ac:dyDescent="0.2">
      <c r="A415" s="57">
        <v>413</v>
      </c>
      <c r="D415"/>
    </row>
    <row r="416" spans="1:28" ht="13.5" thickBot="1" x14ac:dyDescent="0.25">
      <c r="A416" s="66">
        <v>414</v>
      </c>
      <c r="B416" s="73"/>
      <c r="C416" s="73"/>
      <c r="D416" s="73"/>
      <c r="E416" s="73"/>
      <c r="F416" s="74"/>
      <c r="G416" s="73"/>
      <c r="H416" s="74"/>
      <c r="I416" s="73"/>
      <c r="J416" s="73"/>
      <c r="K416" s="73"/>
      <c r="L416" s="73"/>
      <c r="M416" s="74"/>
      <c r="N416" s="73"/>
      <c r="O416" s="73"/>
      <c r="P416" s="73"/>
      <c r="Q416" s="73"/>
      <c r="R416" s="74"/>
      <c r="S416" s="73"/>
      <c r="T416" s="73"/>
      <c r="U416" s="73"/>
      <c r="V416" s="73"/>
      <c r="W416" s="74"/>
      <c r="X416" s="73"/>
      <c r="Y416" s="67"/>
      <c r="Z416" s="67"/>
      <c r="AA416" s="67"/>
      <c r="AB416" s="74"/>
    </row>
    <row r="417" spans="1:28" x14ac:dyDescent="0.2">
      <c r="A417" s="57">
        <v>415</v>
      </c>
      <c r="D417"/>
    </row>
    <row r="418" spans="1:28" x14ac:dyDescent="0.2">
      <c r="A418" s="57">
        <v>416</v>
      </c>
      <c r="D418"/>
    </row>
    <row r="419" spans="1:28" x14ac:dyDescent="0.2">
      <c r="A419" s="57">
        <v>417</v>
      </c>
      <c r="D419"/>
    </row>
    <row r="420" spans="1:28" x14ac:dyDescent="0.2">
      <c r="A420" s="57">
        <v>418</v>
      </c>
      <c r="D420"/>
    </row>
    <row r="421" spans="1:28" ht="13.5" thickBot="1" x14ac:dyDescent="0.25">
      <c r="A421" s="66">
        <v>419</v>
      </c>
      <c r="B421" s="73"/>
      <c r="C421" s="73"/>
      <c r="D421" s="73"/>
      <c r="E421" s="73"/>
      <c r="F421" s="74"/>
      <c r="G421" s="73"/>
      <c r="H421" s="74"/>
      <c r="I421" s="73"/>
      <c r="J421" s="73"/>
      <c r="K421" s="73"/>
      <c r="L421" s="73"/>
      <c r="M421" s="74"/>
      <c r="N421" s="73"/>
      <c r="O421" s="73"/>
      <c r="P421" s="73"/>
      <c r="Q421" s="73"/>
      <c r="R421" s="74"/>
      <c r="S421" s="73"/>
      <c r="T421" s="73"/>
      <c r="U421" s="73"/>
      <c r="V421" s="73"/>
      <c r="W421" s="74"/>
      <c r="X421" s="73"/>
      <c r="Y421" s="67"/>
      <c r="Z421" s="67"/>
      <c r="AA421" s="67"/>
      <c r="AB421" s="74"/>
    </row>
    <row r="422" spans="1:28" x14ac:dyDescent="0.2">
      <c r="A422" s="57">
        <v>420</v>
      </c>
      <c r="D422"/>
    </row>
    <row r="423" spans="1:28" x14ac:dyDescent="0.2">
      <c r="A423" s="57">
        <v>421</v>
      </c>
      <c r="D423"/>
    </row>
    <row r="424" spans="1:28" x14ac:dyDescent="0.2">
      <c r="A424" s="57">
        <v>422</v>
      </c>
      <c r="D424"/>
    </row>
    <row r="425" spans="1:28" x14ac:dyDescent="0.2">
      <c r="A425" s="57">
        <v>423</v>
      </c>
      <c r="D425"/>
    </row>
    <row r="426" spans="1:28" ht="13.5" thickBot="1" x14ac:dyDescent="0.25">
      <c r="A426" s="66">
        <v>424</v>
      </c>
      <c r="B426" s="73"/>
      <c r="C426" s="73"/>
      <c r="D426" s="73"/>
      <c r="E426" s="73"/>
      <c r="F426" s="74"/>
      <c r="G426" s="73"/>
      <c r="H426" s="74"/>
      <c r="I426" s="73"/>
      <c r="J426" s="73"/>
      <c r="K426" s="73"/>
      <c r="L426" s="73"/>
      <c r="M426" s="74"/>
      <c r="N426" s="73"/>
      <c r="O426" s="73"/>
      <c r="P426" s="73"/>
      <c r="Q426" s="73"/>
      <c r="R426" s="74"/>
      <c r="S426" s="73"/>
      <c r="T426" s="73"/>
      <c r="U426" s="73"/>
      <c r="V426" s="73"/>
      <c r="W426" s="74"/>
      <c r="X426" s="73"/>
      <c r="Y426" s="67"/>
      <c r="Z426" s="67"/>
      <c r="AA426" s="67"/>
      <c r="AB426" s="74"/>
    </row>
    <row r="427" spans="1:28" x14ac:dyDescent="0.2">
      <c r="A427" s="57">
        <v>425</v>
      </c>
      <c r="D427"/>
    </row>
    <row r="428" spans="1:28" x14ac:dyDescent="0.2">
      <c r="A428" s="57">
        <v>426</v>
      </c>
      <c r="D428"/>
    </row>
    <row r="429" spans="1:28" x14ac:dyDescent="0.2">
      <c r="A429" s="57">
        <v>427</v>
      </c>
      <c r="D429"/>
    </row>
    <row r="430" spans="1:28" x14ac:dyDescent="0.2">
      <c r="A430" s="57">
        <v>428</v>
      </c>
      <c r="D430"/>
    </row>
    <row r="431" spans="1:28" ht="13.5" thickBot="1" x14ac:dyDescent="0.25">
      <c r="A431" s="66">
        <v>429</v>
      </c>
      <c r="B431" s="73"/>
      <c r="C431" s="73"/>
      <c r="D431" s="73"/>
      <c r="E431" s="73"/>
      <c r="F431" s="74"/>
      <c r="G431" s="73"/>
      <c r="H431" s="74"/>
      <c r="I431" s="73"/>
      <c r="J431" s="73"/>
      <c r="K431" s="73"/>
      <c r="L431" s="73"/>
      <c r="M431" s="74"/>
      <c r="N431" s="73"/>
      <c r="O431" s="73"/>
      <c r="P431" s="73"/>
      <c r="Q431" s="73"/>
      <c r="R431" s="74"/>
      <c r="S431" s="73"/>
      <c r="T431" s="73"/>
      <c r="U431" s="73"/>
      <c r="V431" s="73"/>
      <c r="W431" s="74"/>
      <c r="X431" s="73"/>
      <c r="Y431" s="67"/>
      <c r="Z431" s="67"/>
      <c r="AA431" s="67"/>
      <c r="AB431" s="74"/>
    </row>
    <row r="432" spans="1:28" x14ac:dyDescent="0.2">
      <c r="A432" s="57">
        <v>430</v>
      </c>
      <c r="D432"/>
    </row>
    <row r="433" spans="1:28" x14ac:dyDescent="0.2">
      <c r="A433" s="57">
        <v>431</v>
      </c>
      <c r="D433"/>
    </row>
    <row r="434" spans="1:28" x14ac:dyDescent="0.2">
      <c r="A434" s="57">
        <v>432</v>
      </c>
      <c r="D434"/>
    </row>
    <row r="435" spans="1:28" x14ac:dyDescent="0.2">
      <c r="A435" s="57">
        <v>433</v>
      </c>
      <c r="D435"/>
    </row>
    <row r="436" spans="1:28" ht="13.5" thickBot="1" x14ac:dyDescent="0.25">
      <c r="A436" s="66">
        <v>434</v>
      </c>
      <c r="B436" s="73"/>
      <c r="C436" s="73"/>
      <c r="D436" s="73"/>
      <c r="E436" s="73"/>
      <c r="F436" s="74"/>
      <c r="G436" s="73"/>
      <c r="H436" s="74"/>
      <c r="I436" s="73"/>
      <c r="J436" s="73"/>
      <c r="K436" s="73"/>
      <c r="L436" s="73"/>
      <c r="M436" s="74"/>
      <c r="N436" s="73"/>
      <c r="O436" s="73"/>
      <c r="P436" s="73"/>
      <c r="Q436" s="73"/>
      <c r="R436" s="74"/>
      <c r="S436" s="73"/>
      <c r="T436" s="73"/>
      <c r="U436" s="73"/>
      <c r="V436" s="73"/>
      <c r="W436" s="74"/>
      <c r="X436" s="73"/>
      <c r="Y436" s="67"/>
      <c r="Z436" s="67"/>
      <c r="AA436" s="67"/>
      <c r="AB436" s="74"/>
    </row>
    <row r="437" spans="1:28" x14ac:dyDescent="0.2">
      <c r="A437" s="57">
        <v>435</v>
      </c>
      <c r="D437"/>
    </row>
    <row r="438" spans="1:28" x14ac:dyDescent="0.2">
      <c r="A438" s="57">
        <v>436</v>
      </c>
      <c r="D438"/>
    </row>
    <row r="439" spans="1:28" x14ac:dyDescent="0.2">
      <c r="A439" s="57">
        <v>437</v>
      </c>
      <c r="D439"/>
    </row>
    <row r="440" spans="1:28" x14ac:dyDescent="0.2">
      <c r="A440" s="57">
        <v>438</v>
      </c>
      <c r="D440"/>
    </row>
    <row r="441" spans="1:28" ht="13.5" thickBot="1" x14ac:dyDescent="0.25">
      <c r="A441" s="66">
        <v>439</v>
      </c>
      <c r="B441" s="73"/>
      <c r="C441" s="73"/>
      <c r="D441" s="73"/>
      <c r="E441" s="73"/>
      <c r="F441" s="74"/>
      <c r="G441" s="73"/>
      <c r="H441" s="74"/>
      <c r="I441" s="73"/>
      <c r="J441" s="73"/>
      <c r="K441" s="73"/>
      <c r="L441" s="73"/>
      <c r="M441" s="74"/>
      <c r="N441" s="73"/>
      <c r="O441" s="73"/>
      <c r="P441" s="73"/>
      <c r="Q441" s="73"/>
      <c r="R441" s="74"/>
      <c r="S441" s="73"/>
      <c r="T441" s="73"/>
      <c r="U441" s="73"/>
      <c r="V441" s="73"/>
      <c r="W441" s="74"/>
      <c r="X441" s="73"/>
      <c r="Y441" s="67"/>
      <c r="Z441" s="67"/>
      <c r="AA441" s="67"/>
      <c r="AB441" s="74"/>
    </row>
    <row r="442" spans="1:28" x14ac:dyDescent="0.2">
      <c r="A442" s="57">
        <v>440</v>
      </c>
      <c r="D442"/>
    </row>
    <row r="443" spans="1:28" x14ac:dyDescent="0.2">
      <c r="A443" s="57">
        <v>441</v>
      </c>
      <c r="D443"/>
    </row>
    <row r="444" spans="1:28" x14ac:dyDescent="0.2">
      <c r="A444" s="57">
        <v>442</v>
      </c>
      <c r="D444"/>
    </row>
    <row r="445" spans="1:28" x14ac:dyDescent="0.2">
      <c r="A445" s="57">
        <v>443</v>
      </c>
      <c r="D445"/>
    </row>
    <row r="446" spans="1:28" ht="13.5" thickBot="1" x14ac:dyDescent="0.25">
      <c r="A446" s="66">
        <v>444</v>
      </c>
      <c r="B446" s="73"/>
      <c r="C446" s="73"/>
      <c r="D446" s="73"/>
      <c r="E446" s="73"/>
      <c r="F446" s="74"/>
      <c r="G446" s="73"/>
      <c r="H446" s="74"/>
      <c r="I446" s="73"/>
      <c r="J446" s="73"/>
      <c r="K446" s="73"/>
      <c r="L446" s="73"/>
      <c r="M446" s="74"/>
      <c r="N446" s="73"/>
      <c r="O446" s="73"/>
      <c r="P446" s="73"/>
      <c r="Q446" s="73"/>
      <c r="R446" s="74"/>
      <c r="S446" s="73"/>
      <c r="T446" s="73"/>
      <c r="U446" s="73"/>
      <c r="V446" s="73"/>
      <c r="W446" s="74"/>
      <c r="X446" s="73"/>
      <c r="Y446" s="67"/>
      <c r="Z446" s="67"/>
      <c r="AA446" s="67"/>
      <c r="AB446" s="74"/>
    </row>
    <row r="447" spans="1:28" x14ac:dyDescent="0.2">
      <c r="A447" s="57">
        <v>445</v>
      </c>
      <c r="D447"/>
    </row>
    <row r="448" spans="1:28" x14ac:dyDescent="0.2">
      <c r="A448" s="57">
        <v>446</v>
      </c>
      <c r="D448"/>
    </row>
    <row r="449" spans="1:28" x14ac:dyDescent="0.2">
      <c r="A449" s="57">
        <v>447</v>
      </c>
      <c r="D449"/>
    </row>
    <row r="450" spans="1:28" x14ac:dyDescent="0.2">
      <c r="A450" s="57">
        <v>448</v>
      </c>
      <c r="D450"/>
    </row>
    <row r="451" spans="1:28" ht="13.5" thickBot="1" x14ac:dyDescent="0.25">
      <c r="A451" s="66">
        <v>449</v>
      </c>
      <c r="B451" s="73"/>
      <c r="C451" s="73"/>
      <c r="D451" s="73"/>
      <c r="E451" s="73"/>
      <c r="F451" s="74"/>
      <c r="G451" s="73"/>
      <c r="H451" s="74"/>
      <c r="I451" s="73"/>
      <c r="J451" s="73"/>
      <c r="K451" s="73"/>
      <c r="L451" s="73"/>
      <c r="M451" s="74"/>
      <c r="N451" s="73"/>
      <c r="O451" s="73"/>
      <c r="P451" s="73"/>
      <c r="Q451" s="73"/>
      <c r="R451" s="74"/>
      <c r="S451" s="73"/>
      <c r="T451" s="73"/>
      <c r="U451" s="73"/>
      <c r="V451" s="73"/>
      <c r="W451" s="74"/>
      <c r="X451" s="73"/>
      <c r="Y451" s="67"/>
      <c r="Z451" s="67"/>
      <c r="AA451" s="67"/>
      <c r="AB451" s="74"/>
    </row>
    <row r="452" spans="1:28" x14ac:dyDescent="0.2">
      <c r="A452" s="57">
        <v>450</v>
      </c>
      <c r="D452"/>
    </row>
    <row r="453" spans="1:28" x14ac:dyDescent="0.2">
      <c r="A453" s="57">
        <v>451</v>
      </c>
      <c r="D453"/>
    </row>
    <row r="454" spans="1:28" x14ac:dyDescent="0.2">
      <c r="A454" s="57">
        <v>452</v>
      </c>
      <c r="D454"/>
    </row>
    <row r="455" spans="1:28" x14ac:dyDescent="0.2">
      <c r="A455" s="57">
        <v>453</v>
      </c>
      <c r="D455"/>
    </row>
    <row r="456" spans="1:28" ht="13.5" thickBot="1" x14ac:dyDescent="0.25">
      <c r="A456" s="66">
        <v>454</v>
      </c>
      <c r="B456" s="73"/>
      <c r="C456" s="73"/>
      <c r="D456" s="73"/>
      <c r="E456" s="73"/>
      <c r="F456" s="74"/>
      <c r="G456" s="73"/>
      <c r="H456" s="74"/>
      <c r="I456" s="73"/>
      <c r="J456" s="73"/>
      <c r="K456" s="73"/>
      <c r="L456" s="73"/>
      <c r="M456" s="74"/>
      <c r="N456" s="73"/>
      <c r="O456" s="73"/>
      <c r="P456" s="73"/>
      <c r="Q456" s="73"/>
      <c r="R456" s="74"/>
      <c r="S456" s="73"/>
      <c r="T456" s="73"/>
      <c r="U456" s="73"/>
      <c r="V456" s="73"/>
      <c r="W456" s="74"/>
      <c r="X456" s="73"/>
      <c r="Y456" s="67"/>
      <c r="Z456" s="67"/>
      <c r="AA456" s="67"/>
      <c r="AB456" s="74"/>
    </row>
    <row r="457" spans="1:28" x14ac:dyDescent="0.2">
      <c r="A457" s="57">
        <v>455</v>
      </c>
      <c r="D457"/>
    </row>
    <row r="458" spans="1:28" x14ac:dyDescent="0.2">
      <c r="A458" s="57">
        <v>456</v>
      </c>
      <c r="D458"/>
    </row>
    <row r="459" spans="1:28" x14ac:dyDescent="0.2">
      <c r="A459" s="57">
        <v>457</v>
      </c>
      <c r="D459"/>
    </row>
    <row r="460" spans="1:28" x14ac:dyDescent="0.2">
      <c r="A460" s="57">
        <v>458</v>
      </c>
      <c r="D460"/>
    </row>
    <row r="461" spans="1:28" ht="13.5" thickBot="1" x14ac:dyDescent="0.25">
      <c r="A461" s="66">
        <v>459</v>
      </c>
      <c r="B461" s="73"/>
      <c r="C461" s="73"/>
      <c r="D461" s="73"/>
      <c r="E461" s="73"/>
      <c r="F461" s="74"/>
      <c r="G461" s="73"/>
      <c r="H461" s="74"/>
      <c r="I461" s="73"/>
      <c r="J461" s="73"/>
      <c r="K461" s="73"/>
      <c r="L461" s="73"/>
      <c r="M461" s="74"/>
      <c r="N461" s="73"/>
      <c r="O461" s="73"/>
      <c r="P461" s="73"/>
      <c r="Q461" s="73"/>
      <c r="R461" s="74"/>
      <c r="S461" s="73"/>
      <c r="T461" s="73"/>
      <c r="U461" s="73"/>
      <c r="V461" s="73"/>
      <c r="W461" s="74"/>
      <c r="X461" s="73"/>
      <c r="Y461" s="67"/>
      <c r="Z461" s="67"/>
      <c r="AA461" s="67"/>
      <c r="AB461" s="74"/>
    </row>
    <row r="462" spans="1:28" x14ac:dyDescent="0.2">
      <c r="A462" s="57">
        <v>460</v>
      </c>
      <c r="D462"/>
    </row>
    <row r="463" spans="1:28" x14ac:dyDescent="0.2">
      <c r="A463" s="57">
        <v>461</v>
      </c>
      <c r="D463"/>
    </row>
    <row r="464" spans="1:28" x14ac:dyDescent="0.2">
      <c r="A464" s="57">
        <v>462</v>
      </c>
      <c r="D464"/>
    </row>
    <row r="465" spans="1:28" x14ac:dyDescent="0.2">
      <c r="A465" s="57">
        <v>463</v>
      </c>
      <c r="D465"/>
    </row>
    <row r="466" spans="1:28" ht="13.5" thickBot="1" x14ac:dyDescent="0.25">
      <c r="A466" s="66">
        <v>464</v>
      </c>
      <c r="B466" s="73"/>
      <c r="C466" s="73"/>
      <c r="D466" s="73"/>
      <c r="E466" s="73"/>
      <c r="F466" s="74"/>
      <c r="G466" s="73"/>
      <c r="H466" s="74"/>
      <c r="I466" s="73"/>
      <c r="J466" s="73"/>
      <c r="K466" s="73"/>
      <c r="L466" s="73"/>
      <c r="M466" s="74"/>
      <c r="N466" s="73"/>
      <c r="O466" s="73"/>
      <c r="P466" s="73"/>
      <c r="Q466" s="73"/>
      <c r="R466" s="74"/>
      <c r="S466" s="73"/>
      <c r="T466" s="73"/>
      <c r="U466" s="73"/>
      <c r="V466" s="73"/>
      <c r="W466" s="74"/>
      <c r="X466" s="73"/>
      <c r="Y466" s="67"/>
      <c r="Z466" s="67"/>
      <c r="AA466" s="67"/>
      <c r="AB466" s="74"/>
    </row>
    <row r="467" spans="1:28" x14ac:dyDescent="0.2">
      <c r="A467" s="57">
        <v>465</v>
      </c>
      <c r="D467"/>
    </row>
    <row r="468" spans="1:28" x14ac:dyDescent="0.2">
      <c r="A468" s="57">
        <v>466</v>
      </c>
      <c r="D468"/>
    </row>
    <row r="469" spans="1:28" x14ac:dyDescent="0.2">
      <c r="A469" s="57">
        <v>467</v>
      </c>
      <c r="D469"/>
    </row>
    <row r="470" spans="1:28" x14ac:dyDescent="0.2">
      <c r="A470" s="57">
        <v>468</v>
      </c>
      <c r="D470"/>
    </row>
    <row r="471" spans="1:28" ht="13.5" thickBot="1" x14ac:dyDescent="0.25">
      <c r="A471" s="66">
        <v>469</v>
      </c>
      <c r="B471" s="73"/>
      <c r="C471" s="73"/>
      <c r="D471" s="73"/>
      <c r="E471" s="73"/>
      <c r="F471" s="74"/>
      <c r="G471" s="73"/>
      <c r="H471" s="74"/>
      <c r="I471" s="73"/>
      <c r="J471" s="73"/>
      <c r="K471" s="73"/>
      <c r="L471" s="73"/>
      <c r="M471" s="74"/>
      <c r="N471" s="73"/>
      <c r="O471" s="73"/>
      <c r="P471" s="73"/>
      <c r="Q471" s="73"/>
      <c r="R471" s="74"/>
      <c r="S471" s="73"/>
      <c r="T471" s="73"/>
      <c r="U471" s="73"/>
      <c r="V471" s="73"/>
      <c r="W471" s="74"/>
      <c r="X471" s="73"/>
      <c r="Y471" s="67"/>
      <c r="Z471" s="67"/>
      <c r="AA471" s="67"/>
      <c r="AB471" s="74"/>
    </row>
    <row r="472" spans="1:28" x14ac:dyDescent="0.2">
      <c r="A472" s="57">
        <v>470</v>
      </c>
      <c r="D472"/>
    </row>
    <row r="473" spans="1:28" x14ac:dyDescent="0.2">
      <c r="A473" s="57">
        <v>471</v>
      </c>
      <c r="D473"/>
    </row>
    <row r="474" spans="1:28" x14ac:dyDescent="0.2">
      <c r="A474" s="57">
        <v>472</v>
      </c>
      <c r="D474"/>
    </row>
    <row r="475" spans="1:28" x14ac:dyDescent="0.2">
      <c r="A475" s="57">
        <v>473</v>
      </c>
      <c r="D475"/>
    </row>
    <row r="476" spans="1:28" ht="13.5" thickBot="1" x14ac:dyDescent="0.25">
      <c r="A476" s="66">
        <v>474</v>
      </c>
      <c r="B476" s="73"/>
      <c r="C476" s="73"/>
      <c r="D476" s="73"/>
      <c r="E476" s="73"/>
      <c r="F476" s="74"/>
      <c r="G476" s="73"/>
      <c r="H476" s="74"/>
      <c r="I476" s="73"/>
      <c r="J476" s="73"/>
      <c r="K476" s="73"/>
      <c r="L476" s="73"/>
      <c r="M476" s="74"/>
      <c r="N476" s="73"/>
      <c r="O476" s="73"/>
      <c r="P476" s="73"/>
      <c r="Q476" s="73"/>
      <c r="R476" s="74"/>
      <c r="S476" s="73"/>
      <c r="T476" s="73"/>
      <c r="U476" s="73"/>
      <c r="V476" s="73"/>
      <c r="W476" s="74"/>
      <c r="X476" s="73"/>
      <c r="Y476" s="67"/>
      <c r="Z476" s="67"/>
      <c r="AA476" s="67"/>
      <c r="AB476" s="74"/>
    </row>
    <row r="477" spans="1:28" x14ac:dyDescent="0.2">
      <c r="A477" s="57">
        <v>475</v>
      </c>
      <c r="D477"/>
    </row>
    <row r="478" spans="1:28" x14ac:dyDescent="0.2">
      <c r="A478" s="57">
        <v>476</v>
      </c>
      <c r="D478"/>
    </row>
    <row r="479" spans="1:28" x14ac:dyDescent="0.2">
      <c r="A479" s="57">
        <v>477</v>
      </c>
      <c r="D479"/>
    </row>
    <row r="480" spans="1:28" x14ac:dyDescent="0.2">
      <c r="A480" s="57">
        <v>478</v>
      </c>
      <c r="D480"/>
    </row>
    <row r="481" spans="1:28" ht="13.5" thickBot="1" x14ac:dyDescent="0.25">
      <c r="A481" s="66">
        <v>479</v>
      </c>
      <c r="B481" s="73"/>
      <c r="C481" s="73"/>
      <c r="D481" s="73"/>
      <c r="E481" s="73"/>
      <c r="F481" s="74"/>
      <c r="G481" s="73"/>
      <c r="H481" s="74"/>
      <c r="I481" s="73"/>
      <c r="J481" s="73"/>
      <c r="K481" s="73"/>
      <c r="L481" s="73"/>
      <c r="M481" s="74"/>
      <c r="N481" s="73"/>
      <c r="O481" s="73"/>
      <c r="P481" s="73"/>
      <c r="Q481" s="73"/>
      <c r="R481" s="74"/>
      <c r="S481" s="73"/>
      <c r="T481" s="73"/>
      <c r="U481" s="73"/>
      <c r="V481" s="73"/>
      <c r="W481" s="74"/>
      <c r="X481" s="73"/>
      <c r="Y481" s="67"/>
      <c r="Z481" s="67"/>
      <c r="AA481" s="67"/>
      <c r="AB481" s="74"/>
    </row>
    <row r="482" spans="1:28" x14ac:dyDescent="0.2">
      <c r="A482" s="57">
        <v>480</v>
      </c>
      <c r="D482"/>
    </row>
    <row r="483" spans="1:28" x14ac:dyDescent="0.2">
      <c r="A483" s="57">
        <v>481</v>
      </c>
      <c r="D483"/>
    </row>
    <row r="484" spans="1:28" x14ac:dyDescent="0.2">
      <c r="A484" s="57">
        <v>482</v>
      </c>
      <c r="D484"/>
    </row>
    <row r="485" spans="1:28" x14ac:dyDescent="0.2">
      <c r="A485" s="57">
        <v>483</v>
      </c>
      <c r="D485"/>
    </row>
    <row r="486" spans="1:28" ht="13.5" thickBot="1" x14ac:dyDescent="0.25">
      <c r="A486" s="66">
        <v>484</v>
      </c>
      <c r="B486" s="73"/>
      <c r="C486" s="73"/>
      <c r="D486" s="73"/>
      <c r="E486" s="73"/>
      <c r="F486" s="74"/>
      <c r="G486" s="73"/>
      <c r="H486" s="74"/>
      <c r="I486" s="73"/>
      <c r="J486" s="73"/>
      <c r="K486" s="73"/>
      <c r="L486" s="73"/>
      <c r="M486" s="74"/>
      <c r="N486" s="73"/>
      <c r="O486" s="73"/>
      <c r="P486" s="73"/>
      <c r="Q486" s="73"/>
      <c r="R486" s="74"/>
      <c r="S486" s="73"/>
      <c r="T486" s="73"/>
      <c r="U486" s="73"/>
      <c r="V486" s="73"/>
      <c r="W486" s="74"/>
      <c r="X486" s="73"/>
      <c r="Y486" s="67"/>
      <c r="Z486" s="67"/>
      <c r="AA486" s="67"/>
      <c r="AB486" s="74"/>
    </row>
    <row r="487" spans="1:28" x14ac:dyDescent="0.2">
      <c r="A487" s="57">
        <v>485</v>
      </c>
      <c r="D487"/>
    </row>
    <row r="488" spans="1:28" x14ac:dyDescent="0.2">
      <c r="A488" s="57">
        <v>486</v>
      </c>
      <c r="D488"/>
    </row>
    <row r="489" spans="1:28" x14ac:dyDescent="0.2">
      <c r="A489" s="57">
        <v>487</v>
      </c>
      <c r="D489"/>
    </row>
    <row r="490" spans="1:28" x14ac:dyDescent="0.2">
      <c r="A490" s="57">
        <v>488</v>
      </c>
      <c r="D490"/>
    </row>
    <row r="491" spans="1:28" ht="13.5" thickBot="1" x14ac:dyDescent="0.25">
      <c r="A491" s="66">
        <v>489</v>
      </c>
      <c r="B491" s="73"/>
      <c r="C491" s="73"/>
      <c r="D491" s="73"/>
      <c r="E491" s="73"/>
      <c r="F491" s="74"/>
      <c r="G491" s="73"/>
      <c r="H491" s="74"/>
      <c r="I491" s="73"/>
      <c r="J491" s="73"/>
      <c r="K491" s="73"/>
      <c r="L491" s="73"/>
      <c r="M491" s="74"/>
      <c r="N491" s="73"/>
      <c r="O491" s="73"/>
      <c r="P491" s="73"/>
      <c r="Q491" s="73"/>
      <c r="R491" s="74"/>
      <c r="S491" s="73"/>
      <c r="T491" s="73"/>
      <c r="U491" s="73"/>
      <c r="V491" s="73"/>
      <c r="W491" s="74"/>
      <c r="X491" s="73"/>
      <c r="Y491" s="67"/>
      <c r="Z491" s="67"/>
      <c r="AA491" s="67"/>
      <c r="AB491" s="74"/>
    </row>
    <row r="492" spans="1:28" x14ac:dyDescent="0.2">
      <c r="A492" s="57">
        <v>490</v>
      </c>
      <c r="D492"/>
    </row>
    <row r="493" spans="1:28" x14ac:dyDescent="0.2">
      <c r="A493" s="57">
        <v>491</v>
      </c>
      <c r="D493"/>
    </row>
    <row r="494" spans="1:28" x14ac:dyDescent="0.2">
      <c r="A494" s="57">
        <v>492</v>
      </c>
      <c r="D494"/>
    </row>
    <row r="495" spans="1:28" x14ac:dyDescent="0.2">
      <c r="A495" s="57">
        <v>493</v>
      </c>
      <c r="D495"/>
    </row>
    <row r="496" spans="1:28" ht="13.5" thickBot="1" x14ac:dyDescent="0.25">
      <c r="A496" s="66">
        <v>494</v>
      </c>
      <c r="B496" s="73"/>
      <c r="C496" s="73"/>
      <c r="D496" s="73"/>
      <c r="E496" s="73"/>
      <c r="F496" s="74"/>
      <c r="G496" s="73"/>
      <c r="H496" s="74"/>
      <c r="I496" s="73"/>
      <c r="J496" s="73"/>
      <c r="K496" s="73"/>
      <c r="L496" s="73"/>
      <c r="M496" s="74"/>
      <c r="N496" s="73"/>
      <c r="O496" s="73"/>
      <c r="P496" s="73"/>
      <c r="Q496" s="73"/>
      <c r="R496" s="74"/>
      <c r="S496" s="73"/>
      <c r="T496" s="73"/>
      <c r="U496" s="73"/>
      <c r="V496" s="73"/>
      <c r="W496" s="74"/>
      <c r="X496" s="73"/>
      <c r="Y496" s="67"/>
      <c r="Z496" s="67"/>
      <c r="AA496" s="67"/>
      <c r="AB496" s="74"/>
    </row>
    <row r="497" spans="1:28" x14ac:dyDescent="0.2">
      <c r="A497" s="57">
        <v>495</v>
      </c>
      <c r="D497"/>
    </row>
    <row r="498" spans="1:28" x14ac:dyDescent="0.2">
      <c r="A498" s="57">
        <v>496</v>
      </c>
      <c r="D498"/>
    </row>
    <row r="499" spans="1:28" x14ac:dyDescent="0.2">
      <c r="A499" s="57">
        <v>497</v>
      </c>
      <c r="D499"/>
    </row>
    <row r="500" spans="1:28" x14ac:dyDescent="0.2">
      <c r="A500" s="57">
        <v>498</v>
      </c>
      <c r="D500"/>
    </row>
    <row r="501" spans="1:28" ht="13.5" thickBot="1" x14ac:dyDescent="0.25">
      <c r="A501" s="66">
        <v>499</v>
      </c>
      <c r="B501" s="73"/>
      <c r="C501" s="73"/>
      <c r="D501" s="73"/>
      <c r="E501" s="73"/>
      <c r="F501" s="74"/>
      <c r="G501" s="73"/>
      <c r="H501" s="74"/>
      <c r="I501" s="73"/>
      <c r="J501" s="73"/>
      <c r="K501" s="73"/>
      <c r="L501" s="73"/>
      <c r="M501" s="74"/>
      <c r="N501" s="73"/>
      <c r="O501" s="73"/>
      <c r="P501" s="73"/>
      <c r="Q501" s="73"/>
      <c r="R501" s="74"/>
      <c r="S501" s="73"/>
      <c r="T501" s="73"/>
      <c r="U501" s="73"/>
      <c r="V501" s="73"/>
      <c r="W501" s="74"/>
      <c r="X501" s="73"/>
      <c r="Y501" s="67"/>
      <c r="Z501" s="67"/>
      <c r="AA501" s="67"/>
      <c r="AB501" s="74"/>
    </row>
    <row r="502" spans="1:28" x14ac:dyDescent="0.2">
      <c r="A502" s="57">
        <v>500</v>
      </c>
      <c r="D502"/>
    </row>
    <row r="503" spans="1:28" x14ac:dyDescent="0.2">
      <c r="A503" s="57">
        <v>501</v>
      </c>
      <c r="D503"/>
    </row>
    <row r="504" spans="1:28" x14ac:dyDescent="0.2">
      <c r="A504" s="57">
        <v>502</v>
      </c>
      <c r="D504"/>
    </row>
    <row r="505" spans="1:28" x14ac:dyDescent="0.2">
      <c r="A505" s="57">
        <v>503</v>
      </c>
      <c r="D505"/>
    </row>
    <row r="506" spans="1:28" ht="13.5" thickBot="1" x14ac:dyDescent="0.25">
      <c r="A506" s="66">
        <v>504</v>
      </c>
      <c r="B506" s="73"/>
      <c r="C506" s="73"/>
      <c r="D506" s="73"/>
      <c r="E506" s="73"/>
      <c r="F506" s="74"/>
      <c r="G506" s="73"/>
      <c r="H506" s="74"/>
      <c r="I506" s="73"/>
      <c r="J506" s="73"/>
      <c r="K506" s="73"/>
      <c r="L506" s="73"/>
      <c r="M506" s="74"/>
      <c r="N506" s="73"/>
      <c r="O506" s="73"/>
      <c r="P506" s="73"/>
      <c r="Q506" s="73"/>
      <c r="R506" s="74"/>
      <c r="S506" s="73"/>
      <c r="T506" s="73"/>
      <c r="U506" s="73"/>
      <c r="V506" s="73"/>
      <c r="W506" s="74"/>
      <c r="X506" s="73"/>
      <c r="Y506" s="67"/>
      <c r="Z506" s="67"/>
      <c r="AA506" s="67"/>
      <c r="AB506" s="74"/>
    </row>
    <row r="507" spans="1:28" x14ac:dyDescent="0.2">
      <c r="A507" s="57">
        <v>505</v>
      </c>
      <c r="D507"/>
    </row>
    <row r="508" spans="1:28" x14ac:dyDescent="0.2">
      <c r="A508" s="57">
        <v>506</v>
      </c>
      <c r="D508"/>
    </row>
    <row r="509" spans="1:28" x14ac:dyDescent="0.2">
      <c r="A509" s="57">
        <v>507</v>
      </c>
      <c r="D509"/>
    </row>
    <row r="510" spans="1:28" x14ac:dyDescent="0.2">
      <c r="A510" s="57">
        <v>508</v>
      </c>
      <c r="D510"/>
    </row>
    <row r="511" spans="1:28" ht="13.5" thickBot="1" x14ac:dyDescent="0.25">
      <c r="A511" s="66">
        <v>509</v>
      </c>
      <c r="B511" s="73"/>
      <c r="C511" s="73"/>
      <c r="D511" s="73"/>
      <c r="E511" s="73"/>
      <c r="F511" s="74"/>
      <c r="G511" s="73"/>
      <c r="H511" s="74"/>
      <c r="I511" s="73"/>
      <c r="J511" s="73"/>
      <c r="K511" s="73"/>
      <c r="L511" s="73"/>
      <c r="M511" s="74"/>
      <c r="N511" s="73"/>
      <c r="O511" s="73"/>
      <c r="P511" s="73"/>
      <c r="Q511" s="73"/>
      <c r="R511" s="74"/>
      <c r="S511" s="73"/>
      <c r="T511" s="73"/>
      <c r="U511" s="73"/>
      <c r="V511" s="73"/>
      <c r="W511" s="74"/>
      <c r="X511" s="73"/>
      <c r="Y511" s="67"/>
      <c r="Z511" s="67"/>
      <c r="AA511" s="67"/>
      <c r="AB511" s="74"/>
    </row>
    <row r="512" spans="1:28" x14ac:dyDescent="0.2">
      <c r="A512" s="57">
        <v>510</v>
      </c>
      <c r="D512"/>
    </row>
    <row r="513" spans="1:28" x14ac:dyDescent="0.2">
      <c r="A513" s="57">
        <v>511</v>
      </c>
      <c r="D513"/>
    </row>
    <row r="514" spans="1:28" x14ac:dyDescent="0.2">
      <c r="A514" s="57">
        <v>512</v>
      </c>
      <c r="D514"/>
    </row>
    <row r="515" spans="1:28" x14ac:dyDescent="0.2">
      <c r="A515" s="57">
        <v>513</v>
      </c>
      <c r="D515"/>
    </row>
    <row r="516" spans="1:28" ht="13.5" thickBot="1" x14ac:dyDescent="0.25">
      <c r="A516" s="66">
        <v>514</v>
      </c>
      <c r="B516" s="73"/>
      <c r="C516" s="73"/>
      <c r="D516" s="73"/>
      <c r="E516" s="73"/>
      <c r="F516" s="74"/>
      <c r="G516" s="73"/>
      <c r="H516" s="74"/>
      <c r="I516" s="73"/>
      <c r="J516" s="73"/>
      <c r="K516" s="73"/>
      <c r="L516" s="73"/>
      <c r="M516" s="74"/>
      <c r="N516" s="73"/>
      <c r="O516" s="73"/>
      <c r="P516" s="73"/>
      <c r="Q516" s="73"/>
      <c r="R516" s="74"/>
      <c r="S516" s="73"/>
      <c r="T516" s="73"/>
      <c r="U516" s="73"/>
      <c r="V516" s="73"/>
      <c r="W516" s="74"/>
      <c r="X516" s="73"/>
      <c r="Y516" s="67"/>
      <c r="Z516" s="67"/>
      <c r="AA516" s="67"/>
      <c r="AB516" s="74"/>
    </row>
    <row r="517" spans="1:28" x14ac:dyDescent="0.2">
      <c r="A517" s="57">
        <v>515</v>
      </c>
      <c r="D517"/>
    </row>
    <row r="518" spans="1:28" x14ac:dyDescent="0.2">
      <c r="A518" s="57">
        <v>516</v>
      </c>
      <c r="D518"/>
    </row>
    <row r="519" spans="1:28" x14ac:dyDescent="0.2">
      <c r="A519" s="57">
        <v>517</v>
      </c>
      <c r="D519"/>
    </row>
    <row r="520" spans="1:28" x14ac:dyDescent="0.2">
      <c r="A520" s="57">
        <v>518</v>
      </c>
      <c r="D520"/>
    </row>
    <row r="521" spans="1:28" ht="13.5" thickBot="1" x14ac:dyDescent="0.25">
      <c r="A521" s="66">
        <v>519</v>
      </c>
      <c r="B521" s="73"/>
      <c r="C521" s="73"/>
      <c r="D521" s="73"/>
      <c r="E521" s="73"/>
      <c r="F521" s="74"/>
      <c r="G521" s="73"/>
      <c r="H521" s="74"/>
      <c r="I521" s="73"/>
      <c r="J521" s="73"/>
      <c r="K521" s="73"/>
      <c r="L521" s="73"/>
      <c r="M521" s="74"/>
      <c r="N521" s="73"/>
      <c r="O521" s="73"/>
      <c r="P521" s="73"/>
      <c r="Q521" s="73"/>
      <c r="R521" s="74"/>
      <c r="S521" s="73"/>
      <c r="T521" s="73"/>
      <c r="U521" s="73"/>
      <c r="V521" s="73"/>
      <c r="W521" s="74"/>
      <c r="X521" s="73"/>
      <c r="Y521" s="67"/>
      <c r="Z521" s="67"/>
      <c r="AA521" s="67"/>
      <c r="AB521" s="74"/>
    </row>
    <row r="522" spans="1:28" x14ac:dyDescent="0.2">
      <c r="A522" s="57">
        <v>520</v>
      </c>
      <c r="D522"/>
    </row>
    <row r="523" spans="1:28" x14ac:dyDescent="0.2">
      <c r="A523" s="57">
        <v>521</v>
      </c>
      <c r="D523"/>
    </row>
    <row r="524" spans="1:28" x14ac:dyDescent="0.2">
      <c r="A524" s="57">
        <v>522</v>
      </c>
      <c r="D524"/>
    </row>
    <row r="525" spans="1:28" x14ac:dyDescent="0.2">
      <c r="A525" s="57">
        <v>523</v>
      </c>
      <c r="D525"/>
    </row>
    <row r="526" spans="1:28" ht="13.5" thickBot="1" x14ac:dyDescent="0.25">
      <c r="A526" s="66">
        <v>524</v>
      </c>
      <c r="B526" s="73"/>
      <c r="C526" s="73"/>
      <c r="D526" s="73"/>
      <c r="E526" s="73"/>
      <c r="F526" s="74"/>
      <c r="G526" s="73"/>
      <c r="H526" s="74"/>
      <c r="I526" s="73"/>
      <c r="J526" s="73"/>
      <c r="K526" s="73"/>
      <c r="L526" s="73"/>
      <c r="M526" s="74"/>
      <c r="N526" s="73"/>
      <c r="O526" s="73"/>
      <c r="P526" s="73"/>
      <c r="Q526" s="73"/>
      <c r="R526" s="74"/>
      <c r="S526" s="73"/>
      <c r="T526" s="73"/>
      <c r="U526" s="73"/>
      <c r="V526" s="73"/>
      <c r="W526" s="74"/>
      <c r="X526" s="73"/>
      <c r="Y526" s="67"/>
      <c r="Z526" s="67"/>
      <c r="AA526" s="67"/>
      <c r="AB526" s="74"/>
    </row>
    <row r="527" spans="1:28" x14ac:dyDescent="0.2">
      <c r="A527" s="57">
        <v>525</v>
      </c>
      <c r="D527"/>
    </row>
    <row r="528" spans="1:28" x14ac:dyDescent="0.2">
      <c r="A528" s="57">
        <v>526</v>
      </c>
      <c r="D528"/>
    </row>
    <row r="529" spans="1:28" x14ac:dyDescent="0.2">
      <c r="A529" s="57">
        <v>527</v>
      </c>
      <c r="D529"/>
    </row>
    <row r="530" spans="1:28" x14ac:dyDescent="0.2">
      <c r="A530" s="57">
        <v>528</v>
      </c>
      <c r="D530"/>
    </row>
    <row r="531" spans="1:28" ht="13.5" thickBot="1" x14ac:dyDescent="0.25">
      <c r="A531" s="66">
        <v>529</v>
      </c>
      <c r="B531" s="73"/>
      <c r="C531" s="73"/>
      <c r="D531" s="73"/>
      <c r="E531" s="73"/>
      <c r="F531" s="74"/>
      <c r="G531" s="73"/>
      <c r="H531" s="74"/>
      <c r="I531" s="73"/>
      <c r="J531" s="73"/>
      <c r="K531" s="73"/>
      <c r="L531" s="73"/>
      <c r="M531" s="74"/>
      <c r="N531" s="73"/>
      <c r="O531" s="73"/>
      <c r="P531" s="73"/>
      <c r="Q531" s="73"/>
      <c r="R531" s="74"/>
      <c r="S531" s="73"/>
      <c r="T531" s="73"/>
      <c r="U531" s="73"/>
      <c r="V531" s="73"/>
      <c r="W531" s="74"/>
      <c r="X531" s="73"/>
      <c r="Y531" s="67"/>
      <c r="Z531" s="67"/>
      <c r="AA531" s="67"/>
      <c r="AB531" s="74"/>
    </row>
    <row r="532" spans="1:28" x14ac:dyDescent="0.2">
      <c r="A532" s="57">
        <v>530</v>
      </c>
      <c r="D532"/>
    </row>
    <row r="533" spans="1:28" x14ac:dyDescent="0.2">
      <c r="A533" s="57">
        <v>531</v>
      </c>
      <c r="D533"/>
    </row>
    <row r="534" spans="1:28" x14ac:dyDescent="0.2">
      <c r="A534" s="57">
        <v>532</v>
      </c>
      <c r="D534"/>
    </row>
    <row r="535" spans="1:28" x14ac:dyDescent="0.2">
      <c r="A535" s="57">
        <v>533</v>
      </c>
      <c r="D535"/>
    </row>
    <row r="536" spans="1:28" ht="13.5" thickBot="1" x14ac:dyDescent="0.25">
      <c r="A536" s="66">
        <v>534</v>
      </c>
      <c r="B536" s="73"/>
      <c r="C536" s="73"/>
      <c r="D536" s="73"/>
      <c r="E536" s="73"/>
      <c r="F536" s="74"/>
      <c r="G536" s="73"/>
      <c r="H536" s="74"/>
      <c r="I536" s="73"/>
      <c r="J536" s="73"/>
      <c r="K536" s="73"/>
      <c r="L536" s="73"/>
      <c r="M536" s="74"/>
      <c r="N536" s="73"/>
      <c r="O536" s="73"/>
      <c r="P536" s="73"/>
      <c r="Q536" s="73"/>
      <c r="R536" s="74"/>
      <c r="S536" s="73"/>
      <c r="T536" s="73"/>
      <c r="U536" s="73"/>
      <c r="V536" s="73"/>
      <c r="W536" s="74"/>
      <c r="X536" s="73"/>
      <c r="Y536" s="67"/>
      <c r="Z536" s="67"/>
      <c r="AA536" s="67"/>
      <c r="AB536" s="74"/>
    </row>
    <row r="537" spans="1:28" x14ac:dyDescent="0.2">
      <c r="A537" s="57">
        <v>535</v>
      </c>
      <c r="D537"/>
    </row>
    <row r="538" spans="1:28" x14ac:dyDescent="0.2">
      <c r="A538" s="57">
        <v>536</v>
      </c>
      <c r="D538"/>
    </row>
    <row r="539" spans="1:28" x14ac:dyDescent="0.2">
      <c r="A539" s="57">
        <v>537</v>
      </c>
      <c r="D539"/>
    </row>
    <row r="540" spans="1:28" x14ac:dyDescent="0.2">
      <c r="A540" s="57">
        <v>538</v>
      </c>
      <c r="D540"/>
    </row>
    <row r="541" spans="1:28" ht="13.5" thickBot="1" x14ac:dyDescent="0.25">
      <c r="A541" s="66">
        <v>539</v>
      </c>
      <c r="B541" s="73"/>
      <c r="C541" s="73"/>
      <c r="D541" s="73"/>
      <c r="E541" s="73"/>
      <c r="F541" s="74"/>
      <c r="G541" s="73"/>
      <c r="H541" s="74"/>
      <c r="I541" s="73"/>
      <c r="J541" s="73"/>
      <c r="K541" s="73"/>
      <c r="L541" s="73"/>
      <c r="M541" s="74"/>
      <c r="N541" s="73"/>
      <c r="O541" s="73"/>
      <c r="P541" s="73"/>
      <c r="Q541" s="73"/>
      <c r="R541" s="74"/>
      <c r="S541" s="73"/>
      <c r="T541" s="73"/>
      <c r="U541" s="73"/>
      <c r="V541" s="73"/>
      <c r="W541" s="74"/>
      <c r="X541" s="73"/>
      <c r="Y541" s="67"/>
      <c r="Z541" s="67"/>
      <c r="AA541" s="67"/>
      <c r="AB541" s="74"/>
    </row>
    <row r="542" spans="1:28" x14ac:dyDescent="0.2">
      <c r="A542" s="57">
        <v>540</v>
      </c>
      <c r="D542"/>
    </row>
    <row r="543" spans="1:28" x14ac:dyDescent="0.2">
      <c r="A543" s="57">
        <v>541</v>
      </c>
      <c r="D543"/>
    </row>
    <row r="544" spans="1:28" x14ac:dyDescent="0.2">
      <c r="A544" s="57">
        <v>542</v>
      </c>
      <c r="D544"/>
    </row>
    <row r="545" spans="1:28" x14ac:dyDescent="0.2">
      <c r="A545" s="57">
        <v>543</v>
      </c>
      <c r="D545"/>
    </row>
    <row r="546" spans="1:28" ht="13.5" thickBot="1" x14ac:dyDescent="0.25">
      <c r="A546" s="66">
        <v>544</v>
      </c>
      <c r="B546" s="73"/>
      <c r="C546" s="73"/>
      <c r="D546" s="73"/>
      <c r="E546" s="73"/>
      <c r="F546" s="74"/>
      <c r="G546" s="73"/>
      <c r="H546" s="74"/>
      <c r="I546" s="73"/>
      <c r="J546" s="73"/>
      <c r="K546" s="73"/>
      <c r="L546" s="73"/>
      <c r="M546" s="74"/>
      <c r="N546" s="73"/>
      <c r="O546" s="73"/>
      <c r="P546" s="73"/>
      <c r="Q546" s="73"/>
      <c r="R546" s="74"/>
      <c r="S546" s="73"/>
      <c r="T546" s="73"/>
      <c r="U546" s="73"/>
      <c r="V546" s="73"/>
      <c r="W546" s="74"/>
      <c r="X546" s="73"/>
      <c r="Y546" s="67"/>
      <c r="Z546" s="67"/>
      <c r="AA546" s="67"/>
      <c r="AB546" s="74"/>
    </row>
    <row r="547" spans="1:28" x14ac:dyDescent="0.2">
      <c r="A547" s="57">
        <v>545</v>
      </c>
      <c r="D547"/>
    </row>
    <row r="548" spans="1:28" x14ac:dyDescent="0.2">
      <c r="A548" s="57">
        <v>546</v>
      </c>
      <c r="D548"/>
    </row>
    <row r="549" spans="1:28" x14ac:dyDescent="0.2">
      <c r="A549" s="57">
        <v>547</v>
      </c>
      <c r="D549"/>
    </row>
    <row r="550" spans="1:28" x14ac:dyDescent="0.2">
      <c r="A550" s="57">
        <v>548</v>
      </c>
      <c r="D550"/>
    </row>
    <row r="551" spans="1:28" ht="13.5" thickBot="1" x14ac:dyDescent="0.25">
      <c r="A551" s="66">
        <v>549</v>
      </c>
      <c r="B551" s="73"/>
      <c r="C551" s="73"/>
      <c r="D551" s="73"/>
      <c r="E551" s="73"/>
      <c r="F551" s="74"/>
      <c r="G551" s="73"/>
      <c r="H551" s="74"/>
      <c r="I551" s="73"/>
      <c r="J551" s="73"/>
      <c r="K551" s="73"/>
      <c r="L551" s="73"/>
      <c r="M551" s="74"/>
      <c r="N551" s="73"/>
      <c r="O551" s="73"/>
      <c r="P551" s="73"/>
      <c r="Q551" s="73"/>
      <c r="R551" s="74"/>
      <c r="S551" s="73"/>
      <c r="T551" s="73"/>
      <c r="U551" s="73"/>
      <c r="V551" s="73"/>
      <c r="W551" s="74"/>
      <c r="X551" s="73"/>
      <c r="Y551" s="67"/>
      <c r="Z551" s="67"/>
      <c r="AA551" s="67"/>
      <c r="AB551" s="74"/>
    </row>
    <row r="552" spans="1:28" x14ac:dyDescent="0.2">
      <c r="A552" s="57">
        <v>550</v>
      </c>
      <c r="D552"/>
    </row>
    <row r="553" spans="1:28" x14ac:dyDescent="0.2">
      <c r="A553" s="57">
        <v>551</v>
      </c>
      <c r="D553"/>
    </row>
    <row r="554" spans="1:28" x14ac:dyDescent="0.2">
      <c r="A554" s="57">
        <v>552</v>
      </c>
      <c r="D554"/>
    </row>
    <row r="555" spans="1:28" x14ac:dyDescent="0.2">
      <c r="A555" s="57">
        <v>553</v>
      </c>
      <c r="D555"/>
    </row>
    <row r="556" spans="1:28" ht="13.5" thickBot="1" x14ac:dyDescent="0.25">
      <c r="A556" s="66">
        <v>554</v>
      </c>
      <c r="B556" s="73"/>
      <c r="C556" s="73"/>
      <c r="D556" s="73"/>
      <c r="E556" s="73"/>
      <c r="F556" s="74"/>
      <c r="G556" s="73"/>
      <c r="H556" s="74"/>
      <c r="I556" s="73"/>
      <c r="J556" s="73"/>
      <c r="K556" s="73"/>
      <c r="L556" s="73"/>
      <c r="M556" s="74"/>
      <c r="N556" s="73"/>
      <c r="O556" s="73"/>
      <c r="P556" s="73"/>
      <c r="Q556" s="73"/>
      <c r="R556" s="74"/>
      <c r="S556" s="73"/>
      <c r="T556" s="73"/>
      <c r="U556" s="73"/>
      <c r="V556" s="73"/>
      <c r="W556" s="74"/>
      <c r="X556" s="73"/>
      <c r="Y556" s="67"/>
      <c r="Z556" s="67"/>
      <c r="AA556" s="67"/>
      <c r="AB556" s="74"/>
    </row>
    <row r="557" spans="1:28" x14ac:dyDescent="0.2">
      <c r="A557" s="57">
        <v>555</v>
      </c>
      <c r="D557"/>
    </row>
    <row r="558" spans="1:28" x14ac:dyDescent="0.2">
      <c r="A558" s="57">
        <v>556</v>
      </c>
      <c r="D558"/>
    </row>
    <row r="559" spans="1:28" x14ac:dyDescent="0.2">
      <c r="A559" s="57">
        <v>557</v>
      </c>
      <c r="D559"/>
    </row>
    <row r="560" spans="1:28" x14ac:dyDescent="0.2">
      <c r="A560" s="57">
        <v>558</v>
      </c>
      <c r="D560"/>
    </row>
    <row r="561" spans="1:28" ht="13.5" thickBot="1" x14ac:dyDescent="0.25">
      <c r="A561" s="66">
        <v>559</v>
      </c>
      <c r="B561" s="73"/>
      <c r="C561" s="73"/>
      <c r="D561" s="73"/>
      <c r="E561" s="73"/>
      <c r="F561" s="74"/>
      <c r="G561" s="73"/>
      <c r="H561" s="74"/>
      <c r="I561" s="73"/>
      <c r="J561" s="73"/>
      <c r="K561" s="73"/>
      <c r="L561" s="73"/>
      <c r="M561" s="74"/>
      <c r="N561" s="73"/>
      <c r="O561" s="73"/>
      <c r="P561" s="73"/>
      <c r="Q561" s="73"/>
      <c r="R561" s="74"/>
      <c r="S561" s="73"/>
      <c r="T561" s="73"/>
      <c r="U561" s="73"/>
      <c r="V561" s="73"/>
      <c r="W561" s="74"/>
      <c r="X561" s="73"/>
      <c r="Y561" s="67"/>
      <c r="Z561" s="67"/>
      <c r="AA561" s="67"/>
      <c r="AB561" s="74"/>
    </row>
    <row r="562" spans="1:28" x14ac:dyDescent="0.2">
      <c r="A562" s="57">
        <v>560</v>
      </c>
      <c r="D562"/>
    </row>
    <row r="563" spans="1:28" x14ac:dyDescent="0.2">
      <c r="A563" s="57">
        <v>561</v>
      </c>
      <c r="D563"/>
    </row>
    <row r="564" spans="1:28" x14ac:dyDescent="0.2">
      <c r="A564" s="57">
        <v>562</v>
      </c>
      <c r="D564"/>
    </row>
    <row r="565" spans="1:28" x14ac:dyDescent="0.2">
      <c r="A565" s="57">
        <v>563</v>
      </c>
      <c r="D565"/>
    </row>
    <row r="566" spans="1:28" ht="13.5" thickBot="1" x14ac:dyDescent="0.25">
      <c r="A566" s="66">
        <v>564</v>
      </c>
      <c r="B566" s="73"/>
      <c r="C566" s="73"/>
      <c r="D566" s="73"/>
      <c r="E566" s="73"/>
      <c r="F566" s="74"/>
      <c r="G566" s="73"/>
      <c r="H566" s="74"/>
      <c r="I566" s="73"/>
      <c r="J566" s="73"/>
      <c r="K566" s="73"/>
      <c r="L566" s="73"/>
      <c r="M566" s="74"/>
      <c r="N566" s="73"/>
      <c r="O566" s="73"/>
      <c r="P566" s="73"/>
      <c r="Q566" s="73"/>
      <c r="R566" s="74"/>
      <c r="S566" s="73"/>
      <c r="T566" s="73"/>
      <c r="U566" s="73"/>
      <c r="V566" s="73"/>
      <c r="W566" s="74"/>
      <c r="X566" s="73"/>
      <c r="Y566" s="67"/>
      <c r="Z566" s="67"/>
      <c r="AA566" s="67"/>
      <c r="AB566" s="74"/>
    </row>
    <row r="567" spans="1:28" x14ac:dyDescent="0.2">
      <c r="A567" s="57">
        <v>565</v>
      </c>
      <c r="D567"/>
    </row>
    <row r="568" spans="1:28" x14ac:dyDescent="0.2">
      <c r="A568" s="57">
        <v>566</v>
      </c>
      <c r="D568"/>
    </row>
    <row r="569" spans="1:28" x14ac:dyDescent="0.2">
      <c r="A569" s="57">
        <v>567</v>
      </c>
      <c r="D569"/>
    </row>
    <row r="570" spans="1:28" x14ac:dyDescent="0.2">
      <c r="A570" s="57">
        <v>568</v>
      </c>
      <c r="D570"/>
    </row>
    <row r="571" spans="1:28" ht="13.5" thickBot="1" x14ac:dyDescent="0.25">
      <c r="A571" s="66">
        <v>569</v>
      </c>
      <c r="B571" s="73"/>
      <c r="C571" s="73"/>
      <c r="D571" s="73"/>
      <c r="E571" s="73"/>
      <c r="F571" s="74"/>
      <c r="G571" s="73"/>
      <c r="H571" s="74"/>
      <c r="I571" s="73"/>
      <c r="J571" s="73"/>
      <c r="K571" s="73"/>
      <c r="L571" s="73"/>
      <c r="M571" s="74"/>
      <c r="N571" s="73"/>
      <c r="O571" s="73"/>
      <c r="P571" s="73"/>
      <c r="Q571" s="73"/>
      <c r="R571" s="74"/>
      <c r="S571" s="73"/>
      <c r="T571" s="73"/>
      <c r="U571" s="73"/>
      <c r="V571" s="73"/>
      <c r="W571" s="74"/>
      <c r="X571" s="73"/>
      <c r="Y571" s="67"/>
      <c r="Z571" s="67"/>
      <c r="AA571" s="67"/>
      <c r="AB571" s="74"/>
    </row>
    <row r="572" spans="1:28" x14ac:dyDescent="0.2">
      <c r="A572" s="57">
        <v>570</v>
      </c>
      <c r="D572"/>
    </row>
    <row r="573" spans="1:28" x14ac:dyDescent="0.2">
      <c r="A573" s="57">
        <v>571</v>
      </c>
      <c r="D573"/>
    </row>
    <row r="574" spans="1:28" x14ac:dyDescent="0.2">
      <c r="A574" s="57">
        <v>572</v>
      </c>
      <c r="D574"/>
    </row>
    <row r="575" spans="1:28" x14ac:dyDescent="0.2">
      <c r="A575" s="57">
        <v>573</v>
      </c>
      <c r="D575"/>
    </row>
    <row r="576" spans="1:28" ht="13.5" thickBot="1" x14ac:dyDescent="0.25">
      <c r="A576" s="66">
        <v>574</v>
      </c>
      <c r="B576" s="73"/>
      <c r="C576" s="73"/>
      <c r="D576" s="73"/>
      <c r="E576" s="73"/>
      <c r="F576" s="74"/>
      <c r="G576" s="73"/>
      <c r="H576" s="74"/>
      <c r="I576" s="73"/>
      <c r="J576" s="73"/>
      <c r="K576" s="73"/>
      <c r="L576" s="73"/>
      <c r="M576" s="74"/>
      <c r="N576" s="73"/>
      <c r="O576" s="73"/>
      <c r="P576" s="73"/>
      <c r="Q576" s="73"/>
      <c r="R576" s="74"/>
      <c r="S576" s="73"/>
      <c r="T576" s="73"/>
      <c r="U576" s="73"/>
      <c r="V576" s="73"/>
      <c r="W576" s="74"/>
      <c r="X576" s="73"/>
      <c r="Y576" s="67"/>
      <c r="Z576" s="67"/>
      <c r="AA576" s="67"/>
      <c r="AB576" s="74"/>
    </row>
    <row r="577" spans="1:28" x14ac:dyDescent="0.2">
      <c r="A577" s="57">
        <v>575</v>
      </c>
      <c r="D577"/>
    </row>
    <row r="578" spans="1:28" x14ac:dyDescent="0.2">
      <c r="A578" s="57">
        <v>576</v>
      </c>
      <c r="D578"/>
    </row>
    <row r="579" spans="1:28" x14ac:dyDescent="0.2">
      <c r="A579" s="57">
        <v>577</v>
      </c>
      <c r="D579"/>
    </row>
    <row r="580" spans="1:28" x14ac:dyDescent="0.2">
      <c r="A580" s="57">
        <v>578</v>
      </c>
      <c r="D580"/>
    </row>
    <row r="581" spans="1:28" ht="13.5" thickBot="1" x14ac:dyDescent="0.25">
      <c r="A581" s="66">
        <v>579</v>
      </c>
      <c r="B581" s="73"/>
      <c r="C581" s="73"/>
      <c r="D581" s="73"/>
      <c r="E581" s="73"/>
      <c r="F581" s="74"/>
      <c r="G581" s="73"/>
      <c r="H581" s="74"/>
      <c r="I581" s="73"/>
      <c r="J581" s="73"/>
      <c r="K581" s="73"/>
      <c r="L581" s="73"/>
      <c r="M581" s="74"/>
      <c r="N581" s="73"/>
      <c r="O581" s="73"/>
      <c r="P581" s="73"/>
      <c r="Q581" s="73"/>
      <c r="R581" s="74"/>
      <c r="S581" s="73"/>
      <c r="T581" s="73"/>
      <c r="U581" s="73"/>
      <c r="V581" s="73"/>
      <c r="W581" s="74"/>
      <c r="X581" s="73"/>
      <c r="Y581" s="67"/>
      <c r="Z581" s="67"/>
      <c r="AA581" s="67"/>
      <c r="AB581" s="74"/>
    </row>
    <row r="582" spans="1:28" x14ac:dyDescent="0.2">
      <c r="A582" s="57">
        <v>580</v>
      </c>
      <c r="D582"/>
    </row>
    <row r="583" spans="1:28" x14ac:dyDescent="0.2">
      <c r="A583" s="57">
        <v>581</v>
      </c>
      <c r="D583"/>
    </row>
    <row r="584" spans="1:28" x14ac:dyDescent="0.2">
      <c r="A584" s="57">
        <v>582</v>
      </c>
      <c r="D584"/>
    </row>
    <row r="585" spans="1:28" x14ac:dyDescent="0.2">
      <c r="A585" s="57">
        <v>583</v>
      </c>
      <c r="D585"/>
    </row>
    <row r="586" spans="1:28" ht="13.5" thickBot="1" x14ac:dyDescent="0.25">
      <c r="A586" s="66">
        <v>584</v>
      </c>
      <c r="B586" s="73"/>
      <c r="C586" s="73"/>
      <c r="D586" s="73"/>
      <c r="E586" s="73"/>
      <c r="F586" s="74"/>
      <c r="G586" s="73"/>
      <c r="H586" s="74"/>
      <c r="I586" s="73"/>
      <c r="J586" s="73"/>
      <c r="K586" s="73"/>
      <c r="L586" s="73"/>
      <c r="M586" s="74"/>
      <c r="N586" s="73"/>
      <c r="O586" s="73"/>
      <c r="P586" s="73"/>
      <c r="Q586" s="73"/>
      <c r="R586" s="74"/>
      <c r="S586" s="73"/>
      <c r="T586" s="73"/>
      <c r="U586" s="73"/>
      <c r="V586" s="73"/>
      <c r="W586" s="74"/>
      <c r="X586" s="73"/>
      <c r="Y586" s="67"/>
      <c r="Z586" s="67"/>
      <c r="AA586" s="67"/>
      <c r="AB586" s="74"/>
    </row>
    <row r="587" spans="1:28" x14ac:dyDescent="0.2">
      <c r="A587" s="57">
        <v>585</v>
      </c>
      <c r="D587"/>
    </row>
    <row r="588" spans="1:28" x14ac:dyDescent="0.2">
      <c r="A588" s="57">
        <v>586</v>
      </c>
      <c r="D588"/>
    </row>
    <row r="589" spans="1:28" x14ac:dyDescent="0.2">
      <c r="A589" s="57">
        <v>587</v>
      </c>
      <c r="D589"/>
    </row>
    <row r="590" spans="1:28" x14ac:dyDescent="0.2">
      <c r="A590" s="57">
        <v>588</v>
      </c>
      <c r="D590"/>
    </row>
    <row r="591" spans="1:28" ht="13.5" thickBot="1" x14ac:dyDescent="0.25">
      <c r="A591" s="66">
        <v>589</v>
      </c>
      <c r="B591" s="73"/>
      <c r="C591" s="73"/>
      <c r="D591" s="73"/>
      <c r="E591" s="73"/>
      <c r="F591" s="74"/>
      <c r="G591" s="73"/>
      <c r="H591" s="74"/>
      <c r="I591" s="73"/>
      <c r="J591" s="73"/>
      <c r="K591" s="73"/>
      <c r="L591" s="73"/>
      <c r="M591" s="74"/>
      <c r="N591" s="73"/>
      <c r="O591" s="73"/>
      <c r="P591" s="73"/>
      <c r="Q591" s="73"/>
      <c r="R591" s="74"/>
      <c r="S591" s="73"/>
      <c r="T591" s="73"/>
      <c r="U591" s="73"/>
      <c r="V591" s="73"/>
      <c r="W591" s="74"/>
      <c r="X591" s="73"/>
      <c r="Y591" s="67"/>
      <c r="Z591" s="67"/>
      <c r="AA591" s="67"/>
      <c r="AB591" s="74"/>
    </row>
    <row r="592" spans="1:28" x14ac:dyDescent="0.2">
      <c r="A592" s="57">
        <v>590</v>
      </c>
      <c r="D592"/>
    </row>
    <row r="593" spans="1:28" x14ac:dyDescent="0.2">
      <c r="A593" s="57">
        <v>591</v>
      </c>
      <c r="D593"/>
    </row>
    <row r="594" spans="1:28" x14ac:dyDescent="0.2">
      <c r="A594" s="57">
        <v>592</v>
      </c>
      <c r="D594"/>
    </row>
    <row r="595" spans="1:28" x14ac:dyDescent="0.2">
      <c r="A595" s="57">
        <v>593</v>
      </c>
      <c r="D595"/>
    </row>
    <row r="596" spans="1:28" ht="13.5" thickBot="1" x14ac:dyDescent="0.25">
      <c r="A596" s="66">
        <v>594</v>
      </c>
      <c r="B596" s="73"/>
      <c r="C596" s="73"/>
      <c r="D596" s="73"/>
      <c r="E596" s="73"/>
      <c r="F596" s="74"/>
      <c r="G596" s="73"/>
      <c r="H596" s="74"/>
      <c r="I596" s="73"/>
      <c r="J596" s="73"/>
      <c r="K596" s="73"/>
      <c r="L596" s="73"/>
      <c r="M596" s="74"/>
      <c r="N596" s="73"/>
      <c r="O596" s="73"/>
      <c r="P596" s="73"/>
      <c r="Q596" s="73"/>
      <c r="R596" s="74"/>
      <c r="S596" s="73"/>
      <c r="T596" s="73"/>
      <c r="U596" s="73"/>
      <c r="V596" s="73"/>
      <c r="W596" s="74"/>
      <c r="X596" s="73"/>
      <c r="Y596" s="67"/>
      <c r="Z596" s="67"/>
      <c r="AA596" s="67"/>
      <c r="AB596" s="74"/>
    </row>
    <row r="597" spans="1:28" x14ac:dyDescent="0.2">
      <c r="A597" s="57">
        <v>595</v>
      </c>
      <c r="D597"/>
    </row>
    <row r="598" spans="1:28" x14ac:dyDescent="0.2">
      <c r="A598" s="57">
        <v>596</v>
      </c>
      <c r="D598"/>
    </row>
    <row r="599" spans="1:28" x14ac:dyDescent="0.2">
      <c r="A599" s="57">
        <v>597</v>
      </c>
      <c r="D599"/>
    </row>
    <row r="600" spans="1:28" x14ac:dyDescent="0.2">
      <c r="A600" s="57">
        <v>598</v>
      </c>
      <c r="D600"/>
    </row>
    <row r="601" spans="1:28" ht="13.5" thickBot="1" x14ac:dyDescent="0.25">
      <c r="A601" s="66">
        <v>599</v>
      </c>
      <c r="B601" s="73"/>
      <c r="C601" s="73"/>
      <c r="D601" s="73"/>
      <c r="E601" s="73"/>
      <c r="F601" s="74"/>
      <c r="G601" s="73"/>
      <c r="H601" s="74"/>
      <c r="I601" s="73"/>
      <c r="J601" s="73"/>
      <c r="K601" s="73"/>
      <c r="L601" s="73"/>
      <c r="M601" s="74"/>
      <c r="N601" s="73"/>
      <c r="O601" s="73"/>
      <c r="P601" s="73"/>
      <c r="Q601" s="73"/>
      <c r="R601" s="74"/>
      <c r="S601" s="73"/>
      <c r="T601" s="73"/>
      <c r="U601" s="73"/>
      <c r="V601" s="73"/>
      <c r="W601" s="74"/>
      <c r="X601" s="73"/>
      <c r="Y601" s="67"/>
      <c r="Z601" s="67"/>
      <c r="AA601" s="67"/>
      <c r="AB601" s="74"/>
    </row>
    <row r="602" spans="1:28" x14ac:dyDescent="0.2">
      <c r="A602" s="57">
        <v>600</v>
      </c>
      <c r="D602"/>
    </row>
    <row r="603" spans="1:28" x14ac:dyDescent="0.2">
      <c r="A603" s="57">
        <v>601</v>
      </c>
      <c r="D603"/>
    </row>
    <row r="604" spans="1:28" x14ac:dyDescent="0.2">
      <c r="A604" s="57">
        <v>602</v>
      </c>
      <c r="D604"/>
    </row>
    <row r="605" spans="1:28" x14ac:dyDescent="0.2">
      <c r="A605" s="57">
        <v>603</v>
      </c>
      <c r="D605"/>
    </row>
    <row r="606" spans="1:28" ht="13.5" thickBot="1" x14ac:dyDescent="0.25">
      <c r="A606" s="66">
        <v>604</v>
      </c>
      <c r="B606" s="73"/>
      <c r="C606" s="73"/>
      <c r="D606" s="73"/>
      <c r="E606" s="73"/>
      <c r="F606" s="74"/>
      <c r="G606" s="73"/>
      <c r="H606" s="74"/>
      <c r="I606" s="73"/>
      <c r="J606" s="73"/>
      <c r="K606" s="73"/>
      <c r="L606" s="73"/>
      <c r="M606" s="74"/>
      <c r="N606" s="73"/>
      <c r="O606" s="73"/>
      <c r="P606" s="73"/>
      <c r="Q606" s="73"/>
      <c r="R606" s="74"/>
      <c r="S606" s="73"/>
      <c r="T606" s="73"/>
      <c r="U606" s="73"/>
      <c r="V606" s="73"/>
      <c r="W606" s="74"/>
      <c r="X606" s="73"/>
      <c r="Y606" s="67"/>
      <c r="Z606" s="67"/>
      <c r="AA606" s="67"/>
      <c r="AB606" s="74"/>
    </row>
    <row r="607" spans="1:28" x14ac:dyDescent="0.2">
      <c r="A607" s="57">
        <v>605</v>
      </c>
      <c r="D607"/>
    </row>
    <row r="608" spans="1:28" x14ac:dyDescent="0.2">
      <c r="A608" s="57">
        <v>606</v>
      </c>
      <c r="D608"/>
    </row>
    <row r="609" spans="1:28" x14ac:dyDescent="0.2">
      <c r="A609" s="57">
        <v>607</v>
      </c>
      <c r="D609"/>
    </row>
    <row r="610" spans="1:28" x14ac:dyDescent="0.2">
      <c r="A610" s="57">
        <v>608</v>
      </c>
      <c r="D610"/>
    </row>
    <row r="611" spans="1:28" ht="13.5" thickBot="1" x14ac:dyDescent="0.25">
      <c r="A611" s="66">
        <v>609</v>
      </c>
      <c r="B611" s="73"/>
      <c r="C611" s="73"/>
      <c r="D611" s="73"/>
      <c r="E611" s="73"/>
      <c r="F611" s="74"/>
      <c r="G611" s="73"/>
      <c r="H611" s="74"/>
      <c r="I611" s="73"/>
      <c r="J611" s="73"/>
      <c r="K611" s="73"/>
      <c r="L611" s="73"/>
      <c r="M611" s="74"/>
      <c r="N611" s="73"/>
      <c r="O611" s="73"/>
      <c r="P611" s="73"/>
      <c r="Q611" s="73"/>
      <c r="R611" s="74"/>
      <c r="S611" s="73"/>
      <c r="T611" s="73"/>
      <c r="U611" s="73"/>
      <c r="V611" s="73"/>
      <c r="W611" s="74"/>
      <c r="X611" s="73"/>
      <c r="Y611" s="67"/>
      <c r="Z611" s="67"/>
      <c r="AA611" s="67"/>
      <c r="AB611" s="74"/>
    </row>
    <row r="612" spans="1:28" x14ac:dyDescent="0.2">
      <c r="A612" s="57">
        <v>610</v>
      </c>
      <c r="D612"/>
    </row>
    <row r="613" spans="1:28" x14ac:dyDescent="0.2">
      <c r="A613" s="57">
        <v>611</v>
      </c>
      <c r="D613"/>
    </row>
    <row r="614" spans="1:28" x14ac:dyDescent="0.2">
      <c r="A614" s="57">
        <v>612</v>
      </c>
      <c r="D614"/>
    </row>
    <row r="615" spans="1:28" x14ac:dyDescent="0.2">
      <c r="A615" s="57">
        <v>613</v>
      </c>
      <c r="D615"/>
    </row>
    <row r="616" spans="1:28" ht="13.5" thickBot="1" x14ac:dyDescent="0.25">
      <c r="A616" s="66">
        <v>614</v>
      </c>
      <c r="B616" s="73"/>
      <c r="C616" s="73"/>
      <c r="D616" s="73"/>
      <c r="E616" s="73"/>
      <c r="F616" s="74"/>
      <c r="G616" s="73"/>
      <c r="H616" s="74"/>
      <c r="I616" s="73"/>
      <c r="J616" s="73"/>
      <c r="K616" s="73"/>
      <c r="L616" s="73"/>
      <c r="M616" s="74"/>
      <c r="N616" s="73"/>
      <c r="O616" s="73"/>
      <c r="P616" s="73"/>
      <c r="Q616" s="73"/>
      <c r="R616" s="74"/>
      <c r="S616" s="73"/>
      <c r="T616" s="73"/>
      <c r="U616" s="73"/>
      <c r="V616" s="73"/>
      <c r="W616" s="74"/>
      <c r="X616" s="73"/>
      <c r="Y616" s="67"/>
      <c r="Z616" s="67"/>
      <c r="AA616" s="67"/>
      <c r="AB616" s="74"/>
    </row>
    <row r="617" spans="1:28" x14ac:dyDescent="0.2">
      <c r="A617" s="57">
        <v>615</v>
      </c>
      <c r="D617"/>
    </row>
    <row r="618" spans="1:28" x14ac:dyDescent="0.2">
      <c r="A618" s="57">
        <v>616</v>
      </c>
      <c r="D618"/>
    </row>
    <row r="619" spans="1:28" x14ac:dyDescent="0.2">
      <c r="A619" s="57">
        <v>617</v>
      </c>
      <c r="D619"/>
    </row>
    <row r="620" spans="1:28" x14ac:dyDescent="0.2">
      <c r="A620" s="57">
        <v>618</v>
      </c>
      <c r="D620"/>
    </row>
    <row r="621" spans="1:28" ht="13.5" thickBot="1" x14ac:dyDescent="0.25">
      <c r="A621" s="66">
        <v>619</v>
      </c>
      <c r="B621" s="73"/>
      <c r="C621" s="73"/>
      <c r="D621" s="73"/>
      <c r="E621" s="73"/>
      <c r="F621" s="74"/>
      <c r="G621" s="73"/>
      <c r="H621" s="74"/>
      <c r="I621" s="73"/>
      <c r="J621" s="73"/>
      <c r="K621" s="73"/>
      <c r="L621" s="73"/>
      <c r="M621" s="74"/>
      <c r="N621" s="73"/>
      <c r="O621" s="73"/>
      <c r="P621" s="73"/>
      <c r="Q621" s="73"/>
      <c r="R621" s="74"/>
      <c r="S621" s="73"/>
      <c r="T621" s="73"/>
      <c r="U621" s="73"/>
      <c r="V621" s="73"/>
      <c r="W621" s="74"/>
      <c r="X621" s="73"/>
      <c r="Y621" s="67"/>
      <c r="Z621" s="67"/>
      <c r="AA621" s="67"/>
      <c r="AB621" s="74"/>
    </row>
    <row r="622" spans="1:28" x14ac:dyDescent="0.2">
      <c r="A622" s="57">
        <v>620</v>
      </c>
      <c r="D622"/>
    </row>
    <row r="623" spans="1:28" x14ac:dyDescent="0.2">
      <c r="A623" s="57">
        <v>621</v>
      </c>
      <c r="D623"/>
    </row>
    <row r="624" spans="1:28" x14ac:dyDescent="0.2">
      <c r="A624" s="57">
        <v>622</v>
      </c>
      <c r="D624"/>
    </row>
    <row r="625" spans="1:28" x14ac:dyDescent="0.2">
      <c r="A625" s="57">
        <v>623</v>
      </c>
      <c r="D625"/>
    </row>
    <row r="626" spans="1:28" ht="13.5" thickBot="1" x14ac:dyDescent="0.25">
      <c r="A626" s="66">
        <v>624</v>
      </c>
      <c r="B626" s="73"/>
      <c r="C626" s="73"/>
      <c r="D626" s="73"/>
      <c r="E626" s="73"/>
      <c r="F626" s="74"/>
      <c r="G626" s="73"/>
      <c r="H626" s="74"/>
      <c r="I626" s="73"/>
      <c r="J626" s="73"/>
      <c r="K626" s="73"/>
      <c r="L626" s="73"/>
      <c r="M626" s="74"/>
      <c r="N626" s="73"/>
      <c r="O626" s="73"/>
      <c r="P626" s="73"/>
      <c r="Q626" s="73"/>
      <c r="R626" s="74"/>
      <c r="S626" s="73"/>
      <c r="T626" s="73"/>
      <c r="U626" s="73"/>
      <c r="V626" s="73"/>
      <c r="W626" s="74"/>
      <c r="X626" s="73"/>
      <c r="Y626" s="67"/>
      <c r="Z626" s="67"/>
      <c r="AA626" s="67"/>
      <c r="AB626" s="74"/>
    </row>
    <row r="627" spans="1:28" x14ac:dyDescent="0.2">
      <c r="A627" s="57">
        <v>625</v>
      </c>
      <c r="D627"/>
    </row>
    <row r="628" spans="1:28" x14ac:dyDescent="0.2">
      <c r="A628" s="57">
        <v>626</v>
      </c>
      <c r="D628"/>
    </row>
    <row r="629" spans="1:28" x14ac:dyDescent="0.2">
      <c r="A629" s="57">
        <v>627</v>
      </c>
      <c r="D629"/>
    </row>
    <row r="630" spans="1:28" x14ac:dyDescent="0.2">
      <c r="A630" s="57">
        <v>628</v>
      </c>
      <c r="D630"/>
    </row>
    <row r="631" spans="1:28" ht="13.5" thickBot="1" x14ac:dyDescent="0.25">
      <c r="A631" s="66">
        <v>629</v>
      </c>
      <c r="B631" s="73"/>
      <c r="C631" s="73"/>
      <c r="D631" s="73"/>
      <c r="E631" s="73"/>
      <c r="F631" s="74"/>
      <c r="G631" s="73"/>
      <c r="H631" s="74"/>
      <c r="I631" s="73"/>
      <c r="J631" s="73"/>
      <c r="K631" s="73"/>
      <c r="L631" s="73"/>
      <c r="M631" s="74"/>
      <c r="N631" s="73"/>
      <c r="O631" s="73"/>
      <c r="P631" s="73"/>
      <c r="Q631" s="73"/>
      <c r="R631" s="74"/>
      <c r="S631" s="73"/>
      <c r="T631" s="73"/>
      <c r="U631" s="73"/>
      <c r="V631" s="73"/>
      <c r="W631" s="74"/>
      <c r="X631" s="73"/>
      <c r="Y631" s="67"/>
      <c r="Z631" s="67"/>
      <c r="AA631" s="67"/>
      <c r="AB631" s="74"/>
    </row>
    <row r="632" spans="1:28" x14ac:dyDescent="0.2">
      <c r="A632" s="57">
        <v>630</v>
      </c>
      <c r="D632"/>
    </row>
    <row r="633" spans="1:28" x14ac:dyDescent="0.2">
      <c r="A633" s="57">
        <v>631</v>
      </c>
      <c r="D633"/>
    </row>
    <row r="634" spans="1:28" x14ac:dyDescent="0.2">
      <c r="A634" s="57">
        <v>632</v>
      </c>
      <c r="D634"/>
    </row>
    <row r="635" spans="1:28" x14ac:dyDescent="0.2">
      <c r="A635" s="57">
        <v>633</v>
      </c>
      <c r="D635"/>
    </row>
    <row r="636" spans="1:28" ht="13.5" thickBot="1" x14ac:dyDescent="0.25">
      <c r="A636" s="66">
        <v>634</v>
      </c>
      <c r="B636" s="73"/>
      <c r="C636" s="73"/>
      <c r="D636" s="73"/>
      <c r="E636" s="73"/>
      <c r="F636" s="74"/>
      <c r="G636" s="73"/>
      <c r="H636" s="74"/>
      <c r="I636" s="73"/>
      <c r="J636" s="73"/>
      <c r="K636" s="73"/>
      <c r="L636" s="73"/>
      <c r="M636" s="74"/>
      <c r="N636" s="73"/>
      <c r="O636" s="73"/>
      <c r="P636" s="73"/>
      <c r="Q636" s="73"/>
      <c r="R636" s="74"/>
      <c r="S636" s="73"/>
      <c r="T636" s="73"/>
      <c r="U636" s="73"/>
      <c r="V636" s="73"/>
      <c r="W636" s="74"/>
      <c r="X636" s="73"/>
      <c r="Y636" s="67"/>
      <c r="Z636" s="67"/>
      <c r="AA636" s="67"/>
      <c r="AB636" s="74"/>
    </row>
    <row r="637" spans="1:28" x14ac:dyDescent="0.2">
      <c r="A637" s="57">
        <v>635</v>
      </c>
      <c r="D637"/>
    </row>
    <row r="638" spans="1:28" x14ac:dyDescent="0.2">
      <c r="A638" s="57">
        <v>636</v>
      </c>
      <c r="D638"/>
    </row>
    <row r="639" spans="1:28" x14ac:dyDescent="0.2">
      <c r="A639" s="57">
        <v>637</v>
      </c>
      <c r="D639"/>
    </row>
    <row r="640" spans="1:28" x14ac:dyDescent="0.2">
      <c r="A640" s="57">
        <v>638</v>
      </c>
      <c r="D640"/>
    </row>
    <row r="641" spans="1:28" ht="13.5" thickBot="1" x14ac:dyDescent="0.25">
      <c r="A641" s="66">
        <v>639</v>
      </c>
      <c r="B641" s="73"/>
      <c r="C641" s="73"/>
      <c r="D641" s="73"/>
      <c r="E641" s="73"/>
      <c r="F641" s="74"/>
      <c r="G641" s="73"/>
      <c r="H641" s="74"/>
      <c r="I641" s="73"/>
      <c r="J641" s="73"/>
      <c r="K641" s="73"/>
      <c r="L641" s="73"/>
      <c r="M641" s="74"/>
      <c r="N641" s="73"/>
      <c r="O641" s="73"/>
      <c r="P641" s="73"/>
      <c r="Q641" s="73"/>
      <c r="R641" s="74"/>
      <c r="S641" s="73"/>
      <c r="T641" s="73"/>
      <c r="U641" s="73"/>
      <c r="V641" s="73"/>
      <c r="W641" s="74"/>
      <c r="X641" s="73"/>
      <c r="Y641" s="67"/>
      <c r="Z641" s="67"/>
      <c r="AA641" s="67"/>
      <c r="AB641" s="74"/>
    </row>
    <row r="642" spans="1:28" x14ac:dyDescent="0.2">
      <c r="A642" s="57">
        <v>640</v>
      </c>
      <c r="D642"/>
    </row>
    <row r="643" spans="1:28" x14ac:dyDescent="0.2">
      <c r="A643" s="57">
        <v>641</v>
      </c>
      <c r="D643"/>
    </row>
    <row r="644" spans="1:28" x14ac:dyDescent="0.2">
      <c r="A644" s="57">
        <v>642</v>
      </c>
      <c r="D644"/>
    </row>
    <row r="645" spans="1:28" x14ac:dyDescent="0.2">
      <c r="A645" s="57">
        <v>643</v>
      </c>
      <c r="D645"/>
    </row>
    <row r="646" spans="1:28" ht="13.5" thickBot="1" x14ac:dyDescent="0.25">
      <c r="A646" s="66">
        <v>644</v>
      </c>
      <c r="B646" s="73"/>
      <c r="C646" s="73"/>
      <c r="D646" s="73"/>
      <c r="E646" s="73"/>
      <c r="F646" s="74"/>
      <c r="G646" s="73"/>
      <c r="H646" s="74"/>
      <c r="I646" s="73"/>
      <c r="J646" s="73"/>
      <c r="K646" s="73"/>
      <c r="L646" s="73"/>
      <c r="M646" s="74"/>
      <c r="N646" s="73"/>
      <c r="O646" s="73"/>
      <c r="P646" s="73"/>
      <c r="Q646" s="73"/>
      <c r="R646" s="74"/>
      <c r="S646" s="73"/>
      <c r="T646" s="73"/>
      <c r="U646" s="73"/>
      <c r="V646" s="73"/>
      <c r="W646" s="74"/>
      <c r="X646" s="73"/>
      <c r="Y646" s="67"/>
      <c r="Z646" s="67"/>
      <c r="AA646" s="67"/>
      <c r="AB646" s="74"/>
    </row>
    <row r="647" spans="1:28" x14ac:dyDescent="0.2">
      <c r="A647" s="57">
        <v>645</v>
      </c>
      <c r="D647"/>
    </row>
    <row r="648" spans="1:28" x14ac:dyDescent="0.2">
      <c r="A648" s="57">
        <v>646</v>
      </c>
      <c r="D648"/>
    </row>
    <row r="649" spans="1:28" x14ac:dyDescent="0.2">
      <c r="A649" s="57">
        <v>647</v>
      </c>
      <c r="D649"/>
    </row>
    <row r="650" spans="1:28" x14ac:dyDescent="0.2">
      <c r="A650" s="57">
        <v>648</v>
      </c>
      <c r="D650"/>
    </row>
    <row r="651" spans="1:28" ht="13.5" thickBot="1" x14ac:dyDescent="0.25">
      <c r="A651" s="66">
        <v>649</v>
      </c>
      <c r="B651" s="73"/>
      <c r="C651" s="73"/>
      <c r="D651" s="73"/>
      <c r="E651" s="73"/>
      <c r="F651" s="74"/>
      <c r="G651" s="73"/>
      <c r="H651" s="74"/>
      <c r="I651" s="73"/>
      <c r="J651" s="73"/>
      <c r="K651" s="73"/>
      <c r="L651" s="73"/>
      <c r="M651" s="74"/>
      <c r="N651" s="73"/>
      <c r="O651" s="73"/>
      <c r="P651" s="73"/>
      <c r="Q651" s="73"/>
      <c r="R651" s="74"/>
      <c r="S651" s="73"/>
      <c r="T651" s="73"/>
      <c r="U651" s="73"/>
      <c r="V651" s="73"/>
      <c r="W651" s="74"/>
      <c r="X651" s="73"/>
      <c r="Y651" s="67"/>
      <c r="Z651" s="67"/>
      <c r="AA651" s="67"/>
      <c r="AB651" s="74"/>
    </row>
    <row r="652" spans="1:28" x14ac:dyDescent="0.2">
      <c r="A652" s="57">
        <v>650</v>
      </c>
      <c r="D652"/>
    </row>
    <row r="653" spans="1:28" x14ac:dyDescent="0.2">
      <c r="A653" s="57">
        <v>651</v>
      </c>
      <c r="D653"/>
    </row>
    <row r="654" spans="1:28" x14ac:dyDescent="0.2">
      <c r="A654" s="57">
        <v>652</v>
      </c>
      <c r="D654"/>
    </row>
    <row r="655" spans="1:28" x14ac:dyDescent="0.2">
      <c r="A655" s="57">
        <v>653</v>
      </c>
      <c r="D655"/>
    </row>
    <row r="656" spans="1:28" ht="13.5" thickBot="1" x14ac:dyDescent="0.25">
      <c r="A656" s="66">
        <v>654</v>
      </c>
      <c r="B656" s="73"/>
      <c r="C656" s="73"/>
      <c r="D656" s="73"/>
      <c r="E656" s="73"/>
      <c r="F656" s="74"/>
      <c r="G656" s="73"/>
      <c r="H656" s="74"/>
      <c r="I656" s="73"/>
      <c r="J656" s="73"/>
      <c r="K656" s="73"/>
      <c r="L656" s="73"/>
      <c r="M656" s="74"/>
      <c r="N656" s="73"/>
      <c r="O656" s="73"/>
      <c r="P656" s="73"/>
      <c r="Q656" s="73"/>
      <c r="R656" s="74"/>
      <c r="S656" s="73"/>
      <c r="T656" s="73"/>
      <c r="U656" s="73"/>
      <c r="V656" s="73"/>
      <c r="W656" s="74"/>
      <c r="X656" s="73"/>
      <c r="Y656" s="67"/>
      <c r="Z656" s="67"/>
      <c r="AA656" s="67"/>
      <c r="AB656" s="74"/>
    </row>
    <row r="657" spans="1:28" x14ac:dyDescent="0.2">
      <c r="A657" s="57">
        <v>655</v>
      </c>
      <c r="D657"/>
    </row>
    <row r="658" spans="1:28" x14ac:dyDescent="0.2">
      <c r="A658" s="57">
        <v>656</v>
      </c>
      <c r="D658"/>
    </row>
    <row r="659" spans="1:28" x14ac:dyDescent="0.2">
      <c r="A659" s="57">
        <v>657</v>
      </c>
      <c r="D659"/>
    </row>
    <row r="660" spans="1:28" x14ac:dyDescent="0.2">
      <c r="A660" s="57">
        <v>658</v>
      </c>
      <c r="D660"/>
    </row>
    <row r="661" spans="1:28" ht="13.5" thickBot="1" x14ac:dyDescent="0.25">
      <c r="A661" s="66"/>
      <c r="B661" s="73"/>
      <c r="C661" s="73"/>
      <c r="D661" s="73"/>
      <c r="E661" s="73"/>
      <c r="F661" s="74"/>
      <c r="G661" s="73"/>
      <c r="H661" s="74"/>
      <c r="I661" s="73"/>
      <c r="J661" s="73"/>
      <c r="K661" s="73"/>
      <c r="L661" s="73"/>
      <c r="M661" s="74"/>
      <c r="N661" s="73"/>
      <c r="O661" s="73"/>
      <c r="P661" s="73"/>
      <c r="Q661" s="73"/>
      <c r="R661" s="74"/>
      <c r="S661" s="73"/>
      <c r="T661" s="73"/>
      <c r="U661" s="73"/>
      <c r="V661" s="73"/>
      <c r="W661" s="74"/>
      <c r="X661" s="73"/>
      <c r="Y661" s="67"/>
      <c r="Z661" s="67"/>
      <c r="AA661" s="67"/>
      <c r="AB661" s="74"/>
    </row>
    <row r="662" spans="1:28" x14ac:dyDescent="0.2">
      <c r="A662" s="76"/>
      <c r="D662"/>
      <c r="F662"/>
      <c r="H662"/>
      <c r="M662" s="21"/>
      <c r="R662" s="21"/>
      <c r="W662"/>
      <c r="AB662"/>
    </row>
    <row r="663" spans="1:28" x14ac:dyDescent="0.2">
      <c r="A663" s="76"/>
      <c r="D663"/>
      <c r="F663"/>
      <c r="H663"/>
      <c r="M663" s="21"/>
      <c r="R663" s="21"/>
      <c r="W663"/>
      <c r="AB663"/>
    </row>
    <row r="664" spans="1:28" x14ac:dyDescent="0.2">
      <c r="A664" s="76"/>
      <c r="D664"/>
      <c r="F664"/>
      <c r="H664"/>
      <c r="M664" s="21"/>
      <c r="R664" s="21"/>
      <c r="W664"/>
      <c r="AB664"/>
    </row>
    <row r="665" spans="1:28" x14ac:dyDescent="0.2">
      <c r="A665" s="76"/>
      <c r="D665"/>
      <c r="F665"/>
      <c r="H665"/>
      <c r="M665" s="21"/>
      <c r="R665" s="21"/>
      <c r="W665"/>
      <c r="AB665"/>
    </row>
    <row r="666" spans="1:28" x14ac:dyDescent="0.2">
      <c r="A666" s="76"/>
      <c r="D666"/>
      <c r="F666"/>
      <c r="H666"/>
      <c r="M666" s="21"/>
      <c r="R666" s="21"/>
      <c r="W666"/>
      <c r="AB666"/>
    </row>
    <row r="667" spans="1:28" x14ac:dyDescent="0.2">
      <c r="A667" s="76"/>
      <c r="D667"/>
      <c r="F667"/>
      <c r="H667"/>
      <c r="M667" s="21"/>
      <c r="R667" s="21"/>
      <c r="W667"/>
      <c r="AB667"/>
    </row>
    <row r="668" spans="1:28" x14ac:dyDescent="0.2">
      <c r="A668" s="76"/>
      <c r="D668"/>
      <c r="F668"/>
      <c r="H668"/>
      <c r="M668" s="21"/>
      <c r="R668" s="21"/>
      <c r="W668"/>
      <c r="AB668"/>
    </row>
    <row r="669" spans="1:28" x14ac:dyDescent="0.2">
      <c r="A669" s="76"/>
      <c r="D669"/>
      <c r="F669"/>
      <c r="H669"/>
      <c r="M669" s="21"/>
      <c r="R669" s="21"/>
      <c r="W669"/>
      <c r="AB669"/>
    </row>
    <row r="670" spans="1:28" x14ac:dyDescent="0.2">
      <c r="A670" s="76"/>
      <c r="D670"/>
      <c r="F670"/>
      <c r="H670"/>
      <c r="M670" s="21"/>
      <c r="R670" s="21"/>
      <c r="W670"/>
      <c r="AB670"/>
    </row>
    <row r="671" spans="1:28" x14ac:dyDescent="0.2">
      <c r="A671" s="76"/>
      <c r="D671"/>
      <c r="F671"/>
      <c r="H671"/>
      <c r="M671" s="21"/>
      <c r="R671" s="21"/>
      <c r="W671"/>
      <c r="AB671"/>
    </row>
    <row r="672" spans="1:28" x14ac:dyDescent="0.2">
      <c r="A672" s="76"/>
      <c r="D672"/>
      <c r="F672"/>
      <c r="H672"/>
      <c r="M672" s="21"/>
      <c r="R672" s="21"/>
      <c r="W672"/>
      <c r="AB672"/>
    </row>
    <row r="673" spans="1:28" x14ac:dyDescent="0.2">
      <c r="A673" s="76"/>
      <c r="D673"/>
      <c r="F673"/>
      <c r="H673"/>
      <c r="M673" s="21"/>
      <c r="R673" s="21"/>
      <c r="W673"/>
      <c r="AB673"/>
    </row>
    <row r="674" spans="1:28" x14ac:dyDescent="0.2">
      <c r="A674" s="76"/>
      <c r="D674"/>
      <c r="F674"/>
      <c r="H674"/>
      <c r="M674" s="21"/>
      <c r="R674" s="21"/>
      <c r="W674"/>
      <c r="AB674"/>
    </row>
    <row r="675" spans="1:28" x14ac:dyDescent="0.2">
      <c r="A675" s="76"/>
      <c r="D675"/>
      <c r="F675"/>
      <c r="H675"/>
      <c r="M675" s="21"/>
      <c r="R675" s="21"/>
      <c r="W675"/>
      <c r="AB675"/>
    </row>
    <row r="676" spans="1:28" x14ac:dyDescent="0.2">
      <c r="A676" s="76"/>
      <c r="D676"/>
      <c r="F676"/>
      <c r="H676"/>
      <c r="M676" s="21"/>
      <c r="R676" s="21"/>
      <c r="W676"/>
      <c r="AB676"/>
    </row>
    <row r="677" spans="1:28" x14ac:dyDescent="0.2">
      <c r="A677" s="76"/>
      <c r="D677"/>
      <c r="F677"/>
      <c r="H677"/>
      <c r="M677" s="21"/>
      <c r="R677" s="21"/>
      <c r="W677"/>
      <c r="AB677"/>
    </row>
    <row r="678" spans="1:28" x14ac:dyDescent="0.2">
      <c r="A678" s="76"/>
      <c r="D678"/>
      <c r="F678"/>
      <c r="H678"/>
      <c r="M678" s="21"/>
      <c r="R678" s="21"/>
      <c r="W678"/>
      <c r="AB678"/>
    </row>
    <row r="679" spans="1:28" x14ac:dyDescent="0.2">
      <c r="A679" s="76"/>
      <c r="D679"/>
      <c r="F679"/>
      <c r="H679"/>
      <c r="M679" s="21"/>
      <c r="R679" s="21"/>
      <c r="W679"/>
      <c r="AB679"/>
    </row>
    <row r="680" spans="1:28" x14ac:dyDescent="0.2">
      <c r="A680" s="76"/>
      <c r="D680"/>
      <c r="F680"/>
      <c r="H680"/>
      <c r="M680" s="21"/>
      <c r="R680" s="21"/>
      <c r="W680"/>
      <c r="AB680"/>
    </row>
    <row r="681" spans="1:28" x14ac:dyDescent="0.2">
      <c r="A681" s="76"/>
      <c r="D681"/>
      <c r="F681"/>
      <c r="H681"/>
      <c r="M681" s="21"/>
      <c r="R681" s="21"/>
      <c r="W681"/>
      <c r="AB681"/>
    </row>
    <row r="682" spans="1:28" x14ac:dyDescent="0.2">
      <c r="A682" s="76"/>
      <c r="D682"/>
      <c r="F682"/>
      <c r="H682"/>
      <c r="M682" s="21"/>
      <c r="R682" s="21"/>
      <c r="W682"/>
      <c r="AB682"/>
    </row>
    <row r="683" spans="1:28" x14ac:dyDescent="0.2">
      <c r="A683" s="76"/>
      <c r="D683"/>
      <c r="F683"/>
      <c r="H683"/>
      <c r="M683" s="21"/>
      <c r="R683" s="21"/>
      <c r="W683"/>
      <c r="AB683"/>
    </row>
    <row r="684" spans="1:28" x14ac:dyDescent="0.2">
      <c r="A684" s="76"/>
      <c r="D684"/>
      <c r="F684"/>
      <c r="H684"/>
      <c r="M684" s="21"/>
      <c r="R684" s="21"/>
      <c r="W684"/>
      <c r="AB684"/>
    </row>
    <row r="685" spans="1:28" x14ac:dyDescent="0.2">
      <c r="A685" s="76"/>
      <c r="D685"/>
      <c r="F685"/>
      <c r="H685"/>
      <c r="M685" s="21"/>
      <c r="R685" s="21"/>
      <c r="W685"/>
      <c r="AB685"/>
    </row>
    <row r="686" spans="1:28" x14ac:dyDescent="0.2">
      <c r="A686" s="76"/>
      <c r="D686"/>
      <c r="F686"/>
      <c r="H686"/>
      <c r="M686" s="21"/>
      <c r="R686" s="21"/>
      <c r="W686"/>
      <c r="AB686"/>
    </row>
    <row r="687" spans="1:28" x14ac:dyDescent="0.2">
      <c r="A687" s="76"/>
      <c r="D687"/>
      <c r="F687"/>
      <c r="H687"/>
      <c r="M687" s="21"/>
      <c r="R687" s="21"/>
      <c r="W687"/>
      <c r="AB687"/>
    </row>
    <row r="688" spans="1:28" x14ac:dyDescent="0.2">
      <c r="A688" s="76"/>
      <c r="D688"/>
      <c r="F688"/>
      <c r="H688"/>
      <c r="M688" s="21"/>
      <c r="R688" s="21"/>
      <c r="W688"/>
      <c r="AB688"/>
    </row>
    <row r="689" spans="1:28" x14ac:dyDescent="0.2">
      <c r="A689" s="76"/>
      <c r="D689"/>
      <c r="F689"/>
      <c r="H689"/>
      <c r="M689" s="21"/>
      <c r="R689" s="21"/>
      <c r="W689"/>
      <c r="AB689"/>
    </row>
    <row r="690" spans="1:28" x14ac:dyDescent="0.2">
      <c r="A690" s="76"/>
      <c r="D690"/>
      <c r="F690"/>
      <c r="H690"/>
      <c r="M690" s="21"/>
      <c r="R690" s="21"/>
      <c r="W690"/>
      <c r="AB690"/>
    </row>
    <row r="691" spans="1:28" x14ac:dyDescent="0.2">
      <c r="A691" s="76"/>
      <c r="D691"/>
      <c r="F691"/>
      <c r="H691"/>
      <c r="M691" s="21"/>
      <c r="R691" s="21"/>
      <c r="W691"/>
      <c r="AB691"/>
    </row>
    <row r="692" spans="1:28" x14ac:dyDescent="0.2">
      <c r="A692" s="76"/>
      <c r="D692"/>
      <c r="F692"/>
      <c r="H692"/>
      <c r="M692" s="21"/>
      <c r="R692" s="21"/>
      <c r="W692"/>
      <c r="AB692"/>
    </row>
    <row r="693" spans="1:28" x14ac:dyDescent="0.2">
      <c r="A693" s="76"/>
      <c r="D693"/>
      <c r="F693"/>
      <c r="H693"/>
      <c r="M693" s="21"/>
      <c r="R693" s="21"/>
      <c r="W693"/>
      <c r="AB693"/>
    </row>
    <row r="694" spans="1:28" x14ac:dyDescent="0.2">
      <c r="A694" s="76"/>
      <c r="D694"/>
      <c r="F694"/>
      <c r="H694"/>
      <c r="M694" s="21"/>
      <c r="R694" s="21"/>
      <c r="W694"/>
      <c r="AB694"/>
    </row>
    <row r="695" spans="1:28" x14ac:dyDescent="0.2">
      <c r="A695" s="76"/>
      <c r="D695"/>
      <c r="F695"/>
      <c r="H695"/>
      <c r="M695" s="21"/>
      <c r="R695" s="21"/>
      <c r="W695"/>
      <c r="AB695"/>
    </row>
    <row r="696" spans="1:28" x14ac:dyDescent="0.2">
      <c r="A696" s="76"/>
      <c r="D696"/>
      <c r="F696"/>
      <c r="H696"/>
      <c r="M696" s="21"/>
      <c r="R696" s="21"/>
      <c r="W696"/>
      <c r="AB696"/>
    </row>
    <row r="697" spans="1:28" x14ac:dyDescent="0.2">
      <c r="A697" s="76"/>
      <c r="D697"/>
      <c r="F697"/>
      <c r="H697"/>
      <c r="M697" s="21"/>
      <c r="R697" s="21"/>
      <c r="W697"/>
      <c r="AB697"/>
    </row>
    <row r="698" spans="1:28" x14ac:dyDescent="0.2">
      <c r="A698" s="76"/>
      <c r="D698"/>
      <c r="F698"/>
      <c r="H698"/>
      <c r="M698" s="21"/>
      <c r="R698" s="21"/>
      <c r="W698"/>
      <c r="AB698"/>
    </row>
    <row r="699" spans="1:28" x14ac:dyDescent="0.2">
      <c r="A699" s="76"/>
      <c r="D699"/>
      <c r="F699"/>
      <c r="H699"/>
      <c r="M699" s="21"/>
      <c r="R699" s="21"/>
      <c r="W699"/>
      <c r="AB699"/>
    </row>
    <row r="700" spans="1:28" x14ac:dyDescent="0.2">
      <c r="A700" s="76"/>
      <c r="D700"/>
      <c r="F700"/>
      <c r="H700"/>
      <c r="M700" s="21"/>
      <c r="R700" s="21"/>
      <c r="W700"/>
      <c r="AB700"/>
    </row>
    <row r="701" spans="1:28" x14ac:dyDescent="0.2">
      <c r="A701" s="76"/>
      <c r="D701"/>
      <c r="F701"/>
      <c r="H701"/>
      <c r="M701" s="21"/>
      <c r="R701" s="21"/>
      <c r="W701"/>
      <c r="AB701"/>
    </row>
    <row r="702" spans="1:28" x14ac:dyDescent="0.2">
      <c r="A702" s="76"/>
      <c r="D702"/>
      <c r="F702"/>
      <c r="H702"/>
      <c r="M702" s="21"/>
      <c r="R702" s="21"/>
      <c r="W702"/>
      <c r="AB702"/>
    </row>
    <row r="703" spans="1:28" x14ac:dyDescent="0.2">
      <c r="A703" s="76"/>
      <c r="D703"/>
      <c r="F703"/>
      <c r="H703"/>
      <c r="M703" s="21"/>
      <c r="R703" s="21"/>
      <c r="W703"/>
      <c r="AB703"/>
    </row>
    <row r="704" spans="1:28" x14ac:dyDescent="0.2">
      <c r="A704" s="76"/>
      <c r="D704"/>
      <c r="F704"/>
      <c r="H704"/>
      <c r="M704" s="21"/>
      <c r="R704" s="21"/>
      <c r="W704"/>
      <c r="AB704"/>
    </row>
    <row r="705" spans="1:28" x14ac:dyDescent="0.2">
      <c r="A705" s="76"/>
      <c r="D705"/>
      <c r="F705"/>
      <c r="H705"/>
      <c r="M705" s="21"/>
      <c r="R705" s="21"/>
      <c r="W705"/>
      <c r="AB705"/>
    </row>
    <row r="706" spans="1:28" x14ac:dyDescent="0.2">
      <c r="A706" s="76"/>
      <c r="D706"/>
      <c r="F706"/>
      <c r="H706"/>
      <c r="M706" s="21"/>
      <c r="R706" s="21"/>
      <c r="W706"/>
      <c r="AB706"/>
    </row>
    <row r="707" spans="1:28" x14ac:dyDescent="0.2">
      <c r="A707" s="76"/>
      <c r="D707"/>
      <c r="F707"/>
      <c r="H707"/>
      <c r="M707" s="21"/>
      <c r="R707" s="21"/>
      <c r="W707"/>
      <c r="AB707"/>
    </row>
    <row r="708" spans="1:28" x14ac:dyDescent="0.2">
      <c r="A708" s="76"/>
      <c r="D708"/>
      <c r="F708"/>
      <c r="H708"/>
      <c r="M708" s="21"/>
      <c r="R708" s="21"/>
      <c r="W708"/>
      <c r="AB708"/>
    </row>
    <row r="709" spans="1:28" x14ac:dyDescent="0.2">
      <c r="A709" s="76"/>
      <c r="D709"/>
      <c r="F709"/>
      <c r="H709"/>
      <c r="M709" s="21"/>
      <c r="R709" s="21"/>
      <c r="W709"/>
      <c r="AB709"/>
    </row>
    <row r="710" spans="1:28" x14ac:dyDescent="0.2">
      <c r="A710" s="76"/>
      <c r="D710"/>
      <c r="F710"/>
      <c r="H710"/>
      <c r="M710" s="21"/>
      <c r="R710" s="21"/>
      <c r="W710"/>
      <c r="AB710"/>
    </row>
    <row r="711" spans="1:28" x14ac:dyDescent="0.2">
      <c r="A711" s="76"/>
      <c r="D711"/>
      <c r="F711"/>
      <c r="H711"/>
      <c r="M711" s="21"/>
      <c r="R711" s="21"/>
      <c r="W711"/>
      <c r="AB711"/>
    </row>
    <row r="712" spans="1:28" x14ac:dyDescent="0.2">
      <c r="A712" s="76"/>
      <c r="D712"/>
      <c r="F712"/>
      <c r="H712"/>
      <c r="M712" s="21"/>
      <c r="R712" s="21"/>
      <c r="W712"/>
      <c r="AB712"/>
    </row>
    <row r="713" spans="1:28" x14ac:dyDescent="0.2">
      <c r="A713" s="76"/>
      <c r="D713"/>
      <c r="F713"/>
      <c r="H713"/>
      <c r="M713" s="21"/>
      <c r="R713" s="21"/>
      <c r="W713"/>
      <c r="AB713"/>
    </row>
    <row r="714" spans="1:28" x14ac:dyDescent="0.2">
      <c r="A714" s="76"/>
      <c r="D714"/>
      <c r="F714"/>
      <c r="H714"/>
      <c r="M714" s="21"/>
      <c r="R714" s="21"/>
      <c r="W714"/>
      <c r="AB714"/>
    </row>
    <row r="715" spans="1:28" x14ac:dyDescent="0.2">
      <c r="A715" s="76"/>
      <c r="D715"/>
      <c r="F715"/>
      <c r="H715"/>
      <c r="M715" s="21"/>
      <c r="R715" s="21"/>
      <c r="W715"/>
      <c r="AB715"/>
    </row>
    <row r="716" spans="1:28" x14ac:dyDescent="0.2">
      <c r="A716" s="76"/>
      <c r="D716"/>
      <c r="F716"/>
      <c r="H716"/>
      <c r="M716" s="21"/>
      <c r="R716" s="21"/>
      <c r="W716"/>
      <c r="AB716"/>
    </row>
    <row r="717" spans="1:28" x14ac:dyDescent="0.2">
      <c r="A717" s="76"/>
      <c r="D717"/>
      <c r="F717"/>
      <c r="H717"/>
      <c r="M717" s="21"/>
      <c r="R717" s="21"/>
      <c r="W717"/>
      <c r="AB717"/>
    </row>
    <row r="718" spans="1:28" x14ac:dyDescent="0.2">
      <c r="A718" s="76"/>
      <c r="D718"/>
      <c r="F718"/>
      <c r="H718"/>
      <c r="M718" s="21"/>
      <c r="R718" s="21"/>
      <c r="W718"/>
      <c r="AB718"/>
    </row>
    <row r="719" spans="1:28" x14ac:dyDescent="0.2">
      <c r="A719" s="76"/>
      <c r="D719"/>
      <c r="F719"/>
      <c r="H719"/>
      <c r="M719" s="21"/>
      <c r="R719" s="21"/>
      <c r="W719"/>
      <c r="AB719"/>
    </row>
    <row r="720" spans="1:28" x14ac:dyDescent="0.2">
      <c r="A720" s="76"/>
      <c r="D720"/>
      <c r="F720"/>
      <c r="H720"/>
      <c r="M720" s="21"/>
      <c r="R720" s="21"/>
      <c r="W720"/>
      <c r="AB720"/>
    </row>
    <row r="721" spans="1:28" x14ac:dyDescent="0.2">
      <c r="A721" s="76"/>
      <c r="D721"/>
      <c r="F721"/>
      <c r="H721"/>
      <c r="M721" s="21"/>
      <c r="R721" s="21"/>
      <c r="W721"/>
      <c r="AB721"/>
    </row>
    <row r="722" spans="1:28" x14ac:dyDescent="0.2">
      <c r="A722" s="76"/>
      <c r="D722"/>
      <c r="F722"/>
      <c r="H722"/>
      <c r="M722" s="21"/>
      <c r="R722" s="21"/>
      <c r="W722"/>
      <c r="AB722"/>
    </row>
    <row r="723" spans="1:28" x14ac:dyDescent="0.2">
      <c r="A723" s="76"/>
      <c r="D723"/>
      <c r="F723"/>
      <c r="H723"/>
      <c r="M723" s="21"/>
      <c r="R723" s="21"/>
      <c r="W723"/>
      <c r="AB723"/>
    </row>
    <row r="724" spans="1:28" x14ac:dyDescent="0.2">
      <c r="A724" s="76"/>
      <c r="D724"/>
      <c r="F724"/>
      <c r="H724"/>
      <c r="M724" s="21"/>
      <c r="R724" s="21"/>
      <c r="W724"/>
      <c r="AB724"/>
    </row>
    <row r="725" spans="1:28" x14ac:dyDescent="0.2">
      <c r="A725" s="76"/>
      <c r="D725"/>
      <c r="F725"/>
      <c r="H725"/>
      <c r="M725" s="21"/>
      <c r="R725" s="21"/>
      <c r="W725"/>
      <c r="AB725"/>
    </row>
    <row r="726" spans="1:28" x14ac:dyDescent="0.2">
      <c r="A726" s="76"/>
      <c r="D726"/>
      <c r="F726"/>
      <c r="H726"/>
      <c r="M726" s="21"/>
      <c r="R726" s="21"/>
      <c r="W726"/>
      <c r="AB726"/>
    </row>
    <row r="727" spans="1:28" x14ac:dyDescent="0.2">
      <c r="A727" s="76"/>
      <c r="D727"/>
      <c r="F727"/>
      <c r="H727"/>
      <c r="M727" s="21"/>
      <c r="R727" s="21"/>
      <c r="W727"/>
      <c r="AB727"/>
    </row>
    <row r="728" spans="1:28" x14ac:dyDescent="0.2">
      <c r="A728" s="76"/>
      <c r="D728"/>
      <c r="F728"/>
      <c r="H728"/>
      <c r="M728" s="21"/>
      <c r="R728" s="21"/>
      <c r="W728"/>
      <c r="AB728"/>
    </row>
    <row r="729" spans="1:28" x14ac:dyDescent="0.2">
      <c r="A729" s="76"/>
      <c r="D729"/>
      <c r="F729"/>
      <c r="H729"/>
      <c r="M729" s="21"/>
      <c r="R729" s="21"/>
      <c r="W729"/>
      <c r="AB729"/>
    </row>
    <row r="730" spans="1:28" x14ac:dyDescent="0.2">
      <c r="A730" s="76"/>
      <c r="D730"/>
      <c r="F730"/>
      <c r="H730"/>
      <c r="M730" s="21"/>
      <c r="R730" s="21"/>
      <c r="W730"/>
      <c r="AB730"/>
    </row>
    <row r="731" spans="1:28" x14ac:dyDescent="0.2">
      <c r="A731" s="76"/>
      <c r="D731"/>
      <c r="F731"/>
      <c r="H731"/>
      <c r="M731" s="21"/>
      <c r="R731" s="21"/>
      <c r="W731"/>
      <c r="AB731"/>
    </row>
    <row r="732" spans="1:28" x14ac:dyDescent="0.2">
      <c r="A732" s="76"/>
      <c r="D732"/>
      <c r="F732"/>
      <c r="H732"/>
      <c r="M732" s="21"/>
      <c r="R732" s="21"/>
      <c r="W732"/>
      <c r="AB732"/>
    </row>
    <row r="733" spans="1:28" x14ac:dyDescent="0.2">
      <c r="A733" s="76"/>
      <c r="D733"/>
      <c r="F733"/>
      <c r="H733"/>
      <c r="M733" s="21"/>
      <c r="R733" s="21"/>
      <c r="W733"/>
      <c r="AB733"/>
    </row>
    <row r="734" spans="1:28" x14ac:dyDescent="0.2">
      <c r="A734" s="76"/>
      <c r="D734"/>
      <c r="F734"/>
      <c r="H734"/>
      <c r="M734" s="21"/>
      <c r="R734" s="21"/>
      <c r="W734"/>
      <c r="AB734"/>
    </row>
    <row r="735" spans="1:28" x14ac:dyDescent="0.2">
      <c r="A735" s="76"/>
      <c r="D735"/>
      <c r="F735"/>
      <c r="H735"/>
      <c r="M735" s="21"/>
      <c r="R735" s="21"/>
      <c r="W735"/>
      <c r="AB735"/>
    </row>
    <row r="736" spans="1:28" x14ac:dyDescent="0.2">
      <c r="A736" s="76"/>
      <c r="D736"/>
      <c r="F736"/>
      <c r="H736"/>
      <c r="M736" s="21"/>
      <c r="R736" s="21"/>
      <c r="W736"/>
      <c r="AB736"/>
    </row>
    <row r="737" spans="1:28" x14ac:dyDescent="0.2">
      <c r="A737" s="76"/>
      <c r="D737"/>
      <c r="F737"/>
      <c r="H737"/>
      <c r="M737" s="21"/>
      <c r="R737" s="21"/>
      <c r="W737"/>
      <c r="AB737"/>
    </row>
    <row r="738" spans="1:28" x14ac:dyDescent="0.2">
      <c r="A738" s="76"/>
      <c r="D738"/>
      <c r="F738"/>
      <c r="H738"/>
      <c r="M738" s="21"/>
      <c r="R738" s="21"/>
      <c r="W738"/>
      <c r="AB738"/>
    </row>
    <row r="739" spans="1:28" x14ac:dyDescent="0.2">
      <c r="A739" s="76"/>
      <c r="D739"/>
      <c r="F739"/>
      <c r="H739"/>
      <c r="M739" s="21"/>
      <c r="R739" s="21"/>
      <c r="W739"/>
      <c r="AB739"/>
    </row>
    <row r="740" spans="1:28" x14ac:dyDescent="0.2">
      <c r="A740" s="76"/>
      <c r="D740"/>
      <c r="F740"/>
      <c r="H740"/>
      <c r="M740" s="21"/>
      <c r="R740" s="21"/>
      <c r="W740"/>
      <c r="AB740"/>
    </row>
    <row r="741" spans="1:28" x14ac:dyDescent="0.2">
      <c r="A741" s="76"/>
      <c r="D741"/>
      <c r="F741"/>
      <c r="H741"/>
      <c r="M741" s="21"/>
      <c r="R741" s="21"/>
      <c r="W741"/>
      <c r="AB741"/>
    </row>
    <row r="742" spans="1:28" x14ac:dyDescent="0.2">
      <c r="A742" s="76"/>
      <c r="D742"/>
      <c r="F742"/>
      <c r="H742"/>
      <c r="M742" s="21"/>
      <c r="R742" s="21"/>
      <c r="W742"/>
      <c r="AB742"/>
    </row>
    <row r="743" spans="1:28" x14ac:dyDescent="0.2">
      <c r="A743" s="76"/>
      <c r="D743"/>
      <c r="F743"/>
      <c r="H743"/>
      <c r="M743" s="21"/>
      <c r="R743" s="21"/>
      <c r="W743"/>
      <c r="AB743"/>
    </row>
    <row r="744" spans="1:28" x14ac:dyDescent="0.2">
      <c r="A744" s="76"/>
      <c r="D744"/>
      <c r="F744"/>
      <c r="H744"/>
      <c r="M744" s="21"/>
      <c r="R744" s="21"/>
      <c r="W744"/>
      <c r="AB744"/>
    </row>
    <row r="745" spans="1:28" x14ac:dyDescent="0.2">
      <c r="A745" s="76"/>
      <c r="D745"/>
      <c r="F745"/>
      <c r="H745"/>
      <c r="M745" s="21"/>
      <c r="R745" s="21"/>
      <c r="W745"/>
      <c r="AB745"/>
    </row>
    <row r="746" spans="1:28" x14ac:dyDescent="0.2">
      <c r="A746" s="76"/>
      <c r="D746"/>
      <c r="F746"/>
      <c r="H746"/>
      <c r="M746" s="21"/>
      <c r="R746" s="21"/>
      <c r="W746"/>
      <c r="AB746"/>
    </row>
    <row r="747" spans="1:28" x14ac:dyDescent="0.2">
      <c r="A747" s="76"/>
      <c r="D747"/>
      <c r="F747"/>
      <c r="H747"/>
      <c r="M747" s="21"/>
      <c r="R747" s="21"/>
      <c r="W747"/>
      <c r="AB747"/>
    </row>
    <row r="748" spans="1:28" x14ac:dyDescent="0.2">
      <c r="A748" s="76"/>
      <c r="D748"/>
      <c r="F748"/>
      <c r="H748"/>
      <c r="M748" s="21"/>
      <c r="R748" s="21"/>
      <c r="W748"/>
      <c r="AB748"/>
    </row>
    <row r="749" spans="1:28" x14ac:dyDescent="0.2">
      <c r="A749" s="76"/>
      <c r="D749"/>
      <c r="F749"/>
      <c r="H749"/>
      <c r="M749" s="21"/>
      <c r="R749" s="21"/>
      <c r="W749"/>
      <c r="AB749"/>
    </row>
    <row r="750" spans="1:28" x14ac:dyDescent="0.2">
      <c r="A750" s="76"/>
      <c r="D750"/>
      <c r="F750"/>
      <c r="H750"/>
      <c r="M750" s="21"/>
      <c r="R750" s="21"/>
      <c r="W750"/>
      <c r="AB750"/>
    </row>
    <row r="751" spans="1:28" x14ac:dyDescent="0.2">
      <c r="A751" s="76"/>
      <c r="D751"/>
      <c r="F751"/>
      <c r="H751"/>
      <c r="M751" s="21"/>
      <c r="R751" s="21"/>
      <c r="W751"/>
      <c r="AB751"/>
    </row>
    <row r="752" spans="1:28" x14ac:dyDescent="0.2">
      <c r="A752" s="76"/>
      <c r="D752"/>
      <c r="F752"/>
      <c r="H752"/>
      <c r="M752" s="21"/>
      <c r="R752" s="21"/>
      <c r="W752"/>
      <c r="AB752"/>
    </row>
    <row r="753" spans="1:28" x14ac:dyDescent="0.2">
      <c r="A753" s="76"/>
      <c r="D753"/>
      <c r="F753"/>
      <c r="H753"/>
      <c r="M753" s="21"/>
      <c r="R753" s="21"/>
      <c r="W753"/>
      <c r="AB753"/>
    </row>
    <row r="754" spans="1:28" x14ac:dyDescent="0.2">
      <c r="A754" s="76"/>
      <c r="D754"/>
      <c r="F754"/>
      <c r="H754"/>
      <c r="M754" s="21"/>
      <c r="R754" s="21"/>
      <c r="W754"/>
      <c r="AB754"/>
    </row>
    <row r="755" spans="1:28" x14ac:dyDescent="0.2">
      <c r="A755" s="76"/>
      <c r="D755"/>
      <c r="F755"/>
      <c r="H755"/>
      <c r="M755" s="21"/>
      <c r="R755" s="21"/>
      <c r="W755"/>
      <c r="AB755"/>
    </row>
    <row r="756" spans="1:28" x14ac:dyDescent="0.2">
      <c r="A756" s="76"/>
      <c r="D756"/>
      <c r="F756"/>
      <c r="H756"/>
      <c r="M756" s="21"/>
      <c r="R756" s="21"/>
      <c r="W756"/>
      <c r="AB756"/>
    </row>
    <row r="757" spans="1:28" x14ac:dyDescent="0.2">
      <c r="A757" s="76"/>
      <c r="D757"/>
      <c r="F757"/>
      <c r="H757"/>
      <c r="M757" s="21"/>
      <c r="R757" s="21"/>
      <c r="W757"/>
      <c r="AB757"/>
    </row>
    <row r="758" spans="1:28" x14ac:dyDescent="0.2">
      <c r="A758" s="76"/>
      <c r="D758"/>
      <c r="F758"/>
      <c r="H758"/>
      <c r="M758" s="21"/>
      <c r="R758" s="21"/>
      <c r="W758"/>
      <c r="AB758"/>
    </row>
    <row r="759" spans="1:28" x14ac:dyDescent="0.2">
      <c r="A759" s="76"/>
      <c r="D759"/>
      <c r="F759"/>
      <c r="H759"/>
      <c r="M759" s="21"/>
      <c r="R759" s="21"/>
      <c r="W759"/>
      <c r="AB759"/>
    </row>
    <row r="760" spans="1:28" x14ac:dyDescent="0.2">
      <c r="A760" s="76"/>
      <c r="D760"/>
      <c r="F760"/>
      <c r="H760"/>
      <c r="M760" s="21"/>
      <c r="R760" s="21"/>
      <c r="W760"/>
      <c r="AB760"/>
    </row>
    <row r="761" spans="1:28" x14ac:dyDescent="0.2">
      <c r="A761" s="76"/>
      <c r="D761"/>
      <c r="F761"/>
      <c r="H761"/>
      <c r="M761" s="21"/>
      <c r="R761" s="21"/>
      <c r="W761"/>
      <c r="AB761"/>
    </row>
    <row r="762" spans="1:28" x14ac:dyDescent="0.2">
      <c r="A762" s="76"/>
      <c r="D762"/>
      <c r="F762"/>
      <c r="H762"/>
      <c r="M762" s="21"/>
      <c r="R762" s="21"/>
      <c r="W762"/>
      <c r="AB762"/>
    </row>
    <row r="763" spans="1:28" x14ac:dyDescent="0.2">
      <c r="A763" s="76"/>
      <c r="D763"/>
      <c r="F763"/>
      <c r="H763"/>
      <c r="M763" s="21"/>
      <c r="R763" s="21"/>
      <c r="W763"/>
      <c r="AB763"/>
    </row>
    <row r="764" spans="1:28" x14ac:dyDescent="0.2">
      <c r="A764" s="76"/>
      <c r="D764"/>
      <c r="F764"/>
      <c r="H764"/>
      <c r="M764" s="21"/>
      <c r="R764" s="21"/>
      <c r="W764"/>
      <c r="AB764"/>
    </row>
    <row r="765" spans="1:28" x14ac:dyDescent="0.2">
      <c r="A765" s="76"/>
      <c r="D765"/>
      <c r="F765"/>
      <c r="H765"/>
      <c r="M765" s="21"/>
      <c r="R765" s="21"/>
      <c r="W765"/>
      <c r="AB765"/>
    </row>
    <row r="766" spans="1:28" x14ac:dyDescent="0.2">
      <c r="A766" s="76"/>
      <c r="D766"/>
      <c r="F766"/>
      <c r="H766"/>
      <c r="M766" s="21"/>
      <c r="R766" s="21"/>
      <c r="W766"/>
      <c r="AB766"/>
    </row>
    <row r="767" spans="1:28" x14ac:dyDescent="0.2">
      <c r="A767" s="76"/>
      <c r="D767"/>
      <c r="F767"/>
      <c r="H767"/>
      <c r="M767" s="21"/>
      <c r="R767" s="21"/>
      <c r="W767"/>
      <c r="AB767"/>
    </row>
    <row r="768" spans="1:28" x14ac:dyDescent="0.2">
      <c r="A768" s="76"/>
      <c r="D768"/>
      <c r="F768"/>
      <c r="H768"/>
      <c r="M768" s="21"/>
      <c r="R768" s="21"/>
      <c r="W768"/>
      <c r="AB768"/>
    </row>
    <row r="769" spans="1:28" x14ac:dyDescent="0.2">
      <c r="A769" s="76"/>
      <c r="D769"/>
      <c r="F769"/>
      <c r="H769"/>
      <c r="M769" s="21"/>
      <c r="R769" s="21"/>
      <c r="W769"/>
      <c r="AB769"/>
    </row>
    <row r="770" spans="1:28" x14ac:dyDescent="0.2">
      <c r="A770" s="76"/>
      <c r="D770"/>
      <c r="F770"/>
      <c r="H770"/>
      <c r="M770" s="21"/>
      <c r="R770" s="21"/>
      <c r="W770"/>
      <c r="AB770"/>
    </row>
    <row r="771" spans="1:28" x14ac:dyDescent="0.2">
      <c r="A771" s="76"/>
      <c r="D771"/>
      <c r="F771"/>
      <c r="H771"/>
      <c r="M771" s="21"/>
      <c r="R771" s="21"/>
      <c r="W771"/>
      <c r="AB771"/>
    </row>
    <row r="772" spans="1:28" x14ac:dyDescent="0.2">
      <c r="A772" s="76"/>
      <c r="D772"/>
      <c r="F772"/>
      <c r="H772"/>
      <c r="M772" s="21"/>
      <c r="R772" s="21"/>
      <c r="W772"/>
      <c r="AB772"/>
    </row>
    <row r="773" spans="1:28" x14ac:dyDescent="0.2">
      <c r="A773" s="76"/>
      <c r="D773"/>
      <c r="F773"/>
      <c r="H773"/>
      <c r="M773" s="21"/>
      <c r="R773" s="21"/>
      <c r="W773"/>
      <c r="AB773"/>
    </row>
    <row r="774" spans="1:28" x14ac:dyDescent="0.2">
      <c r="A774" s="76"/>
      <c r="D774"/>
      <c r="F774"/>
      <c r="H774"/>
      <c r="M774" s="21"/>
      <c r="R774" s="21"/>
      <c r="W774"/>
      <c r="AB774"/>
    </row>
    <row r="775" spans="1:28" x14ac:dyDescent="0.2">
      <c r="A775" s="76"/>
      <c r="D775"/>
      <c r="F775"/>
      <c r="H775"/>
      <c r="M775" s="21"/>
      <c r="R775" s="21"/>
      <c r="W775"/>
      <c r="AB775"/>
    </row>
    <row r="776" spans="1:28" x14ac:dyDescent="0.2">
      <c r="A776" s="76"/>
      <c r="D776"/>
      <c r="F776"/>
      <c r="H776"/>
      <c r="M776" s="21"/>
      <c r="R776" s="21"/>
      <c r="W776"/>
      <c r="AB776"/>
    </row>
    <row r="777" spans="1:28" x14ac:dyDescent="0.2">
      <c r="A777" s="76"/>
      <c r="D777"/>
      <c r="F777"/>
      <c r="H777"/>
      <c r="M777" s="21"/>
      <c r="R777" s="21"/>
      <c r="W777"/>
      <c r="AB777"/>
    </row>
    <row r="778" spans="1:28" x14ac:dyDescent="0.2">
      <c r="A778" s="76"/>
      <c r="D778"/>
      <c r="F778"/>
      <c r="H778"/>
      <c r="M778" s="21"/>
      <c r="R778" s="21"/>
      <c r="W778"/>
      <c r="AB778"/>
    </row>
    <row r="779" spans="1:28" x14ac:dyDescent="0.2">
      <c r="A779" s="76"/>
      <c r="D779"/>
      <c r="F779"/>
      <c r="H779"/>
      <c r="M779" s="21"/>
      <c r="R779" s="21"/>
      <c r="W779"/>
      <c r="AB779"/>
    </row>
    <row r="780" spans="1:28" x14ac:dyDescent="0.2">
      <c r="A780" s="76"/>
      <c r="D780"/>
      <c r="F780"/>
      <c r="H780"/>
      <c r="M780" s="21"/>
      <c r="R780" s="21"/>
      <c r="W780"/>
      <c r="AB780"/>
    </row>
    <row r="781" spans="1:28" x14ac:dyDescent="0.2">
      <c r="A781" s="76"/>
      <c r="D781"/>
      <c r="F781"/>
      <c r="H781"/>
      <c r="M781" s="21"/>
      <c r="R781" s="21"/>
      <c r="W781"/>
      <c r="AB781"/>
    </row>
    <row r="782" spans="1:28" x14ac:dyDescent="0.2">
      <c r="A782" s="76"/>
      <c r="D782"/>
      <c r="F782"/>
      <c r="H782"/>
      <c r="M782" s="21"/>
      <c r="R782" s="21"/>
      <c r="W782"/>
      <c r="AB782"/>
    </row>
    <row r="783" spans="1:28" x14ac:dyDescent="0.2">
      <c r="A783" s="76"/>
      <c r="D783"/>
      <c r="F783"/>
      <c r="H783"/>
      <c r="M783" s="21"/>
      <c r="R783" s="21"/>
      <c r="W783"/>
      <c r="AB783"/>
    </row>
    <row r="784" spans="1:28" x14ac:dyDescent="0.2">
      <c r="A784" s="76"/>
      <c r="D784"/>
      <c r="F784"/>
      <c r="H784"/>
      <c r="M784" s="21"/>
      <c r="R784" s="21"/>
      <c r="W784"/>
      <c r="AB784"/>
    </row>
    <row r="785" spans="1:28" x14ac:dyDescent="0.2">
      <c r="A785" s="76"/>
      <c r="D785"/>
      <c r="F785"/>
      <c r="H785"/>
      <c r="M785" s="21"/>
      <c r="R785" s="21"/>
      <c r="W785"/>
      <c r="AB785"/>
    </row>
    <row r="786" spans="1:28" x14ac:dyDescent="0.2">
      <c r="A786" s="76"/>
      <c r="D786"/>
      <c r="F786"/>
      <c r="H786"/>
      <c r="M786" s="21"/>
      <c r="R786" s="21"/>
      <c r="W786"/>
      <c r="AB786"/>
    </row>
    <row r="787" spans="1:28" x14ac:dyDescent="0.2">
      <c r="A787" s="76"/>
      <c r="D787"/>
      <c r="F787"/>
      <c r="H787"/>
      <c r="M787" s="21"/>
      <c r="R787" s="21"/>
      <c r="W787"/>
      <c r="AB787"/>
    </row>
    <row r="788" spans="1:28" x14ac:dyDescent="0.2">
      <c r="A788" s="76"/>
      <c r="D788"/>
      <c r="F788"/>
      <c r="H788"/>
      <c r="M788" s="21"/>
      <c r="R788" s="21"/>
      <c r="W788"/>
      <c r="AB788"/>
    </row>
    <row r="789" spans="1:28" x14ac:dyDescent="0.2">
      <c r="A789" s="76"/>
      <c r="D789"/>
      <c r="F789"/>
      <c r="H789"/>
      <c r="M789" s="21"/>
      <c r="R789" s="21"/>
      <c r="W789"/>
      <c r="AB789"/>
    </row>
    <row r="790" spans="1:28" x14ac:dyDescent="0.2">
      <c r="A790" s="76"/>
      <c r="D790"/>
      <c r="F790"/>
      <c r="H790"/>
      <c r="M790" s="21"/>
      <c r="R790" s="21"/>
      <c r="W790"/>
      <c r="AB790"/>
    </row>
    <row r="791" spans="1:28" x14ac:dyDescent="0.2">
      <c r="A791" s="76"/>
      <c r="D791"/>
      <c r="F791"/>
      <c r="H791"/>
      <c r="M791" s="21"/>
      <c r="R791" s="21"/>
      <c r="W791"/>
      <c r="AB791"/>
    </row>
    <row r="792" spans="1:28" x14ac:dyDescent="0.2">
      <c r="A792" s="76"/>
      <c r="D792"/>
      <c r="F792"/>
      <c r="H792"/>
      <c r="M792" s="21"/>
      <c r="R792" s="21"/>
      <c r="W792"/>
      <c r="AB792"/>
    </row>
    <row r="793" spans="1:28" x14ac:dyDescent="0.2">
      <c r="A793" s="76"/>
      <c r="D793"/>
      <c r="F793"/>
      <c r="H793"/>
      <c r="M793" s="21"/>
      <c r="R793" s="21"/>
      <c r="W793"/>
      <c r="AB793"/>
    </row>
    <row r="794" spans="1:28" x14ac:dyDescent="0.2">
      <c r="A794" s="76"/>
      <c r="D794"/>
      <c r="F794"/>
      <c r="H794"/>
      <c r="M794" s="21"/>
      <c r="R794" s="21"/>
      <c r="W794"/>
      <c r="AB794"/>
    </row>
    <row r="795" spans="1:28" x14ac:dyDescent="0.2">
      <c r="A795" s="76"/>
      <c r="D795"/>
      <c r="F795"/>
      <c r="H795"/>
      <c r="M795" s="21"/>
      <c r="R795" s="21"/>
      <c r="W795"/>
      <c r="AB795"/>
    </row>
    <row r="796" spans="1:28" x14ac:dyDescent="0.2">
      <c r="A796" s="76"/>
      <c r="D796"/>
      <c r="F796"/>
      <c r="H796"/>
      <c r="M796" s="21"/>
      <c r="R796" s="21"/>
      <c r="W796"/>
      <c r="AB796"/>
    </row>
    <row r="797" spans="1:28" x14ac:dyDescent="0.2">
      <c r="A797" s="76"/>
      <c r="D797"/>
      <c r="F797"/>
      <c r="H797"/>
      <c r="M797" s="21"/>
      <c r="R797" s="21"/>
      <c r="W797"/>
      <c r="AB797"/>
    </row>
    <row r="798" spans="1:28" x14ac:dyDescent="0.2">
      <c r="A798" s="76"/>
      <c r="D798"/>
      <c r="F798"/>
      <c r="H798"/>
      <c r="M798" s="21"/>
      <c r="R798" s="21"/>
      <c r="W798"/>
      <c r="AB798"/>
    </row>
    <row r="799" spans="1:28" x14ac:dyDescent="0.2">
      <c r="A799" s="76"/>
      <c r="D799"/>
      <c r="F799"/>
      <c r="H799"/>
      <c r="M799" s="21"/>
      <c r="R799" s="21"/>
      <c r="W799"/>
      <c r="AB799"/>
    </row>
    <row r="800" spans="1:28" x14ac:dyDescent="0.2">
      <c r="A800" s="76"/>
      <c r="D800"/>
      <c r="F800"/>
      <c r="H800"/>
      <c r="M800" s="21"/>
      <c r="R800" s="21"/>
      <c r="W800"/>
      <c r="AB800"/>
    </row>
    <row r="801" spans="1:28" x14ac:dyDescent="0.2">
      <c r="A801" s="76"/>
      <c r="D801"/>
      <c r="F801"/>
      <c r="H801"/>
      <c r="M801" s="21"/>
      <c r="R801" s="21"/>
      <c r="W801"/>
      <c r="AB801"/>
    </row>
    <row r="802" spans="1:28" x14ac:dyDescent="0.2">
      <c r="A802" s="76"/>
      <c r="D802"/>
      <c r="F802"/>
      <c r="H802"/>
      <c r="M802" s="21"/>
      <c r="R802" s="21"/>
      <c r="W802"/>
      <c r="AB802"/>
    </row>
    <row r="803" spans="1:28" x14ac:dyDescent="0.2">
      <c r="A803" s="76"/>
      <c r="D803"/>
      <c r="F803"/>
      <c r="H803"/>
      <c r="M803" s="21"/>
      <c r="R803" s="21"/>
      <c r="W803"/>
      <c r="AB803"/>
    </row>
    <row r="804" spans="1:28" x14ac:dyDescent="0.2">
      <c r="A804" s="76"/>
      <c r="D804"/>
      <c r="F804"/>
      <c r="H804"/>
      <c r="M804" s="21"/>
      <c r="R804" s="21"/>
      <c r="W804"/>
      <c r="AB804"/>
    </row>
    <row r="805" spans="1:28" x14ac:dyDescent="0.2">
      <c r="A805" s="76"/>
      <c r="D805"/>
      <c r="F805"/>
      <c r="H805"/>
      <c r="M805" s="21"/>
      <c r="R805" s="21"/>
      <c r="W805"/>
      <c r="AB805"/>
    </row>
    <row r="806" spans="1:28" x14ac:dyDescent="0.2">
      <c r="A806" s="76"/>
      <c r="D806"/>
      <c r="F806"/>
      <c r="H806"/>
      <c r="M806" s="21"/>
      <c r="R806" s="21"/>
      <c r="W806"/>
      <c r="AB806"/>
    </row>
    <row r="807" spans="1:28" x14ac:dyDescent="0.2">
      <c r="A807" s="76"/>
      <c r="D807"/>
      <c r="F807"/>
      <c r="H807"/>
      <c r="M807" s="21"/>
      <c r="R807" s="21"/>
      <c r="W807"/>
      <c r="AB807"/>
    </row>
    <row r="808" spans="1:28" x14ac:dyDescent="0.2">
      <c r="A808" s="76"/>
      <c r="D808"/>
      <c r="F808"/>
      <c r="H808"/>
      <c r="M808" s="21"/>
      <c r="R808" s="21"/>
      <c r="W808"/>
      <c r="AB808"/>
    </row>
    <row r="809" spans="1:28" x14ac:dyDescent="0.2">
      <c r="A809" s="76"/>
      <c r="D809"/>
      <c r="F809"/>
      <c r="H809"/>
      <c r="M809" s="21"/>
      <c r="R809" s="21"/>
      <c r="W809"/>
      <c r="AB809"/>
    </row>
    <row r="810" spans="1:28" x14ac:dyDescent="0.2">
      <c r="A810" s="76"/>
      <c r="D810"/>
      <c r="F810"/>
      <c r="H810"/>
      <c r="M810" s="21"/>
      <c r="R810" s="21"/>
      <c r="W810"/>
      <c r="AB810"/>
    </row>
    <row r="811" spans="1:28" x14ac:dyDescent="0.2">
      <c r="A811" s="76"/>
      <c r="D811"/>
      <c r="F811"/>
      <c r="H811"/>
      <c r="M811" s="21"/>
      <c r="R811" s="21"/>
      <c r="W811"/>
      <c r="AB811"/>
    </row>
    <row r="812" spans="1:28" x14ac:dyDescent="0.2">
      <c r="A812" s="76"/>
      <c r="D812"/>
      <c r="F812"/>
      <c r="H812"/>
      <c r="M812" s="21"/>
      <c r="R812" s="21"/>
      <c r="W812"/>
      <c r="AB812"/>
    </row>
    <row r="813" spans="1:28" x14ac:dyDescent="0.2">
      <c r="A813" s="76"/>
      <c r="D813"/>
      <c r="F813"/>
      <c r="H813"/>
      <c r="M813" s="21"/>
      <c r="R813" s="21"/>
      <c r="W813"/>
      <c r="AB813"/>
    </row>
    <row r="814" spans="1:28" x14ac:dyDescent="0.2">
      <c r="A814" s="76"/>
      <c r="D814"/>
      <c r="F814"/>
      <c r="H814"/>
      <c r="M814" s="21"/>
      <c r="R814" s="21"/>
      <c r="W814"/>
      <c r="AB814"/>
    </row>
    <row r="815" spans="1:28" x14ac:dyDescent="0.2">
      <c r="A815" s="76"/>
      <c r="D815"/>
      <c r="F815"/>
      <c r="H815"/>
      <c r="M815" s="21"/>
      <c r="R815" s="21"/>
      <c r="W815"/>
      <c r="AB815"/>
    </row>
    <row r="816" spans="1:28" x14ac:dyDescent="0.2">
      <c r="A816" s="76"/>
      <c r="D816"/>
      <c r="F816"/>
      <c r="H816"/>
      <c r="M816" s="21"/>
      <c r="R816" s="21"/>
      <c r="W816"/>
      <c r="AB816"/>
    </row>
    <row r="817" spans="1:28" x14ac:dyDescent="0.2">
      <c r="A817" s="76"/>
      <c r="D817"/>
      <c r="F817"/>
      <c r="H817"/>
      <c r="M817" s="21"/>
      <c r="R817" s="21"/>
      <c r="W817"/>
      <c r="AB817"/>
    </row>
    <row r="818" spans="1:28" x14ac:dyDescent="0.2">
      <c r="A818" s="76"/>
      <c r="D818"/>
      <c r="F818"/>
      <c r="H818"/>
      <c r="M818" s="21"/>
      <c r="R818" s="21"/>
      <c r="W818"/>
      <c r="AB818"/>
    </row>
    <row r="819" spans="1:28" x14ac:dyDescent="0.2">
      <c r="A819" s="76"/>
      <c r="D819"/>
      <c r="F819"/>
      <c r="H819"/>
      <c r="M819" s="21"/>
      <c r="R819" s="21"/>
      <c r="W819"/>
      <c r="AB819"/>
    </row>
    <row r="820" spans="1:28" x14ac:dyDescent="0.2">
      <c r="A820" s="76"/>
      <c r="D820"/>
      <c r="F820"/>
      <c r="H820"/>
      <c r="M820" s="21"/>
      <c r="R820" s="21"/>
      <c r="W820"/>
      <c r="AB820"/>
    </row>
    <row r="821" spans="1:28" x14ac:dyDescent="0.2">
      <c r="A821" s="76"/>
      <c r="D821"/>
      <c r="F821"/>
      <c r="H821"/>
      <c r="M821" s="21"/>
      <c r="R821" s="21"/>
      <c r="W821"/>
      <c r="AB821"/>
    </row>
    <row r="822" spans="1:28" x14ac:dyDescent="0.2">
      <c r="A822" s="76"/>
      <c r="D822"/>
      <c r="F822"/>
      <c r="H822"/>
      <c r="M822" s="21"/>
      <c r="R822" s="21"/>
      <c r="W822"/>
      <c r="AB822"/>
    </row>
    <row r="823" spans="1:28" x14ac:dyDescent="0.2">
      <c r="A823" s="76"/>
      <c r="D823"/>
      <c r="F823"/>
      <c r="H823"/>
      <c r="M823" s="21"/>
      <c r="R823" s="21"/>
      <c r="W823"/>
      <c r="AB823"/>
    </row>
    <row r="824" spans="1:28" x14ac:dyDescent="0.2">
      <c r="A824" s="76"/>
      <c r="D824"/>
      <c r="F824"/>
      <c r="H824"/>
      <c r="M824" s="21"/>
      <c r="R824" s="21"/>
      <c r="W824"/>
      <c r="AB824"/>
    </row>
    <row r="825" spans="1:28" x14ac:dyDescent="0.2">
      <c r="A825" s="76"/>
      <c r="D825"/>
      <c r="F825"/>
      <c r="H825"/>
      <c r="M825" s="21"/>
      <c r="R825" s="21"/>
      <c r="W825"/>
      <c r="AB825"/>
    </row>
    <row r="826" spans="1:28" x14ac:dyDescent="0.2">
      <c r="A826" s="76"/>
      <c r="D826"/>
      <c r="F826"/>
      <c r="H826"/>
      <c r="M826" s="21"/>
      <c r="R826" s="21"/>
      <c r="W826"/>
      <c r="AB826"/>
    </row>
    <row r="827" spans="1:28" x14ac:dyDescent="0.2">
      <c r="A827" s="76"/>
      <c r="D827"/>
      <c r="F827"/>
      <c r="H827"/>
      <c r="M827" s="21"/>
      <c r="R827" s="21"/>
      <c r="W827"/>
      <c r="AB827"/>
    </row>
    <row r="828" spans="1:28" x14ac:dyDescent="0.2">
      <c r="A828" s="76"/>
      <c r="D828"/>
      <c r="F828"/>
      <c r="H828"/>
      <c r="M828" s="21"/>
      <c r="R828" s="21"/>
      <c r="W828"/>
      <c r="AB828"/>
    </row>
    <row r="829" spans="1:28" x14ac:dyDescent="0.2">
      <c r="A829" s="76"/>
      <c r="D829"/>
      <c r="F829"/>
      <c r="H829"/>
      <c r="M829" s="21"/>
      <c r="R829" s="21"/>
      <c r="W829"/>
      <c r="AB829"/>
    </row>
    <row r="830" spans="1:28" x14ac:dyDescent="0.2">
      <c r="A830" s="76"/>
      <c r="D830"/>
      <c r="F830"/>
      <c r="H830"/>
      <c r="M830" s="21"/>
      <c r="R830" s="21"/>
      <c r="W830"/>
      <c r="AB830"/>
    </row>
    <row r="831" spans="1:28" x14ac:dyDescent="0.2">
      <c r="A831" s="76"/>
      <c r="D831"/>
      <c r="F831"/>
      <c r="H831"/>
      <c r="M831" s="21"/>
      <c r="R831" s="21"/>
      <c r="W831"/>
      <c r="AB831"/>
    </row>
    <row r="832" spans="1:28" x14ac:dyDescent="0.2">
      <c r="A832" s="76"/>
      <c r="D832"/>
      <c r="F832"/>
      <c r="H832"/>
      <c r="M832" s="21"/>
      <c r="R832" s="21"/>
      <c r="W832"/>
      <c r="AB832"/>
    </row>
    <row r="833" spans="1:28" x14ac:dyDescent="0.2">
      <c r="A833" s="76"/>
      <c r="D833"/>
      <c r="F833"/>
      <c r="H833"/>
      <c r="M833" s="21"/>
      <c r="R833" s="21"/>
      <c r="W833"/>
      <c r="AB833"/>
    </row>
    <row r="834" spans="1:28" x14ac:dyDescent="0.2">
      <c r="A834" s="76"/>
      <c r="D834"/>
      <c r="F834"/>
      <c r="H834"/>
      <c r="M834" s="21"/>
      <c r="R834" s="21"/>
      <c r="W834"/>
      <c r="AB834"/>
    </row>
    <row r="835" spans="1:28" x14ac:dyDescent="0.2">
      <c r="A835" s="76"/>
      <c r="D835"/>
      <c r="F835"/>
      <c r="H835"/>
      <c r="M835" s="21"/>
      <c r="R835" s="21"/>
      <c r="W835"/>
      <c r="AB835"/>
    </row>
    <row r="836" spans="1:28" x14ac:dyDescent="0.2">
      <c r="A836" s="76"/>
      <c r="D836"/>
      <c r="F836"/>
      <c r="H836"/>
      <c r="M836" s="21"/>
      <c r="R836" s="21"/>
      <c r="W836"/>
      <c r="AB836"/>
    </row>
    <row r="837" spans="1:28" x14ac:dyDescent="0.2">
      <c r="A837" s="76"/>
      <c r="D837"/>
      <c r="F837"/>
      <c r="H837"/>
      <c r="M837" s="21"/>
      <c r="R837" s="21"/>
      <c r="W837"/>
      <c r="AB837"/>
    </row>
    <row r="838" spans="1:28" x14ac:dyDescent="0.2">
      <c r="A838" s="76"/>
      <c r="D838"/>
      <c r="F838"/>
      <c r="H838"/>
      <c r="M838" s="21"/>
      <c r="R838" s="21"/>
      <c r="W838"/>
      <c r="AB838"/>
    </row>
    <row r="839" spans="1:28" x14ac:dyDescent="0.2">
      <c r="A839" s="76"/>
      <c r="D839"/>
      <c r="F839"/>
      <c r="H839"/>
      <c r="M839" s="21"/>
      <c r="R839" s="21"/>
      <c r="W839"/>
      <c r="AB839"/>
    </row>
    <row r="840" spans="1:28" x14ac:dyDescent="0.2">
      <c r="A840" s="76"/>
      <c r="D840"/>
      <c r="F840"/>
      <c r="H840"/>
      <c r="M840" s="21"/>
      <c r="R840" s="21"/>
      <c r="W840"/>
      <c r="AB840"/>
    </row>
    <row r="841" spans="1:28" x14ac:dyDescent="0.2">
      <c r="A841" s="76"/>
      <c r="D841"/>
      <c r="F841"/>
      <c r="H841"/>
      <c r="M841" s="21"/>
      <c r="R841" s="21"/>
      <c r="W841"/>
      <c r="AB841"/>
    </row>
    <row r="842" spans="1:28" x14ac:dyDescent="0.2">
      <c r="A842" s="76"/>
      <c r="D842"/>
      <c r="F842"/>
      <c r="H842"/>
      <c r="M842" s="21"/>
      <c r="R842" s="21"/>
      <c r="W842"/>
      <c r="AB842"/>
    </row>
    <row r="843" spans="1:28" x14ac:dyDescent="0.2">
      <c r="A843" s="76"/>
      <c r="D843"/>
      <c r="F843"/>
      <c r="H843"/>
      <c r="M843" s="21"/>
      <c r="R843" s="21"/>
      <c r="W843"/>
      <c r="AB843"/>
    </row>
    <row r="844" spans="1:28" x14ac:dyDescent="0.2">
      <c r="A844" s="76"/>
      <c r="D844"/>
      <c r="F844"/>
      <c r="H844"/>
      <c r="M844" s="21"/>
      <c r="R844" s="21"/>
      <c r="W844"/>
      <c r="AB844"/>
    </row>
    <row r="845" spans="1:28" x14ac:dyDescent="0.2">
      <c r="A845" s="76"/>
      <c r="D845"/>
      <c r="F845"/>
      <c r="H845"/>
      <c r="M845" s="21"/>
      <c r="R845" s="21"/>
      <c r="W845"/>
      <c r="AB845"/>
    </row>
    <row r="846" spans="1:28" x14ac:dyDescent="0.2">
      <c r="A846" s="76"/>
      <c r="D846"/>
      <c r="F846"/>
      <c r="H846"/>
      <c r="M846" s="21"/>
      <c r="R846" s="21"/>
      <c r="W846"/>
      <c r="AB846"/>
    </row>
    <row r="847" spans="1:28" x14ac:dyDescent="0.2">
      <c r="A847" s="76"/>
      <c r="D847"/>
      <c r="F847"/>
      <c r="H847"/>
      <c r="M847" s="21"/>
      <c r="R847" s="21"/>
      <c r="W847"/>
      <c r="AB847"/>
    </row>
    <row r="848" spans="1:28" x14ac:dyDescent="0.2">
      <c r="A848" s="76"/>
      <c r="D848"/>
      <c r="F848"/>
      <c r="H848"/>
      <c r="M848" s="21"/>
      <c r="R848" s="21"/>
      <c r="W848"/>
      <c r="AB848"/>
    </row>
    <row r="849" spans="1:28" x14ac:dyDescent="0.2">
      <c r="A849" s="76"/>
      <c r="D849"/>
      <c r="F849"/>
      <c r="H849"/>
      <c r="M849" s="21"/>
      <c r="R849" s="21"/>
      <c r="W849"/>
      <c r="AB849"/>
    </row>
    <row r="850" spans="1:28" x14ac:dyDescent="0.2">
      <c r="A850" s="76"/>
      <c r="D850"/>
      <c r="F850"/>
      <c r="H850"/>
      <c r="M850" s="21"/>
      <c r="R850" s="21"/>
      <c r="W850"/>
      <c r="AB850"/>
    </row>
    <row r="851" spans="1:28" x14ac:dyDescent="0.2">
      <c r="A851" s="76"/>
      <c r="D851"/>
      <c r="F851"/>
      <c r="H851"/>
      <c r="M851" s="21"/>
      <c r="R851" s="21"/>
      <c r="W851"/>
      <c r="AB851"/>
    </row>
    <row r="852" spans="1:28" x14ac:dyDescent="0.2">
      <c r="A852" s="76"/>
      <c r="D852"/>
      <c r="F852"/>
      <c r="H852"/>
      <c r="M852" s="21"/>
      <c r="R852" s="21"/>
      <c r="W852"/>
      <c r="AB852"/>
    </row>
    <row r="853" spans="1:28" x14ac:dyDescent="0.2">
      <c r="A853" s="76"/>
      <c r="D853"/>
      <c r="F853"/>
      <c r="H853"/>
      <c r="M853" s="21"/>
      <c r="R853" s="21"/>
      <c r="W853"/>
      <c r="AB853"/>
    </row>
    <row r="854" spans="1:28" x14ac:dyDescent="0.2">
      <c r="A854" s="76"/>
      <c r="D854"/>
      <c r="F854"/>
      <c r="H854"/>
      <c r="M854" s="21"/>
      <c r="R854" s="21"/>
      <c r="W854"/>
      <c r="AB854"/>
    </row>
    <row r="855" spans="1:28" x14ac:dyDescent="0.2">
      <c r="A855" s="76"/>
      <c r="D855"/>
      <c r="F855"/>
      <c r="H855"/>
      <c r="M855" s="21"/>
      <c r="R855" s="21"/>
      <c r="W855"/>
      <c r="AB855"/>
    </row>
    <row r="856" spans="1:28" x14ac:dyDescent="0.2">
      <c r="A856" s="76"/>
      <c r="D856"/>
      <c r="F856"/>
      <c r="H856"/>
      <c r="M856" s="21"/>
      <c r="R856" s="21"/>
      <c r="W856"/>
      <c r="AB856"/>
    </row>
    <row r="857" spans="1:28" x14ac:dyDescent="0.2">
      <c r="A857" s="76"/>
      <c r="D857"/>
      <c r="F857"/>
      <c r="H857"/>
      <c r="M857" s="21"/>
      <c r="R857" s="21"/>
      <c r="W857"/>
      <c r="AB857"/>
    </row>
    <row r="858" spans="1:28" x14ac:dyDescent="0.2">
      <c r="A858" s="76"/>
      <c r="D858"/>
      <c r="F858"/>
      <c r="H858"/>
      <c r="M858" s="21"/>
      <c r="R858" s="21"/>
      <c r="W858"/>
      <c r="AB858"/>
    </row>
    <row r="859" spans="1:28" x14ac:dyDescent="0.2">
      <c r="A859" s="76"/>
      <c r="D859"/>
      <c r="F859"/>
      <c r="H859"/>
      <c r="M859" s="21"/>
      <c r="R859" s="21"/>
      <c r="W859"/>
      <c r="AB859"/>
    </row>
    <row r="860" spans="1:28" x14ac:dyDescent="0.2">
      <c r="A860" s="76"/>
      <c r="D860"/>
      <c r="F860"/>
      <c r="H860"/>
      <c r="M860" s="21"/>
      <c r="R860" s="21"/>
      <c r="W860"/>
      <c r="AB860"/>
    </row>
    <row r="861" spans="1:28" x14ac:dyDescent="0.2">
      <c r="A861" s="76"/>
      <c r="D861"/>
      <c r="F861"/>
      <c r="H861"/>
      <c r="M861" s="21"/>
      <c r="R861" s="21"/>
      <c r="W861"/>
      <c r="AB861"/>
    </row>
    <row r="862" spans="1:28" x14ac:dyDescent="0.2">
      <c r="A862" s="76"/>
      <c r="D862"/>
      <c r="F862"/>
      <c r="H862"/>
      <c r="M862" s="21"/>
      <c r="R862" s="21"/>
      <c r="W862"/>
      <c r="AB862"/>
    </row>
    <row r="863" spans="1:28" x14ac:dyDescent="0.2">
      <c r="A863" s="76"/>
      <c r="D863"/>
      <c r="F863"/>
      <c r="H863"/>
      <c r="M863" s="21"/>
      <c r="R863" s="21"/>
      <c r="W863"/>
      <c r="AB863"/>
    </row>
    <row r="864" spans="1:28" x14ac:dyDescent="0.2">
      <c r="A864" s="76"/>
      <c r="D864"/>
      <c r="F864"/>
      <c r="H864"/>
      <c r="M864" s="21"/>
      <c r="R864" s="21"/>
      <c r="W864"/>
      <c r="AB864"/>
    </row>
    <row r="865" spans="1:28" x14ac:dyDescent="0.2">
      <c r="A865" s="76"/>
      <c r="D865"/>
      <c r="F865"/>
      <c r="H865"/>
      <c r="M865" s="21"/>
      <c r="R865" s="21"/>
      <c r="W865"/>
      <c r="AB865"/>
    </row>
    <row r="866" spans="1:28" x14ac:dyDescent="0.2">
      <c r="A866" s="76"/>
      <c r="D866"/>
      <c r="F866"/>
      <c r="H866"/>
      <c r="M866" s="21"/>
      <c r="R866" s="21"/>
      <c r="W866"/>
      <c r="AB866"/>
    </row>
    <row r="867" spans="1:28" x14ac:dyDescent="0.2">
      <c r="A867" s="76"/>
      <c r="D867"/>
      <c r="F867"/>
      <c r="H867"/>
      <c r="M867" s="21"/>
      <c r="R867" s="21"/>
      <c r="W867"/>
      <c r="AB867"/>
    </row>
    <row r="868" spans="1:28" x14ac:dyDescent="0.2">
      <c r="A868" s="76"/>
      <c r="D868"/>
      <c r="F868"/>
      <c r="H868"/>
      <c r="M868" s="21"/>
      <c r="R868" s="21"/>
      <c r="W868"/>
      <c r="AB868"/>
    </row>
    <row r="869" spans="1:28" x14ac:dyDescent="0.2">
      <c r="A869" s="76"/>
      <c r="D869"/>
      <c r="F869"/>
      <c r="H869"/>
      <c r="M869" s="21"/>
      <c r="R869" s="21"/>
      <c r="W869"/>
      <c r="AB869"/>
    </row>
    <row r="870" spans="1:28" x14ac:dyDescent="0.2">
      <c r="A870" s="76"/>
      <c r="D870"/>
      <c r="F870"/>
      <c r="H870"/>
      <c r="M870" s="21"/>
      <c r="R870" s="21"/>
      <c r="W870"/>
      <c r="AB870"/>
    </row>
    <row r="871" spans="1:28" x14ac:dyDescent="0.2">
      <c r="A871" s="76"/>
      <c r="D871"/>
      <c r="F871"/>
      <c r="H871"/>
      <c r="M871" s="21"/>
      <c r="R871" s="21"/>
      <c r="W871"/>
      <c r="AB871"/>
    </row>
    <row r="872" spans="1:28" x14ac:dyDescent="0.2">
      <c r="A872" s="76"/>
      <c r="D872"/>
      <c r="F872"/>
      <c r="H872"/>
      <c r="M872" s="21"/>
      <c r="R872" s="21"/>
      <c r="W872"/>
      <c r="AB872"/>
    </row>
    <row r="873" spans="1:28" x14ac:dyDescent="0.2">
      <c r="A873" s="76"/>
      <c r="D873"/>
      <c r="F873"/>
      <c r="H873"/>
      <c r="M873" s="21"/>
      <c r="R873" s="21"/>
      <c r="W873"/>
      <c r="AB873"/>
    </row>
    <row r="874" spans="1:28" x14ac:dyDescent="0.2">
      <c r="A874" s="76"/>
      <c r="D874"/>
      <c r="F874"/>
      <c r="H874"/>
      <c r="M874" s="21"/>
      <c r="R874" s="21"/>
      <c r="W874"/>
      <c r="AB874"/>
    </row>
    <row r="875" spans="1:28" x14ac:dyDescent="0.2">
      <c r="A875" s="76"/>
      <c r="D875"/>
      <c r="F875"/>
      <c r="H875"/>
      <c r="M875" s="21"/>
      <c r="R875" s="21"/>
      <c r="W875"/>
      <c r="AB875"/>
    </row>
    <row r="876" spans="1:28" x14ac:dyDescent="0.2">
      <c r="A876" s="76"/>
      <c r="D876"/>
      <c r="F876"/>
      <c r="H876"/>
      <c r="M876" s="21"/>
      <c r="R876" s="21"/>
      <c r="W876"/>
      <c r="AB876"/>
    </row>
    <row r="877" spans="1:28" x14ac:dyDescent="0.2">
      <c r="A877" s="76"/>
      <c r="D877"/>
      <c r="F877"/>
      <c r="H877"/>
      <c r="M877" s="21"/>
      <c r="R877" s="21"/>
      <c r="W877"/>
      <c r="AB877"/>
    </row>
    <row r="878" spans="1:28" x14ac:dyDescent="0.2">
      <c r="A878" s="76"/>
      <c r="D878"/>
      <c r="F878"/>
      <c r="H878"/>
      <c r="M878" s="21"/>
      <c r="R878" s="21"/>
      <c r="W878"/>
      <c r="AB878"/>
    </row>
    <row r="879" spans="1:28" x14ac:dyDescent="0.2">
      <c r="A879" s="76"/>
      <c r="D879"/>
      <c r="F879"/>
      <c r="H879"/>
      <c r="M879" s="21"/>
      <c r="R879" s="21"/>
      <c r="W879"/>
      <c r="AB879"/>
    </row>
    <row r="880" spans="1:28" x14ac:dyDescent="0.2">
      <c r="A880" s="76"/>
      <c r="D880"/>
      <c r="F880"/>
      <c r="H880"/>
      <c r="M880" s="21"/>
      <c r="R880" s="21"/>
      <c r="W880"/>
      <c r="AB880"/>
    </row>
    <row r="881" spans="1:28" x14ac:dyDescent="0.2">
      <c r="A881" s="76"/>
      <c r="D881"/>
      <c r="F881"/>
      <c r="H881"/>
      <c r="M881" s="21"/>
      <c r="R881" s="21"/>
      <c r="W881"/>
      <c r="AB881"/>
    </row>
    <row r="882" spans="1:28" x14ac:dyDescent="0.2">
      <c r="A882" s="76"/>
      <c r="D882"/>
      <c r="F882"/>
      <c r="H882"/>
      <c r="M882" s="21"/>
      <c r="R882" s="21"/>
      <c r="W882"/>
      <c r="AB882"/>
    </row>
    <row r="883" spans="1:28" x14ac:dyDescent="0.2">
      <c r="A883" s="76"/>
      <c r="D883"/>
      <c r="F883"/>
      <c r="H883"/>
      <c r="M883" s="21"/>
      <c r="R883" s="21"/>
      <c r="W883"/>
      <c r="AB883"/>
    </row>
    <row r="884" spans="1:28" x14ac:dyDescent="0.2">
      <c r="A884" s="76"/>
      <c r="D884"/>
      <c r="F884"/>
      <c r="H884"/>
      <c r="M884" s="21"/>
      <c r="R884" s="21"/>
      <c r="W884"/>
      <c r="AB884"/>
    </row>
    <row r="885" spans="1:28" x14ac:dyDescent="0.2">
      <c r="A885" s="76"/>
      <c r="D885"/>
      <c r="F885"/>
      <c r="H885"/>
      <c r="M885" s="21"/>
      <c r="R885" s="21"/>
      <c r="W885"/>
      <c r="AB885"/>
    </row>
    <row r="886" spans="1:28" x14ac:dyDescent="0.2">
      <c r="A886" s="76"/>
      <c r="D886"/>
      <c r="F886"/>
      <c r="H886"/>
      <c r="M886" s="21"/>
      <c r="R886" s="21"/>
      <c r="W886"/>
      <c r="AB886"/>
    </row>
    <row r="887" spans="1:28" x14ac:dyDescent="0.2">
      <c r="A887" s="76"/>
      <c r="D887"/>
      <c r="F887"/>
      <c r="H887"/>
      <c r="M887" s="21"/>
      <c r="R887" s="21"/>
      <c r="W887"/>
      <c r="AB887"/>
    </row>
    <row r="888" spans="1:28" x14ac:dyDescent="0.2">
      <c r="A888" s="76"/>
      <c r="D888"/>
      <c r="F888"/>
      <c r="H888"/>
      <c r="M888" s="21"/>
      <c r="R888" s="21"/>
      <c r="W888"/>
      <c r="AB888"/>
    </row>
    <row r="889" spans="1:28" x14ac:dyDescent="0.2">
      <c r="A889" s="76"/>
      <c r="D889"/>
      <c r="F889"/>
      <c r="H889"/>
      <c r="M889" s="21"/>
      <c r="R889" s="21"/>
      <c r="W889"/>
      <c r="AB889"/>
    </row>
    <row r="890" spans="1:28" x14ac:dyDescent="0.2">
      <c r="A890" s="76"/>
      <c r="D890"/>
      <c r="F890"/>
      <c r="H890"/>
      <c r="M890" s="21"/>
      <c r="R890" s="21"/>
      <c r="W890"/>
      <c r="AB890"/>
    </row>
    <row r="891" spans="1:28" x14ac:dyDescent="0.2">
      <c r="A891" s="76"/>
      <c r="D891"/>
      <c r="F891"/>
      <c r="H891"/>
      <c r="M891" s="21"/>
      <c r="R891" s="21"/>
      <c r="W891"/>
      <c r="AB891"/>
    </row>
    <row r="892" spans="1:28" x14ac:dyDescent="0.2">
      <c r="A892" s="76"/>
      <c r="D892"/>
      <c r="F892"/>
      <c r="H892"/>
      <c r="M892" s="21"/>
      <c r="R892" s="21"/>
      <c r="W892"/>
      <c r="AB892"/>
    </row>
    <row r="893" spans="1:28" x14ac:dyDescent="0.2">
      <c r="A893" s="76"/>
      <c r="D893"/>
      <c r="F893"/>
      <c r="H893"/>
      <c r="M893" s="21"/>
      <c r="R893" s="21"/>
      <c r="W893"/>
      <c r="AB893"/>
    </row>
    <row r="894" spans="1:28" x14ac:dyDescent="0.2">
      <c r="A894" s="76"/>
      <c r="D894"/>
      <c r="F894"/>
      <c r="H894"/>
      <c r="M894" s="21"/>
      <c r="R894" s="21"/>
      <c r="W894"/>
      <c r="AB894"/>
    </row>
    <row r="895" spans="1:28" x14ac:dyDescent="0.2">
      <c r="A895" s="76"/>
      <c r="D895"/>
      <c r="F895"/>
      <c r="H895"/>
      <c r="M895" s="21"/>
      <c r="R895" s="21"/>
      <c r="W895"/>
      <c r="AB895"/>
    </row>
    <row r="896" spans="1:28" x14ac:dyDescent="0.2">
      <c r="A896" s="76"/>
      <c r="D896"/>
      <c r="F896"/>
      <c r="H896"/>
      <c r="M896" s="21"/>
      <c r="R896" s="21"/>
      <c r="W896"/>
      <c r="AB896"/>
    </row>
    <row r="897" spans="1:28" x14ac:dyDescent="0.2">
      <c r="A897" s="76"/>
      <c r="D897"/>
      <c r="F897"/>
      <c r="H897"/>
      <c r="M897" s="21"/>
      <c r="R897" s="21"/>
      <c r="W897"/>
      <c r="AB897"/>
    </row>
    <row r="898" spans="1:28" x14ac:dyDescent="0.2">
      <c r="A898" s="76"/>
      <c r="D898"/>
      <c r="F898"/>
      <c r="H898"/>
      <c r="M898" s="21"/>
      <c r="R898" s="21"/>
      <c r="W898"/>
      <c r="AB898"/>
    </row>
    <row r="899" spans="1:28" x14ac:dyDescent="0.2">
      <c r="A899" s="76"/>
      <c r="D899"/>
      <c r="F899"/>
      <c r="H899"/>
      <c r="M899" s="21"/>
      <c r="R899" s="21"/>
      <c r="W899"/>
      <c r="AB899"/>
    </row>
    <row r="900" spans="1:28" x14ac:dyDescent="0.2">
      <c r="A900" s="76"/>
      <c r="D900"/>
      <c r="F900"/>
      <c r="H900"/>
      <c r="M900" s="21"/>
      <c r="R900" s="21"/>
      <c r="W900"/>
      <c r="AB900"/>
    </row>
    <row r="901" spans="1:28" x14ac:dyDescent="0.2">
      <c r="A901" s="76"/>
      <c r="D901"/>
      <c r="F901"/>
      <c r="H901"/>
      <c r="M901" s="21"/>
      <c r="R901" s="21"/>
      <c r="W901"/>
      <c r="AB901"/>
    </row>
    <row r="902" spans="1:28" x14ac:dyDescent="0.2">
      <c r="A902" s="76"/>
      <c r="D902"/>
      <c r="F902"/>
      <c r="H902"/>
      <c r="M902" s="21"/>
      <c r="R902" s="21"/>
      <c r="W902"/>
      <c r="AB902"/>
    </row>
    <row r="903" spans="1:28" x14ac:dyDescent="0.2">
      <c r="A903" s="76"/>
      <c r="D903"/>
      <c r="F903"/>
      <c r="H903"/>
      <c r="M903" s="21"/>
      <c r="R903" s="21"/>
      <c r="W903"/>
      <c r="AB903"/>
    </row>
    <row r="904" spans="1:28" x14ac:dyDescent="0.2">
      <c r="A904" s="76"/>
      <c r="D904"/>
      <c r="F904"/>
      <c r="H904"/>
      <c r="M904" s="21"/>
      <c r="R904" s="21"/>
      <c r="W904"/>
      <c r="AB904"/>
    </row>
    <row r="905" spans="1:28" x14ac:dyDescent="0.2">
      <c r="A905" s="76"/>
      <c r="D905"/>
      <c r="F905"/>
      <c r="H905"/>
      <c r="M905" s="21"/>
      <c r="R905" s="21"/>
      <c r="W905"/>
      <c r="AB905"/>
    </row>
    <row r="906" spans="1:28" x14ac:dyDescent="0.2">
      <c r="A906" s="76"/>
      <c r="D906"/>
      <c r="F906"/>
      <c r="H906"/>
      <c r="M906" s="21"/>
      <c r="R906" s="21"/>
      <c r="W906"/>
      <c r="AB906"/>
    </row>
    <row r="907" spans="1:28" x14ac:dyDescent="0.2">
      <c r="A907" s="76"/>
      <c r="D907"/>
      <c r="F907"/>
      <c r="H907"/>
      <c r="M907" s="21"/>
      <c r="R907" s="21"/>
      <c r="W907"/>
      <c r="AB907"/>
    </row>
    <row r="908" spans="1:28" x14ac:dyDescent="0.2">
      <c r="A908" s="76"/>
      <c r="D908"/>
      <c r="F908"/>
      <c r="H908"/>
      <c r="M908" s="21"/>
      <c r="R908" s="21"/>
      <c r="W908"/>
      <c r="AB908"/>
    </row>
    <row r="909" spans="1:28" x14ac:dyDescent="0.2">
      <c r="A909" s="76"/>
      <c r="D909"/>
      <c r="F909"/>
      <c r="H909"/>
      <c r="M909" s="21"/>
      <c r="R909" s="21"/>
      <c r="W909"/>
      <c r="AB909"/>
    </row>
    <row r="910" spans="1:28" x14ac:dyDescent="0.2">
      <c r="A910" s="76"/>
      <c r="D910"/>
      <c r="F910"/>
      <c r="H910"/>
      <c r="M910" s="21"/>
      <c r="R910" s="21"/>
      <c r="W910"/>
      <c r="AB910"/>
    </row>
    <row r="911" spans="1:28" x14ac:dyDescent="0.2">
      <c r="A911" s="76"/>
      <c r="D911"/>
      <c r="F911"/>
      <c r="H911"/>
      <c r="M911" s="21"/>
      <c r="R911" s="21"/>
      <c r="W911"/>
      <c r="AB911"/>
    </row>
    <row r="912" spans="1:28" x14ac:dyDescent="0.2">
      <c r="A912" s="76"/>
      <c r="D912"/>
      <c r="F912"/>
      <c r="H912"/>
      <c r="M912" s="21"/>
      <c r="R912" s="21"/>
      <c r="W912"/>
      <c r="AB912"/>
    </row>
    <row r="913" spans="1:28" x14ac:dyDescent="0.2">
      <c r="A913" s="76"/>
      <c r="D913"/>
      <c r="F913"/>
      <c r="H913"/>
      <c r="M913" s="21"/>
      <c r="R913" s="21"/>
      <c r="W913"/>
      <c r="AB913"/>
    </row>
    <row r="914" spans="1:28" x14ac:dyDescent="0.2">
      <c r="A914" s="76"/>
      <c r="D914"/>
      <c r="F914"/>
      <c r="H914"/>
      <c r="M914" s="21"/>
      <c r="R914" s="21"/>
      <c r="W914"/>
      <c r="AB914"/>
    </row>
    <row r="915" spans="1:28" x14ac:dyDescent="0.2">
      <c r="A915" s="76"/>
      <c r="D915"/>
      <c r="F915"/>
      <c r="H915"/>
      <c r="M915" s="21"/>
      <c r="R915" s="21"/>
      <c r="W915"/>
      <c r="AB915"/>
    </row>
    <row r="916" spans="1:28" x14ac:dyDescent="0.2">
      <c r="A916" s="76"/>
      <c r="D916"/>
      <c r="F916"/>
      <c r="H916"/>
      <c r="M916" s="21"/>
      <c r="R916" s="21"/>
      <c r="W916"/>
      <c r="AB916"/>
    </row>
    <row r="917" spans="1:28" x14ac:dyDescent="0.2">
      <c r="A917" s="76"/>
      <c r="D917"/>
      <c r="F917"/>
      <c r="H917"/>
      <c r="M917" s="21"/>
      <c r="R917" s="21"/>
      <c r="W917"/>
      <c r="AB917"/>
    </row>
    <row r="918" spans="1:28" x14ac:dyDescent="0.2">
      <c r="A918" s="76"/>
      <c r="D918"/>
      <c r="F918"/>
      <c r="H918"/>
      <c r="M918" s="21"/>
      <c r="R918" s="21"/>
      <c r="W918"/>
      <c r="AB918"/>
    </row>
    <row r="919" spans="1:28" x14ac:dyDescent="0.2">
      <c r="A919" s="76"/>
      <c r="D919"/>
      <c r="F919"/>
      <c r="H919"/>
      <c r="M919" s="21"/>
      <c r="R919" s="21"/>
      <c r="W919"/>
      <c r="AB919"/>
    </row>
    <row r="920" spans="1:28" x14ac:dyDescent="0.2">
      <c r="A920" s="76"/>
      <c r="D920"/>
      <c r="F920"/>
      <c r="H920"/>
      <c r="M920" s="21"/>
      <c r="R920" s="21"/>
      <c r="W920"/>
      <c r="AB920"/>
    </row>
    <row r="921" spans="1:28" x14ac:dyDescent="0.2">
      <c r="A921" s="76"/>
      <c r="D921"/>
      <c r="F921"/>
      <c r="H921"/>
      <c r="M921" s="21"/>
      <c r="R921" s="21"/>
      <c r="W921"/>
      <c r="AB921"/>
    </row>
    <row r="922" spans="1:28" x14ac:dyDescent="0.2">
      <c r="A922" s="76"/>
      <c r="D922"/>
      <c r="F922"/>
      <c r="H922"/>
      <c r="M922" s="21"/>
      <c r="R922" s="21"/>
      <c r="W922"/>
      <c r="AB922"/>
    </row>
    <row r="923" spans="1:28" x14ac:dyDescent="0.2">
      <c r="A923" s="76"/>
      <c r="D923"/>
      <c r="F923"/>
      <c r="H923"/>
      <c r="M923" s="21"/>
      <c r="R923" s="21"/>
      <c r="W923"/>
      <c r="AB923"/>
    </row>
    <row r="924" spans="1:28" x14ac:dyDescent="0.2">
      <c r="A924" s="76"/>
      <c r="D924"/>
      <c r="F924"/>
      <c r="H924"/>
      <c r="M924" s="21"/>
      <c r="R924" s="21"/>
      <c r="W924"/>
      <c r="AB924"/>
    </row>
    <row r="925" spans="1:28" x14ac:dyDescent="0.2">
      <c r="A925" s="76"/>
      <c r="D925"/>
      <c r="F925"/>
      <c r="H925"/>
      <c r="M925" s="21"/>
      <c r="R925" s="21"/>
      <c r="W925"/>
      <c r="AB925"/>
    </row>
    <row r="926" spans="1:28" x14ac:dyDescent="0.2">
      <c r="A926" s="76"/>
      <c r="D926"/>
      <c r="F926"/>
      <c r="H926"/>
      <c r="M926" s="21"/>
      <c r="R926" s="21"/>
      <c r="W926"/>
      <c r="AB926"/>
    </row>
    <row r="927" spans="1:28" x14ac:dyDescent="0.2">
      <c r="A927" s="76"/>
      <c r="D927"/>
      <c r="F927"/>
      <c r="H927"/>
      <c r="M927" s="21"/>
      <c r="R927" s="21"/>
      <c r="W927"/>
      <c r="AB927"/>
    </row>
    <row r="928" spans="1:28" x14ac:dyDescent="0.2">
      <c r="A928" s="76"/>
      <c r="D928"/>
      <c r="F928"/>
      <c r="H928"/>
      <c r="M928" s="21"/>
      <c r="R928" s="21"/>
      <c r="W928"/>
      <c r="AB928"/>
    </row>
    <row r="929" spans="1:28" x14ac:dyDescent="0.2">
      <c r="A929" s="76"/>
      <c r="D929"/>
      <c r="F929"/>
      <c r="H929"/>
      <c r="M929" s="21"/>
      <c r="R929" s="21"/>
      <c r="W929"/>
      <c r="AB929"/>
    </row>
    <row r="930" spans="1:28" x14ac:dyDescent="0.2">
      <c r="A930" s="76"/>
      <c r="D930"/>
      <c r="F930"/>
      <c r="H930"/>
      <c r="M930" s="21"/>
      <c r="R930" s="21"/>
      <c r="W930"/>
      <c r="AB930"/>
    </row>
    <row r="931" spans="1:28" x14ac:dyDescent="0.2">
      <c r="A931" s="76"/>
      <c r="D931"/>
      <c r="F931"/>
      <c r="H931"/>
      <c r="M931" s="21"/>
      <c r="R931" s="21"/>
      <c r="W931"/>
      <c r="AB931"/>
    </row>
    <row r="932" spans="1:28" x14ac:dyDescent="0.2">
      <c r="A932" s="76"/>
      <c r="D932"/>
      <c r="F932"/>
      <c r="H932"/>
      <c r="M932" s="21"/>
      <c r="R932" s="21"/>
      <c r="W932"/>
      <c r="AB932"/>
    </row>
    <row r="933" spans="1:28" x14ac:dyDescent="0.2">
      <c r="A933" s="76"/>
      <c r="D933"/>
      <c r="F933"/>
      <c r="H933"/>
      <c r="M933" s="21"/>
      <c r="R933" s="21"/>
      <c r="W933"/>
      <c r="AB933"/>
    </row>
    <row r="934" spans="1:28" x14ac:dyDescent="0.2">
      <c r="A934" s="76"/>
      <c r="D934"/>
      <c r="F934"/>
      <c r="H934"/>
      <c r="M934" s="21"/>
      <c r="R934" s="21"/>
      <c r="W934"/>
      <c r="AB934"/>
    </row>
    <row r="935" spans="1:28" x14ac:dyDescent="0.2">
      <c r="A935" s="76"/>
      <c r="D935"/>
      <c r="F935"/>
      <c r="H935"/>
      <c r="M935" s="21"/>
      <c r="R935" s="21"/>
      <c r="W935"/>
      <c r="AB935"/>
    </row>
    <row r="936" spans="1:28" x14ac:dyDescent="0.2">
      <c r="A936" s="76"/>
      <c r="D936"/>
      <c r="F936"/>
      <c r="H936"/>
      <c r="M936" s="21"/>
      <c r="R936" s="21"/>
      <c r="W936"/>
      <c r="AB936"/>
    </row>
    <row r="937" spans="1:28" x14ac:dyDescent="0.2">
      <c r="A937" s="76"/>
      <c r="D937"/>
      <c r="F937"/>
      <c r="H937"/>
      <c r="M937" s="21"/>
      <c r="R937" s="21"/>
      <c r="W937"/>
      <c r="AB937"/>
    </row>
    <row r="938" spans="1:28" x14ac:dyDescent="0.2">
      <c r="A938" s="76"/>
      <c r="D938"/>
      <c r="F938"/>
      <c r="H938"/>
      <c r="M938" s="21"/>
      <c r="R938" s="21"/>
      <c r="W938"/>
      <c r="AB938"/>
    </row>
    <row r="939" spans="1:28" x14ac:dyDescent="0.2">
      <c r="A939" s="76"/>
      <c r="D939"/>
      <c r="F939"/>
      <c r="H939"/>
      <c r="M939" s="21"/>
      <c r="R939" s="21"/>
      <c r="W939"/>
      <c r="AB939"/>
    </row>
    <row r="940" spans="1:28" x14ac:dyDescent="0.2">
      <c r="A940" s="76"/>
      <c r="D940"/>
      <c r="F940"/>
      <c r="H940"/>
      <c r="M940" s="21"/>
      <c r="R940" s="21"/>
      <c r="W940"/>
      <c r="AB940"/>
    </row>
    <row r="941" spans="1:28" x14ac:dyDescent="0.2">
      <c r="A941" s="76"/>
      <c r="D941"/>
      <c r="F941"/>
      <c r="H941"/>
      <c r="M941" s="21"/>
      <c r="R941" s="21"/>
      <c r="W941"/>
      <c r="AB941"/>
    </row>
    <row r="942" spans="1:28" x14ac:dyDescent="0.2">
      <c r="A942" s="76"/>
      <c r="D942"/>
      <c r="F942"/>
      <c r="H942"/>
      <c r="M942" s="21"/>
      <c r="R942" s="21"/>
      <c r="W942"/>
      <c r="AB942"/>
    </row>
    <row r="943" spans="1:28" x14ac:dyDescent="0.2">
      <c r="A943" s="76"/>
      <c r="D943"/>
      <c r="F943"/>
      <c r="H943"/>
      <c r="M943" s="21"/>
      <c r="R943" s="21"/>
      <c r="W943"/>
      <c r="AB943"/>
    </row>
    <row r="944" spans="1:28" x14ac:dyDescent="0.2">
      <c r="A944" s="76"/>
      <c r="D944"/>
      <c r="F944"/>
      <c r="H944"/>
      <c r="M944" s="21"/>
      <c r="R944" s="21"/>
      <c r="W944"/>
      <c r="AB944"/>
    </row>
    <row r="945" spans="1:28" x14ac:dyDescent="0.2">
      <c r="A945" s="76"/>
      <c r="D945"/>
      <c r="F945"/>
      <c r="H945"/>
      <c r="M945" s="21"/>
      <c r="R945" s="21"/>
      <c r="W945"/>
      <c r="AB945"/>
    </row>
    <row r="946" spans="1:28" x14ac:dyDescent="0.2">
      <c r="A946" s="76"/>
      <c r="D946"/>
      <c r="F946"/>
      <c r="H946"/>
      <c r="M946" s="21"/>
      <c r="R946" s="21"/>
      <c r="W946"/>
      <c r="AB946"/>
    </row>
    <row r="947" spans="1:28" x14ac:dyDescent="0.2">
      <c r="A947" s="76"/>
      <c r="D947"/>
      <c r="F947"/>
      <c r="H947"/>
      <c r="M947" s="21"/>
      <c r="R947" s="21"/>
      <c r="W947"/>
      <c r="AB947"/>
    </row>
    <row r="948" spans="1:28" x14ac:dyDescent="0.2">
      <c r="A948" s="76"/>
      <c r="D948"/>
      <c r="F948"/>
      <c r="H948"/>
      <c r="M948" s="21"/>
      <c r="R948" s="21"/>
      <c r="W948"/>
      <c r="AB948"/>
    </row>
    <row r="949" spans="1:28" x14ac:dyDescent="0.2">
      <c r="A949" s="76"/>
      <c r="D949"/>
      <c r="F949"/>
      <c r="H949"/>
      <c r="M949" s="21"/>
      <c r="R949" s="21"/>
      <c r="W949"/>
      <c r="AB949"/>
    </row>
    <row r="950" spans="1:28" x14ac:dyDescent="0.2">
      <c r="A950" s="76"/>
      <c r="D950"/>
      <c r="F950"/>
      <c r="H950"/>
      <c r="M950" s="21"/>
      <c r="R950" s="21"/>
      <c r="W950"/>
      <c r="AB950"/>
    </row>
    <row r="951" spans="1:28" x14ac:dyDescent="0.2">
      <c r="A951" s="76"/>
      <c r="D951"/>
      <c r="F951"/>
      <c r="H951"/>
      <c r="M951" s="21"/>
      <c r="R951" s="21"/>
      <c r="W951"/>
      <c r="AB951"/>
    </row>
    <row r="952" spans="1:28" x14ac:dyDescent="0.2">
      <c r="A952" s="76"/>
      <c r="D952"/>
      <c r="F952"/>
      <c r="H952"/>
      <c r="M952" s="21"/>
      <c r="R952" s="21"/>
      <c r="W952"/>
      <c r="AB952"/>
    </row>
    <row r="953" spans="1:28" x14ac:dyDescent="0.2">
      <c r="A953" s="76"/>
      <c r="D953"/>
      <c r="F953"/>
      <c r="H953"/>
      <c r="M953" s="21"/>
      <c r="R953" s="21"/>
      <c r="W953"/>
      <c r="AB953"/>
    </row>
    <row r="954" spans="1:28" x14ac:dyDescent="0.2">
      <c r="A954" s="76"/>
      <c r="D954"/>
      <c r="F954"/>
      <c r="H954"/>
      <c r="M954" s="21"/>
      <c r="R954" s="21"/>
      <c r="W954"/>
      <c r="AB954"/>
    </row>
    <row r="955" spans="1:28" x14ac:dyDescent="0.2">
      <c r="A955" s="76"/>
      <c r="D955"/>
      <c r="F955"/>
      <c r="H955"/>
      <c r="M955" s="21"/>
      <c r="R955" s="21"/>
      <c r="W955"/>
      <c r="AB955"/>
    </row>
    <row r="956" spans="1:28" x14ac:dyDescent="0.2">
      <c r="A956" s="76"/>
      <c r="D956"/>
      <c r="F956"/>
      <c r="H956"/>
      <c r="M956" s="21"/>
      <c r="R956" s="21"/>
      <c r="W956"/>
      <c r="AB956"/>
    </row>
    <row r="957" spans="1:28" x14ac:dyDescent="0.2">
      <c r="A957" s="76"/>
      <c r="D957"/>
      <c r="F957"/>
      <c r="H957"/>
      <c r="M957" s="21"/>
      <c r="R957" s="21"/>
      <c r="W957"/>
      <c r="AB957"/>
    </row>
    <row r="958" spans="1:28" x14ac:dyDescent="0.2">
      <c r="A958" s="76"/>
      <c r="D958"/>
      <c r="F958"/>
      <c r="H958"/>
      <c r="M958" s="21"/>
      <c r="R958" s="21"/>
      <c r="W958"/>
      <c r="AB958"/>
    </row>
    <row r="959" spans="1:28" x14ac:dyDescent="0.2">
      <c r="A959" s="76"/>
      <c r="D959"/>
      <c r="F959"/>
      <c r="H959"/>
      <c r="M959" s="21"/>
      <c r="R959" s="21"/>
      <c r="W959"/>
      <c r="AB959"/>
    </row>
    <row r="960" spans="1:28" x14ac:dyDescent="0.2">
      <c r="A960" s="76"/>
      <c r="D960"/>
      <c r="F960"/>
      <c r="H960"/>
      <c r="M960" s="21"/>
      <c r="R960" s="21"/>
      <c r="W960"/>
      <c r="AB960"/>
    </row>
    <row r="961" spans="1:28" x14ac:dyDescent="0.2">
      <c r="A961" s="76"/>
      <c r="D961"/>
      <c r="F961"/>
      <c r="H961"/>
      <c r="M961" s="21"/>
      <c r="R961" s="21"/>
      <c r="W961"/>
      <c r="AB961"/>
    </row>
    <row r="962" spans="1:28" x14ac:dyDescent="0.2">
      <c r="A962" s="76"/>
      <c r="D962"/>
      <c r="F962"/>
      <c r="H962"/>
      <c r="M962" s="21"/>
      <c r="R962" s="21"/>
      <c r="W962"/>
      <c r="AB962"/>
    </row>
    <row r="963" spans="1:28" x14ac:dyDescent="0.2">
      <c r="A963" s="76"/>
      <c r="D963"/>
      <c r="F963"/>
      <c r="H963"/>
      <c r="M963" s="21"/>
      <c r="R963" s="21"/>
      <c r="W963"/>
      <c r="AB963"/>
    </row>
    <row r="964" spans="1:28" x14ac:dyDescent="0.2">
      <c r="A964" s="76"/>
      <c r="D964"/>
      <c r="F964"/>
      <c r="H964"/>
      <c r="M964" s="21"/>
      <c r="R964" s="21"/>
      <c r="W964"/>
      <c r="AB964"/>
    </row>
    <row r="965" spans="1:28" x14ac:dyDescent="0.2">
      <c r="A965" s="76"/>
      <c r="D965"/>
      <c r="F965"/>
      <c r="H965"/>
      <c r="M965" s="21"/>
      <c r="R965" s="21"/>
      <c r="W965"/>
      <c r="AB965"/>
    </row>
    <row r="966" spans="1:28" x14ac:dyDescent="0.2">
      <c r="A966" s="76"/>
      <c r="D966"/>
      <c r="F966"/>
      <c r="H966"/>
      <c r="M966" s="21"/>
      <c r="R966" s="21"/>
      <c r="W966"/>
      <c r="AB966"/>
    </row>
    <row r="967" spans="1:28" x14ac:dyDescent="0.2">
      <c r="A967" s="76"/>
      <c r="D967"/>
      <c r="F967"/>
      <c r="H967"/>
      <c r="M967" s="21"/>
      <c r="R967" s="21"/>
      <c r="W967"/>
      <c r="AB967"/>
    </row>
    <row r="968" spans="1:28" x14ac:dyDescent="0.2">
      <c r="A968" s="76"/>
      <c r="D968"/>
      <c r="F968"/>
      <c r="H968"/>
      <c r="M968" s="21"/>
      <c r="R968" s="21"/>
      <c r="W968"/>
      <c r="AB968"/>
    </row>
    <row r="969" spans="1:28" x14ac:dyDescent="0.2">
      <c r="A969" s="76"/>
      <c r="D969"/>
      <c r="F969"/>
      <c r="H969"/>
      <c r="M969" s="21"/>
      <c r="R969" s="21"/>
      <c r="W969"/>
      <c r="AB969"/>
    </row>
    <row r="970" spans="1:28" x14ac:dyDescent="0.2">
      <c r="A970" s="76"/>
      <c r="D970"/>
      <c r="F970"/>
      <c r="H970"/>
      <c r="M970" s="21"/>
      <c r="R970" s="21"/>
      <c r="W970"/>
      <c r="AB970"/>
    </row>
    <row r="971" spans="1:28" x14ac:dyDescent="0.2">
      <c r="A971" s="76"/>
      <c r="D971"/>
      <c r="F971"/>
      <c r="H971"/>
      <c r="M971" s="21"/>
      <c r="R971" s="21"/>
      <c r="W971"/>
      <c r="AB971"/>
    </row>
    <row r="972" spans="1:28" x14ac:dyDescent="0.2">
      <c r="A972" s="76"/>
      <c r="D972"/>
      <c r="F972"/>
      <c r="H972"/>
      <c r="M972" s="21"/>
      <c r="R972" s="21"/>
      <c r="W972"/>
      <c r="AB972"/>
    </row>
    <row r="973" spans="1:28" x14ac:dyDescent="0.2">
      <c r="A973" s="76"/>
      <c r="D973"/>
      <c r="F973"/>
      <c r="H973"/>
      <c r="M973" s="21"/>
      <c r="R973" s="21"/>
      <c r="W973"/>
      <c r="AB973"/>
    </row>
    <row r="974" spans="1:28" x14ac:dyDescent="0.2">
      <c r="A974" s="76"/>
      <c r="D974"/>
      <c r="F974"/>
      <c r="H974"/>
      <c r="M974" s="21"/>
      <c r="R974" s="21"/>
      <c r="W974"/>
      <c r="AB974"/>
    </row>
    <row r="975" spans="1:28" x14ac:dyDescent="0.2">
      <c r="A975" s="76"/>
      <c r="D975"/>
      <c r="F975"/>
      <c r="H975"/>
      <c r="M975" s="21"/>
      <c r="R975" s="21"/>
      <c r="W975"/>
      <c r="AB975"/>
    </row>
    <row r="976" spans="1:28" x14ac:dyDescent="0.2">
      <c r="A976" s="76"/>
      <c r="D976"/>
      <c r="F976"/>
      <c r="H976"/>
      <c r="M976" s="21"/>
      <c r="R976" s="21"/>
      <c r="W976"/>
      <c r="AB976"/>
    </row>
    <row r="977" spans="1:28" x14ac:dyDescent="0.2">
      <c r="A977" s="76"/>
      <c r="D977"/>
      <c r="F977"/>
      <c r="H977"/>
      <c r="M977" s="21"/>
      <c r="R977" s="21"/>
      <c r="W977"/>
      <c r="AB977"/>
    </row>
    <row r="978" spans="1:28" x14ac:dyDescent="0.2">
      <c r="A978" s="76"/>
      <c r="D978"/>
      <c r="F978"/>
      <c r="H978"/>
      <c r="M978" s="21"/>
      <c r="R978" s="21"/>
      <c r="W978"/>
      <c r="AB978"/>
    </row>
    <row r="979" spans="1:28" x14ac:dyDescent="0.2">
      <c r="A979" s="76"/>
      <c r="D979"/>
      <c r="F979"/>
      <c r="H979"/>
      <c r="M979" s="21"/>
      <c r="R979" s="21"/>
      <c r="W979"/>
      <c r="AB979"/>
    </row>
    <row r="980" spans="1:28" x14ac:dyDescent="0.2">
      <c r="A980" s="76"/>
      <c r="D980"/>
      <c r="F980"/>
      <c r="H980"/>
      <c r="M980" s="21"/>
      <c r="R980" s="21"/>
      <c r="W980"/>
      <c r="AB980"/>
    </row>
    <row r="981" spans="1:28" x14ac:dyDescent="0.2">
      <c r="A981" s="76"/>
      <c r="D981"/>
      <c r="F981"/>
      <c r="H981"/>
      <c r="M981" s="21"/>
      <c r="R981" s="21"/>
      <c r="W981"/>
      <c r="AB981"/>
    </row>
    <row r="982" spans="1:28" x14ac:dyDescent="0.2">
      <c r="A982" s="76"/>
      <c r="D982"/>
      <c r="F982"/>
      <c r="H982"/>
      <c r="M982" s="21"/>
      <c r="R982" s="21"/>
      <c r="W982"/>
      <c r="AB982"/>
    </row>
    <row r="983" spans="1:28" x14ac:dyDescent="0.2">
      <c r="A983" s="76"/>
      <c r="D983"/>
      <c r="F983"/>
      <c r="H983"/>
      <c r="M983" s="21"/>
      <c r="R983" s="21"/>
      <c r="W983"/>
      <c r="AB983"/>
    </row>
    <row r="984" spans="1:28" x14ac:dyDescent="0.2">
      <c r="A984" s="76"/>
      <c r="D984"/>
      <c r="F984"/>
      <c r="H984"/>
      <c r="M984" s="21"/>
      <c r="R984" s="21"/>
      <c r="W984"/>
      <c r="AB984"/>
    </row>
    <row r="985" spans="1:28" x14ac:dyDescent="0.2">
      <c r="A985" s="76"/>
      <c r="D985"/>
      <c r="F985"/>
      <c r="H985"/>
      <c r="M985" s="21"/>
      <c r="R985" s="21"/>
      <c r="W985"/>
      <c r="AB985"/>
    </row>
    <row r="986" spans="1:28" x14ac:dyDescent="0.2">
      <c r="A986" s="76"/>
      <c r="D986"/>
      <c r="F986"/>
      <c r="H986"/>
      <c r="M986" s="21"/>
      <c r="R986" s="21"/>
      <c r="W986"/>
      <c r="AB986"/>
    </row>
    <row r="987" spans="1:28" x14ac:dyDescent="0.2">
      <c r="A987" s="76"/>
      <c r="D987"/>
      <c r="F987"/>
      <c r="H987"/>
      <c r="M987" s="21"/>
      <c r="R987" s="21"/>
      <c r="W987"/>
      <c r="AB987"/>
    </row>
    <row r="988" spans="1:28" x14ac:dyDescent="0.2">
      <c r="A988" s="76"/>
      <c r="D988"/>
      <c r="F988"/>
      <c r="H988"/>
      <c r="M988" s="21"/>
      <c r="R988" s="21"/>
      <c r="W988"/>
      <c r="AB988"/>
    </row>
    <row r="989" spans="1:28" x14ac:dyDescent="0.2">
      <c r="A989" s="76"/>
      <c r="D989"/>
      <c r="F989"/>
      <c r="H989"/>
      <c r="M989" s="21"/>
      <c r="R989" s="21"/>
      <c r="W989"/>
      <c r="AB989"/>
    </row>
    <row r="990" spans="1:28" x14ac:dyDescent="0.2">
      <c r="A990" s="76"/>
      <c r="D990"/>
      <c r="F990"/>
      <c r="H990"/>
      <c r="M990" s="21"/>
      <c r="R990" s="21"/>
      <c r="W990"/>
      <c r="AB990"/>
    </row>
    <row r="991" spans="1:28" x14ac:dyDescent="0.2">
      <c r="A991" s="76"/>
      <c r="D991"/>
      <c r="F991"/>
      <c r="H991"/>
      <c r="M991" s="21"/>
      <c r="R991" s="21"/>
      <c r="W991"/>
      <c r="AB991"/>
    </row>
    <row r="992" spans="1:28" x14ac:dyDescent="0.2">
      <c r="A992" s="76"/>
      <c r="D992"/>
      <c r="F992"/>
      <c r="H992"/>
      <c r="M992" s="21"/>
      <c r="R992" s="21"/>
      <c r="W992"/>
      <c r="AB992"/>
    </row>
    <row r="993" spans="1:28" x14ac:dyDescent="0.2">
      <c r="A993" s="76"/>
      <c r="D993"/>
      <c r="F993"/>
      <c r="H993"/>
      <c r="M993" s="21"/>
      <c r="R993" s="21"/>
      <c r="W993"/>
      <c r="AB993"/>
    </row>
    <row r="994" spans="1:28" x14ac:dyDescent="0.2">
      <c r="A994" s="76"/>
      <c r="D994"/>
      <c r="F994"/>
      <c r="H994"/>
      <c r="M994" s="21"/>
      <c r="R994" s="21"/>
      <c r="W994"/>
      <c r="AB994"/>
    </row>
    <row r="995" spans="1:28" x14ac:dyDescent="0.2">
      <c r="A995" s="76"/>
      <c r="D995"/>
      <c r="F995"/>
      <c r="H995"/>
      <c r="M995" s="21"/>
      <c r="R995" s="21"/>
      <c r="W995"/>
      <c r="AB995"/>
    </row>
    <row r="996" spans="1:28" x14ac:dyDescent="0.2">
      <c r="A996" s="76"/>
      <c r="D996"/>
      <c r="F996"/>
      <c r="H996"/>
      <c r="M996" s="21"/>
      <c r="R996" s="21"/>
      <c r="W996"/>
      <c r="AB996"/>
    </row>
    <row r="997" spans="1:28" x14ac:dyDescent="0.2">
      <c r="A997" s="76"/>
      <c r="D997"/>
      <c r="F997"/>
      <c r="H997"/>
      <c r="M997" s="21"/>
      <c r="R997" s="21"/>
      <c r="W997"/>
      <c r="AB997"/>
    </row>
    <row r="998" spans="1:28" x14ac:dyDescent="0.2">
      <c r="A998" s="76"/>
      <c r="D998"/>
      <c r="F998"/>
      <c r="H998"/>
      <c r="M998" s="21"/>
      <c r="R998" s="21"/>
      <c r="W998"/>
      <c r="AB998"/>
    </row>
    <row r="999" spans="1:28" x14ac:dyDescent="0.2">
      <c r="A999" s="76"/>
      <c r="D999"/>
      <c r="F999"/>
      <c r="H999"/>
      <c r="M999" s="21"/>
      <c r="R999" s="21"/>
      <c r="W999"/>
      <c r="AB999"/>
    </row>
    <row r="1000" spans="1:28" x14ac:dyDescent="0.2">
      <c r="A1000" s="76"/>
      <c r="D1000"/>
      <c r="F1000"/>
      <c r="H1000"/>
      <c r="M1000" s="21"/>
      <c r="R1000" s="21"/>
      <c r="W1000"/>
      <c r="AB1000"/>
    </row>
    <row r="1001" spans="1:28" x14ac:dyDescent="0.2">
      <c r="A1001" s="76"/>
      <c r="D1001"/>
      <c r="F1001"/>
      <c r="H1001"/>
      <c r="M1001" s="21"/>
      <c r="R1001" s="21"/>
      <c r="W1001"/>
      <c r="AB1001"/>
    </row>
    <row r="1002" spans="1:28" x14ac:dyDescent="0.2">
      <c r="A1002" s="76"/>
      <c r="D1002"/>
      <c r="F1002"/>
      <c r="H1002"/>
      <c r="M1002" s="21"/>
      <c r="R1002" s="21"/>
      <c r="W1002"/>
      <c r="AB1002"/>
    </row>
    <row r="1003" spans="1:28" x14ac:dyDescent="0.2">
      <c r="A1003" s="76"/>
      <c r="D1003"/>
      <c r="F1003"/>
      <c r="H1003"/>
      <c r="M1003" s="21"/>
      <c r="R1003" s="21"/>
      <c r="W1003"/>
      <c r="AB1003"/>
    </row>
    <row r="1004" spans="1:28" x14ac:dyDescent="0.2">
      <c r="A1004" s="76"/>
      <c r="D1004"/>
      <c r="F1004"/>
      <c r="H1004"/>
      <c r="M1004" s="21"/>
      <c r="R1004" s="21"/>
      <c r="W1004"/>
      <c r="AB1004"/>
    </row>
    <row r="1005" spans="1:28" x14ac:dyDescent="0.2">
      <c r="A1005" s="76"/>
      <c r="D1005"/>
      <c r="F1005"/>
      <c r="H1005"/>
      <c r="M1005" s="21"/>
      <c r="R1005" s="21"/>
      <c r="W1005"/>
      <c r="AB1005"/>
    </row>
    <row r="1006" spans="1:28" x14ac:dyDescent="0.2">
      <c r="A1006" s="76"/>
      <c r="D1006"/>
      <c r="F1006"/>
      <c r="H1006"/>
      <c r="M1006" s="21"/>
      <c r="R1006" s="21"/>
      <c r="W1006"/>
      <c r="AB1006"/>
    </row>
    <row r="1007" spans="1:28" x14ac:dyDescent="0.2">
      <c r="A1007" s="76"/>
      <c r="D1007"/>
      <c r="F1007"/>
      <c r="H1007"/>
      <c r="M1007" s="21"/>
      <c r="R1007" s="21"/>
      <c r="W1007"/>
      <c r="AB1007"/>
    </row>
    <row r="1008" spans="1:28" x14ac:dyDescent="0.2">
      <c r="A1008" s="76"/>
      <c r="D1008"/>
      <c r="F1008"/>
      <c r="H1008"/>
      <c r="M1008" s="21"/>
      <c r="R1008" s="21"/>
      <c r="W1008"/>
      <c r="AB1008"/>
    </row>
    <row r="1009" spans="1:28" x14ac:dyDescent="0.2">
      <c r="A1009" s="76"/>
      <c r="D1009"/>
      <c r="F1009"/>
      <c r="H1009"/>
      <c r="M1009" s="21"/>
      <c r="R1009" s="21"/>
      <c r="W1009"/>
      <c r="AB1009"/>
    </row>
    <row r="1010" spans="1:28" x14ac:dyDescent="0.2">
      <c r="A1010" s="76"/>
      <c r="D1010"/>
      <c r="F1010"/>
      <c r="H1010"/>
      <c r="M1010" s="21"/>
      <c r="R1010" s="21"/>
      <c r="W1010"/>
      <c r="AB1010"/>
    </row>
    <row r="1011" spans="1:28" x14ac:dyDescent="0.2">
      <c r="A1011" s="76"/>
      <c r="D1011"/>
      <c r="F1011"/>
      <c r="H1011"/>
      <c r="M1011" s="21"/>
      <c r="R1011" s="21"/>
      <c r="W1011"/>
      <c r="AB1011"/>
    </row>
    <row r="1012" spans="1:28" x14ac:dyDescent="0.2">
      <c r="A1012" s="76"/>
      <c r="D1012"/>
      <c r="F1012"/>
      <c r="H1012"/>
      <c r="M1012" s="21"/>
      <c r="R1012" s="21"/>
      <c r="W1012"/>
      <c r="AB1012"/>
    </row>
    <row r="1013" spans="1:28" x14ac:dyDescent="0.2">
      <c r="A1013" s="76"/>
      <c r="D1013"/>
      <c r="F1013"/>
      <c r="H1013"/>
      <c r="M1013" s="21"/>
      <c r="R1013" s="21"/>
      <c r="W1013"/>
      <c r="AB1013"/>
    </row>
    <row r="1014" spans="1:28" x14ac:dyDescent="0.2">
      <c r="A1014" s="76"/>
      <c r="D1014"/>
      <c r="F1014"/>
      <c r="H1014"/>
      <c r="M1014" s="21"/>
      <c r="R1014" s="21"/>
      <c r="W1014"/>
      <c r="AB1014"/>
    </row>
    <row r="1015" spans="1:28" x14ac:dyDescent="0.2">
      <c r="A1015" s="76"/>
      <c r="D1015"/>
      <c r="F1015"/>
      <c r="H1015"/>
      <c r="M1015" s="21"/>
      <c r="R1015" s="21"/>
      <c r="W1015"/>
      <c r="AB1015"/>
    </row>
    <row r="1016" spans="1:28" x14ac:dyDescent="0.2">
      <c r="A1016" s="76"/>
      <c r="D1016"/>
      <c r="F1016"/>
      <c r="H1016"/>
      <c r="M1016" s="21"/>
      <c r="R1016" s="21"/>
      <c r="W1016"/>
      <c r="AB1016"/>
    </row>
    <row r="1017" spans="1:28" x14ac:dyDescent="0.2">
      <c r="A1017" s="76"/>
      <c r="D1017"/>
      <c r="F1017"/>
      <c r="H1017"/>
      <c r="M1017" s="21"/>
      <c r="R1017" s="21"/>
      <c r="W1017"/>
      <c r="AB1017"/>
    </row>
    <row r="1018" spans="1:28" x14ac:dyDescent="0.2">
      <c r="A1018" s="76"/>
      <c r="D1018"/>
      <c r="F1018"/>
      <c r="H1018"/>
      <c r="M1018" s="21"/>
      <c r="R1018" s="21"/>
      <c r="W1018"/>
      <c r="AB1018"/>
    </row>
    <row r="1019" spans="1:28" x14ac:dyDescent="0.2">
      <c r="A1019" s="76"/>
      <c r="D1019"/>
      <c r="F1019"/>
      <c r="H1019"/>
      <c r="M1019" s="21"/>
      <c r="R1019" s="21"/>
      <c r="W1019"/>
      <c r="AB1019"/>
    </row>
    <row r="1020" spans="1:28" x14ac:dyDescent="0.2">
      <c r="A1020" s="76"/>
      <c r="D1020"/>
      <c r="F1020"/>
      <c r="H1020"/>
      <c r="M1020" s="21"/>
      <c r="R1020" s="21"/>
      <c r="W1020"/>
      <c r="AB1020"/>
    </row>
    <row r="1021" spans="1:28" x14ac:dyDescent="0.2">
      <c r="A1021" s="76"/>
      <c r="D1021"/>
      <c r="F1021"/>
      <c r="H1021"/>
      <c r="M1021" s="21"/>
      <c r="R1021" s="21"/>
      <c r="W1021"/>
      <c r="AB1021"/>
    </row>
    <row r="1022" spans="1:28" x14ac:dyDescent="0.2">
      <c r="A1022" s="76"/>
      <c r="D1022"/>
      <c r="F1022"/>
      <c r="H1022"/>
      <c r="M1022" s="21"/>
      <c r="R1022" s="21"/>
      <c r="W1022"/>
      <c r="AB1022"/>
    </row>
    <row r="1023" spans="1:28" x14ac:dyDescent="0.2">
      <c r="A1023" s="76"/>
      <c r="D1023"/>
      <c r="F1023"/>
      <c r="H1023"/>
      <c r="M1023" s="21"/>
      <c r="R1023" s="21"/>
      <c r="W1023"/>
      <c r="AB1023"/>
    </row>
    <row r="1024" spans="1:28" x14ac:dyDescent="0.2">
      <c r="A1024" s="76"/>
      <c r="D1024"/>
      <c r="F1024"/>
      <c r="H1024"/>
      <c r="M1024" s="21"/>
      <c r="R1024" s="21"/>
      <c r="W1024"/>
      <c r="AB1024"/>
    </row>
    <row r="1025" spans="1:28" x14ac:dyDescent="0.2">
      <c r="A1025" s="76"/>
      <c r="D1025"/>
      <c r="F1025"/>
      <c r="H1025"/>
      <c r="M1025" s="21"/>
      <c r="R1025" s="21"/>
      <c r="W1025"/>
      <c r="AB1025"/>
    </row>
    <row r="1026" spans="1:28" x14ac:dyDescent="0.2">
      <c r="A1026" s="76"/>
      <c r="D1026"/>
      <c r="F1026"/>
      <c r="H1026"/>
      <c r="M1026" s="21"/>
      <c r="R1026" s="21"/>
      <c r="W1026"/>
      <c r="AB1026"/>
    </row>
    <row r="1027" spans="1:28" x14ac:dyDescent="0.2">
      <c r="A1027" s="76"/>
      <c r="D1027"/>
      <c r="F1027"/>
      <c r="H1027"/>
      <c r="M1027" s="21"/>
      <c r="R1027" s="21"/>
      <c r="W1027"/>
      <c r="AB1027"/>
    </row>
    <row r="1028" spans="1:28" x14ac:dyDescent="0.2">
      <c r="A1028" s="76"/>
      <c r="D1028"/>
      <c r="F1028"/>
      <c r="H1028"/>
      <c r="M1028" s="21"/>
      <c r="R1028" s="21"/>
      <c r="W1028"/>
      <c r="AB1028"/>
    </row>
    <row r="1029" spans="1:28" x14ac:dyDescent="0.2">
      <c r="A1029" s="76"/>
      <c r="D1029"/>
      <c r="F1029"/>
      <c r="H1029"/>
      <c r="M1029" s="21"/>
      <c r="R1029" s="21"/>
      <c r="W1029"/>
      <c r="AB1029"/>
    </row>
    <row r="1030" spans="1:28" x14ac:dyDescent="0.2">
      <c r="A1030" s="76"/>
      <c r="D1030"/>
      <c r="F1030"/>
      <c r="H1030"/>
      <c r="M1030" s="21"/>
      <c r="R1030" s="21"/>
      <c r="W1030"/>
      <c r="AB1030"/>
    </row>
    <row r="1031" spans="1:28" x14ac:dyDescent="0.2">
      <c r="A1031" s="76"/>
      <c r="D1031"/>
      <c r="F1031"/>
      <c r="H1031"/>
      <c r="M1031" s="21"/>
      <c r="R1031" s="21"/>
      <c r="W1031"/>
      <c r="AB1031"/>
    </row>
    <row r="1032" spans="1:28" x14ac:dyDescent="0.2">
      <c r="A1032" s="76"/>
      <c r="D1032"/>
      <c r="F1032"/>
      <c r="H1032"/>
      <c r="M1032" s="21"/>
      <c r="R1032" s="21"/>
      <c r="W1032"/>
      <c r="AB1032"/>
    </row>
    <row r="1033" spans="1:28" x14ac:dyDescent="0.2">
      <c r="A1033" s="76"/>
      <c r="D1033"/>
      <c r="F1033"/>
      <c r="H1033"/>
      <c r="M1033" s="21"/>
      <c r="R1033" s="21"/>
      <c r="W1033"/>
      <c r="AB1033"/>
    </row>
    <row r="1034" spans="1:28" x14ac:dyDescent="0.2">
      <c r="A1034" s="76"/>
      <c r="D1034"/>
      <c r="F1034"/>
      <c r="H1034"/>
      <c r="M1034" s="21"/>
      <c r="R1034" s="21"/>
      <c r="W1034"/>
      <c r="AB1034"/>
    </row>
    <row r="1035" spans="1:28" x14ac:dyDescent="0.2">
      <c r="A1035" s="76"/>
      <c r="D1035"/>
      <c r="F1035"/>
      <c r="H1035"/>
      <c r="M1035" s="21"/>
      <c r="R1035" s="21"/>
      <c r="W1035"/>
      <c r="AB1035"/>
    </row>
    <row r="1036" spans="1:28" x14ac:dyDescent="0.2">
      <c r="A1036" s="76"/>
      <c r="D1036"/>
      <c r="F1036"/>
      <c r="H1036"/>
      <c r="M1036" s="21"/>
      <c r="R1036" s="21"/>
      <c r="W1036"/>
      <c r="AB1036"/>
    </row>
    <row r="1037" spans="1:28" x14ac:dyDescent="0.2">
      <c r="A1037" s="76"/>
      <c r="D1037"/>
      <c r="F1037"/>
      <c r="H1037"/>
      <c r="M1037" s="21"/>
      <c r="R1037" s="21"/>
      <c r="W1037"/>
      <c r="AB1037"/>
    </row>
    <row r="1038" spans="1:28" x14ac:dyDescent="0.2">
      <c r="A1038" s="76"/>
      <c r="D1038"/>
      <c r="F1038"/>
      <c r="H1038"/>
      <c r="M1038" s="21"/>
      <c r="R1038" s="21"/>
      <c r="W1038"/>
      <c r="AB1038"/>
    </row>
    <row r="1039" spans="1:28" x14ac:dyDescent="0.2">
      <c r="A1039" s="76"/>
      <c r="D1039"/>
      <c r="F1039"/>
      <c r="H1039"/>
      <c r="M1039" s="21"/>
      <c r="R1039" s="21"/>
      <c r="W1039"/>
      <c r="AB1039"/>
    </row>
    <row r="1040" spans="1:28" x14ac:dyDescent="0.2">
      <c r="A1040" s="76"/>
      <c r="D1040"/>
      <c r="F1040"/>
      <c r="H1040"/>
      <c r="M1040" s="21"/>
      <c r="R1040" s="21"/>
      <c r="W1040"/>
      <c r="AB1040"/>
    </row>
    <row r="1041" spans="1:28" x14ac:dyDescent="0.2">
      <c r="A1041" s="76"/>
      <c r="D1041"/>
      <c r="F1041"/>
      <c r="H1041"/>
      <c r="M1041" s="21"/>
      <c r="R1041" s="21"/>
      <c r="W1041"/>
      <c r="AB1041"/>
    </row>
    <row r="1042" spans="1:28" x14ac:dyDescent="0.2">
      <c r="A1042" s="76"/>
      <c r="D1042"/>
      <c r="F1042"/>
      <c r="H1042"/>
      <c r="M1042" s="21"/>
      <c r="R1042" s="21"/>
      <c r="W1042"/>
      <c r="AB1042"/>
    </row>
    <row r="1043" spans="1:28" x14ac:dyDescent="0.2">
      <c r="A1043" s="76"/>
      <c r="D1043"/>
      <c r="F1043"/>
      <c r="H1043"/>
      <c r="M1043" s="21"/>
      <c r="R1043" s="21"/>
      <c r="W1043"/>
      <c r="AB1043"/>
    </row>
    <row r="1044" spans="1:28" x14ac:dyDescent="0.2">
      <c r="A1044" s="76"/>
      <c r="D1044"/>
      <c r="F1044"/>
      <c r="H1044"/>
      <c r="M1044" s="21"/>
      <c r="R1044" s="21"/>
      <c r="W1044"/>
      <c r="AB1044"/>
    </row>
    <row r="1045" spans="1:28" x14ac:dyDescent="0.2">
      <c r="A1045" s="76"/>
      <c r="D1045"/>
      <c r="F1045"/>
      <c r="H1045"/>
      <c r="M1045" s="21"/>
      <c r="R1045" s="21"/>
      <c r="W1045"/>
      <c r="AB1045"/>
    </row>
    <row r="1046" spans="1:28" x14ac:dyDescent="0.2">
      <c r="A1046" s="76"/>
      <c r="D1046"/>
      <c r="F1046"/>
      <c r="H1046"/>
      <c r="M1046" s="21"/>
      <c r="R1046" s="21"/>
      <c r="W1046"/>
      <c r="AB1046"/>
    </row>
    <row r="1047" spans="1:28" x14ac:dyDescent="0.2">
      <c r="A1047" s="76"/>
      <c r="D1047"/>
      <c r="F1047"/>
      <c r="H1047"/>
      <c r="M1047" s="21"/>
      <c r="R1047" s="21"/>
      <c r="W1047"/>
      <c r="AB1047"/>
    </row>
    <row r="1048" spans="1:28" x14ac:dyDescent="0.2">
      <c r="A1048" s="76"/>
      <c r="D1048"/>
      <c r="F1048"/>
      <c r="H1048"/>
      <c r="M1048" s="21"/>
      <c r="R1048" s="21"/>
      <c r="W1048"/>
      <c r="AB1048"/>
    </row>
    <row r="1049" spans="1:28" x14ac:dyDescent="0.2">
      <c r="A1049" s="76"/>
      <c r="D1049"/>
      <c r="F1049"/>
      <c r="H1049"/>
      <c r="M1049" s="21"/>
      <c r="R1049" s="21"/>
      <c r="W1049"/>
      <c r="AB1049"/>
    </row>
    <row r="1050" spans="1:28" x14ac:dyDescent="0.2">
      <c r="A1050" s="76"/>
      <c r="D1050"/>
      <c r="F1050"/>
      <c r="H1050"/>
      <c r="M1050" s="21"/>
      <c r="R1050" s="21"/>
      <c r="W1050"/>
      <c r="AB1050"/>
    </row>
    <row r="1051" spans="1:28" x14ac:dyDescent="0.2">
      <c r="A1051" s="76"/>
      <c r="D1051"/>
      <c r="F1051"/>
      <c r="H1051"/>
      <c r="M1051" s="21"/>
      <c r="R1051" s="21"/>
      <c r="W1051"/>
      <c r="AB1051"/>
    </row>
    <row r="1052" spans="1:28" x14ac:dyDescent="0.2">
      <c r="A1052" s="76"/>
      <c r="D1052"/>
      <c r="F1052"/>
      <c r="H1052"/>
      <c r="M1052" s="21"/>
      <c r="R1052" s="21"/>
      <c r="W1052"/>
      <c r="AB1052"/>
    </row>
    <row r="1053" spans="1:28" x14ac:dyDescent="0.2">
      <c r="A1053" s="76"/>
      <c r="D1053"/>
      <c r="F1053"/>
      <c r="H1053"/>
      <c r="M1053" s="21"/>
      <c r="R1053" s="21"/>
      <c r="W1053"/>
      <c r="AB1053"/>
    </row>
    <row r="1054" spans="1:28" x14ac:dyDescent="0.2">
      <c r="A1054" s="76"/>
      <c r="D1054"/>
      <c r="F1054"/>
      <c r="H1054"/>
      <c r="M1054" s="21"/>
      <c r="R1054" s="21"/>
      <c r="W1054"/>
      <c r="AB1054"/>
    </row>
    <row r="1055" spans="1:28" x14ac:dyDescent="0.2">
      <c r="A1055" s="76"/>
      <c r="D1055"/>
      <c r="F1055"/>
      <c r="H1055"/>
      <c r="M1055" s="21"/>
      <c r="R1055" s="21"/>
      <c r="W1055"/>
      <c r="AB1055"/>
    </row>
    <row r="1056" spans="1:28" x14ac:dyDescent="0.2">
      <c r="A1056" s="76"/>
      <c r="D1056"/>
      <c r="F1056"/>
      <c r="H1056"/>
      <c r="M1056" s="21"/>
      <c r="R1056" s="21"/>
      <c r="W1056"/>
      <c r="AB1056"/>
    </row>
    <row r="1057" spans="1:28" x14ac:dyDescent="0.2">
      <c r="A1057" s="76"/>
      <c r="D1057"/>
      <c r="F1057"/>
      <c r="H1057"/>
      <c r="M1057" s="21"/>
      <c r="R1057" s="21"/>
      <c r="W1057"/>
      <c r="AB1057"/>
    </row>
    <row r="1058" spans="1:28" x14ac:dyDescent="0.2">
      <c r="A1058" s="76"/>
      <c r="D1058"/>
      <c r="F1058"/>
      <c r="H1058"/>
      <c r="M1058" s="21"/>
      <c r="R1058" s="21"/>
      <c r="W1058"/>
      <c r="AB1058"/>
    </row>
    <row r="1059" spans="1:28" x14ac:dyDescent="0.2">
      <c r="A1059" s="76"/>
      <c r="D1059"/>
      <c r="F1059"/>
      <c r="H1059"/>
      <c r="M1059" s="21"/>
      <c r="R1059" s="21"/>
      <c r="W1059"/>
      <c r="AB1059"/>
    </row>
    <row r="1060" spans="1:28" x14ac:dyDescent="0.2">
      <c r="A1060" s="76"/>
      <c r="D1060"/>
      <c r="F1060"/>
      <c r="H1060"/>
      <c r="M1060" s="21"/>
      <c r="R1060" s="21"/>
      <c r="W1060"/>
      <c r="AB1060"/>
    </row>
    <row r="1061" spans="1:28" x14ac:dyDescent="0.2">
      <c r="A1061" s="76"/>
      <c r="D1061"/>
      <c r="F1061"/>
      <c r="H1061"/>
      <c r="M1061" s="21"/>
      <c r="R1061" s="21"/>
      <c r="W1061"/>
      <c r="AB1061"/>
    </row>
    <row r="1062" spans="1:28" x14ac:dyDescent="0.2">
      <c r="A1062" s="76"/>
      <c r="D1062"/>
      <c r="F1062"/>
      <c r="H1062"/>
      <c r="M1062" s="21"/>
      <c r="R1062" s="21"/>
      <c r="W1062"/>
      <c r="AB1062"/>
    </row>
    <row r="1063" spans="1:28" x14ac:dyDescent="0.2">
      <c r="A1063" s="76"/>
      <c r="D1063"/>
      <c r="F1063"/>
      <c r="H1063"/>
      <c r="M1063" s="21"/>
      <c r="R1063" s="21"/>
      <c r="W1063"/>
      <c r="AB1063"/>
    </row>
    <row r="1064" spans="1:28" x14ac:dyDescent="0.2">
      <c r="A1064" s="76"/>
      <c r="D1064"/>
      <c r="F1064"/>
      <c r="H1064"/>
      <c r="M1064" s="21"/>
      <c r="R1064" s="21"/>
      <c r="W1064"/>
      <c r="AB1064"/>
    </row>
    <row r="1065" spans="1:28" x14ac:dyDescent="0.2">
      <c r="A1065" s="76"/>
      <c r="D1065"/>
      <c r="F1065"/>
      <c r="H1065"/>
      <c r="M1065" s="21"/>
      <c r="R1065" s="21"/>
      <c r="W1065"/>
      <c r="AB1065"/>
    </row>
    <row r="1066" spans="1:28" x14ac:dyDescent="0.2">
      <c r="A1066" s="76"/>
      <c r="D1066"/>
      <c r="F1066"/>
      <c r="H1066"/>
      <c r="M1066" s="21"/>
      <c r="R1066" s="21"/>
      <c r="W1066"/>
      <c r="AB1066"/>
    </row>
    <row r="1067" spans="1:28" x14ac:dyDescent="0.2">
      <c r="A1067" s="76"/>
      <c r="D1067"/>
      <c r="F1067"/>
      <c r="H1067"/>
      <c r="M1067" s="21"/>
      <c r="R1067" s="21"/>
      <c r="W1067"/>
      <c r="AB1067"/>
    </row>
    <row r="1068" spans="1:28" x14ac:dyDescent="0.2">
      <c r="A1068" s="76"/>
      <c r="D1068"/>
      <c r="F1068"/>
      <c r="H1068"/>
      <c r="M1068" s="21"/>
      <c r="R1068" s="21"/>
      <c r="W1068"/>
      <c r="AB1068"/>
    </row>
    <row r="1069" spans="1:28" x14ac:dyDescent="0.2">
      <c r="A1069" s="76"/>
      <c r="D1069"/>
      <c r="F1069"/>
      <c r="H1069"/>
      <c r="M1069" s="21"/>
      <c r="R1069" s="21"/>
      <c r="W1069"/>
      <c r="AB1069"/>
    </row>
    <row r="1070" spans="1:28" x14ac:dyDescent="0.2">
      <c r="A1070" s="76"/>
      <c r="D1070"/>
      <c r="F1070"/>
      <c r="H1070"/>
      <c r="M1070" s="21"/>
      <c r="R1070" s="21"/>
      <c r="W1070"/>
      <c r="AB1070"/>
    </row>
    <row r="1071" spans="1:28" x14ac:dyDescent="0.2">
      <c r="A1071" s="76"/>
      <c r="D1071"/>
      <c r="F1071"/>
      <c r="H1071"/>
      <c r="M1071" s="21"/>
      <c r="R1071" s="21"/>
      <c r="W1071"/>
      <c r="AB1071"/>
    </row>
    <row r="1072" spans="1:28" x14ac:dyDescent="0.2">
      <c r="A1072" s="76"/>
      <c r="D1072"/>
      <c r="F1072"/>
      <c r="H1072"/>
      <c r="M1072" s="21"/>
      <c r="R1072" s="21"/>
      <c r="W1072"/>
      <c r="AB1072"/>
    </row>
    <row r="1073" spans="1:28" x14ac:dyDescent="0.2">
      <c r="A1073" s="76"/>
      <c r="D1073"/>
      <c r="F1073"/>
      <c r="H1073"/>
      <c r="M1073" s="21"/>
      <c r="R1073" s="21"/>
      <c r="W1073"/>
      <c r="AB1073"/>
    </row>
    <row r="1074" spans="1:28" x14ac:dyDescent="0.2">
      <c r="A1074" s="76"/>
      <c r="D1074"/>
      <c r="F1074"/>
      <c r="H1074"/>
      <c r="M1074" s="21"/>
      <c r="R1074" s="21"/>
      <c r="W1074"/>
      <c r="AB1074"/>
    </row>
    <row r="1075" spans="1:28" x14ac:dyDescent="0.2">
      <c r="A1075" s="76"/>
      <c r="D1075"/>
      <c r="F1075"/>
      <c r="H1075"/>
      <c r="M1075" s="21"/>
      <c r="R1075" s="21"/>
      <c r="W1075"/>
      <c r="AB1075"/>
    </row>
    <row r="1076" spans="1:28" x14ac:dyDescent="0.2">
      <c r="A1076" s="76"/>
      <c r="D1076"/>
      <c r="F1076"/>
      <c r="H1076"/>
      <c r="M1076" s="21"/>
      <c r="R1076" s="21"/>
      <c r="W1076"/>
      <c r="AB1076"/>
    </row>
    <row r="1077" spans="1:28" x14ac:dyDescent="0.2">
      <c r="A1077" s="76"/>
      <c r="D1077"/>
      <c r="F1077"/>
      <c r="H1077"/>
      <c r="M1077" s="21"/>
      <c r="R1077" s="21"/>
      <c r="W1077"/>
      <c r="AB1077"/>
    </row>
    <row r="1078" spans="1:28" x14ac:dyDescent="0.2">
      <c r="A1078" s="76"/>
      <c r="D1078"/>
      <c r="F1078"/>
      <c r="H1078"/>
      <c r="M1078" s="21"/>
      <c r="R1078" s="21"/>
      <c r="W1078"/>
      <c r="AB1078"/>
    </row>
    <row r="1079" spans="1:28" x14ac:dyDescent="0.2">
      <c r="A1079" s="76"/>
      <c r="D1079"/>
      <c r="F1079"/>
      <c r="H1079"/>
      <c r="M1079" s="21"/>
      <c r="R1079" s="21"/>
      <c r="W1079"/>
      <c r="AB1079"/>
    </row>
    <row r="1080" spans="1:28" x14ac:dyDescent="0.2">
      <c r="A1080" s="76"/>
      <c r="D1080"/>
      <c r="F1080"/>
      <c r="H1080"/>
      <c r="M1080" s="21"/>
      <c r="R1080" s="21"/>
      <c r="W1080"/>
      <c r="AB1080"/>
    </row>
    <row r="1081" spans="1:28" x14ac:dyDescent="0.2">
      <c r="A1081" s="76"/>
      <c r="D1081"/>
      <c r="F1081"/>
      <c r="H1081"/>
      <c r="M1081" s="21"/>
      <c r="R1081" s="21"/>
      <c r="W1081"/>
      <c r="AB1081"/>
    </row>
    <row r="1082" spans="1:28" x14ac:dyDescent="0.2">
      <c r="A1082" s="76"/>
      <c r="D1082"/>
      <c r="F1082"/>
      <c r="H1082"/>
      <c r="M1082" s="21"/>
      <c r="R1082" s="21"/>
      <c r="W1082"/>
      <c r="AB1082"/>
    </row>
    <row r="1083" spans="1:28" x14ac:dyDescent="0.2">
      <c r="A1083" s="76"/>
      <c r="D1083"/>
      <c r="F1083"/>
      <c r="H1083"/>
      <c r="M1083" s="21"/>
      <c r="R1083" s="21"/>
      <c r="W1083"/>
      <c r="AB1083"/>
    </row>
    <row r="1084" spans="1:28" x14ac:dyDescent="0.2">
      <c r="A1084" s="76"/>
      <c r="D1084"/>
      <c r="F1084"/>
      <c r="H1084"/>
      <c r="M1084" s="21"/>
      <c r="R1084" s="21"/>
      <c r="W1084"/>
      <c r="AB1084"/>
    </row>
    <row r="1085" spans="1:28" x14ac:dyDescent="0.2">
      <c r="A1085" s="76"/>
      <c r="D1085"/>
      <c r="F1085"/>
      <c r="H1085"/>
      <c r="M1085" s="21"/>
      <c r="R1085" s="21"/>
      <c r="W1085"/>
      <c r="AB1085"/>
    </row>
    <row r="1086" spans="1:28" x14ac:dyDescent="0.2">
      <c r="A1086" s="76"/>
      <c r="D1086"/>
      <c r="F1086"/>
      <c r="H1086"/>
      <c r="M1086" s="21"/>
      <c r="R1086" s="21"/>
      <c r="W1086"/>
      <c r="AB1086"/>
    </row>
    <row r="1087" spans="1:28" x14ac:dyDescent="0.2">
      <c r="A1087" s="76"/>
      <c r="D1087"/>
      <c r="F1087"/>
      <c r="H1087"/>
      <c r="M1087" s="21"/>
      <c r="R1087" s="21"/>
      <c r="W1087"/>
      <c r="AB1087"/>
    </row>
    <row r="1088" spans="1:28" x14ac:dyDescent="0.2">
      <c r="A1088" s="76"/>
      <c r="D1088"/>
      <c r="F1088"/>
      <c r="H1088"/>
      <c r="M1088" s="21"/>
      <c r="R1088" s="21"/>
      <c r="W1088"/>
      <c r="AB1088"/>
    </row>
    <row r="1089" spans="1:28" x14ac:dyDescent="0.2">
      <c r="A1089" s="76"/>
      <c r="D1089"/>
      <c r="F1089"/>
      <c r="H1089"/>
      <c r="M1089" s="21"/>
      <c r="R1089" s="21"/>
      <c r="W1089"/>
      <c r="AB1089"/>
    </row>
    <row r="1090" spans="1:28" x14ac:dyDescent="0.2">
      <c r="A1090" s="76"/>
      <c r="D1090"/>
      <c r="F1090"/>
      <c r="H1090"/>
      <c r="M1090" s="21"/>
      <c r="R1090" s="21"/>
      <c r="W1090"/>
      <c r="AB1090"/>
    </row>
    <row r="1091" spans="1:28" x14ac:dyDescent="0.2">
      <c r="A1091" s="76"/>
      <c r="D1091"/>
      <c r="F1091"/>
      <c r="H1091"/>
      <c r="M1091" s="21"/>
      <c r="R1091" s="21"/>
      <c r="W1091"/>
      <c r="AB1091"/>
    </row>
    <row r="1092" spans="1:28" x14ac:dyDescent="0.2">
      <c r="A1092" s="76"/>
      <c r="D1092"/>
      <c r="F1092"/>
      <c r="H1092"/>
      <c r="M1092" s="21"/>
      <c r="R1092" s="21"/>
      <c r="W1092"/>
      <c r="AB1092"/>
    </row>
    <row r="1093" spans="1:28" x14ac:dyDescent="0.2">
      <c r="A1093" s="76"/>
      <c r="D1093"/>
      <c r="F1093"/>
      <c r="H1093"/>
      <c r="M1093" s="21"/>
      <c r="R1093" s="21"/>
      <c r="W1093"/>
      <c r="AB1093"/>
    </row>
    <row r="1094" spans="1:28" x14ac:dyDescent="0.2">
      <c r="A1094" s="76"/>
      <c r="D1094"/>
      <c r="F1094"/>
      <c r="H1094"/>
      <c r="M1094" s="21"/>
      <c r="R1094" s="21"/>
      <c r="W1094"/>
      <c r="AB1094"/>
    </row>
    <row r="1095" spans="1:28" x14ac:dyDescent="0.2">
      <c r="A1095" s="76"/>
      <c r="D1095"/>
      <c r="F1095"/>
      <c r="H1095"/>
      <c r="M1095" s="21"/>
      <c r="R1095" s="21"/>
      <c r="W1095"/>
      <c r="AB1095"/>
    </row>
    <row r="1096" spans="1:28" x14ac:dyDescent="0.2">
      <c r="A1096" s="76"/>
      <c r="D1096"/>
      <c r="F1096"/>
      <c r="H1096"/>
      <c r="M1096" s="21"/>
      <c r="R1096" s="21"/>
      <c r="W1096"/>
      <c r="AB1096"/>
    </row>
    <row r="1097" spans="1:28" x14ac:dyDescent="0.2">
      <c r="A1097" s="76"/>
      <c r="D1097"/>
      <c r="F1097"/>
      <c r="H1097"/>
      <c r="M1097" s="21"/>
      <c r="R1097" s="21"/>
      <c r="W1097"/>
      <c r="AB1097"/>
    </row>
    <row r="1098" spans="1:28" x14ac:dyDescent="0.2">
      <c r="A1098" s="76"/>
      <c r="D1098"/>
      <c r="F1098"/>
      <c r="H1098"/>
      <c r="M1098" s="21"/>
      <c r="R1098" s="21"/>
      <c r="W1098"/>
      <c r="AB1098"/>
    </row>
    <row r="1099" spans="1:28" x14ac:dyDescent="0.2">
      <c r="A1099" s="76"/>
      <c r="D1099"/>
      <c r="F1099"/>
      <c r="H1099"/>
      <c r="M1099" s="21"/>
      <c r="R1099" s="21"/>
      <c r="W1099"/>
      <c r="AB1099"/>
    </row>
    <row r="1100" spans="1:28" x14ac:dyDescent="0.2">
      <c r="A1100" s="76"/>
      <c r="D1100"/>
      <c r="F1100"/>
      <c r="H1100"/>
      <c r="M1100" s="21"/>
      <c r="R1100" s="21"/>
      <c r="W1100"/>
      <c r="AB1100"/>
    </row>
    <row r="1101" spans="1:28" x14ac:dyDescent="0.2">
      <c r="A1101" s="76"/>
      <c r="D1101"/>
      <c r="F1101"/>
      <c r="H1101"/>
      <c r="M1101" s="21"/>
      <c r="R1101" s="21"/>
      <c r="W1101"/>
      <c r="AB1101"/>
    </row>
    <row r="1102" spans="1:28" x14ac:dyDescent="0.2">
      <c r="A1102" s="76"/>
      <c r="D1102"/>
      <c r="F1102"/>
      <c r="H1102"/>
      <c r="M1102" s="21"/>
      <c r="R1102" s="21"/>
      <c r="W1102"/>
      <c r="AB1102"/>
    </row>
    <row r="1103" spans="1:28" x14ac:dyDescent="0.2">
      <c r="A1103" s="76"/>
      <c r="D1103"/>
      <c r="F1103"/>
      <c r="H1103"/>
      <c r="M1103" s="21"/>
      <c r="R1103" s="21"/>
      <c r="W1103"/>
      <c r="AB1103"/>
    </row>
    <row r="1104" spans="1:28" x14ac:dyDescent="0.2">
      <c r="A1104" s="76"/>
      <c r="D1104"/>
      <c r="F1104"/>
      <c r="H1104"/>
      <c r="M1104" s="21"/>
      <c r="R1104" s="21"/>
      <c r="W1104"/>
      <c r="AB1104"/>
    </row>
    <row r="1105" spans="1:28" x14ac:dyDescent="0.2">
      <c r="A1105" s="76"/>
      <c r="D1105"/>
      <c r="F1105"/>
      <c r="H1105"/>
      <c r="M1105" s="21"/>
      <c r="R1105" s="21"/>
      <c r="W1105"/>
      <c r="AB1105"/>
    </row>
    <row r="1106" spans="1:28" x14ac:dyDescent="0.2">
      <c r="A1106" s="76"/>
      <c r="D1106"/>
      <c r="F1106"/>
      <c r="H1106"/>
      <c r="M1106" s="21"/>
      <c r="R1106" s="21"/>
      <c r="W1106"/>
      <c r="AB1106"/>
    </row>
    <row r="1107" spans="1:28" x14ac:dyDescent="0.2">
      <c r="A1107" s="76"/>
      <c r="D1107"/>
      <c r="F1107"/>
      <c r="H1107"/>
      <c r="M1107" s="21"/>
      <c r="R1107" s="21"/>
      <c r="W1107"/>
      <c r="AB1107"/>
    </row>
    <row r="1108" spans="1:28" x14ac:dyDescent="0.2">
      <c r="A1108" s="76"/>
      <c r="D1108"/>
      <c r="F1108"/>
      <c r="H1108"/>
      <c r="M1108" s="21"/>
      <c r="R1108" s="21"/>
      <c r="W1108"/>
      <c r="AB1108"/>
    </row>
    <row r="1109" spans="1:28" x14ac:dyDescent="0.2">
      <c r="A1109" s="76"/>
      <c r="D1109"/>
      <c r="F1109"/>
      <c r="H1109"/>
      <c r="M1109" s="21"/>
      <c r="R1109" s="21"/>
      <c r="W1109"/>
      <c r="AB1109"/>
    </row>
    <row r="1110" spans="1:28" x14ac:dyDescent="0.2">
      <c r="A1110" s="76"/>
      <c r="D1110"/>
      <c r="F1110"/>
      <c r="H1110"/>
      <c r="M1110" s="21"/>
      <c r="R1110" s="21"/>
      <c r="W1110"/>
      <c r="AB1110"/>
    </row>
    <row r="1111" spans="1:28" x14ac:dyDescent="0.2">
      <c r="A1111" s="76"/>
      <c r="D1111"/>
      <c r="F1111"/>
      <c r="H1111"/>
      <c r="M1111" s="21"/>
      <c r="R1111" s="21"/>
      <c r="W1111"/>
      <c r="AB1111"/>
    </row>
    <row r="1112" spans="1:28" x14ac:dyDescent="0.2">
      <c r="A1112" s="76"/>
      <c r="D1112"/>
      <c r="F1112"/>
      <c r="H1112"/>
      <c r="M1112" s="21"/>
      <c r="R1112" s="21"/>
      <c r="W1112"/>
      <c r="AB1112"/>
    </row>
    <row r="1113" spans="1:28" x14ac:dyDescent="0.2">
      <c r="A1113" s="76"/>
      <c r="D1113"/>
      <c r="F1113"/>
      <c r="H1113"/>
      <c r="M1113" s="21"/>
      <c r="R1113" s="21"/>
      <c r="W1113"/>
      <c r="AB1113"/>
    </row>
    <row r="1114" spans="1:28" x14ac:dyDescent="0.2">
      <c r="A1114" s="76"/>
      <c r="D1114"/>
      <c r="F1114"/>
      <c r="H1114"/>
      <c r="M1114" s="21"/>
      <c r="R1114" s="21"/>
      <c r="W1114"/>
      <c r="AB1114"/>
    </row>
    <row r="1115" spans="1:28" x14ac:dyDescent="0.2">
      <c r="A1115" s="76"/>
      <c r="D1115"/>
      <c r="F1115"/>
      <c r="H1115"/>
      <c r="M1115" s="21"/>
      <c r="R1115" s="21"/>
      <c r="W1115"/>
      <c r="AB1115"/>
    </row>
    <row r="1116" spans="1:28" x14ac:dyDescent="0.2">
      <c r="A1116" s="76"/>
      <c r="D1116"/>
      <c r="F1116"/>
      <c r="H1116"/>
      <c r="M1116" s="21"/>
      <c r="R1116" s="21"/>
      <c r="W1116"/>
      <c r="AB1116"/>
    </row>
    <row r="1117" spans="1:28" x14ac:dyDescent="0.2">
      <c r="A1117" s="76"/>
      <c r="D1117"/>
      <c r="F1117"/>
      <c r="H1117"/>
      <c r="M1117" s="21"/>
      <c r="R1117" s="21"/>
      <c r="W1117"/>
      <c r="AB1117"/>
    </row>
    <row r="1118" spans="1:28" x14ac:dyDescent="0.2">
      <c r="A1118" s="76"/>
      <c r="D1118"/>
      <c r="F1118"/>
      <c r="H1118"/>
      <c r="M1118" s="21"/>
      <c r="R1118" s="21"/>
      <c r="W1118"/>
      <c r="AB1118"/>
    </row>
    <row r="1119" spans="1:28" x14ac:dyDescent="0.2">
      <c r="A1119" s="76"/>
      <c r="D1119"/>
      <c r="F1119"/>
      <c r="H1119"/>
      <c r="M1119" s="21"/>
      <c r="R1119" s="21"/>
      <c r="W1119"/>
      <c r="AB1119"/>
    </row>
    <row r="1120" spans="1:28" x14ac:dyDescent="0.2">
      <c r="A1120" s="76"/>
      <c r="D1120"/>
      <c r="F1120"/>
      <c r="H1120"/>
      <c r="M1120" s="21"/>
      <c r="R1120" s="21"/>
      <c r="W1120"/>
      <c r="AB1120"/>
    </row>
    <row r="1121" spans="1:28" x14ac:dyDescent="0.2">
      <c r="A1121" s="76"/>
      <c r="D1121"/>
      <c r="F1121"/>
      <c r="H1121"/>
      <c r="M1121" s="21"/>
      <c r="R1121" s="21"/>
      <c r="W1121"/>
      <c r="AB1121"/>
    </row>
    <row r="1122" spans="1:28" x14ac:dyDescent="0.2">
      <c r="A1122" s="76"/>
      <c r="D1122"/>
      <c r="F1122"/>
      <c r="H1122"/>
      <c r="M1122" s="21"/>
      <c r="R1122" s="21"/>
      <c r="W1122"/>
      <c r="AB1122"/>
    </row>
    <row r="1123" spans="1:28" x14ac:dyDescent="0.2">
      <c r="A1123" s="76"/>
      <c r="D1123"/>
      <c r="F1123"/>
      <c r="H1123"/>
      <c r="M1123" s="21"/>
      <c r="R1123" s="21"/>
      <c r="W1123"/>
      <c r="AB1123"/>
    </row>
    <row r="1124" spans="1:28" x14ac:dyDescent="0.2">
      <c r="A1124" s="76"/>
      <c r="D1124"/>
      <c r="F1124"/>
      <c r="H1124"/>
      <c r="M1124" s="21"/>
      <c r="R1124" s="21"/>
      <c r="W1124"/>
      <c r="AB1124"/>
    </row>
    <row r="1125" spans="1:28" x14ac:dyDescent="0.2">
      <c r="A1125" s="76"/>
      <c r="D1125"/>
      <c r="F1125"/>
      <c r="H1125"/>
      <c r="M1125" s="21"/>
      <c r="R1125" s="21"/>
      <c r="W1125"/>
      <c r="AB1125"/>
    </row>
    <row r="1126" spans="1:28" x14ac:dyDescent="0.2">
      <c r="A1126" s="76"/>
      <c r="D1126"/>
      <c r="F1126"/>
      <c r="H1126"/>
      <c r="M1126" s="21"/>
      <c r="R1126" s="21"/>
      <c r="W1126"/>
      <c r="AB1126"/>
    </row>
    <row r="1127" spans="1:28" x14ac:dyDescent="0.2">
      <c r="A1127" s="76"/>
      <c r="D1127"/>
      <c r="F1127"/>
      <c r="H1127"/>
      <c r="M1127" s="21"/>
      <c r="R1127" s="21"/>
      <c r="W1127"/>
      <c r="AB1127"/>
    </row>
    <row r="1128" spans="1:28" x14ac:dyDescent="0.2">
      <c r="A1128" s="76"/>
      <c r="D1128"/>
      <c r="F1128"/>
      <c r="H1128"/>
      <c r="M1128" s="21"/>
      <c r="R1128" s="21"/>
      <c r="W1128"/>
      <c r="AB1128"/>
    </row>
    <row r="1129" spans="1:28" x14ac:dyDescent="0.2">
      <c r="A1129" s="76"/>
      <c r="D1129"/>
      <c r="F1129"/>
      <c r="H1129"/>
      <c r="M1129" s="21"/>
      <c r="R1129" s="21"/>
      <c r="W1129"/>
      <c r="AB1129"/>
    </row>
    <row r="1130" spans="1:28" x14ac:dyDescent="0.2">
      <c r="A1130" s="76"/>
      <c r="D1130"/>
      <c r="F1130"/>
      <c r="H1130"/>
      <c r="M1130" s="21"/>
      <c r="R1130" s="21"/>
      <c r="W1130"/>
      <c r="AB1130"/>
    </row>
    <row r="1131" spans="1:28" x14ac:dyDescent="0.2">
      <c r="A1131" s="76"/>
      <c r="D1131"/>
      <c r="F1131"/>
      <c r="H1131"/>
      <c r="M1131" s="21"/>
      <c r="R1131" s="21"/>
      <c r="W1131"/>
      <c r="AB1131"/>
    </row>
    <row r="1132" spans="1:28" x14ac:dyDescent="0.2">
      <c r="A1132" s="76"/>
      <c r="D1132"/>
      <c r="F1132"/>
      <c r="H1132"/>
      <c r="M1132" s="21"/>
      <c r="R1132" s="21"/>
      <c r="W1132"/>
      <c r="AB1132"/>
    </row>
    <row r="1133" spans="1:28" x14ac:dyDescent="0.2">
      <c r="A1133" s="76"/>
      <c r="D1133"/>
      <c r="F1133"/>
      <c r="H1133"/>
      <c r="M1133" s="21"/>
      <c r="R1133" s="21"/>
      <c r="W1133"/>
      <c r="AB1133"/>
    </row>
    <row r="1134" spans="1:28" x14ac:dyDescent="0.2">
      <c r="A1134" s="76"/>
      <c r="D1134"/>
      <c r="F1134"/>
      <c r="H1134"/>
      <c r="M1134" s="21"/>
      <c r="R1134" s="21"/>
      <c r="W1134"/>
      <c r="AB1134"/>
    </row>
    <row r="1135" spans="1:28" x14ac:dyDescent="0.2">
      <c r="A1135" s="76"/>
      <c r="D1135"/>
      <c r="F1135"/>
      <c r="H1135"/>
      <c r="M1135" s="21"/>
      <c r="R1135" s="21"/>
      <c r="W1135"/>
      <c r="AB1135"/>
    </row>
    <row r="1136" spans="1:28" x14ac:dyDescent="0.2">
      <c r="A1136" s="76"/>
      <c r="D1136"/>
      <c r="F1136"/>
      <c r="H1136"/>
      <c r="M1136" s="21"/>
      <c r="R1136" s="21"/>
      <c r="W1136"/>
      <c r="AB1136"/>
    </row>
    <row r="1137" spans="1:28" x14ac:dyDescent="0.2">
      <c r="A1137" s="76"/>
      <c r="D1137"/>
      <c r="F1137"/>
      <c r="H1137"/>
      <c r="M1137" s="21"/>
      <c r="R1137" s="21"/>
      <c r="W1137"/>
      <c r="AB1137"/>
    </row>
    <row r="1138" spans="1:28" x14ac:dyDescent="0.2">
      <c r="A1138" s="76"/>
      <c r="D1138"/>
      <c r="F1138"/>
      <c r="H1138"/>
      <c r="M1138" s="21"/>
      <c r="R1138" s="21"/>
      <c r="W1138"/>
      <c r="AB1138"/>
    </row>
    <row r="1139" spans="1:28" x14ac:dyDescent="0.2">
      <c r="A1139" s="76"/>
      <c r="D1139"/>
      <c r="F1139"/>
      <c r="H1139"/>
      <c r="M1139" s="21"/>
      <c r="R1139" s="21"/>
      <c r="W1139"/>
      <c r="AB1139"/>
    </row>
    <row r="1140" spans="1:28" x14ac:dyDescent="0.2">
      <c r="A1140" s="76"/>
      <c r="D1140"/>
      <c r="F1140"/>
      <c r="H1140"/>
      <c r="M1140" s="21"/>
      <c r="R1140" s="21"/>
      <c r="W1140"/>
      <c r="AB1140"/>
    </row>
    <row r="1141" spans="1:28" x14ac:dyDescent="0.2">
      <c r="A1141" s="76"/>
      <c r="D1141"/>
      <c r="F1141"/>
      <c r="H1141"/>
      <c r="M1141" s="21"/>
      <c r="R1141" s="21"/>
      <c r="W1141"/>
      <c r="AB1141"/>
    </row>
    <row r="1142" spans="1:28" x14ac:dyDescent="0.2">
      <c r="A1142" s="76"/>
      <c r="D1142"/>
      <c r="F1142"/>
      <c r="H1142"/>
      <c r="M1142" s="21"/>
      <c r="R1142" s="21"/>
      <c r="W1142"/>
      <c r="AB1142"/>
    </row>
    <row r="1143" spans="1:28" x14ac:dyDescent="0.2">
      <c r="A1143" s="76"/>
      <c r="D1143"/>
      <c r="F1143"/>
      <c r="H1143"/>
      <c r="M1143" s="21"/>
      <c r="R1143" s="21"/>
      <c r="W1143"/>
      <c r="AB1143"/>
    </row>
    <row r="1144" spans="1:28" x14ac:dyDescent="0.2">
      <c r="A1144" s="76"/>
      <c r="D1144"/>
      <c r="F1144"/>
      <c r="H1144"/>
      <c r="M1144" s="21"/>
      <c r="R1144" s="21"/>
      <c r="W1144"/>
      <c r="AB1144"/>
    </row>
    <row r="1145" spans="1:28" x14ac:dyDescent="0.2">
      <c r="A1145" s="76"/>
      <c r="D1145"/>
      <c r="F1145"/>
      <c r="H1145"/>
      <c r="M1145" s="21"/>
      <c r="R1145" s="21"/>
      <c r="W1145"/>
      <c r="AB1145"/>
    </row>
    <row r="1146" spans="1:28" x14ac:dyDescent="0.2">
      <c r="A1146" s="76"/>
      <c r="D1146"/>
      <c r="F1146"/>
      <c r="H1146"/>
      <c r="M1146" s="21"/>
      <c r="R1146" s="21"/>
      <c r="W1146"/>
      <c r="AB1146"/>
    </row>
    <row r="1147" spans="1:28" x14ac:dyDescent="0.2">
      <c r="A1147" s="76"/>
      <c r="D1147"/>
      <c r="F1147"/>
      <c r="H1147"/>
      <c r="M1147" s="21"/>
      <c r="R1147" s="21"/>
      <c r="W1147"/>
      <c r="AB1147"/>
    </row>
    <row r="1148" spans="1:28" x14ac:dyDescent="0.2">
      <c r="A1148" s="76"/>
      <c r="D1148"/>
      <c r="F1148"/>
      <c r="H1148"/>
      <c r="M1148" s="21"/>
      <c r="R1148" s="21"/>
      <c r="W1148"/>
      <c r="AB1148"/>
    </row>
    <row r="1149" spans="1:28" x14ac:dyDescent="0.2">
      <c r="A1149" s="76"/>
      <c r="D1149"/>
      <c r="F1149"/>
      <c r="H1149"/>
      <c r="M1149" s="21"/>
      <c r="R1149" s="21"/>
      <c r="W1149"/>
      <c r="AB1149"/>
    </row>
    <row r="1150" spans="1:28" x14ac:dyDescent="0.2">
      <c r="A1150" s="76"/>
      <c r="D1150"/>
      <c r="F1150"/>
      <c r="H1150"/>
      <c r="M1150" s="21"/>
      <c r="R1150" s="21"/>
      <c r="W1150"/>
      <c r="AB1150"/>
    </row>
    <row r="1151" spans="1:28" x14ac:dyDescent="0.2">
      <c r="A1151" s="76"/>
      <c r="D1151"/>
      <c r="F1151"/>
      <c r="H1151"/>
      <c r="M1151" s="21"/>
      <c r="R1151" s="21"/>
      <c r="W1151"/>
      <c r="AB1151"/>
    </row>
    <row r="1152" spans="1:28" x14ac:dyDescent="0.2">
      <c r="A1152" s="76"/>
      <c r="D1152"/>
      <c r="F1152"/>
      <c r="H1152"/>
      <c r="M1152" s="21"/>
      <c r="R1152" s="21"/>
      <c r="W1152"/>
      <c r="AB1152"/>
    </row>
    <row r="1153" spans="1:28" x14ac:dyDescent="0.2">
      <c r="A1153" s="76"/>
      <c r="D1153"/>
      <c r="F1153"/>
      <c r="H1153"/>
      <c r="M1153" s="21"/>
      <c r="R1153" s="21"/>
      <c r="W1153"/>
      <c r="AB1153"/>
    </row>
    <row r="1154" spans="1:28" x14ac:dyDescent="0.2">
      <c r="A1154" s="76"/>
      <c r="D1154"/>
      <c r="F1154"/>
      <c r="H1154"/>
      <c r="M1154" s="21"/>
      <c r="R1154" s="21"/>
      <c r="W1154"/>
      <c r="AB1154"/>
    </row>
    <row r="1155" spans="1:28" x14ac:dyDescent="0.2">
      <c r="A1155" s="76"/>
      <c r="D1155"/>
      <c r="F1155"/>
      <c r="H1155"/>
      <c r="M1155" s="21"/>
      <c r="R1155" s="21"/>
      <c r="W1155"/>
      <c r="AB1155"/>
    </row>
    <row r="1156" spans="1:28" x14ac:dyDescent="0.2">
      <c r="A1156" s="76"/>
      <c r="D1156"/>
      <c r="F1156"/>
      <c r="H1156"/>
      <c r="M1156" s="21"/>
      <c r="R1156" s="21"/>
      <c r="W1156"/>
      <c r="AB1156"/>
    </row>
    <row r="1157" spans="1:28" x14ac:dyDescent="0.2">
      <c r="A1157" s="76"/>
      <c r="D1157"/>
      <c r="F1157"/>
      <c r="H1157"/>
      <c r="M1157" s="21"/>
      <c r="R1157" s="21"/>
      <c r="W1157"/>
      <c r="AB1157"/>
    </row>
    <row r="1158" spans="1:28" x14ac:dyDescent="0.2">
      <c r="A1158" s="76"/>
      <c r="D1158"/>
      <c r="F1158"/>
      <c r="H1158"/>
      <c r="M1158" s="21"/>
      <c r="R1158" s="21"/>
      <c r="W1158"/>
      <c r="AB1158"/>
    </row>
    <row r="1159" spans="1:28" x14ac:dyDescent="0.2">
      <c r="A1159" s="76"/>
      <c r="D1159"/>
      <c r="F1159"/>
      <c r="H1159"/>
      <c r="M1159" s="21"/>
      <c r="R1159" s="21"/>
      <c r="W1159"/>
      <c r="AB1159"/>
    </row>
    <row r="1160" spans="1:28" x14ac:dyDescent="0.2">
      <c r="A1160" s="76"/>
      <c r="D1160"/>
      <c r="F1160"/>
      <c r="H1160"/>
      <c r="M1160" s="21"/>
      <c r="R1160" s="21"/>
      <c r="W1160"/>
      <c r="AB1160"/>
    </row>
    <row r="1161" spans="1:28" x14ac:dyDescent="0.2">
      <c r="A1161" s="76"/>
      <c r="D1161"/>
      <c r="F1161"/>
      <c r="H1161"/>
      <c r="M1161" s="21"/>
      <c r="R1161" s="21"/>
      <c r="W1161"/>
      <c r="AB1161"/>
    </row>
    <row r="1162" spans="1:28" x14ac:dyDescent="0.2">
      <c r="A1162" s="76"/>
      <c r="D1162"/>
      <c r="F1162"/>
      <c r="H1162"/>
      <c r="M1162" s="21"/>
      <c r="R1162" s="21"/>
      <c r="W1162"/>
      <c r="AB1162"/>
    </row>
    <row r="1163" spans="1:28" x14ac:dyDescent="0.2">
      <c r="A1163" s="76"/>
      <c r="D1163"/>
      <c r="F1163"/>
      <c r="H1163"/>
      <c r="M1163" s="21"/>
      <c r="R1163" s="21"/>
      <c r="W1163"/>
      <c r="AB1163"/>
    </row>
    <row r="1164" spans="1:28" x14ac:dyDescent="0.2">
      <c r="A1164" s="76"/>
      <c r="D1164"/>
      <c r="F1164"/>
      <c r="H1164"/>
      <c r="M1164" s="21"/>
      <c r="R1164" s="21"/>
      <c r="W1164"/>
      <c r="AB1164"/>
    </row>
    <row r="1165" spans="1:28" x14ac:dyDescent="0.2">
      <c r="A1165" s="76"/>
      <c r="D1165"/>
      <c r="F1165"/>
      <c r="H1165"/>
      <c r="M1165" s="21"/>
      <c r="R1165" s="21"/>
      <c r="W1165"/>
      <c r="AB1165"/>
    </row>
    <row r="1166" spans="1:28" x14ac:dyDescent="0.2">
      <c r="A1166" s="76"/>
      <c r="D1166"/>
      <c r="F1166"/>
      <c r="H1166"/>
      <c r="M1166" s="21"/>
      <c r="R1166" s="21"/>
      <c r="W1166"/>
      <c r="AB1166"/>
    </row>
    <row r="1167" spans="1:28" x14ac:dyDescent="0.2">
      <c r="A1167" s="76"/>
      <c r="D1167"/>
      <c r="F1167"/>
      <c r="H1167"/>
      <c r="M1167" s="21"/>
      <c r="R1167" s="21"/>
      <c r="W1167"/>
      <c r="AB1167"/>
    </row>
    <row r="1168" spans="1:28" x14ac:dyDescent="0.2">
      <c r="A1168" s="76"/>
      <c r="D1168"/>
      <c r="F1168"/>
      <c r="H1168"/>
      <c r="M1168" s="21"/>
      <c r="R1168" s="21"/>
      <c r="W1168"/>
      <c r="AB1168"/>
    </row>
    <row r="1169" spans="1:28" x14ac:dyDescent="0.2">
      <c r="A1169" s="76"/>
      <c r="D1169"/>
      <c r="F1169"/>
      <c r="H1169"/>
      <c r="M1169" s="21"/>
      <c r="R1169" s="21"/>
      <c r="W1169"/>
      <c r="AB1169"/>
    </row>
    <row r="1170" spans="1:28" x14ac:dyDescent="0.2">
      <c r="A1170" s="76"/>
      <c r="D1170"/>
      <c r="F1170"/>
      <c r="H1170"/>
      <c r="M1170" s="21"/>
      <c r="R1170" s="21"/>
      <c r="W1170"/>
      <c r="AB1170"/>
    </row>
    <row r="1171" spans="1:28" x14ac:dyDescent="0.2">
      <c r="A1171" s="76"/>
      <c r="D1171"/>
      <c r="F1171"/>
      <c r="H1171"/>
      <c r="M1171" s="21"/>
      <c r="R1171" s="21"/>
      <c r="W1171"/>
      <c r="AB1171"/>
    </row>
    <row r="1172" spans="1:28" x14ac:dyDescent="0.2">
      <c r="A1172" s="76"/>
      <c r="D1172"/>
      <c r="F1172"/>
      <c r="H1172"/>
      <c r="M1172" s="21"/>
      <c r="R1172" s="21"/>
      <c r="W1172"/>
      <c r="AB1172"/>
    </row>
    <row r="1173" spans="1:28" x14ac:dyDescent="0.2">
      <c r="A1173" s="76"/>
      <c r="D1173"/>
      <c r="F1173"/>
      <c r="H1173"/>
      <c r="M1173" s="21"/>
      <c r="R1173" s="21"/>
      <c r="W1173"/>
      <c r="AB1173"/>
    </row>
    <row r="1174" spans="1:28" x14ac:dyDescent="0.2">
      <c r="A1174" s="76"/>
      <c r="D1174"/>
      <c r="F1174"/>
      <c r="H1174"/>
      <c r="M1174" s="21"/>
      <c r="R1174" s="21"/>
      <c r="W1174"/>
      <c r="AB1174"/>
    </row>
    <row r="1175" spans="1:28" x14ac:dyDescent="0.2">
      <c r="A1175" s="76"/>
      <c r="D1175"/>
      <c r="F1175"/>
      <c r="H1175"/>
      <c r="M1175" s="21"/>
      <c r="R1175" s="21"/>
      <c r="W1175"/>
      <c r="AB1175"/>
    </row>
    <row r="1176" spans="1:28" x14ac:dyDescent="0.2">
      <c r="A1176" s="76"/>
      <c r="D1176"/>
      <c r="F1176"/>
      <c r="H1176"/>
      <c r="M1176" s="21"/>
      <c r="R1176" s="21"/>
      <c r="W1176"/>
      <c r="AB1176"/>
    </row>
    <row r="1177" spans="1:28" x14ac:dyDescent="0.2">
      <c r="A1177" s="76"/>
      <c r="D1177"/>
      <c r="F1177"/>
      <c r="H1177"/>
      <c r="M1177" s="21"/>
      <c r="R1177" s="21"/>
      <c r="W1177"/>
      <c r="AB1177"/>
    </row>
    <row r="1178" spans="1:28" x14ac:dyDescent="0.2">
      <c r="A1178" s="76"/>
      <c r="D1178"/>
      <c r="F1178"/>
      <c r="H1178"/>
      <c r="M1178" s="21"/>
      <c r="R1178" s="21"/>
      <c r="W1178"/>
      <c r="AB1178"/>
    </row>
    <row r="1179" spans="1:28" x14ac:dyDescent="0.2">
      <c r="A1179" s="76"/>
      <c r="D1179"/>
      <c r="F1179"/>
      <c r="H1179"/>
      <c r="M1179" s="21"/>
      <c r="R1179" s="21"/>
      <c r="W1179"/>
      <c r="AB1179"/>
    </row>
    <row r="1180" spans="1:28" x14ac:dyDescent="0.2">
      <c r="A1180" s="76"/>
      <c r="D1180"/>
      <c r="F1180"/>
      <c r="H1180"/>
      <c r="M1180" s="21"/>
      <c r="R1180" s="21"/>
      <c r="W1180"/>
      <c r="AB1180"/>
    </row>
    <row r="1181" spans="1:28" x14ac:dyDescent="0.2">
      <c r="A1181" s="76"/>
      <c r="D1181"/>
      <c r="F1181"/>
      <c r="H1181"/>
      <c r="M1181" s="21"/>
      <c r="R1181" s="21"/>
      <c r="W1181"/>
      <c r="AB1181"/>
    </row>
    <row r="1182" spans="1:28" x14ac:dyDescent="0.2">
      <c r="A1182" s="76"/>
      <c r="D1182"/>
      <c r="F1182"/>
      <c r="H1182"/>
      <c r="M1182" s="21"/>
      <c r="R1182" s="21"/>
      <c r="W1182"/>
      <c r="AB1182"/>
    </row>
    <row r="1183" spans="1:28" x14ac:dyDescent="0.2">
      <c r="A1183" s="76"/>
      <c r="D1183"/>
      <c r="F1183"/>
      <c r="H1183"/>
      <c r="M1183" s="21"/>
      <c r="R1183" s="21"/>
      <c r="W1183"/>
      <c r="AB1183"/>
    </row>
    <row r="1184" spans="1:28" x14ac:dyDescent="0.2">
      <c r="A1184" s="76"/>
      <c r="D1184"/>
      <c r="F1184"/>
      <c r="H1184"/>
      <c r="M1184" s="21"/>
      <c r="R1184" s="21"/>
      <c r="W1184"/>
      <c r="AB1184"/>
    </row>
    <row r="1185" spans="1:28" x14ac:dyDescent="0.2">
      <c r="A1185" s="76"/>
      <c r="D1185"/>
      <c r="F1185"/>
      <c r="H1185"/>
      <c r="M1185" s="21"/>
      <c r="R1185" s="21"/>
      <c r="W1185"/>
      <c r="AB1185"/>
    </row>
    <row r="1186" spans="1:28" x14ac:dyDescent="0.2">
      <c r="A1186" s="76"/>
      <c r="D1186"/>
      <c r="F1186"/>
      <c r="H1186"/>
      <c r="M1186" s="21"/>
      <c r="R1186" s="21"/>
      <c r="W1186"/>
      <c r="AB1186"/>
    </row>
    <row r="1187" spans="1:28" x14ac:dyDescent="0.2">
      <c r="A1187" s="76"/>
      <c r="D1187"/>
      <c r="F1187"/>
      <c r="H1187"/>
      <c r="M1187" s="21"/>
      <c r="R1187" s="21"/>
      <c r="W1187"/>
      <c r="AB1187"/>
    </row>
    <row r="1188" spans="1:28" x14ac:dyDescent="0.2">
      <c r="A1188" s="76"/>
      <c r="D1188"/>
      <c r="F1188"/>
      <c r="H1188"/>
      <c r="M1188" s="21"/>
      <c r="R1188" s="21"/>
      <c r="W1188"/>
      <c r="AB1188"/>
    </row>
    <row r="1189" spans="1:28" x14ac:dyDescent="0.2">
      <c r="A1189" s="76"/>
      <c r="D1189"/>
      <c r="F1189"/>
      <c r="H1189"/>
      <c r="M1189" s="21"/>
      <c r="R1189" s="21"/>
      <c r="W1189"/>
      <c r="AB1189"/>
    </row>
    <row r="1190" spans="1:28" x14ac:dyDescent="0.2">
      <c r="A1190" s="76"/>
      <c r="D1190"/>
      <c r="F1190"/>
      <c r="H1190"/>
      <c r="M1190" s="21"/>
      <c r="R1190" s="21"/>
      <c r="W1190"/>
      <c r="AB1190"/>
    </row>
    <row r="1191" spans="1:28" x14ac:dyDescent="0.2">
      <c r="A1191" s="76"/>
      <c r="D1191"/>
      <c r="F1191"/>
      <c r="H1191"/>
      <c r="M1191" s="21"/>
      <c r="R1191" s="21"/>
      <c r="W1191"/>
      <c r="AB1191"/>
    </row>
    <row r="1192" spans="1:28" x14ac:dyDescent="0.2">
      <c r="A1192" s="76"/>
      <c r="D1192"/>
      <c r="F1192"/>
      <c r="H1192"/>
      <c r="M1192" s="21"/>
      <c r="R1192" s="21"/>
      <c r="W1192"/>
      <c r="AB1192"/>
    </row>
    <row r="1193" spans="1:28" x14ac:dyDescent="0.2">
      <c r="A1193" s="76"/>
      <c r="D1193"/>
      <c r="F1193"/>
      <c r="H1193"/>
      <c r="M1193" s="21"/>
      <c r="R1193" s="21"/>
      <c r="W1193"/>
      <c r="AB1193"/>
    </row>
    <row r="1194" spans="1:28" x14ac:dyDescent="0.2">
      <c r="A1194" s="76"/>
      <c r="D1194"/>
      <c r="F1194"/>
      <c r="H1194"/>
      <c r="M1194" s="21"/>
      <c r="R1194" s="21"/>
      <c r="W1194"/>
      <c r="AB1194"/>
    </row>
    <row r="1195" spans="1:28" x14ac:dyDescent="0.2">
      <c r="A1195" s="76"/>
      <c r="D1195"/>
      <c r="F1195"/>
      <c r="H1195"/>
      <c r="M1195" s="21"/>
      <c r="R1195" s="21"/>
      <c r="W1195"/>
      <c r="AB1195"/>
    </row>
    <row r="1196" spans="1:28" x14ac:dyDescent="0.2">
      <c r="A1196" s="76"/>
      <c r="D1196"/>
      <c r="F1196"/>
      <c r="H1196"/>
      <c r="M1196" s="21"/>
      <c r="R1196" s="21"/>
      <c r="W1196"/>
      <c r="AB1196"/>
    </row>
    <row r="1197" spans="1:28" x14ac:dyDescent="0.2">
      <c r="A1197" s="76"/>
      <c r="D1197"/>
      <c r="F1197"/>
      <c r="H1197"/>
      <c r="M1197" s="21"/>
      <c r="R1197" s="21"/>
      <c r="W1197"/>
      <c r="AB1197"/>
    </row>
    <row r="1198" spans="1:28" x14ac:dyDescent="0.2">
      <c r="A1198" s="76"/>
      <c r="D1198"/>
      <c r="F1198"/>
      <c r="H1198"/>
      <c r="M1198" s="21"/>
      <c r="R1198" s="21"/>
      <c r="W1198"/>
      <c r="AB1198"/>
    </row>
    <row r="1199" spans="1:28" x14ac:dyDescent="0.2">
      <c r="A1199" s="76"/>
      <c r="D1199"/>
      <c r="F1199"/>
      <c r="H1199"/>
      <c r="M1199" s="21"/>
      <c r="R1199" s="21"/>
      <c r="W1199"/>
      <c r="AB1199"/>
    </row>
    <row r="1200" spans="1:28" x14ac:dyDescent="0.2">
      <c r="A1200" s="76"/>
      <c r="D1200"/>
      <c r="F1200"/>
      <c r="H1200"/>
      <c r="M1200" s="21"/>
      <c r="R1200" s="21"/>
      <c r="W1200"/>
      <c r="AB1200"/>
    </row>
    <row r="1201" spans="1:28" x14ac:dyDescent="0.2">
      <c r="A1201" s="76"/>
      <c r="D1201"/>
      <c r="F1201"/>
      <c r="H1201"/>
      <c r="M1201" s="21"/>
      <c r="R1201" s="21"/>
      <c r="W1201"/>
      <c r="AB1201"/>
    </row>
    <row r="1202" spans="1:28" x14ac:dyDescent="0.2">
      <c r="A1202" s="76"/>
      <c r="D1202"/>
      <c r="F1202"/>
      <c r="H1202"/>
      <c r="M1202" s="21"/>
      <c r="R1202" s="21"/>
      <c r="W1202"/>
      <c r="AB1202"/>
    </row>
    <row r="1203" spans="1:28" x14ac:dyDescent="0.2">
      <c r="A1203" s="76"/>
      <c r="D1203"/>
      <c r="F1203"/>
      <c r="H1203"/>
      <c r="M1203" s="21"/>
      <c r="R1203" s="21"/>
      <c r="W1203"/>
      <c r="AB1203"/>
    </row>
    <row r="1204" spans="1:28" x14ac:dyDescent="0.2">
      <c r="A1204" s="76"/>
      <c r="D1204"/>
      <c r="F1204"/>
      <c r="H1204"/>
      <c r="M1204" s="21"/>
      <c r="R1204" s="21"/>
      <c r="W1204"/>
      <c r="AB1204"/>
    </row>
    <row r="1205" spans="1:28" x14ac:dyDescent="0.2">
      <c r="A1205" s="76"/>
      <c r="D1205"/>
      <c r="F1205"/>
      <c r="H1205"/>
      <c r="M1205" s="21"/>
      <c r="R1205" s="21"/>
      <c r="W1205"/>
      <c r="AB1205"/>
    </row>
    <row r="1206" spans="1:28" x14ac:dyDescent="0.2">
      <c r="A1206" s="76"/>
      <c r="D1206"/>
      <c r="F1206"/>
      <c r="H1206"/>
      <c r="M1206" s="21"/>
      <c r="R1206" s="21"/>
      <c r="W1206"/>
      <c r="AB1206"/>
    </row>
    <row r="1207" spans="1:28" x14ac:dyDescent="0.2">
      <c r="A1207" s="76"/>
      <c r="D1207"/>
      <c r="F1207"/>
      <c r="H1207"/>
      <c r="M1207" s="21"/>
      <c r="R1207" s="21"/>
      <c r="W1207"/>
      <c r="AB1207"/>
    </row>
    <row r="1208" spans="1:28" x14ac:dyDescent="0.2">
      <c r="A1208" s="76"/>
      <c r="D1208"/>
      <c r="F1208"/>
      <c r="H1208"/>
      <c r="M1208" s="21"/>
      <c r="R1208" s="21"/>
      <c r="W1208"/>
      <c r="AB1208"/>
    </row>
    <row r="1209" spans="1:28" x14ac:dyDescent="0.2">
      <c r="A1209" s="76"/>
      <c r="D1209"/>
      <c r="F1209"/>
      <c r="H1209"/>
      <c r="M1209" s="21"/>
      <c r="R1209" s="21"/>
      <c r="W1209"/>
      <c r="AB1209"/>
    </row>
    <row r="1210" spans="1:28" x14ac:dyDescent="0.2">
      <c r="A1210" s="76"/>
      <c r="D1210"/>
      <c r="F1210"/>
      <c r="H1210"/>
      <c r="M1210" s="21"/>
      <c r="R1210" s="21"/>
      <c r="W1210"/>
      <c r="AB1210"/>
    </row>
    <row r="1211" spans="1:28" x14ac:dyDescent="0.2">
      <c r="A1211" s="76"/>
      <c r="D1211"/>
      <c r="F1211"/>
      <c r="H1211"/>
      <c r="M1211" s="21"/>
      <c r="R1211" s="21"/>
      <c r="W1211"/>
      <c r="AB1211"/>
    </row>
    <row r="1212" spans="1:28" x14ac:dyDescent="0.2">
      <c r="A1212" s="76"/>
      <c r="D1212"/>
      <c r="F1212"/>
      <c r="H1212"/>
      <c r="M1212" s="21"/>
      <c r="R1212" s="21"/>
      <c r="W1212"/>
      <c r="AB1212"/>
    </row>
    <row r="1213" spans="1:28" x14ac:dyDescent="0.2">
      <c r="A1213" s="76"/>
      <c r="D1213"/>
      <c r="F1213"/>
      <c r="H1213"/>
      <c r="M1213" s="21"/>
      <c r="R1213" s="21"/>
      <c r="W1213"/>
      <c r="AB1213"/>
    </row>
    <row r="1214" spans="1:28" x14ac:dyDescent="0.2">
      <c r="A1214" s="76"/>
      <c r="D1214"/>
      <c r="F1214"/>
      <c r="H1214"/>
      <c r="M1214" s="21"/>
      <c r="R1214" s="21"/>
      <c r="W1214"/>
      <c r="AB1214"/>
    </row>
    <row r="1215" spans="1:28" x14ac:dyDescent="0.2">
      <c r="A1215" s="76"/>
      <c r="D1215"/>
      <c r="F1215"/>
      <c r="H1215"/>
      <c r="M1215" s="21"/>
      <c r="R1215" s="21"/>
      <c r="W1215"/>
      <c r="AB1215"/>
    </row>
    <row r="1216" spans="1:28" x14ac:dyDescent="0.2">
      <c r="A1216" s="76"/>
      <c r="D1216"/>
      <c r="F1216"/>
      <c r="H1216"/>
      <c r="M1216" s="21"/>
      <c r="R1216" s="21"/>
      <c r="W1216"/>
      <c r="AB1216"/>
    </row>
    <row r="1217" spans="1:28" x14ac:dyDescent="0.2">
      <c r="A1217" s="76"/>
      <c r="D1217"/>
      <c r="F1217"/>
      <c r="H1217"/>
      <c r="M1217" s="21"/>
      <c r="R1217" s="21"/>
      <c r="W1217"/>
      <c r="AB1217"/>
    </row>
    <row r="1218" spans="1:28" x14ac:dyDescent="0.2">
      <c r="A1218" s="76"/>
      <c r="D1218"/>
      <c r="F1218"/>
      <c r="H1218"/>
      <c r="M1218" s="21"/>
      <c r="R1218" s="21"/>
      <c r="W1218"/>
      <c r="AB1218"/>
    </row>
    <row r="1219" spans="1:28" x14ac:dyDescent="0.2">
      <c r="A1219" s="76"/>
      <c r="D1219"/>
      <c r="F1219"/>
      <c r="H1219"/>
      <c r="M1219" s="21"/>
      <c r="R1219" s="21"/>
      <c r="W1219"/>
      <c r="AB1219"/>
    </row>
    <row r="1220" spans="1:28" x14ac:dyDescent="0.2">
      <c r="A1220" s="76"/>
      <c r="D1220"/>
      <c r="F1220"/>
      <c r="H1220"/>
      <c r="M1220" s="21"/>
      <c r="R1220" s="21"/>
      <c r="W1220"/>
      <c r="AB1220"/>
    </row>
    <row r="1221" spans="1:28" x14ac:dyDescent="0.2">
      <c r="A1221" s="76"/>
      <c r="D1221"/>
      <c r="F1221"/>
      <c r="H1221"/>
      <c r="M1221" s="21"/>
      <c r="R1221" s="21"/>
      <c r="W1221"/>
      <c r="AB1221"/>
    </row>
    <row r="1222" spans="1:28" x14ac:dyDescent="0.2">
      <c r="A1222" s="76"/>
      <c r="D1222"/>
      <c r="F1222"/>
      <c r="H1222"/>
      <c r="M1222" s="21"/>
      <c r="R1222" s="21"/>
      <c r="W1222"/>
      <c r="AB1222"/>
    </row>
    <row r="1223" spans="1:28" x14ac:dyDescent="0.2">
      <c r="A1223" s="76"/>
      <c r="D1223"/>
      <c r="F1223"/>
      <c r="H1223"/>
      <c r="M1223" s="21"/>
      <c r="R1223" s="21"/>
      <c r="W1223"/>
      <c r="AB1223"/>
    </row>
    <row r="1224" spans="1:28" x14ac:dyDescent="0.2">
      <c r="A1224" s="76"/>
      <c r="D1224"/>
      <c r="F1224"/>
      <c r="H1224"/>
      <c r="M1224" s="21"/>
      <c r="R1224" s="21"/>
      <c r="W1224"/>
      <c r="AB1224"/>
    </row>
    <row r="1225" spans="1:28" x14ac:dyDescent="0.2">
      <c r="A1225" s="76"/>
      <c r="D1225"/>
      <c r="F1225"/>
      <c r="H1225"/>
      <c r="M1225" s="21"/>
      <c r="R1225" s="21"/>
      <c r="W1225"/>
      <c r="AB1225"/>
    </row>
    <row r="1226" spans="1:28" x14ac:dyDescent="0.2">
      <c r="A1226" s="76"/>
      <c r="D1226"/>
      <c r="F1226"/>
      <c r="H1226"/>
      <c r="M1226" s="21"/>
      <c r="R1226" s="21"/>
      <c r="W1226"/>
      <c r="AB1226"/>
    </row>
    <row r="1227" spans="1:28" x14ac:dyDescent="0.2">
      <c r="A1227" s="76"/>
      <c r="D1227"/>
      <c r="F1227"/>
      <c r="H1227"/>
      <c r="M1227" s="21"/>
      <c r="R1227" s="21"/>
      <c r="W1227"/>
      <c r="AB1227"/>
    </row>
    <row r="1228" spans="1:28" x14ac:dyDescent="0.2">
      <c r="A1228" s="76"/>
      <c r="D1228"/>
      <c r="F1228"/>
      <c r="H1228"/>
      <c r="M1228" s="21"/>
      <c r="R1228" s="21"/>
      <c r="W1228"/>
      <c r="AB1228"/>
    </row>
    <row r="1229" spans="1:28" x14ac:dyDescent="0.2">
      <c r="A1229" s="76"/>
      <c r="D1229"/>
      <c r="F1229"/>
      <c r="H1229"/>
      <c r="M1229" s="21"/>
      <c r="R1229" s="21"/>
      <c r="W1229"/>
      <c r="AB1229"/>
    </row>
    <row r="1230" spans="1:28" x14ac:dyDescent="0.2">
      <c r="A1230" s="76"/>
      <c r="D1230"/>
      <c r="F1230"/>
      <c r="H1230"/>
      <c r="M1230" s="21"/>
      <c r="R1230" s="21"/>
      <c r="W1230"/>
      <c r="AB1230"/>
    </row>
    <row r="1231" spans="1:28" x14ac:dyDescent="0.2">
      <c r="A1231" s="76"/>
      <c r="D1231"/>
      <c r="F1231"/>
      <c r="H1231"/>
      <c r="M1231" s="21"/>
      <c r="R1231" s="21"/>
      <c r="W1231"/>
      <c r="AB1231"/>
    </row>
    <row r="1232" spans="1:28" x14ac:dyDescent="0.2">
      <c r="A1232" s="76"/>
      <c r="D1232"/>
      <c r="F1232"/>
      <c r="H1232"/>
      <c r="M1232" s="21"/>
      <c r="R1232" s="21"/>
      <c r="W1232"/>
      <c r="AB1232"/>
    </row>
    <row r="1233" spans="1:28" x14ac:dyDescent="0.2">
      <c r="A1233" s="76"/>
      <c r="D1233"/>
      <c r="F1233"/>
      <c r="H1233"/>
      <c r="M1233" s="21"/>
      <c r="R1233" s="21"/>
      <c r="W1233"/>
      <c r="AB1233"/>
    </row>
    <row r="1234" spans="1:28" x14ac:dyDescent="0.2">
      <c r="A1234" s="76"/>
      <c r="D1234"/>
      <c r="F1234"/>
      <c r="H1234"/>
      <c r="M1234" s="21"/>
      <c r="R1234" s="21"/>
      <c r="W1234"/>
      <c r="AB1234"/>
    </row>
    <row r="1235" spans="1:28" x14ac:dyDescent="0.2">
      <c r="A1235" s="76"/>
      <c r="D1235"/>
      <c r="F1235"/>
      <c r="H1235"/>
      <c r="M1235" s="21"/>
      <c r="R1235" s="21"/>
      <c r="W1235"/>
      <c r="AB1235"/>
    </row>
    <row r="1236" spans="1:28" x14ac:dyDescent="0.2">
      <c r="A1236" s="76"/>
      <c r="D1236"/>
      <c r="F1236"/>
      <c r="H1236"/>
      <c r="M1236" s="21"/>
      <c r="R1236" s="21"/>
      <c r="W1236"/>
      <c r="AB1236"/>
    </row>
    <row r="1237" spans="1:28" x14ac:dyDescent="0.2">
      <c r="A1237" s="76"/>
      <c r="D1237"/>
      <c r="F1237"/>
      <c r="H1237"/>
      <c r="M1237" s="21"/>
      <c r="R1237" s="21"/>
      <c r="W1237"/>
      <c r="AB1237"/>
    </row>
    <row r="1238" spans="1:28" x14ac:dyDescent="0.2">
      <c r="A1238" s="76"/>
      <c r="D1238"/>
      <c r="F1238"/>
      <c r="H1238"/>
      <c r="M1238" s="21"/>
      <c r="R1238" s="21"/>
      <c r="W1238"/>
      <c r="AB1238"/>
    </row>
    <row r="1239" spans="1:28" x14ac:dyDescent="0.2">
      <c r="A1239" s="76"/>
      <c r="D1239"/>
      <c r="F1239"/>
      <c r="H1239"/>
      <c r="M1239" s="21"/>
      <c r="R1239" s="21"/>
      <c r="W1239"/>
      <c r="AB1239"/>
    </row>
    <row r="1240" spans="1:28" x14ac:dyDescent="0.2">
      <c r="A1240" s="76"/>
      <c r="D1240"/>
      <c r="F1240"/>
      <c r="H1240"/>
      <c r="M1240" s="21"/>
      <c r="R1240" s="21"/>
      <c r="W1240"/>
      <c r="AB1240"/>
    </row>
    <row r="1241" spans="1:28" x14ac:dyDescent="0.2">
      <c r="A1241" s="76"/>
      <c r="D1241"/>
      <c r="F1241"/>
      <c r="H1241"/>
      <c r="M1241" s="21"/>
      <c r="R1241" s="21"/>
      <c r="W1241"/>
      <c r="AB1241"/>
    </row>
    <row r="1242" spans="1:28" x14ac:dyDescent="0.2">
      <c r="A1242" s="76"/>
      <c r="D1242"/>
      <c r="F1242"/>
      <c r="H1242"/>
      <c r="M1242" s="21"/>
      <c r="R1242" s="21"/>
      <c r="W1242"/>
      <c r="AB1242"/>
    </row>
    <row r="1243" spans="1:28" x14ac:dyDescent="0.2">
      <c r="A1243" s="76"/>
      <c r="D1243"/>
      <c r="F1243"/>
      <c r="H1243"/>
      <c r="M1243" s="21"/>
      <c r="R1243" s="21"/>
      <c r="W1243"/>
      <c r="AB1243"/>
    </row>
    <row r="1244" spans="1:28" x14ac:dyDescent="0.2">
      <c r="A1244" s="76"/>
      <c r="D1244"/>
      <c r="F1244"/>
      <c r="H1244"/>
      <c r="M1244" s="21"/>
      <c r="R1244" s="21"/>
      <c r="W1244"/>
      <c r="AB1244"/>
    </row>
    <row r="1245" spans="1:28" x14ac:dyDescent="0.2">
      <c r="A1245" s="76"/>
      <c r="D1245"/>
      <c r="F1245"/>
      <c r="H1245"/>
      <c r="M1245" s="21"/>
      <c r="R1245" s="21"/>
      <c r="W1245"/>
      <c r="AB1245"/>
    </row>
    <row r="1246" spans="1:28" x14ac:dyDescent="0.2">
      <c r="A1246" s="76"/>
      <c r="D1246"/>
      <c r="F1246"/>
      <c r="H1246"/>
      <c r="M1246" s="21"/>
      <c r="R1246" s="21"/>
      <c r="W1246"/>
      <c r="AB1246"/>
    </row>
    <row r="1247" spans="1:28" x14ac:dyDescent="0.2">
      <c r="A1247" s="76"/>
      <c r="D1247"/>
      <c r="F1247"/>
      <c r="H1247"/>
      <c r="M1247" s="21"/>
      <c r="R1247" s="21"/>
      <c r="W1247"/>
      <c r="AB1247"/>
    </row>
    <row r="1248" spans="1:28" x14ac:dyDescent="0.2">
      <c r="A1248" s="76"/>
      <c r="D1248"/>
      <c r="F1248"/>
      <c r="H1248"/>
      <c r="M1248" s="21"/>
      <c r="R1248" s="21"/>
      <c r="W1248"/>
      <c r="AB1248"/>
    </row>
    <row r="1249" spans="1:28" x14ac:dyDescent="0.2">
      <c r="A1249" s="76"/>
      <c r="D1249"/>
      <c r="F1249"/>
      <c r="H1249"/>
      <c r="M1249" s="21"/>
      <c r="R1249" s="21"/>
      <c r="W1249"/>
      <c r="AB1249"/>
    </row>
    <row r="1250" spans="1:28" x14ac:dyDescent="0.2">
      <c r="A1250" s="76"/>
      <c r="D1250"/>
      <c r="F1250"/>
      <c r="H1250"/>
      <c r="M1250" s="21"/>
      <c r="R1250" s="21"/>
      <c r="W1250"/>
      <c r="AB1250"/>
    </row>
    <row r="1251" spans="1:28" x14ac:dyDescent="0.2">
      <c r="A1251" s="76"/>
      <c r="D1251"/>
      <c r="F1251"/>
      <c r="H1251"/>
      <c r="M1251" s="21"/>
      <c r="R1251" s="21"/>
      <c r="W1251"/>
      <c r="AB1251"/>
    </row>
    <row r="1252" spans="1:28" x14ac:dyDescent="0.2">
      <c r="A1252" s="76"/>
      <c r="D1252"/>
      <c r="F1252"/>
      <c r="H1252"/>
      <c r="M1252" s="21"/>
      <c r="R1252" s="21"/>
      <c r="W1252"/>
      <c r="AB1252"/>
    </row>
    <row r="1253" spans="1:28" x14ac:dyDescent="0.2">
      <c r="A1253" s="76"/>
      <c r="D1253"/>
      <c r="F1253"/>
      <c r="H1253"/>
      <c r="M1253" s="21"/>
      <c r="R1253" s="21"/>
      <c r="W1253"/>
      <c r="AB1253"/>
    </row>
    <row r="1254" spans="1:28" x14ac:dyDescent="0.2">
      <c r="A1254" s="76"/>
      <c r="D1254"/>
      <c r="F1254"/>
      <c r="H1254"/>
      <c r="M1254" s="21"/>
      <c r="R1254" s="21"/>
      <c r="W1254"/>
      <c r="AB1254"/>
    </row>
    <row r="1255" spans="1:28" x14ac:dyDescent="0.2">
      <c r="A1255" s="76"/>
      <c r="D1255"/>
      <c r="F1255"/>
      <c r="H1255"/>
      <c r="M1255" s="21"/>
      <c r="R1255" s="21"/>
      <c r="W1255"/>
      <c r="AB1255"/>
    </row>
    <row r="1256" spans="1:28" x14ac:dyDescent="0.2">
      <c r="A1256" s="76"/>
      <c r="D1256"/>
      <c r="F1256"/>
      <c r="H1256"/>
      <c r="M1256" s="21"/>
      <c r="R1256" s="21"/>
      <c r="W1256"/>
      <c r="AB1256"/>
    </row>
    <row r="1257" spans="1:28" x14ac:dyDescent="0.2">
      <c r="A1257" s="76"/>
      <c r="D1257"/>
      <c r="F1257"/>
      <c r="H1257"/>
      <c r="M1257" s="21"/>
      <c r="R1257" s="21"/>
      <c r="W1257"/>
      <c r="AB1257"/>
    </row>
    <row r="1258" spans="1:28" x14ac:dyDescent="0.2">
      <c r="A1258" s="76"/>
      <c r="D1258"/>
      <c r="F1258"/>
      <c r="H1258"/>
      <c r="M1258" s="21"/>
      <c r="R1258" s="21"/>
      <c r="W1258"/>
      <c r="AB1258"/>
    </row>
    <row r="1259" spans="1:28" x14ac:dyDescent="0.2">
      <c r="A1259" s="76"/>
      <c r="D1259"/>
      <c r="F1259"/>
      <c r="H1259"/>
      <c r="M1259" s="21"/>
      <c r="R1259" s="21"/>
      <c r="W1259"/>
      <c r="AB1259"/>
    </row>
    <row r="1260" spans="1:28" x14ac:dyDescent="0.2">
      <c r="A1260" s="76"/>
      <c r="D1260"/>
      <c r="F1260"/>
      <c r="H1260"/>
      <c r="M1260" s="21"/>
      <c r="R1260" s="21"/>
      <c r="W1260"/>
      <c r="AB1260"/>
    </row>
    <row r="1261" spans="1:28" x14ac:dyDescent="0.2">
      <c r="A1261" s="76"/>
      <c r="D1261"/>
      <c r="F1261"/>
      <c r="H1261"/>
      <c r="M1261" s="21"/>
      <c r="R1261" s="21"/>
      <c r="W1261"/>
      <c r="AB1261"/>
    </row>
    <row r="1262" spans="1:28" x14ac:dyDescent="0.2">
      <c r="A1262" s="76"/>
      <c r="D1262"/>
      <c r="F1262"/>
      <c r="H1262"/>
      <c r="M1262" s="21"/>
      <c r="R1262" s="21"/>
      <c r="W1262"/>
      <c r="AB1262"/>
    </row>
    <row r="1263" spans="1:28" x14ac:dyDescent="0.2">
      <c r="A1263" s="76"/>
      <c r="D1263"/>
      <c r="F1263"/>
      <c r="H1263"/>
      <c r="M1263" s="21"/>
      <c r="R1263" s="21"/>
      <c r="W1263"/>
      <c r="AB1263"/>
    </row>
    <row r="1264" spans="1:28" x14ac:dyDescent="0.2">
      <c r="A1264" s="76"/>
      <c r="D1264"/>
      <c r="F1264"/>
      <c r="H1264"/>
      <c r="M1264" s="21"/>
      <c r="R1264" s="21"/>
      <c r="W1264"/>
      <c r="AB1264"/>
    </row>
    <row r="1265" spans="1:28" x14ac:dyDescent="0.2">
      <c r="A1265" s="76"/>
      <c r="D1265"/>
      <c r="F1265"/>
      <c r="H1265"/>
      <c r="M1265" s="21"/>
      <c r="R1265" s="21"/>
      <c r="W1265"/>
      <c r="AB1265"/>
    </row>
    <row r="1266" spans="1:28" x14ac:dyDescent="0.2">
      <c r="A1266" s="76"/>
      <c r="D1266"/>
      <c r="F1266"/>
      <c r="H1266"/>
      <c r="M1266" s="21"/>
      <c r="R1266" s="21"/>
      <c r="W1266"/>
      <c r="AB1266"/>
    </row>
    <row r="1267" spans="1:28" x14ac:dyDescent="0.2">
      <c r="A1267" s="76"/>
      <c r="D1267"/>
      <c r="F1267"/>
      <c r="H1267"/>
      <c r="M1267" s="21"/>
      <c r="R1267" s="21"/>
      <c r="W1267"/>
      <c r="AB1267"/>
    </row>
    <row r="1268" spans="1:28" x14ac:dyDescent="0.2">
      <c r="A1268" s="76"/>
      <c r="D1268"/>
      <c r="F1268"/>
      <c r="H1268"/>
      <c r="M1268" s="21"/>
      <c r="R1268" s="21"/>
      <c r="W1268"/>
      <c r="AB1268"/>
    </row>
    <row r="1269" spans="1:28" x14ac:dyDescent="0.2">
      <c r="A1269" s="76"/>
      <c r="D1269"/>
      <c r="F1269"/>
      <c r="H1269"/>
      <c r="M1269" s="21"/>
      <c r="R1269" s="21"/>
      <c r="W1269"/>
      <c r="AB1269"/>
    </row>
    <row r="1270" spans="1:28" x14ac:dyDescent="0.2">
      <c r="A1270" s="76"/>
      <c r="D1270"/>
      <c r="F1270"/>
      <c r="H1270"/>
      <c r="M1270" s="21"/>
      <c r="R1270" s="21"/>
      <c r="W1270"/>
      <c r="AB1270"/>
    </row>
    <row r="1271" spans="1:28" x14ac:dyDescent="0.2">
      <c r="A1271" s="76"/>
      <c r="D1271"/>
      <c r="F1271"/>
      <c r="H1271"/>
      <c r="M1271" s="21"/>
      <c r="R1271" s="21"/>
      <c r="W1271"/>
      <c r="AB1271"/>
    </row>
    <row r="1272" spans="1:28" x14ac:dyDescent="0.2">
      <c r="A1272" s="76"/>
      <c r="D1272"/>
      <c r="F1272"/>
      <c r="H1272"/>
      <c r="M1272" s="21"/>
      <c r="R1272" s="21"/>
      <c r="W1272"/>
      <c r="AB1272"/>
    </row>
    <row r="1273" spans="1:28" x14ac:dyDescent="0.2">
      <c r="A1273" s="76"/>
      <c r="D1273"/>
      <c r="F1273"/>
      <c r="H1273"/>
      <c r="M1273" s="21"/>
      <c r="R1273" s="21"/>
      <c r="W1273"/>
      <c r="AB1273"/>
    </row>
    <row r="1274" spans="1:28" x14ac:dyDescent="0.2">
      <c r="A1274" s="76"/>
      <c r="D1274"/>
      <c r="F1274"/>
      <c r="H1274"/>
      <c r="M1274" s="21"/>
      <c r="R1274" s="21"/>
      <c r="W1274"/>
      <c r="AB1274"/>
    </row>
    <row r="1275" spans="1:28" x14ac:dyDescent="0.2">
      <c r="A1275" s="76"/>
      <c r="D1275"/>
      <c r="F1275"/>
      <c r="H1275"/>
      <c r="M1275" s="21"/>
      <c r="R1275" s="21"/>
      <c r="W1275"/>
      <c r="AB1275"/>
    </row>
    <row r="1276" spans="1:28" x14ac:dyDescent="0.2">
      <c r="A1276" s="76"/>
      <c r="D1276"/>
      <c r="F1276"/>
      <c r="H1276"/>
      <c r="M1276" s="21"/>
      <c r="R1276" s="21"/>
      <c r="W1276"/>
      <c r="AB1276"/>
    </row>
    <row r="1277" spans="1:28" x14ac:dyDescent="0.2">
      <c r="A1277" s="76"/>
      <c r="D1277"/>
      <c r="F1277"/>
      <c r="H1277"/>
      <c r="M1277" s="21"/>
      <c r="R1277" s="21"/>
      <c r="W1277"/>
      <c r="AB1277"/>
    </row>
    <row r="1278" spans="1:28" x14ac:dyDescent="0.2">
      <c r="A1278" s="76"/>
      <c r="D1278"/>
      <c r="F1278"/>
      <c r="H1278"/>
      <c r="M1278" s="21"/>
      <c r="R1278" s="21"/>
      <c r="W1278"/>
      <c r="AB1278"/>
    </row>
    <row r="1279" spans="1:28" x14ac:dyDescent="0.2">
      <c r="A1279" s="76"/>
      <c r="D1279"/>
      <c r="F1279"/>
      <c r="H1279"/>
      <c r="M1279" s="21"/>
      <c r="R1279" s="21"/>
      <c r="W1279"/>
      <c r="AB1279"/>
    </row>
    <row r="1280" spans="1:28" x14ac:dyDescent="0.2">
      <c r="A1280" s="76"/>
      <c r="D1280"/>
      <c r="F1280"/>
      <c r="H1280"/>
      <c r="M1280" s="21"/>
      <c r="R1280" s="21"/>
      <c r="W1280"/>
      <c r="AB1280"/>
    </row>
    <row r="1281" spans="1:28" x14ac:dyDescent="0.2">
      <c r="A1281" s="76"/>
      <c r="D1281"/>
      <c r="F1281"/>
      <c r="H1281"/>
      <c r="M1281" s="21"/>
      <c r="R1281" s="21"/>
      <c r="W1281"/>
      <c r="AB1281"/>
    </row>
    <row r="1282" spans="1:28" x14ac:dyDescent="0.2">
      <c r="A1282" s="76"/>
      <c r="D1282"/>
      <c r="F1282"/>
      <c r="H1282"/>
      <c r="M1282" s="21"/>
      <c r="R1282" s="21"/>
      <c r="W1282"/>
      <c r="AB1282"/>
    </row>
    <row r="1283" spans="1:28" x14ac:dyDescent="0.2">
      <c r="A1283" s="76"/>
      <c r="D1283"/>
      <c r="F1283"/>
      <c r="H1283"/>
      <c r="M1283" s="21"/>
      <c r="R1283" s="21"/>
      <c r="W1283"/>
      <c r="AB1283"/>
    </row>
    <row r="1284" spans="1:28" x14ac:dyDescent="0.2">
      <c r="A1284" s="76"/>
      <c r="D1284"/>
      <c r="F1284"/>
      <c r="H1284"/>
      <c r="M1284" s="21"/>
      <c r="R1284" s="21"/>
      <c r="W1284"/>
      <c r="AB1284"/>
    </row>
    <row r="1285" spans="1:28" x14ac:dyDescent="0.2">
      <c r="A1285" s="76"/>
      <c r="D1285"/>
      <c r="F1285"/>
      <c r="H1285"/>
      <c r="M1285" s="21"/>
      <c r="R1285" s="21"/>
      <c r="W1285"/>
      <c r="AB1285"/>
    </row>
    <row r="1286" spans="1:28" x14ac:dyDescent="0.2">
      <c r="A1286" s="76"/>
      <c r="D1286"/>
      <c r="F1286"/>
      <c r="H1286"/>
      <c r="M1286" s="21"/>
      <c r="R1286" s="21"/>
      <c r="W1286"/>
      <c r="AB1286"/>
    </row>
    <row r="1287" spans="1:28" x14ac:dyDescent="0.2">
      <c r="A1287" s="76"/>
      <c r="D1287"/>
      <c r="F1287"/>
      <c r="H1287"/>
      <c r="M1287" s="21"/>
      <c r="R1287" s="21"/>
      <c r="W1287"/>
      <c r="AB1287"/>
    </row>
    <row r="1288" spans="1:28" x14ac:dyDescent="0.2">
      <c r="A1288" s="76"/>
      <c r="D1288"/>
      <c r="F1288"/>
      <c r="H1288"/>
      <c r="M1288" s="21"/>
      <c r="R1288" s="21"/>
      <c r="W1288"/>
      <c r="AB1288"/>
    </row>
    <row r="1289" spans="1:28" x14ac:dyDescent="0.2">
      <c r="A1289" s="76"/>
      <c r="D1289"/>
      <c r="F1289"/>
      <c r="H1289"/>
      <c r="M1289" s="21"/>
      <c r="R1289" s="21"/>
      <c r="W1289"/>
      <c r="AB1289"/>
    </row>
    <row r="1290" spans="1:28" x14ac:dyDescent="0.2">
      <c r="A1290" s="76"/>
      <c r="D1290"/>
      <c r="F1290"/>
      <c r="H1290"/>
      <c r="M1290" s="21"/>
      <c r="R1290" s="21"/>
      <c r="W1290"/>
      <c r="AB1290"/>
    </row>
    <row r="1291" spans="1:28" x14ac:dyDescent="0.2">
      <c r="A1291" s="76"/>
      <c r="D1291"/>
      <c r="F1291"/>
      <c r="H1291"/>
      <c r="M1291" s="21"/>
      <c r="R1291" s="21"/>
      <c r="W1291"/>
      <c r="AB1291"/>
    </row>
    <row r="1292" spans="1:28" x14ac:dyDescent="0.2">
      <c r="A1292" s="76"/>
      <c r="D1292"/>
      <c r="F1292"/>
      <c r="H1292"/>
      <c r="M1292" s="21"/>
      <c r="R1292" s="21"/>
      <c r="W1292"/>
      <c r="AB1292"/>
    </row>
    <row r="1293" spans="1:28" x14ac:dyDescent="0.2">
      <c r="A1293" s="76"/>
      <c r="D1293"/>
      <c r="F1293"/>
      <c r="H1293"/>
      <c r="M1293" s="21"/>
      <c r="R1293" s="21"/>
      <c r="W1293"/>
      <c r="AB1293"/>
    </row>
    <row r="1294" spans="1:28" x14ac:dyDescent="0.2">
      <c r="A1294" s="76"/>
      <c r="D1294"/>
      <c r="F1294"/>
      <c r="H1294"/>
      <c r="M1294" s="21"/>
      <c r="R1294" s="21"/>
      <c r="W1294"/>
      <c r="AB1294"/>
    </row>
    <row r="1295" spans="1:28" x14ac:dyDescent="0.2">
      <c r="A1295" s="76"/>
      <c r="D1295"/>
      <c r="F1295"/>
      <c r="H1295"/>
      <c r="M1295" s="21"/>
      <c r="R1295" s="21"/>
      <c r="W1295"/>
      <c r="AB1295"/>
    </row>
    <row r="1296" spans="1:28" x14ac:dyDescent="0.2">
      <c r="A1296" s="76"/>
      <c r="D1296"/>
      <c r="F1296"/>
      <c r="H1296"/>
      <c r="M1296" s="21"/>
      <c r="R1296" s="21"/>
      <c r="W1296"/>
      <c r="AB1296"/>
    </row>
    <row r="1297" spans="1:28" x14ac:dyDescent="0.2">
      <c r="A1297" s="76"/>
      <c r="D1297"/>
      <c r="F1297"/>
      <c r="H1297"/>
      <c r="M1297" s="21"/>
      <c r="R1297" s="21"/>
      <c r="W1297"/>
      <c r="AB1297"/>
    </row>
    <row r="1298" spans="1:28" x14ac:dyDescent="0.2">
      <c r="A1298" s="76"/>
      <c r="D1298"/>
      <c r="F1298"/>
      <c r="H1298"/>
      <c r="M1298" s="21"/>
      <c r="R1298" s="21"/>
      <c r="W1298"/>
      <c r="AB1298"/>
    </row>
    <row r="1299" spans="1:28" x14ac:dyDescent="0.2">
      <c r="A1299" s="76"/>
      <c r="D1299"/>
      <c r="F1299"/>
      <c r="H1299"/>
      <c r="M1299" s="21"/>
      <c r="R1299" s="21"/>
      <c r="W1299"/>
      <c r="AB1299"/>
    </row>
    <row r="1300" spans="1:28" x14ac:dyDescent="0.2">
      <c r="A1300" s="76"/>
      <c r="D1300"/>
      <c r="F1300"/>
      <c r="H1300"/>
      <c r="M1300" s="21"/>
      <c r="R1300" s="21"/>
      <c r="W1300"/>
      <c r="AB1300"/>
    </row>
    <row r="1301" spans="1:28" x14ac:dyDescent="0.2">
      <c r="A1301" s="76"/>
      <c r="D1301"/>
      <c r="F1301"/>
      <c r="H1301"/>
      <c r="M1301" s="21"/>
      <c r="R1301" s="21"/>
      <c r="W1301"/>
      <c r="AB1301"/>
    </row>
    <row r="1302" spans="1:28" x14ac:dyDescent="0.2">
      <c r="A1302" s="76"/>
      <c r="D1302"/>
      <c r="F1302"/>
      <c r="H1302"/>
      <c r="M1302" s="21"/>
      <c r="R1302" s="21"/>
      <c r="W1302"/>
      <c r="AB1302"/>
    </row>
    <row r="1303" spans="1:28" x14ac:dyDescent="0.2">
      <c r="A1303" s="76"/>
      <c r="D1303"/>
      <c r="F1303"/>
      <c r="H1303"/>
      <c r="M1303" s="21"/>
      <c r="R1303" s="21"/>
      <c r="W1303"/>
      <c r="AB1303"/>
    </row>
    <row r="1304" spans="1:28" x14ac:dyDescent="0.2">
      <c r="A1304" s="76"/>
      <c r="D1304"/>
      <c r="F1304"/>
      <c r="H1304"/>
      <c r="M1304" s="21"/>
      <c r="R1304" s="21"/>
      <c r="W1304"/>
      <c r="AB1304"/>
    </row>
    <row r="1305" spans="1:28" x14ac:dyDescent="0.2">
      <c r="A1305" s="76"/>
      <c r="D1305"/>
      <c r="F1305"/>
      <c r="H1305"/>
      <c r="M1305" s="21"/>
      <c r="R1305" s="21"/>
      <c r="W1305"/>
      <c r="AB1305"/>
    </row>
    <row r="1306" spans="1:28" x14ac:dyDescent="0.2">
      <c r="A1306" s="76"/>
      <c r="D1306"/>
      <c r="F1306"/>
      <c r="H1306"/>
      <c r="M1306" s="21"/>
      <c r="R1306" s="21"/>
      <c r="W1306"/>
      <c r="AB1306"/>
    </row>
    <row r="1307" spans="1:28" x14ac:dyDescent="0.2">
      <c r="A1307" s="76"/>
      <c r="D1307"/>
      <c r="F1307"/>
      <c r="H1307"/>
      <c r="M1307" s="21"/>
      <c r="R1307" s="21"/>
      <c r="W1307"/>
      <c r="AB1307"/>
    </row>
    <row r="1308" spans="1:28" x14ac:dyDescent="0.2">
      <c r="A1308" s="76"/>
      <c r="D1308"/>
      <c r="F1308"/>
      <c r="H1308"/>
      <c r="M1308" s="21"/>
      <c r="R1308" s="21"/>
      <c r="W1308"/>
      <c r="AB1308"/>
    </row>
    <row r="1309" spans="1:28" x14ac:dyDescent="0.2">
      <c r="A1309" s="76"/>
      <c r="D1309"/>
      <c r="F1309"/>
      <c r="H1309"/>
      <c r="M1309" s="21"/>
      <c r="R1309" s="21"/>
      <c r="W1309"/>
      <c r="AB1309"/>
    </row>
    <row r="1310" spans="1:28" x14ac:dyDescent="0.2">
      <c r="A1310" s="76"/>
      <c r="D1310"/>
      <c r="F1310"/>
      <c r="H1310"/>
      <c r="M1310" s="21"/>
      <c r="R1310" s="21"/>
      <c r="W1310"/>
      <c r="AB1310"/>
    </row>
    <row r="1311" spans="1:28" x14ac:dyDescent="0.2">
      <c r="A1311" s="76"/>
      <c r="D1311"/>
      <c r="F1311"/>
      <c r="H1311"/>
      <c r="M1311" s="21"/>
      <c r="R1311" s="21"/>
      <c r="W1311"/>
      <c r="AB1311"/>
    </row>
    <row r="1312" spans="1:28" x14ac:dyDescent="0.2">
      <c r="A1312" s="76"/>
      <c r="D1312"/>
      <c r="F1312"/>
      <c r="H1312"/>
      <c r="M1312" s="21"/>
      <c r="R1312" s="21"/>
      <c r="W1312"/>
      <c r="AB1312"/>
    </row>
    <row r="1313" spans="1:28" x14ac:dyDescent="0.2">
      <c r="A1313" s="76"/>
      <c r="D1313"/>
      <c r="F1313"/>
      <c r="H1313"/>
      <c r="M1313" s="21"/>
      <c r="R1313" s="21"/>
      <c r="W1313"/>
      <c r="AB1313"/>
    </row>
    <row r="1314" spans="1:28" x14ac:dyDescent="0.2">
      <c r="A1314" s="76"/>
      <c r="D1314"/>
      <c r="F1314"/>
      <c r="H1314"/>
      <c r="M1314" s="21"/>
      <c r="R1314" s="21"/>
      <c r="W1314"/>
      <c r="AB1314"/>
    </row>
    <row r="1315" spans="1:28" x14ac:dyDescent="0.2">
      <c r="A1315" s="76"/>
      <c r="D1315"/>
      <c r="F1315"/>
      <c r="H1315"/>
      <c r="M1315" s="21"/>
      <c r="R1315" s="21"/>
      <c r="W1315"/>
      <c r="AB1315"/>
    </row>
    <row r="1316" spans="1:28" x14ac:dyDescent="0.2">
      <c r="A1316" s="76"/>
      <c r="D1316"/>
      <c r="F1316"/>
      <c r="H1316"/>
      <c r="M1316" s="21"/>
      <c r="R1316" s="21"/>
      <c r="W1316"/>
      <c r="AB1316"/>
    </row>
    <row r="1317" spans="1:28" x14ac:dyDescent="0.2">
      <c r="A1317" s="76"/>
      <c r="D1317"/>
      <c r="F1317"/>
      <c r="H1317"/>
      <c r="M1317" s="21"/>
      <c r="R1317" s="21"/>
      <c r="W1317"/>
      <c r="AB1317"/>
    </row>
    <row r="1318" spans="1:28" x14ac:dyDescent="0.2">
      <c r="A1318" s="76"/>
      <c r="D1318"/>
      <c r="F1318"/>
      <c r="H1318"/>
      <c r="M1318" s="21"/>
      <c r="R1318" s="21"/>
      <c r="W1318"/>
      <c r="AB1318"/>
    </row>
    <row r="1319" spans="1:28" x14ac:dyDescent="0.2">
      <c r="A1319" s="76"/>
      <c r="D1319"/>
      <c r="F1319"/>
      <c r="H1319"/>
      <c r="M1319" s="21"/>
      <c r="R1319" s="21"/>
      <c r="W1319"/>
      <c r="AB1319"/>
    </row>
    <row r="1320" spans="1:28" x14ac:dyDescent="0.2">
      <c r="A1320" s="76"/>
      <c r="D1320"/>
      <c r="F1320"/>
      <c r="H1320"/>
      <c r="M1320" s="21"/>
      <c r="R1320" s="21"/>
      <c r="W1320"/>
      <c r="AB1320"/>
    </row>
    <row r="1321" spans="1:28" x14ac:dyDescent="0.2">
      <c r="A1321" s="76"/>
      <c r="D1321"/>
      <c r="F1321"/>
      <c r="H1321"/>
      <c r="M1321" s="21"/>
      <c r="R1321" s="21"/>
      <c r="W1321"/>
      <c r="AB1321"/>
    </row>
    <row r="1322" spans="1:28" x14ac:dyDescent="0.2">
      <c r="A1322" s="76"/>
      <c r="D1322"/>
      <c r="F1322"/>
      <c r="H1322"/>
      <c r="M1322" s="21"/>
      <c r="R1322" s="21"/>
      <c r="W1322"/>
      <c r="AB1322"/>
    </row>
    <row r="1323" spans="1:28" x14ac:dyDescent="0.2">
      <c r="A1323" s="76"/>
      <c r="D1323"/>
      <c r="F1323"/>
      <c r="H1323"/>
      <c r="M1323" s="21"/>
      <c r="R1323" s="21"/>
      <c r="W1323"/>
      <c r="AB1323"/>
    </row>
    <row r="1324" spans="1:28" x14ac:dyDescent="0.2">
      <c r="A1324" s="76"/>
      <c r="D1324"/>
      <c r="F1324"/>
      <c r="H1324"/>
      <c r="M1324" s="21"/>
      <c r="R1324" s="21"/>
      <c r="W1324"/>
      <c r="AB1324"/>
    </row>
    <row r="1325" spans="1:28" x14ac:dyDescent="0.2">
      <c r="A1325" s="76"/>
      <c r="D1325"/>
      <c r="F1325"/>
      <c r="H1325"/>
      <c r="M1325" s="21"/>
      <c r="R1325" s="21"/>
      <c r="W1325"/>
      <c r="AB1325"/>
    </row>
    <row r="1326" spans="1:28" x14ac:dyDescent="0.2">
      <c r="A1326" s="76"/>
      <c r="D1326"/>
      <c r="F1326"/>
      <c r="H1326"/>
      <c r="M1326" s="21"/>
      <c r="R1326" s="21"/>
      <c r="W1326"/>
      <c r="AB1326"/>
    </row>
    <row r="1327" spans="1:28" x14ac:dyDescent="0.2">
      <c r="A1327" s="76"/>
      <c r="D1327"/>
      <c r="F1327"/>
      <c r="H1327"/>
      <c r="M1327" s="21"/>
      <c r="R1327" s="21"/>
      <c r="W1327"/>
      <c r="AB1327"/>
    </row>
    <row r="1328" spans="1:28" x14ac:dyDescent="0.2">
      <c r="A1328" s="76"/>
      <c r="D1328"/>
      <c r="F1328"/>
      <c r="H1328"/>
      <c r="M1328" s="21"/>
      <c r="R1328" s="21"/>
      <c r="W1328"/>
      <c r="AB1328"/>
    </row>
    <row r="1329" spans="1:28" x14ac:dyDescent="0.2">
      <c r="A1329" s="76"/>
      <c r="D1329"/>
      <c r="F1329"/>
      <c r="H1329"/>
      <c r="M1329" s="21"/>
      <c r="R1329" s="21"/>
      <c r="W1329"/>
      <c r="AB1329"/>
    </row>
    <row r="1330" spans="1:28" x14ac:dyDescent="0.2">
      <c r="A1330" s="76"/>
      <c r="D1330"/>
      <c r="F1330"/>
      <c r="H1330"/>
      <c r="M1330" s="21"/>
      <c r="R1330" s="21"/>
      <c r="W1330"/>
      <c r="AB1330"/>
    </row>
    <row r="1331" spans="1:28" x14ac:dyDescent="0.2">
      <c r="A1331" s="76"/>
      <c r="D1331"/>
      <c r="F1331"/>
      <c r="H1331"/>
      <c r="M1331" s="21"/>
      <c r="R1331" s="21"/>
      <c r="W1331"/>
      <c r="AB1331"/>
    </row>
    <row r="1332" spans="1:28" x14ac:dyDescent="0.2">
      <c r="A1332" s="76"/>
      <c r="D1332"/>
      <c r="F1332"/>
      <c r="H1332"/>
      <c r="M1332" s="21"/>
      <c r="R1332" s="21"/>
      <c r="W1332"/>
      <c r="AB1332"/>
    </row>
    <row r="1333" spans="1:28" x14ac:dyDescent="0.2">
      <c r="A1333" s="76"/>
      <c r="D1333"/>
      <c r="F1333"/>
      <c r="H1333"/>
      <c r="M1333" s="21"/>
      <c r="R1333" s="21"/>
      <c r="W1333"/>
      <c r="AB1333"/>
    </row>
    <row r="1334" spans="1:28" x14ac:dyDescent="0.2">
      <c r="A1334" s="76"/>
      <c r="D1334"/>
      <c r="F1334"/>
      <c r="H1334"/>
      <c r="M1334" s="21"/>
      <c r="R1334" s="21"/>
      <c r="W1334"/>
      <c r="AB1334"/>
    </row>
    <row r="1335" spans="1:28" x14ac:dyDescent="0.2">
      <c r="A1335" s="76"/>
      <c r="D1335"/>
      <c r="F1335"/>
      <c r="H1335"/>
      <c r="M1335" s="21"/>
      <c r="R1335" s="21"/>
      <c r="W1335"/>
      <c r="AB1335"/>
    </row>
    <row r="1336" spans="1:28" x14ac:dyDescent="0.2">
      <c r="A1336" s="76"/>
      <c r="D1336"/>
      <c r="F1336"/>
      <c r="H1336"/>
      <c r="M1336" s="21"/>
      <c r="R1336" s="21"/>
      <c r="W1336"/>
      <c r="AB1336"/>
    </row>
    <row r="1337" spans="1:28" x14ac:dyDescent="0.2">
      <c r="A1337" s="76"/>
      <c r="D1337"/>
      <c r="F1337"/>
      <c r="H1337"/>
      <c r="M1337" s="21"/>
      <c r="R1337" s="21"/>
      <c r="W1337"/>
      <c r="AB1337"/>
    </row>
    <row r="1338" spans="1:28" x14ac:dyDescent="0.2">
      <c r="A1338" s="76"/>
      <c r="D1338"/>
      <c r="F1338"/>
      <c r="H1338"/>
      <c r="M1338" s="21"/>
      <c r="R1338" s="21"/>
      <c r="W1338"/>
      <c r="AB1338"/>
    </row>
    <row r="1339" spans="1:28" x14ac:dyDescent="0.2">
      <c r="A1339" s="76"/>
      <c r="D1339"/>
      <c r="F1339"/>
      <c r="H1339"/>
      <c r="M1339" s="21"/>
      <c r="R1339" s="21"/>
      <c r="W1339"/>
      <c r="AB1339"/>
    </row>
    <row r="1340" spans="1:28" x14ac:dyDescent="0.2">
      <c r="A1340" s="76"/>
      <c r="D1340"/>
      <c r="F1340"/>
      <c r="H1340"/>
      <c r="M1340" s="21"/>
      <c r="R1340" s="21"/>
      <c r="W1340"/>
      <c r="AB1340"/>
    </row>
    <row r="1341" spans="1:28" x14ac:dyDescent="0.2">
      <c r="A1341" s="76"/>
      <c r="D1341"/>
      <c r="F1341"/>
      <c r="H1341"/>
      <c r="M1341" s="21"/>
      <c r="R1341" s="21"/>
      <c r="W1341"/>
      <c r="AB1341"/>
    </row>
    <row r="1342" spans="1:28" x14ac:dyDescent="0.2">
      <c r="A1342" s="76"/>
      <c r="D1342"/>
      <c r="F1342"/>
      <c r="H1342"/>
      <c r="M1342" s="21"/>
      <c r="R1342" s="21"/>
      <c r="W1342"/>
      <c r="AB1342"/>
    </row>
    <row r="1343" spans="1:28" x14ac:dyDescent="0.2">
      <c r="A1343" s="76"/>
      <c r="D1343"/>
      <c r="F1343"/>
      <c r="H1343"/>
      <c r="M1343" s="21"/>
      <c r="R1343" s="21"/>
      <c r="W1343"/>
      <c r="AB1343"/>
    </row>
    <row r="1344" spans="1:28" x14ac:dyDescent="0.2">
      <c r="A1344" s="76"/>
      <c r="D1344"/>
      <c r="F1344"/>
      <c r="H1344"/>
      <c r="M1344" s="21"/>
      <c r="R1344" s="21"/>
      <c r="W1344"/>
      <c r="AB1344"/>
    </row>
    <row r="1345" spans="1:28" x14ac:dyDescent="0.2">
      <c r="A1345" s="76"/>
      <c r="D1345"/>
      <c r="F1345"/>
      <c r="H1345"/>
      <c r="M1345" s="21"/>
      <c r="R1345" s="21"/>
      <c r="W1345"/>
      <c r="AB1345"/>
    </row>
    <row r="1346" spans="1:28" x14ac:dyDescent="0.2">
      <c r="A1346" s="76"/>
      <c r="D1346"/>
      <c r="F1346"/>
      <c r="H1346"/>
      <c r="M1346" s="21"/>
      <c r="R1346" s="21"/>
      <c r="W1346"/>
      <c r="AB1346"/>
    </row>
    <row r="1347" spans="1:28" x14ac:dyDescent="0.2">
      <c r="A1347" s="76"/>
      <c r="D1347"/>
      <c r="F1347"/>
      <c r="H1347"/>
      <c r="M1347" s="21"/>
      <c r="R1347" s="21"/>
      <c r="W1347"/>
      <c r="AB1347"/>
    </row>
    <row r="1348" spans="1:28" x14ac:dyDescent="0.2">
      <c r="A1348" s="76"/>
      <c r="D1348"/>
      <c r="F1348"/>
      <c r="H1348"/>
      <c r="M1348" s="21"/>
      <c r="R1348" s="21"/>
      <c r="W1348"/>
      <c r="AB1348"/>
    </row>
    <row r="1349" spans="1:28" x14ac:dyDescent="0.2">
      <c r="A1349" s="76"/>
      <c r="D1349"/>
      <c r="F1349"/>
      <c r="H1349"/>
      <c r="M1349" s="21"/>
      <c r="R1349" s="21"/>
      <c r="W1349"/>
      <c r="AB1349"/>
    </row>
    <row r="1350" spans="1:28" x14ac:dyDescent="0.2">
      <c r="A1350" s="76"/>
      <c r="D1350"/>
      <c r="F1350"/>
      <c r="H1350"/>
      <c r="M1350" s="21"/>
      <c r="R1350" s="21"/>
      <c r="W1350"/>
      <c r="AB1350"/>
    </row>
    <row r="1351" spans="1:28" x14ac:dyDescent="0.2">
      <c r="A1351" s="76"/>
      <c r="D1351"/>
      <c r="F1351"/>
      <c r="H1351"/>
      <c r="M1351" s="21"/>
      <c r="R1351" s="21"/>
      <c r="W1351"/>
      <c r="AB1351"/>
    </row>
    <row r="1352" spans="1:28" x14ac:dyDescent="0.2">
      <c r="A1352" s="76"/>
      <c r="D1352"/>
      <c r="F1352"/>
      <c r="H1352"/>
      <c r="M1352" s="21"/>
      <c r="R1352" s="21"/>
      <c r="W1352"/>
      <c r="AB1352"/>
    </row>
    <row r="1353" spans="1:28" x14ac:dyDescent="0.2">
      <c r="A1353" s="76"/>
      <c r="D1353"/>
      <c r="F1353"/>
      <c r="H1353"/>
      <c r="M1353" s="21"/>
      <c r="R1353" s="21"/>
      <c r="W1353"/>
      <c r="AB1353"/>
    </row>
    <row r="1354" spans="1:28" x14ac:dyDescent="0.2">
      <c r="A1354" s="76"/>
      <c r="D1354"/>
      <c r="F1354"/>
      <c r="H1354"/>
      <c r="M1354" s="21"/>
      <c r="R1354" s="21"/>
      <c r="W1354"/>
      <c r="AB1354"/>
    </row>
    <row r="1355" spans="1:28" x14ac:dyDescent="0.2">
      <c r="A1355" s="76"/>
      <c r="D1355"/>
      <c r="F1355"/>
      <c r="H1355"/>
      <c r="M1355" s="21"/>
      <c r="R1355" s="21"/>
      <c r="W1355"/>
      <c r="AB1355"/>
    </row>
    <row r="1356" spans="1:28" x14ac:dyDescent="0.2">
      <c r="A1356" s="76"/>
      <c r="D1356"/>
      <c r="F1356"/>
      <c r="H1356"/>
      <c r="M1356" s="21"/>
      <c r="R1356" s="21"/>
      <c r="W1356"/>
      <c r="AB1356"/>
    </row>
    <row r="1357" spans="1:28" x14ac:dyDescent="0.2">
      <c r="A1357" s="76"/>
      <c r="D1357"/>
      <c r="F1357"/>
      <c r="H1357"/>
      <c r="M1357" s="21"/>
      <c r="R1357" s="21"/>
      <c r="W1357"/>
      <c r="AB1357"/>
    </row>
    <row r="1358" spans="1:28" x14ac:dyDescent="0.2">
      <c r="A1358" s="76"/>
      <c r="D1358"/>
      <c r="F1358"/>
      <c r="H1358"/>
      <c r="M1358" s="21"/>
      <c r="R1358" s="21"/>
      <c r="W1358"/>
      <c r="AB1358"/>
    </row>
    <row r="1359" spans="1:28" x14ac:dyDescent="0.2">
      <c r="A1359" s="76"/>
      <c r="D1359"/>
      <c r="F1359"/>
      <c r="H1359"/>
      <c r="M1359" s="21"/>
      <c r="R1359" s="21"/>
      <c r="W1359"/>
      <c r="AB1359"/>
    </row>
    <row r="1360" spans="1:28" x14ac:dyDescent="0.2">
      <c r="A1360" s="76"/>
      <c r="D1360"/>
      <c r="F1360"/>
      <c r="H1360"/>
      <c r="M1360" s="21"/>
      <c r="R1360" s="21"/>
      <c r="W1360"/>
      <c r="AB1360"/>
    </row>
    <row r="1361" spans="1:28" x14ac:dyDescent="0.2">
      <c r="A1361" s="76"/>
      <c r="D1361"/>
      <c r="F1361"/>
      <c r="H1361"/>
      <c r="M1361" s="21"/>
      <c r="R1361" s="21"/>
      <c r="W1361"/>
      <c r="AB1361"/>
    </row>
    <row r="1362" spans="1:28" x14ac:dyDescent="0.2">
      <c r="A1362" s="76"/>
      <c r="D1362"/>
      <c r="F1362"/>
      <c r="H1362"/>
      <c r="M1362" s="21"/>
      <c r="R1362" s="21"/>
      <c r="W1362"/>
      <c r="AB1362"/>
    </row>
    <row r="1363" spans="1:28" x14ac:dyDescent="0.2">
      <c r="A1363" s="76"/>
      <c r="D1363"/>
      <c r="F1363"/>
      <c r="H1363"/>
      <c r="M1363" s="21"/>
      <c r="R1363" s="21"/>
      <c r="W1363"/>
      <c r="AB1363"/>
    </row>
    <row r="1364" spans="1:28" x14ac:dyDescent="0.2">
      <c r="A1364" s="76"/>
      <c r="D1364"/>
      <c r="F1364"/>
      <c r="H1364"/>
      <c r="M1364" s="21"/>
      <c r="R1364" s="21"/>
      <c r="W1364"/>
      <c r="AB1364"/>
    </row>
    <row r="1365" spans="1:28" x14ac:dyDescent="0.2">
      <c r="A1365" s="76"/>
      <c r="D1365"/>
      <c r="F1365"/>
      <c r="H1365"/>
      <c r="M1365" s="21"/>
      <c r="R1365" s="21"/>
      <c r="W1365"/>
      <c r="AB1365"/>
    </row>
    <row r="1366" spans="1:28" x14ac:dyDescent="0.2">
      <c r="A1366" s="76"/>
      <c r="D1366"/>
      <c r="F1366"/>
      <c r="H1366"/>
      <c r="M1366" s="21"/>
      <c r="R1366" s="21"/>
      <c r="W1366"/>
      <c r="AB1366"/>
    </row>
    <row r="1367" spans="1:28" x14ac:dyDescent="0.2">
      <c r="A1367" s="76"/>
      <c r="D1367"/>
      <c r="F1367"/>
      <c r="H1367"/>
      <c r="M1367" s="21"/>
      <c r="R1367" s="21"/>
      <c r="W1367"/>
      <c r="AB1367"/>
    </row>
    <row r="1368" spans="1:28" x14ac:dyDescent="0.2">
      <c r="A1368" s="76"/>
      <c r="D1368"/>
      <c r="F1368"/>
      <c r="H1368"/>
      <c r="M1368" s="21"/>
      <c r="R1368" s="21"/>
      <c r="W1368"/>
      <c r="AB1368"/>
    </row>
    <row r="1369" spans="1:28" x14ac:dyDescent="0.2">
      <c r="A1369" s="76"/>
      <c r="D1369"/>
      <c r="F1369"/>
      <c r="H1369"/>
      <c r="M1369" s="21"/>
      <c r="R1369" s="21"/>
      <c r="W1369"/>
      <c r="AB1369"/>
    </row>
    <row r="1370" spans="1:28" x14ac:dyDescent="0.2">
      <c r="A1370" s="76"/>
      <c r="D1370"/>
      <c r="F1370"/>
      <c r="H1370"/>
      <c r="M1370" s="21"/>
      <c r="R1370" s="21"/>
      <c r="W1370"/>
      <c r="AB1370"/>
    </row>
    <row r="1371" spans="1:28" x14ac:dyDescent="0.2">
      <c r="A1371" s="76"/>
      <c r="D1371"/>
      <c r="F1371"/>
      <c r="H1371"/>
      <c r="M1371" s="21"/>
      <c r="R1371" s="21"/>
      <c r="W1371"/>
      <c r="AB1371"/>
    </row>
    <row r="1372" spans="1:28" x14ac:dyDescent="0.2">
      <c r="A1372" s="76"/>
      <c r="D1372"/>
      <c r="F1372"/>
      <c r="H1372"/>
      <c r="M1372" s="21"/>
      <c r="R1372" s="21"/>
      <c r="W1372"/>
      <c r="AB1372"/>
    </row>
    <row r="1373" spans="1:28" x14ac:dyDescent="0.2">
      <c r="A1373" s="76"/>
      <c r="D1373"/>
      <c r="F1373"/>
      <c r="H1373"/>
      <c r="M1373" s="21"/>
      <c r="R1373" s="21"/>
      <c r="W1373"/>
      <c r="AB1373"/>
    </row>
    <row r="1374" spans="1:28" x14ac:dyDescent="0.2">
      <c r="A1374" s="76"/>
      <c r="D1374"/>
      <c r="F1374"/>
      <c r="H1374"/>
      <c r="M1374" s="21"/>
      <c r="R1374" s="21"/>
      <c r="W1374"/>
      <c r="AB1374"/>
    </row>
    <row r="1375" spans="1:28" x14ac:dyDescent="0.2">
      <c r="A1375" s="76"/>
      <c r="D1375"/>
      <c r="F1375"/>
      <c r="H1375"/>
      <c r="M1375" s="21"/>
      <c r="R1375" s="21"/>
      <c r="W1375"/>
      <c r="AB1375"/>
    </row>
    <row r="1376" spans="1:28" x14ac:dyDescent="0.2">
      <c r="A1376" s="76"/>
      <c r="D1376"/>
      <c r="F1376"/>
      <c r="H1376"/>
      <c r="M1376" s="21"/>
      <c r="R1376" s="21"/>
      <c r="W1376"/>
      <c r="AB1376"/>
    </row>
    <row r="1377" spans="1:28" x14ac:dyDescent="0.2">
      <c r="A1377" s="76"/>
      <c r="D1377"/>
      <c r="F1377"/>
      <c r="H1377"/>
      <c r="M1377" s="21"/>
      <c r="R1377" s="21"/>
      <c r="W1377"/>
      <c r="AB1377"/>
    </row>
    <row r="1378" spans="1:28" x14ac:dyDescent="0.2">
      <c r="A1378" s="76"/>
      <c r="D1378"/>
      <c r="F1378"/>
      <c r="H1378"/>
      <c r="M1378" s="21"/>
      <c r="R1378" s="21"/>
      <c r="W1378"/>
      <c r="AB1378"/>
    </row>
    <row r="1379" spans="1:28" x14ac:dyDescent="0.2">
      <c r="A1379" s="76"/>
      <c r="D1379"/>
      <c r="F1379"/>
      <c r="H1379"/>
      <c r="M1379" s="21"/>
      <c r="R1379" s="21"/>
      <c r="W1379"/>
      <c r="AB1379"/>
    </row>
    <row r="1380" spans="1:28" x14ac:dyDescent="0.2">
      <c r="A1380" s="76"/>
      <c r="D1380"/>
      <c r="F1380"/>
      <c r="H1380"/>
      <c r="M1380" s="21"/>
      <c r="R1380" s="21"/>
      <c r="W1380"/>
      <c r="AB1380"/>
    </row>
    <row r="1381" spans="1:28" x14ac:dyDescent="0.2">
      <c r="A1381" s="76"/>
      <c r="D1381"/>
      <c r="F1381"/>
      <c r="H1381"/>
      <c r="M1381" s="21"/>
      <c r="R1381" s="21"/>
      <c r="W1381"/>
      <c r="AB1381"/>
    </row>
    <row r="1382" spans="1:28" x14ac:dyDescent="0.2">
      <c r="A1382" s="76"/>
      <c r="D1382"/>
      <c r="F1382"/>
      <c r="H1382"/>
      <c r="M1382" s="21"/>
      <c r="R1382" s="21"/>
      <c r="W1382"/>
      <c r="AB1382"/>
    </row>
    <row r="1383" spans="1:28" x14ac:dyDescent="0.2">
      <c r="A1383" s="76"/>
      <c r="D1383"/>
      <c r="F1383"/>
      <c r="H1383"/>
      <c r="M1383" s="21"/>
      <c r="R1383" s="21"/>
      <c r="W1383"/>
      <c r="AB1383"/>
    </row>
    <row r="1384" spans="1:28" x14ac:dyDescent="0.2">
      <c r="A1384" s="76"/>
      <c r="D1384"/>
      <c r="F1384"/>
      <c r="H1384"/>
      <c r="M1384" s="21"/>
      <c r="R1384" s="21"/>
      <c r="W1384"/>
      <c r="AB1384"/>
    </row>
    <row r="1385" spans="1:28" x14ac:dyDescent="0.2">
      <c r="A1385" s="76"/>
      <c r="D1385"/>
      <c r="F1385"/>
      <c r="H1385"/>
      <c r="M1385" s="21"/>
      <c r="R1385" s="21"/>
      <c r="W1385"/>
      <c r="AB1385"/>
    </row>
    <row r="1386" spans="1:28" x14ac:dyDescent="0.2">
      <c r="A1386" s="76"/>
      <c r="D1386"/>
      <c r="F1386"/>
      <c r="H1386"/>
      <c r="M1386" s="21"/>
      <c r="R1386" s="21"/>
      <c r="W1386"/>
      <c r="AB1386"/>
    </row>
    <row r="1387" spans="1:28" x14ac:dyDescent="0.2">
      <c r="A1387" s="76"/>
      <c r="D1387"/>
      <c r="F1387"/>
      <c r="H1387"/>
      <c r="M1387" s="21"/>
      <c r="R1387" s="21"/>
      <c r="W1387"/>
      <c r="AB1387"/>
    </row>
    <row r="1388" spans="1:28" x14ac:dyDescent="0.2">
      <c r="A1388" s="76"/>
      <c r="D1388"/>
      <c r="F1388"/>
      <c r="H1388"/>
      <c r="M1388" s="21"/>
      <c r="R1388" s="21"/>
      <c r="W1388"/>
      <c r="AB1388"/>
    </row>
    <row r="1389" spans="1:28" x14ac:dyDescent="0.2">
      <c r="A1389" s="76"/>
      <c r="D1389"/>
      <c r="F1389"/>
      <c r="H1389"/>
      <c r="M1389" s="21"/>
      <c r="R1389" s="21"/>
      <c r="W1389"/>
      <c r="AB1389"/>
    </row>
    <row r="1390" spans="1:28" x14ac:dyDescent="0.2">
      <c r="A1390" s="76"/>
      <c r="D1390"/>
      <c r="F1390"/>
      <c r="H1390"/>
      <c r="M1390" s="21"/>
      <c r="R1390" s="21"/>
      <c r="W1390"/>
      <c r="AB1390"/>
    </row>
    <row r="1391" spans="1:28" x14ac:dyDescent="0.2">
      <c r="A1391" s="76"/>
      <c r="D1391"/>
      <c r="F1391"/>
      <c r="H1391"/>
      <c r="M1391" s="21"/>
      <c r="R1391" s="21"/>
      <c r="W1391"/>
      <c r="AB1391"/>
    </row>
    <row r="1392" spans="1:28" x14ac:dyDescent="0.2">
      <c r="A1392" s="76"/>
      <c r="D1392"/>
      <c r="F1392"/>
      <c r="H1392"/>
      <c r="M1392" s="21"/>
      <c r="R1392" s="21"/>
      <c r="W1392"/>
      <c r="AB1392"/>
    </row>
    <row r="1393" spans="1:28" x14ac:dyDescent="0.2">
      <c r="A1393" s="76"/>
      <c r="D1393"/>
      <c r="F1393"/>
      <c r="H1393"/>
      <c r="M1393" s="21"/>
      <c r="R1393" s="21"/>
      <c r="W1393"/>
      <c r="AB1393"/>
    </row>
    <row r="1394" spans="1:28" x14ac:dyDescent="0.2">
      <c r="A1394" s="76"/>
      <c r="D1394"/>
      <c r="F1394"/>
      <c r="H1394"/>
      <c r="M1394" s="21"/>
      <c r="R1394" s="21"/>
      <c r="W1394"/>
      <c r="AB1394"/>
    </row>
    <row r="1395" spans="1:28" x14ac:dyDescent="0.2">
      <c r="A1395" s="76"/>
      <c r="D1395"/>
      <c r="F1395"/>
      <c r="H1395"/>
      <c r="M1395" s="21"/>
      <c r="R1395" s="21"/>
      <c r="W1395"/>
      <c r="AB1395"/>
    </row>
    <row r="1396" spans="1:28" x14ac:dyDescent="0.2">
      <c r="A1396" s="76"/>
      <c r="D1396"/>
      <c r="F1396"/>
      <c r="H1396"/>
      <c r="M1396" s="21"/>
      <c r="R1396" s="21"/>
      <c r="W1396"/>
      <c r="AB1396"/>
    </row>
    <row r="1397" spans="1:28" x14ac:dyDescent="0.2">
      <c r="A1397" s="76"/>
      <c r="D1397"/>
      <c r="F1397"/>
      <c r="H1397"/>
      <c r="M1397" s="21"/>
      <c r="R1397" s="21"/>
      <c r="W1397"/>
      <c r="AB1397"/>
    </row>
    <row r="1398" spans="1:28" x14ac:dyDescent="0.2">
      <c r="A1398" s="76"/>
      <c r="D1398"/>
      <c r="F1398"/>
      <c r="H1398"/>
      <c r="M1398" s="21"/>
      <c r="R1398" s="21"/>
      <c r="W1398"/>
      <c r="AB1398"/>
    </row>
    <row r="1399" spans="1:28" x14ac:dyDescent="0.2">
      <c r="A1399" s="76"/>
      <c r="D1399"/>
      <c r="F1399"/>
      <c r="H1399"/>
      <c r="M1399" s="21"/>
      <c r="R1399" s="21"/>
      <c r="W1399"/>
      <c r="AB1399"/>
    </row>
    <row r="1400" spans="1:28" x14ac:dyDescent="0.2">
      <c r="A1400" s="76"/>
      <c r="D1400"/>
      <c r="F1400"/>
      <c r="H1400"/>
      <c r="M1400" s="21"/>
      <c r="R1400" s="21"/>
      <c r="W1400"/>
      <c r="AB1400"/>
    </row>
    <row r="1401" spans="1:28" x14ac:dyDescent="0.2">
      <c r="A1401" s="76"/>
      <c r="D1401"/>
      <c r="F1401"/>
      <c r="H1401"/>
      <c r="M1401" s="21"/>
      <c r="R1401" s="21"/>
      <c r="W1401"/>
      <c r="AB1401"/>
    </row>
    <row r="1402" spans="1:28" x14ac:dyDescent="0.2">
      <c r="A1402" s="76"/>
      <c r="D1402"/>
      <c r="F1402"/>
      <c r="H1402"/>
      <c r="M1402" s="21"/>
      <c r="R1402" s="21"/>
      <c r="W1402"/>
      <c r="AB1402"/>
    </row>
    <row r="1403" spans="1:28" x14ac:dyDescent="0.2">
      <c r="A1403" s="76"/>
      <c r="D1403"/>
      <c r="F1403"/>
      <c r="H1403"/>
      <c r="M1403" s="21"/>
      <c r="R1403" s="21"/>
      <c r="W1403"/>
      <c r="AB1403"/>
    </row>
    <row r="1404" spans="1:28" x14ac:dyDescent="0.2">
      <c r="A1404" s="76"/>
      <c r="D1404"/>
      <c r="F1404"/>
      <c r="H1404"/>
      <c r="M1404" s="21"/>
      <c r="R1404" s="21"/>
      <c r="W1404"/>
      <c r="AB1404"/>
    </row>
    <row r="1405" spans="1:28" x14ac:dyDescent="0.2">
      <c r="A1405" s="76"/>
      <c r="D1405"/>
      <c r="F1405"/>
      <c r="H1405"/>
      <c r="M1405" s="21"/>
      <c r="R1405" s="21"/>
      <c r="W1405"/>
      <c r="AB1405"/>
    </row>
    <row r="1406" spans="1:28" x14ac:dyDescent="0.2">
      <c r="A1406" s="76"/>
      <c r="D1406"/>
      <c r="F1406"/>
      <c r="H1406"/>
      <c r="M1406" s="21"/>
      <c r="R1406" s="21"/>
      <c r="W1406"/>
      <c r="AB1406"/>
    </row>
    <row r="1407" spans="1:28" x14ac:dyDescent="0.2">
      <c r="A1407" s="76"/>
      <c r="D1407"/>
      <c r="F1407"/>
      <c r="H1407"/>
      <c r="M1407" s="21"/>
      <c r="R1407" s="21"/>
      <c r="W1407"/>
      <c r="AB1407"/>
    </row>
    <row r="1408" spans="1:28" x14ac:dyDescent="0.2">
      <c r="A1408" s="76"/>
      <c r="D1408"/>
      <c r="F1408"/>
      <c r="H1408"/>
      <c r="M1408" s="21"/>
      <c r="R1408" s="21"/>
      <c r="W1408"/>
      <c r="AB1408"/>
    </row>
    <row r="1409" spans="1:28" x14ac:dyDescent="0.2">
      <c r="A1409" s="76"/>
      <c r="D1409"/>
      <c r="F1409"/>
      <c r="H1409"/>
      <c r="M1409" s="21"/>
      <c r="R1409" s="21"/>
      <c r="W1409"/>
      <c r="AB1409"/>
    </row>
    <row r="1410" spans="1:28" x14ac:dyDescent="0.2">
      <c r="A1410" s="76"/>
      <c r="D1410"/>
      <c r="F1410"/>
      <c r="H1410"/>
      <c r="M1410" s="21"/>
      <c r="R1410" s="21"/>
      <c r="W1410"/>
      <c r="AB1410"/>
    </row>
    <row r="1411" spans="1:28" x14ac:dyDescent="0.2">
      <c r="A1411" s="76"/>
      <c r="D1411"/>
      <c r="F1411"/>
      <c r="H1411"/>
      <c r="M1411" s="21"/>
      <c r="R1411" s="21"/>
      <c r="W1411"/>
      <c r="AB1411"/>
    </row>
    <row r="1412" spans="1:28" x14ac:dyDescent="0.2">
      <c r="A1412" s="76"/>
      <c r="D1412"/>
      <c r="F1412"/>
      <c r="H1412"/>
      <c r="M1412" s="21"/>
      <c r="R1412" s="21"/>
      <c r="W1412"/>
      <c r="AB1412"/>
    </row>
    <row r="1413" spans="1:28" x14ac:dyDescent="0.2">
      <c r="A1413" s="76"/>
      <c r="D1413"/>
      <c r="F1413"/>
      <c r="H1413"/>
      <c r="M1413" s="21"/>
      <c r="R1413" s="21"/>
      <c r="W1413"/>
      <c r="AB1413"/>
    </row>
    <row r="1414" spans="1:28" x14ac:dyDescent="0.2">
      <c r="A1414" s="76"/>
      <c r="D1414"/>
      <c r="F1414"/>
      <c r="H1414"/>
      <c r="M1414" s="21"/>
      <c r="R1414" s="21"/>
      <c r="W1414"/>
      <c r="AB1414"/>
    </row>
    <row r="1415" spans="1:28" x14ac:dyDescent="0.2">
      <c r="A1415" s="76"/>
      <c r="D1415"/>
      <c r="F1415"/>
      <c r="H1415"/>
      <c r="M1415" s="21"/>
      <c r="R1415" s="21"/>
      <c r="W1415"/>
      <c r="AB1415"/>
    </row>
    <row r="1416" spans="1:28" x14ac:dyDescent="0.2">
      <c r="A1416" s="76"/>
      <c r="D1416"/>
      <c r="F1416"/>
      <c r="H1416"/>
      <c r="M1416" s="21"/>
      <c r="R1416" s="21"/>
      <c r="W1416"/>
      <c r="AB1416"/>
    </row>
    <row r="1417" spans="1:28" x14ac:dyDescent="0.2">
      <c r="A1417" s="76"/>
      <c r="D1417"/>
      <c r="F1417"/>
      <c r="H1417"/>
      <c r="M1417" s="21"/>
      <c r="R1417" s="21"/>
      <c r="W1417"/>
      <c r="AB1417"/>
    </row>
    <row r="1418" spans="1:28" x14ac:dyDescent="0.2">
      <c r="A1418" s="76"/>
      <c r="D1418"/>
      <c r="F1418"/>
      <c r="H1418"/>
      <c r="M1418" s="21"/>
      <c r="R1418" s="21"/>
      <c r="W1418"/>
      <c r="AB1418"/>
    </row>
    <row r="1419" spans="1:28" x14ac:dyDescent="0.2">
      <c r="A1419" s="76"/>
      <c r="D1419"/>
      <c r="F1419"/>
      <c r="H1419"/>
      <c r="M1419" s="21"/>
      <c r="R1419" s="21"/>
      <c r="W1419"/>
      <c r="AB1419"/>
    </row>
    <row r="1420" spans="1:28" x14ac:dyDescent="0.2">
      <c r="A1420" s="76"/>
      <c r="D1420"/>
      <c r="F1420"/>
      <c r="H1420"/>
      <c r="M1420" s="21"/>
      <c r="R1420" s="21"/>
      <c r="W1420"/>
      <c r="AB1420"/>
    </row>
    <row r="1421" spans="1:28" x14ac:dyDescent="0.2">
      <c r="A1421" s="76"/>
      <c r="D1421"/>
      <c r="F1421"/>
      <c r="H1421"/>
      <c r="M1421" s="21"/>
      <c r="R1421" s="21"/>
      <c r="W1421"/>
      <c r="AB1421"/>
    </row>
    <row r="1422" spans="1:28" x14ac:dyDescent="0.2">
      <c r="A1422" s="76"/>
      <c r="D1422"/>
      <c r="F1422"/>
      <c r="H1422"/>
      <c r="M1422" s="21"/>
      <c r="R1422" s="21"/>
      <c r="W1422"/>
      <c r="AB1422"/>
    </row>
    <row r="1423" spans="1:28" x14ac:dyDescent="0.2">
      <c r="A1423" s="76"/>
      <c r="D1423"/>
      <c r="F1423"/>
      <c r="H1423"/>
      <c r="M1423" s="21"/>
      <c r="R1423" s="21"/>
      <c r="W1423"/>
      <c r="AB1423"/>
    </row>
    <row r="1424" spans="1:28" x14ac:dyDescent="0.2">
      <c r="A1424" s="76"/>
      <c r="D1424"/>
      <c r="F1424"/>
      <c r="H1424"/>
      <c r="M1424" s="21"/>
      <c r="R1424" s="21"/>
      <c r="W1424"/>
      <c r="AB1424"/>
    </row>
    <row r="1425" spans="1:28" x14ac:dyDescent="0.2">
      <c r="A1425" s="76"/>
      <c r="D1425"/>
      <c r="F1425"/>
      <c r="H1425"/>
      <c r="M1425" s="21"/>
      <c r="R1425" s="21"/>
      <c r="W1425"/>
      <c r="AB1425"/>
    </row>
    <row r="1426" spans="1:28" x14ac:dyDescent="0.2">
      <c r="A1426" s="76"/>
      <c r="D1426"/>
      <c r="F1426"/>
      <c r="H1426"/>
      <c r="M1426" s="21"/>
      <c r="R1426" s="21"/>
      <c r="W1426"/>
      <c r="AB1426"/>
    </row>
    <row r="1427" spans="1:28" x14ac:dyDescent="0.2">
      <c r="A1427" s="76"/>
      <c r="D1427"/>
      <c r="F1427"/>
      <c r="H1427"/>
      <c r="M1427" s="21"/>
      <c r="R1427" s="21"/>
      <c r="W1427"/>
      <c r="AB1427"/>
    </row>
    <row r="1428" spans="1:28" x14ac:dyDescent="0.2">
      <c r="A1428" s="76"/>
      <c r="D1428"/>
      <c r="F1428"/>
      <c r="H1428"/>
      <c r="M1428" s="21"/>
      <c r="R1428" s="21"/>
      <c r="W1428"/>
      <c r="AB1428"/>
    </row>
    <row r="1429" spans="1:28" x14ac:dyDescent="0.2">
      <c r="A1429" s="76"/>
      <c r="D1429"/>
      <c r="F1429"/>
      <c r="H1429"/>
      <c r="M1429" s="21"/>
      <c r="R1429" s="21"/>
      <c r="W1429"/>
      <c r="AB1429"/>
    </row>
    <row r="1430" spans="1:28" x14ac:dyDescent="0.2">
      <c r="A1430" s="76"/>
      <c r="D1430"/>
      <c r="F1430"/>
      <c r="H1430"/>
      <c r="M1430" s="21"/>
      <c r="R1430" s="21"/>
      <c r="W1430"/>
      <c r="AB1430"/>
    </row>
    <row r="1431" spans="1:28" x14ac:dyDescent="0.2">
      <c r="A1431" s="76"/>
      <c r="D1431"/>
      <c r="F1431"/>
      <c r="H1431"/>
      <c r="M1431" s="21"/>
      <c r="R1431" s="21"/>
      <c r="W1431"/>
      <c r="AB1431"/>
    </row>
    <row r="1432" spans="1:28" x14ac:dyDescent="0.2">
      <c r="A1432" s="76"/>
      <c r="D1432"/>
      <c r="F1432"/>
      <c r="H1432"/>
      <c r="M1432" s="21"/>
      <c r="R1432" s="21"/>
      <c r="W1432"/>
      <c r="AB1432"/>
    </row>
    <row r="1433" spans="1:28" x14ac:dyDescent="0.2">
      <c r="A1433" s="76"/>
      <c r="D1433"/>
      <c r="F1433"/>
      <c r="H1433"/>
      <c r="M1433" s="21"/>
      <c r="R1433" s="21"/>
      <c r="W1433"/>
      <c r="AB1433"/>
    </row>
    <row r="1434" spans="1:28" x14ac:dyDescent="0.2">
      <c r="A1434" s="76"/>
      <c r="D1434"/>
      <c r="F1434"/>
      <c r="H1434"/>
      <c r="M1434" s="21"/>
      <c r="R1434" s="21"/>
      <c r="W1434"/>
      <c r="AB1434"/>
    </row>
    <row r="1435" spans="1:28" x14ac:dyDescent="0.2">
      <c r="A1435" s="76"/>
      <c r="D1435"/>
      <c r="F1435"/>
      <c r="H1435"/>
      <c r="M1435" s="21"/>
      <c r="R1435" s="21"/>
      <c r="W1435"/>
      <c r="AB1435"/>
    </row>
    <row r="1436" spans="1:28" x14ac:dyDescent="0.2">
      <c r="A1436" s="76"/>
      <c r="D1436"/>
      <c r="F1436"/>
      <c r="H1436"/>
      <c r="M1436" s="21"/>
      <c r="R1436" s="21"/>
      <c r="W1436"/>
      <c r="AB1436"/>
    </row>
    <row r="1437" spans="1:28" x14ac:dyDescent="0.2">
      <c r="A1437" s="76"/>
      <c r="D1437"/>
      <c r="F1437"/>
      <c r="H1437"/>
      <c r="M1437" s="21"/>
      <c r="R1437" s="21"/>
      <c r="W1437"/>
      <c r="AB1437"/>
    </row>
    <row r="1438" spans="1:28" x14ac:dyDescent="0.2">
      <c r="A1438" s="76"/>
      <c r="D1438"/>
      <c r="F1438"/>
      <c r="H1438"/>
      <c r="M1438" s="21"/>
      <c r="R1438" s="21"/>
      <c r="W1438"/>
      <c r="AB1438"/>
    </row>
    <row r="1439" spans="1:28" x14ac:dyDescent="0.2">
      <c r="A1439" s="76"/>
      <c r="D1439"/>
      <c r="F1439"/>
      <c r="H1439"/>
      <c r="M1439" s="21"/>
      <c r="R1439" s="21"/>
      <c r="W1439"/>
      <c r="AB1439"/>
    </row>
    <row r="1440" spans="1:28" x14ac:dyDescent="0.2">
      <c r="A1440" s="76"/>
      <c r="D1440"/>
      <c r="F1440"/>
      <c r="H1440"/>
      <c r="M1440" s="21"/>
      <c r="R1440" s="21"/>
      <c r="W1440"/>
      <c r="AB1440"/>
    </row>
    <row r="1441" spans="1:28" x14ac:dyDescent="0.2">
      <c r="A1441" s="76"/>
      <c r="D1441"/>
      <c r="F1441"/>
      <c r="H1441"/>
      <c r="M1441" s="21"/>
      <c r="R1441" s="21"/>
      <c r="W1441"/>
      <c r="AB1441"/>
    </row>
    <row r="1442" spans="1:28" x14ac:dyDescent="0.2">
      <c r="A1442" s="76"/>
      <c r="D1442"/>
      <c r="F1442"/>
      <c r="H1442"/>
      <c r="M1442" s="21"/>
      <c r="R1442" s="21"/>
      <c r="W1442"/>
      <c r="AB1442"/>
    </row>
    <row r="1443" spans="1:28" x14ac:dyDescent="0.2">
      <c r="A1443" s="76"/>
      <c r="D1443"/>
      <c r="F1443"/>
      <c r="H1443"/>
      <c r="M1443" s="21"/>
      <c r="R1443" s="21"/>
      <c r="W1443"/>
      <c r="AB1443"/>
    </row>
    <row r="1444" spans="1:28" x14ac:dyDescent="0.2">
      <c r="A1444" s="76"/>
      <c r="D1444"/>
      <c r="F1444"/>
      <c r="H1444"/>
      <c r="M1444" s="21"/>
      <c r="R1444" s="21"/>
      <c r="W1444"/>
      <c r="AB1444"/>
    </row>
    <row r="1445" spans="1:28" x14ac:dyDescent="0.2">
      <c r="A1445" s="76"/>
      <c r="D1445"/>
      <c r="F1445"/>
      <c r="H1445"/>
      <c r="M1445" s="21"/>
      <c r="R1445" s="21"/>
      <c r="W1445"/>
      <c r="AB1445"/>
    </row>
    <row r="1446" spans="1:28" x14ac:dyDescent="0.2">
      <c r="A1446" s="76"/>
      <c r="D1446"/>
      <c r="F1446"/>
      <c r="H1446"/>
      <c r="M1446" s="21"/>
      <c r="R1446" s="21"/>
      <c r="W1446"/>
      <c r="AB1446"/>
    </row>
    <row r="1447" spans="1:28" x14ac:dyDescent="0.2">
      <c r="A1447" s="76"/>
      <c r="D1447"/>
      <c r="F1447"/>
      <c r="H1447"/>
      <c r="M1447" s="21"/>
      <c r="R1447" s="21"/>
      <c r="W1447"/>
      <c r="AB1447"/>
    </row>
    <row r="1448" spans="1:28" x14ac:dyDescent="0.2">
      <c r="A1448" s="76"/>
      <c r="D1448"/>
      <c r="F1448"/>
      <c r="H1448"/>
      <c r="M1448" s="21"/>
      <c r="R1448" s="21"/>
      <c r="W1448"/>
      <c r="AB1448"/>
    </row>
    <row r="1449" spans="1:28" x14ac:dyDescent="0.2">
      <c r="A1449" s="76"/>
      <c r="D1449"/>
      <c r="F1449"/>
      <c r="H1449"/>
      <c r="M1449" s="21"/>
      <c r="R1449" s="21"/>
      <c r="W1449"/>
      <c r="AB1449"/>
    </row>
    <row r="1450" spans="1:28" x14ac:dyDescent="0.2">
      <c r="A1450" s="76"/>
      <c r="D1450"/>
      <c r="F1450"/>
      <c r="H1450"/>
      <c r="M1450" s="21"/>
      <c r="R1450" s="21"/>
      <c r="W1450"/>
      <c r="AB1450"/>
    </row>
    <row r="1451" spans="1:28" x14ac:dyDescent="0.2">
      <c r="A1451" s="76"/>
      <c r="D1451"/>
      <c r="F1451"/>
      <c r="H1451"/>
      <c r="M1451" s="21"/>
      <c r="R1451" s="21"/>
      <c r="W1451"/>
      <c r="AB1451"/>
    </row>
    <row r="1452" spans="1:28" x14ac:dyDescent="0.2">
      <c r="A1452" s="76"/>
      <c r="D1452"/>
      <c r="F1452"/>
      <c r="H1452"/>
      <c r="M1452" s="21"/>
      <c r="R1452" s="21"/>
      <c r="W1452"/>
      <c r="AB1452"/>
    </row>
    <row r="1453" spans="1:28" x14ac:dyDescent="0.2">
      <c r="A1453" s="76"/>
      <c r="D1453"/>
      <c r="F1453"/>
      <c r="H1453"/>
      <c r="M1453" s="21"/>
      <c r="R1453" s="21"/>
      <c r="W1453"/>
      <c r="AB1453"/>
    </row>
    <row r="1454" spans="1:28" x14ac:dyDescent="0.2">
      <c r="A1454" s="76"/>
      <c r="D1454"/>
      <c r="F1454"/>
      <c r="H1454"/>
      <c r="M1454" s="21"/>
      <c r="R1454" s="21"/>
      <c r="W1454"/>
      <c r="AB1454"/>
    </row>
    <row r="1455" spans="1:28" x14ac:dyDescent="0.2">
      <c r="A1455" s="76"/>
      <c r="D1455"/>
      <c r="F1455"/>
      <c r="H1455"/>
      <c r="M1455" s="21"/>
      <c r="R1455" s="21"/>
      <c r="W1455"/>
      <c r="AB1455"/>
    </row>
    <row r="1456" spans="1:28" x14ac:dyDescent="0.2">
      <c r="A1456" s="76"/>
      <c r="D1456"/>
      <c r="F1456"/>
      <c r="H1456"/>
      <c r="M1456" s="21"/>
      <c r="R1456" s="21"/>
      <c r="W1456"/>
      <c r="AB1456"/>
    </row>
    <row r="1457" spans="1:28" x14ac:dyDescent="0.2">
      <c r="A1457" s="76"/>
      <c r="D1457"/>
      <c r="F1457"/>
      <c r="H1457"/>
      <c r="M1457" s="21"/>
      <c r="R1457" s="21"/>
      <c r="W1457"/>
      <c r="AB1457"/>
    </row>
    <row r="1458" spans="1:28" x14ac:dyDescent="0.2">
      <c r="A1458" s="76"/>
      <c r="D1458"/>
      <c r="F1458"/>
      <c r="H1458"/>
      <c r="M1458" s="21"/>
      <c r="R1458" s="21"/>
      <c r="W1458"/>
      <c r="AB1458"/>
    </row>
    <row r="1459" spans="1:28" x14ac:dyDescent="0.2">
      <c r="A1459" s="76"/>
      <c r="D1459"/>
      <c r="F1459"/>
      <c r="H1459"/>
      <c r="M1459" s="21"/>
      <c r="R1459" s="21"/>
      <c r="W1459"/>
      <c r="AB1459"/>
    </row>
    <row r="1460" spans="1:28" x14ac:dyDescent="0.2">
      <c r="A1460" s="76"/>
      <c r="D1460"/>
      <c r="F1460"/>
      <c r="H1460"/>
      <c r="M1460" s="21"/>
      <c r="R1460" s="21"/>
      <c r="W1460"/>
      <c r="AB1460"/>
    </row>
    <row r="1461" spans="1:28" x14ac:dyDescent="0.2">
      <c r="A1461" s="76"/>
      <c r="D1461"/>
      <c r="F1461"/>
      <c r="H1461"/>
      <c r="M1461" s="21"/>
      <c r="R1461" s="21"/>
      <c r="W1461"/>
      <c r="AB1461"/>
    </row>
    <row r="1462" spans="1:28" x14ac:dyDescent="0.2">
      <c r="A1462" s="76"/>
      <c r="D1462"/>
      <c r="F1462"/>
      <c r="H1462"/>
      <c r="M1462" s="21"/>
      <c r="R1462" s="21"/>
      <c r="W1462"/>
      <c r="AB1462"/>
    </row>
    <row r="1463" spans="1:28" x14ac:dyDescent="0.2">
      <c r="A1463" s="76"/>
      <c r="D1463"/>
      <c r="F1463"/>
      <c r="H1463"/>
      <c r="M1463" s="21"/>
      <c r="R1463" s="21"/>
      <c r="W1463"/>
      <c r="AB1463"/>
    </row>
    <row r="1464" spans="1:28" x14ac:dyDescent="0.2">
      <c r="A1464" s="76"/>
      <c r="D1464"/>
      <c r="F1464"/>
      <c r="H1464"/>
      <c r="M1464" s="21"/>
      <c r="R1464" s="21"/>
      <c r="W1464"/>
      <c r="AB1464"/>
    </row>
    <row r="1465" spans="1:28" x14ac:dyDescent="0.2">
      <c r="A1465" s="76"/>
      <c r="D1465"/>
      <c r="F1465"/>
      <c r="H1465"/>
      <c r="M1465" s="21"/>
      <c r="R1465" s="21"/>
      <c r="W1465"/>
      <c r="AB1465"/>
    </row>
    <row r="1466" spans="1:28" x14ac:dyDescent="0.2">
      <c r="A1466" s="76"/>
      <c r="D1466"/>
      <c r="F1466"/>
      <c r="H1466"/>
      <c r="M1466" s="21"/>
      <c r="R1466" s="21"/>
      <c r="W1466"/>
      <c r="AB1466"/>
    </row>
    <row r="1467" spans="1:28" x14ac:dyDescent="0.2">
      <c r="A1467" s="76"/>
      <c r="D1467"/>
      <c r="F1467"/>
      <c r="H1467"/>
      <c r="M1467" s="21"/>
      <c r="R1467" s="21"/>
      <c r="W1467"/>
      <c r="AB1467"/>
    </row>
    <row r="1468" spans="1:28" x14ac:dyDescent="0.2">
      <c r="A1468" s="76"/>
      <c r="D1468"/>
      <c r="F1468"/>
      <c r="H1468"/>
      <c r="M1468" s="21"/>
      <c r="R1468" s="21"/>
      <c r="W1468"/>
      <c r="AB1468"/>
    </row>
    <row r="1469" spans="1:28" x14ac:dyDescent="0.2">
      <c r="A1469" s="76"/>
      <c r="D1469"/>
      <c r="F1469"/>
      <c r="H1469"/>
      <c r="M1469" s="21"/>
      <c r="R1469" s="21"/>
      <c r="W1469"/>
      <c r="AB1469"/>
    </row>
    <row r="1470" spans="1:28" x14ac:dyDescent="0.2">
      <c r="A1470" s="76"/>
      <c r="D1470"/>
      <c r="F1470"/>
      <c r="H1470"/>
      <c r="M1470" s="21"/>
      <c r="R1470" s="21"/>
      <c r="W1470"/>
      <c r="AB1470"/>
    </row>
    <row r="1471" spans="1:28" x14ac:dyDescent="0.2">
      <c r="A1471" s="76"/>
      <c r="D1471"/>
      <c r="F1471"/>
      <c r="H1471"/>
      <c r="M1471" s="21"/>
      <c r="R1471" s="21"/>
      <c r="W1471"/>
      <c r="AB1471"/>
    </row>
    <row r="1472" spans="1:28" x14ac:dyDescent="0.2">
      <c r="A1472" s="76"/>
      <c r="D1472"/>
      <c r="F1472"/>
      <c r="H1472"/>
      <c r="M1472" s="21"/>
      <c r="R1472" s="21"/>
      <c r="W1472"/>
      <c r="AB1472"/>
    </row>
    <row r="1473" spans="1:28" x14ac:dyDescent="0.2">
      <c r="A1473" s="76"/>
      <c r="D1473"/>
      <c r="F1473"/>
      <c r="H1473"/>
      <c r="M1473" s="21"/>
      <c r="R1473" s="21"/>
      <c r="W1473"/>
      <c r="AB1473"/>
    </row>
    <row r="1474" spans="1:28" x14ac:dyDescent="0.2">
      <c r="A1474" s="76"/>
      <c r="D1474"/>
      <c r="F1474"/>
      <c r="H1474"/>
      <c r="M1474" s="21"/>
      <c r="R1474" s="21"/>
      <c r="W1474"/>
      <c r="AB1474"/>
    </row>
    <row r="1475" spans="1:28" x14ac:dyDescent="0.2">
      <c r="A1475" s="76"/>
      <c r="D1475"/>
      <c r="F1475"/>
      <c r="H1475"/>
      <c r="M1475" s="21"/>
      <c r="R1475" s="21"/>
      <c r="W1475"/>
      <c r="AB1475"/>
    </row>
    <row r="1476" spans="1:28" x14ac:dyDescent="0.2">
      <c r="A1476" s="76"/>
      <c r="D1476"/>
      <c r="F1476"/>
      <c r="H1476"/>
      <c r="M1476" s="21"/>
      <c r="R1476" s="21"/>
      <c r="W1476"/>
      <c r="AB1476"/>
    </row>
    <row r="1477" spans="1:28" x14ac:dyDescent="0.2">
      <c r="A1477" s="76"/>
      <c r="D1477"/>
      <c r="F1477"/>
      <c r="H1477"/>
      <c r="M1477" s="21"/>
      <c r="R1477" s="21"/>
      <c r="W1477"/>
      <c r="AB1477"/>
    </row>
    <row r="1478" spans="1:28" x14ac:dyDescent="0.2">
      <c r="A1478" s="76"/>
      <c r="D1478"/>
      <c r="F1478"/>
      <c r="H1478"/>
      <c r="M1478" s="21"/>
      <c r="R1478" s="21"/>
      <c r="W1478"/>
      <c r="AB1478"/>
    </row>
    <row r="1479" spans="1:28" x14ac:dyDescent="0.2">
      <c r="A1479" s="76"/>
      <c r="D1479"/>
      <c r="F1479"/>
      <c r="H1479"/>
      <c r="M1479" s="21"/>
      <c r="R1479" s="21"/>
      <c r="W1479"/>
      <c r="AB1479"/>
    </row>
    <row r="1480" spans="1:28" x14ac:dyDescent="0.2">
      <c r="A1480" s="76"/>
      <c r="D1480"/>
      <c r="F1480"/>
      <c r="H1480"/>
      <c r="M1480" s="21"/>
      <c r="R1480" s="21"/>
      <c r="W1480"/>
      <c r="AB1480"/>
    </row>
    <row r="1481" spans="1:28" x14ac:dyDescent="0.2">
      <c r="A1481" s="76"/>
      <c r="D1481"/>
      <c r="F1481"/>
      <c r="H1481"/>
      <c r="M1481" s="21"/>
      <c r="R1481" s="21"/>
      <c r="W1481"/>
      <c r="AB1481"/>
    </row>
    <row r="1482" spans="1:28" x14ac:dyDescent="0.2">
      <c r="A1482" s="76"/>
      <c r="D1482"/>
      <c r="F1482"/>
      <c r="H1482"/>
      <c r="M1482" s="21"/>
      <c r="R1482" s="21"/>
      <c r="W1482"/>
      <c r="AB1482"/>
    </row>
    <row r="1483" spans="1:28" x14ac:dyDescent="0.2">
      <c r="A1483" s="76"/>
      <c r="D1483"/>
      <c r="F1483"/>
      <c r="H1483"/>
      <c r="M1483" s="21"/>
      <c r="R1483" s="21"/>
      <c r="W1483"/>
      <c r="AB1483"/>
    </row>
    <row r="1484" spans="1:28" x14ac:dyDescent="0.2">
      <c r="A1484" s="76"/>
      <c r="D1484"/>
      <c r="F1484"/>
      <c r="H1484"/>
      <c r="M1484" s="21"/>
      <c r="R1484" s="21"/>
      <c r="W1484"/>
      <c r="AB1484"/>
    </row>
    <row r="1485" spans="1:28" x14ac:dyDescent="0.2">
      <c r="A1485" s="76"/>
      <c r="D1485"/>
      <c r="F1485"/>
      <c r="H1485"/>
      <c r="M1485" s="21"/>
      <c r="R1485" s="21"/>
      <c r="W1485"/>
      <c r="AB1485"/>
    </row>
    <row r="1486" spans="1:28" x14ac:dyDescent="0.2">
      <c r="A1486" s="76"/>
      <c r="D1486"/>
      <c r="F1486"/>
      <c r="H1486"/>
      <c r="M1486" s="21"/>
      <c r="R1486" s="21"/>
      <c r="W1486"/>
      <c r="AB1486"/>
    </row>
    <row r="1487" spans="1:28" x14ac:dyDescent="0.2">
      <c r="A1487" s="76"/>
      <c r="D1487"/>
      <c r="F1487"/>
      <c r="H1487"/>
      <c r="M1487" s="21"/>
      <c r="R1487" s="21"/>
      <c r="W1487"/>
      <c r="AB1487"/>
    </row>
    <row r="1488" spans="1:28" x14ac:dyDescent="0.2">
      <c r="A1488" s="76"/>
      <c r="D1488"/>
      <c r="F1488"/>
      <c r="H1488"/>
      <c r="M1488" s="21"/>
      <c r="R1488" s="21"/>
      <c r="W1488"/>
      <c r="AB1488"/>
    </row>
    <row r="1489" spans="1:28" x14ac:dyDescent="0.2">
      <c r="A1489" s="76"/>
      <c r="D1489"/>
      <c r="F1489"/>
      <c r="H1489"/>
      <c r="M1489" s="21"/>
      <c r="R1489" s="21"/>
      <c r="W1489"/>
      <c r="AB1489"/>
    </row>
    <row r="1490" spans="1:28" x14ac:dyDescent="0.2">
      <c r="A1490" s="76"/>
      <c r="D1490"/>
      <c r="F1490"/>
      <c r="H1490"/>
      <c r="M1490" s="21"/>
      <c r="R1490" s="21"/>
      <c r="W1490"/>
      <c r="AB1490"/>
    </row>
    <row r="1491" spans="1:28" x14ac:dyDescent="0.2">
      <c r="A1491" s="76"/>
      <c r="D1491"/>
      <c r="F1491"/>
      <c r="H1491"/>
      <c r="M1491" s="21"/>
      <c r="R1491" s="21"/>
      <c r="W1491"/>
      <c r="AB1491"/>
    </row>
    <row r="1492" spans="1:28" x14ac:dyDescent="0.2">
      <c r="A1492" s="76"/>
      <c r="D1492"/>
      <c r="F1492"/>
      <c r="H1492"/>
      <c r="M1492" s="21"/>
      <c r="R1492" s="21"/>
      <c r="W1492"/>
      <c r="AB1492"/>
    </row>
    <row r="1493" spans="1:28" x14ac:dyDescent="0.2">
      <c r="A1493" s="76"/>
      <c r="D1493"/>
      <c r="F1493"/>
      <c r="H1493"/>
      <c r="M1493" s="21"/>
      <c r="R1493" s="21"/>
      <c r="W1493"/>
      <c r="AB1493"/>
    </row>
    <row r="1494" spans="1:28" x14ac:dyDescent="0.2">
      <c r="A1494" s="76"/>
      <c r="D1494"/>
      <c r="F1494"/>
      <c r="H1494"/>
      <c r="M1494" s="21"/>
      <c r="R1494" s="21"/>
      <c r="W1494"/>
      <c r="AB1494"/>
    </row>
    <row r="1495" spans="1:28" x14ac:dyDescent="0.2">
      <c r="A1495" s="76"/>
      <c r="D1495"/>
      <c r="F1495"/>
      <c r="H1495"/>
      <c r="M1495" s="21"/>
      <c r="R1495" s="21"/>
      <c r="W1495"/>
      <c r="AB1495"/>
    </row>
    <row r="1496" spans="1:28" x14ac:dyDescent="0.2">
      <c r="A1496" s="76"/>
      <c r="D1496"/>
      <c r="F1496"/>
      <c r="H1496"/>
      <c r="M1496" s="21"/>
      <c r="R1496" s="21"/>
      <c r="W1496"/>
      <c r="AB1496"/>
    </row>
    <row r="1497" spans="1:28" x14ac:dyDescent="0.2">
      <c r="A1497" s="76"/>
      <c r="D1497"/>
      <c r="F1497"/>
      <c r="H1497"/>
      <c r="M1497" s="21"/>
      <c r="R1497" s="21"/>
      <c r="W1497"/>
      <c r="AB1497"/>
    </row>
    <row r="1498" spans="1:28" x14ac:dyDescent="0.2">
      <c r="A1498" s="76"/>
      <c r="D1498"/>
      <c r="F1498"/>
      <c r="H1498"/>
      <c r="M1498" s="21"/>
      <c r="R1498" s="21"/>
      <c r="W1498"/>
      <c r="AB1498"/>
    </row>
    <row r="1499" spans="1:28" x14ac:dyDescent="0.2">
      <c r="A1499" s="76"/>
      <c r="D1499"/>
      <c r="F1499"/>
      <c r="H1499"/>
      <c r="M1499" s="21"/>
      <c r="R1499" s="21"/>
      <c r="W1499"/>
      <c r="AB1499"/>
    </row>
    <row r="1500" spans="1:28" x14ac:dyDescent="0.2">
      <c r="A1500" s="76"/>
      <c r="D1500"/>
      <c r="F1500"/>
      <c r="H1500"/>
      <c r="M1500" s="21"/>
      <c r="R1500" s="21"/>
      <c r="W1500"/>
      <c r="AB1500"/>
    </row>
    <row r="1501" spans="1:28" x14ac:dyDescent="0.2">
      <c r="A1501" s="76"/>
      <c r="D1501"/>
      <c r="F1501"/>
      <c r="H1501"/>
      <c r="M1501" s="21"/>
      <c r="R1501" s="21"/>
      <c r="W1501"/>
      <c r="AB1501"/>
    </row>
    <row r="1502" spans="1:28" x14ac:dyDescent="0.2">
      <c r="A1502" s="76"/>
      <c r="D1502"/>
      <c r="F1502"/>
      <c r="H1502"/>
      <c r="M1502" s="21"/>
      <c r="R1502" s="21"/>
      <c r="W1502"/>
      <c r="AB1502"/>
    </row>
    <row r="1503" spans="1:28" x14ac:dyDescent="0.2">
      <c r="A1503" s="76"/>
      <c r="D1503"/>
      <c r="F1503"/>
      <c r="H1503"/>
      <c r="M1503" s="21"/>
      <c r="R1503" s="21"/>
      <c r="W1503"/>
      <c r="AB1503"/>
    </row>
    <row r="1504" spans="1:28" x14ac:dyDescent="0.2">
      <c r="A1504" s="76"/>
      <c r="D1504"/>
      <c r="F1504"/>
      <c r="H1504"/>
      <c r="M1504" s="21"/>
      <c r="R1504" s="21"/>
      <c r="W1504"/>
      <c r="AB1504"/>
    </row>
    <row r="1505" spans="1:28" x14ac:dyDescent="0.2">
      <c r="A1505" s="76"/>
      <c r="D1505"/>
      <c r="F1505"/>
      <c r="H1505"/>
      <c r="M1505" s="21"/>
      <c r="R1505" s="21"/>
      <c r="W1505"/>
      <c r="AB1505"/>
    </row>
    <row r="1506" spans="1:28" x14ac:dyDescent="0.2">
      <c r="A1506" s="76"/>
      <c r="D1506"/>
      <c r="F1506"/>
      <c r="H1506"/>
      <c r="M1506" s="21"/>
      <c r="R1506" s="21"/>
      <c r="W1506"/>
      <c r="AB1506"/>
    </row>
    <row r="1507" spans="1:28" x14ac:dyDescent="0.2">
      <c r="A1507" s="76"/>
      <c r="D1507"/>
      <c r="F1507"/>
      <c r="H1507"/>
      <c r="M1507" s="21"/>
      <c r="R1507" s="21"/>
      <c r="W1507"/>
      <c r="AB1507"/>
    </row>
    <row r="1508" spans="1:28" x14ac:dyDescent="0.2">
      <c r="A1508" s="76"/>
      <c r="D1508"/>
      <c r="F1508"/>
      <c r="H1508"/>
      <c r="M1508" s="21"/>
      <c r="R1508" s="21"/>
      <c r="W1508"/>
      <c r="AB1508"/>
    </row>
    <row r="1509" spans="1:28" x14ac:dyDescent="0.2">
      <c r="A1509" s="76"/>
      <c r="D1509"/>
      <c r="F1509"/>
      <c r="H1509"/>
      <c r="M1509" s="21"/>
      <c r="R1509" s="21"/>
      <c r="W1509"/>
      <c r="AB1509"/>
    </row>
    <row r="1510" spans="1:28" x14ac:dyDescent="0.2">
      <c r="A1510" s="76"/>
      <c r="D1510"/>
      <c r="F1510"/>
      <c r="H1510"/>
      <c r="M1510" s="21"/>
      <c r="R1510" s="21"/>
      <c r="W1510"/>
      <c r="AB1510"/>
    </row>
    <row r="1511" spans="1:28" x14ac:dyDescent="0.2">
      <c r="A1511" s="76"/>
      <c r="D1511"/>
      <c r="F1511"/>
      <c r="H1511"/>
      <c r="M1511" s="21"/>
      <c r="R1511" s="21"/>
      <c r="W1511"/>
      <c r="AB1511"/>
    </row>
    <row r="1512" spans="1:28" x14ac:dyDescent="0.2">
      <c r="A1512" s="76"/>
      <c r="D1512"/>
      <c r="F1512"/>
      <c r="H1512"/>
      <c r="M1512" s="21"/>
      <c r="R1512" s="21"/>
      <c r="W1512"/>
      <c r="AB1512"/>
    </row>
    <row r="1513" spans="1:28" x14ac:dyDescent="0.2">
      <c r="A1513" s="76"/>
      <c r="D1513"/>
      <c r="F1513"/>
      <c r="H1513"/>
      <c r="M1513" s="21"/>
      <c r="R1513" s="21"/>
      <c r="W1513"/>
      <c r="AB1513"/>
    </row>
    <row r="1514" spans="1:28" x14ac:dyDescent="0.2">
      <c r="A1514" s="76"/>
      <c r="D1514"/>
      <c r="F1514"/>
      <c r="H1514"/>
      <c r="M1514" s="21"/>
      <c r="R1514" s="21"/>
      <c r="W1514"/>
      <c r="AB1514"/>
    </row>
    <row r="1515" spans="1:28" x14ac:dyDescent="0.2">
      <c r="A1515" s="76"/>
      <c r="D1515"/>
      <c r="F1515"/>
      <c r="H1515"/>
      <c r="M1515" s="21"/>
      <c r="R1515" s="21"/>
      <c r="W1515"/>
      <c r="AB1515"/>
    </row>
    <row r="1516" spans="1:28" x14ac:dyDescent="0.2">
      <c r="A1516" s="76"/>
      <c r="D1516"/>
      <c r="F1516"/>
      <c r="H1516"/>
      <c r="M1516" s="21"/>
      <c r="R1516" s="21"/>
      <c r="W1516"/>
      <c r="AB1516"/>
    </row>
    <row r="1517" spans="1:28" x14ac:dyDescent="0.2">
      <c r="A1517" s="76"/>
      <c r="D1517"/>
      <c r="F1517"/>
      <c r="H1517"/>
      <c r="M1517" s="21"/>
      <c r="R1517" s="21"/>
      <c r="W1517"/>
      <c r="AB1517"/>
    </row>
    <row r="1518" spans="1:28" x14ac:dyDescent="0.2">
      <c r="A1518" s="76"/>
      <c r="D1518"/>
      <c r="F1518"/>
      <c r="H1518"/>
      <c r="M1518" s="21"/>
      <c r="R1518" s="21"/>
      <c r="W1518"/>
      <c r="AB1518"/>
    </row>
    <row r="1519" spans="1:28" x14ac:dyDescent="0.2">
      <c r="A1519" s="76"/>
      <c r="D1519"/>
      <c r="F1519"/>
      <c r="H1519"/>
      <c r="M1519" s="21"/>
      <c r="R1519" s="21"/>
      <c r="W1519"/>
      <c r="AB1519"/>
    </row>
    <row r="1520" spans="1:28" x14ac:dyDescent="0.2">
      <c r="A1520" s="76"/>
      <c r="D1520"/>
      <c r="F1520"/>
      <c r="H1520"/>
      <c r="M1520" s="21"/>
      <c r="R1520" s="21"/>
      <c r="W1520"/>
      <c r="AB1520"/>
    </row>
    <row r="1521" spans="1:28" x14ac:dyDescent="0.2">
      <c r="A1521" s="76"/>
      <c r="D1521"/>
      <c r="F1521"/>
      <c r="H1521"/>
      <c r="M1521" s="21"/>
      <c r="R1521" s="21"/>
      <c r="W1521"/>
      <c r="AB1521"/>
    </row>
    <row r="1522" spans="1:28" x14ac:dyDescent="0.2">
      <c r="A1522" s="76"/>
      <c r="D1522"/>
      <c r="F1522"/>
      <c r="H1522"/>
      <c r="M1522" s="21"/>
      <c r="R1522" s="21"/>
      <c r="W1522"/>
      <c r="AB1522"/>
    </row>
    <row r="1523" spans="1:28" x14ac:dyDescent="0.2">
      <c r="A1523" s="76"/>
      <c r="D1523"/>
      <c r="F1523"/>
      <c r="H1523"/>
      <c r="M1523" s="21"/>
      <c r="R1523" s="21"/>
      <c r="W1523"/>
      <c r="AB1523"/>
    </row>
    <row r="1524" spans="1:28" x14ac:dyDescent="0.2">
      <c r="A1524" s="76"/>
      <c r="D1524"/>
      <c r="F1524"/>
      <c r="H1524"/>
      <c r="M1524" s="21"/>
      <c r="R1524" s="21"/>
      <c r="W1524"/>
      <c r="AB1524"/>
    </row>
    <row r="1525" spans="1:28" x14ac:dyDescent="0.2">
      <c r="A1525" s="76"/>
      <c r="D1525"/>
      <c r="F1525"/>
      <c r="H1525"/>
      <c r="M1525" s="21"/>
      <c r="R1525" s="21"/>
      <c r="W1525"/>
      <c r="AB1525"/>
    </row>
    <row r="1526" spans="1:28" x14ac:dyDescent="0.2">
      <c r="A1526" s="76"/>
      <c r="D1526"/>
      <c r="F1526"/>
      <c r="H1526"/>
      <c r="M1526" s="21"/>
      <c r="R1526" s="21"/>
      <c r="W1526"/>
      <c r="AB1526"/>
    </row>
    <row r="1527" spans="1:28" x14ac:dyDescent="0.2">
      <c r="A1527" s="76"/>
      <c r="D1527"/>
      <c r="F1527"/>
      <c r="H1527"/>
      <c r="M1527" s="21"/>
      <c r="R1527" s="21"/>
      <c r="W1527"/>
      <c r="AB1527"/>
    </row>
    <row r="1528" spans="1:28" x14ac:dyDescent="0.2">
      <c r="A1528" s="76"/>
      <c r="D1528"/>
      <c r="F1528"/>
      <c r="H1528"/>
      <c r="M1528" s="21"/>
      <c r="R1528" s="21"/>
      <c r="W1528"/>
      <c r="AB1528"/>
    </row>
    <row r="1529" spans="1:28" x14ac:dyDescent="0.2">
      <c r="A1529" s="76"/>
      <c r="D1529"/>
      <c r="F1529"/>
      <c r="H1529"/>
      <c r="M1529" s="21"/>
      <c r="R1529" s="21"/>
      <c r="W1529"/>
      <c r="AB1529"/>
    </row>
    <row r="1530" spans="1:28" x14ac:dyDescent="0.2">
      <c r="A1530" s="76"/>
      <c r="D1530"/>
      <c r="F1530"/>
      <c r="H1530"/>
      <c r="M1530" s="21"/>
      <c r="R1530" s="21"/>
      <c r="W1530"/>
      <c r="AB1530"/>
    </row>
    <row r="1531" spans="1:28" x14ac:dyDescent="0.2">
      <c r="A1531" s="76"/>
      <c r="D1531"/>
      <c r="F1531"/>
      <c r="H1531"/>
      <c r="M1531" s="21"/>
      <c r="R1531" s="21"/>
      <c r="W1531"/>
      <c r="AB1531"/>
    </row>
    <row r="1532" spans="1:28" x14ac:dyDescent="0.2">
      <c r="A1532" s="76"/>
      <c r="D1532"/>
      <c r="F1532"/>
      <c r="H1532"/>
      <c r="M1532" s="21"/>
      <c r="R1532" s="21"/>
      <c r="W1532"/>
      <c r="AB1532"/>
    </row>
    <row r="1533" spans="1:28" x14ac:dyDescent="0.2">
      <c r="A1533" s="76"/>
      <c r="D1533"/>
      <c r="F1533"/>
      <c r="H1533"/>
      <c r="M1533" s="21"/>
      <c r="R1533" s="21"/>
      <c r="W1533"/>
      <c r="AB1533"/>
    </row>
    <row r="1534" spans="1:28" x14ac:dyDescent="0.2">
      <c r="A1534" s="76"/>
      <c r="D1534"/>
      <c r="F1534"/>
      <c r="H1534"/>
      <c r="M1534" s="21"/>
      <c r="R1534" s="21"/>
      <c r="W1534"/>
      <c r="AB1534"/>
    </row>
    <row r="1535" spans="1:28" x14ac:dyDescent="0.2">
      <c r="A1535" s="76"/>
      <c r="D1535"/>
      <c r="F1535"/>
      <c r="H1535"/>
      <c r="M1535" s="21"/>
      <c r="R1535" s="21"/>
      <c r="W1535"/>
      <c r="AB1535"/>
    </row>
    <row r="1536" spans="1:28" x14ac:dyDescent="0.2">
      <c r="A1536" s="76"/>
      <c r="D1536"/>
      <c r="F1536"/>
      <c r="H1536"/>
      <c r="M1536" s="21"/>
      <c r="R1536" s="21"/>
      <c r="W1536"/>
      <c r="AB1536"/>
    </row>
    <row r="1537" spans="1:28" x14ac:dyDescent="0.2">
      <c r="A1537" s="76"/>
      <c r="D1537"/>
      <c r="F1537"/>
      <c r="H1537"/>
      <c r="M1537" s="21"/>
      <c r="R1537" s="21"/>
      <c r="W1537"/>
      <c r="AB1537"/>
    </row>
    <row r="1538" spans="1:28" x14ac:dyDescent="0.2">
      <c r="A1538" s="76"/>
      <c r="D1538"/>
      <c r="F1538"/>
      <c r="H1538"/>
      <c r="M1538" s="21"/>
      <c r="R1538" s="21"/>
      <c r="W1538"/>
      <c r="AB1538"/>
    </row>
    <row r="1539" spans="1:28" x14ac:dyDescent="0.2">
      <c r="A1539" s="76"/>
      <c r="D1539"/>
      <c r="F1539"/>
      <c r="H1539"/>
      <c r="M1539" s="21"/>
      <c r="R1539" s="21"/>
      <c r="W1539"/>
      <c r="AB1539"/>
    </row>
    <row r="1540" spans="1:28" x14ac:dyDescent="0.2">
      <c r="A1540" s="76"/>
      <c r="D1540"/>
      <c r="F1540"/>
      <c r="H1540"/>
      <c r="M1540" s="21"/>
      <c r="R1540" s="21"/>
      <c r="W1540"/>
      <c r="AB1540"/>
    </row>
    <row r="1541" spans="1:28" x14ac:dyDescent="0.2">
      <c r="A1541" s="76"/>
      <c r="D1541"/>
      <c r="F1541"/>
      <c r="H1541"/>
      <c r="M1541" s="21"/>
      <c r="R1541" s="21"/>
      <c r="W1541"/>
      <c r="AB1541"/>
    </row>
    <row r="1542" spans="1:28" x14ac:dyDescent="0.2">
      <c r="A1542" s="76"/>
      <c r="D1542"/>
      <c r="F1542"/>
      <c r="H1542"/>
      <c r="M1542" s="21"/>
      <c r="R1542" s="21"/>
      <c r="W1542"/>
      <c r="AB1542"/>
    </row>
    <row r="1543" spans="1:28" x14ac:dyDescent="0.2">
      <c r="A1543" s="76"/>
      <c r="D1543"/>
      <c r="F1543"/>
      <c r="H1543"/>
      <c r="M1543" s="21"/>
      <c r="R1543" s="21"/>
      <c r="W1543"/>
      <c r="AB1543"/>
    </row>
    <row r="1544" spans="1:28" x14ac:dyDescent="0.2">
      <c r="A1544" s="76"/>
      <c r="D1544"/>
      <c r="F1544"/>
      <c r="H1544"/>
      <c r="M1544" s="21"/>
      <c r="R1544" s="21"/>
      <c r="W1544"/>
      <c r="AB1544"/>
    </row>
    <row r="1545" spans="1:28" x14ac:dyDescent="0.2">
      <c r="A1545" s="76"/>
      <c r="D1545"/>
      <c r="F1545"/>
      <c r="H1545"/>
      <c r="M1545" s="21"/>
      <c r="R1545" s="21"/>
      <c r="W1545"/>
      <c r="AB1545"/>
    </row>
    <row r="1546" spans="1:28" x14ac:dyDescent="0.2">
      <c r="A1546" s="76"/>
      <c r="D1546"/>
      <c r="F1546"/>
      <c r="H1546"/>
      <c r="M1546" s="21"/>
      <c r="R1546" s="21"/>
      <c r="W1546"/>
      <c r="AB1546"/>
    </row>
    <row r="1547" spans="1:28" x14ac:dyDescent="0.2">
      <c r="A1547" s="76"/>
      <c r="D1547"/>
      <c r="F1547"/>
      <c r="H1547"/>
      <c r="M1547" s="21"/>
      <c r="R1547" s="21"/>
      <c r="W1547"/>
      <c r="AB1547"/>
    </row>
    <row r="1548" spans="1:28" x14ac:dyDescent="0.2">
      <c r="A1548" s="76"/>
      <c r="D1548"/>
      <c r="F1548"/>
      <c r="H1548"/>
      <c r="M1548" s="21"/>
      <c r="R1548" s="21"/>
      <c r="W1548"/>
      <c r="AB1548"/>
    </row>
    <row r="1549" spans="1:28" x14ac:dyDescent="0.2">
      <c r="A1549" s="76"/>
      <c r="D1549"/>
      <c r="F1549"/>
      <c r="H1549"/>
      <c r="M1549" s="21"/>
      <c r="R1549" s="21"/>
      <c r="W1549"/>
      <c r="AB1549"/>
    </row>
    <row r="1550" spans="1:28" x14ac:dyDescent="0.2">
      <c r="A1550" s="76"/>
      <c r="D1550"/>
      <c r="F1550"/>
      <c r="H1550"/>
      <c r="M1550" s="21"/>
      <c r="R1550" s="21"/>
      <c r="W1550"/>
      <c r="AB1550"/>
    </row>
    <row r="1551" spans="1:28" x14ac:dyDescent="0.2">
      <c r="A1551" s="76"/>
      <c r="D1551"/>
      <c r="F1551"/>
      <c r="H1551"/>
      <c r="M1551" s="21"/>
      <c r="R1551" s="21"/>
      <c r="W1551"/>
      <c r="AB1551"/>
    </row>
    <row r="1552" spans="1:28" x14ac:dyDescent="0.2">
      <c r="A1552" s="76"/>
      <c r="D1552"/>
      <c r="F1552"/>
      <c r="H1552"/>
      <c r="M1552" s="21"/>
      <c r="R1552" s="21"/>
      <c r="W1552"/>
      <c r="AB1552"/>
    </row>
    <row r="1553" spans="1:28" x14ac:dyDescent="0.2">
      <c r="A1553" s="76"/>
      <c r="D1553"/>
      <c r="F1553"/>
      <c r="H1553"/>
      <c r="M1553" s="21"/>
      <c r="R1553" s="21"/>
      <c r="W1553"/>
      <c r="AB1553"/>
    </row>
    <row r="1554" spans="1:28" x14ac:dyDescent="0.2">
      <c r="A1554" s="76"/>
      <c r="D1554"/>
      <c r="F1554"/>
      <c r="H1554"/>
      <c r="M1554" s="21"/>
      <c r="R1554" s="21"/>
      <c r="W1554"/>
      <c r="AB1554"/>
    </row>
    <row r="1555" spans="1:28" x14ac:dyDescent="0.2">
      <c r="A1555" s="76"/>
      <c r="D1555"/>
      <c r="F1555"/>
      <c r="H1555"/>
      <c r="M1555" s="21"/>
      <c r="R1555" s="21"/>
      <c r="W1555"/>
      <c r="AB1555"/>
    </row>
    <row r="1556" spans="1:28" x14ac:dyDescent="0.2">
      <c r="A1556" s="76"/>
      <c r="D1556"/>
      <c r="F1556"/>
      <c r="H1556"/>
      <c r="M1556" s="21"/>
      <c r="R1556" s="21"/>
      <c r="W1556"/>
      <c r="AB1556"/>
    </row>
    <row r="1557" spans="1:28" x14ac:dyDescent="0.2">
      <c r="A1557" s="76"/>
      <c r="D1557"/>
      <c r="F1557"/>
      <c r="H1557"/>
      <c r="M1557" s="21"/>
      <c r="R1557" s="21"/>
      <c r="W1557"/>
      <c r="AB1557"/>
    </row>
    <row r="1558" spans="1:28" x14ac:dyDescent="0.2">
      <c r="A1558" s="76"/>
      <c r="D1558"/>
      <c r="F1558"/>
      <c r="H1558"/>
      <c r="M1558" s="21"/>
      <c r="R1558" s="21"/>
      <c r="W1558"/>
      <c r="AB1558"/>
    </row>
    <row r="1559" spans="1:28" x14ac:dyDescent="0.2">
      <c r="A1559" s="76"/>
      <c r="D1559"/>
      <c r="F1559"/>
      <c r="H1559"/>
      <c r="M1559" s="21"/>
      <c r="R1559" s="21"/>
      <c r="W1559"/>
      <c r="AB1559"/>
    </row>
    <row r="1560" spans="1:28" x14ac:dyDescent="0.2">
      <c r="A1560" s="76"/>
      <c r="D1560"/>
      <c r="F1560"/>
      <c r="H1560"/>
      <c r="M1560" s="21"/>
      <c r="R1560" s="21"/>
      <c r="W1560"/>
      <c r="AB1560"/>
    </row>
    <row r="1561" spans="1:28" x14ac:dyDescent="0.2">
      <c r="A1561" s="76"/>
      <c r="D1561"/>
      <c r="F1561"/>
      <c r="H1561"/>
      <c r="M1561" s="21"/>
      <c r="R1561" s="21"/>
      <c r="W1561"/>
      <c r="AB1561"/>
    </row>
    <row r="1562" spans="1:28" x14ac:dyDescent="0.2">
      <c r="A1562" s="76"/>
      <c r="D1562"/>
      <c r="F1562"/>
      <c r="H1562"/>
      <c r="M1562" s="21"/>
      <c r="R1562" s="21"/>
      <c r="W1562"/>
      <c r="AB1562"/>
    </row>
    <row r="1563" spans="1:28" x14ac:dyDescent="0.2">
      <c r="A1563" s="76"/>
      <c r="D1563"/>
      <c r="F1563"/>
      <c r="H1563"/>
      <c r="M1563" s="21"/>
      <c r="R1563" s="21"/>
      <c r="W1563"/>
      <c r="AB1563"/>
    </row>
    <row r="1564" spans="1:28" x14ac:dyDescent="0.2">
      <c r="A1564" s="76"/>
      <c r="D1564"/>
      <c r="F1564"/>
      <c r="H1564"/>
      <c r="M1564" s="21"/>
      <c r="R1564" s="21"/>
      <c r="W1564"/>
      <c r="AB1564"/>
    </row>
    <row r="1565" spans="1:28" x14ac:dyDescent="0.2">
      <c r="A1565" s="76"/>
      <c r="D1565"/>
      <c r="F1565"/>
      <c r="H1565"/>
      <c r="M1565" s="21"/>
      <c r="R1565" s="21"/>
      <c r="W1565"/>
      <c r="AB1565"/>
    </row>
    <row r="1566" spans="1:28" x14ac:dyDescent="0.2">
      <c r="A1566" s="76"/>
      <c r="D1566"/>
      <c r="F1566"/>
      <c r="H1566"/>
      <c r="M1566" s="21"/>
      <c r="R1566" s="21"/>
      <c r="W1566"/>
      <c r="AB1566"/>
    </row>
    <row r="1567" spans="1:28" x14ac:dyDescent="0.2">
      <c r="A1567" s="76"/>
      <c r="D1567"/>
      <c r="F1567"/>
      <c r="H1567"/>
      <c r="M1567" s="21"/>
      <c r="R1567" s="21"/>
      <c r="W1567"/>
      <c r="AB1567"/>
    </row>
    <row r="1568" spans="1:28" x14ac:dyDescent="0.2">
      <c r="A1568" s="76"/>
      <c r="D1568"/>
      <c r="F1568"/>
      <c r="H1568"/>
      <c r="M1568" s="21"/>
      <c r="R1568" s="21"/>
      <c r="W1568"/>
      <c r="AB1568"/>
    </row>
    <row r="1569" spans="1:28" x14ac:dyDescent="0.2">
      <c r="A1569" s="76"/>
      <c r="D1569"/>
      <c r="F1569"/>
      <c r="H1569"/>
      <c r="M1569" s="21"/>
      <c r="R1569" s="21"/>
      <c r="W1569"/>
      <c r="AB1569"/>
    </row>
    <row r="1570" spans="1:28" x14ac:dyDescent="0.2">
      <c r="A1570" s="76"/>
      <c r="D1570"/>
      <c r="F1570"/>
      <c r="H1570"/>
      <c r="M1570" s="21"/>
      <c r="R1570" s="21"/>
      <c r="W1570"/>
      <c r="AB1570"/>
    </row>
    <row r="1571" spans="1:28" x14ac:dyDescent="0.2">
      <c r="A1571" s="76"/>
      <c r="D1571"/>
      <c r="F1571"/>
      <c r="H1571"/>
      <c r="M1571" s="21"/>
      <c r="R1571" s="21"/>
      <c r="W1571"/>
      <c r="AB1571"/>
    </row>
    <row r="1572" spans="1:28" x14ac:dyDescent="0.2">
      <c r="A1572" s="76"/>
      <c r="D1572"/>
      <c r="F1572"/>
      <c r="H1572"/>
      <c r="M1572" s="21"/>
      <c r="R1572" s="21"/>
      <c r="W1572"/>
      <c r="AB1572"/>
    </row>
    <row r="1573" spans="1:28" x14ac:dyDescent="0.2">
      <c r="A1573" s="76"/>
      <c r="D1573"/>
      <c r="F1573"/>
      <c r="H1573"/>
      <c r="M1573" s="21"/>
      <c r="R1573" s="21"/>
      <c r="W1573"/>
      <c r="AB1573"/>
    </row>
    <row r="1574" spans="1:28" x14ac:dyDescent="0.2">
      <c r="A1574" s="76"/>
      <c r="D1574"/>
      <c r="F1574"/>
      <c r="H1574"/>
      <c r="M1574" s="21"/>
      <c r="R1574" s="21"/>
      <c r="W1574"/>
      <c r="AB1574"/>
    </row>
    <row r="1575" spans="1:28" x14ac:dyDescent="0.2">
      <c r="A1575" s="76"/>
      <c r="D1575"/>
      <c r="F1575"/>
      <c r="H1575"/>
      <c r="M1575" s="21"/>
      <c r="R1575" s="21"/>
      <c r="W1575"/>
      <c r="AB1575"/>
    </row>
    <row r="1576" spans="1:28" x14ac:dyDescent="0.2">
      <c r="A1576" s="76"/>
      <c r="D1576"/>
      <c r="F1576"/>
      <c r="H1576"/>
      <c r="M1576" s="21"/>
      <c r="R1576" s="21"/>
      <c r="W1576"/>
      <c r="AB1576"/>
    </row>
    <row r="1577" spans="1:28" x14ac:dyDescent="0.2">
      <c r="A1577" s="76"/>
      <c r="D1577"/>
      <c r="F1577"/>
      <c r="H1577"/>
      <c r="M1577" s="21"/>
      <c r="R1577" s="21"/>
      <c r="W1577"/>
      <c r="AB1577"/>
    </row>
    <row r="1578" spans="1:28" x14ac:dyDescent="0.2">
      <c r="A1578" s="76"/>
      <c r="D1578"/>
      <c r="F1578"/>
      <c r="H1578"/>
      <c r="M1578" s="21"/>
      <c r="R1578" s="21"/>
      <c r="W1578"/>
      <c r="AB1578"/>
    </row>
    <row r="1579" spans="1:28" x14ac:dyDescent="0.2">
      <c r="A1579" s="76"/>
      <c r="D1579"/>
      <c r="F1579"/>
      <c r="H1579"/>
      <c r="M1579" s="21"/>
      <c r="R1579" s="21"/>
      <c r="W1579"/>
      <c r="AB1579"/>
    </row>
    <row r="1580" spans="1:28" x14ac:dyDescent="0.2">
      <c r="A1580" s="76"/>
      <c r="D1580"/>
      <c r="F1580"/>
      <c r="H1580"/>
      <c r="M1580" s="21"/>
      <c r="R1580" s="21"/>
      <c r="W1580"/>
      <c r="AB1580"/>
    </row>
    <row r="1581" spans="1:28" x14ac:dyDescent="0.2">
      <c r="A1581" s="76"/>
      <c r="D1581"/>
      <c r="F1581"/>
      <c r="H1581"/>
      <c r="M1581" s="21"/>
      <c r="R1581" s="21"/>
      <c r="W1581"/>
      <c r="AB1581"/>
    </row>
    <row r="1582" spans="1:28" x14ac:dyDescent="0.2">
      <c r="A1582" s="76"/>
      <c r="D1582"/>
      <c r="F1582"/>
      <c r="H1582"/>
      <c r="M1582" s="21"/>
      <c r="R1582" s="21"/>
      <c r="W1582"/>
      <c r="AB1582"/>
    </row>
    <row r="1583" spans="1:28" x14ac:dyDescent="0.2">
      <c r="A1583" s="76"/>
      <c r="D1583"/>
      <c r="F1583"/>
      <c r="H1583"/>
      <c r="M1583" s="21"/>
      <c r="R1583" s="21"/>
      <c r="W1583"/>
      <c r="AB1583"/>
    </row>
    <row r="1584" spans="1:28" x14ac:dyDescent="0.2">
      <c r="A1584" s="76"/>
      <c r="D1584"/>
      <c r="F1584"/>
      <c r="H1584"/>
      <c r="M1584" s="21"/>
      <c r="R1584" s="21"/>
      <c r="W1584"/>
      <c r="AB1584"/>
    </row>
    <row r="1585" spans="1:28" x14ac:dyDescent="0.2">
      <c r="A1585" s="76"/>
      <c r="D1585"/>
      <c r="F1585"/>
      <c r="H1585"/>
      <c r="M1585" s="21"/>
      <c r="R1585" s="21"/>
      <c r="W1585"/>
      <c r="AB1585"/>
    </row>
    <row r="1586" spans="1:28" x14ac:dyDescent="0.2">
      <c r="A1586" s="76"/>
      <c r="D1586"/>
      <c r="F1586"/>
      <c r="H1586"/>
      <c r="M1586" s="21"/>
      <c r="R1586" s="21"/>
      <c r="W1586"/>
      <c r="AB1586"/>
    </row>
    <row r="1587" spans="1:28" x14ac:dyDescent="0.2">
      <c r="A1587" s="76"/>
      <c r="D1587"/>
      <c r="F1587"/>
      <c r="H1587"/>
      <c r="M1587" s="21"/>
      <c r="R1587" s="21"/>
      <c r="W1587"/>
      <c r="AB1587"/>
    </row>
    <row r="1588" spans="1:28" x14ac:dyDescent="0.2">
      <c r="A1588" s="76"/>
      <c r="D1588"/>
      <c r="F1588"/>
      <c r="H1588"/>
      <c r="M1588" s="21"/>
      <c r="R1588" s="21"/>
      <c r="W1588"/>
      <c r="AB1588"/>
    </row>
    <row r="1589" spans="1:28" x14ac:dyDescent="0.2">
      <c r="A1589" s="76"/>
      <c r="D1589"/>
      <c r="F1589"/>
      <c r="H1589"/>
      <c r="M1589" s="21"/>
      <c r="R1589" s="21"/>
      <c r="W1589"/>
      <c r="AB1589"/>
    </row>
    <row r="1590" spans="1:28" x14ac:dyDescent="0.2">
      <c r="A1590" s="76"/>
      <c r="D1590"/>
      <c r="F1590"/>
      <c r="H1590"/>
      <c r="M1590" s="21"/>
      <c r="R1590" s="21"/>
      <c r="W1590"/>
      <c r="AB1590"/>
    </row>
    <row r="1591" spans="1:28" x14ac:dyDescent="0.2">
      <c r="A1591" s="76"/>
      <c r="D1591"/>
      <c r="F1591"/>
      <c r="H1591"/>
      <c r="M1591" s="21"/>
      <c r="R1591" s="21"/>
      <c r="W1591"/>
      <c r="AB1591"/>
    </row>
    <row r="1592" spans="1:28" x14ac:dyDescent="0.2">
      <c r="A1592" s="76"/>
      <c r="D1592"/>
      <c r="F1592"/>
      <c r="H1592"/>
      <c r="M1592" s="21"/>
      <c r="R1592" s="21"/>
      <c r="W1592"/>
      <c r="AB1592"/>
    </row>
    <row r="1593" spans="1:28" x14ac:dyDescent="0.2">
      <c r="A1593" s="76"/>
      <c r="D1593"/>
      <c r="F1593"/>
      <c r="H1593"/>
      <c r="M1593" s="21"/>
      <c r="R1593" s="21"/>
      <c r="W1593"/>
      <c r="AB1593"/>
    </row>
    <row r="1594" spans="1:28" x14ac:dyDescent="0.2">
      <c r="A1594" s="76"/>
      <c r="D1594"/>
      <c r="F1594"/>
      <c r="H1594"/>
      <c r="M1594" s="21"/>
      <c r="R1594" s="21"/>
      <c r="W1594"/>
      <c r="AB1594"/>
    </row>
    <row r="1595" spans="1:28" x14ac:dyDescent="0.2">
      <c r="A1595" s="76"/>
      <c r="D1595"/>
      <c r="F1595"/>
      <c r="H1595"/>
      <c r="M1595" s="21"/>
      <c r="R1595" s="21"/>
      <c r="W1595"/>
      <c r="AB1595"/>
    </row>
    <row r="1596" spans="1:28" x14ac:dyDescent="0.2">
      <c r="A1596" s="76"/>
      <c r="D1596"/>
      <c r="F1596"/>
      <c r="H1596"/>
      <c r="M1596" s="21"/>
      <c r="R1596" s="21"/>
      <c r="W1596"/>
      <c r="AB1596"/>
    </row>
    <row r="1597" spans="1:28" x14ac:dyDescent="0.2">
      <c r="A1597" s="76"/>
      <c r="D1597"/>
      <c r="F1597"/>
      <c r="H1597"/>
      <c r="M1597" s="21"/>
      <c r="R1597" s="21"/>
      <c r="W1597"/>
      <c r="AB1597"/>
    </row>
    <row r="1598" spans="1:28" x14ac:dyDescent="0.2">
      <c r="A1598" s="76"/>
      <c r="D1598"/>
      <c r="F1598"/>
      <c r="H1598"/>
      <c r="M1598" s="21"/>
      <c r="R1598" s="21"/>
      <c r="W1598"/>
      <c r="AB1598"/>
    </row>
    <row r="1599" spans="1:28" x14ac:dyDescent="0.2">
      <c r="A1599" s="76"/>
      <c r="D1599"/>
      <c r="F1599"/>
      <c r="H1599"/>
      <c r="M1599" s="21"/>
      <c r="R1599" s="21"/>
      <c r="W1599"/>
      <c r="AB1599"/>
    </row>
    <row r="1600" spans="1:28" x14ac:dyDescent="0.2">
      <c r="A1600" s="76"/>
      <c r="D1600"/>
      <c r="F1600"/>
      <c r="H1600"/>
      <c r="M1600" s="21"/>
      <c r="R1600" s="21"/>
      <c r="W1600"/>
      <c r="AB1600"/>
    </row>
    <row r="1601" spans="1:28" x14ac:dyDescent="0.2">
      <c r="A1601" s="76"/>
      <c r="D1601"/>
      <c r="F1601"/>
      <c r="H1601"/>
      <c r="M1601" s="21"/>
      <c r="R1601" s="21"/>
      <c r="W1601"/>
      <c r="AB1601"/>
    </row>
    <row r="1602" spans="1:28" x14ac:dyDescent="0.2">
      <c r="A1602" s="76"/>
      <c r="D1602"/>
      <c r="F1602"/>
      <c r="H1602"/>
      <c r="M1602" s="21"/>
      <c r="R1602" s="21"/>
      <c r="W1602"/>
      <c r="AB1602"/>
    </row>
    <row r="1603" spans="1:28" x14ac:dyDescent="0.2">
      <c r="A1603" s="76"/>
      <c r="D1603"/>
      <c r="F1603"/>
      <c r="H1603"/>
      <c r="M1603" s="21"/>
      <c r="R1603" s="21"/>
      <c r="W1603"/>
      <c r="AB1603"/>
    </row>
    <row r="1604" spans="1:28" x14ac:dyDescent="0.2">
      <c r="A1604" s="76"/>
      <c r="D1604"/>
      <c r="F1604"/>
      <c r="H1604"/>
      <c r="M1604" s="21"/>
      <c r="R1604" s="21"/>
      <c r="W1604"/>
      <c r="AB1604"/>
    </row>
    <row r="1605" spans="1:28" x14ac:dyDescent="0.2">
      <c r="A1605" s="76"/>
      <c r="D1605"/>
      <c r="F1605"/>
      <c r="H1605"/>
      <c r="M1605" s="21"/>
      <c r="R1605" s="21"/>
      <c r="W1605"/>
      <c r="AB1605"/>
    </row>
    <row r="1606" spans="1:28" x14ac:dyDescent="0.2">
      <c r="A1606" s="76"/>
      <c r="D1606"/>
      <c r="F1606"/>
      <c r="H1606"/>
      <c r="M1606" s="21"/>
      <c r="R1606" s="21"/>
      <c r="W1606"/>
      <c r="AB1606"/>
    </row>
    <row r="1607" spans="1:28" x14ac:dyDescent="0.2">
      <c r="A1607" s="76"/>
      <c r="D1607"/>
      <c r="F1607"/>
      <c r="H1607"/>
      <c r="M1607" s="21"/>
      <c r="R1607" s="21"/>
      <c r="W1607"/>
      <c r="AB1607"/>
    </row>
    <row r="1608" spans="1:28" x14ac:dyDescent="0.2">
      <c r="A1608" s="76"/>
      <c r="D1608"/>
      <c r="F1608"/>
      <c r="H1608"/>
      <c r="M1608" s="21"/>
      <c r="R1608" s="21"/>
      <c r="W1608"/>
      <c r="AB1608"/>
    </row>
    <row r="1609" spans="1:28" x14ac:dyDescent="0.2">
      <c r="A1609" s="76"/>
      <c r="D1609"/>
      <c r="F1609"/>
      <c r="H1609"/>
      <c r="M1609" s="21"/>
      <c r="R1609" s="21"/>
      <c r="W1609"/>
      <c r="AB1609"/>
    </row>
    <row r="1610" spans="1:28" x14ac:dyDescent="0.2">
      <c r="A1610" s="76"/>
      <c r="D1610"/>
      <c r="F1610"/>
      <c r="H1610"/>
      <c r="M1610" s="21"/>
      <c r="R1610" s="21"/>
      <c r="W1610"/>
      <c r="AB1610"/>
    </row>
    <row r="1611" spans="1:28" x14ac:dyDescent="0.2">
      <c r="A1611" s="76"/>
      <c r="D1611"/>
      <c r="F1611"/>
      <c r="H1611"/>
      <c r="M1611" s="21"/>
      <c r="R1611" s="21"/>
      <c r="W1611"/>
      <c r="AB1611"/>
    </row>
    <row r="1612" spans="1:28" x14ac:dyDescent="0.2">
      <c r="A1612" s="76"/>
      <c r="D1612"/>
      <c r="F1612"/>
      <c r="H1612"/>
      <c r="M1612" s="21"/>
      <c r="R1612" s="21"/>
      <c r="W1612"/>
      <c r="AB1612"/>
    </row>
    <row r="1613" spans="1:28" x14ac:dyDescent="0.2">
      <c r="A1613" s="76"/>
      <c r="D1613"/>
      <c r="F1613"/>
      <c r="H1613"/>
      <c r="M1613" s="21"/>
      <c r="R1613" s="21"/>
      <c r="W1613"/>
      <c r="AB1613"/>
    </row>
    <row r="1614" spans="1:28" x14ac:dyDescent="0.2">
      <c r="A1614" s="76"/>
      <c r="D1614"/>
      <c r="F1614"/>
      <c r="H1614"/>
      <c r="M1614" s="21"/>
      <c r="R1614" s="21"/>
      <c r="W1614"/>
      <c r="AB1614"/>
    </row>
    <row r="1615" spans="1:28" x14ac:dyDescent="0.2">
      <c r="A1615" s="76"/>
      <c r="D1615"/>
      <c r="F1615"/>
      <c r="H1615"/>
      <c r="M1615" s="21"/>
      <c r="R1615" s="21"/>
      <c r="W1615"/>
      <c r="AB1615"/>
    </row>
    <row r="1616" spans="1:28" x14ac:dyDescent="0.2">
      <c r="A1616" s="76"/>
      <c r="D1616"/>
      <c r="F1616"/>
      <c r="H1616"/>
      <c r="M1616" s="21"/>
      <c r="R1616" s="21"/>
      <c r="W1616"/>
      <c r="AB1616"/>
    </row>
    <row r="1617" spans="1:28" x14ac:dyDescent="0.2">
      <c r="A1617" s="76"/>
      <c r="D1617"/>
      <c r="F1617"/>
      <c r="H1617"/>
      <c r="M1617" s="21"/>
      <c r="R1617" s="21"/>
      <c r="W1617"/>
      <c r="AB1617"/>
    </row>
    <row r="1618" spans="1:28" x14ac:dyDescent="0.2">
      <c r="A1618" s="76"/>
      <c r="D1618"/>
      <c r="F1618"/>
      <c r="H1618"/>
      <c r="M1618" s="21"/>
      <c r="R1618" s="21"/>
      <c r="W1618"/>
      <c r="AB1618"/>
    </row>
    <row r="1619" spans="1:28" x14ac:dyDescent="0.2">
      <c r="A1619" s="76"/>
      <c r="D1619"/>
      <c r="F1619"/>
      <c r="H1619"/>
      <c r="M1619" s="21"/>
      <c r="R1619" s="21"/>
      <c r="W1619"/>
      <c r="AB1619"/>
    </row>
    <row r="1620" spans="1:28" x14ac:dyDescent="0.2">
      <c r="A1620" s="76"/>
      <c r="D1620"/>
      <c r="F1620"/>
      <c r="H1620"/>
      <c r="M1620" s="21"/>
      <c r="R1620" s="21"/>
      <c r="W1620"/>
      <c r="AB1620"/>
    </row>
    <row r="1621" spans="1:28" x14ac:dyDescent="0.2">
      <c r="A1621" s="76"/>
      <c r="D1621"/>
      <c r="F1621"/>
      <c r="H1621"/>
      <c r="M1621" s="21"/>
      <c r="R1621" s="21"/>
      <c r="W1621"/>
      <c r="AB1621"/>
    </row>
    <row r="1622" spans="1:28" x14ac:dyDescent="0.2">
      <c r="A1622" s="76"/>
      <c r="D1622"/>
      <c r="F1622"/>
      <c r="H1622"/>
      <c r="M1622" s="21"/>
      <c r="R1622" s="21"/>
      <c r="W1622"/>
      <c r="AB1622"/>
    </row>
    <row r="1623" spans="1:28" x14ac:dyDescent="0.2">
      <c r="A1623" s="76"/>
      <c r="D1623"/>
      <c r="F1623"/>
      <c r="H1623"/>
      <c r="M1623" s="21"/>
      <c r="R1623" s="21"/>
      <c r="W1623"/>
      <c r="AB1623"/>
    </row>
    <row r="1624" spans="1:28" x14ac:dyDescent="0.2">
      <c r="A1624" s="76"/>
      <c r="D1624"/>
      <c r="F1624"/>
      <c r="H1624"/>
      <c r="M1624" s="21"/>
      <c r="R1624" s="21"/>
      <c r="W1624"/>
      <c r="AB1624"/>
    </row>
    <row r="1625" spans="1:28" x14ac:dyDescent="0.2">
      <c r="A1625" s="76"/>
      <c r="D1625"/>
      <c r="F1625"/>
      <c r="H1625"/>
      <c r="M1625" s="21"/>
      <c r="R1625" s="21"/>
      <c r="W1625"/>
      <c r="AB1625"/>
    </row>
    <row r="1626" spans="1:28" x14ac:dyDescent="0.2">
      <c r="A1626" s="76"/>
      <c r="D1626"/>
      <c r="F1626"/>
      <c r="H1626"/>
      <c r="M1626" s="21"/>
      <c r="R1626" s="21"/>
      <c r="W1626"/>
      <c r="AB1626"/>
    </row>
    <row r="1627" spans="1:28" x14ac:dyDescent="0.2">
      <c r="A1627" s="76"/>
      <c r="D1627"/>
      <c r="F1627"/>
      <c r="H1627"/>
      <c r="M1627" s="21"/>
      <c r="R1627" s="21"/>
      <c r="W1627"/>
      <c r="AB1627"/>
    </row>
    <row r="1628" spans="1:28" x14ac:dyDescent="0.2">
      <c r="A1628" s="76"/>
      <c r="D1628"/>
      <c r="F1628"/>
      <c r="H1628"/>
      <c r="M1628" s="21"/>
      <c r="R1628" s="21"/>
      <c r="W1628"/>
      <c r="AB1628"/>
    </row>
    <row r="1629" spans="1:28" x14ac:dyDescent="0.2">
      <c r="A1629" s="76"/>
      <c r="D1629"/>
      <c r="F1629"/>
      <c r="H1629"/>
      <c r="M1629" s="21"/>
      <c r="R1629" s="21"/>
      <c r="W1629"/>
      <c r="AB1629"/>
    </row>
    <row r="1630" spans="1:28" x14ac:dyDescent="0.2">
      <c r="A1630" s="76"/>
      <c r="D1630"/>
      <c r="F1630"/>
      <c r="H1630"/>
      <c r="M1630" s="21"/>
      <c r="R1630" s="21"/>
      <c r="W1630"/>
      <c r="AB1630"/>
    </row>
    <row r="1631" spans="1:28" x14ac:dyDescent="0.2">
      <c r="A1631" s="76"/>
      <c r="D1631"/>
      <c r="F1631"/>
      <c r="H1631"/>
      <c r="M1631" s="21"/>
      <c r="R1631" s="21"/>
      <c r="W1631"/>
      <c r="AB1631"/>
    </row>
    <row r="1632" spans="1:28" x14ac:dyDescent="0.2">
      <c r="A1632" s="76"/>
      <c r="D1632"/>
      <c r="F1632"/>
      <c r="H1632"/>
      <c r="M1632" s="21"/>
      <c r="R1632" s="21"/>
      <c r="W1632"/>
      <c r="AB1632"/>
    </row>
    <row r="1633" spans="1:28" x14ac:dyDescent="0.2">
      <c r="A1633" s="76"/>
      <c r="D1633"/>
      <c r="F1633"/>
      <c r="H1633"/>
      <c r="M1633" s="21"/>
      <c r="R1633" s="21"/>
      <c r="W1633"/>
      <c r="AB1633"/>
    </row>
    <row r="1634" spans="1:28" x14ac:dyDescent="0.2">
      <c r="A1634" s="76"/>
      <c r="D1634"/>
      <c r="F1634"/>
      <c r="H1634"/>
      <c r="M1634" s="21"/>
      <c r="R1634" s="21"/>
      <c r="W1634"/>
      <c r="AB1634"/>
    </row>
    <row r="1635" spans="1:28" x14ac:dyDescent="0.2">
      <c r="A1635" s="76"/>
      <c r="D1635"/>
      <c r="F1635"/>
      <c r="H1635"/>
      <c r="M1635" s="21"/>
      <c r="R1635" s="21"/>
      <c r="W1635"/>
      <c r="AB1635"/>
    </row>
    <row r="1636" spans="1:28" x14ac:dyDescent="0.2">
      <c r="A1636" s="76"/>
      <c r="D1636"/>
      <c r="F1636"/>
      <c r="H1636"/>
      <c r="M1636" s="21"/>
      <c r="R1636" s="21"/>
      <c r="W1636"/>
      <c r="AB1636"/>
    </row>
    <row r="1637" spans="1:28" x14ac:dyDescent="0.2">
      <c r="A1637" s="76"/>
      <c r="D1637"/>
      <c r="F1637"/>
      <c r="H1637"/>
      <c r="M1637" s="21"/>
      <c r="R1637" s="21"/>
      <c r="W1637"/>
      <c r="AB1637"/>
    </row>
    <row r="1638" spans="1:28" x14ac:dyDescent="0.2">
      <c r="A1638" s="76"/>
      <c r="D1638"/>
      <c r="F1638"/>
      <c r="H1638"/>
      <c r="M1638" s="21"/>
      <c r="R1638" s="21"/>
      <c r="W1638"/>
      <c r="AB1638"/>
    </row>
    <row r="1639" spans="1:28" x14ac:dyDescent="0.2">
      <c r="A1639" s="76"/>
      <c r="D1639"/>
      <c r="F1639"/>
      <c r="H1639"/>
      <c r="M1639" s="21"/>
      <c r="R1639" s="21"/>
      <c r="W1639"/>
      <c r="AB1639"/>
    </row>
    <row r="1640" spans="1:28" x14ac:dyDescent="0.2">
      <c r="A1640" s="76"/>
      <c r="D1640"/>
      <c r="F1640"/>
      <c r="H1640"/>
      <c r="M1640" s="21"/>
      <c r="R1640" s="21"/>
      <c r="W1640"/>
      <c r="AB1640"/>
    </row>
    <row r="1641" spans="1:28" x14ac:dyDescent="0.2">
      <c r="A1641" s="76"/>
      <c r="D1641"/>
      <c r="F1641"/>
      <c r="H1641"/>
      <c r="M1641" s="21"/>
      <c r="R1641" s="21"/>
      <c r="W1641"/>
      <c r="AB1641"/>
    </row>
    <row r="1642" spans="1:28" x14ac:dyDescent="0.2">
      <c r="A1642" s="76"/>
      <c r="D1642"/>
      <c r="F1642"/>
      <c r="H1642"/>
      <c r="M1642" s="21"/>
      <c r="R1642" s="21"/>
      <c r="W1642"/>
      <c r="AB1642"/>
    </row>
    <row r="1643" spans="1:28" x14ac:dyDescent="0.2">
      <c r="A1643" s="76"/>
      <c r="D1643"/>
      <c r="F1643"/>
      <c r="H1643"/>
      <c r="M1643" s="21"/>
      <c r="R1643" s="21"/>
      <c r="W1643"/>
      <c r="AB1643"/>
    </row>
    <row r="1644" spans="1:28" x14ac:dyDescent="0.2">
      <c r="A1644" s="76"/>
      <c r="D1644"/>
      <c r="F1644"/>
      <c r="H1644"/>
      <c r="M1644" s="21"/>
      <c r="R1644" s="21"/>
      <c r="W1644"/>
      <c r="AB1644"/>
    </row>
    <row r="1645" spans="1:28" x14ac:dyDescent="0.2">
      <c r="A1645" s="76"/>
      <c r="D1645"/>
      <c r="F1645"/>
      <c r="H1645"/>
      <c r="M1645" s="21"/>
      <c r="R1645" s="21"/>
      <c r="W1645"/>
      <c r="AB1645"/>
    </row>
    <row r="1646" spans="1:28" x14ac:dyDescent="0.2">
      <c r="A1646" s="76"/>
      <c r="D1646"/>
      <c r="F1646"/>
      <c r="H1646"/>
      <c r="M1646" s="21"/>
      <c r="R1646" s="21"/>
      <c r="W1646"/>
      <c r="AB1646"/>
    </row>
    <row r="1647" spans="1:28" x14ac:dyDescent="0.2">
      <c r="A1647" s="76"/>
      <c r="D1647"/>
      <c r="F1647"/>
      <c r="H1647"/>
      <c r="M1647" s="21"/>
      <c r="R1647" s="21"/>
      <c r="W1647"/>
      <c r="AB1647"/>
    </row>
    <row r="1648" spans="1:28" x14ac:dyDescent="0.2">
      <c r="A1648" s="76"/>
      <c r="D1648"/>
      <c r="F1648"/>
      <c r="H1648"/>
      <c r="M1648" s="21"/>
      <c r="R1648" s="21"/>
      <c r="W1648"/>
      <c r="AB1648"/>
    </row>
    <row r="1649" spans="1:28" x14ac:dyDescent="0.2">
      <c r="A1649" s="76"/>
      <c r="D1649"/>
      <c r="F1649"/>
      <c r="H1649"/>
      <c r="M1649" s="21"/>
      <c r="R1649" s="21"/>
      <c r="W1649"/>
      <c r="AB1649"/>
    </row>
    <row r="1650" spans="1:28" x14ac:dyDescent="0.2">
      <c r="A1650" s="76"/>
      <c r="D1650"/>
      <c r="F1650"/>
      <c r="H1650"/>
      <c r="M1650" s="21"/>
      <c r="R1650" s="21"/>
      <c r="W1650"/>
      <c r="AB1650"/>
    </row>
    <row r="1651" spans="1:28" x14ac:dyDescent="0.2">
      <c r="A1651" s="76"/>
      <c r="D1651"/>
      <c r="F1651"/>
      <c r="H1651"/>
      <c r="M1651" s="21"/>
      <c r="R1651" s="21"/>
      <c r="W1651"/>
      <c r="AB1651"/>
    </row>
    <row r="1652" spans="1:28" x14ac:dyDescent="0.2">
      <c r="A1652" s="76"/>
      <c r="D1652"/>
      <c r="F1652"/>
      <c r="H1652"/>
      <c r="M1652" s="21"/>
      <c r="R1652" s="21"/>
      <c r="W1652"/>
      <c r="AB1652"/>
    </row>
    <row r="1653" spans="1:28" x14ac:dyDescent="0.2">
      <c r="A1653" s="76"/>
      <c r="D1653"/>
      <c r="F1653"/>
      <c r="H1653"/>
      <c r="M1653" s="21"/>
      <c r="R1653" s="21"/>
      <c r="W1653"/>
      <c r="AB1653"/>
    </row>
    <row r="1654" spans="1:28" x14ac:dyDescent="0.2">
      <c r="A1654" s="76"/>
      <c r="D1654"/>
      <c r="F1654"/>
      <c r="H1654"/>
      <c r="M1654" s="21"/>
      <c r="R1654" s="21"/>
      <c r="W1654"/>
      <c r="AB1654"/>
    </row>
    <row r="1655" spans="1:28" x14ac:dyDescent="0.2">
      <c r="A1655" s="76"/>
      <c r="D1655"/>
      <c r="F1655"/>
      <c r="H1655"/>
      <c r="M1655" s="21"/>
      <c r="R1655" s="21"/>
      <c r="W1655"/>
      <c r="AB1655"/>
    </row>
    <row r="1656" spans="1:28" x14ac:dyDescent="0.2">
      <c r="A1656" s="76"/>
      <c r="D1656"/>
      <c r="F1656"/>
      <c r="H1656"/>
      <c r="M1656" s="21"/>
      <c r="R1656" s="21"/>
      <c r="W1656"/>
      <c r="AB1656"/>
    </row>
    <row r="1657" spans="1:28" x14ac:dyDescent="0.2">
      <c r="A1657" s="76"/>
      <c r="D1657"/>
      <c r="F1657"/>
      <c r="H1657"/>
      <c r="M1657" s="21"/>
      <c r="R1657" s="21"/>
      <c r="W1657"/>
      <c r="AB1657"/>
    </row>
    <row r="1658" spans="1:28" x14ac:dyDescent="0.2">
      <c r="A1658" s="76"/>
      <c r="D1658"/>
      <c r="F1658"/>
      <c r="H1658"/>
      <c r="M1658" s="21"/>
      <c r="R1658" s="21"/>
      <c r="W1658"/>
      <c r="AB1658"/>
    </row>
    <row r="1659" spans="1:28" x14ac:dyDescent="0.2">
      <c r="A1659" s="76"/>
      <c r="D1659"/>
      <c r="F1659"/>
      <c r="H1659"/>
      <c r="M1659" s="21"/>
      <c r="R1659" s="21"/>
      <c r="W1659"/>
      <c r="AB1659"/>
    </row>
    <row r="1660" spans="1:28" x14ac:dyDescent="0.2">
      <c r="A1660" s="76"/>
      <c r="D1660"/>
      <c r="F1660"/>
      <c r="H1660"/>
      <c r="M1660" s="21"/>
      <c r="R1660" s="21"/>
      <c r="W1660"/>
      <c r="AB1660"/>
    </row>
    <row r="1661" spans="1:28" x14ac:dyDescent="0.2">
      <c r="A1661" s="76"/>
      <c r="D1661"/>
      <c r="F1661"/>
      <c r="H1661"/>
      <c r="M1661" s="21"/>
      <c r="R1661" s="21"/>
      <c r="W1661"/>
      <c r="AB1661"/>
    </row>
    <row r="1662" spans="1:28" x14ac:dyDescent="0.2">
      <c r="A1662" s="76"/>
      <c r="D1662"/>
      <c r="F1662"/>
      <c r="H1662"/>
      <c r="M1662" s="21"/>
      <c r="R1662" s="21"/>
      <c r="W1662"/>
      <c r="AB1662"/>
    </row>
    <row r="1663" spans="1:28" x14ac:dyDescent="0.2">
      <c r="A1663" s="76"/>
      <c r="D1663"/>
      <c r="F1663"/>
      <c r="H1663"/>
      <c r="M1663" s="21"/>
      <c r="R1663" s="21"/>
      <c r="W1663"/>
      <c r="AB1663"/>
    </row>
    <row r="1664" spans="1:28" x14ac:dyDescent="0.2">
      <c r="A1664" s="76"/>
      <c r="D1664"/>
      <c r="F1664"/>
      <c r="H1664"/>
      <c r="M1664" s="21"/>
      <c r="R1664" s="21"/>
      <c r="W1664"/>
      <c r="AB1664"/>
    </row>
    <row r="1665" spans="1:28" x14ac:dyDescent="0.2">
      <c r="A1665" s="76"/>
      <c r="D1665"/>
      <c r="F1665"/>
      <c r="H1665"/>
      <c r="M1665" s="21"/>
      <c r="R1665" s="21"/>
      <c r="W1665"/>
      <c r="AB1665"/>
    </row>
    <row r="1666" spans="1:28" x14ac:dyDescent="0.2">
      <c r="A1666" s="76"/>
      <c r="D1666"/>
      <c r="F1666"/>
      <c r="H1666"/>
      <c r="M1666" s="21"/>
      <c r="R1666" s="21"/>
      <c r="W1666"/>
      <c r="AB1666"/>
    </row>
    <row r="1667" spans="1:28" x14ac:dyDescent="0.2">
      <c r="A1667" s="76"/>
      <c r="D1667"/>
      <c r="F1667"/>
      <c r="H1667"/>
      <c r="M1667" s="21"/>
      <c r="R1667" s="21"/>
      <c r="W1667"/>
      <c r="AB1667"/>
    </row>
    <row r="1668" spans="1:28" x14ac:dyDescent="0.2">
      <c r="A1668" s="76"/>
      <c r="D1668"/>
      <c r="F1668"/>
      <c r="H1668"/>
      <c r="M1668" s="21"/>
      <c r="R1668" s="21"/>
      <c r="W1668"/>
      <c r="AB1668"/>
    </row>
    <row r="1669" spans="1:28" x14ac:dyDescent="0.2">
      <c r="A1669" s="76"/>
      <c r="D1669"/>
      <c r="F1669"/>
      <c r="H1669"/>
      <c r="M1669" s="21"/>
      <c r="R1669" s="21"/>
      <c r="W1669"/>
      <c r="AB1669"/>
    </row>
    <row r="1670" spans="1:28" x14ac:dyDescent="0.2">
      <c r="A1670" s="76"/>
      <c r="D1670"/>
      <c r="F1670"/>
      <c r="H1670"/>
      <c r="M1670" s="21"/>
      <c r="R1670" s="21"/>
      <c r="W1670"/>
      <c r="AB1670"/>
    </row>
    <row r="1671" spans="1:28" x14ac:dyDescent="0.2">
      <c r="A1671" s="76"/>
      <c r="D1671"/>
      <c r="F1671"/>
      <c r="H1671"/>
      <c r="M1671" s="21"/>
      <c r="R1671" s="21"/>
      <c r="W1671"/>
      <c r="AB1671"/>
    </row>
    <row r="1672" spans="1:28" x14ac:dyDescent="0.2">
      <c r="A1672" s="76"/>
      <c r="D1672"/>
      <c r="F1672"/>
      <c r="H1672"/>
      <c r="M1672" s="21"/>
      <c r="R1672" s="21"/>
      <c r="W1672"/>
      <c r="AB1672"/>
    </row>
    <row r="1673" spans="1:28" x14ac:dyDescent="0.2">
      <c r="A1673" s="76"/>
      <c r="D1673"/>
      <c r="F1673"/>
      <c r="H1673"/>
      <c r="M1673" s="21"/>
      <c r="R1673" s="21"/>
      <c r="W1673"/>
      <c r="AB1673"/>
    </row>
    <row r="1674" spans="1:28" x14ac:dyDescent="0.2">
      <c r="A1674" s="76"/>
      <c r="D1674"/>
      <c r="F1674"/>
      <c r="H1674"/>
      <c r="M1674" s="21"/>
      <c r="R1674" s="21"/>
      <c r="W1674"/>
      <c r="AB1674"/>
    </row>
    <row r="1675" spans="1:28" x14ac:dyDescent="0.2">
      <c r="A1675" s="76"/>
      <c r="D1675"/>
      <c r="F1675"/>
      <c r="H1675"/>
      <c r="M1675" s="21"/>
      <c r="R1675" s="21"/>
      <c r="W1675"/>
      <c r="AB1675"/>
    </row>
    <row r="1676" spans="1:28" x14ac:dyDescent="0.2">
      <c r="A1676" s="76"/>
      <c r="D1676"/>
      <c r="F1676"/>
      <c r="H1676"/>
      <c r="M1676" s="21"/>
      <c r="R1676" s="21"/>
      <c r="W1676"/>
      <c r="AB1676"/>
    </row>
    <row r="1677" spans="1:28" x14ac:dyDescent="0.2">
      <c r="A1677" s="76"/>
      <c r="D1677"/>
      <c r="F1677"/>
      <c r="H1677"/>
      <c r="M1677" s="21"/>
      <c r="R1677" s="21"/>
      <c r="W1677"/>
      <c r="AB1677"/>
    </row>
    <row r="1678" spans="1:28" x14ac:dyDescent="0.2">
      <c r="A1678" s="76"/>
      <c r="D1678"/>
      <c r="F1678"/>
      <c r="H1678"/>
      <c r="M1678" s="21"/>
      <c r="R1678" s="21"/>
      <c r="W1678"/>
      <c r="AB1678"/>
    </row>
    <row r="1679" spans="1:28" x14ac:dyDescent="0.2">
      <c r="A1679" s="76"/>
      <c r="D1679"/>
      <c r="F1679"/>
      <c r="H1679"/>
      <c r="M1679" s="21"/>
      <c r="R1679" s="21"/>
      <c r="W1679"/>
      <c r="AB1679"/>
    </row>
    <row r="1680" spans="1:28" x14ac:dyDescent="0.2">
      <c r="A1680" s="76"/>
      <c r="D1680"/>
      <c r="F1680"/>
      <c r="H1680"/>
      <c r="M1680" s="21"/>
      <c r="R1680" s="21"/>
      <c r="W1680"/>
      <c r="AB1680"/>
    </row>
    <row r="1681" spans="1:28" x14ac:dyDescent="0.2">
      <c r="A1681" s="76"/>
      <c r="D1681"/>
      <c r="F1681"/>
      <c r="H1681"/>
      <c r="M1681" s="21"/>
      <c r="R1681" s="21"/>
      <c r="W1681"/>
      <c r="AB1681"/>
    </row>
    <row r="1682" spans="1:28" x14ac:dyDescent="0.2">
      <c r="A1682" s="76"/>
      <c r="D1682"/>
      <c r="F1682"/>
      <c r="H1682"/>
      <c r="M1682" s="21"/>
      <c r="R1682" s="21"/>
      <c r="W1682"/>
      <c r="AB1682"/>
    </row>
    <row r="1683" spans="1:28" x14ac:dyDescent="0.2">
      <c r="A1683" s="76"/>
      <c r="D1683"/>
      <c r="F1683"/>
      <c r="H1683"/>
      <c r="M1683" s="21"/>
      <c r="R1683" s="21"/>
      <c r="W1683"/>
      <c r="AB1683"/>
    </row>
    <row r="1684" spans="1:28" x14ac:dyDescent="0.2">
      <c r="A1684" s="76"/>
      <c r="D1684"/>
      <c r="F1684"/>
      <c r="H1684"/>
      <c r="M1684" s="21"/>
      <c r="R1684" s="21"/>
      <c r="W1684"/>
      <c r="AB1684"/>
    </row>
    <row r="1685" spans="1:28" x14ac:dyDescent="0.2">
      <c r="A1685" s="76"/>
      <c r="D1685"/>
      <c r="F1685"/>
      <c r="H1685"/>
      <c r="M1685" s="21"/>
      <c r="R1685" s="21"/>
      <c r="W1685"/>
      <c r="AB1685"/>
    </row>
    <row r="1686" spans="1:28" x14ac:dyDescent="0.2">
      <c r="A1686" s="76"/>
      <c r="D1686"/>
      <c r="F1686"/>
      <c r="H1686"/>
      <c r="M1686" s="21"/>
      <c r="R1686" s="21"/>
      <c r="W1686"/>
      <c r="AB1686"/>
    </row>
    <row r="1687" spans="1:28" x14ac:dyDescent="0.2">
      <c r="A1687" s="76"/>
      <c r="D1687"/>
      <c r="F1687"/>
      <c r="H1687"/>
      <c r="M1687" s="21"/>
      <c r="R1687" s="21"/>
      <c r="W1687"/>
      <c r="AB1687"/>
    </row>
    <row r="1688" spans="1:28" x14ac:dyDescent="0.2">
      <c r="A1688" s="76"/>
      <c r="D1688"/>
      <c r="F1688"/>
      <c r="H1688"/>
      <c r="M1688" s="21"/>
      <c r="R1688" s="21"/>
      <c r="W1688"/>
      <c r="AB1688"/>
    </row>
    <row r="1689" spans="1:28" x14ac:dyDescent="0.2">
      <c r="A1689" s="76"/>
      <c r="D1689"/>
      <c r="F1689"/>
      <c r="H1689"/>
      <c r="M1689" s="21"/>
      <c r="R1689" s="21"/>
      <c r="W1689"/>
      <c r="AB1689"/>
    </row>
    <row r="1690" spans="1:28" x14ac:dyDescent="0.2">
      <c r="A1690" s="76"/>
      <c r="D1690"/>
      <c r="F1690"/>
      <c r="H1690"/>
      <c r="M1690" s="21"/>
      <c r="R1690" s="21"/>
      <c r="W1690"/>
      <c r="AB1690"/>
    </row>
    <row r="1691" spans="1:28" x14ac:dyDescent="0.2">
      <c r="A1691" s="76"/>
      <c r="D1691"/>
      <c r="F1691"/>
      <c r="H1691"/>
      <c r="M1691" s="21"/>
      <c r="R1691" s="21"/>
      <c r="W1691"/>
      <c r="AB1691"/>
    </row>
    <row r="1692" spans="1:28" x14ac:dyDescent="0.2">
      <c r="A1692" s="76"/>
      <c r="D1692"/>
      <c r="F1692"/>
      <c r="H1692"/>
      <c r="M1692" s="21"/>
      <c r="R1692" s="21"/>
      <c r="W1692"/>
      <c r="AB1692"/>
    </row>
    <row r="1693" spans="1:28" x14ac:dyDescent="0.2">
      <c r="A1693" s="76"/>
      <c r="D1693"/>
      <c r="F1693"/>
      <c r="H1693"/>
      <c r="M1693" s="21"/>
      <c r="R1693" s="21"/>
      <c r="W1693"/>
      <c r="AB1693"/>
    </row>
    <row r="1694" spans="1:28" x14ac:dyDescent="0.2">
      <c r="A1694" s="76"/>
      <c r="D1694"/>
      <c r="F1694"/>
      <c r="H1694"/>
      <c r="M1694" s="21"/>
      <c r="R1694" s="21"/>
      <c r="W1694"/>
      <c r="AB1694"/>
    </row>
    <row r="1695" spans="1:28" x14ac:dyDescent="0.2">
      <c r="A1695" s="76"/>
      <c r="D1695"/>
      <c r="F1695"/>
      <c r="H1695"/>
      <c r="M1695" s="21"/>
      <c r="R1695" s="21"/>
      <c r="W1695"/>
      <c r="AB1695"/>
    </row>
    <row r="1696" spans="1:28" x14ac:dyDescent="0.2">
      <c r="A1696" s="76"/>
      <c r="D1696"/>
      <c r="F1696"/>
      <c r="H1696"/>
      <c r="M1696" s="21"/>
      <c r="R1696" s="21"/>
      <c r="W1696"/>
      <c r="AB1696"/>
    </row>
    <row r="1697" spans="1:28" x14ac:dyDescent="0.2">
      <c r="A1697" s="76"/>
      <c r="D1697"/>
      <c r="F1697"/>
      <c r="H1697"/>
      <c r="M1697" s="21"/>
      <c r="R1697" s="21"/>
      <c r="W1697"/>
      <c r="AB1697"/>
    </row>
    <row r="1698" spans="1:28" x14ac:dyDescent="0.2">
      <c r="A1698" s="76"/>
      <c r="D1698"/>
      <c r="F1698"/>
      <c r="H1698"/>
      <c r="M1698" s="21"/>
      <c r="R1698" s="21"/>
      <c r="W1698"/>
      <c r="AB1698"/>
    </row>
    <row r="1699" spans="1:28" x14ac:dyDescent="0.2">
      <c r="A1699" s="76"/>
      <c r="D1699"/>
      <c r="F1699"/>
      <c r="H1699"/>
      <c r="M1699" s="21"/>
      <c r="R1699" s="21"/>
      <c r="W1699"/>
      <c r="AB1699"/>
    </row>
    <row r="1700" spans="1:28" x14ac:dyDescent="0.2">
      <c r="A1700" s="76"/>
      <c r="D1700"/>
      <c r="F1700"/>
      <c r="H1700"/>
      <c r="M1700" s="21"/>
      <c r="R1700" s="21"/>
      <c r="W1700"/>
      <c r="AB1700"/>
    </row>
    <row r="1701" spans="1:28" x14ac:dyDescent="0.2">
      <c r="A1701" s="76"/>
      <c r="D1701"/>
      <c r="F1701"/>
      <c r="H1701"/>
      <c r="M1701" s="21"/>
      <c r="R1701" s="21"/>
      <c r="W1701"/>
      <c r="AB1701"/>
    </row>
    <row r="1702" spans="1:28" x14ac:dyDescent="0.2">
      <c r="A1702" s="76"/>
      <c r="D1702"/>
      <c r="F1702"/>
      <c r="H1702"/>
      <c r="M1702" s="21"/>
      <c r="R1702" s="21"/>
      <c r="W1702"/>
      <c r="AB1702"/>
    </row>
    <row r="1703" spans="1:28" x14ac:dyDescent="0.2">
      <c r="A1703" s="76"/>
      <c r="D1703"/>
      <c r="F1703"/>
      <c r="H1703"/>
      <c r="M1703" s="21"/>
      <c r="R1703" s="21"/>
      <c r="W1703"/>
      <c r="AB1703"/>
    </row>
    <row r="1704" spans="1:28" x14ac:dyDescent="0.2">
      <c r="A1704" s="76"/>
      <c r="D1704"/>
      <c r="F1704"/>
      <c r="H1704"/>
      <c r="M1704" s="21"/>
      <c r="R1704" s="21"/>
      <c r="W1704"/>
      <c r="AB1704"/>
    </row>
    <row r="1705" spans="1:28" x14ac:dyDescent="0.2">
      <c r="A1705" s="76"/>
      <c r="D1705"/>
      <c r="F1705"/>
      <c r="H1705"/>
      <c r="M1705" s="21"/>
      <c r="R1705" s="21"/>
      <c r="W1705"/>
      <c r="AB1705"/>
    </row>
    <row r="1706" spans="1:28" x14ac:dyDescent="0.2">
      <c r="A1706" s="76"/>
      <c r="D1706"/>
      <c r="F1706"/>
      <c r="H1706"/>
      <c r="M1706" s="21"/>
      <c r="R1706" s="21"/>
      <c r="W1706"/>
      <c r="AB1706"/>
    </row>
    <row r="1707" spans="1:28" x14ac:dyDescent="0.2">
      <c r="A1707" s="76"/>
      <c r="D1707"/>
      <c r="F1707"/>
      <c r="H1707"/>
      <c r="M1707" s="21"/>
      <c r="R1707" s="21"/>
      <c r="W1707"/>
      <c r="AB1707"/>
    </row>
    <row r="1708" spans="1:28" x14ac:dyDescent="0.2">
      <c r="A1708" s="76"/>
      <c r="D1708"/>
      <c r="F1708"/>
      <c r="H1708"/>
      <c r="M1708" s="21"/>
      <c r="R1708" s="21"/>
      <c r="W1708"/>
      <c r="AB1708"/>
    </row>
    <row r="1709" spans="1:28" x14ac:dyDescent="0.2">
      <c r="A1709" s="76"/>
      <c r="D1709"/>
      <c r="F1709"/>
      <c r="H1709"/>
      <c r="M1709" s="21"/>
      <c r="R1709" s="21"/>
      <c r="W1709"/>
      <c r="AB1709"/>
    </row>
    <row r="1710" spans="1:28" x14ac:dyDescent="0.2">
      <c r="A1710" s="76"/>
      <c r="D1710"/>
      <c r="F1710"/>
      <c r="H1710"/>
      <c r="M1710" s="21"/>
      <c r="R1710" s="21"/>
      <c r="W1710"/>
      <c r="AB1710"/>
    </row>
    <row r="1711" spans="1:28" x14ac:dyDescent="0.2">
      <c r="A1711" s="76"/>
      <c r="D1711"/>
      <c r="F1711"/>
      <c r="H1711"/>
      <c r="M1711" s="21"/>
      <c r="R1711" s="21"/>
      <c r="W1711"/>
      <c r="AB1711"/>
    </row>
    <row r="1712" spans="1:28" x14ac:dyDescent="0.2">
      <c r="A1712" s="76"/>
      <c r="D1712"/>
      <c r="F1712"/>
      <c r="H1712"/>
      <c r="M1712" s="21"/>
      <c r="R1712" s="21"/>
      <c r="W1712"/>
      <c r="AB1712"/>
    </row>
    <row r="1713" spans="1:28" x14ac:dyDescent="0.2">
      <c r="A1713" s="76"/>
      <c r="D1713"/>
      <c r="F1713"/>
      <c r="H1713"/>
      <c r="M1713" s="21"/>
      <c r="R1713" s="21"/>
      <c r="W1713"/>
      <c r="AB1713"/>
    </row>
    <row r="1714" spans="1:28" x14ac:dyDescent="0.2">
      <c r="A1714" s="76"/>
      <c r="D1714"/>
      <c r="F1714"/>
      <c r="H1714"/>
      <c r="M1714" s="21"/>
      <c r="R1714" s="21"/>
      <c r="W1714"/>
      <c r="AB1714"/>
    </row>
    <row r="1715" spans="1:28" x14ac:dyDescent="0.2">
      <c r="A1715" s="76"/>
      <c r="D1715"/>
      <c r="F1715"/>
      <c r="H1715"/>
      <c r="M1715" s="21"/>
      <c r="R1715" s="21"/>
      <c r="W1715"/>
      <c r="AB1715"/>
    </row>
    <row r="1716" spans="1:28" x14ac:dyDescent="0.2">
      <c r="A1716" s="76"/>
      <c r="D1716"/>
      <c r="F1716"/>
      <c r="H1716"/>
      <c r="M1716" s="21"/>
      <c r="R1716" s="21"/>
      <c r="W1716"/>
      <c r="AB1716"/>
    </row>
    <row r="1717" spans="1:28" x14ac:dyDescent="0.2">
      <c r="A1717" s="76"/>
      <c r="D1717"/>
      <c r="F1717"/>
      <c r="H1717"/>
      <c r="M1717" s="21"/>
      <c r="R1717" s="21"/>
      <c r="W1717"/>
      <c r="AB1717"/>
    </row>
    <row r="1718" spans="1:28" x14ac:dyDescent="0.2">
      <c r="A1718" s="76"/>
      <c r="D1718"/>
      <c r="F1718"/>
      <c r="H1718"/>
      <c r="M1718" s="21"/>
      <c r="R1718" s="21"/>
      <c r="W1718"/>
      <c r="AB1718"/>
    </row>
    <row r="1719" spans="1:28" x14ac:dyDescent="0.2">
      <c r="A1719" s="76"/>
      <c r="D1719"/>
      <c r="F1719"/>
      <c r="H1719"/>
      <c r="M1719" s="21"/>
      <c r="R1719" s="21"/>
      <c r="W1719"/>
      <c r="AB1719"/>
    </row>
    <row r="1720" spans="1:28" x14ac:dyDescent="0.2">
      <c r="A1720" s="76"/>
      <c r="D1720"/>
      <c r="F1720"/>
      <c r="H1720"/>
      <c r="M1720" s="21"/>
      <c r="R1720" s="21"/>
      <c r="W1720"/>
      <c r="AB1720"/>
    </row>
    <row r="1721" spans="1:28" x14ac:dyDescent="0.2">
      <c r="A1721" s="76"/>
      <c r="D1721"/>
      <c r="F1721"/>
      <c r="H1721"/>
      <c r="M1721" s="21"/>
      <c r="R1721" s="21"/>
      <c r="W1721"/>
      <c r="AB1721"/>
    </row>
    <row r="1722" spans="1:28" x14ac:dyDescent="0.2">
      <c r="A1722" s="76"/>
      <c r="D1722"/>
      <c r="F1722"/>
      <c r="H1722"/>
      <c r="M1722" s="21"/>
      <c r="R1722" s="21"/>
      <c r="W1722"/>
      <c r="AB1722"/>
    </row>
    <row r="1723" spans="1:28" x14ac:dyDescent="0.2">
      <c r="A1723" s="76"/>
      <c r="D1723"/>
      <c r="F1723"/>
      <c r="H1723"/>
      <c r="M1723" s="21"/>
      <c r="R1723" s="21"/>
      <c r="W1723"/>
      <c r="AB1723"/>
    </row>
    <row r="1724" spans="1:28" x14ac:dyDescent="0.2">
      <c r="A1724" s="76"/>
      <c r="D1724"/>
      <c r="F1724"/>
      <c r="H1724"/>
      <c r="M1724" s="21"/>
      <c r="R1724" s="21"/>
      <c r="W1724"/>
      <c r="AB1724"/>
    </row>
    <row r="1725" spans="1:28" x14ac:dyDescent="0.2">
      <c r="A1725" s="76"/>
      <c r="D1725"/>
      <c r="F1725"/>
      <c r="H1725"/>
      <c r="M1725" s="21"/>
      <c r="R1725" s="21"/>
      <c r="W1725"/>
      <c r="AB1725"/>
    </row>
    <row r="1726" spans="1:28" x14ac:dyDescent="0.2">
      <c r="A1726" s="76"/>
      <c r="D1726"/>
      <c r="F1726"/>
      <c r="H1726"/>
      <c r="M1726" s="21"/>
      <c r="R1726" s="21"/>
      <c r="W1726"/>
      <c r="AB1726"/>
    </row>
    <row r="1727" spans="1:28" x14ac:dyDescent="0.2">
      <c r="A1727" s="76"/>
      <c r="D1727"/>
      <c r="F1727"/>
      <c r="H1727"/>
      <c r="M1727" s="21"/>
      <c r="R1727" s="21"/>
      <c r="W1727"/>
      <c r="AB1727"/>
    </row>
    <row r="1728" spans="1:28" x14ac:dyDescent="0.2">
      <c r="A1728" s="76"/>
      <c r="D1728"/>
      <c r="F1728"/>
      <c r="H1728"/>
      <c r="M1728" s="21"/>
      <c r="R1728" s="21"/>
      <c r="W1728"/>
      <c r="AB1728"/>
    </row>
    <row r="1729" spans="1:28" x14ac:dyDescent="0.2">
      <c r="A1729" s="76"/>
      <c r="D1729"/>
      <c r="F1729"/>
      <c r="H1729"/>
      <c r="M1729" s="21"/>
      <c r="R1729" s="21"/>
      <c r="W1729"/>
      <c r="AB1729"/>
    </row>
    <row r="1730" spans="1:28" x14ac:dyDescent="0.2">
      <c r="A1730" s="76"/>
      <c r="D1730"/>
      <c r="F1730"/>
      <c r="H1730"/>
      <c r="M1730" s="21"/>
      <c r="R1730" s="21"/>
      <c r="W1730"/>
      <c r="AB1730"/>
    </row>
    <row r="1731" spans="1:28" x14ac:dyDescent="0.2">
      <c r="A1731" s="76"/>
      <c r="D1731"/>
      <c r="F1731"/>
      <c r="H1731"/>
      <c r="M1731" s="21"/>
      <c r="R1731" s="21"/>
      <c r="W1731"/>
      <c r="AB1731"/>
    </row>
    <row r="1732" spans="1:28" x14ac:dyDescent="0.2">
      <c r="A1732" s="76"/>
      <c r="D1732"/>
      <c r="F1732"/>
      <c r="H1732"/>
      <c r="M1732" s="21"/>
      <c r="R1732" s="21"/>
      <c r="W1732"/>
      <c r="AB1732"/>
    </row>
    <row r="1733" spans="1:28" x14ac:dyDescent="0.2">
      <c r="A1733" s="76"/>
      <c r="D1733"/>
      <c r="F1733"/>
      <c r="H1733"/>
      <c r="M1733" s="21"/>
      <c r="R1733" s="21"/>
      <c r="W1733"/>
      <c r="AB1733"/>
    </row>
    <row r="1734" spans="1:28" x14ac:dyDescent="0.2">
      <c r="A1734" s="76"/>
      <c r="D1734"/>
      <c r="F1734"/>
      <c r="H1734"/>
      <c r="M1734" s="21"/>
      <c r="R1734" s="21"/>
      <c r="W1734"/>
      <c r="AB1734"/>
    </row>
    <row r="1735" spans="1:28" x14ac:dyDescent="0.2">
      <c r="A1735" s="76"/>
      <c r="D1735"/>
      <c r="F1735"/>
      <c r="H1735"/>
      <c r="M1735" s="21"/>
      <c r="R1735" s="21"/>
      <c r="W1735"/>
      <c r="AB1735"/>
    </row>
    <row r="1736" spans="1:28" x14ac:dyDescent="0.2">
      <c r="A1736" s="76"/>
      <c r="D1736"/>
      <c r="F1736"/>
      <c r="H1736"/>
      <c r="M1736" s="21"/>
      <c r="R1736" s="21"/>
      <c r="W1736"/>
      <c r="AB1736"/>
    </row>
    <row r="1737" spans="1:28" x14ac:dyDescent="0.2">
      <c r="A1737" s="76"/>
      <c r="D1737"/>
      <c r="F1737"/>
      <c r="H1737"/>
      <c r="M1737" s="21"/>
      <c r="R1737" s="21"/>
      <c r="W1737"/>
      <c r="AB1737"/>
    </row>
    <row r="1738" spans="1:28" x14ac:dyDescent="0.2">
      <c r="A1738" s="76"/>
      <c r="D1738"/>
      <c r="F1738"/>
      <c r="H1738"/>
      <c r="M1738" s="21"/>
      <c r="R1738" s="21"/>
      <c r="W1738"/>
      <c r="AB1738"/>
    </row>
    <row r="1739" spans="1:28" x14ac:dyDescent="0.2">
      <c r="A1739" s="76"/>
      <c r="D1739"/>
      <c r="F1739"/>
      <c r="H1739"/>
      <c r="M1739" s="21"/>
      <c r="R1739" s="21"/>
      <c r="W1739"/>
      <c r="AB1739"/>
    </row>
    <row r="1740" spans="1:28" x14ac:dyDescent="0.2">
      <c r="A1740" s="76"/>
      <c r="D1740"/>
      <c r="F1740"/>
      <c r="H1740"/>
      <c r="M1740" s="21"/>
      <c r="R1740" s="21"/>
      <c r="W1740"/>
      <c r="AB1740"/>
    </row>
    <row r="1741" spans="1:28" x14ac:dyDescent="0.2">
      <c r="A1741" s="76"/>
      <c r="D1741"/>
      <c r="F1741"/>
      <c r="H1741"/>
      <c r="M1741" s="21"/>
      <c r="R1741" s="21"/>
      <c r="W1741"/>
      <c r="AB1741"/>
    </row>
    <row r="1742" spans="1:28" x14ac:dyDescent="0.2">
      <c r="A1742" s="76"/>
      <c r="D1742"/>
      <c r="F1742"/>
      <c r="H1742"/>
      <c r="M1742" s="21"/>
      <c r="R1742" s="21"/>
      <c r="W1742"/>
      <c r="AB1742"/>
    </row>
    <row r="1743" spans="1:28" x14ac:dyDescent="0.2">
      <c r="A1743" s="76"/>
      <c r="D1743"/>
      <c r="F1743"/>
      <c r="H1743"/>
      <c r="M1743" s="21"/>
      <c r="R1743" s="21"/>
      <c r="W1743"/>
      <c r="AB1743"/>
    </row>
    <row r="1744" spans="1:28" x14ac:dyDescent="0.2">
      <c r="A1744" s="76"/>
      <c r="D1744"/>
      <c r="F1744"/>
      <c r="H1744"/>
      <c r="M1744" s="21"/>
      <c r="R1744" s="21"/>
      <c r="W1744"/>
      <c r="AB1744"/>
    </row>
    <row r="1745" spans="1:28" x14ac:dyDescent="0.2">
      <c r="A1745" s="76"/>
      <c r="D1745"/>
      <c r="F1745"/>
      <c r="H1745"/>
      <c r="M1745" s="21"/>
      <c r="R1745" s="21"/>
      <c r="W1745"/>
      <c r="AB1745"/>
    </row>
    <row r="1746" spans="1:28" x14ac:dyDescent="0.2">
      <c r="A1746" s="76"/>
      <c r="D1746"/>
      <c r="F1746"/>
      <c r="H1746"/>
      <c r="M1746" s="21"/>
      <c r="R1746" s="21"/>
      <c r="W1746"/>
      <c r="AB1746"/>
    </row>
    <row r="1747" spans="1:28" x14ac:dyDescent="0.2">
      <c r="A1747" s="76"/>
      <c r="D1747"/>
      <c r="F1747"/>
      <c r="H1747"/>
      <c r="M1747" s="21"/>
      <c r="R1747" s="21"/>
      <c r="W1747"/>
      <c r="AB1747"/>
    </row>
    <row r="1748" spans="1:28" x14ac:dyDescent="0.2">
      <c r="A1748" s="76"/>
      <c r="D1748"/>
      <c r="F1748"/>
      <c r="H1748"/>
      <c r="M1748" s="21"/>
      <c r="R1748" s="21"/>
      <c r="W1748"/>
      <c r="AB1748"/>
    </row>
    <row r="1749" spans="1:28" x14ac:dyDescent="0.2">
      <c r="A1749" s="76"/>
      <c r="D1749"/>
      <c r="F1749"/>
      <c r="H1749"/>
      <c r="M1749" s="21"/>
      <c r="R1749" s="21"/>
      <c r="W1749"/>
      <c r="AB1749"/>
    </row>
    <row r="1750" spans="1:28" x14ac:dyDescent="0.2">
      <c r="A1750" s="76"/>
      <c r="D1750"/>
      <c r="F1750"/>
      <c r="H1750"/>
      <c r="M1750" s="21"/>
      <c r="R1750" s="21"/>
      <c r="W1750"/>
      <c r="AB1750"/>
    </row>
    <row r="1751" spans="1:28" x14ac:dyDescent="0.2">
      <c r="A1751" s="76"/>
      <c r="D1751"/>
      <c r="F1751"/>
      <c r="H1751"/>
      <c r="M1751" s="21"/>
      <c r="R1751" s="21"/>
      <c r="W1751"/>
      <c r="AB1751"/>
    </row>
    <row r="1752" spans="1:28" x14ac:dyDescent="0.2">
      <c r="A1752" s="76"/>
      <c r="D1752"/>
      <c r="F1752"/>
      <c r="H1752"/>
      <c r="M1752" s="21"/>
      <c r="R1752" s="21"/>
      <c r="W1752"/>
      <c r="AB1752"/>
    </row>
    <row r="1753" spans="1:28" x14ac:dyDescent="0.2">
      <c r="A1753" s="76"/>
      <c r="D1753"/>
      <c r="F1753"/>
      <c r="H1753"/>
      <c r="M1753" s="21"/>
      <c r="R1753" s="21"/>
      <c r="W1753"/>
      <c r="AB1753"/>
    </row>
    <row r="1754" spans="1:28" x14ac:dyDescent="0.2">
      <c r="A1754" s="76"/>
      <c r="D1754"/>
      <c r="F1754"/>
      <c r="H1754"/>
      <c r="M1754" s="21"/>
      <c r="R1754" s="21"/>
      <c r="W1754"/>
      <c r="AB1754"/>
    </row>
    <row r="1755" spans="1:28" x14ac:dyDescent="0.2">
      <c r="A1755" s="76"/>
      <c r="D1755"/>
      <c r="F1755"/>
      <c r="H1755"/>
      <c r="M1755" s="21"/>
      <c r="R1755" s="21"/>
      <c r="W1755"/>
      <c r="AB1755"/>
    </row>
    <row r="1756" spans="1:28" x14ac:dyDescent="0.2">
      <c r="A1756" s="76"/>
      <c r="D1756"/>
      <c r="F1756"/>
      <c r="H1756"/>
      <c r="M1756" s="21"/>
      <c r="R1756" s="21"/>
      <c r="W1756"/>
      <c r="AB1756"/>
    </row>
    <row r="1757" spans="1:28" x14ac:dyDescent="0.2">
      <c r="A1757" s="76"/>
      <c r="D1757"/>
      <c r="F1757"/>
      <c r="H1757"/>
      <c r="M1757" s="21"/>
      <c r="R1757" s="21"/>
      <c r="W1757"/>
      <c r="AB1757"/>
    </row>
    <row r="1758" spans="1:28" x14ac:dyDescent="0.2">
      <c r="A1758" s="76"/>
      <c r="D1758"/>
      <c r="F1758"/>
      <c r="H1758"/>
      <c r="M1758" s="21"/>
      <c r="R1758" s="21"/>
      <c r="W1758"/>
      <c r="AB1758"/>
    </row>
    <row r="1759" spans="1:28" x14ac:dyDescent="0.2">
      <c r="A1759" s="76"/>
      <c r="D1759"/>
      <c r="F1759"/>
      <c r="H1759"/>
      <c r="M1759" s="21"/>
      <c r="R1759" s="21"/>
      <c r="W1759"/>
      <c r="AB1759"/>
    </row>
    <row r="1760" spans="1:28" x14ac:dyDescent="0.2">
      <c r="A1760" s="76"/>
      <c r="D1760"/>
      <c r="F1760"/>
      <c r="H1760"/>
      <c r="M1760" s="21"/>
      <c r="R1760" s="21"/>
      <c r="W1760"/>
      <c r="AB1760"/>
    </row>
    <row r="1761" spans="1:28" x14ac:dyDescent="0.2">
      <c r="A1761" s="76"/>
      <c r="D1761"/>
      <c r="F1761"/>
      <c r="H1761"/>
      <c r="M1761" s="21"/>
      <c r="R1761" s="21"/>
      <c r="W1761"/>
      <c r="AB1761"/>
    </row>
    <row r="1762" spans="1:28" x14ac:dyDescent="0.2">
      <c r="A1762" s="76"/>
      <c r="D1762"/>
      <c r="F1762"/>
      <c r="H1762"/>
      <c r="M1762" s="21"/>
      <c r="R1762" s="21"/>
      <c r="W1762"/>
      <c r="AB1762"/>
    </row>
    <row r="1763" spans="1:28" x14ac:dyDescent="0.2">
      <c r="A1763" s="76"/>
      <c r="D1763"/>
      <c r="F1763"/>
      <c r="H1763"/>
      <c r="M1763" s="21"/>
      <c r="R1763" s="21"/>
      <c r="W1763"/>
      <c r="AB1763"/>
    </row>
    <row r="1764" spans="1:28" x14ac:dyDescent="0.2">
      <c r="A1764" s="76"/>
      <c r="D1764"/>
      <c r="F1764"/>
      <c r="H1764"/>
      <c r="M1764" s="21"/>
      <c r="R1764" s="21"/>
      <c r="W1764"/>
      <c r="AB1764"/>
    </row>
    <row r="1765" spans="1:28" x14ac:dyDescent="0.2">
      <c r="A1765" s="76"/>
      <c r="D1765"/>
      <c r="F1765"/>
      <c r="H1765"/>
      <c r="M1765" s="21"/>
      <c r="R1765" s="21"/>
      <c r="W1765"/>
      <c r="AB1765"/>
    </row>
    <row r="1766" spans="1:28" x14ac:dyDescent="0.2">
      <c r="A1766" s="76"/>
      <c r="D1766"/>
      <c r="F1766"/>
      <c r="H1766"/>
      <c r="M1766" s="21"/>
      <c r="R1766" s="21"/>
      <c r="W1766"/>
      <c r="AB1766"/>
    </row>
    <row r="1767" spans="1:28" x14ac:dyDescent="0.2">
      <c r="A1767" s="76"/>
      <c r="D1767"/>
      <c r="F1767"/>
      <c r="H1767"/>
      <c r="M1767" s="21"/>
      <c r="R1767" s="21"/>
      <c r="W1767"/>
      <c r="AB1767"/>
    </row>
    <row r="1768" spans="1:28" x14ac:dyDescent="0.2">
      <c r="A1768" s="76"/>
      <c r="D1768"/>
      <c r="F1768"/>
      <c r="H1768"/>
      <c r="M1768" s="21"/>
      <c r="R1768" s="21"/>
      <c r="W1768"/>
      <c r="AB1768"/>
    </row>
    <row r="1769" spans="1:28" x14ac:dyDescent="0.2">
      <c r="A1769" s="76"/>
      <c r="D1769"/>
      <c r="F1769"/>
      <c r="H1769"/>
      <c r="M1769" s="21"/>
      <c r="R1769" s="21"/>
      <c r="W1769"/>
      <c r="AB1769"/>
    </row>
    <row r="1770" spans="1:28" x14ac:dyDescent="0.2">
      <c r="A1770" s="76"/>
      <c r="D1770"/>
      <c r="F1770"/>
      <c r="H1770"/>
      <c r="M1770" s="21"/>
      <c r="R1770" s="21"/>
      <c r="W1770"/>
      <c r="AB1770"/>
    </row>
    <row r="1771" spans="1:28" x14ac:dyDescent="0.2">
      <c r="A1771" s="76"/>
      <c r="D1771"/>
      <c r="F1771"/>
      <c r="H1771"/>
      <c r="M1771" s="21"/>
      <c r="R1771" s="21"/>
      <c r="W1771"/>
      <c r="AB1771"/>
    </row>
    <row r="1772" spans="1:28" x14ac:dyDescent="0.2">
      <c r="A1772" s="76"/>
      <c r="D1772"/>
      <c r="F1772"/>
      <c r="H1772"/>
      <c r="M1772" s="21"/>
      <c r="R1772" s="21"/>
      <c r="W1772"/>
      <c r="AB1772"/>
    </row>
    <row r="1773" spans="1:28" x14ac:dyDescent="0.2">
      <c r="A1773" s="76"/>
      <c r="D1773"/>
      <c r="F1773"/>
      <c r="H1773"/>
      <c r="M1773" s="21"/>
      <c r="R1773" s="21"/>
      <c r="W1773"/>
      <c r="AB1773"/>
    </row>
    <row r="1774" spans="1:28" x14ac:dyDescent="0.2">
      <c r="A1774" s="76"/>
      <c r="D1774"/>
      <c r="F1774"/>
      <c r="H1774"/>
      <c r="M1774" s="21"/>
      <c r="R1774" s="21"/>
      <c r="W1774"/>
      <c r="AB1774"/>
    </row>
    <row r="1775" spans="1:28" x14ac:dyDescent="0.2">
      <c r="A1775" s="76"/>
      <c r="D1775"/>
      <c r="F1775"/>
      <c r="H1775"/>
      <c r="M1775" s="21"/>
      <c r="R1775" s="21"/>
      <c r="W1775"/>
      <c r="AB1775"/>
    </row>
    <row r="1776" spans="1:28" x14ac:dyDescent="0.2">
      <c r="A1776" s="76"/>
      <c r="D1776"/>
      <c r="F1776"/>
      <c r="H1776"/>
      <c r="M1776" s="21"/>
      <c r="R1776" s="21"/>
      <c r="W1776"/>
      <c r="AB1776"/>
    </row>
    <row r="1777" spans="1:28" x14ac:dyDescent="0.2">
      <c r="A1777" s="76"/>
      <c r="D1777"/>
      <c r="F1777"/>
      <c r="H1777"/>
      <c r="M1777" s="21"/>
      <c r="R1777" s="21"/>
      <c r="W1777"/>
      <c r="AB1777"/>
    </row>
    <row r="1778" spans="1:28" x14ac:dyDescent="0.2">
      <c r="A1778" s="76"/>
      <c r="D1778"/>
      <c r="F1778"/>
      <c r="H1778"/>
      <c r="M1778" s="21"/>
      <c r="R1778" s="21"/>
      <c r="W1778"/>
      <c r="AB1778"/>
    </row>
    <row r="1779" spans="1:28" x14ac:dyDescent="0.2">
      <c r="A1779" s="76"/>
      <c r="D1779"/>
      <c r="F1779"/>
      <c r="H1779"/>
      <c r="M1779" s="21"/>
      <c r="R1779" s="21"/>
      <c r="W1779"/>
      <c r="AB1779"/>
    </row>
    <row r="1780" spans="1:28" x14ac:dyDescent="0.2">
      <c r="A1780" s="76"/>
      <c r="D1780"/>
      <c r="F1780"/>
      <c r="H1780"/>
      <c r="M1780" s="21"/>
      <c r="R1780" s="21"/>
      <c r="W1780"/>
      <c r="AB1780"/>
    </row>
    <row r="1781" spans="1:28" x14ac:dyDescent="0.2">
      <c r="A1781" s="76"/>
      <c r="D1781"/>
      <c r="F1781"/>
      <c r="H1781"/>
      <c r="M1781" s="21"/>
      <c r="R1781" s="21"/>
      <c r="W1781"/>
      <c r="AB1781"/>
    </row>
    <row r="1782" spans="1:28" x14ac:dyDescent="0.2">
      <c r="A1782" s="76"/>
      <c r="D1782"/>
      <c r="F1782"/>
      <c r="H1782"/>
      <c r="M1782" s="21"/>
      <c r="R1782" s="21"/>
      <c r="W1782"/>
      <c r="AB1782"/>
    </row>
    <row r="1783" spans="1:28" x14ac:dyDescent="0.2">
      <c r="A1783" s="76"/>
      <c r="D1783"/>
      <c r="F1783"/>
      <c r="H1783"/>
      <c r="M1783" s="21"/>
      <c r="R1783" s="21"/>
      <c r="W1783"/>
      <c r="AB1783"/>
    </row>
    <row r="1784" spans="1:28" x14ac:dyDescent="0.2">
      <c r="A1784" s="76"/>
      <c r="D1784"/>
      <c r="F1784"/>
      <c r="H1784"/>
      <c r="M1784" s="21"/>
      <c r="R1784" s="21"/>
      <c r="W1784"/>
      <c r="AB1784"/>
    </row>
    <row r="1785" spans="1:28" x14ac:dyDescent="0.2">
      <c r="A1785" s="76"/>
      <c r="D1785"/>
      <c r="F1785"/>
      <c r="H1785"/>
      <c r="M1785" s="21"/>
      <c r="R1785" s="21"/>
      <c r="W1785"/>
      <c r="AB1785"/>
    </row>
    <row r="1786" spans="1:28" x14ac:dyDescent="0.2">
      <c r="A1786" s="76"/>
      <c r="D1786"/>
      <c r="F1786"/>
      <c r="H1786"/>
      <c r="M1786" s="21"/>
      <c r="R1786" s="21"/>
      <c r="W1786"/>
      <c r="AB1786"/>
    </row>
    <row r="1787" spans="1:28" x14ac:dyDescent="0.2">
      <c r="A1787" s="76"/>
      <c r="D1787"/>
      <c r="F1787"/>
      <c r="H1787"/>
      <c r="M1787" s="21"/>
      <c r="R1787" s="21"/>
      <c r="W1787"/>
      <c r="AB1787"/>
    </row>
    <row r="1788" spans="1:28" x14ac:dyDescent="0.2">
      <c r="A1788" s="76"/>
      <c r="D1788"/>
      <c r="F1788"/>
      <c r="H1788"/>
      <c r="M1788" s="21"/>
      <c r="R1788" s="21"/>
      <c r="W1788"/>
      <c r="AB1788"/>
    </row>
    <row r="1789" spans="1:28" x14ac:dyDescent="0.2">
      <c r="A1789" s="76"/>
      <c r="D1789"/>
      <c r="F1789"/>
      <c r="H1789"/>
      <c r="M1789" s="21"/>
      <c r="R1789" s="21"/>
      <c r="W1789"/>
      <c r="AB1789"/>
    </row>
    <row r="1790" spans="1:28" x14ac:dyDescent="0.2">
      <c r="A1790" s="76"/>
      <c r="D1790"/>
      <c r="F1790"/>
      <c r="H1790"/>
      <c r="M1790" s="21"/>
      <c r="R1790" s="21"/>
      <c r="W1790"/>
      <c r="AB1790"/>
    </row>
    <row r="1791" spans="1:28" x14ac:dyDescent="0.2">
      <c r="A1791" s="76"/>
      <c r="D1791"/>
      <c r="F1791"/>
      <c r="H1791"/>
      <c r="M1791" s="21"/>
      <c r="R1791" s="21"/>
      <c r="W1791"/>
      <c r="AB1791"/>
    </row>
    <row r="1792" spans="1:28" x14ac:dyDescent="0.2">
      <c r="A1792" s="76"/>
      <c r="D1792"/>
      <c r="F1792"/>
      <c r="H1792"/>
      <c r="M1792" s="21"/>
      <c r="R1792" s="21"/>
      <c r="W1792"/>
      <c r="AB1792"/>
    </row>
    <row r="1793" spans="1:28" x14ac:dyDescent="0.2">
      <c r="A1793" s="76"/>
      <c r="D1793"/>
      <c r="F1793"/>
      <c r="H1793"/>
      <c r="M1793" s="21"/>
      <c r="R1793" s="21"/>
      <c r="W1793"/>
      <c r="AB1793"/>
    </row>
    <row r="1794" spans="1:28" x14ac:dyDescent="0.2">
      <c r="A1794" s="76"/>
      <c r="D1794"/>
      <c r="F1794"/>
      <c r="H1794"/>
      <c r="M1794" s="21"/>
      <c r="R1794" s="21"/>
      <c r="W1794"/>
      <c r="AB1794"/>
    </row>
    <row r="1795" spans="1:28" x14ac:dyDescent="0.2">
      <c r="A1795" s="76"/>
      <c r="D1795"/>
      <c r="F1795"/>
      <c r="H1795"/>
      <c r="M1795" s="21"/>
      <c r="R1795" s="21"/>
      <c r="W1795"/>
      <c r="AB1795"/>
    </row>
    <row r="1796" spans="1:28" x14ac:dyDescent="0.2">
      <c r="A1796" s="76"/>
      <c r="D1796"/>
      <c r="F1796"/>
      <c r="H1796"/>
      <c r="M1796" s="21"/>
      <c r="R1796" s="21"/>
      <c r="W1796"/>
      <c r="AB1796"/>
    </row>
    <row r="1797" spans="1:28" x14ac:dyDescent="0.2">
      <c r="A1797" s="76"/>
      <c r="D1797"/>
      <c r="F1797"/>
      <c r="H1797"/>
      <c r="M1797" s="21"/>
      <c r="R1797" s="21"/>
      <c r="W1797"/>
      <c r="AB1797"/>
    </row>
    <row r="1798" spans="1:28" x14ac:dyDescent="0.2">
      <c r="A1798" s="76"/>
      <c r="D1798"/>
      <c r="F1798"/>
      <c r="H1798"/>
      <c r="M1798" s="21"/>
      <c r="R1798" s="21"/>
      <c r="W1798"/>
      <c r="AB1798"/>
    </row>
    <row r="1799" spans="1:28" x14ac:dyDescent="0.2">
      <c r="A1799" s="76"/>
      <c r="D1799"/>
      <c r="F1799"/>
      <c r="H1799"/>
      <c r="M1799" s="21"/>
      <c r="R1799" s="21"/>
      <c r="W1799"/>
      <c r="AB1799"/>
    </row>
    <row r="1800" spans="1:28" x14ac:dyDescent="0.2">
      <c r="A1800" s="76"/>
      <c r="D1800"/>
      <c r="F1800"/>
      <c r="H1800"/>
      <c r="M1800" s="21"/>
      <c r="R1800" s="21"/>
      <c r="W1800"/>
      <c r="AB1800"/>
    </row>
    <row r="1801" spans="1:28" x14ac:dyDescent="0.2">
      <c r="A1801" s="76"/>
      <c r="D1801"/>
      <c r="F1801"/>
      <c r="H1801"/>
      <c r="M1801" s="21"/>
      <c r="R1801" s="21"/>
      <c r="W1801"/>
      <c r="AB1801"/>
    </row>
    <row r="1802" spans="1:28" x14ac:dyDescent="0.2">
      <c r="A1802" s="76"/>
      <c r="D1802"/>
      <c r="F1802"/>
      <c r="H1802"/>
      <c r="M1802" s="21"/>
      <c r="R1802" s="21"/>
      <c r="W1802"/>
      <c r="AB1802"/>
    </row>
    <row r="1803" spans="1:28" x14ac:dyDescent="0.2">
      <c r="A1803" s="76"/>
      <c r="D1803"/>
      <c r="F1803"/>
      <c r="H1803"/>
      <c r="M1803" s="21"/>
      <c r="R1803" s="21"/>
      <c r="W1803"/>
      <c r="AB1803"/>
    </row>
    <row r="1804" spans="1:28" x14ac:dyDescent="0.2">
      <c r="A1804" s="76"/>
      <c r="D1804"/>
      <c r="F1804"/>
      <c r="H1804"/>
      <c r="M1804" s="21"/>
      <c r="R1804" s="21"/>
      <c r="W1804"/>
      <c r="AB1804"/>
    </row>
    <row r="1805" spans="1:28" x14ac:dyDescent="0.2">
      <c r="A1805" s="76"/>
      <c r="D1805"/>
      <c r="F1805"/>
      <c r="H1805"/>
      <c r="M1805" s="21"/>
      <c r="R1805" s="21"/>
      <c r="W1805"/>
      <c r="AB1805"/>
    </row>
    <row r="1806" spans="1:28" x14ac:dyDescent="0.2">
      <c r="A1806" s="76"/>
      <c r="D1806"/>
      <c r="F1806"/>
      <c r="H1806"/>
      <c r="M1806" s="21"/>
      <c r="R1806" s="21"/>
      <c r="W1806"/>
      <c r="AB1806"/>
    </row>
    <row r="1807" spans="1:28" x14ac:dyDescent="0.2">
      <c r="A1807" s="76"/>
      <c r="D1807"/>
      <c r="F1807"/>
      <c r="H1807"/>
      <c r="M1807" s="21"/>
      <c r="R1807" s="21"/>
      <c r="W1807"/>
      <c r="AB1807"/>
    </row>
    <row r="1808" spans="1:28" x14ac:dyDescent="0.2">
      <c r="A1808" s="76"/>
      <c r="D1808"/>
      <c r="F1808"/>
      <c r="H1808"/>
      <c r="M1808" s="21"/>
      <c r="R1808" s="21"/>
      <c r="W1808"/>
      <c r="AB1808"/>
    </row>
    <row r="1809" spans="1:28" x14ac:dyDescent="0.2">
      <c r="A1809" s="76"/>
      <c r="D1809"/>
      <c r="F1809"/>
      <c r="H1809"/>
      <c r="M1809" s="21"/>
      <c r="R1809" s="21"/>
      <c r="W1809"/>
      <c r="AB1809"/>
    </row>
    <row r="1810" spans="1:28" x14ac:dyDescent="0.2">
      <c r="A1810" s="76"/>
      <c r="D1810"/>
      <c r="F1810"/>
      <c r="H1810"/>
      <c r="M1810" s="21"/>
      <c r="R1810" s="21"/>
      <c r="W1810"/>
      <c r="AB1810"/>
    </row>
    <row r="1811" spans="1:28" x14ac:dyDescent="0.2">
      <c r="A1811" s="76"/>
      <c r="D1811"/>
      <c r="F1811"/>
      <c r="H1811"/>
      <c r="M1811" s="21"/>
      <c r="R1811" s="21"/>
      <c r="W1811"/>
      <c r="AB1811"/>
    </row>
    <row r="1812" spans="1:28" x14ac:dyDescent="0.2">
      <c r="A1812" s="76"/>
      <c r="D1812"/>
      <c r="F1812"/>
      <c r="H1812"/>
      <c r="M1812" s="21"/>
      <c r="R1812" s="21"/>
      <c r="W1812"/>
      <c r="AB1812"/>
    </row>
    <row r="1813" spans="1:28" x14ac:dyDescent="0.2">
      <c r="A1813" s="76"/>
      <c r="D1813"/>
      <c r="F1813"/>
      <c r="H1813"/>
      <c r="M1813" s="21"/>
      <c r="R1813" s="21"/>
      <c r="W1813"/>
      <c r="AB1813"/>
    </row>
    <row r="1814" spans="1:28" x14ac:dyDescent="0.2">
      <c r="A1814" s="76"/>
      <c r="D1814"/>
      <c r="F1814"/>
      <c r="H1814"/>
      <c r="M1814" s="21"/>
      <c r="R1814" s="21"/>
      <c r="W1814"/>
      <c r="AB1814"/>
    </row>
    <row r="1815" spans="1:28" x14ac:dyDescent="0.2">
      <c r="A1815" s="76"/>
      <c r="D1815"/>
      <c r="F1815"/>
      <c r="H1815"/>
      <c r="M1815" s="21"/>
      <c r="R1815" s="21"/>
      <c r="W1815"/>
      <c r="AB1815"/>
    </row>
    <row r="1816" spans="1:28" x14ac:dyDescent="0.2">
      <c r="A1816" s="76"/>
      <c r="D1816"/>
      <c r="F1816"/>
      <c r="H1816"/>
      <c r="M1816" s="21"/>
      <c r="R1816" s="21"/>
      <c r="W1816"/>
      <c r="AB1816"/>
    </row>
    <row r="1817" spans="1:28" x14ac:dyDescent="0.2">
      <c r="A1817" s="76"/>
      <c r="D1817"/>
      <c r="F1817"/>
      <c r="H1817"/>
      <c r="M1817" s="21"/>
      <c r="R1817" s="21"/>
      <c r="W1817"/>
      <c r="AB1817"/>
    </row>
    <row r="1818" spans="1:28" x14ac:dyDescent="0.2">
      <c r="A1818" s="76"/>
      <c r="D1818"/>
      <c r="F1818"/>
      <c r="H1818"/>
      <c r="M1818" s="21"/>
      <c r="R1818" s="21"/>
      <c r="W1818"/>
      <c r="AB1818"/>
    </row>
    <row r="1819" spans="1:28" x14ac:dyDescent="0.2">
      <c r="A1819" s="76"/>
      <c r="D1819"/>
      <c r="F1819"/>
      <c r="H1819"/>
      <c r="M1819" s="21"/>
      <c r="R1819" s="21"/>
      <c r="W1819"/>
      <c r="AB1819"/>
    </row>
    <row r="1820" spans="1:28" x14ac:dyDescent="0.2">
      <c r="A1820" s="76"/>
      <c r="D1820"/>
      <c r="F1820"/>
      <c r="H1820"/>
      <c r="M1820" s="21"/>
      <c r="R1820" s="21"/>
      <c r="W1820"/>
      <c r="AB1820"/>
    </row>
    <row r="1821" spans="1:28" x14ac:dyDescent="0.2">
      <c r="A1821" s="76"/>
      <c r="D1821"/>
      <c r="F1821"/>
      <c r="H1821"/>
      <c r="M1821" s="21"/>
      <c r="R1821" s="21"/>
      <c r="W1821"/>
      <c r="AB1821"/>
    </row>
    <row r="1822" spans="1:28" x14ac:dyDescent="0.2">
      <c r="A1822" s="76"/>
      <c r="D1822"/>
      <c r="F1822"/>
      <c r="H1822"/>
      <c r="M1822" s="21"/>
      <c r="R1822" s="21"/>
      <c r="W1822"/>
      <c r="AB1822"/>
    </row>
    <row r="1823" spans="1:28" x14ac:dyDescent="0.2">
      <c r="A1823" s="76"/>
      <c r="D1823"/>
      <c r="F1823"/>
      <c r="H1823"/>
      <c r="M1823" s="21"/>
      <c r="R1823" s="21"/>
      <c r="W1823"/>
      <c r="AB1823"/>
    </row>
    <row r="1824" spans="1:28" x14ac:dyDescent="0.2">
      <c r="A1824" s="76"/>
      <c r="D1824"/>
      <c r="F1824"/>
      <c r="H1824"/>
      <c r="M1824" s="21"/>
      <c r="R1824" s="21"/>
      <c r="W1824"/>
      <c r="AB1824"/>
    </row>
    <row r="1825" spans="1:28" x14ac:dyDescent="0.2">
      <c r="A1825" s="76"/>
      <c r="D1825"/>
      <c r="F1825"/>
      <c r="H1825"/>
      <c r="M1825" s="21"/>
      <c r="R1825" s="21"/>
      <c r="W1825"/>
      <c r="AB1825"/>
    </row>
    <row r="1826" spans="1:28" x14ac:dyDescent="0.2">
      <c r="A1826" s="76"/>
      <c r="D1826"/>
      <c r="F1826"/>
      <c r="H1826"/>
      <c r="M1826" s="21"/>
      <c r="R1826" s="21"/>
      <c r="W1826"/>
      <c r="AB1826"/>
    </row>
    <row r="1827" spans="1:28" x14ac:dyDescent="0.2">
      <c r="A1827" s="76"/>
      <c r="D1827"/>
      <c r="F1827"/>
      <c r="H1827"/>
      <c r="M1827" s="21"/>
      <c r="R1827" s="21"/>
      <c r="W1827"/>
      <c r="AB1827"/>
    </row>
    <row r="1828" spans="1:28" x14ac:dyDescent="0.2">
      <c r="A1828" s="76"/>
      <c r="D1828"/>
      <c r="F1828"/>
      <c r="H1828"/>
      <c r="M1828" s="21"/>
      <c r="R1828" s="21"/>
      <c r="W1828"/>
      <c r="AB1828"/>
    </row>
    <row r="1829" spans="1:28" x14ac:dyDescent="0.2">
      <c r="A1829" s="76"/>
      <c r="D1829"/>
      <c r="F1829"/>
      <c r="H1829"/>
      <c r="M1829" s="21"/>
      <c r="R1829" s="21"/>
      <c r="W1829"/>
      <c r="AB1829"/>
    </row>
    <row r="1830" spans="1:28" x14ac:dyDescent="0.2">
      <c r="A1830" s="76"/>
      <c r="D1830"/>
      <c r="F1830"/>
      <c r="H1830"/>
      <c r="M1830" s="21"/>
      <c r="R1830" s="21"/>
      <c r="W1830"/>
      <c r="AB1830"/>
    </row>
    <row r="1831" spans="1:28" x14ac:dyDescent="0.2">
      <c r="A1831" s="76"/>
      <c r="D1831"/>
      <c r="F1831"/>
      <c r="H1831"/>
      <c r="M1831" s="21"/>
      <c r="R1831" s="21"/>
      <c r="W1831"/>
      <c r="AB1831"/>
    </row>
    <row r="1832" spans="1:28" x14ac:dyDescent="0.2">
      <c r="A1832" s="76"/>
      <c r="D1832"/>
      <c r="F1832"/>
      <c r="H1832"/>
      <c r="M1832" s="21"/>
      <c r="R1832" s="21"/>
      <c r="W1832"/>
      <c r="AB1832"/>
    </row>
    <row r="1833" spans="1:28" x14ac:dyDescent="0.2">
      <c r="A1833" s="76"/>
      <c r="D1833"/>
      <c r="F1833"/>
      <c r="H1833"/>
      <c r="M1833" s="21"/>
      <c r="R1833" s="21"/>
      <c r="W1833"/>
      <c r="AB1833"/>
    </row>
    <row r="1834" spans="1:28" x14ac:dyDescent="0.2">
      <c r="A1834" s="76"/>
      <c r="D1834"/>
      <c r="F1834"/>
      <c r="H1834"/>
      <c r="M1834" s="21"/>
      <c r="R1834" s="21"/>
      <c r="W1834"/>
      <c r="AB1834"/>
    </row>
    <row r="1835" spans="1:28" x14ac:dyDescent="0.2">
      <c r="A1835" s="76"/>
      <c r="D1835"/>
      <c r="F1835"/>
      <c r="H1835"/>
      <c r="M1835" s="21"/>
      <c r="R1835" s="21"/>
      <c r="W1835"/>
      <c r="AB1835"/>
    </row>
    <row r="1836" spans="1:28" x14ac:dyDescent="0.2">
      <c r="A1836" s="76"/>
      <c r="D1836"/>
      <c r="F1836"/>
      <c r="H1836"/>
      <c r="M1836" s="21"/>
      <c r="R1836" s="21"/>
      <c r="W1836"/>
      <c r="AB1836"/>
    </row>
    <row r="1837" spans="1:28" x14ac:dyDescent="0.2">
      <c r="A1837" s="76"/>
      <c r="D1837"/>
      <c r="F1837"/>
      <c r="H1837"/>
      <c r="M1837" s="21"/>
      <c r="R1837" s="21"/>
      <c r="W1837"/>
      <c r="AB1837"/>
    </row>
    <row r="1838" spans="1:28" x14ac:dyDescent="0.2">
      <c r="A1838" s="76"/>
      <c r="D1838"/>
      <c r="F1838"/>
      <c r="H1838"/>
      <c r="M1838" s="21"/>
      <c r="R1838" s="21"/>
      <c r="W1838"/>
      <c r="AB1838"/>
    </row>
    <row r="1839" spans="1:28" x14ac:dyDescent="0.2">
      <c r="A1839" s="76"/>
      <c r="D1839"/>
      <c r="F1839"/>
      <c r="H1839"/>
      <c r="M1839" s="21"/>
      <c r="R1839" s="21"/>
      <c r="W1839"/>
      <c r="AB1839"/>
    </row>
    <row r="1840" spans="1:28" x14ac:dyDescent="0.2">
      <c r="A1840" s="76"/>
      <c r="D1840"/>
      <c r="F1840"/>
      <c r="H1840"/>
      <c r="M1840" s="21"/>
      <c r="R1840" s="21"/>
      <c r="W1840"/>
      <c r="AB1840"/>
    </row>
    <row r="1841" spans="1:28" x14ac:dyDescent="0.2">
      <c r="A1841" s="76"/>
      <c r="D1841"/>
      <c r="F1841"/>
      <c r="H1841"/>
      <c r="M1841" s="21"/>
      <c r="R1841" s="21"/>
      <c r="W1841"/>
      <c r="AB1841"/>
    </row>
    <row r="1842" spans="1:28" x14ac:dyDescent="0.2">
      <c r="A1842" s="76"/>
      <c r="D1842"/>
      <c r="F1842"/>
      <c r="H1842"/>
      <c r="M1842" s="21"/>
      <c r="R1842" s="21"/>
      <c r="W1842"/>
      <c r="AB1842"/>
    </row>
    <row r="1843" spans="1:28" x14ac:dyDescent="0.2">
      <c r="A1843" s="76"/>
      <c r="D1843"/>
      <c r="F1843"/>
      <c r="H1843"/>
      <c r="M1843" s="21"/>
      <c r="R1843" s="21"/>
      <c r="W1843"/>
      <c r="AB1843"/>
    </row>
    <row r="1844" spans="1:28" x14ac:dyDescent="0.2">
      <c r="A1844" s="76"/>
      <c r="D1844"/>
      <c r="F1844"/>
      <c r="H1844"/>
      <c r="M1844" s="21"/>
      <c r="R1844" s="21"/>
      <c r="W1844"/>
      <c r="AB1844"/>
    </row>
    <row r="1845" spans="1:28" x14ac:dyDescent="0.2">
      <c r="A1845" s="76"/>
      <c r="D1845"/>
      <c r="F1845"/>
      <c r="H1845"/>
      <c r="M1845" s="21"/>
      <c r="R1845" s="21"/>
      <c r="W1845"/>
      <c r="AB1845"/>
    </row>
    <row r="1846" spans="1:28" x14ac:dyDescent="0.2">
      <c r="A1846" s="76"/>
      <c r="D1846"/>
      <c r="F1846"/>
      <c r="H1846"/>
      <c r="M1846" s="21"/>
      <c r="R1846" s="21"/>
      <c r="W1846"/>
      <c r="AB1846"/>
    </row>
    <row r="1847" spans="1:28" x14ac:dyDescent="0.2">
      <c r="A1847" s="76"/>
      <c r="D1847"/>
      <c r="F1847"/>
      <c r="H1847"/>
      <c r="M1847" s="21"/>
      <c r="R1847" s="21"/>
      <c r="W1847"/>
      <c r="AB1847"/>
    </row>
    <row r="1848" spans="1:28" x14ac:dyDescent="0.2">
      <c r="A1848" s="76"/>
      <c r="D1848"/>
      <c r="F1848"/>
      <c r="H1848"/>
      <c r="M1848" s="21"/>
      <c r="R1848" s="21"/>
      <c r="W1848"/>
      <c r="AB1848"/>
    </row>
    <row r="1849" spans="1:28" x14ac:dyDescent="0.2">
      <c r="A1849" s="76"/>
      <c r="D1849"/>
      <c r="F1849"/>
      <c r="H1849"/>
      <c r="M1849" s="21"/>
      <c r="R1849" s="21"/>
      <c r="W1849"/>
      <c r="AB1849"/>
    </row>
    <row r="1850" spans="1:28" x14ac:dyDescent="0.2">
      <c r="A1850" s="76"/>
      <c r="D1850"/>
      <c r="F1850"/>
      <c r="H1850"/>
      <c r="M1850" s="21"/>
      <c r="R1850" s="21"/>
      <c r="W1850"/>
      <c r="AB1850"/>
    </row>
    <row r="1851" spans="1:28" x14ac:dyDescent="0.2">
      <c r="A1851" s="76"/>
      <c r="D1851"/>
      <c r="F1851"/>
      <c r="H1851"/>
      <c r="M1851" s="21"/>
      <c r="R1851" s="21"/>
      <c r="W1851"/>
      <c r="AB1851"/>
    </row>
    <row r="1852" spans="1:28" x14ac:dyDescent="0.2">
      <c r="A1852" s="76"/>
      <c r="D1852"/>
      <c r="F1852"/>
      <c r="H1852"/>
      <c r="M1852" s="21"/>
      <c r="R1852" s="21"/>
      <c r="W1852"/>
      <c r="AB1852"/>
    </row>
    <row r="1853" spans="1:28" x14ac:dyDescent="0.2">
      <c r="A1853" s="76"/>
      <c r="D1853"/>
      <c r="F1853"/>
      <c r="H1853"/>
      <c r="M1853" s="21"/>
      <c r="R1853" s="21"/>
      <c r="W1853"/>
      <c r="AB1853"/>
    </row>
    <row r="1854" spans="1:28" x14ac:dyDescent="0.2">
      <c r="A1854" s="76"/>
      <c r="D1854"/>
      <c r="F1854"/>
      <c r="H1854"/>
      <c r="M1854" s="21"/>
      <c r="R1854" s="21"/>
      <c r="W1854"/>
      <c r="AB1854"/>
    </row>
    <row r="1855" spans="1:28" x14ac:dyDescent="0.2">
      <c r="A1855" s="76"/>
      <c r="D1855"/>
      <c r="F1855"/>
      <c r="H1855"/>
      <c r="M1855" s="21"/>
      <c r="R1855" s="21"/>
      <c r="W1855"/>
      <c r="AB1855"/>
    </row>
    <row r="1856" spans="1:28" x14ac:dyDescent="0.2">
      <c r="A1856" s="76"/>
      <c r="D1856"/>
      <c r="F1856"/>
      <c r="H1856"/>
      <c r="M1856" s="21"/>
      <c r="R1856" s="21"/>
      <c r="W1856"/>
      <c r="AB1856"/>
    </row>
    <row r="1857" spans="1:28" x14ac:dyDescent="0.2">
      <c r="A1857" s="76"/>
      <c r="D1857"/>
      <c r="F1857"/>
      <c r="H1857"/>
      <c r="M1857" s="21"/>
      <c r="R1857" s="21"/>
      <c r="W1857"/>
      <c r="AB1857"/>
    </row>
    <row r="1858" spans="1:28" x14ac:dyDescent="0.2">
      <c r="A1858" s="76"/>
      <c r="D1858"/>
      <c r="F1858"/>
      <c r="H1858"/>
      <c r="M1858" s="21"/>
      <c r="R1858" s="21"/>
      <c r="W1858"/>
      <c r="AB1858"/>
    </row>
    <row r="1859" spans="1:28" x14ac:dyDescent="0.2">
      <c r="A1859" s="76"/>
      <c r="D1859"/>
      <c r="F1859"/>
      <c r="H1859"/>
      <c r="M1859" s="21"/>
      <c r="R1859" s="21"/>
      <c r="W1859"/>
      <c r="AB1859"/>
    </row>
    <row r="1860" spans="1:28" x14ac:dyDescent="0.2">
      <c r="A1860" s="76"/>
      <c r="D1860"/>
      <c r="F1860"/>
      <c r="H1860"/>
      <c r="M1860" s="21"/>
      <c r="R1860" s="21"/>
      <c r="W1860"/>
      <c r="AB1860"/>
    </row>
    <row r="1861" spans="1:28" x14ac:dyDescent="0.2">
      <c r="A1861" s="76"/>
      <c r="D1861"/>
      <c r="F1861"/>
      <c r="H1861"/>
      <c r="M1861" s="21"/>
      <c r="R1861" s="21"/>
      <c r="W1861"/>
      <c r="AB1861"/>
    </row>
    <row r="1862" spans="1:28" x14ac:dyDescent="0.2">
      <c r="A1862" s="76"/>
      <c r="D1862"/>
      <c r="F1862"/>
      <c r="H1862"/>
      <c r="M1862" s="21"/>
      <c r="R1862" s="21"/>
      <c r="W1862"/>
      <c r="AB1862"/>
    </row>
    <row r="1863" spans="1:28" x14ac:dyDescent="0.2">
      <c r="A1863" s="76"/>
      <c r="D1863"/>
      <c r="F1863"/>
      <c r="H1863"/>
      <c r="M1863" s="21"/>
      <c r="R1863" s="21"/>
      <c r="W1863"/>
      <c r="AB1863"/>
    </row>
    <row r="1864" spans="1:28" x14ac:dyDescent="0.2">
      <c r="A1864" s="76"/>
      <c r="D1864"/>
      <c r="F1864"/>
      <c r="H1864"/>
      <c r="M1864" s="21"/>
      <c r="R1864" s="21"/>
      <c r="W1864"/>
      <c r="AB1864"/>
    </row>
    <row r="1865" spans="1:28" x14ac:dyDescent="0.2">
      <c r="A1865" s="76"/>
      <c r="D1865"/>
      <c r="F1865"/>
      <c r="H1865"/>
      <c r="M1865" s="21"/>
      <c r="R1865" s="21"/>
      <c r="W1865"/>
      <c r="AB1865"/>
    </row>
    <row r="1866" spans="1:28" x14ac:dyDescent="0.2">
      <c r="A1866" s="76"/>
      <c r="D1866"/>
      <c r="F1866"/>
      <c r="H1866"/>
      <c r="M1866" s="21"/>
      <c r="R1866" s="21"/>
      <c r="W1866"/>
      <c r="AB1866"/>
    </row>
    <row r="1867" spans="1:28" x14ac:dyDescent="0.2">
      <c r="A1867" s="76"/>
      <c r="D1867"/>
      <c r="F1867"/>
      <c r="H1867"/>
      <c r="M1867" s="21"/>
      <c r="R1867" s="21"/>
      <c r="W1867"/>
      <c r="AB1867"/>
    </row>
    <row r="1868" spans="1:28" x14ac:dyDescent="0.2">
      <c r="A1868" s="76"/>
      <c r="D1868"/>
      <c r="F1868"/>
      <c r="H1868"/>
      <c r="M1868" s="21"/>
      <c r="R1868" s="21"/>
      <c r="W1868"/>
      <c r="AB1868"/>
    </row>
    <row r="1869" spans="1:28" x14ac:dyDescent="0.2">
      <c r="A1869" s="76"/>
      <c r="D1869"/>
      <c r="F1869"/>
      <c r="H1869"/>
      <c r="M1869" s="21"/>
      <c r="R1869" s="21"/>
      <c r="W1869"/>
      <c r="AB1869"/>
    </row>
    <row r="1870" spans="1:28" x14ac:dyDescent="0.2">
      <c r="A1870" s="76"/>
      <c r="D1870"/>
      <c r="F1870"/>
      <c r="H1870"/>
      <c r="M1870" s="21"/>
      <c r="R1870" s="21"/>
      <c r="W1870"/>
      <c r="AB1870"/>
    </row>
    <row r="1871" spans="1:28" x14ac:dyDescent="0.2">
      <c r="A1871" s="76"/>
      <c r="D1871"/>
      <c r="F1871"/>
      <c r="H1871"/>
      <c r="M1871" s="21"/>
      <c r="R1871" s="21"/>
      <c r="W1871"/>
      <c r="AB1871"/>
    </row>
    <row r="1872" spans="1:28" x14ac:dyDescent="0.2">
      <c r="A1872" s="76"/>
      <c r="D1872"/>
      <c r="F1872"/>
      <c r="H1872"/>
      <c r="M1872" s="21"/>
      <c r="R1872" s="21"/>
      <c r="W1872"/>
      <c r="AB1872"/>
    </row>
    <row r="1873" spans="1:28" x14ac:dyDescent="0.2">
      <c r="A1873" s="76"/>
      <c r="D1873"/>
      <c r="F1873"/>
      <c r="H1873"/>
      <c r="M1873" s="21"/>
      <c r="R1873" s="21"/>
      <c r="W1873"/>
      <c r="AB1873"/>
    </row>
    <row r="1874" spans="1:28" x14ac:dyDescent="0.2">
      <c r="A1874" s="76"/>
      <c r="D1874"/>
      <c r="F1874"/>
      <c r="H1874"/>
      <c r="M1874" s="21"/>
      <c r="R1874" s="21"/>
      <c r="W1874"/>
      <c r="AB1874"/>
    </row>
    <row r="1875" spans="1:28" x14ac:dyDescent="0.2">
      <c r="A1875" s="76"/>
      <c r="D1875"/>
      <c r="F1875"/>
      <c r="H1875"/>
      <c r="M1875" s="21"/>
      <c r="R1875" s="21"/>
      <c r="W1875"/>
      <c r="AB1875"/>
    </row>
    <row r="1876" spans="1:28" x14ac:dyDescent="0.2">
      <c r="A1876" s="76"/>
      <c r="D1876"/>
      <c r="F1876"/>
      <c r="H1876"/>
      <c r="M1876" s="21"/>
      <c r="R1876" s="21"/>
      <c r="W1876"/>
      <c r="AB1876"/>
    </row>
    <row r="1877" spans="1:28" x14ac:dyDescent="0.2">
      <c r="A1877" s="76"/>
      <c r="D1877"/>
      <c r="F1877"/>
      <c r="H1877"/>
      <c r="M1877" s="21"/>
      <c r="R1877" s="21"/>
      <c r="W1877"/>
      <c r="AB1877"/>
    </row>
    <row r="1878" spans="1:28" x14ac:dyDescent="0.2">
      <c r="A1878" s="76"/>
      <c r="D1878"/>
      <c r="F1878"/>
      <c r="H1878"/>
      <c r="M1878" s="21"/>
      <c r="R1878" s="21"/>
      <c r="W1878"/>
      <c r="AB1878"/>
    </row>
    <row r="1879" spans="1:28" x14ac:dyDescent="0.2">
      <c r="A1879" s="76"/>
      <c r="D1879"/>
      <c r="F1879"/>
      <c r="H1879"/>
      <c r="M1879" s="21"/>
      <c r="R1879" s="21"/>
      <c r="W1879"/>
      <c r="AB1879"/>
    </row>
    <row r="1880" spans="1:28" x14ac:dyDescent="0.2">
      <c r="A1880" s="76"/>
      <c r="D1880"/>
      <c r="F1880"/>
      <c r="H1880"/>
      <c r="M1880" s="21"/>
      <c r="R1880" s="21"/>
      <c r="W1880"/>
      <c r="AB1880"/>
    </row>
    <row r="1881" spans="1:28" x14ac:dyDescent="0.2">
      <c r="A1881" s="76"/>
      <c r="D1881"/>
      <c r="F1881"/>
      <c r="H1881"/>
      <c r="M1881" s="21"/>
      <c r="R1881" s="21"/>
      <c r="W1881"/>
      <c r="AB1881"/>
    </row>
    <row r="1882" spans="1:28" x14ac:dyDescent="0.2">
      <c r="A1882" s="76"/>
      <c r="D1882"/>
      <c r="F1882"/>
      <c r="H1882"/>
      <c r="M1882" s="21"/>
      <c r="R1882" s="21"/>
      <c r="W1882"/>
      <c r="AB1882"/>
    </row>
    <row r="1883" spans="1:28" x14ac:dyDescent="0.2">
      <c r="A1883" s="76"/>
      <c r="D1883"/>
      <c r="F1883"/>
      <c r="H1883"/>
      <c r="M1883" s="21"/>
      <c r="R1883" s="21"/>
      <c r="W1883"/>
      <c r="AB1883"/>
    </row>
    <row r="1884" spans="1:28" x14ac:dyDescent="0.2">
      <c r="A1884" s="76"/>
      <c r="D1884"/>
      <c r="F1884"/>
      <c r="H1884"/>
      <c r="M1884" s="21"/>
      <c r="R1884" s="21"/>
      <c r="W1884"/>
      <c r="AB1884"/>
    </row>
    <row r="1885" spans="1:28" x14ac:dyDescent="0.2">
      <c r="A1885" s="76"/>
      <c r="D1885"/>
      <c r="F1885"/>
      <c r="H1885"/>
      <c r="M1885" s="21"/>
      <c r="R1885" s="21"/>
      <c r="W1885"/>
      <c r="AB1885"/>
    </row>
    <row r="1886" spans="1:28" x14ac:dyDescent="0.2">
      <c r="A1886" s="76"/>
      <c r="D1886"/>
      <c r="F1886"/>
      <c r="H1886"/>
      <c r="M1886" s="21"/>
      <c r="R1886" s="21"/>
      <c r="W1886"/>
      <c r="AB1886"/>
    </row>
    <row r="1887" spans="1:28" x14ac:dyDescent="0.2">
      <c r="A1887" s="76"/>
      <c r="D1887"/>
      <c r="F1887"/>
      <c r="H1887"/>
      <c r="M1887" s="21"/>
      <c r="R1887" s="21"/>
      <c r="W1887"/>
      <c r="AB1887"/>
    </row>
    <row r="1888" spans="1:28" x14ac:dyDescent="0.2">
      <c r="A1888" s="76"/>
      <c r="D1888"/>
      <c r="F1888"/>
      <c r="H1888"/>
      <c r="M1888" s="21"/>
      <c r="R1888" s="21"/>
      <c r="W1888"/>
      <c r="AB1888"/>
    </row>
    <row r="1889" spans="1:28" x14ac:dyDescent="0.2">
      <c r="A1889" s="76"/>
      <c r="D1889"/>
      <c r="F1889"/>
      <c r="H1889"/>
      <c r="M1889" s="21"/>
      <c r="R1889" s="21"/>
      <c r="W1889"/>
      <c r="AB1889"/>
    </row>
    <row r="1890" spans="1:28" x14ac:dyDescent="0.2">
      <c r="A1890" s="76"/>
      <c r="D1890"/>
      <c r="F1890"/>
      <c r="H1890"/>
      <c r="M1890" s="21"/>
      <c r="R1890" s="21"/>
      <c r="W1890"/>
      <c r="AB1890"/>
    </row>
    <row r="1891" spans="1:28" x14ac:dyDescent="0.2">
      <c r="A1891" s="76"/>
      <c r="D1891"/>
      <c r="F1891"/>
      <c r="H1891"/>
      <c r="M1891" s="21"/>
      <c r="R1891" s="21"/>
      <c r="W1891"/>
      <c r="AB1891"/>
    </row>
    <row r="1892" spans="1:28" x14ac:dyDescent="0.2">
      <c r="A1892" s="76"/>
      <c r="D1892"/>
      <c r="F1892"/>
      <c r="H1892"/>
      <c r="M1892" s="21"/>
      <c r="R1892" s="21"/>
      <c r="W1892"/>
      <c r="AB1892"/>
    </row>
    <row r="1893" spans="1:28" x14ac:dyDescent="0.2">
      <c r="A1893" s="76"/>
      <c r="D1893"/>
      <c r="F1893"/>
      <c r="H1893"/>
      <c r="M1893" s="21"/>
      <c r="R1893" s="21"/>
      <c r="W1893"/>
      <c r="AB1893"/>
    </row>
    <row r="1894" spans="1:28" x14ac:dyDescent="0.2">
      <c r="A1894" s="76"/>
      <c r="D1894"/>
      <c r="F1894"/>
      <c r="H1894"/>
      <c r="M1894" s="21"/>
      <c r="R1894" s="21"/>
      <c r="W1894"/>
      <c r="AB1894"/>
    </row>
    <row r="1895" spans="1:28" x14ac:dyDescent="0.2">
      <c r="A1895" s="76"/>
      <c r="D1895"/>
      <c r="F1895"/>
      <c r="H1895"/>
      <c r="M1895" s="21"/>
      <c r="R1895" s="21"/>
      <c r="W1895"/>
      <c r="AB1895"/>
    </row>
    <row r="1896" spans="1:28" x14ac:dyDescent="0.2">
      <c r="A1896" s="76"/>
      <c r="D1896"/>
      <c r="F1896"/>
      <c r="H1896"/>
      <c r="M1896" s="21"/>
      <c r="R1896" s="21"/>
      <c r="W1896"/>
      <c r="AB1896"/>
    </row>
    <row r="1897" spans="1:28" x14ac:dyDescent="0.2">
      <c r="A1897" s="76"/>
      <c r="D1897"/>
      <c r="F1897"/>
      <c r="H1897"/>
      <c r="M1897" s="21"/>
      <c r="R1897" s="21"/>
      <c r="W1897"/>
      <c r="AB1897"/>
    </row>
    <row r="1898" spans="1:28" x14ac:dyDescent="0.2">
      <c r="A1898" s="76"/>
      <c r="D1898"/>
      <c r="F1898"/>
      <c r="H1898"/>
      <c r="M1898" s="21"/>
      <c r="R1898" s="21"/>
      <c r="W1898"/>
      <c r="AB1898"/>
    </row>
    <row r="1899" spans="1:28" x14ac:dyDescent="0.2">
      <c r="A1899" s="76"/>
      <c r="D1899"/>
      <c r="F1899"/>
      <c r="H1899"/>
      <c r="M1899" s="21"/>
      <c r="R1899" s="21"/>
      <c r="W1899"/>
      <c r="AB1899"/>
    </row>
    <row r="1900" spans="1:28" x14ac:dyDescent="0.2">
      <c r="A1900" s="76"/>
      <c r="D1900"/>
      <c r="F1900"/>
      <c r="H1900"/>
      <c r="M1900" s="21"/>
      <c r="R1900" s="21"/>
      <c r="W1900"/>
      <c r="AB1900"/>
    </row>
    <row r="1901" spans="1:28" x14ac:dyDescent="0.2">
      <c r="A1901" s="76"/>
      <c r="D1901"/>
      <c r="F1901"/>
      <c r="H1901"/>
      <c r="M1901" s="21"/>
      <c r="R1901" s="21"/>
      <c r="W1901"/>
      <c r="AB1901"/>
    </row>
    <row r="1902" spans="1:28" x14ac:dyDescent="0.2">
      <c r="A1902" s="76"/>
      <c r="D1902"/>
      <c r="F1902"/>
      <c r="H1902"/>
      <c r="M1902" s="21"/>
      <c r="R1902" s="21"/>
      <c r="W1902"/>
      <c r="AB1902"/>
    </row>
    <row r="1903" spans="1:28" x14ac:dyDescent="0.2">
      <c r="A1903" s="76"/>
      <c r="D1903"/>
      <c r="F1903"/>
      <c r="H1903"/>
      <c r="M1903" s="21"/>
      <c r="R1903" s="21"/>
      <c r="W1903"/>
      <c r="AB1903"/>
    </row>
    <row r="1904" spans="1:28" x14ac:dyDescent="0.2">
      <c r="A1904" s="76"/>
      <c r="D1904"/>
      <c r="F1904"/>
      <c r="H1904"/>
      <c r="M1904" s="21"/>
      <c r="R1904" s="21"/>
      <c r="W1904"/>
      <c r="AB1904"/>
    </row>
    <row r="1905" spans="1:28" x14ac:dyDescent="0.2">
      <c r="A1905" s="76"/>
      <c r="D1905"/>
      <c r="F1905"/>
      <c r="H1905"/>
      <c r="M1905" s="21"/>
      <c r="R1905" s="21"/>
      <c r="W1905"/>
      <c r="AB1905"/>
    </row>
    <row r="1906" spans="1:28" x14ac:dyDescent="0.2">
      <c r="A1906" s="76"/>
      <c r="D1906"/>
      <c r="F1906"/>
      <c r="H1906"/>
      <c r="M1906" s="21"/>
      <c r="R1906" s="21"/>
      <c r="W1906"/>
      <c r="AB1906"/>
    </row>
    <row r="1907" spans="1:28" x14ac:dyDescent="0.2">
      <c r="A1907" s="76"/>
      <c r="D1907"/>
      <c r="F1907"/>
      <c r="H1907"/>
      <c r="M1907" s="21"/>
      <c r="R1907" s="21"/>
      <c r="W1907"/>
      <c r="AB1907"/>
    </row>
    <row r="1908" spans="1:28" x14ac:dyDescent="0.2">
      <c r="A1908" s="76"/>
      <c r="D1908"/>
      <c r="F1908"/>
      <c r="H1908"/>
      <c r="M1908" s="21"/>
      <c r="R1908" s="21"/>
      <c r="W1908"/>
      <c r="AB1908"/>
    </row>
    <row r="1909" spans="1:28" x14ac:dyDescent="0.2">
      <c r="A1909" s="76"/>
      <c r="D1909"/>
      <c r="F1909"/>
      <c r="H1909"/>
      <c r="M1909" s="21"/>
      <c r="R1909" s="21"/>
      <c r="W1909"/>
      <c r="AB1909"/>
    </row>
    <row r="1910" spans="1:28" x14ac:dyDescent="0.2">
      <c r="A1910" s="76"/>
      <c r="D1910"/>
      <c r="F1910"/>
      <c r="H1910"/>
      <c r="M1910" s="21"/>
      <c r="R1910" s="21"/>
      <c r="W1910"/>
      <c r="AB1910"/>
    </row>
    <row r="1911" spans="1:28" x14ac:dyDescent="0.2">
      <c r="A1911" s="76"/>
      <c r="D1911"/>
      <c r="F1911"/>
      <c r="H1911"/>
      <c r="M1911" s="21"/>
      <c r="R1911" s="21"/>
      <c r="W1911"/>
      <c r="AB1911"/>
    </row>
    <row r="1912" spans="1:28" x14ac:dyDescent="0.2">
      <c r="A1912" s="76"/>
      <c r="D1912"/>
      <c r="F1912"/>
      <c r="H1912"/>
      <c r="M1912" s="21"/>
      <c r="R1912" s="21"/>
      <c r="W1912"/>
      <c r="AB1912"/>
    </row>
    <row r="1913" spans="1:28" x14ac:dyDescent="0.2">
      <c r="A1913" s="76"/>
      <c r="D1913"/>
      <c r="F1913"/>
      <c r="H1913"/>
      <c r="M1913" s="21"/>
      <c r="R1913" s="21"/>
      <c r="W1913"/>
      <c r="AB1913"/>
    </row>
    <row r="1914" spans="1:28" x14ac:dyDescent="0.2">
      <c r="A1914" s="76"/>
      <c r="D1914"/>
      <c r="F1914"/>
      <c r="H1914"/>
      <c r="M1914" s="21"/>
      <c r="R1914" s="21"/>
      <c r="W1914"/>
      <c r="AB1914"/>
    </row>
    <row r="1915" spans="1:28" x14ac:dyDescent="0.2">
      <c r="A1915" s="76"/>
      <c r="D1915"/>
      <c r="F1915"/>
      <c r="H1915"/>
      <c r="M1915" s="21"/>
      <c r="R1915" s="21"/>
      <c r="W1915"/>
      <c r="AB1915"/>
    </row>
    <row r="1916" spans="1:28" x14ac:dyDescent="0.2">
      <c r="A1916" s="76"/>
      <c r="D1916"/>
      <c r="F1916"/>
      <c r="H1916"/>
      <c r="M1916" s="21"/>
      <c r="R1916" s="21"/>
      <c r="W1916"/>
      <c r="AB1916"/>
    </row>
    <row r="1917" spans="1:28" x14ac:dyDescent="0.2">
      <c r="A1917" s="76"/>
      <c r="D1917"/>
      <c r="F1917"/>
      <c r="H1917"/>
      <c r="M1917" s="21"/>
      <c r="R1917" s="21"/>
      <c r="W1917"/>
      <c r="AB1917"/>
    </row>
    <row r="1918" spans="1:28" x14ac:dyDescent="0.2">
      <c r="A1918" s="76"/>
      <c r="D1918"/>
      <c r="F1918"/>
      <c r="H1918"/>
      <c r="M1918" s="21"/>
      <c r="R1918" s="21"/>
      <c r="W1918"/>
      <c r="AB1918"/>
    </row>
    <row r="1919" spans="1:28" x14ac:dyDescent="0.2">
      <c r="A1919" s="76"/>
      <c r="D1919"/>
      <c r="F1919"/>
      <c r="H1919"/>
      <c r="M1919" s="21"/>
      <c r="R1919" s="21"/>
      <c r="W1919"/>
      <c r="AB1919"/>
    </row>
    <row r="1920" spans="1:28" x14ac:dyDescent="0.2">
      <c r="A1920" s="76"/>
      <c r="D1920"/>
      <c r="F1920"/>
      <c r="H1920"/>
      <c r="M1920" s="21"/>
      <c r="R1920" s="21"/>
      <c r="W1920"/>
      <c r="AB1920"/>
    </row>
    <row r="1921" spans="1:28" x14ac:dyDescent="0.2">
      <c r="A1921" s="76"/>
      <c r="D1921"/>
      <c r="F1921"/>
      <c r="H1921"/>
      <c r="M1921" s="21"/>
      <c r="R1921" s="21"/>
      <c r="W1921"/>
      <c r="AB1921"/>
    </row>
    <row r="1922" spans="1:28" x14ac:dyDescent="0.2">
      <c r="A1922" s="76"/>
      <c r="D1922"/>
      <c r="F1922"/>
      <c r="H1922"/>
      <c r="M1922" s="21"/>
      <c r="R1922" s="21"/>
      <c r="W1922"/>
      <c r="AB1922"/>
    </row>
    <row r="1923" spans="1:28" x14ac:dyDescent="0.2">
      <c r="A1923" s="76"/>
      <c r="D1923"/>
      <c r="F1923"/>
      <c r="H1923"/>
      <c r="M1923" s="21"/>
      <c r="R1923" s="21"/>
      <c r="W1923"/>
      <c r="AB1923"/>
    </row>
    <row r="1924" spans="1:28" x14ac:dyDescent="0.2">
      <c r="A1924" s="76"/>
      <c r="D1924"/>
      <c r="F1924"/>
      <c r="H1924"/>
      <c r="M1924" s="21"/>
      <c r="R1924" s="21"/>
      <c r="W1924"/>
      <c r="AB1924"/>
    </row>
    <row r="1925" spans="1:28" x14ac:dyDescent="0.2">
      <c r="A1925" s="76"/>
      <c r="D1925"/>
      <c r="F1925"/>
      <c r="H1925"/>
      <c r="M1925" s="21"/>
      <c r="R1925" s="21"/>
      <c r="W1925"/>
      <c r="AB1925"/>
    </row>
    <row r="1926" spans="1:28" x14ac:dyDescent="0.2">
      <c r="A1926" s="76"/>
      <c r="D1926"/>
      <c r="F1926"/>
      <c r="H1926"/>
      <c r="M1926" s="21"/>
      <c r="R1926" s="21"/>
      <c r="W1926"/>
      <c r="AB1926"/>
    </row>
    <row r="1927" spans="1:28" x14ac:dyDescent="0.2">
      <c r="A1927" s="76"/>
      <c r="D1927"/>
      <c r="F1927"/>
      <c r="H1927"/>
      <c r="M1927" s="21"/>
      <c r="R1927" s="21"/>
      <c r="W1927"/>
      <c r="AB1927"/>
    </row>
    <row r="1928" spans="1:28" x14ac:dyDescent="0.2">
      <c r="A1928" s="76"/>
      <c r="D1928"/>
      <c r="F1928"/>
      <c r="H1928"/>
      <c r="M1928" s="21"/>
      <c r="R1928" s="21"/>
      <c r="W1928"/>
      <c r="AB1928"/>
    </row>
    <row r="1929" spans="1:28" x14ac:dyDescent="0.2">
      <c r="A1929" s="76"/>
      <c r="D1929"/>
      <c r="F1929"/>
      <c r="H1929"/>
      <c r="M1929" s="21"/>
      <c r="R1929" s="21"/>
      <c r="W1929"/>
      <c r="AB1929"/>
    </row>
    <row r="1930" spans="1:28" x14ac:dyDescent="0.2">
      <c r="A1930" s="76"/>
      <c r="D1930"/>
      <c r="F1930"/>
      <c r="H1930"/>
      <c r="M1930" s="21"/>
      <c r="R1930" s="21"/>
      <c r="W1930"/>
      <c r="AB1930"/>
    </row>
    <row r="1931" spans="1:28" x14ac:dyDescent="0.2">
      <c r="A1931" s="76"/>
      <c r="D1931"/>
      <c r="F1931"/>
      <c r="H1931"/>
      <c r="M1931" s="21"/>
      <c r="R1931" s="21"/>
      <c r="W1931"/>
      <c r="AB1931"/>
    </row>
    <row r="1932" spans="1:28" x14ac:dyDescent="0.2">
      <c r="A1932" s="76"/>
      <c r="D1932"/>
      <c r="F1932"/>
      <c r="H1932"/>
      <c r="M1932" s="21"/>
      <c r="R1932" s="21"/>
      <c r="W1932"/>
      <c r="AB1932"/>
    </row>
    <row r="1933" spans="1:28" x14ac:dyDescent="0.2">
      <c r="A1933" s="76"/>
      <c r="D1933"/>
      <c r="F1933"/>
      <c r="H1933"/>
      <c r="M1933" s="21"/>
      <c r="R1933" s="21"/>
      <c r="W1933"/>
      <c r="AB1933"/>
    </row>
    <row r="1934" spans="1:28" x14ac:dyDescent="0.2">
      <c r="A1934" s="76"/>
      <c r="D1934"/>
      <c r="F1934"/>
      <c r="H1934"/>
      <c r="M1934" s="21"/>
      <c r="R1934" s="21"/>
      <c r="W1934"/>
      <c r="AB1934"/>
    </row>
    <row r="1935" spans="1:28" x14ac:dyDescent="0.2">
      <c r="A1935" s="76"/>
      <c r="D1935"/>
      <c r="F1935"/>
      <c r="H1935"/>
      <c r="M1935" s="21"/>
      <c r="R1935" s="21"/>
      <c r="W1935"/>
      <c r="AB1935"/>
    </row>
    <row r="1936" spans="1:28" x14ac:dyDescent="0.2">
      <c r="A1936" s="76"/>
      <c r="D1936"/>
      <c r="F1936"/>
      <c r="H1936"/>
      <c r="M1936" s="21"/>
      <c r="R1936" s="21"/>
      <c r="W1936"/>
      <c r="AB1936"/>
    </row>
    <row r="1937" spans="1:28" x14ac:dyDescent="0.2">
      <c r="A1937" s="76"/>
      <c r="D1937"/>
      <c r="F1937"/>
      <c r="H1937"/>
      <c r="M1937" s="21"/>
      <c r="R1937" s="21"/>
      <c r="W1937"/>
      <c r="AB1937"/>
    </row>
    <row r="1938" spans="1:28" x14ac:dyDescent="0.2">
      <c r="A1938" s="76"/>
      <c r="D1938"/>
      <c r="F1938"/>
      <c r="H1938"/>
      <c r="M1938" s="21"/>
      <c r="R1938" s="21"/>
      <c r="W1938"/>
      <c r="AB1938"/>
    </row>
    <row r="1939" spans="1:28" x14ac:dyDescent="0.2">
      <c r="A1939" s="76"/>
      <c r="D1939"/>
      <c r="F1939"/>
      <c r="H1939"/>
      <c r="M1939" s="21"/>
      <c r="R1939" s="21"/>
      <c r="W1939"/>
      <c r="AB1939"/>
    </row>
    <row r="1940" spans="1:28" x14ac:dyDescent="0.2">
      <c r="A1940" s="76"/>
      <c r="D1940"/>
      <c r="F1940"/>
      <c r="H1940"/>
      <c r="M1940" s="21"/>
      <c r="R1940" s="21"/>
      <c r="W1940"/>
      <c r="AB1940"/>
    </row>
    <row r="1941" spans="1:28" x14ac:dyDescent="0.2">
      <c r="A1941" s="76"/>
      <c r="D1941"/>
      <c r="F1941"/>
      <c r="H1941"/>
      <c r="M1941" s="21"/>
      <c r="R1941" s="21"/>
      <c r="W1941"/>
      <c r="AB1941"/>
    </row>
    <row r="1942" spans="1:28" x14ac:dyDescent="0.2">
      <c r="A1942" s="76"/>
      <c r="D1942"/>
      <c r="F1942"/>
      <c r="H1942"/>
      <c r="M1942" s="21"/>
      <c r="R1942" s="21"/>
      <c r="W1942"/>
      <c r="AB1942"/>
    </row>
    <row r="1943" spans="1:28" x14ac:dyDescent="0.2">
      <c r="A1943" s="76"/>
      <c r="D1943"/>
      <c r="F1943"/>
      <c r="H1943"/>
      <c r="M1943" s="21"/>
      <c r="R1943" s="21"/>
      <c r="W1943"/>
      <c r="AB1943"/>
    </row>
    <row r="1944" spans="1:28" x14ac:dyDescent="0.2">
      <c r="A1944" s="76"/>
      <c r="D1944"/>
      <c r="F1944"/>
      <c r="H1944"/>
      <c r="M1944" s="21"/>
      <c r="R1944" s="21"/>
      <c r="W1944"/>
      <c r="AB1944"/>
    </row>
    <row r="1945" spans="1:28" x14ac:dyDescent="0.2">
      <c r="A1945" s="76"/>
      <c r="D1945"/>
      <c r="F1945"/>
      <c r="H1945"/>
      <c r="M1945" s="21"/>
      <c r="R1945" s="21"/>
      <c r="W1945"/>
      <c r="AB1945"/>
    </row>
    <row r="1946" spans="1:28" x14ac:dyDescent="0.2">
      <c r="A1946" s="76"/>
      <c r="D1946"/>
      <c r="F1946"/>
      <c r="H1946"/>
      <c r="M1946" s="21"/>
      <c r="R1946" s="21"/>
      <c r="W1946"/>
      <c r="AB1946"/>
    </row>
    <row r="1947" spans="1:28" x14ac:dyDescent="0.2">
      <c r="A1947" s="76"/>
      <c r="D1947"/>
      <c r="F1947"/>
      <c r="H1947"/>
      <c r="M1947" s="21"/>
      <c r="R1947" s="21"/>
      <c r="W1947"/>
      <c r="AB1947"/>
    </row>
    <row r="1948" spans="1:28" x14ac:dyDescent="0.2">
      <c r="A1948" s="76"/>
      <c r="D1948"/>
      <c r="F1948"/>
      <c r="H1948"/>
      <c r="M1948" s="21"/>
      <c r="R1948" s="21"/>
      <c r="W1948"/>
      <c r="AB1948"/>
    </row>
    <row r="1949" spans="1:28" x14ac:dyDescent="0.2">
      <c r="A1949" s="76"/>
      <c r="D1949"/>
      <c r="F1949"/>
      <c r="H1949"/>
      <c r="M1949" s="21"/>
      <c r="R1949" s="21"/>
      <c r="W1949"/>
      <c r="AB1949"/>
    </row>
    <row r="1950" spans="1:28" x14ac:dyDescent="0.2">
      <c r="A1950" s="76"/>
      <c r="D1950"/>
      <c r="F1950"/>
      <c r="H1950"/>
      <c r="M1950" s="21"/>
      <c r="R1950" s="21"/>
      <c r="W1950"/>
      <c r="AB1950"/>
    </row>
    <row r="1951" spans="1:28" x14ac:dyDescent="0.2">
      <c r="A1951" s="76"/>
      <c r="D1951"/>
      <c r="F1951"/>
      <c r="H1951"/>
      <c r="M1951" s="21"/>
      <c r="R1951" s="21"/>
      <c r="W1951"/>
      <c r="AB1951"/>
    </row>
    <row r="1952" spans="1:28" x14ac:dyDescent="0.2">
      <c r="A1952" s="76"/>
      <c r="D1952"/>
      <c r="F1952"/>
      <c r="H1952"/>
      <c r="M1952" s="21"/>
      <c r="R1952" s="21"/>
      <c r="W1952"/>
      <c r="AB1952"/>
    </row>
    <row r="1953" spans="1:28" x14ac:dyDescent="0.2">
      <c r="A1953" s="76"/>
      <c r="D1953"/>
      <c r="F1953"/>
      <c r="H1953"/>
      <c r="M1953" s="21"/>
      <c r="R1953" s="21"/>
      <c r="W1953"/>
      <c r="AB1953"/>
    </row>
    <row r="1954" spans="1:28" x14ac:dyDescent="0.2">
      <c r="A1954" s="76"/>
      <c r="D1954"/>
      <c r="F1954"/>
      <c r="H1954"/>
      <c r="M1954" s="21"/>
      <c r="R1954" s="21"/>
      <c r="W1954"/>
      <c r="AB1954"/>
    </row>
    <row r="1955" spans="1:28" x14ac:dyDescent="0.2">
      <c r="A1955" s="76"/>
      <c r="D1955"/>
      <c r="F1955"/>
      <c r="H1955"/>
      <c r="M1955" s="21"/>
      <c r="R1955" s="21"/>
      <c r="W1955"/>
      <c r="AB1955"/>
    </row>
    <row r="1956" spans="1:28" x14ac:dyDescent="0.2">
      <c r="A1956" s="76"/>
      <c r="D1956"/>
      <c r="F1956"/>
      <c r="H1956"/>
      <c r="M1956" s="21"/>
      <c r="R1956" s="21"/>
      <c r="W1956"/>
      <c r="AB1956"/>
    </row>
    <row r="1957" spans="1:28" x14ac:dyDescent="0.2">
      <c r="A1957" s="76"/>
      <c r="D1957"/>
      <c r="F1957"/>
      <c r="H1957"/>
      <c r="M1957" s="21"/>
      <c r="R1957" s="21"/>
      <c r="W1957"/>
      <c r="AB1957"/>
    </row>
    <row r="1958" spans="1:28" x14ac:dyDescent="0.2">
      <c r="A1958" s="76"/>
      <c r="D1958"/>
      <c r="F1958"/>
      <c r="H1958"/>
      <c r="M1958" s="21"/>
      <c r="R1958" s="21"/>
      <c r="W1958"/>
      <c r="AB1958"/>
    </row>
    <row r="1959" spans="1:28" x14ac:dyDescent="0.2">
      <c r="A1959" s="76"/>
      <c r="D1959"/>
      <c r="F1959"/>
      <c r="H1959"/>
      <c r="M1959" s="21"/>
      <c r="R1959" s="21"/>
      <c r="W1959"/>
      <c r="AB1959"/>
    </row>
    <row r="1960" spans="1:28" x14ac:dyDescent="0.2">
      <c r="A1960" s="76"/>
      <c r="D1960"/>
      <c r="F1960"/>
      <c r="H1960"/>
      <c r="M1960" s="21"/>
      <c r="R1960" s="21"/>
      <c r="W1960"/>
      <c r="AB1960"/>
    </row>
    <row r="1961" spans="1:28" x14ac:dyDescent="0.2">
      <c r="A1961" s="76"/>
      <c r="D1961"/>
      <c r="F1961"/>
      <c r="H1961"/>
      <c r="M1961" s="21"/>
      <c r="R1961" s="21"/>
      <c r="W1961"/>
      <c r="AB1961"/>
    </row>
    <row r="1962" spans="1:28" x14ac:dyDescent="0.2">
      <c r="A1962" s="76"/>
      <c r="D1962"/>
      <c r="F1962"/>
      <c r="H1962"/>
      <c r="M1962" s="21"/>
      <c r="R1962" s="21"/>
      <c r="W1962"/>
      <c r="AB1962"/>
    </row>
    <row r="1963" spans="1:28" x14ac:dyDescent="0.2">
      <c r="A1963" s="76"/>
      <c r="D1963"/>
      <c r="F1963"/>
      <c r="H1963"/>
      <c r="M1963" s="21"/>
      <c r="R1963" s="21"/>
      <c r="W1963"/>
      <c r="AB1963"/>
    </row>
    <row r="1964" spans="1:28" x14ac:dyDescent="0.2">
      <c r="A1964" s="76"/>
      <c r="D1964"/>
      <c r="F1964"/>
      <c r="H1964"/>
      <c r="M1964" s="21"/>
      <c r="R1964" s="21"/>
      <c r="W1964"/>
      <c r="AB1964"/>
    </row>
    <row r="1965" spans="1:28" x14ac:dyDescent="0.2">
      <c r="A1965" s="76"/>
      <c r="D1965"/>
      <c r="F1965"/>
      <c r="H1965"/>
      <c r="M1965" s="21"/>
      <c r="R1965" s="21"/>
      <c r="W1965"/>
      <c r="AB1965"/>
    </row>
    <row r="1966" spans="1:28" x14ac:dyDescent="0.2">
      <c r="A1966" s="76"/>
      <c r="D1966"/>
      <c r="F1966"/>
      <c r="H1966"/>
      <c r="M1966" s="21"/>
      <c r="R1966" s="21"/>
      <c r="W1966"/>
      <c r="AB1966"/>
    </row>
    <row r="1967" spans="1:28" x14ac:dyDescent="0.2">
      <c r="A1967" s="76"/>
      <c r="D1967"/>
      <c r="F1967"/>
      <c r="H1967"/>
      <c r="M1967" s="21"/>
      <c r="R1967" s="21"/>
      <c r="W1967"/>
      <c r="AB1967"/>
    </row>
    <row r="1968" spans="1:28" x14ac:dyDescent="0.2">
      <c r="A1968" s="76"/>
      <c r="D1968"/>
      <c r="F1968"/>
      <c r="H1968"/>
      <c r="M1968" s="21"/>
      <c r="R1968" s="21"/>
      <c r="W1968"/>
      <c r="AB1968"/>
    </row>
    <row r="1969" spans="1:28" x14ac:dyDescent="0.2">
      <c r="A1969" s="76"/>
      <c r="D1969"/>
      <c r="F1969"/>
      <c r="H1969"/>
      <c r="M1969" s="21"/>
      <c r="R1969" s="21"/>
      <c r="W1969"/>
      <c r="AB1969"/>
    </row>
    <row r="1970" spans="1:28" x14ac:dyDescent="0.2">
      <c r="A1970" s="76"/>
      <c r="D1970"/>
      <c r="F1970"/>
      <c r="H1970"/>
      <c r="M1970" s="21"/>
      <c r="R1970" s="21"/>
      <c r="W1970"/>
      <c r="AB1970"/>
    </row>
    <row r="1971" spans="1:28" x14ac:dyDescent="0.2">
      <c r="A1971" s="76"/>
      <c r="D1971"/>
      <c r="F1971"/>
      <c r="H1971"/>
      <c r="M1971" s="21"/>
      <c r="R1971" s="21"/>
      <c r="W1971"/>
      <c r="AB1971"/>
    </row>
    <row r="1972" spans="1:28" x14ac:dyDescent="0.2">
      <c r="A1972" s="76"/>
      <c r="D1972"/>
      <c r="F1972"/>
      <c r="H1972"/>
      <c r="M1972" s="21"/>
      <c r="R1972" s="21"/>
      <c r="W1972"/>
      <c r="AB1972"/>
    </row>
    <row r="1973" spans="1:28" x14ac:dyDescent="0.2">
      <c r="A1973" s="76"/>
      <c r="D1973"/>
      <c r="F1973"/>
      <c r="H1973"/>
      <c r="M1973" s="21"/>
      <c r="R1973" s="21"/>
      <c r="W1973"/>
      <c r="AB1973"/>
    </row>
    <row r="1974" spans="1:28" x14ac:dyDescent="0.2">
      <c r="A1974" s="76"/>
      <c r="D1974"/>
      <c r="F1974"/>
      <c r="H1974"/>
      <c r="M1974" s="21"/>
      <c r="R1974" s="21"/>
      <c r="W1974"/>
      <c r="AB1974"/>
    </row>
    <row r="1975" spans="1:28" x14ac:dyDescent="0.2">
      <c r="A1975" s="76"/>
      <c r="D1975"/>
      <c r="F1975"/>
      <c r="H1975"/>
      <c r="M1975" s="21"/>
      <c r="R1975" s="21"/>
      <c r="W1975"/>
      <c r="AB1975"/>
    </row>
    <row r="1976" spans="1:28" x14ac:dyDescent="0.2">
      <c r="A1976" s="76"/>
      <c r="D1976"/>
      <c r="F1976"/>
      <c r="H1976"/>
      <c r="M1976" s="21"/>
      <c r="R1976" s="21"/>
      <c r="W1976"/>
      <c r="AB1976"/>
    </row>
    <row r="1977" spans="1:28" x14ac:dyDescent="0.2">
      <c r="A1977" s="76"/>
      <c r="D1977"/>
      <c r="F1977"/>
      <c r="H1977"/>
      <c r="M1977" s="21"/>
      <c r="R1977" s="21"/>
      <c r="W1977"/>
      <c r="AB1977"/>
    </row>
    <row r="1978" spans="1:28" x14ac:dyDescent="0.2">
      <c r="A1978" s="76"/>
      <c r="D1978"/>
      <c r="F1978"/>
      <c r="H1978"/>
      <c r="M1978" s="21"/>
      <c r="R1978" s="21"/>
      <c r="W1978"/>
      <c r="AB1978"/>
    </row>
    <row r="1979" spans="1:28" x14ac:dyDescent="0.2">
      <c r="A1979" s="76"/>
      <c r="D1979"/>
      <c r="F1979"/>
      <c r="H1979"/>
      <c r="M1979" s="21"/>
      <c r="R1979" s="21"/>
      <c r="W1979"/>
      <c r="AB1979"/>
    </row>
    <row r="1980" spans="1:28" x14ac:dyDescent="0.2">
      <c r="A1980" s="76"/>
      <c r="D1980"/>
      <c r="F1980"/>
      <c r="H1980"/>
      <c r="M1980" s="21"/>
      <c r="R1980" s="21"/>
      <c r="W1980"/>
      <c r="AB1980"/>
    </row>
    <row r="1981" spans="1:28" x14ac:dyDescent="0.2">
      <c r="A1981" s="76"/>
      <c r="D1981"/>
      <c r="F1981"/>
      <c r="H1981"/>
      <c r="M1981" s="21"/>
      <c r="R1981" s="21"/>
      <c r="W1981"/>
      <c r="AB1981"/>
    </row>
    <row r="1982" spans="1:28" x14ac:dyDescent="0.2">
      <c r="A1982" s="76"/>
      <c r="D1982"/>
      <c r="F1982"/>
      <c r="H1982"/>
      <c r="M1982" s="21"/>
      <c r="R1982" s="21"/>
      <c r="W1982"/>
      <c r="AB1982"/>
    </row>
    <row r="1983" spans="1:28" x14ac:dyDescent="0.2">
      <c r="A1983" s="76"/>
      <c r="D1983"/>
      <c r="F1983"/>
      <c r="H1983"/>
      <c r="M1983" s="21"/>
      <c r="R1983" s="21"/>
      <c r="W1983"/>
      <c r="AB1983"/>
    </row>
    <row r="1984" spans="1:28" x14ac:dyDescent="0.2">
      <c r="A1984" s="76"/>
      <c r="D1984"/>
      <c r="F1984"/>
      <c r="H1984"/>
      <c r="M1984" s="21"/>
      <c r="R1984" s="21"/>
      <c r="W1984"/>
      <c r="AB1984"/>
    </row>
    <row r="1985" spans="1:28" x14ac:dyDescent="0.2">
      <c r="A1985" s="76"/>
      <c r="D1985"/>
      <c r="F1985"/>
      <c r="H1985"/>
      <c r="M1985" s="21"/>
      <c r="R1985" s="21"/>
      <c r="W1985"/>
      <c r="AB1985"/>
    </row>
    <row r="1986" spans="1:28" x14ac:dyDescent="0.2">
      <c r="A1986" s="76"/>
      <c r="D1986"/>
      <c r="F1986"/>
      <c r="H1986"/>
      <c r="M1986" s="21"/>
      <c r="R1986" s="21"/>
      <c r="W1986"/>
      <c r="AB1986"/>
    </row>
    <row r="1987" spans="1:28" x14ac:dyDescent="0.2">
      <c r="A1987" s="76"/>
      <c r="D1987"/>
      <c r="F1987"/>
      <c r="H1987"/>
      <c r="M1987" s="21"/>
      <c r="R1987" s="21"/>
      <c r="W1987"/>
      <c r="AB1987"/>
    </row>
    <row r="1988" spans="1:28" x14ac:dyDescent="0.2">
      <c r="A1988" s="76"/>
      <c r="D1988"/>
      <c r="F1988"/>
      <c r="H1988"/>
      <c r="M1988" s="21"/>
      <c r="R1988" s="21"/>
      <c r="W1988"/>
      <c r="AB1988"/>
    </row>
    <row r="1989" spans="1:28" x14ac:dyDescent="0.2">
      <c r="A1989" s="76"/>
      <c r="D1989"/>
      <c r="F1989"/>
      <c r="H1989"/>
      <c r="M1989" s="21"/>
      <c r="R1989" s="21"/>
      <c r="W1989"/>
      <c r="AB1989"/>
    </row>
    <row r="1990" spans="1:28" x14ac:dyDescent="0.2">
      <c r="A1990" s="76"/>
      <c r="D1990"/>
      <c r="F1990"/>
      <c r="H1990"/>
      <c r="M1990" s="21"/>
      <c r="R1990" s="21"/>
      <c r="W1990"/>
      <c r="AB1990"/>
    </row>
    <row r="1991" spans="1:28" x14ac:dyDescent="0.2">
      <c r="A1991" s="76"/>
      <c r="D1991"/>
      <c r="F1991"/>
      <c r="H1991"/>
      <c r="M1991" s="21"/>
      <c r="R1991" s="21"/>
      <c r="W1991"/>
      <c r="AB1991"/>
    </row>
    <row r="1992" spans="1:28" x14ac:dyDescent="0.2">
      <c r="A1992" s="76"/>
      <c r="D1992"/>
      <c r="F1992"/>
      <c r="H1992"/>
      <c r="M1992" s="21"/>
      <c r="R1992" s="21"/>
      <c r="W1992"/>
      <c r="AB1992"/>
    </row>
    <row r="1993" spans="1:28" x14ac:dyDescent="0.2">
      <c r="A1993" s="76"/>
      <c r="D1993"/>
      <c r="F1993"/>
      <c r="H1993"/>
      <c r="M1993" s="21"/>
      <c r="R1993" s="21"/>
      <c r="W1993"/>
      <c r="AB1993"/>
    </row>
    <row r="1994" spans="1:28" x14ac:dyDescent="0.2">
      <c r="A1994" s="76"/>
      <c r="D1994"/>
      <c r="F1994"/>
      <c r="H1994"/>
      <c r="M1994" s="21"/>
      <c r="R1994" s="21"/>
      <c r="W1994"/>
      <c r="AB1994"/>
    </row>
    <row r="1995" spans="1:28" x14ac:dyDescent="0.2">
      <c r="A1995" s="76"/>
      <c r="D1995"/>
      <c r="F1995"/>
      <c r="H1995"/>
      <c r="M1995" s="21"/>
      <c r="R1995" s="21"/>
      <c r="W1995"/>
      <c r="AB1995"/>
    </row>
    <row r="1996" spans="1:28" x14ac:dyDescent="0.2">
      <c r="A1996" s="76"/>
      <c r="D1996"/>
      <c r="F1996"/>
      <c r="H1996"/>
      <c r="M1996" s="21"/>
      <c r="R1996" s="21"/>
      <c r="W1996"/>
      <c r="AB1996"/>
    </row>
    <row r="1997" spans="1:28" x14ac:dyDescent="0.2">
      <c r="A1997" s="76"/>
      <c r="D1997"/>
      <c r="F1997"/>
      <c r="H1997"/>
      <c r="M1997" s="21"/>
      <c r="R1997" s="21"/>
      <c r="W1997"/>
      <c r="AB1997"/>
    </row>
    <row r="1998" spans="1:28" x14ac:dyDescent="0.2">
      <c r="A1998" s="76"/>
      <c r="D1998"/>
      <c r="F1998"/>
      <c r="H1998"/>
      <c r="M1998" s="21"/>
      <c r="R1998" s="21"/>
      <c r="W1998"/>
      <c r="AB1998"/>
    </row>
    <row r="1999" spans="1:28" x14ac:dyDescent="0.2">
      <c r="A1999" s="76"/>
      <c r="D1999"/>
      <c r="F1999"/>
      <c r="H1999"/>
      <c r="M1999" s="21"/>
      <c r="R1999" s="21"/>
      <c r="W1999"/>
      <c r="AB1999"/>
    </row>
    <row r="2000" spans="1:28" x14ac:dyDescent="0.2">
      <c r="A2000" s="76"/>
      <c r="D2000"/>
      <c r="F2000"/>
      <c r="H2000"/>
      <c r="M2000" s="21"/>
      <c r="R2000" s="21"/>
      <c r="W2000"/>
      <c r="AB2000"/>
    </row>
    <row r="2001" spans="1:28" x14ac:dyDescent="0.2">
      <c r="A2001" s="76"/>
      <c r="D2001"/>
      <c r="F2001"/>
      <c r="H2001"/>
      <c r="M2001" s="21"/>
      <c r="R2001" s="21"/>
      <c r="W2001"/>
      <c r="AB2001"/>
    </row>
    <row r="2002" spans="1:28" x14ac:dyDescent="0.2">
      <c r="A2002" s="76"/>
      <c r="D2002"/>
      <c r="F2002"/>
      <c r="H2002"/>
      <c r="M2002" s="21"/>
      <c r="R2002" s="21"/>
      <c r="W2002"/>
      <c r="AB2002"/>
    </row>
    <row r="2003" spans="1:28" x14ac:dyDescent="0.2">
      <c r="A2003" s="76"/>
      <c r="D2003"/>
      <c r="F2003"/>
      <c r="H2003"/>
      <c r="M2003" s="21"/>
      <c r="R2003" s="21"/>
      <c r="W2003"/>
      <c r="AB2003"/>
    </row>
    <row r="2004" spans="1:28" x14ac:dyDescent="0.2">
      <c r="A2004" s="76"/>
      <c r="D2004"/>
      <c r="F2004"/>
      <c r="H2004"/>
      <c r="M2004" s="21"/>
      <c r="R2004" s="21"/>
      <c r="W2004"/>
      <c r="AB2004"/>
    </row>
    <row r="2005" spans="1:28" x14ac:dyDescent="0.2">
      <c r="A2005" s="76"/>
      <c r="D2005"/>
      <c r="F2005"/>
      <c r="H2005"/>
      <c r="M2005" s="21"/>
      <c r="R2005" s="21"/>
      <c r="W2005"/>
      <c r="AB2005"/>
    </row>
    <row r="2006" spans="1:28" x14ac:dyDescent="0.2">
      <c r="A2006" s="76"/>
      <c r="D2006"/>
      <c r="F2006"/>
      <c r="H2006"/>
      <c r="M2006" s="21"/>
      <c r="R2006" s="21"/>
      <c r="W2006"/>
      <c r="AB2006"/>
    </row>
    <row r="2007" spans="1:28" x14ac:dyDescent="0.2">
      <c r="A2007" s="76"/>
      <c r="D2007"/>
      <c r="F2007"/>
      <c r="H2007"/>
      <c r="M2007" s="21"/>
      <c r="R2007" s="21"/>
      <c r="W2007"/>
      <c r="AB2007"/>
    </row>
    <row r="2008" spans="1:28" x14ac:dyDescent="0.2">
      <c r="A2008" s="76"/>
      <c r="D2008"/>
      <c r="F2008"/>
      <c r="H2008"/>
      <c r="M2008" s="21"/>
      <c r="R2008" s="21"/>
      <c r="W2008"/>
      <c r="AB2008"/>
    </row>
    <row r="2009" spans="1:28" x14ac:dyDescent="0.2">
      <c r="A2009" s="76"/>
      <c r="D2009"/>
      <c r="F2009"/>
      <c r="H2009"/>
      <c r="M2009" s="21"/>
      <c r="R2009" s="21"/>
      <c r="W2009"/>
      <c r="AB2009"/>
    </row>
    <row r="2010" spans="1:28" x14ac:dyDescent="0.2">
      <c r="A2010" s="76"/>
      <c r="D2010"/>
      <c r="F2010"/>
      <c r="H2010"/>
      <c r="M2010" s="21"/>
      <c r="R2010" s="21"/>
      <c r="W2010"/>
      <c r="AB2010"/>
    </row>
    <row r="2011" spans="1:28" x14ac:dyDescent="0.2">
      <c r="A2011" s="76"/>
      <c r="D2011"/>
      <c r="F2011"/>
      <c r="H2011"/>
      <c r="M2011" s="21"/>
      <c r="R2011" s="21"/>
      <c r="W2011"/>
      <c r="AB2011"/>
    </row>
    <row r="2012" spans="1:28" x14ac:dyDescent="0.2">
      <c r="A2012" s="76"/>
      <c r="D2012"/>
      <c r="F2012"/>
      <c r="H2012"/>
      <c r="M2012" s="21"/>
      <c r="R2012" s="21"/>
      <c r="W2012"/>
      <c r="AB2012"/>
    </row>
    <row r="2013" spans="1:28" x14ac:dyDescent="0.2">
      <c r="A2013" s="76"/>
      <c r="D2013"/>
      <c r="F2013"/>
      <c r="H2013"/>
      <c r="M2013" s="21"/>
      <c r="R2013" s="21"/>
      <c r="W2013"/>
      <c r="AB2013"/>
    </row>
    <row r="2014" spans="1:28" x14ac:dyDescent="0.2">
      <c r="A2014" s="76"/>
      <c r="D2014"/>
      <c r="F2014"/>
      <c r="H2014"/>
      <c r="M2014" s="21"/>
      <c r="R2014" s="21"/>
      <c r="W2014"/>
      <c r="AB2014"/>
    </row>
    <row r="2015" spans="1:28" x14ac:dyDescent="0.2">
      <c r="A2015" s="76"/>
      <c r="D2015"/>
      <c r="F2015"/>
      <c r="H2015"/>
      <c r="M2015" s="21"/>
      <c r="R2015" s="21"/>
      <c r="W2015"/>
      <c r="AB2015"/>
    </row>
    <row r="2016" spans="1:28" x14ac:dyDescent="0.2">
      <c r="A2016" s="76"/>
      <c r="D2016"/>
      <c r="F2016"/>
      <c r="H2016"/>
      <c r="M2016" s="21"/>
      <c r="R2016" s="21"/>
      <c r="W2016"/>
      <c r="AB2016"/>
    </row>
    <row r="2017" spans="1:28" x14ac:dyDescent="0.2">
      <c r="A2017" s="76"/>
      <c r="D2017"/>
      <c r="F2017"/>
      <c r="H2017"/>
      <c r="M2017" s="21"/>
      <c r="R2017" s="21"/>
      <c r="W2017"/>
      <c r="AB2017"/>
    </row>
    <row r="2018" spans="1:28" x14ac:dyDescent="0.2">
      <c r="A2018" s="76"/>
      <c r="D2018"/>
      <c r="F2018"/>
      <c r="H2018"/>
      <c r="M2018" s="21"/>
      <c r="R2018" s="21"/>
      <c r="W2018"/>
      <c r="AB2018"/>
    </row>
    <row r="2019" spans="1:28" x14ac:dyDescent="0.2">
      <c r="A2019" s="76"/>
      <c r="D2019"/>
      <c r="F2019"/>
      <c r="H2019"/>
      <c r="M2019" s="21"/>
      <c r="R2019" s="21"/>
      <c r="W2019"/>
      <c r="AB2019"/>
    </row>
    <row r="2020" spans="1:28" x14ac:dyDescent="0.2">
      <c r="A2020" s="76"/>
      <c r="D2020"/>
      <c r="F2020"/>
      <c r="H2020"/>
      <c r="M2020" s="21"/>
      <c r="R2020" s="21"/>
      <c r="W2020"/>
      <c r="AB2020"/>
    </row>
    <row r="2021" spans="1:28" x14ac:dyDescent="0.2">
      <c r="A2021" s="76"/>
      <c r="D2021"/>
      <c r="F2021"/>
      <c r="H2021"/>
      <c r="M2021" s="21"/>
      <c r="R2021" s="21"/>
      <c r="W2021"/>
      <c r="AB2021"/>
    </row>
    <row r="2022" spans="1:28" x14ac:dyDescent="0.2">
      <c r="A2022" s="76"/>
      <c r="D2022"/>
      <c r="F2022"/>
      <c r="H2022"/>
      <c r="M2022" s="21"/>
      <c r="R2022" s="21"/>
      <c r="W2022"/>
      <c r="AB2022"/>
    </row>
    <row r="2023" spans="1:28" x14ac:dyDescent="0.2">
      <c r="A2023" s="76"/>
      <c r="D2023"/>
      <c r="F2023"/>
      <c r="H2023"/>
      <c r="M2023" s="21"/>
      <c r="R2023" s="21"/>
      <c r="W2023"/>
      <c r="AB2023"/>
    </row>
    <row r="2024" spans="1:28" x14ac:dyDescent="0.2">
      <c r="A2024" s="76"/>
      <c r="D2024"/>
      <c r="F2024"/>
      <c r="H2024"/>
      <c r="M2024" s="21"/>
      <c r="R2024" s="21"/>
      <c r="W2024"/>
      <c r="AB2024"/>
    </row>
    <row r="2025" spans="1:28" x14ac:dyDescent="0.2">
      <c r="A2025" s="76"/>
      <c r="D2025"/>
      <c r="F2025"/>
      <c r="H2025"/>
      <c r="M2025" s="21"/>
      <c r="R2025" s="21"/>
      <c r="W2025"/>
      <c r="AB2025"/>
    </row>
    <row r="2026" spans="1:28" x14ac:dyDescent="0.2">
      <c r="A2026" s="76"/>
      <c r="D2026"/>
      <c r="F2026"/>
      <c r="H2026"/>
      <c r="M2026" s="21"/>
      <c r="R2026" s="21"/>
      <c r="W2026"/>
      <c r="AB2026"/>
    </row>
    <row r="2027" spans="1:28" x14ac:dyDescent="0.2">
      <c r="A2027" s="76"/>
      <c r="D2027"/>
      <c r="F2027"/>
      <c r="H2027"/>
      <c r="M2027" s="21"/>
      <c r="R2027" s="21"/>
      <c r="W2027"/>
      <c r="AB2027"/>
    </row>
    <row r="2028" spans="1:28" x14ac:dyDescent="0.2">
      <c r="A2028" s="76"/>
      <c r="D2028"/>
      <c r="F2028"/>
      <c r="H2028"/>
      <c r="M2028" s="21"/>
      <c r="R2028" s="21"/>
      <c r="W2028"/>
      <c r="AB2028"/>
    </row>
    <row r="2029" spans="1:28" x14ac:dyDescent="0.2">
      <c r="A2029" s="76"/>
      <c r="D2029"/>
      <c r="F2029"/>
      <c r="H2029"/>
      <c r="M2029" s="21"/>
      <c r="R2029" s="21"/>
      <c r="W2029"/>
      <c r="AB2029"/>
    </row>
    <row r="2030" spans="1:28" x14ac:dyDescent="0.2">
      <c r="A2030" s="76"/>
      <c r="D2030"/>
      <c r="F2030"/>
      <c r="H2030"/>
      <c r="M2030" s="21"/>
      <c r="R2030" s="21"/>
      <c r="W2030"/>
      <c r="AB2030"/>
    </row>
    <row r="2031" spans="1:28" x14ac:dyDescent="0.2">
      <c r="A2031" s="76"/>
      <c r="D2031"/>
      <c r="F2031"/>
      <c r="H2031"/>
      <c r="M2031" s="21"/>
      <c r="R2031" s="21"/>
      <c r="W2031"/>
      <c r="AB2031"/>
    </row>
    <row r="2032" spans="1:28" x14ac:dyDescent="0.2">
      <c r="A2032" s="76"/>
      <c r="D2032"/>
      <c r="F2032"/>
      <c r="H2032"/>
      <c r="M2032" s="21"/>
      <c r="R2032" s="21"/>
      <c r="W2032"/>
      <c r="AB2032"/>
    </row>
    <row r="2033" spans="1:28" x14ac:dyDescent="0.2">
      <c r="A2033" s="76"/>
      <c r="D2033"/>
      <c r="F2033"/>
      <c r="H2033"/>
      <c r="M2033" s="21"/>
      <c r="R2033" s="21"/>
      <c r="W2033"/>
      <c r="AB2033"/>
    </row>
    <row r="2034" spans="1:28" x14ac:dyDescent="0.2">
      <c r="A2034" s="76"/>
      <c r="D2034"/>
      <c r="F2034"/>
      <c r="H2034"/>
      <c r="M2034" s="21"/>
      <c r="R2034" s="21"/>
      <c r="W2034"/>
      <c r="AB2034"/>
    </row>
    <row r="2035" spans="1:28" x14ac:dyDescent="0.2">
      <c r="A2035" s="76"/>
      <c r="D2035"/>
      <c r="F2035"/>
      <c r="H2035"/>
      <c r="M2035" s="21"/>
      <c r="R2035" s="21"/>
      <c r="W2035"/>
      <c r="AB2035"/>
    </row>
    <row r="2036" spans="1:28" x14ac:dyDescent="0.2">
      <c r="A2036" s="76"/>
      <c r="D2036"/>
      <c r="F2036"/>
      <c r="H2036"/>
      <c r="M2036" s="21"/>
      <c r="R2036" s="21"/>
      <c r="W2036"/>
      <c r="AB2036"/>
    </row>
    <row r="2037" spans="1:28" x14ac:dyDescent="0.2">
      <c r="A2037" s="76"/>
      <c r="D2037"/>
      <c r="F2037"/>
      <c r="H2037"/>
      <c r="M2037" s="21"/>
      <c r="R2037" s="21"/>
      <c r="W2037"/>
      <c r="AB2037"/>
    </row>
    <row r="2038" spans="1:28" x14ac:dyDescent="0.2">
      <c r="A2038" s="76"/>
      <c r="D2038"/>
      <c r="F2038"/>
      <c r="H2038"/>
      <c r="M2038" s="21"/>
      <c r="R2038" s="21"/>
      <c r="W2038"/>
      <c r="AB2038"/>
    </row>
    <row r="2039" spans="1:28" x14ac:dyDescent="0.2">
      <c r="A2039" s="76"/>
      <c r="D2039"/>
      <c r="F2039"/>
      <c r="H2039"/>
      <c r="M2039" s="21"/>
      <c r="R2039" s="21"/>
      <c r="W2039"/>
      <c r="AB2039"/>
    </row>
    <row r="2040" spans="1:28" x14ac:dyDescent="0.2">
      <c r="A2040" s="76"/>
      <c r="D2040"/>
      <c r="F2040"/>
      <c r="H2040"/>
      <c r="M2040" s="21"/>
      <c r="R2040" s="21"/>
      <c r="W2040"/>
      <c r="AB2040"/>
    </row>
    <row r="2041" spans="1:28" x14ac:dyDescent="0.2">
      <c r="A2041" s="76"/>
      <c r="D2041"/>
      <c r="F2041"/>
      <c r="H2041"/>
      <c r="M2041" s="21"/>
      <c r="R2041" s="21"/>
      <c r="W2041"/>
      <c r="AB2041"/>
    </row>
    <row r="2042" spans="1:28" x14ac:dyDescent="0.2">
      <c r="A2042" s="76"/>
      <c r="D2042"/>
      <c r="F2042"/>
      <c r="H2042"/>
      <c r="M2042" s="21"/>
      <c r="R2042" s="21"/>
      <c r="W2042"/>
      <c r="AB2042"/>
    </row>
    <row r="2043" spans="1:28" x14ac:dyDescent="0.2">
      <c r="A2043" s="76"/>
      <c r="D2043"/>
      <c r="F2043"/>
      <c r="H2043"/>
      <c r="M2043" s="21"/>
      <c r="R2043" s="21"/>
      <c r="W2043"/>
      <c r="AB2043"/>
    </row>
    <row r="2044" spans="1:28" x14ac:dyDescent="0.2">
      <c r="A2044" s="76"/>
      <c r="D2044"/>
      <c r="F2044"/>
      <c r="H2044"/>
      <c r="M2044" s="21"/>
      <c r="R2044" s="21"/>
      <c r="W2044"/>
      <c r="AB2044"/>
    </row>
    <row r="2045" spans="1:28" x14ac:dyDescent="0.2">
      <c r="A2045" s="76"/>
      <c r="D2045"/>
      <c r="F2045"/>
      <c r="H2045"/>
      <c r="M2045" s="21"/>
      <c r="R2045" s="21"/>
      <c r="W2045"/>
      <c r="AB2045"/>
    </row>
    <row r="2046" spans="1:28" x14ac:dyDescent="0.2">
      <c r="A2046" s="76"/>
      <c r="D2046"/>
      <c r="F2046"/>
      <c r="H2046"/>
      <c r="M2046" s="21"/>
      <c r="R2046" s="21"/>
      <c r="W2046"/>
      <c r="AB2046"/>
    </row>
    <row r="2047" spans="1:28" x14ac:dyDescent="0.2">
      <c r="A2047" s="76"/>
      <c r="D2047"/>
      <c r="F2047"/>
      <c r="H2047"/>
      <c r="M2047" s="21"/>
      <c r="R2047" s="21"/>
      <c r="W2047"/>
      <c r="AB2047"/>
    </row>
    <row r="2048" spans="1:28" x14ac:dyDescent="0.2">
      <c r="A2048" s="76"/>
      <c r="D2048"/>
      <c r="F2048"/>
      <c r="H2048"/>
      <c r="M2048" s="21"/>
      <c r="R2048" s="21"/>
      <c r="W2048"/>
      <c r="AB2048"/>
    </row>
    <row r="2049" spans="1:28" x14ac:dyDescent="0.2">
      <c r="A2049" s="76"/>
      <c r="D2049"/>
      <c r="F2049"/>
      <c r="H2049"/>
      <c r="M2049" s="21"/>
      <c r="R2049" s="21"/>
      <c r="W2049"/>
      <c r="AB2049"/>
    </row>
    <row r="2050" spans="1:28" x14ac:dyDescent="0.2">
      <c r="A2050" s="76"/>
      <c r="D2050"/>
      <c r="F2050"/>
      <c r="H2050"/>
      <c r="M2050" s="21"/>
      <c r="R2050" s="21"/>
      <c r="W2050"/>
      <c r="AB2050"/>
    </row>
    <row r="2051" spans="1:28" x14ac:dyDescent="0.2">
      <c r="A2051" s="76"/>
      <c r="D2051"/>
      <c r="F2051"/>
      <c r="H2051"/>
      <c r="M2051" s="21"/>
      <c r="R2051" s="21"/>
      <c r="W2051"/>
      <c r="AB2051"/>
    </row>
    <row r="2052" spans="1:28" x14ac:dyDescent="0.2">
      <c r="A2052" s="76"/>
      <c r="D2052"/>
      <c r="F2052"/>
      <c r="H2052"/>
      <c r="M2052" s="21"/>
      <c r="R2052" s="21"/>
      <c r="W2052"/>
      <c r="AB2052"/>
    </row>
    <row r="2053" spans="1:28" x14ac:dyDescent="0.2">
      <c r="A2053" s="76"/>
      <c r="D2053"/>
      <c r="F2053"/>
      <c r="H2053"/>
      <c r="M2053" s="21"/>
      <c r="R2053" s="21"/>
      <c r="W2053"/>
      <c r="AB2053"/>
    </row>
    <row r="2054" spans="1:28" x14ac:dyDescent="0.2">
      <c r="A2054" s="76"/>
      <c r="D2054"/>
      <c r="F2054"/>
      <c r="H2054"/>
      <c r="M2054" s="21"/>
      <c r="R2054" s="21"/>
      <c r="W2054"/>
      <c r="AB2054"/>
    </row>
    <row r="2055" spans="1:28" x14ac:dyDescent="0.2">
      <c r="A2055" s="76"/>
      <c r="D2055"/>
      <c r="F2055"/>
      <c r="H2055"/>
      <c r="M2055" s="21"/>
      <c r="R2055" s="21"/>
      <c r="W2055"/>
      <c r="AB2055"/>
    </row>
    <row r="2056" spans="1:28" x14ac:dyDescent="0.2">
      <c r="A2056" s="76"/>
      <c r="D2056"/>
      <c r="F2056"/>
      <c r="H2056"/>
      <c r="M2056" s="21"/>
      <c r="R2056" s="21"/>
      <c r="W2056"/>
      <c r="AB2056"/>
    </row>
    <row r="2057" spans="1:28" x14ac:dyDescent="0.2">
      <c r="A2057" s="76"/>
      <c r="D2057"/>
      <c r="F2057"/>
      <c r="H2057"/>
      <c r="M2057" s="21"/>
      <c r="R2057" s="21"/>
      <c r="W2057"/>
      <c r="AB2057"/>
    </row>
    <row r="2058" spans="1:28" x14ac:dyDescent="0.2">
      <c r="A2058" s="76"/>
      <c r="D2058"/>
      <c r="F2058"/>
      <c r="H2058"/>
      <c r="M2058" s="21"/>
      <c r="R2058" s="21"/>
      <c r="W2058"/>
      <c r="AB2058"/>
    </row>
    <row r="2059" spans="1:28" x14ac:dyDescent="0.2">
      <c r="A2059" s="76"/>
      <c r="D2059"/>
      <c r="F2059"/>
      <c r="H2059"/>
      <c r="M2059" s="21"/>
      <c r="R2059" s="21"/>
      <c r="W2059"/>
      <c r="AB2059"/>
    </row>
    <row r="2060" spans="1:28" x14ac:dyDescent="0.2">
      <c r="A2060" s="76"/>
      <c r="D2060"/>
      <c r="F2060"/>
      <c r="H2060"/>
      <c r="M2060" s="21"/>
      <c r="R2060" s="21"/>
      <c r="W2060"/>
      <c r="AB2060"/>
    </row>
    <row r="2061" spans="1:28" x14ac:dyDescent="0.2">
      <c r="A2061" s="76"/>
      <c r="D2061"/>
      <c r="F2061"/>
      <c r="H2061"/>
      <c r="M2061" s="21"/>
      <c r="R2061" s="21"/>
      <c r="W2061"/>
      <c r="AB2061"/>
    </row>
    <row r="2062" spans="1:28" x14ac:dyDescent="0.2">
      <c r="A2062" s="76"/>
      <c r="D2062"/>
      <c r="F2062"/>
      <c r="H2062"/>
      <c r="M2062" s="21"/>
      <c r="R2062" s="21"/>
      <c r="W2062"/>
      <c r="AB2062"/>
    </row>
    <row r="2063" spans="1:28" x14ac:dyDescent="0.2">
      <c r="A2063" s="76"/>
      <c r="D2063"/>
      <c r="F2063"/>
      <c r="H2063"/>
      <c r="M2063" s="21"/>
      <c r="R2063" s="21"/>
      <c r="W2063"/>
      <c r="AB2063"/>
    </row>
    <row r="2064" spans="1:28" x14ac:dyDescent="0.2">
      <c r="A2064" s="76"/>
      <c r="D2064"/>
      <c r="F2064"/>
      <c r="H2064"/>
      <c r="M2064" s="21"/>
      <c r="R2064" s="21"/>
      <c r="W2064"/>
      <c r="AB2064"/>
    </row>
    <row r="2065" spans="1:28" x14ac:dyDescent="0.2">
      <c r="A2065" s="76"/>
      <c r="D2065"/>
      <c r="F2065"/>
      <c r="H2065"/>
      <c r="M2065" s="21"/>
      <c r="R2065" s="21"/>
      <c r="W2065"/>
      <c r="AB2065"/>
    </row>
    <row r="2066" spans="1:28" x14ac:dyDescent="0.2">
      <c r="A2066" s="76"/>
      <c r="D2066"/>
      <c r="F2066"/>
      <c r="H2066"/>
      <c r="M2066" s="21"/>
      <c r="R2066" s="21"/>
      <c r="W2066"/>
      <c r="AB2066"/>
    </row>
    <row r="2067" spans="1:28" x14ac:dyDescent="0.2">
      <c r="A2067" s="76"/>
      <c r="D2067"/>
      <c r="F2067"/>
      <c r="H2067"/>
      <c r="M2067" s="21"/>
      <c r="R2067" s="21"/>
      <c r="W2067"/>
      <c r="AB2067"/>
    </row>
    <row r="2068" spans="1:28" x14ac:dyDescent="0.2">
      <c r="A2068" s="76"/>
      <c r="D2068"/>
      <c r="F2068"/>
      <c r="H2068"/>
      <c r="M2068" s="21"/>
      <c r="R2068" s="21"/>
      <c r="W2068"/>
      <c r="AB2068"/>
    </row>
    <row r="2069" spans="1:28" x14ac:dyDescent="0.2">
      <c r="A2069" s="76"/>
      <c r="D2069"/>
      <c r="F2069"/>
      <c r="H2069"/>
      <c r="M2069" s="21"/>
      <c r="R2069" s="21"/>
      <c r="W2069"/>
      <c r="AB2069"/>
    </row>
    <row r="2070" spans="1:28" x14ac:dyDescent="0.2">
      <c r="A2070" s="76"/>
      <c r="D2070"/>
      <c r="F2070"/>
      <c r="H2070"/>
      <c r="M2070" s="21"/>
      <c r="R2070" s="21"/>
      <c r="W2070"/>
      <c r="AB2070"/>
    </row>
    <row r="2071" spans="1:28" x14ac:dyDescent="0.2">
      <c r="A2071" s="76"/>
      <c r="D2071"/>
      <c r="F2071"/>
      <c r="H2071"/>
      <c r="M2071" s="21"/>
      <c r="R2071" s="21"/>
      <c r="W2071"/>
      <c r="AB2071"/>
    </row>
    <row r="2072" spans="1:28" x14ac:dyDescent="0.2">
      <c r="A2072" s="76"/>
      <c r="D2072"/>
      <c r="F2072"/>
      <c r="H2072"/>
      <c r="M2072" s="21"/>
      <c r="R2072" s="21"/>
      <c r="W2072"/>
      <c r="AB2072"/>
    </row>
    <row r="2073" spans="1:28" x14ac:dyDescent="0.2">
      <c r="A2073" s="76"/>
      <c r="D2073"/>
      <c r="F2073"/>
      <c r="H2073"/>
      <c r="M2073" s="21"/>
      <c r="R2073" s="21"/>
      <c r="W2073"/>
      <c r="AB2073"/>
    </row>
    <row r="2074" spans="1:28" x14ac:dyDescent="0.2">
      <c r="A2074" s="76"/>
      <c r="D2074"/>
      <c r="F2074"/>
      <c r="H2074"/>
      <c r="M2074" s="21"/>
      <c r="R2074" s="21"/>
      <c r="W2074"/>
      <c r="AB2074"/>
    </row>
    <row r="2075" spans="1:28" x14ac:dyDescent="0.2">
      <c r="A2075" s="76"/>
      <c r="D2075"/>
      <c r="F2075"/>
      <c r="H2075"/>
      <c r="M2075" s="21"/>
      <c r="R2075" s="21"/>
      <c r="W2075"/>
      <c r="AB2075"/>
    </row>
    <row r="2076" spans="1:28" x14ac:dyDescent="0.2">
      <c r="A2076" s="76"/>
      <c r="D2076"/>
      <c r="F2076"/>
      <c r="H2076"/>
      <c r="M2076" s="21"/>
      <c r="R2076" s="21"/>
      <c r="W2076"/>
      <c r="AB2076"/>
    </row>
    <row r="2077" spans="1:28" x14ac:dyDescent="0.2">
      <c r="A2077" s="76"/>
      <c r="D2077"/>
      <c r="F2077"/>
      <c r="H2077"/>
      <c r="M2077" s="21"/>
      <c r="R2077" s="21"/>
      <c r="W2077"/>
      <c r="AB2077"/>
    </row>
    <row r="2078" spans="1:28" x14ac:dyDescent="0.2">
      <c r="A2078" s="76"/>
      <c r="D2078"/>
      <c r="F2078"/>
      <c r="H2078"/>
      <c r="M2078" s="21"/>
      <c r="R2078" s="21"/>
      <c r="W2078"/>
      <c r="AB2078"/>
    </row>
    <row r="2079" spans="1:28" x14ac:dyDescent="0.2">
      <c r="A2079" s="76"/>
      <c r="D2079"/>
      <c r="F2079"/>
      <c r="H2079"/>
      <c r="M2079" s="21"/>
      <c r="R2079" s="21"/>
      <c r="W2079"/>
      <c r="AB2079"/>
    </row>
    <row r="2080" spans="1:28" x14ac:dyDescent="0.2">
      <c r="A2080" s="76"/>
      <c r="D2080"/>
      <c r="F2080"/>
      <c r="H2080"/>
      <c r="M2080" s="21"/>
      <c r="R2080" s="21"/>
      <c r="W2080"/>
      <c r="AB2080"/>
    </row>
    <row r="2081" spans="1:28" x14ac:dyDescent="0.2">
      <c r="A2081" s="76"/>
      <c r="D2081"/>
      <c r="F2081"/>
      <c r="H2081"/>
      <c r="M2081" s="21"/>
      <c r="R2081" s="21"/>
      <c r="W2081"/>
      <c r="AB2081"/>
    </row>
    <row r="2082" spans="1:28" x14ac:dyDescent="0.2">
      <c r="A2082" s="76"/>
      <c r="D2082"/>
      <c r="F2082"/>
      <c r="H2082"/>
      <c r="M2082" s="21"/>
      <c r="R2082" s="21"/>
      <c r="W2082"/>
      <c r="AB2082"/>
    </row>
    <row r="2083" spans="1:28" x14ac:dyDescent="0.2">
      <c r="A2083" s="76"/>
      <c r="D2083"/>
      <c r="F2083"/>
      <c r="H2083"/>
      <c r="M2083" s="21"/>
      <c r="R2083" s="21"/>
      <c r="W2083"/>
      <c r="AB2083"/>
    </row>
    <row r="2084" spans="1:28" x14ac:dyDescent="0.2">
      <c r="A2084" s="76"/>
      <c r="D2084"/>
      <c r="F2084"/>
      <c r="H2084"/>
      <c r="M2084" s="21"/>
      <c r="R2084" s="21"/>
      <c r="W2084"/>
      <c r="AB2084"/>
    </row>
    <row r="2085" spans="1:28" x14ac:dyDescent="0.2">
      <c r="A2085" s="76"/>
      <c r="D2085"/>
      <c r="F2085"/>
      <c r="H2085"/>
      <c r="M2085" s="21"/>
      <c r="R2085" s="21"/>
      <c r="W2085"/>
      <c r="AB2085"/>
    </row>
    <row r="2086" spans="1:28" x14ac:dyDescent="0.2">
      <c r="A2086" s="76"/>
      <c r="D2086"/>
      <c r="F2086"/>
      <c r="H2086"/>
      <c r="M2086" s="21"/>
      <c r="R2086" s="21"/>
      <c r="W2086"/>
      <c r="AB2086"/>
    </row>
    <row r="2087" spans="1:28" x14ac:dyDescent="0.2">
      <c r="A2087" s="76"/>
      <c r="D2087"/>
      <c r="F2087"/>
      <c r="H2087"/>
      <c r="M2087" s="21"/>
      <c r="R2087" s="21"/>
      <c r="W2087"/>
      <c r="AB2087"/>
    </row>
    <row r="2088" spans="1:28" x14ac:dyDescent="0.2">
      <c r="A2088" s="76"/>
      <c r="D2088"/>
      <c r="F2088"/>
      <c r="H2088"/>
      <c r="M2088" s="21"/>
      <c r="R2088" s="21"/>
      <c r="W2088"/>
      <c r="AB2088"/>
    </row>
    <row r="2089" spans="1:28" x14ac:dyDescent="0.2">
      <c r="A2089" s="76"/>
      <c r="D2089"/>
      <c r="F2089"/>
      <c r="H2089"/>
      <c r="M2089" s="21"/>
      <c r="R2089" s="21"/>
      <c r="W2089"/>
      <c r="AB2089"/>
    </row>
    <row r="2090" spans="1:28" x14ac:dyDescent="0.2">
      <c r="A2090" s="76"/>
      <c r="D2090"/>
      <c r="F2090"/>
      <c r="H2090"/>
      <c r="M2090" s="21"/>
      <c r="R2090" s="21"/>
      <c r="W2090"/>
      <c r="AB2090"/>
    </row>
    <row r="2091" spans="1:28" x14ac:dyDescent="0.2">
      <c r="A2091" s="76"/>
      <c r="D2091"/>
      <c r="F2091"/>
      <c r="H2091"/>
      <c r="M2091" s="21"/>
      <c r="R2091" s="21"/>
      <c r="W2091"/>
      <c r="AB2091"/>
    </row>
    <row r="2092" spans="1:28" x14ac:dyDescent="0.2">
      <c r="A2092" s="76"/>
      <c r="D2092"/>
      <c r="F2092"/>
      <c r="H2092"/>
      <c r="M2092" s="21"/>
      <c r="R2092" s="21"/>
      <c r="W2092"/>
      <c r="AB2092"/>
    </row>
    <row r="2093" spans="1:28" x14ac:dyDescent="0.2">
      <c r="A2093" s="76"/>
      <c r="D2093"/>
      <c r="F2093"/>
      <c r="H2093"/>
      <c r="M2093" s="21"/>
      <c r="R2093" s="21"/>
      <c r="W2093"/>
      <c r="AB2093"/>
    </row>
    <row r="2094" spans="1:28" x14ac:dyDescent="0.2">
      <c r="A2094" s="76"/>
      <c r="D2094"/>
      <c r="F2094"/>
      <c r="H2094"/>
      <c r="M2094" s="21"/>
      <c r="R2094" s="21"/>
      <c r="W2094"/>
      <c r="AB2094"/>
    </row>
    <row r="2095" spans="1:28" x14ac:dyDescent="0.2">
      <c r="A2095" s="76"/>
      <c r="D2095"/>
      <c r="F2095"/>
      <c r="H2095"/>
      <c r="M2095" s="21"/>
      <c r="R2095" s="21"/>
      <c r="W2095"/>
      <c r="AB2095"/>
    </row>
    <row r="2096" spans="1:28" x14ac:dyDescent="0.2">
      <c r="A2096" s="76"/>
      <c r="D2096"/>
      <c r="F2096"/>
      <c r="H2096"/>
      <c r="M2096" s="21"/>
      <c r="R2096" s="21"/>
      <c r="W2096"/>
      <c r="AB2096"/>
    </row>
    <row r="2097" spans="1:28" x14ac:dyDescent="0.2">
      <c r="A2097" s="76"/>
      <c r="D2097"/>
      <c r="F2097"/>
      <c r="H2097"/>
      <c r="M2097" s="21"/>
      <c r="R2097" s="21"/>
      <c r="W2097"/>
      <c r="AB2097"/>
    </row>
    <row r="2098" spans="1:28" x14ac:dyDescent="0.2">
      <c r="A2098" s="76"/>
      <c r="D2098"/>
      <c r="F2098"/>
      <c r="H2098"/>
      <c r="M2098" s="21"/>
      <c r="R2098" s="21"/>
      <c r="W2098"/>
      <c r="AB2098"/>
    </row>
    <row r="2099" spans="1:28" x14ac:dyDescent="0.2">
      <c r="A2099" s="76"/>
      <c r="D2099"/>
      <c r="F2099"/>
      <c r="H2099"/>
      <c r="M2099" s="21"/>
      <c r="R2099" s="21"/>
      <c r="W2099"/>
      <c r="AB2099"/>
    </row>
    <row r="2100" spans="1:28" x14ac:dyDescent="0.2">
      <c r="A2100" s="76"/>
      <c r="D2100"/>
      <c r="F2100"/>
      <c r="H2100"/>
      <c r="M2100" s="21"/>
      <c r="R2100" s="21"/>
      <c r="W2100"/>
      <c r="AB2100"/>
    </row>
    <row r="2101" spans="1:28" x14ac:dyDescent="0.2">
      <c r="A2101" s="76"/>
      <c r="D2101"/>
      <c r="F2101"/>
      <c r="H2101"/>
      <c r="M2101" s="21"/>
      <c r="R2101" s="21"/>
      <c r="W2101"/>
      <c r="AB2101"/>
    </row>
    <row r="2102" spans="1:28" x14ac:dyDescent="0.2">
      <c r="A2102" s="76"/>
      <c r="D2102"/>
      <c r="F2102"/>
      <c r="H2102"/>
      <c r="M2102" s="21"/>
      <c r="R2102" s="21"/>
      <c r="W2102"/>
      <c r="AB2102"/>
    </row>
    <row r="2103" spans="1:28" x14ac:dyDescent="0.2">
      <c r="A2103" s="76"/>
      <c r="D2103"/>
      <c r="F2103"/>
      <c r="H2103"/>
      <c r="M2103" s="21"/>
      <c r="R2103" s="21"/>
      <c r="W2103"/>
      <c r="AB2103"/>
    </row>
    <row r="2104" spans="1:28" x14ac:dyDescent="0.2">
      <c r="A2104" s="76"/>
      <c r="D2104"/>
      <c r="F2104"/>
      <c r="H2104"/>
      <c r="M2104" s="21"/>
      <c r="R2104" s="21"/>
      <c r="W2104"/>
      <c r="AB2104"/>
    </row>
    <row r="2105" spans="1:28" x14ac:dyDescent="0.2">
      <c r="A2105" s="76"/>
      <c r="D2105"/>
      <c r="F2105"/>
      <c r="H2105"/>
      <c r="M2105" s="21"/>
      <c r="R2105" s="21"/>
      <c r="W2105"/>
      <c r="AB2105"/>
    </row>
    <row r="2106" spans="1:28" x14ac:dyDescent="0.2">
      <c r="A2106" s="76"/>
      <c r="D2106"/>
      <c r="F2106"/>
      <c r="H2106"/>
      <c r="M2106" s="21"/>
      <c r="R2106" s="21"/>
      <c r="W2106"/>
      <c r="AB2106"/>
    </row>
    <row r="2107" spans="1:28" x14ac:dyDescent="0.2">
      <c r="A2107" s="76"/>
      <c r="D2107"/>
      <c r="F2107"/>
      <c r="H2107"/>
      <c r="M2107" s="21"/>
      <c r="R2107" s="21"/>
      <c r="W2107"/>
      <c r="AB2107"/>
    </row>
    <row r="2108" spans="1:28" x14ac:dyDescent="0.2">
      <c r="A2108" s="76"/>
      <c r="D2108"/>
      <c r="F2108"/>
      <c r="H2108"/>
      <c r="M2108" s="21"/>
      <c r="R2108" s="21"/>
      <c r="W2108"/>
      <c r="AB2108"/>
    </row>
    <row r="2109" spans="1:28" x14ac:dyDescent="0.2">
      <c r="A2109" s="76"/>
      <c r="D2109"/>
      <c r="F2109"/>
      <c r="H2109"/>
      <c r="M2109" s="21"/>
      <c r="R2109" s="21"/>
      <c r="W2109"/>
      <c r="AB2109"/>
    </row>
    <row r="2110" spans="1:28" x14ac:dyDescent="0.2">
      <c r="A2110" s="76"/>
      <c r="D2110"/>
      <c r="F2110"/>
      <c r="H2110"/>
      <c r="M2110" s="21"/>
      <c r="R2110" s="21"/>
      <c r="W2110"/>
      <c r="AB2110"/>
    </row>
    <row r="2111" spans="1:28" x14ac:dyDescent="0.2">
      <c r="A2111" s="76"/>
      <c r="D2111"/>
      <c r="F2111"/>
      <c r="H2111"/>
      <c r="M2111" s="21"/>
      <c r="R2111" s="21"/>
      <c r="W2111"/>
      <c r="AB2111"/>
    </row>
    <row r="2112" spans="1:28" x14ac:dyDescent="0.2">
      <c r="A2112" s="76"/>
      <c r="D2112"/>
      <c r="F2112"/>
      <c r="H2112"/>
      <c r="M2112" s="21"/>
      <c r="R2112" s="21"/>
      <c r="W2112"/>
      <c r="AB2112"/>
    </row>
    <row r="2113" spans="1:28" x14ac:dyDescent="0.2">
      <c r="A2113" s="76"/>
      <c r="D2113"/>
      <c r="F2113"/>
      <c r="H2113"/>
      <c r="M2113" s="21"/>
      <c r="R2113" s="21"/>
      <c r="W2113"/>
      <c r="AB2113"/>
    </row>
    <row r="2114" spans="1:28" x14ac:dyDescent="0.2">
      <c r="A2114" s="76"/>
      <c r="D2114"/>
      <c r="F2114"/>
      <c r="H2114"/>
      <c r="M2114" s="21"/>
      <c r="R2114" s="21"/>
      <c r="W2114"/>
      <c r="AB2114"/>
    </row>
    <row r="2115" spans="1:28" x14ac:dyDescent="0.2">
      <c r="A2115" s="76"/>
      <c r="D2115"/>
      <c r="F2115"/>
      <c r="H2115"/>
      <c r="M2115" s="21"/>
      <c r="R2115" s="21"/>
      <c r="W2115"/>
      <c r="AB2115"/>
    </row>
    <row r="2116" spans="1:28" x14ac:dyDescent="0.2">
      <c r="A2116" s="76"/>
      <c r="D2116"/>
      <c r="F2116"/>
      <c r="H2116"/>
      <c r="M2116" s="21"/>
      <c r="R2116" s="21"/>
      <c r="W2116"/>
      <c r="AB2116"/>
    </row>
    <row r="2117" spans="1:28" x14ac:dyDescent="0.2">
      <c r="A2117" s="76"/>
      <c r="D2117"/>
      <c r="F2117"/>
      <c r="H2117"/>
      <c r="M2117" s="21"/>
      <c r="R2117" s="21"/>
      <c r="W2117"/>
      <c r="AB2117"/>
    </row>
    <row r="2118" spans="1:28" x14ac:dyDescent="0.2">
      <c r="A2118" s="76"/>
      <c r="D2118"/>
      <c r="F2118"/>
      <c r="H2118"/>
      <c r="M2118" s="21"/>
      <c r="R2118" s="21"/>
      <c r="W2118"/>
      <c r="AB2118"/>
    </row>
    <row r="2119" spans="1:28" x14ac:dyDescent="0.2">
      <c r="A2119" s="76"/>
      <c r="D2119"/>
      <c r="F2119"/>
      <c r="H2119"/>
      <c r="M2119" s="21"/>
      <c r="R2119" s="21"/>
      <c r="W2119"/>
      <c r="AB2119"/>
    </row>
    <row r="2120" spans="1:28" x14ac:dyDescent="0.2">
      <c r="A2120" s="76"/>
      <c r="D2120"/>
      <c r="F2120"/>
      <c r="H2120"/>
      <c r="M2120" s="21"/>
      <c r="R2120" s="21"/>
      <c r="W2120"/>
      <c r="AB2120"/>
    </row>
    <row r="2121" spans="1:28" x14ac:dyDescent="0.2">
      <c r="A2121" s="76"/>
      <c r="D2121"/>
      <c r="F2121"/>
      <c r="H2121"/>
      <c r="M2121" s="21"/>
      <c r="R2121" s="21"/>
      <c r="W2121"/>
      <c r="AB2121"/>
    </row>
    <row r="2122" spans="1:28" x14ac:dyDescent="0.2">
      <c r="A2122" s="76"/>
      <c r="D2122"/>
      <c r="F2122"/>
      <c r="H2122"/>
      <c r="M2122" s="21"/>
      <c r="R2122" s="21"/>
      <c r="W2122"/>
      <c r="AB2122"/>
    </row>
    <row r="2123" spans="1:28" x14ac:dyDescent="0.2">
      <c r="A2123" s="76"/>
      <c r="D2123"/>
      <c r="F2123"/>
      <c r="H2123"/>
      <c r="M2123" s="21"/>
      <c r="R2123" s="21"/>
      <c r="W2123"/>
      <c r="AB2123"/>
    </row>
    <row r="2124" spans="1:28" x14ac:dyDescent="0.2">
      <c r="A2124" s="76"/>
      <c r="D2124"/>
      <c r="F2124"/>
      <c r="H2124"/>
      <c r="M2124" s="21"/>
      <c r="R2124" s="21"/>
      <c r="W2124"/>
      <c r="AB2124"/>
    </row>
    <row r="2125" spans="1:28" x14ac:dyDescent="0.2">
      <c r="A2125" s="76"/>
      <c r="D2125"/>
      <c r="F2125"/>
      <c r="H2125"/>
      <c r="M2125" s="21"/>
      <c r="R2125" s="21"/>
      <c r="W2125"/>
      <c r="AB2125"/>
    </row>
    <row r="2126" spans="1:28" x14ac:dyDescent="0.2">
      <c r="A2126" s="76"/>
      <c r="D2126"/>
      <c r="F2126"/>
      <c r="H2126"/>
      <c r="M2126" s="21"/>
      <c r="R2126" s="21"/>
      <c r="W2126"/>
      <c r="AB2126"/>
    </row>
    <row r="2127" spans="1:28" x14ac:dyDescent="0.2">
      <c r="A2127" s="76"/>
      <c r="D2127"/>
      <c r="F2127"/>
      <c r="H2127"/>
      <c r="M2127" s="21"/>
      <c r="R2127" s="21"/>
      <c r="W2127"/>
      <c r="AB2127"/>
    </row>
    <row r="2128" spans="1:28" x14ac:dyDescent="0.2">
      <c r="A2128" s="76"/>
      <c r="D2128"/>
      <c r="F2128"/>
      <c r="H2128"/>
      <c r="M2128" s="21"/>
      <c r="R2128" s="21"/>
      <c r="W2128"/>
      <c r="AB2128"/>
    </row>
    <row r="2129" spans="1:28" x14ac:dyDescent="0.2">
      <c r="A2129" s="76"/>
      <c r="D2129"/>
      <c r="F2129"/>
      <c r="H2129"/>
      <c r="M2129" s="21"/>
      <c r="R2129" s="21"/>
      <c r="W2129"/>
      <c r="AB2129"/>
    </row>
    <row r="2130" spans="1:28" x14ac:dyDescent="0.2">
      <c r="A2130" s="76"/>
      <c r="D2130"/>
      <c r="F2130"/>
      <c r="H2130"/>
      <c r="M2130" s="21"/>
      <c r="R2130" s="21"/>
      <c r="W2130"/>
      <c r="AB2130"/>
    </row>
    <row r="2131" spans="1:28" x14ac:dyDescent="0.2">
      <c r="A2131" s="76"/>
      <c r="D2131"/>
      <c r="F2131"/>
      <c r="H2131"/>
      <c r="M2131" s="21"/>
      <c r="R2131" s="21"/>
      <c r="W2131"/>
      <c r="AB2131"/>
    </row>
    <row r="2132" spans="1:28" x14ac:dyDescent="0.2">
      <c r="A2132" s="76"/>
      <c r="D2132"/>
      <c r="F2132"/>
      <c r="H2132"/>
      <c r="M2132" s="21"/>
      <c r="R2132" s="21"/>
      <c r="W2132"/>
      <c r="AB2132"/>
    </row>
    <row r="2133" spans="1:28" x14ac:dyDescent="0.2">
      <c r="A2133" s="76"/>
      <c r="D2133"/>
      <c r="F2133"/>
      <c r="H2133"/>
      <c r="M2133" s="21"/>
      <c r="R2133" s="21"/>
      <c r="W2133"/>
      <c r="AB2133"/>
    </row>
    <row r="2134" spans="1:28" x14ac:dyDescent="0.2">
      <c r="A2134" s="76"/>
      <c r="D2134"/>
      <c r="F2134"/>
      <c r="H2134"/>
      <c r="M2134" s="21"/>
      <c r="R2134" s="21"/>
      <c r="W2134"/>
      <c r="AB2134"/>
    </row>
    <row r="2135" spans="1:28" x14ac:dyDescent="0.2">
      <c r="A2135" s="76"/>
      <c r="D2135"/>
      <c r="F2135"/>
      <c r="H2135"/>
      <c r="M2135" s="21"/>
      <c r="R2135" s="21"/>
      <c r="W2135"/>
      <c r="AB2135"/>
    </row>
    <row r="2136" spans="1:28" x14ac:dyDescent="0.2">
      <c r="A2136" s="76"/>
      <c r="D2136"/>
      <c r="F2136"/>
      <c r="H2136"/>
      <c r="M2136" s="21"/>
      <c r="R2136" s="21"/>
      <c r="W2136"/>
      <c r="AB2136"/>
    </row>
    <row r="2137" spans="1:28" x14ac:dyDescent="0.2">
      <c r="A2137" s="76"/>
      <c r="D2137"/>
      <c r="F2137"/>
      <c r="H2137"/>
      <c r="M2137" s="21"/>
      <c r="R2137" s="21"/>
      <c r="W2137"/>
      <c r="AB2137"/>
    </row>
    <row r="2138" spans="1:28" x14ac:dyDescent="0.2">
      <c r="A2138" s="76"/>
      <c r="D2138"/>
      <c r="F2138"/>
      <c r="H2138"/>
      <c r="M2138" s="21"/>
      <c r="R2138" s="21"/>
      <c r="W2138"/>
      <c r="AB2138"/>
    </row>
    <row r="2139" spans="1:28" x14ac:dyDescent="0.2">
      <c r="A2139" s="76"/>
      <c r="D2139"/>
      <c r="F2139"/>
      <c r="H2139"/>
      <c r="M2139" s="21"/>
      <c r="R2139" s="21"/>
      <c r="W2139"/>
      <c r="AB2139"/>
    </row>
    <row r="2140" spans="1:28" x14ac:dyDescent="0.2">
      <c r="A2140" s="76"/>
      <c r="D2140"/>
      <c r="F2140"/>
      <c r="H2140"/>
      <c r="M2140" s="21"/>
      <c r="R2140" s="21"/>
      <c r="W2140"/>
      <c r="AB2140"/>
    </row>
    <row r="2141" spans="1:28" x14ac:dyDescent="0.2">
      <c r="A2141" s="76"/>
      <c r="D2141"/>
      <c r="F2141"/>
      <c r="H2141"/>
      <c r="M2141" s="21"/>
      <c r="R2141" s="21"/>
      <c r="W2141"/>
      <c r="AB2141"/>
    </row>
    <row r="2142" spans="1:28" x14ac:dyDescent="0.2">
      <c r="A2142" s="76"/>
      <c r="D2142"/>
      <c r="F2142"/>
      <c r="H2142"/>
      <c r="M2142" s="21"/>
      <c r="R2142" s="21"/>
      <c r="W2142"/>
      <c r="AB2142"/>
    </row>
    <row r="2143" spans="1:28" x14ac:dyDescent="0.2">
      <c r="A2143" s="76"/>
      <c r="D2143"/>
      <c r="F2143"/>
      <c r="H2143"/>
      <c r="M2143" s="21"/>
      <c r="R2143" s="21"/>
      <c r="W2143"/>
      <c r="AB2143"/>
    </row>
    <row r="2144" spans="1:28" x14ac:dyDescent="0.2">
      <c r="A2144" s="76"/>
      <c r="D2144"/>
      <c r="F2144"/>
      <c r="H2144"/>
      <c r="M2144" s="21"/>
      <c r="R2144" s="21"/>
      <c r="W2144"/>
      <c r="AB2144"/>
    </row>
    <row r="2145" spans="1:28" x14ac:dyDescent="0.2">
      <c r="A2145" s="76"/>
      <c r="D2145"/>
      <c r="F2145"/>
      <c r="H2145"/>
      <c r="M2145" s="21"/>
      <c r="R2145" s="21"/>
      <c r="W2145"/>
      <c r="AB2145"/>
    </row>
    <row r="2146" spans="1:28" x14ac:dyDescent="0.2">
      <c r="A2146" s="76"/>
      <c r="D2146"/>
      <c r="F2146"/>
      <c r="H2146"/>
      <c r="M2146" s="21"/>
      <c r="R2146" s="21"/>
      <c r="W2146"/>
      <c r="AB2146"/>
    </row>
    <row r="2147" spans="1:28" x14ac:dyDescent="0.2">
      <c r="A2147" s="76"/>
      <c r="D2147"/>
      <c r="F2147"/>
      <c r="H2147"/>
      <c r="M2147" s="21"/>
      <c r="R2147" s="21"/>
      <c r="W2147"/>
      <c r="AB2147"/>
    </row>
    <row r="2148" spans="1:28" x14ac:dyDescent="0.2">
      <c r="A2148" s="76"/>
      <c r="D2148"/>
      <c r="F2148"/>
      <c r="H2148"/>
      <c r="M2148" s="21"/>
      <c r="R2148" s="21"/>
      <c r="W2148"/>
      <c r="AB2148"/>
    </row>
    <row r="2149" spans="1:28" x14ac:dyDescent="0.2">
      <c r="A2149" s="76"/>
      <c r="D2149"/>
      <c r="F2149"/>
      <c r="H2149"/>
      <c r="M2149" s="21"/>
      <c r="R2149" s="21"/>
      <c r="W2149"/>
      <c r="AB2149"/>
    </row>
    <row r="2150" spans="1:28" x14ac:dyDescent="0.2">
      <c r="A2150" s="76"/>
      <c r="D2150"/>
      <c r="F2150"/>
      <c r="H2150"/>
      <c r="M2150" s="21"/>
      <c r="R2150" s="21"/>
      <c r="W2150"/>
      <c r="AB2150"/>
    </row>
    <row r="2151" spans="1:28" x14ac:dyDescent="0.2">
      <c r="A2151" s="76"/>
      <c r="D2151"/>
      <c r="F2151"/>
      <c r="H2151"/>
      <c r="M2151" s="21"/>
      <c r="R2151" s="21"/>
      <c r="W2151"/>
      <c r="AB2151"/>
    </row>
    <row r="2152" spans="1:28" x14ac:dyDescent="0.2">
      <c r="A2152" s="76"/>
      <c r="D2152"/>
      <c r="F2152"/>
      <c r="H2152"/>
      <c r="M2152" s="21"/>
      <c r="R2152" s="21"/>
      <c r="W2152"/>
      <c r="AB2152"/>
    </row>
    <row r="2153" spans="1:28" x14ac:dyDescent="0.2">
      <c r="A2153" s="76"/>
      <c r="D2153"/>
      <c r="F2153"/>
      <c r="H2153"/>
      <c r="M2153" s="21"/>
      <c r="R2153" s="21"/>
      <c r="W2153"/>
      <c r="AB2153"/>
    </row>
    <row r="2154" spans="1:28" x14ac:dyDescent="0.2">
      <c r="A2154" s="76"/>
      <c r="D2154"/>
      <c r="F2154"/>
      <c r="H2154"/>
      <c r="M2154" s="21"/>
      <c r="R2154" s="21"/>
      <c r="W2154"/>
      <c r="AB2154"/>
    </row>
    <row r="2155" spans="1:28" x14ac:dyDescent="0.2">
      <c r="A2155" s="76"/>
      <c r="D2155"/>
      <c r="F2155"/>
      <c r="H2155"/>
      <c r="M2155" s="21"/>
      <c r="R2155" s="21"/>
      <c r="W2155"/>
      <c r="AB2155"/>
    </row>
    <row r="2156" spans="1:28" x14ac:dyDescent="0.2">
      <c r="A2156" s="76"/>
      <c r="D2156"/>
      <c r="F2156"/>
      <c r="H2156"/>
      <c r="M2156" s="21"/>
      <c r="R2156" s="21"/>
      <c r="W2156"/>
      <c r="AB2156"/>
    </row>
    <row r="2157" spans="1:28" x14ac:dyDescent="0.2">
      <c r="A2157" s="76"/>
      <c r="D2157"/>
      <c r="F2157"/>
      <c r="H2157"/>
      <c r="M2157" s="21"/>
      <c r="R2157" s="21"/>
      <c r="W2157"/>
      <c r="AB2157"/>
    </row>
    <row r="2158" spans="1:28" x14ac:dyDescent="0.2">
      <c r="A2158" s="76"/>
      <c r="D2158"/>
      <c r="F2158"/>
      <c r="H2158"/>
      <c r="M2158" s="21"/>
      <c r="R2158" s="21"/>
      <c r="W2158"/>
      <c r="AB2158"/>
    </row>
    <row r="2159" spans="1:28" x14ac:dyDescent="0.2">
      <c r="A2159" s="76"/>
      <c r="D2159"/>
      <c r="F2159"/>
      <c r="H2159"/>
      <c r="M2159" s="21"/>
      <c r="R2159" s="21"/>
      <c r="W2159"/>
      <c r="AB2159"/>
    </row>
    <row r="2160" spans="1:28" x14ac:dyDescent="0.2">
      <c r="A2160" s="76"/>
      <c r="D2160"/>
      <c r="F2160"/>
      <c r="H2160"/>
      <c r="M2160" s="21"/>
      <c r="R2160" s="21"/>
      <c r="W2160"/>
      <c r="AB2160"/>
    </row>
    <row r="2161" spans="1:28" x14ac:dyDescent="0.2">
      <c r="A2161" s="76"/>
      <c r="D2161"/>
      <c r="F2161"/>
      <c r="H2161"/>
      <c r="M2161" s="21"/>
      <c r="R2161" s="21"/>
      <c r="W2161"/>
      <c r="AB2161"/>
    </row>
    <row r="2162" spans="1:28" x14ac:dyDescent="0.2">
      <c r="A2162" s="76"/>
      <c r="D2162"/>
      <c r="F2162"/>
      <c r="H2162"/>
      <c r="M2162" s="21"/>
      <c r="R2162" s="21"/>
      <c r="W2162"/>
      <c r="AB2162"/>
    </row>
    <row r="2163" spans="1:28" x14ac:dyDescent="0.2">
      <c r="A2163" s="76"/>
      <c r="D2163"/>
      <c r="F2163"/>
      <c r="H2163"/>
      <c r="M2163" s="21"/>
      <c r="R2163" s="21"/>
      <c r="W2163"/>
      <c r="AB2163"/>
    </row>
    <row r="2164" spans="1:28" x14ac:dyDescent="0.2">
      <c r="A2164" s="76"/>
      <c r="D2164"/>
      <c r="F2164"/>
      <c r="H2164"/>
      <c r="M2164" s="21"/>
      <c r="R2164" s="21"/>
      <c r="W2164"/>
      <c r="AB2164"/>
    </row>
    <row r="2165" spans="1:28" x14ac:dyDescent="0.2">
      <c r="A2165" s="76"/>
      <c r="D2165"/>
      <c r="F2165"/>
      <c r="H2165"/>
      <c r="M2165" s="21"/>
      <c r="R2165" s="21"/>
      <c r="W2165"/>
      <c r="AB2165"/>
    </row>
    <row r="2166" spans="1:28" x14ac:dyDescent="0.2">
      <c r="A2166" s="76"/>
      <c r="D2166"/>
      <c r="F2166"/>
      <c r="H2166"/>
      <c r="M2166" s="21"/>
      <c r="R2166" s="21"/>
      <c r="W2166"/>
      <c r="AB2166"/>
    </row>
    <row r="2167" spans="1:28" x14ac:dyDescent="0.2">
      <c r="A2167" s="76"/>
      <c r="D2167"/>
      <c r="F2167"/>
      <c r="H2167"/>
      <c r="M2167" s="21"/>
      <c r="R2167" s="21"/>
      <c r="W2167"/>
      <c r="AB2167"/>
    </row>
    <row r="2168" spans="1:28" x14ac:dyDescent="0.2">
      <c r="A2168" s="76"/>
      <c r="D2168"/>
      <c r="F2168"/>
      <c r="H2168"/>
      <c r="M2168" s="21"/>
      <c r="R2168" s="21"/>
      <c r="W2168"/>
      <c r="AB2168"/>
    </row>
    <row r="2169" spans="1:28" x14ac:dyDescent="0.2">
      <c r="A2169" s="76"/>
      <c r="D2169"/>
      <c r="F2169"/>
      <c r="H2169"/>
      <c r="M2169" s="21"/>
      <c r="R2169" s="21"/>
      <c r="W2169"/>
      <c r="AB2169"/>
    </row>
    <row r="2170" spans="1:28" x14ac:dyDescent="0.2">
      <c r="A2170" s="76"/>
      <c r="D2170"/>
      <c r="F2170"/>
      <c r="H2170"/>
      <c r="M2170" s="21"/>
      <c r="R2170" s="21"/>
      <c r="W2170"/>
      <c r="AB2170"/>
    </row>
    <row r="2171" spans="1:28" x14ac:dyDescent="0.2">
      <c r="A2171" s="76"/>
      <c r="D2171"/>
      <c r="F2171"/>
      <c r="H2171"/>
      <c r="M2171" s="21"/>
      <c r="R2171" s="21"/>
      <c r="W2171"/>
      <c r="AB2171"/>
    </row>
    <row r="2172" spans="1:28" x14ac:dyDescent="0.2">
      <c r="A2172" s="76"/>
      <c r="D2172"/>
      <c r="F2172"/>
      <c r="H2172"/>
      <c r="M2172" s="21"/>
      <c r="R2172" s="21"/>
      <c r="W2172"/>
      <c r="AB2172"/>
    </row>
    <row r="2173" spans="1:28" x14ac:dyDescent="0.2">
      <c r="A2173" s="76"/>
      <c r="D2173"/>
      <c r="F2173"/>
      <c r="H2173"/>
      <c r="M2173" s="21"/>
      <c r="R2173" s="21"/>
      <c r="W2173"/>
      <c r="AB2173"/>
    </row>
    <row r="2174" spans="1:28" x14ac:dyDescent="0.2">
      <c r="A2174" s="76"/>
      <c r="D2174"/>
      <c r="F2174"/>
      <c r="H2174"/>
      <c r="M2174" s="21"/>
      <c r="R2174" s="21"/>
      <c r="W2174"/>
      <c r="AB2174"/>
    </row>
    <row r="2175" spans="1:28" x14ac:dyDescent="0.2">
      <c r="A2175" s="76"/>
      <c r="D2175"/>
      <c r="F2175"/>
      <c r="H2175"/>
      <c r="M2175" s="21"/>
      <c r="R2175" s="21"/>
      <c r="W2175"/>
      <c r="AB2175"/>
    </row>
    <row r="2176" spans="1:28" x14ac:dyDescent="0.2">
      <c r="A2176" s="76"/>
      <c r="D2176"/>
      <c r="F2176"/>
      <c r="H2176"/>
      <c r="M2176" s="21"/>
      <c r="R2176" s="21"/>
      <c r="W2176"/>
      <c r="AB2176"/>
    </row>
    <row r="2177" spans="1:28" x14ac:dyDescent="0.2">
      <c r="A2177" s="76"/>
      <c r="D2177"/>
      <c r="F2177"/>
      <c r="H2177"/>
      <c r="M2177" s="21"/>
      <c r="R2177" s="21"/>
      <c r="W2177"/>
      <c r="AB2177"/>
    </row>
    <row r="2178" spans="1:28" x14ac:dyDescent="0.2">
      <c r="A2178" s="76"/>
      <c r="D2178"/>
      <c r="F2178"/>
      <c r="H2178"/>
      <c r="M2178" s="21"/>
      <c r="R2178" s="21"/>
      <c r="W2178"/>
      <c r="AB2178"/>
    </row>
    <row r="2179" spans="1:28" x14ac:dyDescent="0.2">
      <c r="A2179" s="76"/>
      <c r="D2179"/>
      <c r="F2179"/>
      <c r="H2179"/>
      <c r="M2179" s="21"/>
      <c r="R2179" s="21"/>
      <c r="W2179"/>
      <c r="AB2179"/>
    </row>
    <row r="2180" spans="1:28" x14ac:dyDescent="0.2">
      <c r="A2180" s="76"/>
      <c r="D2180"/>
      <c r="F2180"/>
      <c r="H2180"/>
      <c r="M2180" s="21"/>
      <c r="R2180" s="21"/>
      <c r="W2180"/>
      <c r="AB2180"/>
    </row>
    <row r="2181" spans="1:28" x14ac:dyDescent="0.2">
      <c r="A2181" s="76"/>
      <c r="D2181"/>
      <c r="F2181"/>
      <c r="H2181"/>
      <c r="M2181" s="21"/>
      <c r="R2181" s="21"/>
      <c r="W2181"/>
      <c r="AB2181"/>
    </row>
    <row r="2182" spans="1:28" x14ac:dyDescent="0.2">
      <c r="A2182" s="76"/>
      <c r="D2182"/>
      <c r="F2182"/>
      <c r="H2182"/>
      <c r="M2182" s="21"/>
      <c r="R2182" s="21"/>
      <c r="W2182"/>
      <c r="AB2182"/>
    </row>
    <row r="2183" spans="1:28" x14ac:dyDescent="0.2">
      <c r="A2183" s="76"/>
      <c r="D2183"/>
      <c r="F2183"/>
      <c r="H2183"/>
      <c r="M2183" s="21"/>
      <c r="R2183" s="21"/>
      <c r="W2183"/>
      <c r="AB2183"/>
    </row>
    <row r="2184" spans="1:28" x14ac:dyDescent="0.2">
      <c r="A2184" s="76"/>
      <c r="D2184"/>
      <c r="F2184"/>
      <c r="H2184"/>
      <c r="M2184" s="21"/>
      <c r="R2184" s="21"/>
      <c r="W2184"/>
      <c r="AB2184"/>
    </row>
    <row r="2185" spans="1:28" x14ac:dyDescent="0.2">
      <c r="A2185" s="76"/>
      <c r="D2185"/>
      <c r="F2185"/>
      <c r="H2185"/>
      <c r="M2185" s="21"/>
      <c r="R2185" s="21"/>
      <c r="W2185"/>
      <c r="AB2185"/>
    </row>
    <row r="2186" spans="1:28" x14ac:dyDescent="0.2">
      <c r="A2186" s="76"/>
      <c r="D2186"/>
      <c r="F2186"/>
      <c r="H2186"/>
      <c r="M2186" s="21"/>
      <c r="R2186" s="21"/>
      <c r="W2186"/>
      <c r="AB2186"/>
    </row>
    <row r="2187" spans="1:28" x14ac:dyDescent="0.2">
      <c r="A2187" s="76"/>
      <c r="D2187"/>
      <c r="F2187"/>
      <c r="H2187"/>
      <c r="M2187" s="21"/>
      <c r="R2187" s="21"/>
      <c r="W2187"/>
      <c r="AB2187"/>
    </row>
    <row r="2188" spans="1:28" x14ac:dyDescent="0.2">
      <c r="A2188" s="76"/>
      <c r="D2188"/>
      <c r="F2188"/>
      <c r="H2188"/>
      <c r="M2188" s="21"/>
      <c r="R2188" s="21"/>
      <c r="W2188"/>
      <c r="AB2188"/>
    </row>
    <row r="2189" spans="1:28" x14ac:dyDescent="0.2">
      <c r="A2189" s="76"/>
      <c r="D2189"/>
      <c r="F2189"/>
      <c r="H2189"/>
      <c r="M2189" s="21"/>
      <c r="R2189" s="21"/>
      <c r="W2189"/>
      <c r="AB2189"/>
    </row>
    <row r="2190" spans="1:28" x14ac:dyDescent="0.2">
      <c r="A2190" s="76"/>
      <c r="D2190"/>
      <c r="F2190"/>
      <c r="H2190"/>
      <c r="M2190" s="21"/>
      <c r="R2190" s="21"/>
      <c r="W2190"/>
      <c r="AB2190"/>
    </row>
    <row r="2191" spans="1:28" x14ac:dyDescent="0.2">
      <c r="A2191" s="76"/>
      <c r="D2191"/>
      <c r="F2191"/>
      <c r="H2191"/>
      <c r="M2191" s="21"/>
      <c r="R2191" s="21"/>
      <c r="W2191"/>
      <c r="AB2191"/>
    </row>
    <row r="2192" spans="1:28" x14ac:dyDescent="0.2">
      <c r="A2192" s="76"/>
      <c r="D2192"/>
      <c r="F2192"/>
      <c r="H2192"/>
      <c r="M2192" s="21"/>
      <c r="R2192" s="21"/>
      <c r="W2192"/>
      <c r="AB2192"/>
    </row>
    <row r="2193" spans="1:28" x14ac:dyDescent="0.2">
      <c r="A2193" s="76"/>
      <c r="D2193"/>
      <c r="F2193"/>
      <c r="H2193"/>
      <c r="M2193" s="21"/>
      <c r="R2193" s="21"/>
      <c r="W2193"/>
      <c r="AB2193"/>
    </row>
    <row r="2194" spans="1:28" x14ac:dyDescent="0.2">
      <c r="A2194" s="76"/>
      <c r="D2194"/>
      <c r="F2194"/>
      <c r="H2194"/>
      <c r="M2194" s="21"/>
      <c r="R2194" s="21"/>
      <c r="W2194"/>
      <c r="AB2194"/>
    </row>
    <row r="2195" spans="1:28" x14ac:dyDescent="0.2">
      <c r="A2195" s="76"/>
      <c r="D2195"/>
      <c r="F2195"/>
      <c r="H2195"/>
      <c r="M2195" s="21"/>
      <c r="R2195" s="21"/>
      <c r="W2195"/>
      <c r="AB2195"/>
    </row>
    <row r="2196" spans="1:28" x14ac:dyDescent="0.2">
      <c r="A2196" s="76"/>
      <c r="D2196"/>
      <c r="F2196"/>
      <c r="H2196"/>
      <c r="M2196" s="21"/>
      <c r="R2196" s="21"/>
      <c r="W2196"/>
      <c r="AB2196"/>
    </row>
    <row r="2197" spans="1:28" x14ac:dyDescent="0.2">
      <c r="A2197" s="76"/>
      <c r="D2197"/>
      <c r="F2197"/>
      <c r="H2197"/>
      <c r="M2197" s="21"/>
      <c r="R2197" s="21"/>
      <c r="W2197"/>
      <c r="AB2197"/>
    </row>
    <row r="2198" spans="1:28" x14ac:dyDescent="0.2">
      <c r="A2198" s="76"/>
      <c r="D2198"/>
      <c r="F2198"/>
      <c r="H2198"/>
      <c r="M2198" s="21"/>
      <c r="R2198" s="21"/>
      <c r="W2198"/>
      <c r="AB2198"/>
    </row>
    <row r="2199" spans="1:28" x14ac:dyDescent="0.2">
      <c r="A2199" s="76"/>
      <c r="D2199"/>
      <c r="F2199"/>
      <c r="H2199"/>
      <c r="M2199" s="21"/>
      <c r="R2199" s="21"/>
      <c r="W2199"/>
      <c r="AB2199"/>
    </row>
    <row r="2200" spans="1:28" x14ac:dyDescent="0.2">
      <c r="A2200" s="76"/>
      <c r="D2200"/>
      <c r="F2200"/>
      <c r="H2200"/>
      <c r="M2200" s="21"/>
      <c r="R2200" s="21"/>
      <c r="W2200"/>
      <c r="AB2200"/>
    </row>
    <row r="2201" spans="1:28" x14ac:dyDescent="0.2">
      <c r="A2201" s="76"/>
      <c r="D2201"/>
      <c r="F2201"/>
      <c r="H2201"/>
      <c r="M2201" s="21"/>
      <c r="R2201" s="21"/>
      <c r="W2201"/>
      <c r="AB2201"/>
    </row>
    <row r="2202" spans="1:28" x14ac:dyDescent="0.2">
      <c r="A2202" s="76"/>
      <c r="D2202"/>
      <c r="F2202"/>
      <c r="H2202"/>
      <c r="M2202" s="21"/>
      <c r="R2202" s="21"/>
      <c r="W2202"/>
      <c r="AB2202"/>
    </row>
    <row r="2203" spans="1:28" x14ac:dyDescent="0.2">
      <c r="A2203" s="76"/>
      <c r="D2203"/>
      <c r="F2203"/>
      <c r="H2203"/>
      <c r="M2203" s="21"/>
      <c r="R2203" s="21"/>
      <c r="W2203"/>
      <c r="AB2203"/>
    </row>
    <row r="2204" spans="1:28" x14ac:dyDescent="0.2">
      <c r="A2204" s="76"/>
      <c r="D2204"/>
      <c r="F2204"/>
      <c r="H2204"/>
      <c r="M2204" s="21"/>
      <c r="R2204" s="21"/>
      <c r="W2204"/>
      <c r="AB2204"/>
    </row>
    <row r="2205" spans="1:28" x14ac:dyDescent="0.2">
      <c r="A2205" s="76"/>
      <c r="D2205"/>
      <c r="F2205"/>
      <c r="H2205"/>
      <c r="M2205" s="21"/>
      <c r="R2205" s="21"/>
      <c r="W2205"/>
      <c r="AB2205"/>
    </row>
    <row r="2206" spans="1:28" x14ac:dyDescent="0.2">
      <c r="A2206" s="76"/>
      <c r="D2206"/>
      <c r="F2206"/>
      <c r="H2206"/>
      <c r="M2206" s="21"/>
      <c r="R2206" s="21"/>
      <c r="W2206"/>
      <c r="AB2206"/>
    </row>
    <row r="2207" spans="1:28" x14ac:dyDescent="0.2">
      <c r="A2207" s="76"/>
      <c r="D2207"/>
      <c r="F2207"/>
      <c r="H2207"/>
      <c r="M2207" s="21"/>
      <c r="R2207" s="21"/>
      <c r="W2207"/>
      <c r="AB2207"/>
    </row>
    <row r="2208" spans="1:28" x14ac:dyDescent="0.2">
      <c r="A2208" s="76"/>
      <c r="D2208"/>
      <c r="F2208"/>
      <c r="H2208"/>
      <c r="M2208" s="21"/>
      <c r="R2208" s="21"/>
      <c r="W2208"/>
      <c r="AB2208"/>
    </row>
    <row r="2209" spans="1:28" x14ac:dyDescent="0.2">
      <c r="A2209" s="76"/>
      <c r="D2209"/>
      <c r="F2209"/>
      <c r="H2209"/>
      <c r="M2209" s="21"/>
      <c r="R2209" s="21"/>
      <c r="W2209"/>
      <c r="AB2209"/>
    </row>
    <row r="2210" spans="1:28" x14ac:dyDescent="0.2">
      <c r="A2210" s="76"/>
      <c r="D2210"/>
      <c r="F2210"/>
      <c r="H2210"/>
      <c r="M2210" s="21"/>
      <c r="R2210" s="21"/>
      <c r="W2210"/>
      <c r="AB2210"/>
    </row>
    <row r="2211" spans="1:28" x14ac:dyDescent="0.2">
      <c r="A2211" s="76"/>
      <c r="D2211"/>
      <c r="F2211"/>
      <c r="H2211"/>
      <c r="M2211" s="21"/>
      <c r="R2211" s="21"/>
      <c r="W2211"/>
      <c r="AB2211"/>
    </row>
    <row r="2212" spans="1:28" x14ac:dyDescent="0.2">
      <c r="A2212" s="76"/>
      <c r="D2212"/>
      <c r="F2212"/>
      <c r="H2212"/>
      <c r="M2212" s="21"/>
      <c r="R2212" s="21"/>
      <c r="W2212"/>
      <c r="AB2212"/>
    </row>
    <row r="2213" spans="1:28" x14ac:dyDescent="0.2">
      <c r="A2213" s="76"/>
      <c r="D2213"/>
      <c r="F2213"/>
      <c r="H2213"/>
      <c r="M2213" s="21"/>
      <c r="R2213" s="21"/>
      <c r="W2213"/>
      <c r="AB2213"/>
    </row>
    <row r="2214" spans="1:28" x14ac:dyDescent="0.2">
      <c r="A2214" s="76"/>
      <c r="D2214"/>
      <c r="F2214"/>
      <c r="H2214"/>
      <c r="M2214" s="21"/>
      <c r="R2214" s="21"/>
      <c r="W2214"/>
      <c r="AB2214"/>
    </row>
    <row r="2215" spans="1:28" x14ac:dyDescent="0.2">
      <c r="A2215" s="76"/>
      <c r="D2215"/>
      <c r="F2215"/>
      <c r="H2215"/>
      <c r="M2215" s="21"/>
      <c r="R2215" s="21"/>
      <c r="W2215"/>
      <c r="AB2215"/>
    </row>
    <row r="2216" spans="1:28" x14ac:dyDescent="0.2">
      <c r="A2216" s="76"/>
      <c r="D2216"/>
      <c r="F2216"/>
      <c r="H2216"/>
      <c r="M2216" s="21"/>
      <c r="R2216" s="21"/>
      <c r="W2216"/>
      <c r="AB2216"/>
    </row>
    <row r="2217" spans="1:28" x14ac:dyDescent="0.2">
      <c r="A2217" s="76"/>
      <c r="D2217"/>
      <c r="F2217"/>
      <c r="H2217"/>
      <c r="M2217" s="21"/>
      <c r="R2217" s="21"/>
      <c r="W2217"/>
      <c r="AB2217"/>
    </row>
    <row r="2218" spans="1:28" x14ac:dyDescent="0.2">
      <c r="A2218" s="76"/>
      <c r="D2218"/>
      <c r="F2218"/>
      <c r="H2218"/>
      <c r="M2218" s="21"/>
      <c r="R2218" s="21"/>
      <c r="W2218"/>
      <c r="AB2218"/>
    </row>
    <row r="2219" spans="1:28" x14ac:dyDescent="0.2">
      <c r="A2219" s="76"/>
      <c r="D2219"/>
      <c r="F2219"/>
      <c r="H2219"/>
      <c r="M2219" s="21"/>
      <c r="R2219" s="21"/>
      <c r="W2219"/>
      <c r="AB2219"/>
    </row>
    <row r="2220" spans="1:28" x14ac:dyDescent="0.2">
      <c r="A2220" s="76"/>
      <c r="D2220"/>
      <c r="F2220"/>
      <c r="H2220"/>
      <c r="M2220" s="21"/>
      <c r="R2220" s="21"/>
      <c r="W2220"/>
      <c r="AB2220"/>
    </row>
    <row r="2221" spans="1:28" x14ac:dyDescent="0.2">
      <c r="A2221" s="76"/>
      <c r="D2221"/>
      <c r="F2221"/>
      <c r="H2221"/>
      <c r="M2221" s="21"/>
      <c r="R2221" s="21"/>
      <c r="W2221"/>
      <c r="AB2221"/>
    </row>
    <row r="2222" spans="1:28" x14ac:dyDescent="0.2">
      <c r="A2222" s="76"/>
      <c r="D2222"/>
      <c r="F2222"/>
      <c r="H2222"/>
      <c r="M2222" s="21"/>
      <c r="R2222" s="21"/>
      <c r="W2222"/>
      <c r="AB2222"/>
    </row>
    <row r="2223" spans="1:28" x14ac:dyDescent="0.2">
      <c r="A2223" s="76"/>
      <c r="D2223"/>
      <c r="F2223"/>
      <c r="H2223"/>
      <c r="M2223" s="21"/>
      <c r="R2223" s="21"/>
      <c r="W2223"/>
      <c r="AB2223"/>
    </row>
    <row r="2224" spans="1:28" x14ac:dyDescent="0.2">
      <c r="A2224" s="76"/>
      <c r="D2224"/>
      <c r="F2224"/>
      <c r="H2224"/>
      <c r="M2224" s="21"/>
      <c r="R2224" s="21"/>
      <c r="W2224"/>
      <c r="AB2224"/>
    </row>
    <row r="2225" spans="1:28" x14ac:dyDescent="0.2">
      <c r="A2225" s="76"/>
      <c r="D2225"/>
      <c r="F2225"/>
      <c r="H2225"/>
      <c r="M2225" s="21"/>
      <c r="R2225" s="21"/>
      <c r="W2225"/>
      <c r="AB2225"/>
    </row>
    <row r="2226" spans="1:28" x14ac:dyDescent="0.2">
      <c r="A2226" s="76"/>
      <c r="D2226"/>
      <c r="F2226"/>
      <c r="H2226"/>
      <c r="M2226" s="21"/>
      <c r="R2226" s="21"/>
      <c r="W2226"/>
      <c r="AB2226"/>
    </row>
    <row r="2227" spans="1:28" x14ac:dyDescent="0.2">
      <c r="A2227" s="76"/>
      <c r="D2227"/>
      <c r="F2227"/>
      <c r="H2227"/>
      <c r="M2227" s="21"/>
      <c r="R2227" s="21"/>
      <c r="W2227"/>
      <c r="AB2227"/>
    </row>
    <row r="2228" spans="1:28" x14ac:dyDescent="0.2">
      <c r="A2228" s="76"/>
      <c r="D2228"/>
      <c r="F2228"/>
      <c r="H2228"/>
      <c r="M2228" s="21"/>
      <c r="R2228" s="21"/>
      <c r="W2228"/>
      <c r="AB2228"/>
    </row>
    <row r="2229" spans="1:28" x14ac:dyDescent="0.2">
      <c r="A2229" s="76"/>
      <c r="D2229"/>
      <c r="F2229"/>
      <c r="H2229"/>
      <c r="M2229" s="21"/>
      <c r="R2229" s="21"/>
      <c r="W2229"/>
      <c r="AB2229"/>
    </row>
    <row r="2230" spans="1:28" x14ac:dyDescent="0.2">
      <c r="A2230" s="76"/>
      <c r="D2230"/>
      <c r="F2230"/>
      <c r="H2230"/>
      <c r="M2230" s="21"/>
      <c r="R2230" s="21"/>
      <c r="W2230"/>
      <c r="AB2230"/>
    </row>
    <row r="2231" spans="1:28" x14ac:dyDescent="0.2">
      <c r="A2231" s="76"/>
      <c r="D2231"/>
      <c r="F2231"/>
      <c r="H2231"/>
      <c r="M2231" s="21"/>
      <c r="R2231" s="21"/>
      <c r="W2231"/>
      <c r="AB2231"/>
    </row>
    <row r="2232" spans="1:28" x14ac:dyDescent="0.2">
      <c r="A2232" s="76"/>
      <c r="D2232"/>
      <c r="F2232"/>
      <c r="H2232"/>
      <c r="M2232" s="21"/>
      <c r="R2232" s="21"/>
      <c r="W2232"/>
      <c r="AB2232"/>
    </row>
    <row r="2233" spans="1:28" x14ac:dyDescent="0.2">
      <c r="A2233" s="76"/>
      <c r="D2233"/>
      <c r="F2233"/>
      <c r="H2233"/>
      <c r="M2233" s="21"/>
      <c r="R2233" s="21"/>
      <c r="W2233"/>
      <c r="AB2233"/>
    </row>
    <row r="2234" spans="1:28" x14ac:dyDescent="0.2">
      <c r="A2234" s="76"/>
      <c r="D2234"/>
      <c r="F2234"/>
      <c r="H2234"/>
      <c r="M2234" s="21"/>
      <c r="R2234" s="21"/>
      <c r="W2234"/>
      <c r="AB2234"/>
    </row>
    <row r="2235" spans="1:28" x14ac:dyDescent="0.2">
      <c r="A2235" s="76"/>
      <c r="D2235"/>
      <c r="F2235"/>
      <c r="H2235"/>
      <c r="M2235" s="21"/>
      <c r="R2235" s="21"/>
      <c r="W2235"/>
      <c r="AB2235"/>
    </row>
    <row r="2236" spans="1:28" x14ac:dyDescent="0.2">
      <c r="A2236" s="76"/>
      <c r="D2236"/>
      <c r="F2236"/>
      <c r="H2236"/>
      <c r="M2236" s="21"/>
      <c r="R2236" s="21"/>
      <c r="W2236"/>
      <c r="AB2236"/>
    </row>
    <row r="2237" spans="1:28" x14ac:dyDescent="0.2">
      <c r="A2237" s="76"/>
      <c r="D2237"/>
      <c r="F2237"/>
      <c r="H2237"/>
      <c r="M2237" s="21"/>
      <c r="R2237" s="21"/>
      <c r="W2237"/>
      <c r="AB2237"/>
    </row>
    <row r="2238" spans="1:28" x14ac:dyDescent="0.2">
      <c r="A2238" s="76"/>
      <c r="D2238"/>
      <c r="F2238"/>
      <c r="H2238"/>
      <c r="M2238" s="21"/>
      <c r="R2238" s="21"/>
      <c r="W2238"/>
      <c r="AB2238"/>
    </row>
    <row r="2239" spans="1:28" x14ac:dyDescent="0.2">
      <c r="A2239" s="76"/>
      <c r="D2239"/>
      <c r="F2239"/>
      <c r="H2239"/>
      <c r="M2239" s="21"/>
      <c r="R2239" s="21"/>
      <c r="W2239"/>
      <c r="AB2239"/>
    </row>
    <row r="2240" spans="1:28" x14ac:dyDescent="0.2">
      <c r="A2240" s="76"/>
      <c r="D2240"/>
      <c r="F2240"/>
      <c r="H2240"/>
      <c r="M2240" s="21"/>
      <c r="R2240" s="21"/>
      <c r="W2240"/>
      <c r="AB2240"/>
    </row>
    <row r="2241" spans="1:28" x14ac:dyDescent="0.2">
      <c r="A2241" s="76"/>
      <c r="D2241"/>
      <c r="F2241"/>
      <c r="H2241"/>
      <c r="M2241" s="21"/>
      <c r="R2241" s="21"/>
      <c r="W2241"/>
      <c r="AB2241"/>
    </row>
    <row r="2242" spans="1:28" x14ac:dyDescent="0.2">
      <c r="A2242" s="76"/>
      <c r="D2242"/>
      <c r="F2242"/>
      <c r="H2242"/>
      <c r="M2242" s="21"/>
      <c r="R2242" s="21"/>
      <c r="W2242"/>
      <c r="AB2242"/>
    </row>
    <row r="2243" spans="1:28" x14ac:dyDescent="0.2">
      <c r="A2243" s="76"/>
      <c r="D2243"/>
      <c r="F2243"/>
      <c r="H2243"/>
      <c r="M2243" s="21"/>
      <c r="R2243" s="21"/>
      <c r="W2243"/>
      <c r="AB2243"/>
    </row>
    <row r="2244" spans="1:28" x14ac:dyDescent="0.2">
      <c r="A2244" s="76"/>
      <c r="D2244"/>
      <c r="F2244"/>
      <c r="H2244"/>
      <c r="M2244" s="21"/>
      <c r="R2244" s="21"/>
      <c r="W2244"/>
      <c r="AB2244"/>
    </row>
    <row r="2245" spans="1:28" x14ac:dyDescent="0.2">
      <c r="A2245" s="76"/>
      <c r="D2245"/>
      <c r="F2245"/>
      <c r="H2245"/>
      <c r="M2245" s="21"/>
      <c r="R2245" s="21"/>
      <c r="W2245"/>
      <c r="AB2245"/>
    </row>
    <row r="2246" spans="1:28" x14ac:dyDescent="0.2">
      <c r="A2246" s="76"/>
      <c r="D2246"/>
      <c r="F2246"/>
      <c r="H2246"/>
      <c r="M2246" s="21"/>
      <c r="R2246" s="21"/>
      <c r="W2246"/>
      <c r="AB2246"/>
    </row>
    <row r="2247" spans="1:28" x14ac:dyDescent="0.2">
      <c r="A2247" s="76"/>
      <c r="D2247"/>
      <c r="F2247"/>
      <c r="H2247"/>
      <c r="M2247" s="21"/>
      <c r="R2247" s="21"/>
      <c r="W2247"/>
      <c r="AB2247"/>
    </row>
    <row r="2248" spans="1:28" x14ac:dyDescent="0.2">
      <c r="A2248" s="76"/>
      <c r="D2248"/>
      <c r="F2248"/>
      <c r="H2248"/>
      <c r="M2248" s="21"/>
      <c r="R2248" s="21"/>
      <c r="W2248"/>
      <c r="AB2248"/>
    </row>
    <row r="2249" spans="1:28" x14ac:dyDescent="0.2">
      <c r="A2249" s="76"/>
      <c r="D2249"/>
      <c r="F2249"/>
      <c r="H2249"/>
      <c r="M2249" s="21"/>
      <c r="R2249" s="21"/>
      <c r="W2249"/>
      <c r="AB2249"/>
    </row>
    <row r="2250" spans="1:28" x14ac:dyDescent="0.2">
      <c r="A2250" s="76"/>
      <c r="D2250"/>
      <c r="F2250"/>
      <c r="H2250"/>
      <c r="M2250" s="21"/>
      <c r="R2250" s="21"/>
      <c r="W2250"/>
      <c r="AB2250"/>
    </row>
    <row r="2251" spans="1:28" x14ac:dyDescent="0.2">
      <c r="A2251" s="76"/>
      <c r="D2251"/>
      <c r="F2251"/>
      <c r="H2251"/>
      <c r="M2251" s="21"/>
      <c r="R2251" s="21"/>
      <c r="W2251"/>
      <c r="AB2251"/>
    </row>
    <row r="2252" spans="1:28" x14ac:dyDescent="0.2">
      <c r="A2252" s="76"/>
      <c r="D2252"/>
      <c r="F2252"/>
      <c r="H2252"/>
      <c r="M2252" s="21"/>
      <c r="R2252" s="21"/>
      <c r="W2252"/>
      <c r="AB2252"/>
    </row>
    <row r="2253" spans="1:28" x14ac:dyDescent="0.2">
      <c r="A2253" s="76"/>
      <c r="D2253"/>
      <c r="F2253"/>
      <c r="H2253"/>
      <c r="M2253" s="21"/>
      <c r="R2253" s="21"/>
      <c r="W2253"/>
      <c r="AB2253"/>
    </row>
    <row r="2254" spans="1:28" x14ac:dyDescent="0.2">
      <c r="A2254" s="76"/>
      <c r="D2254"/>
      <c r="F2254"/>
      <c r="H2254"/>
      <c r="M2254" s="21"/>
      <c r="R2254" s="21"/>
      <c r="W2254"/>
      <c r="AB2254"/>
    </row>
    <row r="2255" spans="1:28" x14ac:dyDescent="0.2">
      <c r="A2255" s="76"/>
      <c r="D2255"/>
      <c r="F2255"/>
      <c r="H2255"/>
      <c r="M2255" s="21"/>
      <c r="R2255" s="21"/>
      <c r="W2255"/>
      <c r="AB2255"/>
    </row>
    <row r="2256" spans="1:28" x14ac:dyDescent="0.2">
      <c r="A2256" s="76"/>
      <c r="D2256"/>
      <c r="F2256"/>
      <c r="H2256"/>
      <c r="M2256" s="21"/>
      <c r="R2256" s="21"/>
      <c r="W2256"/>
      <c r="AB2256"/>
    </row>
    <row r="2257" spans="1:28" x14ac:dyDescent="0.2">
      <c r="A2257" s="76"/>
      <c r="D2257"/>
      <c r="F2257"/>
      <c r="H2257"/>
      <c r="M2257" s="21"/>
      <c r="R2257" s="21"/>
      <c r="W2257"/>
      <c r="AB2257"/>
    </row>
    <row r="2258" spans="1:28" x14ac:dyDescent="0.2">
      <c r="A2258" s="76"/>
      <c r="D2258"/>
      <c r="F2258"/>
      <c r="H2258"/>
      <c r="M2258" s="21"/>
      <c r="R2258" s="21"/>
      <c r="W2258"/>
      <c r="AB2258"/>
    </row>
    <row r="2259" spans="1:28" x14ac:dyDescent="0.2">
      <c r="A2259" s="76"/>
      <c r="D2259"/>
      <c r="F2259"/>
      <c r="H2259"/>
      <c r="M2259" s="21"/>
      <c r="R2259" s="21"/>
      <c r="W2259"/>
      <c r="AB2259"/>
    </row>
    <row r="2260" spans="1:28" x14ac:dyDescent="0.2">
      <c r="A2260" s="76"/>
      <c r="D2260"/>
      <c r="F2260"/>
      <c r="H2260"/>
      <c r="M2260" s="21"/>
      <c r="R2260" s="21"/>
      <c r="W2260"/>
      <c r="AB2260"/>
    </row>
    <row r="2261" spans="1:28" x14ac:dyDescent="0.2">
      <c r="A2261" s="76"/>
      <c r="D2261"/>
      <c r="F2261"/>
      <c r="H2261"/>
      <c r="M2261" s="21"/>
      <c r="R2261" s="21"/>
      <c r="W2261"/>
      <c r="AB2261"/>
    </row>
    <row r="2262" spans="1:28" x14ac:dyDescent="0.2">
      <c r="A2262" s="76"/>
      <c r="D2262"/>
      <c r="F2262"/>
      <c r="H2262"/>
      <c r="M2262" s="21"/>
      <c r="R2262" s="21"/>
      <c r="W2262"/>
      <c r="AB2262"/>
    </row>
    <row r="2263" spans="1:28" x14ac:dyDescent="0.2">
      <c r="A2263" s="76"/>
      <c r="D2263"/>
      <c r="F2263"/>
      <c r="H2263"/>
      <c r="M2263" s="21"/>
      <c r="R2263" s="21"/>
      <c r="W2263"/>
      <c r="AB2263"/>
    </row>
    <row r="2264" spans="1:28" x14ac:dyDescent="0.2">
      <c r="A2264" s="76"/>
      <c r="D2264"/>
      <c r="F2264"/>
      <c r="H2264"/>
      <c r="M2264" s="21"/>
      <c r="R2264" s="21"/>
      <c r="W2264"/>
      <c r="AB2264"/>
    </row>
    <row r="2265" spans="1:28" x14ac:dyDescent="0.2">
      <c r="A2265" s="76"/>
      <c r="D2265"/>
      <c r="F2265"/>
      <c r="H2265"/>
      <c r="M2265" s="21"/>
      <c r="R2265" s="21"/>
      <c r="W2265"/>
      <c r="AB2265"/>
    </row>
    <row r="2266" spans="1:28" x14ac:dyDescent="0.2">
      <c r="A2266" s="76"/>
      <c r="D2266"/>
      <c r="F2266"/>
      <c r="H2266"/>
      <c r="M2266" s="21"/>
      <c r="R2266" s="21"/>
      <c r="W2266"/>
      <c r="AB2266"/>
    </row>
    <row r="2267" spans="1:28" x14ac:dyDescent="0.2">
      <c r="A2267" s="76"/>
      <c r="D2267"/>
      <c r="F2267"/>
      <c r="H2267"/>
      <c r="M2267" s="21"/>
      <c r="R2267" s="21"/>
      <c r="W2267"/>
      <c r="AB2267"/>
    </row>
    <row r="2268" spans="1:28" x14ac:dyDescent="0.2">
      <c r="A2268" s="76"/>
      <c r="D2268"/>
      <c r="F2268"/>
      <c r="H2268"/>
      <c r="M2268" s="21"/>
      <c r="R2268" s="21"/>
      <c r="W2268"/>
      <c r="AB2268"/>
    </row>
    <row r="2269" spans="1:28" x14ac:dyDescent="0.2">
      <c r="A2269" s="76"/>
      <c r="D2269"/>
      <c r="F2269"/>
      <c r="H2269"/>
      <c r="M2269" s="21"/>
      <c r="R2269" s="21"/>
      <c r="W2269"/>
      <c r="AB2269"/>
    </row>
    <row r="2270" spans="1:28" x14ac:dyDescent="0.2">
      <c r="A2270" s="76"/>
      <c r="D2270"/>
      <c r="F2270"/>
      <c r="H2270"/>
      <c r="M2270" s="21"/>
      <c r="R2270" s="21"/>
      <c r="W2270"/>
      <c r="AB2270"/>
    </row>
    <row r="2271" spans="1:28" x14ac:dyDescent="0.2">
      <c r="A2271" s="76"/>
      <c r="D2271"/>
      <c r="F2271"/>
      <c r="H2271"/>
      <c r="M2271" s="21"/>
      <c r="R2271" s="21"/>
      <c r="W2271"/>
      <c r="AB2271"/>
    </row>
    <row r="2272" spans="1:28" x14ac:dyDescent="0.2">
      <c r="A2272" s="76"/>
      <c r="D2272"/>
      <c r="F2272"/>
      <c r="H2272"/>
      <c r="M2272" s="21"/>
      <c r="R2272" s="21"/>
      <c r="W2272"/>
      <c r="AB2272"/>
    </row>
    <row r="2273" spans="1:28" x14ac:dyDescent="0.2">
      <c r="A2273" s="76"/>
      <c r="D2273"/>
      <c r="F2273"/>
      <c r="H2273"/>
      <c r="M2273" s="21"/>
      <c r="R2273" s="21"/>
      <c r="W2273"/>
      <c r="AB2273"/>
    </row>
    <row r="2274" spans="1:28" x14ac:dyDescent="0.2">
      <c r="A2274" s="76"/>
      <c r="D2274"/>
      <c r="F2274"/>
      <c r="H2274"/>
      <c r="M2274" s="21"/>
      <c r="R2274" s="21"/>
      <c r="W2274"/>
      <c r="AB2274"/>
    </row>
    <row r="2275" spans="1:28" x14ac:dyDescent="0.2">
      <c r="A2275" s="76"/>
      <c r="D2275"/>
      <c r="F2275"/>
      <c r="H2275"/>
      <c r="M2275" s="21"/>
      <c r="R2275" s="21"/>
      <c r="W2275"/>
      <c r="AB2275"/>
    </row>
    <row r="2276" spans="1:28" x14ac:dyDescent="0.2">
      <c r="A2276" s="76"/>
      <c r="D2276"/>
      <c r="F2276"/>
      <c r="H2276"/>
      <c r="M2276" s="21"/>
      <c r="R2276" s="21"/>
      <c r="W2276"/>
      <c r="AB2276"/>
    </row>
    <row r="2277" spans="1:28" x14ac:dyDescent="0.2">
      <c r="A2277" s="76"/>
      <c r="D2277"/>
      <c r="F2277"/>
      <c r="H2277"/>
      <c r="M2277" s="21"/>
      <c r="R2277" s="21"/>
      <c r="W2277"/>
      <c r="AB2277"/>
    </row>
    <row r="2278" spans="1:28" x14ac:dyDescent="0.2">
      <c r="A2278" s="76"/>
      <c r="D2278"/>
      <c r="F2278"/>
      <c r="H2278"/>
      <c r="M2278" s="21"/>
      <c r="R2278" s="21"/>
      <c r="W2278"/>
      <c r="AB2278"/>
    </row>
    <row r="2279" spans="1:28" x14ac:dyDescent="0.2">
      <c r="A2279" s="76"/>
      <c r="D2279"/>
      <c r="F2279"/>
      <c r="H2279"/>
      <c r="M2279" s="21"/>
      <c r="R2279" s="21"/>
      <c r="W2279"/>
      <c r="AB2279"/>
    </row>
    <row r="2280" spans="1:28" x14ac:dyDescent="0.2">
      <c r="A2280" s="76"/>
      <c r="D2280"/>
      <c r="F2280"/>
      <c r="H2280"/>
      <c r="M2280" s="21"/>
      <c r="R2280" s="21"/>
      <c r="W2280"/>
      <c r="AB2280"/>
    </row>
    <row r="2281" spans="1:28" x14ac:dyDescent="0.2">
      <c r="A2281" s="76"/>
      <c r="D2281"/>
      <c r="F2281"/>
      <c r="H2281"/>
      <c r="M2281" s="21"/>
      <c r="R2281" s="21"/>
      <c r="W2281"/>
      <c r="AB2281"/>
    </row>
    <row r="2282" spans="1:28" x14ac:dyDescent="0.2">
      <c r="A2282" s="76"/>
      <c r="D2282"/>
      <c r="F2282"/>
      <c r="H2282"/>
      <c r="M2282" s="21"/>
      <c r="R2282" s="21"/>
      <c r="W2282"/>
      <c r="AB2282"/>
    </row>
    <row r="2283" spans="1:28" x14ac:dyDescent="0.2">
      <c r="A2283" s="76"/>
      <c r="D2283"/>
      <c r="F2283"/>
      <c r="H2283"/>
      <c r="M2283" s="21"/>
      <c r="R2283" s="21"/>
      <c r="W2283"/>
      <c r="AB2283"/>
    </row>
    <row r="2284" spans="1:28" x14ac:dyDescent="0.2">
      <c r="A2284" s="76"/>
      <c r="D2284"/>
      <c r="F2284"/>
      <c r="H2284"/>
      <c r="M2284" s="21"/>
      <c r="R2284" s="21"/>
      <c r="W2284"/>
      <c r="AB2284"/>
    </row>
    <row r="2285" spans="1:28" x14ac:dyDescent="0.2">
      <c r="A2285" s="76"/>
      <c r="D2285"/>
      <c r="F2285"/>
      <c r="H2285"/>
      <c r="M2285" s="21"/>
      <c r="R2285" s="21"/>
      <c r="W2285"/>
      <c r="AB2285"/>
    </row>
    <row r="2286" spans="1:28" x14ac:dyDescent="0.2">
      <c r="A2286" s="76"/>
      <c r="D2286"/>
      <c r="F2286"/>
      <c r="H2286"/>
      <c r="M2286" s="21"/>
      <c r="R2286" s="21"/>
      <c r="W2286"/>
      <c r="AB2286"/>
    </row>
    <row r="2287" spans="1:28" x14ac:dyDescent="0.2">
      <c r="A2287" s="76"/>
      <c r="D2287"/>
      <c r="F2287"/>
      <c r="H2287"/>
      <c r="M2287" s="21"/>
      <c r="R2287" s="21"/>
      <c r="W2287"/>
      <c r="AB2287"/>
    </row>
    <row r="2288" spans="1:28" x14ac:dyDescent="0.2">
      <c r="A2288" s="76"/>
      <c r="D2288"/>
      <c r="F2288"/>
      <c r="H2288"/>
      <c r="M2288" s="21"/>
      <c r="R2288" s="21"/>
      <c r="W2288"/>
      <c r="AB2288"/>
    </row>
    <row r="2289" spans="1:28" x14ac:dyDescent="0.2">
      <c r="A2289" s="76"/>
      <c r="D2289"/>
      <c r="F2289"/>
      <c r="H2289"/>
      <c r="M2289" s="21"/>
      <c r="R2289" s="21"/>
      <c r="W2289"/>
      <c r="AB2289"/>
    </row>
    <row r="2290" spans="1:28" x14ac:dyDescent="0.2">
      <c r="A2290" s="76"/>
      <c r="D2290"/>
      <c r="F2290"/>
      <c r="H2290"/>
      <c r="M2290" s="21"/>
      <c r="R2290" s="21"/>
      <c r="W2290"/>
      <c r="AB2290"/>
    </row>
    <row r="2291" spans="1:28" x14ac:dyDescent="0.2">
      <c r="A2291" s="76"/>
      <c r="D2291"/>
      <c r="F2291"/>
      <c r="H2291"/>
      <c r="M2291" s="21"/>
      <c r="R2291" s="21"/>
      <c r="W2291"/>
      <c r="AB2291"/>
    </row>
    <row r="2292" spans="1:28" x14ac:dyDescent="0.2">
      <c r="A2292" s="76"/>
      <c r="D2292"/>
      <c r="F2292"/>
      <c r="H2292"/>
      <c r="M2292" s="21"/>
      <c r="R2292" s="21"/>
      <c r="W2292"/>
      <c r="AB2292"/>
    </row>
    <row r="2293" spans="1:28" x14ac:dyDescent="0.2">
      <c r="A2293" s="76"/>
      <c r="D2293"/>
      <c r="F2293"/>
      <c r="H2293"/>
      <c r="M2293" s="21"/>
      <c r="R2293" s="21"/>
      <c r="W2293"/>
      <c r="AB2293"/>
    </row>
    <row r="2294" spans="1:28" x14ac:dyDescent="0.2">
      <c r="A2294" s="76"/>
      <c r="D2294"/>
      <c r="F2294"/>
      <c r="H2294"/>
      <c r="M2294" s="21"/>
      <c r="R2294" s="21"/>
      <c r="W2294"/>
      <c r="AB2294"/>
    </row>
    <row r="2295" spans="1:28" x14ac:dyDescent="0.2">
      <c r="A2295" s="76"/>
      <c r="D2295"/>
      <c r="F2295"/>
      <c r="H2295"/>
      <c r="M2295" s="21"/>
      <c r="R2295" s="21"/>
      <c r="W2295"/>
      <c r="AB2295"/>
    </row>
    <row r="2296" spans="1:28" x14ac:dyDescent="0.2">
      <c r="A2296" s="76"/>
      <c r="D2296"/>
      <c r="F2296"/>
      <c r="H2296"/>
      <c r="M2296" s="21"/>
      <c r="R2296" s="21"/>
      <c r="W2296"/>
      <c r="AB2296"/>
    </row>
    <row r="2297" spans="1:28" x14ac:dyDescent="0.2">
      <c r="A2297" s="76"/>
      <c r="D2297"/>
      <c r="F2297"/>
      <c r="H2297"/>
      <c r="M2297" s="21"/>
      <c r="R2297" s="21"/>
      <c r="W2297"/>
      <c r="AB2297"/>
    </row>
    <row r="2298" spans="1:28" x14ac:dyDescent="0.2">
      <c r="A2298" s="76"/>
      <c r="D2298"/>
      <c r="F2298"/>
      <c r="H2298"/>
      <c r="M2298" s="21"/>
      <c r="R2298" s="21"/>
      <c r="W2298"/>
      <c r="AB2298"/>
    </row>
    <row r="2299" spans="1:28" x14ac:dyDescent="0.2">
      <c r="A2299" s="76"/>
      <c r="D2299"/>
      <c r="F2299"/>
      <c r="H2299"/>
      <c r="M2299" s="21"/>
      <c r="R2299" s="21"/>
      <c r="W2299"/>
      <c r="AB2299"/>
    </row>
    <row r="2300" spans="1:28" x14ac:dyDescent="0.2">
      <c r="A2300" s="76"/>
      <c r="D2300"/>
      <c r="F2300"/>
      <c r="H2300"/>
      <c r="M2300" s="21"/>
      <c r="R2300" s="21"/>
      <c r="W2300"/>
      <c r="AB2300"/>
    </row>
    <row r="2301" spans="1:28" x14ac:dyDescent="0.2">
      <c r="A2301" s="76"/>
      <c r="D2301"/>
      <c r="F2301"/>
      <c r="H2301"/>
      <c r="M2301" s="21"/>
      <c r="R2301" s="21"/>
      <c r="W2301"/>
      <c r="AB2301"/>
    </row>
    <row r="2302" spans="1:28" x14ac:dyDescent="0.2">
      <c r="A2302" s="76"/>
      <c r="D2302"/>
      <c r="F2302"/>
      <c r="H2302"/>
      <c r="M2302" s="21"/>
      <c r="R2302" s="21"/>
      <c r="W2302"/>
      <c r="AB2302"/>
    </row>
    <row r="2303" spans="1:28" x14ac:dyDescent="0.2">
      <c r="A2303" s="76"/>
      <c r="D2303"/>
      <c r="F2303"/>
      <c r="H2303"/>
      <c r="M2303" s="21"/>
      <c r="R2303" s="21"/>
      <c r="W2303"/>
      <c r="AB2303"/>
    </row>
    <row r="2304" spans="1:28" x14ac:dyDescent="0.2">
      <c r="A2304" s="76"/>
      <c r="D2304"/>
      <c r="F2304"/>
      <c r="H2304"/>
      <c r="M2304" s="21"/>
      <c r="R2304" s="21"/>
      <c r="W2304"/>
      <c r="AB2304"/>
    </row>
    <row r="2305" spans="1:28" x14ac:dyDescent="0.2">
      <c r="A2305" s="76"/>
      <c r="D2305"/>
      <c r="F2305"/>
      <c r="H2305"/>
      <c r="M2305" s="21"/>
      <c r="R2305" s="21"/>
      <c r="W2305"/>
      <c r="AB2305"/>
    </row>
    <row r="2306" spans="1:28" x14ac:dyDescent="0.2">
      <c r="A2306" s="76"/>
      <c r="D2306"/>
      <c r="F2306"/>
      <c r="H2306"/>
      <c r="M2306" s="21"/>
      <c r="R2306" s="21"/>
      <c r="W2306"/>
      <c r="AB2306"/>
    </row>
    <row r="2307" spans="1:28" x14ac:dyDescent="0.2">
      <c r="A2307" s="76"/>
      <c r="D2307"/>
      <c r="F2307"/>
      <c r="H2307"/>
      <c r="M2307" s="21"/>
      <c r="R2307" s="21"/>
      <c r="W2307"/>
      <c r="AB2307"/>
    </row>
    <row r="2308" spans="1:28" x14ac:dyDescent="0.2">
      <c r="A2308" s="76"/>
      <c r="D2308"/>
      <c r="F2308"/>
      <c r="H2308"/>
      <c r="M2308" s="21"/>
      <c r="R2308" s="21"/>
      <c r="W2308"/>
      <c r="AB2308"/>
    </row>
    <row r="2309" spans="1:28" x14ac:dyDescent="0.2">
      <c r="A2309" s="76"/>
      <c r="D2309"/>
      <c r="F2309"/>
      <c r="H2309"/>
      <c r="M2309" s="21"/>
      <c r="R2309" s="21"/>
      <c r="W2309"/>
      <c r="AB2309"/>
    </row>
    <row r="2310" spans="1:28" x14ac:dyDescent="0.2">
      <c r="A2310" s="76"/>
      <c r="D2310"/>
      <c r="F2310"/>
      <c r="H2310"/>
      <c r="M2310" s="21"/>
      <c r="R2310" s="21"/>
      <c r="W2310"/>
      <c r="AB2310"/>
    </row>
    <row r="2311" spans="1:28" x14ac:dyDescent="0.2">
      <c r="A2311" s="76"/>
      <c r="D2311"/>
      <c r="F2311"/>
      <c r="H2311"/>
      <c r="M2311" s="21"/>
      <c r="R2311" s="21"/>
      <c r="W2311"/>
      <c r="AB2311"/>
    </row>
    <row r="2312" spans="1:28" x14ac:dyDescent="0.2">
      <c r="A2312" s="76"/>
      <c r="D2312"/>
      <c r="F2312"/>
      <c r="H2312"/>
      <c r="M2312" s="21"/>
      <c r="R2312" s="21"/>
      <c r="W2312"/>
      <c r="AB2312"/>
    </row>
    <row r="2313" spans="1:28" x14ac:dyDescent="0.2">
      <c r="A2313" s="76"/>
      <c r="D2313"/>
      <c r="F2313"/>
      <c r="H2313"/>
      <c r="M2313" s="21"/>
      <c r="R2313" s="21"/>
      <c r="W2313"/>
      <c r="AB2313"/>
    </row>
    <row r="2314" spans="1:28" x14ac:dyDescent="0.2">
      <c r="A2314" s="76"/>
      <c r="D2314"/>
      <c r="F2314"/>
      <c r="H2314"/>
      <c r="M2314" s="21"/>
      <c r="R2314" s="21"/>
      <c r="W2314"/>
      <c r="AB2314"/>
    </row>
    <row r="2315" spans="1:28" x14ac:dyDescent="0.2">
      <c r="A2315" s="76"/>
      <c r="D2315"/>
      <c r="F2315"/>
      <c r="H2315"/>
      <c r="M2315" s="21"/>
      <c r="R2315" s="21"/>
      <c r="W2315"/>
      <c r="AB2315"/>
    </row>
    <row r="2316" spans="1:28" x14ac:dyDescent="0.2">
      <c r="A2316" s="76"/>
      <c r="D2316"/>
      <c r="F2316"/>
      <c r="H2316"/>
      <c r="M2316" s="21"/>
      <c r="R2316" s="21"/>
      <c r="W2316"/>
      <c r="AB2316"/>
    </row>
    <row r="2317" spans="1:28" x14ac:dyDescent="0.2">
      <c r="A2317" s="76"/>
      <c r="D2317"/>
      <c r="F2317"/>
      <c r="H2317"/>
      <c r="M2317" s="21"/>
      <c r="R2317" s="21"/>
      <c r="W2317"/>
      <c r="AB2317"/>
    </row>
    <row r="2318" spans="1:28" x14ac:dyDescent="0.2">
      <c r="A2318" s="76"/>
      <c r="D2318"/>
      <c r="F2318"/>
      <c r="H2318"/>
      <c r="M2318" s="21"/>
      <c r="R2318" s="21"/>
      <c r="W2318"/>
      <c r="AB2318"/>
    </row>
    <row r="2319" spans="1:28" x14ac:dyDescent="0.2">
      <c r="A2319" s="76"/>
      <c r="D2319"/>
      <c r="F2319"/>
      <c r="H2319"/>
      <c r="M2319" s="21"/>
      <c r="R2319" s="21"/>
      <c r="W2319"/>
      <c r="AB2319"/>
    </row>
    <row r="2320" spans="1:28" x14ac:dyDescent="0.2">
      <c r="A2320" s="76"/>
      <c r="D2320"/>
      <c r="F2320"/>
      <c r="H2320"/>
      <c r="M2320" s="21"/>
      <c r="R2320" s="21"/>
      <c r="W2320"/>
      <c r="AB2320"/>
    </row>
    <row r="2321" spans="1:28" x14ac:dyDescent="0.2">
      <c r="A2321" s="76"/>
      <c r="D2321"/>
      <c r="F2321"/>
      <c r="H2321"/>
      <c r="M2321" s="21"/>
      <c r="R2321" s="21"/>
      <c r="W2321"/>
      <c r="AB2321"/>
    </row>
    <row r="2322" spans="1:28" x14ac:dyDescent="0.2">
      <c r="A2322" s="76"/>
      <c r="D2322"/>
      <c r="F2322"/>
      <c r="H2322"/>
      <c r="M2322" s="21"/>
      <c r="R2322" s="21"/>
      <c r="W2322"/>
      <c r="AB2322"/>
    </row>
    <row r="2323" spans="1:28" x14ac:dyDescent="0.2">
      <c r="A2323" s="76"/>
      <c r="D2323"/>
      <c r="F2323"/>
      <c r="H2323"/>
      <c r="M2323" s="21"/>
      <c r="R2323" s="21"/>
      <c r="W2323"/>
      <c r="AB2323"/>
    </row>
    <row r="2324" spans="1:28" x14ac:dyDescent="0.2">
      <c r="A2324" s="76"/>
      <c r="D2324"/>
      <c r="F2324"/>
      <c r="H2324"/>
      <c r="M2324" s="21"/>
      <c r="R2324" s="21"/>
      <c r="W2324"/>
      <c r="AB2324"/>
    </row>
    <row r="2325" spans="1:28" x14ac:dyDescent="0.2">
      <c r="A2325" s="76"/>
      <c r="D2325"/>
      <c r="F2325"/>
      <c r="H2325"/>
      <c r="M2325" s="21"/>
      <c r="R2325" s="21"/>
      <c r="W2325"/>
      <c r="AB2325"/>
    </row>
    <row r="2326" spans="1:28" x14ac:dyDescent="0.2">
      <c r="A2326" s="76"/>
      <c r="D2326"/>
      <c r="F2326"/>
      <c r="H2326"/>
      <c r="M2326" s="21"/>
      <c r="R2326" s="21"/>
      <c r="W2326"/>
      <c r="AB2326"/>
    </row>
    <row r="2327" spans="1:28" x14ac:dyDescent="0.2">
      <c r="A2327" s="76"/>
      <c r="D2327"/>
      <c r="F2327"/>
      <c r="H2327"/>
      <c r="M2327" s="21"/>
      <c r="R2327" s="21"/>
      <c r="W2327"/>
      <c r="AB2327"/>
    </row>
    <row r="2328" spans="1:28" x14ac:dyDescent="0.2">
      <c r="A2328" s="76"/>
      <c r="D2328"/>
      <c r="F2328"/>
      <c r="H2328"/>
      <c r="M2328" s="21"/>
      <c r="R2328" s="21"/>
      <c r="W2328"/>
      <c r="AB2328"/>
    </row>
    <row r="2329" spans="1:28" x14ac:dyDescent="0.2">
      <c r="A2329" s="76"/>
      <c r="D2329"/>
      <c r="F2329"/>
      <c r="H2329"/>
      <c r="M2329" s="21"/>
      <c r="R2329" s="21"/>
      <c r="W2329"/>
      <c r="AB2329"/>
    </row>
    <row r="2330" spans="1:28" x14ac:dyDescent="0.2">
      <c r="A2330" s="76"/>
      <c r="D2330"/>
      <c r="F2330"/>
      <c r="H2330"/>
      <c r="M2330" s="21"/>
      <c r="R2330" s="21"/>
      <c r="W2330"/>
      <c r="AB2330"/>
    </row>
    <row r="2331" spans="1:28" x14ac:dyDescent="0.2">
      <c r="A2331" s="76"/>
      <c r="D2331"/>
      <c r="F2331"/>
      <c r="H2331"/>
      <c r="M2331" s="21"/>
      <c r="R2331" s="21"/>
      <c r="W2331"/>
      <c r="AB2331"/>
    </row>
    <row r="2332" spans="1:28" x14ac:dyDescent="0.2">
      <c r="A2332" s="76"/>
      <c r="D2332"/>
      <c r="F2332"/>
      <c r="H2332"/>
      <c r="M2332" s="21"/>
      <c r="R2332" s="21"/>
      <c r="W2332"/>
      <c r="AB2332"/>
    </row>
    <row r="2333" spans="1:28" x14ac:dyDescent="0.2">
      <c r="A2333" s="76"/>
      <c r="D2333"/>
      <c r="F2333"/>
      <c r="H2333"/>
      <c r="M2333" s="21"/>
      <c r="R2333" s="21"/>
      <c r="W2333"/>
      <c r="AB2333"/>
    </row>
    <row r="2334" spans="1:28" x14ac:dyDescent="0.2">
      <c r="A2334" s="76"/>
      <c r="D2334"/>
      <c r="F2334"/>
      <c r="H2334"/>
      <c r="M2334" s="21"/>
      <c r="R2334" s="21"/>
      <c r="W2334"/>
      <c r="AB2334"/>
    </row>
    <row r="2335" spans="1:28" x14ac:dyDescent="0.2">
      <c r="A2335" s="76"/>
      <c r="D2335"/>
      <c r="F2335"/>
      <c r="H2335"/>
      <c r="M2335" s="21"/>
      <c r="R2335" s="21"/>
      <c r="W2335"/>
      <c r="AB2335"/>
    </row>
    <row r="2336" spans="1:28" x14ac:dyDescent="0.2">
      <c r="A2336" s="76"/>
      <c r="D2336"/>
      <c r="F2336"/>
      <c r="H2336"/>
      <c r="M2336" s="21"/>
      <c r="R2336" s="21"/>
      <c r="W2336"/>
      <c r="AB2336"/>
    </row>
    <row r="2337" spans="1:28" x14ac:dyDescent="0.2">
      <c r="A2337" s="76"/>
      <c r="D2337"/>
      <c r="F2337"/>
      <c r="H2337"/>
      <c r="M2337" s="21"/>
      <c r="R2337" s="21"/>
      <c r="W2337"/>
      <c r="AB2337"/>
    </row>
    <row r="2338" spans="1:28" x14ac:dyDescent="0.2">
      <c r="A2338" s="76"/>
      <c r="D2338"/>
      <c r="F2338"/>
      <c r="H2338"/>
      <c r="M2338" s="21"/>
      <c r="R2338" s="21"/>
      <c r="W2338"/>
      <c r="AB2338"/>
    </row>
    <row r="2339" spans="1:28" x14ac:dyDescent="0.2">
      <c r="A2339" s="76"/>
      <c r="D2339"/>
      <c r="F2339"/>
      <c r="H2339"/>
      <c r="M2339" s="21"/>
      <c r="R2339" s="21"/>
      <c r="W2339"/>
      <c r="AB2339"/>
    </row>
    <row r="2340" spans="1:28" x14ac:dyDescent="0.2">
      <c r="A2340" s="76"/>
      <c r="D2340"/>
      <c r="F2340"/>
      <c r="H2340"/>
      <c r="M2340" s="21"/>
      <c r="R2340" s="21"/>
      <c r="W2340"/>
      <c r="AB2340"/>
    </row>
    <row r="2341" spans="1:28" x14ac:dyDescent="0.2">
      <c r="A2341" s="76"/>
      <c r="D2341"/>
      <c r="F2341"/>
      <c r="H2341"/>
      <c r="M2341" s="21"/>
      <c r="R2341" s="21"/>
      <c r="W2341"/>
      <c r="AB2341"/>
    </row>
    <row r="2342" spans="1:28" x14ac:dyDescent="0.2">
      <c r="A2342" s="76"/>
      <c r="D2342"/>
      <c r="F2342"/>
      <c r="H2342"/>
      <c r="M2342" s="21"/>
      <c r="R2342" s="21"/>
      <c r="W2342"/>
      <c r="AB2342"/>
    </row>
    <row r="2343" spans="1:28" x14ac:dyDescent="0.2">
      <c r="A2343" s="76"/>
      <c r="D2343"/>
      <c r="F2343"/>
      <c r="H2343"/>
      <c r="M2343" s="21"/>
      <c r="R2343" s="21"/>
      <c r="W2343"/>
      <c r="AB2343"/>
    </row>
    <row r="2344" spans="1:28" x14ac:dyDescent="0.2">
      <c r="A2344" s="76"/>
      <c r="D2344"/>
      <c r="F2344"/>
      <c r="H2344"/>
      <c r="M2344" s="21"/>
      <c r="R2344" s="21"/>
      <c r="W2344"/>
      <c r="AB2344"/>
    </row>
    <row r="2345" spans="1:28" x14ac:dyDescent="0.2">
      <c r="A2345" s="76"/>
      <c r="D2345"/>
      <c r="F2345"/>
      <c r="H2345"/>
      <c r="M2345" s="21"/>
      <c r="R2345" s="21"/>
      <c r="W2345"/>
      <c r="AB2345"/>
    </row>
    <row r="2346" spans="1:28" x14ac:dyDescent="0.2">
      <c r="A2346" s="76"/>
      <c r="D2346"/>
      <c r="F2346"/>
      <c r="H2346"/>
      <c r="M2346" s="21"/>
      <c r="R2346" s="21"/>
      <c r="W2346"/>
      <c r="AB2346"/>
    </row>
    <row r="2347" spans="1:28" x14ac:dyDescent="0.2">
      <c r="A2347" s="76"/>
      <c r="D2347"/>
      <c r="F2347"/>
      <c r="H2347"/>
      <c r="M2347" s="21"/>
      <c r="R2347" s="21"/>
      <c r="W2347"/>
      <c r="AB2347"/>
    </row>
    <row r="2348" spans="1:28" x14ac:dyDescent="0.2">
      <c r="A2348" s="76"/>
      <c r="D2348"/>
      <c r="F2348"/>
      <c r="H2348"/>
      <c r="M2348" s="21"/>
      <c r="R2348" s="21"/>
      <c r="W2348"/>
      <c r="AB2348"/>
    </row>
    <row r="2349" spans="1:28" x14ac:dyDescent="0.2">
      <c r="A2349" s="76"/>
      <c r="D2349"/>
      <c r="F2349"/>
      <c r="H2349"/>
      <c r="M2349" s="21"/>
      <c r="R2349" s="21"/>
      <c r="W2349"/>
      <c r="AB2349"/>
    </row>
    <row r="2350" spans="1:28" x14ac:dyDescent="0.2">
      <c r="A2350" s="76"/>
      <c r="D2350"/>
      <c r="F2350"/>
      <c r="H2350"/>
      <c r="M2350" s="21"/>
      <c r="R2350" s="21"/>
      <c r="W2350"/>
      <c r="AB2350"/>
    </row>
    <row r="2351" spans="1:28" x14ac:dyDescent="0.2">
      <c r="A2351" s="76"/>
      <c r="D2351"/>
      <c r="F2351"/>
      <c r="H2351"/>
      <c r="M2351" s="21"/>
      <c r="R2351" s="21"/>
      <c r="W2351"/>
      <c r="AB2351"/>
    </row>
    <row r="2352" spans="1:28" x14ac:dyDescent="0.2">
      <c r="A2352" s="76"/>
      <c r="D2352"/>
      <c r="F2352"/>
      <c r="H2352"/>
      <c r="M2352" s="21"/>
      <c r="R2352" s="21"/>
      <c r="W2352"/>
      <c r="AB2352"/>
    </row>
    <row r="2353" spans="1:28" x14ac:dyDescent="0.2">
      <c r="A2353" s="76"/>
      <c r="D2353"/>
      <c r="F2353"/>
      <c r="H2353"/>
      <c r="M2353" s="21"/>
      <c r="R2353" s="21"/>
      <c r="W2353"/>
      <c r="AB2353"/>
    </row>
    <row r="2354" spans="1:28" x14ac:dyDescent="0.2">
      <c r="A2354" s="76"/>
      <c r="D2354"/>
      <c r="F2354"/>
      <c r="H2354"/>
      <c r="M2354" s="21"/>
      <c r="R2354" s="21"/>
      <c r="W2354"/>
      <c r="AB2354"/>
    </row>
    <row r="2355" spans="1:28" x14ac:dyDescent="0.2">
      <c r="A2355" s="76"/>
      <c r="D2355"/>
      <c r="F2355"/>
      <c r="H2355"/>
      <c r="M2355" s="21"/>
      <c r="R2355" s="21"/>
      <c r="W2355"/>
      <c r="AB2355"/>
    </row>
    <row r="2356" spans="1:28" x14ac:dyDescent="0.2">
      <c r="A2356" s="76"/>
      <c r="D2356"/>
      <c r="F2356"/>
      <c r="H2356"/>
      <c r="M2356" s="21"/>
      <c r="R2356" s="21"/>
      <c r="W2356"/>
      <c r="AB2356"/>
    </row>
    <row r="2357" spans="1:28" x14ac:dyDescent="0.2">
      <c r="A2357" s="76"/>
      <c r="D2357"/>
      <c r="F2357"/>
      <c r="H2357"/>
      <c r="M2357" s="21"/>
      <c r="R2357" s="21"/>
      <c r="W2357"/>
      <c r="AB2357"/>
    </row>
    <row r="2358" spans="1:28" x14ac:dyDescent="0.2">
      <c r="A2358" s="76"/>
      <c r="D2358"/>
      <c r="F2358"/>
      <c r="H2358"/>
      <c r="M2358" s="21"/>
      <c r="R2358" s="21"/>
      <c r="W2358"/>
      <c r="AB2358"/>
    </row>
    <row r="2359" spans="1:28" x14ac:dyDescent="0.2">
      <c r="A2359" s="76"/>
      <c r="D2359"/>
      <c r="F2359"/>
      <c r="H2359"/>
      <c r="M2359" s="21"/>
      <c r="R2359" s="21"/>
      <c r="W2359"/>
      <c r="AB2359"/>
    </row>
    <row r="2360" spans="1:28" x14ac:dyDescent="0.2">
      <c r="A2360" s="76"/>
      <c r="D2360"/>
      <c r="F2360"/>
      <c r="H2360"/>
      <c r="M2360" s="21"/>
      <c r="R2360" s="21"/>
      <c r="W2360"/>
      <c r="AB2360"/>
    </row>
    <row r="2361" spans="1:28" x14ac:dyDescent="0.2">
      <c r="A2361" s="76"/>
      <c r="D2361"/>
      <c r="F2361"/>
      <c r="H2361"/>
      <c r="M2361" s="21"/>
      <c r="R2361" s="21"/>
      <c r="W2361"/>
      <c r="AB2361"/>
    </row>
    <row r="2362" spans="1:28" x14ac:dyDescent="0.2">
      <c r="A2362" s="76"/>
      <c r="D2362"/>
      <c r="F2362"/>
      <c r="H2362"/>
      <c r="M2362" s="21"/>
      <c r="R2362" s="21"/>
      <c r="W2362"/>
      <c r="AB2362"/>
    </row>
    <row r="2363" spans="1:28" x14ac:dyDescent="0.2">
      <c r="A2363" s="76"/>
      <c r="D2363"/>
      <c r="F2363"/>
      <c r="H2363"/>
      <c r="M2363" s="21"/>
      <c r="R2363" s="21"/>
      <c r="W2363"/>
      <c r="AB2363"/>
    </row>
    <row r="2364" spans="1:28" x14ac:dyDescent="0.2">
      <c r="A2364" s="76"/>
      <c r="D2364"/>
      <c r="F2364"/>
      <c r="H2364"/>
      <c r="M2364" s="21"/>
      <c r="R2364" s="21"/>
      <c r="W2364"/>
      <c r="AB2364"/>
    </row>
    <row r="2365" spans="1:28" x14ac:dyDescent="0.2">
      <c r="A2365" s="76"/>
      <c r="D2365"/>
      <c r="F2365"/>
      <c r="H2365"/>
      <c r="M2365" s="21"/>
      <c r="R2365" s="21"/>
      <c r="W2365"/>
      <c r="AB2365"/>
    </row>
    <row r="2366" spans="1:28" x14ac:dyDescent="0.2">
      <c r="A2366" s="76"/>
      <c r="D2366"/>
      <c r="F2366"/>
      <c r="H2366"/>
      <c r="M2366" s="21"/>
      <c r="R2366" s="21"/>
      <c r="W2366"/>
      <c r="AB2366"/>
    </row>
    <row r="2367" spans="1:28" x14ac:dyDescent="0.2">
      <c r="A2367" s="76"/>
      <c r="D2367"/>
      <c r="F2367"/>
      <c r="H2367"/>
      <c r="M2367" s="21"/>
      <c r="R2367" s="21"/>
      <c r="W2367"/>
      <c r="AB2367"/>
    </row>
    <row r="2368" spans="1:28" x14ac:dyDescent="0.2">
      <c r="A2368" s="76"/>
      <c r="D2368"/>
      <c r="F2368"/>
      <c r="H2368"/>
      <c r="M2368" s="21"/>
      <c r="R2368" s="21"/>
      <c r="W2368"/>
      <c r="AB2368"/>
    </row>
    <row r="2369" spans="1:28" x14ac:dyDescent="0.2">
      <c r="A2369" s="76"/>
      <c r="D2369"/>
      <c r="F2369"/>
      <c r="H2369"/>
      <c r="M2369" s="21"/>
      <c r="R2369" s="21"/>
      <c r="W2369"/>
      <c r="AB2369"/>
    </row>
    <row r="2370" spans="1:28" x14ac:dyDescent="0.2">
      <c r="A2370" s="76"/>
      <c r="D2370"/>
      <c r="F2370"/>
      <c r="H2370"/>
      <c r="M2370" s="21"/>
      <c r="R2370" s="21"/>
      <c r="W2370"/>
      <c r="AB2370"/>
    </row>
    <row r="2371" spans="1:28" x14ac:dyDescent="0.2">
      <c r="A2371" s="76"/>
      <c r="D2371"/>
      <c r="F2371"/>
      <c r="H2371"/>
      <c r="M2371" s="21"/>
      <c r="R2371" s="21"/>
      <c r="W2371"/>
      <c r="AB2371"/>
    </row>
    <row r="2372" spans="1:28" x14ac:dyDescent="0.2">
      <c r="A2372" s="76"/>
      <c r="D2372"/>
      <c r="F2372"/>
      <c r="H2372"/>
      <c r="M2372" s="21"/>
      <c r="R2372" s="21"/>
      <c r="W2372"/>
      <c r="AB2372"/>
    </row>
    <row r="2373" spans="1:28" x14ac:dyDescent="0.2">
      <c r="A2373" s="76"/>
      <c r="D2373"/>
      <c r="F2373"/>
      <c r="H2373"/>
      <c r="M2373" s="21"/>
      <c r="R2373" s="21"/>
      <c r="W2373"/>
      <c r="AB2373"/>
    </row>
    <row r="2374" spans="1:28" x14ac:dyDescent="0.2">
      <c r="A2374" s="76"/>
      <c r="D2374"/>
      <c r="F2374"/>
      <c r="H2374"/>
      <c r="M2374" s="21"/>
      <c r="R2374" s="21"/>
      <c r="W2374"/>
      <c r="AB2374"/>
    </row>
    <row r="2375" spans="1:28" x14ac:dyDescent="0.2">
      <c r="A2375" s="76"/>
      <c r="D2375"/>
      <c r="F2375"/>
      <c r="H2375"/>
      <c r="M2375" s="21"/>
      <c r="R2375" s="21"/>
      <c r="W2375"/>
      <c r="AB2375"/>
    </row>
    <row r="2376" spans="1:28" x14ac:dyDescent="0.2">
      <c r="A2376" s="76"/>
      <c r="D2376"/>
      <c r="F2376"/>
      <c r="H2376"/>
      <c r="M2376" s="21"/>
      <c r="R2376" s="21"/>
      <c r="W2376"/>
      <c r="AB2376"/>
    </row>
    <row r="2377" spans="1:28" x14ac:dyDescent="0.2">
      <c r="A2377" s="76"/>
      <c r="D2377"/>
      <c r="F2377"/>
      <c r="H2377"/>
      <c r="M2377" s="21"/>
      <c r="R2377" s="21"/>
      <c r="W2377"/>
      <c r="AB2377"/>
    </row>
    <row r="2378" spans="1:28" x14ac:dyDescent="0.2">
      <c r="A2378" s="76"/>
      <c r="D2378"/>
      <c r="F2378"/>
      <c r="H2378"/>
      <c r="M2378" s="21"/>
      <c r="R2378" s="21"/>
      <c r="W2378"/>
      <c r="AB2378"/>
    </row>
    <row r="2379" spans="1:28" x14ac:dyDescent="0.2">
      <c r="A2379" s="76"/>
      <c r="D2379"/>
      <c r="F2379"/>
      <c r="H2379"/>
      <c r="M2379" s="21"/>
      <c r="R2379" s="21"/>
      <c r="W2379"/>
      <c r="AB2379"/>
    </row>
    <row r="2380" spans="1:28" x14ac:dyDescent="0.2">
      <c r="A2380" s="76"/>
      <c r="D2380"/>
      <c r="F2380"/>
      <c r="H2380"/>
      <c r="M2380" s="21"/>
      <c r="R2380" s="21"/>
      <c r="W2380"/>
      <c r="AB2380"/>
    </row>
    <row r="2381" spans="1:28" x14ac:dyDescent="0.2">
      <c r="A2381" s="76"/>
      <c r="D2381"/>
      <c r="F2381"/>
      <c r="H2381"/>
      <c r="M2381" s="21"/>
      <c r="R2381" s="21"/>
      <c r="W2381"/>
      <c r="AB2381"/>
    </row>
    <row r="2382" spans="1:28" x14ac:dyDescent="0.2">
      <c r="A2382" s="76"/>
      <c r="D2382"/>
      <c r="F2382"/>
      <c r="H2382"/>
      <c r="M2382" s="21"/>
      <c r="R2382" s="21"/>
      <c r="W2382"/>
      <c r="AB2382"/>
    </row>
    <row r="2383" spans="1:28" x14ac:dyDescent="0.2">
      <c r="A2383" s="76"/>
      <c r="D2383"/>
      <c r="F2383"/>
      <c r="H2383"/>
      <c r="M2383" s="21"/>
      <c r="R2383" s="21"/>
      <c r="W2383"/>
      <c r="AB2383"/>
    </row>
    <row r="2384" spans="1:28" x14ac:dyDescent="0.2">
      <c r="A2384" s="76"/>
      <c r="D2384"/>
      <c r="F2384"/>
      <c r="H2384"/>
      <c r="M2384" s="21"/>
      <c r="R2384" s="21"/>
      <c r="W2384"/>
      <c r="AB2384"/>
    </row>
    <row r="2385" spans="1:28" x14ac:dyDescent="0.2">
      <c r="A2385" s="76"/>
      <c r="D2385"/>
      <c r="F2385"/>
      <c r="H2385"/>
      <c r="M2385" s="21"/>
      <c r="R2385" s="21"/>
      <c r="W2385"/>
      <c r="AB2385"/>
    </row>
    <row r="2386" spans="1:28" x14ac:dyDescent="0.2">
      <c r="A2386" s="76"/>
      <c r="D2386"/>
      <c r="F2386"/>
      <c r="H2386"/>
      <c r="M2386" s="21"/>
      <c r="R2386" s="21"/>
      <c r="W2386"/>
      <c r="AB2386"/>
    </row>
    <row r="2387" spans="1:28" x14ac:dyDescent="0.2">
      <c r="A2387" s="76"/>
      <c r="D2387"/>
      <c r="F2387"/>
      <c r="H2387"/>
      <c r="M2387" s="21"/>
      <c r="R2387" s="21"/>
      <c r="W2387"/>
      <c r="AB2387"/>
    </row>
    <row r="2388" spans="1:28" x14ac:dyDescent="0.2">
      <c r="A2388" s="76"/>
      <c r="D2388"/>
      <c r="F2388"/>
      <c r="H2388"/>
      <c r="M2388" s="21"/>
      <c r="R2388" s="21"/>
      <c r="W2388"/>
      <c r="AB2388"/>
    </row>
    <row r="2389" spans="1:28" x14ac:dyDescent="0.2">
      <c r="A2389" s="76"/>
      <c r="D2389"/>
      <c r="F2389"/>
      <c r="H2389"/>
      <c r="M2389" s="21"/>
      <c r="R2389" s="21"/>
      <c r="W2389"/>
      <c r="AB2389"/>
    </row>
    <row r="2390" spans="1:28" x14ac:dyDescent="0.2">
      <c r="A2390" s="76"/>
      <c r="D2390"/>
      <c r="F2390"/>
      <c r="H2390"/>
      <c r="M2390" s="21"/>
      <c r="R2390" s="21"/>
      <c r="W2390"/>
      <c r="AB2390"/>
    </row>
    <row r="2391" spans="1:28" x14ac:dyDescent="0.2">
      <c r="A2391" s="76"/>
      <c r="D2391"/>
      <c r="F2391"/>
      <c r="H2391"/>
      <c r="M2391" s="21"/>
      <c r="R2391" s="21"/>
      <c r="W2391"/>
      <c r="AB2391"/>
    </row>
    <row r="2392" spans="1:28" x14ac:dyDescent="0.2">
      <c r="A2392" s="76"/>
      <c r="D2392"/>
      <c r="F2392"/>
      <c r="H2392"/>
      <c r="M2392" s="21"/>
      <c r="R2392" s="21"/>
      <c r="W2392"/>
      <c r="AB2392"/>
    </row>
    <row r="2393" spans="1:28" x14ac:dyDescent="0.2">
      <c r="A2393" s="76"/>
      <c r="D2393"/>
      <c r="F2393"/>
      <c r="H2393"/>
      <c r="M2393" s="21"/>
      <c r="R2393" s="21"/>
      <c r="W2393"/>
      <c r="AB2393"/>
    </row>
    <row r="2394" spans="1:28" x14ac:dyDescent="0.2">
      <c r="A2394" s="76"/>
      <c r="D2394"/>
      <c r="F2394"/>
      <c r="H2394"/>
      <c r="M2394" s="21"/>
      <c r="R2394" s="21"/>
      <c r="W2394"/>
      <c r="AB2394"/>
    </row>
    <row r="2395" spans="1:28" x14ac:dyDescent="0.2">
      <c r="A2395" s="76"/>
      <c r="D2395"/>
      <c r="F2395"/>
      <c r="H2395"/>
      <c r="M2395" s="21"/>
      <c r="R2395" s="21"/>
      <c r="W2395"/>
      <c r="AB2395"/>
    </row>
    <row r="2396" spans="1:28" x14ac:dyDescent="0.2">
      <c r="A2396" s="76"/>
      <c r="D2396"/>
      <c r="F2396"/>
      <c r="H2396"/>
      <c r="M2396" s="21"/>
      <c r="R2396" s="21"/>
      <c r="W2396"/>
      <c r="AB2396"/>
    </row>
    <row r="2397" spans="1:28" x14ac:dyDescent="0.2">
      <c r="A2397" s="76"/>
      <c r="D2397"/>
      <c r="F2397"/>
      <c r="H2397"/>
      <c r="M2397" s="21"/>
      <c r="R2397" s="21"/>
      <c r="W2397"/>
      <c r="AB2397"/>
    </row>
    <row r="2398" spans="1:28" x14ac:dyDescent="0.2">
      <c r="A2398" s="76"/>
      <c r="D2398"/>
      <c r="F2398"/>
      <c r="H2398"/>
      <c r="M2398" s="21"/>
      <c r="R2398" s="21"/>
      <c r="W2398"/>
      <c r="AB2398"/>
    </row>
    <row r="2399" spans="1:28" x14ac:dyDescent="0.2">
      <c r="A2399" s="76"/>
      <c r="D2399"/>
      <c r="F2399"/>
      <c r="H2399"/>
      <c r="M2399" s="21"/>
      <c r="R2399" s="21"/>
      <c r="W2399"/>
      <c r="AB2399"/>
    </row>
    <row r="2400" spans="1:28" x14ac:dyDescent="0.2">
      <c r="A2400" s="76"/>
      <c r="D2400"/>
      <c r="F2400"/>
      <c r="H2400"/>
      <c r="M2400" s="21"/>
      <c r="R2400" s="21"/>
      <c r="W2400"/>
      <c r="AB2400"/>
    </row>
    <row r="2401" spans="1:28" x14ac:dyDescent="0.2">
      <c r="A2401" s="76"/>
      <c r="D2401"/>
      <c r="F2401"/>
      <c r="H2401"/>
      <c r="M2401" s="21"/>
      <c r="R2401" s="21"/>
      <c r="W2401"/>
      <c r="AB2401"/>
    </row>
    <row r="2402" spans="1:28" x14ac:dyDescent="0.2">
      <c r="A2402" s="76"/>
      <c r="D2402"/>
      <c r="F2402"/>
      <c r="H2402"/>
      <c r="M2402" s="21"/>
      <c r="R2402" s="21"/>
      <c r="W2402"/>
      <c r="AB2402"/>
    </row>
    <row r="2403" spans="1:28" x14ac:dyDescent="0.2">
      <c r="A2403" s="76"/>
      <c r="D2403"/>
      <c r="F2403"/>
      <c r="H2403"/>
      <c r="M2403" s="21"/>
      <c r="R2403" s="21"/>
      <c r="W2403"/>
      <c r="AB2403"/>
    </row>
    <row r="2404" spans="1:28" x14ac:dyDescent="0.2">
      <c r="A2404" s="76"/>
      <c r="D2404"/>
      <c r="F2404"/>
      <c r="H2404"/>
      <c r="M2404" s="21"/>
      <c r="R2404" s="21"/>
      <c r="W2404"/>
      <c r="AB2404"/>
    </row>
    <row r="2405" spans="1:28" x14ac:dyDescent="0.2">
      <c r="A2405" s="76"/>
      <c r="D2405"/>
      <c r="F2405"/>
      <c r="H2405"/>
      <c r="M2405" s="21"/>
      <c r="R2405" s="21"/>
      <c r="W2405"/>
      <c r="AB2405"/>
    </row>
    <row r="2406" spans="1:28" x14ac:dyDescent="0.2">
      <c r="A2406" s="76"/>
      <c r="D2406"/>
      <c r="F2406"/>
      <c r="H2406"/>
      <c r="M2406" s="21"/>
      <c r="R2406" s="21"/>
      <c r="W2406"/>
      <c r="AB2406"/>
    </row>
    <row r="2407" spans="1:28" x14ac:dyDescent="0.2">
      <c r="A2407" s="76"/>
      <c r="D2407"/>
      <c r="F2407"/>
      <c r="H2407"/>
      <c r="M2407" s="21"/>
      <c r="R2407" s="21"/>
      <c r="W2407"/>
      <c r="AB2407"/>
    </row>
    <row r="2408" spans="1:28" x14ac:dyDescent="0.2">
      <c r="A2408" s="76"/>
      <c r="D2408"/>
      <c r="F2408"/>
      <c r="H2408"/>
      <c r="M2408" s="21"/>
      <c r="R2408" s="21"/>
      <c r="W2408"/>
      <c r="AB2408"/>
    </row>
    <row r="2409" spans="1:28" x14ac:dyDescent="0.2">
      <c r="A2409" s="76"/>
      <c r="D2409"/>
      <c r="F2409"/>
      <c r="H2409"/>
      <c r="M2409" s="21"/>
      <c r="R2409" s="21"/>
      <c r="W2409"/>
      <c r="AB2409"/>
    </row>
    <row r="2410" spans="1:28" x14ac:dyDescent="0.2">
      <c r="A2410" s="76"/>
      <c r="D2410"/>
      <c r="F2410"/>
      <c r="H2410"/>
      <c r="M2410" s="21"/>
      <c r="R2410" s="21"/>
      <c r="W2410"/>
      <c r="AB2410"/>
    </row>
    <row r="2411" spans="1:28" x14ac:dyDescent="0.2">
      <c r="A2411" s="76"/>
      <c r="D2411"/>
      <c r="F2411"/>
      <c r="H2411"/>
      <c r="M2411" s="21"/>
      <c r="R2411" s="21"/>
      <c r="W2411"/>
      <c r="AB2411"/>
    </row>
    <row r="2412" spans="1:28" x14ac:dyDescent="0.2">
      <c r="A2412" s="76"/>
      <c r="D2412"/>
      <c r="F2412"/>
      <c r="H2412"/>
      <c r="M2412" s="21"/>
      <c r="R2412" s="21"/>
      <c r="W2412"/>
      <c r="AB2412"/>
    </row>
    <row r="2413" spans="1:28" x14ac:dyDescent="0.2">
      <c r="A2413" s="76"/>
      <c r="D2413"/>
      <c r="F2413"/>
      <c r="H2413"/>
      <c r="M2413" s="21"/>
      <c r="R2413" s="21"/>
      <c r="W2413"/>
      <c r="AB2413"/>
    </row>
    <row r="2414" spans="1:28" x14ac:dyDescent="0.2">
      <c r="A2414" s="76"/>
      <c r="D2414"/>
      <c r="F2414"/>
      <c r="H2414"/>
      <c r="M2414" s="21"/>
      <c r="R2414" s="21"/>
      <c r="W2414"/>
      <c r="AB2414"/>
    </row>
    <row r="2415" spans="1:28" x14ac:dyDescent="0.2">
      <c r="A2415" s="76"/>
      <c r="D2415"/>
      <c r="F2415"/>
      <c r="H2415"/>
      <c r="M2415" s="21"/>
      <c r="R2415" s="21"/>
      <c r="W2415"/>
      <c r="AB2415"/>
    </row>
    <row r="2416" spans="1:28" x14ac:dyDescent="0.2">
      <c r="A2416" s="76"/>
      <c r="D2416"/>
      <c r="F2416"/>
      <c r="H2416"/>
      <c r="M2416" s="21"/>
      <c r="R2416" s="21"/>
      <c r="W2416"/>
      <c r="AB2416"/>
    </row>
    <row r="2417" spans="1:28" x14ac:dyDescent="0.2">
      <c r="A2417" s="76"/>
      <c r="D2417"/>
      <c r="F2417"/>
      <c r="H2417"/>
      <c r="M2417" s="21"/>
      <c r="R2417" s="21"/>
      <c r="W2417"/>
      <c r="AB2417"/>
    </row>
    <row r="2418" spans="1:28" x14ac:dyDescent="0.2">
      <c r="A2418" s="76"/>
      <c r="D2418"/>
      <c r="F2418"/>
      <c r="H2418"/>
      <c r="M2418" s="21"/>
      <c r="R2418" s="21"/>
      <c r="W2418"/>
      <c r="AB2418"/>
    </row>
    <row r="2419" spans="1:28" x14ac:dyDescent="0.2">
      <c r="A2419" s="76"/>
      <c r="D2419"/>
      <c r="F2419"/>
      <c r="H2419"/>
      <c r="M2419" s="21"/>
      <c r="R2419" s="21"/>
      <c r="W2419"/>
      <c r="AB2419"/>
    </row>
    <row r="2420" spans="1:28" x14ac:dyDescent="0.2">
      <c r="A2420" s="76"/>
      <c r="D2420"/>
      <c r="F2420"/>
      <c r="H2420"/>
      <c r="M2420" s="21"/>
      <c r="R2420" s="21"/>
      <c r="W2420"/>
      <c r="AB2420"/>
    </row>
    <row r="2421" spans="1:28" x14ac:dyDescent="0.2">
      <c r="A2421" s="76"/>
      <c r="D2421"/>
      <c r="F2421"/>
      <c r="H2421"/>
      <c r="M2421" s="21"/>
      <c r="R2421" s="21"/>
      <c r="W2421"/>
      <c r="AB2421"/>
    </row>
    <row r="2422" spans="1:28" x14ac:dyDescent="0.2">
      <c r="A2422" s="76"/>
      <c r="D2422"/>
      <c r="F2422"/>
      <c r="H2422"/>
      <c r="M2422" s="21"/>
      <c r="R2422" s="21"/>
      <c r="W2422"/>
      <c r="AB2422"/>
    </row>
    <row r="2423" spans="1:28" x14ac:dyDescent="0.2">
      <c r="A2423" s="76"/>
      <c r="D2423"/>
      <c r="F2423"/>
      <c r="H2423"/>
      <c r="M2423" s="21"/>
      <c r="R2423" s="21"/>
      <c r="W2423"/>
      <c r="AB2423"/>
    </row>
    <row r="2424" spans="1:28" x14ac:dyDescent="0.2">
      <c r="A2424" s="76"/>
      <c r="D2424"/>
      <c r="F2424"/>
      <c r="H2424"/>
      <c r="M2424" s="21"/>
      <c r="R2424" s="21"/>
      <c r="W2424"/>
      <c r="AB2424"/>
    </row>
    <row r="2425" spans="1:28" x14ac:dyDescent="0.2">
      <c r="A2425" s="76"/>
      <c r="D2425"/>
      <c r="F2425"/>
      <c r="H2425"/>
      <c r="M2425" s="21"/>
      <c r="R2425" s="21"/>
      <c r="W2425"/>
      <c r="AB2425"/>
    </row>
    <row r="2426" spans="1:28" x14ac:dyDescent="0.2">
      <c r="A2426" s="76"/>
      <c r="D2426"/>
      <c r="F2426"/>
      <c r="H2426"/>
      <c r="M2426" s="21"/>
      <c r="R2426" s="21"/>
      <c r="W2426"/>
      <c r="AB2426"/>
    </row>
    <row r="2427" spans="1:28" x14ac:dyDescent="0.2">
      <c r="A2427" s="76"/>
      <c r="D2427"/>
      <c r="F2427"/>
      <c r="H2427"/>
      <c r="M2427" s="21"/>
      <c r="R2427" s="21"/>
      <c r="W2427"/>
      <c r="AB2427"/>
    </row>
    <row r="2428" spans="1:28" x14ac:dyDescent="0.2">
      <c r="A2428" s="76"/>
      <c r="D2428"/>
      <c r="F2428"/>
      <c r="H2428"/>
      <c r="M2428" s="21"/>
      <c r="R2428" s="21"/>
      <c r="W2428"/>
      <c r="AB2428"/>
    </row>
    <row r="2429" spans="1:28" x14ac:dyDescent="0.2">
      <c r="A2429" s="76"/>
      <c r="D2429"/>
      <c r="F2429"/>
      <c r="H2429"/>
      <c r="M2429" s="21"/>
      <c r="R2429" s="21"/>
      <c r="W2429"/>
      <c r="AB2429"/>
    </row>
    <row r="2430" spans="1:28" x14ac:dyDescent="0.2">
      <c r="A2430" s="76"/>
      <c r="D2430"/>
      <c r="F2430"/>
      <c r="H2430"/>
      <c r="M2430" s="21"/>
      <c r="R2430" s="21"/>
      <c r="W2430"/>
      <c r="AB2430"/>
    </row>
    <row r="2431" spans="1:28" x14ac:dyDescent="0.2">
      <c r="A2431" s="76"/>
      <c r="D2431"/>
      <c r="F2431"/>
      <c r="H2431"/>
      <c r="M2431" s="21"/>
      <c r="R2431" s="21"/>
      <c r="W2431"/>
      <c r="AB2431"/>
    </row>
    <row r="2432" spans="1:28" x14ac:dyDescent="0.2">
      <c r="A2432" s="76"/>
      <c r="D2432"/>
      <c r="F2432"/>
      <c r="H2432"/>
      <c r="M2432" s="21"/>
      <c r="R2432" s="21"/>
      <c r="W2432"/>
      <c r="AB2432"/>
    </row>
    <row r="2433" spans="1:28" x14ac:dyDescent="0.2">
      <c r="A2433" s="76"/>
      <c r="D2433"/>
      <c r="F2433"/>
      <c r="H2433"/>
      <c r="M2433" s="21"/>
      <c r="R2433" s="21"/>
      <c r="W2433"/>
      <c r="AB2433"/>
    </row>
    <row r="2434" spans="1:28" x14ac:dyDescent="0.2">
      <c r="A2434" s="76"/>
      <c r="D2434"/>
      <c r="F2434"/>
      <c r="H2434"/>
      <c r="M2434" s="21"/>
      <c r="R2434" s="21"/>
      <c r="W2434"/>
      <c r="AB2434"/>
    </row>
    <row r="2435" spans="1:28" x14ac:dyDescent="0.2">
      <c r="A2435" s="76"/>
      <c r="D2435"/>
      <c r="F2435"/>
      <c r="H2435"/>
      <c r="M2435" s="21"/>
      <c r="R2435" s="21"/>
      <c r="W2435"/>
      <c r="AB2435"/>
    </row>
    <row r="2436" spans="1:28" x14ac:dyDescent="0.2">
      <c r="A2436" s="76"/>
      <c r="D2436"/>
      <c r="F2436"/>
      <c r="H2436"/>
      <c r="M2436" s="21"/>
      <c r="R2436" s="21"/>
      <c r="W2436"/>
      <c r="AB2436"/>
    </row>
    <row r="2437" spans="1:28" x14ac:dyDescent="0.2">
      <c r="A2437" s="76"/>
      <c r="D2437"/>
      <c r="F2437"/>
      <c r="H2437"/>
      <c r="M2437" s="21"/>
      <c r="R2437" s="21"/>
      <c r="W2437"/>
      <c r="AB2437"/>
    </row>
    <row r="2438" spans="1:28" x14ac:dyDescent="0.2">
      <c r="A2438" s="76"/>
      <c r="D2438"/>
      <c r="F2438"/>
      <c r="H2438"/>
      <c r="M2438" s="21"/>
      <c r="R2438" s="21"/>
      <c r="W2438"/>
      <c r="AB2438"/>
    </row>
    <row r="2439" spans="1:28" x14ac:dyDescent="0.2">
      <c r="A2439" s="76"/>
      <c r="D2439"/>
      <c r="F2439"/>
      <c r="H2439"/>
      <c r="M2439" s="21"/>
      <c r="R2439" s="21"/>
      <c r="W2439"/>
      <c r="AB2439"/>
    </row>
    <row r="2440" spans="1:28" x14ac:dyDescent="0.2">
      <c r="A2440" s="76"/>
      <c r="D2440"/>
      <c r="F2440"/>
      <c r="H2440"/>
      <c r="M2440" s="21"/>
      <c r="R2440" s="21"/>
      <c r="W2440"/>
      <c r="AB2440"/>
    </row>
    <row r="2441" spans="1:28" x14ac:dyDescent="0.2">
      <c r="A2441" s="76"/>
      <c r="D2441"/>
      <c r="F2441"/>
      <c r="H2441"/>
      <c r="M2441" s="21"/>
      <c r="R2441" s="21"/>
      <c r="W2441"/>
      <c r="AB2441"/>
    </row>
    <row r="2442" spans="1:28" x14ac:dyDescent="0.2">
      <c r="A2442" s="76"/>
      <c r="D2442"/>
      <c r="F2442"/>
      <c r="H2442"/>
      <c r="M2442" s="21"/>
      <c r="R2442" s="21"/>
      <c r="W2442"/>
      <c r="AB2442"/>
    </row>
    <row r="2443" spans="1:28" x14ac:dyDescent="0.2">
      <c r="A2443" s="76"/>
      <c r="D2443"/>
      <c r="F2443"/>
      <c r="H2443"/>
      <c r="M2443" s="21"/>
      <c r="R2443" s="21"/>
      <c r="W2443"/>
      <c r="AB2443"/>
    </row>
    <row r="2444" spans="1:28" x14ac:dyDescent="0.2">
      <c r="A2444" s="76"/>
      <c r="D2444"/>
      <c r="F2444"/>
      <c r="H2444"/>
      <c r="M2444" s="21"/>
      <c r="R2444" s="21"/>
      <c r="W2444"/>
      <c r="AB2444"/>
    </row>
    <row r="2445" spans="1:28" x14ac:dyDescent="0.2">
      <c r="A2445" s="76"/>
      <c r="D2445"/>
      <c r="F2445"/>
      <c r="H2445"/>
      <c r="M2445" s="21"/>
      <c r="R2445" s="21"/>
      <c r="W2445"/>
      <c r="AB2445"/>
    </row>
    <row r="2446" spans="1:28" x14ac:dyDescent="0.2">
      <c r="A2446" s="76"/>
      <c r="D2446"/>
      <c r="F2446"/>
      <c r="H2446"/>
      <c r="M2446" s="21"/>
      <c r="R2446" s="21"/>
      <c r="W2446"/>
      <c r="AB2446"/>
    </row>
    <row r="2447" spans="1:28" x14ac:dyDescent="0.2">
      <c r="A2447" s="76"/>
      <c r="D2447"/>
      <c r="F2447"/>
      <c r="H2447"/>
      <c r="M2447" s="21"/>
      <c r="R2447" s="21"/>
      <c r="W2447"/>
      <c r="AB2447"/>
    </row>
    <row r="2448" spans="1:28" x14ac:dyDescent="0.2">
      <c r="A2448" s="76"/>
      <c r="D2448"/>
      <c r="F2448"/>
      <c r="H2448"/>
      <c r="M2448" s="21"/>
      <c r="R2448" s="21"/>
      <c r="W2448"/>
      <c r="AB2448"/>
    </row>
    <row r="2449" spans="1:28" x14ac:dyDescent="0.2">
      <c r="A2449" s="76"/>
      <c r="D2449"/>
      <c r="F2449"/>
      <c r="H2449"/>
      <c r="M2449" s="21"/>
      <c r="R2449" s="21"/>
      <c r="W2449"/>
      <c r="AB2449"/>
    </row>
    <row r="2450" spans="1:28" x14ac:dyDescent="0.2">
      <c r="A2450" s="76"/>
      <c r="D2450"/>
      <c r="F2450"/>
      <c r="H2450"/>
      <c r="M2450" s="21"/>
      <c r="R2450" s="21"/>
      <c r="W2450"/>
      <c r="AB2450"/>
    </row>
    <row r="2451" spans="1:28" x14ac:dyDescent="0.2">
      <c r="A2451" s="76"/>
      <c r="D2451"/>
      <c r="F2451"/>
      <c r="H2451"/>
      <c r="M2451" s="21"/>
      <c r="R2451" s="21"/>
      <c r="W2451"/>
      <c r="AB2451"/>
    </row>
    <row r="2452" spans="1:28" x14ac:dyDescent="0.2">
      <c r="A2452" s="76"/>
      <c r="D2452"/>
      <c r="F2452"/>
      <c r="H2452"/>
      <c r="M2452" s="21"/>
      <c r="R2452" s="21"/>
      <c r="W2452"/>
      <c r="AB2452"/>
    </row>
    <row r="2453" spans="1:28" x14ac:dyDescent="0.2">
      <c r="A2453" s="76"/>
      <c r="D2453"/>
      <c r="F2453"/>
      <c r="H2453"/>
      <c r="M2453" s="21"/>
      <c r="R2453" s="21"/>
      <c r="W2453"/>
      <c r="AB2453"/>
    </row>
    <row r="2454" spans="1:28" x14ac:dyDescent="0.2">
      <c r="A2454" s="76"/>
      <c r="D2454"/>
      <c r="F2454"/>
      <c r="H2454"/>
      <c r="M2454" s="21"/>
      <c r="R2454" s="21"/>
      <c r="W2454"/>
      <c r="AB2454"/>
    </row>
    <row r="2455" spans="1:28" x14ac:dyDescent="0.2">
      <c r="A2455" s="76"/>
      <c r="D2455"/>
      <c r="F2455"/>
      <c r="H2455"/>
      <c r="M2455" s="21"/>
      <c r="R2455" s="21"/>
      <c r="W2455"/>
      <c r="AB2455"/>
    </row>
    <row r="2456" spans="1:28" x14ac:dyDescent="0.2">
      <c r="A2456" s="76"/>
      <c r="D2456"/>
      <c r="F2456"/>
      <c r="H2456"/>
      <c r="M2456" s="21"/>
      <c r="R2456" s="21"/>
      <c r="W2456"/>
      <c r="AB2456"/>
    </row>
    <row r="2457" spans="1:28" x14ac:dyDescent="0.2">
      <c r="A2457" s="76"/>
      <c r="D2457"/>
      <c r="F2457"/>
      <c r="H2457"/>
      <c r="M2457" s="21"/>
      <c r="R2457" s="21"/>
      <c r="W2457"/>
      <c r="AB2457"/>
    </row>
    <row r="2458" spans="1:28" x14ac:dyDescent="0.2">
      <c r="A2458" s="76"/>
      <c r="D2458"/>
      <c r="F2458"/>
      <c r="H2458"/>
      <c r="M2458" s="21"/>
      <c r="R2458" s="21"/>
      <c r="W2458"/>
      <c r="AB2458"/>
    </row>
    <row r="2459" spans="1:28" x14ac:dyDescent="0.2">
      <c r="A2459" s="76"/>
      <c r="D2459"/>
      <c r="F2459"/>
      <c r="H2459"/>
      <c r="M2459" s="21"/>
      <c r="R2459" s="21"/>
      <c r="W2459"/>
      <c r="AB2459"/>
    </row>
    <row r="2460" spans="1:28" x14ac:dyDescent="0.2">
      <c r="A2460" s="76"/>
      <c r="D2460"/>
      <c r="F2460"/>
      <c r="H2460"/>
      <c r="M2460" s="21"/>
      <c r="R2460" s="21"/>
      <c r="W2460"/>
      <c r="AB2460"/>
    </row>
    <row r="2461" spans="1:28" x14ac:dyDescent="0.2">
      <c r="A2461" s="76"/>
      <c r="D2461"/>
      <c r="F2461"/>
      <c r="H2461"/>
      <c r="M2461" s="21"/>
      <c r="R2461" s="21"/>
      <c r="W2461"/>
      <c r="AB2461"/>
    </row>
    <row r="2462" spans="1:28" x14ac:dyDescent="0.2">
      <c r="A2462" s="76"/>
      <c r="D2462"/>
      <c r="F2462"/>
      <c r="H2462"/>
      <c r="M2462" s="21"/>
      <c r="R2462" s="21"/>
      <c r="W2462"/>
      <c r="AB2462"/>
    </row>
    <row r="2463" spans="1:28" x14ac:dyDescent="0.2">
      <c r="A2463" s="76"/>
      <c r="D2463"/>
      <c r="F2463"/>
      <c r="H2463"/>
      <c r="M2463" s="21"/>
      <c r="R2463" s="21"/>
      <c r="W2463"/>
      <c r="AB2463"/>
    </row>
    <row r="2464" spans="1:28" x14ac:dyDescent="0.2">
      <c r="A2464" s="76"/>
      <c r="D2464"/>
      <c r="F2464"/>
      <c r="H2464"/>
      <c r="M2464" s="21"/>
      <c r="R2464" s="21"/>
      <c r="W2464"/>
      <c r="AB2464"/>
    </row>
    <row r="2465" spans="1:28" x14ac:dyDescent="0.2">
      <c r="A2465" s="76"/>
      <c r="D2465"/>
      <c r="F2465"/>
      <c r="H2465"/>
      <c r="M2465" s="21"/>
      <c r="R2465" s="21"/>
      <c r="W2465"/>
      <c r="AB2465"/>
    </row>
    <row r="2466" spans="1:28" x14ac:dyDescent="0.2">
      <c r="A2466" s="76"/>
      <c r="D2466"/>
      <c r="F2466"/>
      <c r="H2466"/>
      <c r="M2466" s="21"/>
      <c r="R2466" s="21"/>
      <c r="W2466"/>
      <c r="AB2466"/>
    </row>
    <row r="2467" spans="1:28" x14ac:dyDescent="0.2">
      <c r="A2467" s="76"/>
      <c r="D2467"/>
      <c r="F2467"/>
      <c r="H2467"/>
      <c r="M2467" s="21"/>
      <c r="R2467" s="21"/>
      <c r="W2467"/>
      <c r="AB2467"/>
    </row>
    <row r="2468" spans="1:28" x14ac:dyDescent="0.2">
      <c r="A2468" s="76"/>
      <c r="D2468"/>
      <c r="F2468"/>
      <c r="H2468"/>
      <c r="M2468" s="21"/>
      <c r="R2468" s="21"/>
      <c r="W2468"/>
      <c r="AB2468"/>
    </row>
    <row r="2469" spans="1:28" x14ac:dyDescent="0.2">
      <c r="A2469" s="76"/>
      <c r="D2469"/>
      <c r="F2469"/>
      <c r="H2469"/>
      <c r="M2469" s="21"/>
      <c r="R2469" s="21"/>
      <c r="W2469"/>
      <c r="AB2469"/>
    </row>
    <row r="2470" spans="1:28" x14ac:dyDescent="0.2">
      <c r="A2470" s="76"/>
      <c r="D2470"/>
      <c r="F2470"/>
      <c r="H2470"/>
      <c r="M2470" s="21"/>
      <c r="R2470" s="21"/>
      <c r="W2470"/>
      <c r="AB2470"/>
    </row>
    <row r="2471" spans="1:28" x14ac:dyDescent="0.2">
      <c r="A2471" s="76"/>
      <c r="D2471"/>
      <c r="F2471"/>
      <c r="H2471"/>
      <c r="M2471" s="21"/>
      <c r="R2471" s="21"/>
      <c r="W2471"/>
      <c r="AB2471"/>
    </row>
    <row r="2472" spans="1:28" x14ac:dyDescent="0.2">
      <c r="A2472" s="76"/>
      <c r="D2472"/>
      <c r="F2472"/>
      <c r="H2472"/>
      <c r="M2472" s="21"/>
      <c r="R2472" s="21"/>
      <c r="W2472"/>
      <c r="AB2472"/>
    </row>
    <row r="2473" spans="1:28" x14ac:dyDescent="0.2">
      <c r="A2473" s="76"/>
      <c r="D2473"/>
      <c r="F2473"/>
      <c r="H2473"/>
      <c r="M2473" s="21"/>
      <c r="R2473" s="21"/>
      <c r="W2473"/>
      <c r="AB2473"/>
    </row>
    <row r="2474" spans="1:28" x14ac:dyDescent="0.2">
      <c r="A2474" s="76"/>
      <c r="D2474"/>
      <c r="F2474"/>
      <c r="H2474"/>
      <c r="M2474" s="21"/>
      <c r="R2474" s="21"/>
      <c r="W2474"/>
      <c r="AB2474"/>
    </row>
    <row r="2475" spans="1:28" x14ac:dyDescent="0.2">
      <c r="A2475" s="76"/>
      <c r="D2475"/>
      <c r="F2475"/>
      <c r="H2475"/>
      <c r="M2475" s="21"/>
      <c r="R2475" s="21"/>
      <c r="W2475"/>
      <c r="AB2475"/>
    </row>
    <row r="2476" spans="1:28" x14ac:dyDescent="0.2">
      <c r="A2476" s="76"/>
      <c r="D2476"/>
      <c r="F2476"/>
      <c r="H2476"/>
      <c r="M2476" s="21"/>
      <c r="R2476" s="21"/>
      <c r="W2476"/>
      <c r="AB2476"/>
    </row>
    <row r="2477" spans="1:28" x14ac:dyDescent="0.2">
      <c r="A2477" s="76"/>
      <c r="D2477"/>
      <c r="F2477"/>
      <c r="H2477"/>
      <c r="M2477" s="21"/>
      <c r="R2477" s="21"/>
      <c r="W2477"/>
      <c r="AB2477"/>
    </row>
    <row r="2478" spans="1:28" x14ac:dyDescent="0.2">
      <c r="A2478" s="76"/>
      <c r="D2478"/>
      <c r="F2478"/>
      <c r="H2478"/>
      <c r="M2478" s="21"/>
      <c r="R2478" s="21"/>
      <c r="W2478"/>
      <c r="AB2478"/>
    </row>
    <row r="2479" spans="1:28" x14ac:dyDescent="0.2">
      <c r="A2479" s="76"/>
      <c r="D2479"/>
      <c r="F2479"/>
      <c r="H2479"/>
      <c r="M2479" s="21"/>
      <c r="R2479" s="21"/>
      <c r="W2479"/>
      <c r="AB2479"/>
    </row>
    <row r="2480" spans="1:28" x14ac:dyDescent="0.2">
      <c r="A2480" s="76"/>
      <c r="D2480"/>
      <c r="F2480"/>
      <c r="H2480"/>
      <c r="M2480" s="21"/>
      <c r="R2480" s="21"/>
      <c r="W2480"/>
      <c r="AB2480"/>
    </row>
    <row r="2481" spans="1:28" x14ac:dyDescent="0.2">
      <c r="A2481" s="76"/>
      <c r="D2481"/>
      <c r="F2481"/>
      <c r="H2481"/>
      <c r="M2481" s="21"/>
      <c r="R2481" s="21"/>
      <c r="W2481"/>
      <c r="AB2481"/>
    </row>
    <row r="2482" spans="1:28" x14ac:dyDescent="0.2">
      <c r="A2482" s="76"/>
      <c r="D2482"/>
      <c r="F2482"/>
      <c r="H2482"/>
      <c r="M2482" s="21"/>
      <c r="R2482" s="21"/>
      <c r="W2482"/>
      <c r="AB2482"/>
    </row>
    <row r="2483" spans="1:28" x14ac:dyDescent="0.2">
      <c r="A2483" s="76"/>
      <c r="D2483"/>
      <c r="F2483"/>
      <c r="H2483"/>
      <c r="M2483" s="21"/>
      <c r="R2483" s="21"/>
      <c r="W2483"/>
      <c r="AB2483"/>
    </row>
    <row r="2484" spans="1:28" x14ac:dyDescent="0.2">
      <c r="A2484" s="76"/>
      <c r="D2484"/>
      <c r="F2484"/>
      <c r="H2484"/>
      <c r="M2484" s="21"/>
      <c r="R2484" s="21"/>
      <c r="W2484"/>
      <c r="AB2484"/>
    </row>
    <row r="2485" spans="1:28" x14ac:dyDescent="0.2">
      <c r="A2485" s="76"/>
      <c r="D2485"/>
      <c r="F2485"/>
      <c r="H2485"/>
      <c r="M2485" s="21"/>
      <c r="R2485" s="21"/>
      <c r="W2485"/>
      <c r="AB2485"/>
    </row>
    <row r="2486" spans="1:28" x14ac:dyDescent="0.2">
      <c r="A2486" s="76"/>
      <c r="D2486"/>
      <c r="F2486"/>
      <c r="H2486"/>
      <c r="M2486" s="21"/>
      <c r="R2486" s="21"/>
      <c r="W2486"/>
      <c r="AB2486"/>
    </row>
    <row r="2487" spans="1:28" x14ac:dyDescent="0.2">
      <c r="A2487" s="76"/>
      <c r="D2487"/>
      <c r="F2487"/>
      <c r="H2487"/>
      <c r="M2487" s="21"/>
      <c r="R2487" s="21"/>
      <c r="W2487"/>
      <c r="AB2487"/>
    </row>
    <row r="2488" spans="1:28" x14ac:dyDescent="0.2">
      <c r="A2488" s="76"/>
      <c r="D2488"/>
      <c r="F2488"/>
      <c r="H2488"/>
      <c r="M2488" s="21"/>
      <c r="R2488" s="21"/>
      <c r="W2488"/>
      <c r="AB2488"/>
    </row>
    <row r="2489" spans="1:28" x14ac:dyDescent="0.2">
      <c r="A2489" s="76"/>
      <c r="D2489"/>
      <c r="F2489"/>
      <c r="H2489"/>
      <c r="M2489" s="21"/>
      <c r="R2489" s="21"/>
      <c r="W2489"/>
      <c r="AB2489"/>
    </row>
    <row r="2490" spans="1:28" x14ac:dyDescent="0.2">
      <c r="A2490" s="76"/>
      <c r="D2490"/>
      <c r="F2490"/>
      <c r="H2490"/>
      <c r="M2490" s="21"/>
      <c r="R2490" s="21"/>
      <c r="W2490"/>
      <c r="AB2490"/>
    </row>
    <row r="2491" spans="1:28" x14ac:dyDescent="0.2">
      <c r="A2491" s="76"/>
      <c r="D2491"/>
      <c r="F2491"/>
      <c r="H2491"/>
      <c r="M2491" s="21"/>
      <c r="R2491" s="21"/>
      <c r="W2491"/>
      <c r="AB2491"/>
    </row>
    <row r="2492" spans="1:28" x14ac:dyDescent="0.2">
      <c r="A2492" s="76"/>
      <c r="D2492"/>
      <c r="F2492"/>
      <c r="H2492"/>
      <c r="M2492" s="21"/>
      <c r="R2492" s="21"/>
      <c r="W2492"/>
      <c r="AB2492"/>
    </row>
    <row r="2493" spans="1:28" x14ac:dyDescent="0.2">
      <c r="A2493" s="76"/>
      <c r="D2493"/>
      <c r="F2493"/>
      <c r="H2493"/>
      <c r="M2493" s="21"/>
      <c r="R2493" s="21"/>
      <c r="W2493"/>
      <c r="AB2493"/>
    </row>
    <row r="2494" spans="1:28" x14ac:dyDescent="0.2">
      <c r="A2494" s="76"/>
      <c r="D2494"/>
      <c r="F2494"/>
      <c r="H2494"/>
      <c r="M2494" s="21"/>
      <c r="R2494" s="21"/>
      <c r="W2494"/>
      <c r="AB2494"/>
    </row>
    <row r="2495" spans="1:28" x14ac:dyDescent="0.2">
      <c r="A2495" s="76"/>
      <c r="D2495"/>
      <c r="F2495"/>
      <c r="H2495"/>
      <c r="M2495" s="21"/>
      <c r="R2495" s="21"/>
      <c r="W2495"/>
      <c r="AB2495"/>
    </row>
    <row r="2496" spans="1:28" x14ac:dyDescent="0.2">
      <c r="A2496" s="76"/>
      <c r="D2496"/>
      <c r="F2496"/>
      <c r="H2496"/>
      <c r="M2496" s="21"/>
      <c r="R2496" s="21"/>
      <c r="W2496"/>
      <c r="AB2496"/>
    </row>
    <row r="2497" spans="1:28" x14ac:dyDescent="0.2">
      <c r="A2497" s="76"/>
      <c r="D2497"/>
      <c r="F2497"/>
      <c r="H2497"/>
      <c r="M2497" s="21"/>
      <c r="R2497" s="21"/>
      <c r="W2497"/>
      <c r="AB2497"/>
    </row>
    <row r="2498" spans="1:28" x14ac:dyDescent="0.2">
      <c r="A2498" s="76"/>
      <c r="D2498"/>
      <c r="F2498"/>
      <c r="H2498"/>
      <c r="M2498" s="21"/>
      <c r="R2498" s="21"/>
      <c r="W2498"/>
      <c r="AB2498"/>
    </row>
    <row r="2499" spans="1:28" x14ac:dyDescent="0.2">
      <c r="A2499" s="76"/>
      <c r="D2499"/>
      <c r="F2499"/>
      <c r="H2499"/>
      <c r="M2499" s="21"/>
      <c r="R2499" s="21"/>
      <c r="W2499"/>
      <c r="AB2499"/>
    </row>
    <row r="2500" spans="1:28" x14ac:dyDescent="0.2">
      <c r="A2500" s="76"/>
      <c r="D2500"/>
      <c r="F2500"/>
      <c r="H2500"/>
      <c r="M2500" s="21"/>
      <c r="R2500" s="21"/>
      <c r="W2500"/>
      <c r="AB2500"/>
    </row>
    <row r="2501" spans="1:28" x14ac:dyDescent="0.2">
      <c r="A2501" s="76"/>
      <c r="D2501"/>
      <c r="F2501"/>
      <c r="H2501"/>
      <c r="M2501" s="21"/>
      <c r="R2501" s="21"/>
      <c r="W2501"/>
      <c r="AB2501"/>
    </row>
    <row r="2502" spans="1:28" x14ac:dyDescent="0.2">
      <c r="A2502" s="76"/>
      <c r="D2502"/>
      <c r="F2502"/>
      <c r="H2502"/>
      <c r="M2502" s="21"/>
      <c r="R2502" s="21"/>
      <c r="W2502"/>
      <c r="AB2502"/>
    </row>
    <row r="2503" spans="1:28" x14ac:dyDescent="0.2">
      <c r="A2503" s="76"/>
      <c r="D2503"/>
      <c r="F2503"/>
      <c r="H2503"/>
      <c r="M2503" s="21"/>
      <c r="R2503" s="21"/>
      <c r="W2503"/>
      <c r="AB2503"/>
    </row>
    <row r="2504" spans="1:28" x14ac:dyDescent="0.2">
      <c r="A2504" s="76"/>
      <c r="D2504"/>
      <c r="F2504"/>
      <c r="H2504"/>
      <c r="M2504" s="21"/>
      <c r="R2504" s="21"/>
      <c r="W2504"/>
      <c r="AB2504"/>
    </row>
    <row r="2505" spans="1:28" x14ac:dyDescent="0.2">
      <c r="A2505" s="76"/>
      <c r="D2505"/>
      <c r="F2505"/>
      <c r="H2505"/>
      <c r="M2505" s="21"/>
      <c r="R2505" s="21"/>
      <c r="W2505"/>
      <c r="AB2505"/>
    </row>
    <row r="2506" spans="1:28" x14ac:dyDescent="0.2">
      <c r="A2506" s="76"/>
      <c r="D2506"/>
      <c r="F2506"/>
      <c r="H2506"/>
      <c r="M2506" s="21"/>
      <c r="R2506" s="21"/>
      <c r="W2506"/>
      <c r="AB2506"/>
    </row>
    <row r="2507" spans="1:28" x14ac:dyDescent="0.2">
      <c r="A2507" s="76"/>
      <c r="D2507"/>
      <c r="F2507"/>
      <c r="H2507"/>
      <c r="M2507" s="21"/>
      <c r="R2507" s="21"/>
      <c r="W2507"/>
      <c r="AB2507"/>
    </row>
    <row r="2508" spans="1:28" x14ac:dyDescent="0.2">
      <c r="A2508" s="76"/>
      <c r="D2508"/>
      <c r="F2508"/>
      <c r="H2508"/>
      <c r="M2508" s="21"/>
      <c r="R2508" s="21"/>
      <c r="W2508"/>
      <c r="AB2508"/>
    </row>
    <row r="2509" spans="1:28" x14ac:dyDescent="0.2">
      <c r="A2509" s="76"/>
      <c r="D2509"/>
      <c r="F2509"/>
      <c r="H2509"/>
      <c r="M2509" s="21"/>
      <c r="R2509" s="21"/>
      <c r="W2509"/>
      <c r="AB2509"/>
    </row>
    <row r="2510" spans="1:28" x14ac:dyDescent="0.2">
      <c r="A2510" s="76"/>
      <c r="D2510"/>
      <c r="F2510"/>
      <c r="H2510"/>
      <c r="M2510" s="21"/>
      <c r="R2510" s="21"/>
      <c r="W2510"/>
      <c r="AB2510"/>
    </row>
    <row r="2511" spans="1:28" x14ac:dyDescent="0.2">
      <c r="A2511" s="76"/>
      <c r="D2511"/>
      <c r="F2511"/>
      <c r="H2511"/>
      <c r="M2511" s="21"/>
      <c r="R2511" s="21"/>
      <c r="W2511"/>
      <c r="AB2511"/>
    </row>
    <row r="2512" spans="1:28" x14ac:dyDescent="0.2">
      <c r="A2512" s="76"/>
      <c r="D2512"/>
      <c r="F2512"/>
      <c r="H2512"/>
      <c r="M2512" s="21"/>
      <c r="R2512" s="21"/>
      <c r="W2512"/>
      <c r="AB2512"/>
    </row>
    <row r="2513" spans="1:28" x14ac:dyDescent="0.2">
      <c r="A2513" s="76"/>
      <c r="D2513"/>
      <c r="F2513"/>
      <c r="H2513"/>
      <c r="M2513" s="21"/>
      <c r="R2513" s="21"/>
      <c r="W2513"/>
      <c r="AB2513"/>
    </row>
    <row r="2514" spans="1:28" x14ac:dyDescent="0.2">
      <c r="A2514" s="76"/>
      <c r="D2514"/>
      <c r="F2514"/>
      <c r="H2514"/>
      <c r="M2514" s="21"/>
      <c r="R2514" s="21"/>
      <c r="W2514"/>
      <c r="AB2514"/>
    </row>
    <row r="2515" spans="1:28" x14ac:dyDescent="0.2">
      <c r="A2515" s="76"/>
      <c r="D2515"/>
      <c r="F2515"/>
      <c r="H2515"/>
      <c r="M2515" s="21"/>
      <c r="R2515" s="21"/>
      <c r="W2515"/>
      <c r="AB2515"/>
    </row>
    <row r="2516" spans="1:28" x14ac:dyDescent="0.2">
      <c r="A2516" s="76"/>
      <c r="D2516"/>
      <c r="F2516"/>
      <c r="H2516"/>
      <c r="M2516" s="21"/>
      <c r="R2516" s="21"/>
      <c r="W2516"/>
      <c r="AB2516"/>
    </row>
    <row r="2517" spans="1:28" x14ac:dyDescent="0.2">
      <c r="A2517" s="76"/>
      <c r="D2517"/>
      <c r="F2517"/>
      <c r="H2517"/>
      <c r="M2517" s="21"/>
      <c r="R2517" s="21"/>
      <c r="W2517"/>
      <c r="AB2517"/>
    </row>
    <row r="2518" spans="1:28" x14ac:dyDescent="0.2">
      <c r="A2518" s="76"/>
      <c r="D2518"/>
      <c r="F2518"/>
      <c r="H2518"/>
      <c r="M2518" s="21"/>
      <c r="R2518" s="21"/>
      <c r="W2518"/>
      <c r="AB2518"/>
    </row>
    <row r="2519" spans="1:28" x14ac:dyDescent="0.2">
      <c r="A2519" s="76"/>
      <c r="D2519"/>
      <c r="F2519"/>
      <c r="H2519"/>
      <c r="M2519" s="21"/>
      <c r="R2519" s="21"/>
      <c r="W2519"/>
      <c r="AB2519"/>
    </row>
    <row r="2520" spans="1:28" x14ac:dyDescent="0.2">
      <c r="A2520" s="76"/>
      <c r="D2520"/>
      <c r="F2520"/>
      <c r="H2520"/>
      <c r="M2520" s="21"/>
      <c r="R2520" s="21"/>
      <c r="W2520"/>
      <c r="AB2520"/>
    </row>
    <row r="2521" spans="1:28" x14ac:dyDescent="0.2">
      <c r="A2521" s="76"/>
      <c r="D2521"/>
      <c r="F2521"/>
      <c r="H2521"/>
      <c r="M2521" s="21"/>
      <c r="R2521" s="21"/>
      <c r="W2521"/>
      <c r="AB2521"/>
    </row>
    <row r="2522" spans="1:28" x14ac:dyDescent="0.2">
      <c r="A2522" s="76"/>
      <c r="D2522"/>
      <c r="F2522"/>
      <c r="H2522"/>
      <c r="M2522" s="21"/>
      <c r="R2522" s="21"/>
      <c r="W2522"/>
      <c r="AB2522"/>
    </row>
    <row r="2523" spans="1:28" x14ac:dyDescent="0.2">
      <c r="A2523" s="76"/>
      <c r="D2523"/>
      <c r="F2523"/>
      <c r="H2523"/>
      <c r="M2523" s="21"/>
      <c r="R2523" s="21"/>
      <c r="W2523"/>
      <c r="AB2523"/>
    </row>
    <row r="2524" spans="1:28" x14ac:dyDescent="0.2">
      <c r="A2524" s="76"/>
      <c r="D2524"/>
      <c r="F2524"/>
      <c r="H2524"/>
      <c r="M2524" s="21"/>
      <c r="R2524" s="21"/>
      <c r="W2524"/>
      <c r="AB2524"/>
    </row>
    <row r="2525" spans="1:28" x14ac:dyDescent="0.2">
      <c r="A2525" s="76"/>
      <c r="D2525"/>
      <c r="F2525"/>
      <c r="H2525"/>
      <c r="M2525" s="21"/>
      <c r="R2525" s="21"/>
      <c r="W2525"/>
      <c r="AB2525"/>
    </row>
    <row r="2526" spans="1:28" x14ac:dyDescent="0.2">
      <c r="A2526" s="76"/>
      <c r="D2526"/>
      <c r="F2526"/>
      <c r="H2526"/>
      <c r="M2526" s="21"/>
      <c r="R2526" s="21"/>
      <c r="W2526"/>
      <c r="AB2526"/>
    </row>
    <row r="2527" spans="1:28" x14ac:dyDescent="0.2">
      <c r="A2527" s="76"/>
      <c r="D2527"/>
      <c r="F2527"/>
      <c r="H2527"/>
      <c r="M2527" s="21"/>
      <c r="R2527" s="21"/>
      <c r="W2527"/>
      <c r="AB2527"/>
    </row>
    <row r="2528" spans="1:28" x14ac:dyDescent="0.2">
      <c r="A2528" s="76"/>
      <c r="D2528"/>
      <c r="F2528"/>
      <c r="H2528"/>
      <c r="M2528" s="21"/>
      <c r="R2528" s="21"/>
      <c r="W2528"/>
      <c r="AB2528"/>
    </row>
    <row r="2529" spans="1:28" x14ac:dyDescent="0.2">
      <c r="A2529" s="76"/>
      <c r="D2529"/>
      <c r="F2529"/>
      <c r="H2529"/>
      <c r="M2529" s="21"/>
      <c r="R2529" s="21"/>
      <c r="W2529"/>
      <c r="AB2529"/>
    </row>
    <row r="2530" spans="1:28" x14ac:dyDescent="0.2">
      <c r="A2530" s="76"/>
      <c r="D2530"/>
      <c r="F2530"/>
      <c r="H2530"/>
      <c r="M2530" s="21"/>
      <c r="R2530" s="21"/>
      <c r="W2530"/>
      <c r="AB2530"/>
    </row>
    <row r="2531" spans="1:28" x14ac:dyDescent="0.2">
      <c r="A2531" s="76"/>
      <c r="D2531"/>
      <c r="F2531"/>
      <c r="H2531"/>
      <c r="M2531" s="21"/>
      <c r="R2531" s="21"/>
      <c r="W2531"/>
      <c r="AB2531"/>
    </row>
    <row r="2532" spans="1:28" x14ac:dyDescent="0.2">
      <c r="A2532" s="76"/>
      <c r="D2532"/>
      <c r="F2532"/>
      <c r="H2532"/>
      <c r="M2532" s="21"/>
      <c r="R2532" s="21"/>
      <c r="W2532"/>
      <c r="AB2532"/>
    </row>
    <row r="2533" spans="1:28" x14ac:dyDescent="0.2">
      <c r="A2533" s="76"/>
      <c r="D2533"/>
      <c r="F2533"/>
      <c r="H2533"/>
      <c r="M2533" s="21"/>
      <c r="R2533" s="21"/>
      <c r="W2533"/>
      <c r="AB2533"/>
    </row>
    <row r="2534" spans="1:28" x14ac:dyDescent="0.2">
      <c r="A2534" s="76"/>
      <c r="D2534"/>
      <c r="F2534"/>
      <c r="H2534"/>
      <c r="M2534" s="21"/>
      <c r="R2534" s="21"/>
      <c r="W2534"/>
      <c r="AB2534"/>
    </row>
    <row r="2535" spans="1:28" x14ac:dyDescent="0.2">
      <c r="A2535" s="76"/>
      <c r="D2535"/>
      <c r="F2535"/>
      <c r="H2535"/>
      <c r="M2535" s="21"/>
      <c r="R2535" s="21"/>
      <c r="W2535"/>
      <c r="AB2535"/>
    </row>
    <row r="2536" spans="1:28" x14ac:dyDescent="0.2">
      <c r="A2536" s="76"/>
      <c r="D2536"/>
      <c r="F2536"/>
      <c r="H2536"/>
      <c r="M2536" s="21"/>
      <c r="R2536" s="21"/>
      <c r="W2536"/>
      <c r="AB2536"/>
    </row>
    <row r="2537" spans="1:28" x14ac:dyDescent="0.2">
      <c r="A2537" s="76"/>
      <c r="D2537"/>
      <c r="F2537"/>
      <c r="H2537"/>
      <c r="M2537" s="21"/>
      <c r="R2537" s="21"/>
      <c r="W2537"/>
      <c r="AB2537"/>
    </row>
    <row r="2538" spans="1:28" x14ac:dyDescent="0.2">
      <c r="A2538" s="76"/>
      <c r="D2538"/>
      <c r="F2538"/>
      <c r="H2538"/>
      <c r="M2538" s="21"/>
      <c r="R2538" s="21"/>
      <c r="W2538"/>
      <c r="AB2538"/>
    </row>
    <row r="2539" spans="1:28" x14ac:dyDescent="0.2">
      <c r="A2539" s="76"/>
      <c r="D2539"/>
      <c r="F2539"/>
      <c r="H2539"/>
      <c r="M2539" s="21"/>
      <c r="R2539" s="21"/>
      <c r="W2539"/>
      <c r="AB2539"/>
    </row>
    <row r="2540" spans="1:28" x14ac:dyDescent="0.2">
      <c r="A2540" s="76"/>
      <c r="D2540"/>
      <c r="F2540"/>
      <c r="H2540"/>
      <c r="M2540" s="21"/>
      <c r="R2540" s="21"/>
      <c r="W2540"/>
      <c r="AB2540"/>
    </row>
    <row r="2541" spans="1:28" x14ac:dyDescent="0.2">
      <c r="A2541" s="76"/>
      <c r="D2541"/>
      <c r="F2541"/>
      <c r="H2541"/>
      <c r="M2541" s="21"/>
      <c r="R2541" s="21"/>
      <c r="W2541"/>
      <c r="AB2541"/>
    </row>
    <row r="2542" spans="1:28" x14ac:dyDescent="0.2">
      <c r="A2542" s="76"/>
      <c r="D2542"/>
      <c r="F2542"/>
      <c r="H2542"/>
      <c r="M2542" s="21"/>
      <c r="R2542" s="21"/>
      <c r="W2542"/>
      <c r="AB2542"/>
    </row>
    <row r="2543" spans="1:28" x14ac:dyDescent="0.2">
      <c r="A2543" s="76"/>
      <c r="D2543"/>
      <c r="F2543"/>
      <c r="H2543"/>
      <c r="M2543" s="21"/>
      <c r="R2543" s="21"/>
      <c r="W2543"/>
      <c r="AB2543"/>
    </row>
    <row r="2544" spans="1:28" x14ac:dyDescent="0.2">
      <c r="A2544" s="76"/>
      <c r="D2544"/>
      <c r="F2544"/>
      <c r="H2544"/>
      <c r="M2544" s="21"/>
      <c r="R2544" s="21"/>
      <c r="W2544"/>
      <c r="AB2544"/>
    </row>
    <row r="2545" spans="1:28" x14ac:dyDescent="0.2">
      <c r="A2545" s="76"/>
      <c r="D2545"/>
      <c r="F2545"/>
      <c r="H2545"/>
      <c r="M2545" s="21"/>
      <c r="R2545" s="21"/>
      <c r="W2545"/>
      <c r="AB2545"/>
    </row>
    <row r="2546" spans="1:28" x14ac:dyDescent="0.2">
      <c r="A2546" s="76"/>
      <c r="D2546"/>
      <c r="F2546"/>
      <c r="H2546"/>
      <c r="M2546" s="21"/>
      <c r="R2546" s="21"/>
      <c r="W2546"/>
      <c r="AB2546"/>
    </row>
    <row r="2547" spans="1:28" x14ac:dyDescent="0.2">
      <c r="A2547" s="76"/>
      <c r="D2547"/>
      <c r="F2547"/>
      <c r="H2547"/>
      <c r="M2547" s="21"/>
      <c r="R2547" s="21"/>
      <c r="W2547"/>
      <c r="AB2547"/>
    </row>
    <row r="2548" spans="1:28" x14ac:dyDescent="0.2">
      <c r="A2548" s="76"/>
      <c r="D2548"/>
      <c r="F2548"/>
      <c r="H2548"/>
      <c r="M2548" s="21"/>
      <c r="R2548" s="21"/>
      <c r="W2548"/>
      <c r="AB2548"/>
    </row>
    <row r="2549" spans="1:28" x14ac:dyDescent="0.2">
      <c r="A2549" s="76"/>
      <c r="D2549"/>
      <c r="F2549"/>
      <c r="H2549"/>
      <c r="M2549" s="21"/>
      <c r="R2549" s="21"/>
      <c r="W2549"/>
      <c r="AB2549"/>
    </row>
    <row r="2550" spans="1:28" x14ac:dyDescent="0.2">
      <c r="A2550" s="76"/>
      <c r="D2550"/>
      <c r="F2550"/>
      <c r="H2550"/>
      <c r="M2550" s="21"/>
      <c r="R2550" s="21"/>
      <c r="W2550"/>
      <c r="AB2550"/>
    </row>
    <row r="2551" spans="1:28" x14ac:dyDescent="0.2">
      <c r="A2551" s="76"/>
      <c r="D2551"/>
      <c r="F2551"/>
      <c r="H2551"/>
      <c r="M2551" s="21"/>
      <c r="R2551" s="21"/>
      <c r="W2551"/>
      <c r="AB2551"/>
    </row>
    <row r="2552" spans="1:28" x14ac:dyDescent="0.2">
      <c r="A2552" s="76"/>
      <c r="D2552"/>
      <c r="F2552"/>
      <c r="H2552"/>
      <c r="M2552" s="21"/>
      <c r="R2552" s="21"/>
      <c r="W2552"/>
      <c r="AB2552"/>
    </row>
    <row r="2553" spans="1:28" x14ac:dyDescent="0.2">
      <c r="A2553" s="76"/>
      <c r="D2553"/>
      <c r="F2553"/>
      <c r="H2553"/>
      <c r="M2553" s="21"/>
      <c r="R2553" s="21"/>
      <c r="W2553"/>
      <c r="AB2553"/>
    </row>
    <row r="2554" spans="1:28" x14ac:dyDescent="0.2">
      <c r="A2554" s="76"/>
      <c r="D2554"/>
      <c r="F2554"/>
      <c r="H2554"/>
      <c r="M2554" s="21"/>
      <c r="R2554" s="21"/>
      <c r="W2554"/>
      <c r="AB2554"/>
    </row>
    <row r="2555" spans="1:28" x14ac:dyDescent="0.2">
      <c r="A2555" s="76"/>
      <c r="D2555"/>
      <c r="F2555"/>
      <c r="H2555"/>
      <c r="M2555" s="21"/>
      <c r="R2555" s="21"/>
      <c r="W2555"/>
      <c r="AB2555"/>
    </row>
    <row r="2556" spans="1:28" x14ac:dyDescent="0.2">
      <c r="A2556" s="76"/>
      <c r="D2556"/>
      <c r="F2556"/>
      <c r="H2556"/>
      <c r="M2556" s="21"/>
      <c r="R2556" s="21"/>
      <c r="W2556"/>
      <c r="AB2556"/>
    </row>
    <row r="2557" spans="1:28" x14ac:dyDescent="0.2">
      <c r="A2557" s="76"/>
      <c r="D2557"/>
      <c r="F2557"/>
      <c r="H2557"/>
      <c r="M2557" s="21"/>
      <c r="R2557" s="21"/>
      <c r="W2557"/>
      <c r="AB2557"/>
    </row>
    <row r="2558" spans="1:28" x14ac:dyDescent="0.2">
      <c r="A2558" s="76"/>
      <c r="D2558"/>
      <c r="F2558"/>
      <c r="H2558"/>
      <c r="M2558" s="21"/>
      <c r="R2558" s="21"/>
      <c r="W2558"/>
      <c r="AB2558"/>
    </row>
    <row r="2559" spans="1:28" x14ac:dyDescent="0.2">
      <c r="A2559" s="76"/>
      <c r="D2559"/>
      <c r="F2559"/>
      <c r="H2559"/>
      <c r="M2559" s="21"/>
      <c r="R2559" s="21"/>
      <c r="W2559"/>
      <c r="AB2559"/>
    </row>
    <row r="2560" spans="1:28" x14ac:dyDescent="0.2">
      <c r="A2560" s="76"/>
      <c r="D2560"/>
      <c r="F2560"/>
      <c r="H2560"/>
      <c r="M2560" s="21"/>
      <c r="R2560" s="21"/>
      <c r="W2560"/>
      <c r="AB2560"/>
    </row>
    <row r="2561" spans="1:28" x14ac:dyDescent="0.2">
      <c r="A2561" s="76"/>
      <c r="D2561"/>
      <c r="F2561"/>
      <c r="H2561"/>
      <c r="M2561" s="21"/>
      <c r="R2561" s="21"/>
      <c r="W2561"/>
      <c r="AB2561"/>
    </row>
    <row r="2562" spans="1:28" x14ac:dyDescent="0.2">
      <c r="A2562" s="76"/>
      <c r="D2562"/>
      <c r="F2562"/>
      <c r="H2562"/>
      <c r="M2562" s="21"/>
      <c r="R2562" s="21"/>
      <c r="W2562"/>
      <c r="AB2562"/>
    </row>
    <row r="2563" spans="1:28" x14ac:dyDescent="0.2">
      <c r="A2563" s="76"/>
      <c r="D2563"/>
      <c r="F2563"/>
      <c r="H2563"/>
      <c r="M2563" s="21"/>
      <c r="R2563" s="21"/>
      <c r="W2563"/>
      <c r="AB2563"/>
    </row>
    <row r="2564" spans="1:28" x14ac:dyDescent="0.2">
      <c r="A2564" s="76"/>
      <c r="D2564"/>
      <c r="F2564"/>
      <c r="H2564"/>
      <c r="M2564" s="21"/>
      <c r="R2564" s="21"/>
      <c r="W2564"/>
      <c r="AB2564"/>
    </row>
    <row r="2565" spans="1:28" x14ac:dyDescent="0.2">
      <c r="A2565" s="76"/>
      <c r="D2565"/>
      <c r="F2565"/>
      <c r="H2565"/>
      <c r="M2565" s="21"/>
      <c r="R2565" s="21"/>
      <c r="W2565"/>
      <c r="AB2565"/>
    </row>
    <row r="2566" spans="1:28" x14ac:dyDescent="0.2">
      <c r="A2566" s="76"/>
      <c r="D2566"/>
      <c r="F2566"/>
      <c r="H2566"/>
      <c r="M2566" s="21"/>
      <c r="R2566" s="21"/>
      <c r="W2566"/>
      <c r="AB2566"/>
    </row>
    <row r="2567" spans="1:28" x14ac:dyDescent="0.2">
      <c r="A2567" s="76"/>
      <c r="D2567"/>
      <c r="F2567"/>
      <c r="H2567"/>
      <c r="M2567" s="21"/>
      <c r="R2567" s="21"/>
      <c r="W2567"/>
      <c r="AB2567"/>
    </row>
    <row r="2568" spans="1:28" x14ac:dyDescent="0.2">
      <c r="A2568" s="76"/>
      <c r="D2568"/>
      <c r="F2568"/>
      <c r="H2568"/>
      <c r="M2568" s="21"/>
      <c r="R2568" s="21"/>
      <c r="W2568"/>
      <c r="AB2568"/>
    </row>
    <row r="2569" spans="1:28" x14ac:dyDescent="0.2">
      <c r="A2569" s="76"/>
      <c r="D2569"/>
      <c r="F2569"/>
      <c r="H2569"/>
      <c r="M2569" s="21"/>
      <c r="R2569" s="21"/>
      <c r="W2569"/>
      <c r="AB2569"/>
    </row>
    <row r="2570" spans="1:28" x14ac:dyDescent="0.2">
      <c r="A2570" s="76"/>
      <c r="D2570"/>
      <c r="F2570"/>
      <c r="H2570"/>
      <c r="M2570" s="21"/>
      <c r="R2570" s="21"/>
      <c r="W2570"/>
      <c r="AB2570"/>
    </row>
    <row r="2571" spans="1:28" x14ac:dyDescent="0.2">
      <c r="A2571" s="76"/>
      <c r="D2571"/>
      <c r="F2571"/>
      <c r="H2571"/>
      <c r="M2571" s="21"/>
      <c r="R2571" s="21"/>
      <c r="W2571"/>
      <c r="AB2571"/>
    </row>
    <row r="2572" spans="1:28" x14ac:dyDescent="0.2">
      <c r="A2572" s="76"/>
      <c r="D2572"/>
      <c r="F2572"/>
      <c r="H2572"/>
      <c r="M2572" s="21"/>
      <c r="R2572" s="21"/>
      <c r="W2572"/>
      <c r="AB2572"/>
    </row>
    <row r="2573" spans="1:28" x14ac:dyDescent="0.2">
      <c r="A2573" s="76"/>
      <c r="D2573"/>
      <c r="F2573"/>
      <c r="H2573"/>
      <c r="M2573" s="21"/>
      <c r="R2573" s="21"/>
      <c r="W2573"/>
      <c r="AB2573"/>
    </row>
    <row r="2574" spans="1:28" x14ac:dyDescent="0.2">
      <c r="A2574" s="76"/>
      <c r="D2574"/>
      <c r="F2574"/>
      <c r="H2574"/>
      <c r="M2574" s="21"/>
      <c r="R2574" s="21"/>
      <c r="W2574"/>
      <c r="AB2574"/>
    </row>
    <row r="2575" spans="1:28" x14ac:dyDescent="0.2">
      <c r="A2575" s="76"/>
      <c r="D2575"/>
      <c r="F2575"/>
      <c r="H2575"/>
      <c r="M2575" s="21"/>
      <c r="R2575" s="21"/>
      <c r="W2575"/>
      <c r="AB2575"/>
    </row>
    <row r="2576" spans="1:28" x14ac:dyDescent="0.2">
      <c r="A2576" s="76"/>
      <c r="D2576"/>
      <c r="F2576"/>
      <c r="H2576"/>
      <c r="M2576" s="21"/>
      <c r="R2576" s="21"/>
      <c r="W2576"/>
      <c r="AB2576"/>
    </row>
    <row r="2577" spans="1:28" x14ac:dyDescent="0.2">
      <c r="A2577" s="76"/>
      <c r="D2577"/>
      <c r="F2577"/>
      <c r="H2577"/>
      <c r="M2577" s="21"/>
      <c r="R2577" s="21"/>
      <c r="W2577"/>
      <c r="AB2577"/>
    </row>
    <row r="2578" spans="1:28" x14ac:dyDescent="0.2">
      <c r="A2578" s="76"/>
      <c r="D2578"/>
      <c r="F2578"/>
      <c r="H2578"/>
      <c r="M2578" s="21"/>
      <c r="R2578" s="21"/>
      <c r="W2578"/>
      <c r="AB2578"/>
    </row>
    <row r="2579" spans="1:28" x14ac:dyDescent="0.2">
      <c r="A2579" s="76"/>
      <c r="D2579"/>
      <c r="F2579"/>
      <c r="H2579"/>
      <c r="M2579" s="21"/>
      <c r="R2579" s="21"/>
      <c r="W2579"/>
      <c r="AB2579"/>
    </row>
    <row r="2580" spans="1:28" x14ac:dyDescent="0.2">
      <c r="A2580" s="76"/>
      <c r="D2580"/>
      <c r="F2580"/>
      <c r="H2580"/>
      <c r="M2580" s="21"/>
      <c r="R2580" s="21"/>
      <c r="W2580"/>
      <c r="AB2580"/>
    </row>
    <row r="2581" spans="1:28" x14ac:dyDescent="0.2">
      <c r="A2581" s="76"/>
      <c r="D2581"/>
      <c r="F2581"/>
      <c r="H2581"/>
      <c r="M2581" s="21"/>
      <c r="R2581" s="21"/>
      <c r="W2581"/>
      <c r="AB2581"/>
    </row>
    <row r="2582" spans="1:28" x14ac:dyDescent="0.2">
      <c r="A2582" s="76"/>
      <c r="D2582"/>
      <c r="F2582"/>
      <c r="H2582"/>
      <c r="M2582" s="21"/>
      <c r="R2582" s="21"/>
      <c r="W2582"/>
      <c r="AB2582"/>
    </row>
    <row r="2583" spans="1:28" x14ac:dyDescent="0.2">
      <c r="A2583" s="76"/>
      <c r="D2583"/>
      <c r="F2583"/>
      <c r="H2583"/>
      <c r="M2583" s="21"/>
      <c r="R2583" s="21"/>
      <c r="W2583"/>
      <c r="AB2583"/>
    </row>
    <row r="2584" spans="1:28" x14ac:dyDescent="0.2">
      <c r="A2584" s="76"/>
      <c r="D2584"/>
      <c r="F2584"/>
      <c r="H2584"/>
      <c r="M2584" s="21"/>
      <c r="R2584" s="21"/>
      <c r="W2584"/>
      <c r="AB2584"/>
    </row>
    <row r="2585" spans="1:28" x14ac:dyDescent="0.2">
      <c r="A2585" s="76"/>
      <c r="D2585"/>
      <c r="F2585"/>
      <c r="H2585"/>
      <c r="M2585" s="21"/>
      <c r="R2585" s="21"/>
      <c r="W2585"/>
      <c r="AB2585"/>
    </row>
    <row r="2586" spans="1:28" x14ac:dyDescent="0.2">
      <c r="A2586" s="76"/>
      <c r="D2586"/>
      <c r="F2586"/>
      <c r="H2586"/>
      <c r="M2586" s="21"/>
      <c r="R2586" s="21"/>
      <c r="W2586"/>
      <c r="AB2586"/>
    </row>
    <row r="2587" spans="1:28" x14ac:dyDescent="0.2">
      <c r="A2587" s="76"/>
      <c r="D2587"/>
      <c r="F2587"/>
      <c r="H2587"/>
      <c r="M2587" s="21"/>
      <c r="R2587" s="21"/>
      <c r="W2587"/>
      <c r="AB2587"/>
    </row>
    <row r="2588" spans="1:28" x14ac:dyDescent="0.2">
      <c r="A2588" s="76"/>
      <c r="D2588"/>
      <c r="F2588"/>
      <c r="H2588"/>
      <c r="M2588" s="21"/>
      <c r="R2588" s="21"/>
      <c r="W2588"/>
      <c r="AB2588"/>
    </row>
    <row r="2589" spans="1:28" x14ac:dyDescent="0.2">
      <c r="A2589" s="76"/>
      <c r="D2589"/>
      <c r="F2589"/>
      <c r="H2589"/>
      <c r="M2589" s="21"/>
      <c r="R2589" s="21"/>
      <c r="W2589"/>
      <c r="AB2589"/>
    </row>
    <row r="2590" spans="1:28" x14ac:dyDescent="0.2">
      <c r="A2590" s="76"/>
      <c r="D2590"/>
      <c r="F2590"/>
      <c r="H2590"/>
      <c r="M2590" s="21"/>
      <c r="R2590" s="21"/>
      <c r="W2590"/>
      <c r="AB2590"/>
    </row>
    <row r="2591" spans="1:28" x14ac:dyDescent="0.2">
      <c r="A2591" s="76"/>
      <c r="D2591"/>
      <c r="F2591"/>
      <c r="H2591"/>
      <c r="M2591" s="21"/>
      <c r="R2591" s="21"/>
      <c r="W2591"/>
      <c r="AB2591"/>
    </row>
    <row r="2592" spans="1:28" x14ac:dyDescent="0.2">
      <c r="A2592" s="76"/>
      <c r="D2592"/>
      <c r="F2592"/>
      <c r="H2592"/>
      <c r="M2592" s="21"/>
      <c r="R2592" s="21"/>
      <c r="W2592"/>
      <c r="AB2592"/>
    </row>
    <row r="2593" spans="1:28" x14ac:dyDescent="0.2">
      <c r="A2593" s="76"/>
      <c r="D2593"/>
      <c r="F2593"/>
      <c r="H2593"/>
      <c r="M2593" s="21"/>
      <c r="R2593" s="21"/>
      <c r="W2593"/>
      <c r="AB2593"/>
    </row>
    <row r="2594" spans="1:28" x14ac:dyDescent="0.2">
      <c r="A2594" s="76"/>
      <c r="D2594"/>
      <c r="F2594"/>
      <c r="H2594"/>
      <c r="M2594" s="21"/>
      <c r="R2594" s="21"/>
      <c r="W2594"/>
      <c r="AB2594"/>
    </row>
    <row r="2595" spans="1:28" x14ac:dyDescent="0.2">
      <c r="A2595" s="76"/>
      <c r="D2595"/>
      <c r="F2595"/>
      <c r="H2595"/>
      <c r="M2595" s="21"/>
      <c r="R2595" s="21"/>
      <c r="W2595"/>
      <c r="AB2595"/>
    </row>
    <row r="2596" spans="1:28" x14ac:dyDescent="0.2">
      <c r="A2596" s="76"/>
      <c r="D2596"/>
      <c r="F2596"/>
      <c r="H2596"/>
      <c r="M2596" s="21"/>
      <c r="R2596" s="21"/>
      <c r="W2596"/>
      <c r="AB2596"/>
    </row>
    <row r="2597" spans="1:28" x14ac:dyDescent="0.2">
      <c r="A2597" s="76"/>
      <c r="D2597"/>
      <c r="F2597"/>
      <c r="H2597"/>
      <c r="M2597" s="21"/>
      <c r="R2597" s="21"/>
      <c r="W2597"/>
      <c r="AB2597"/>
    </row>
    <row r="2598" spans="1:28" x14ac:dyDescent="0.2">
      <c r="A2598" s="76"/>
      <c r="D2598"/>
      <c r="F2598"/>
      <c r="H2598"/>
      <c r="M2598" s="21"/>
      <c r="R2598" s="21"/>
      <c r="W2598"/>
      <c r="AB2598"/>
    </row>
    <row r="2599" spans="1:28" x14ac:dyDescent="0.2">
      <c r="A2599" s="76"/>
      <c r="D2599"/>
      <c r="F2599"/>
      <c r="H2599"/>
      <c r="M2599" s="21"/>
      <c r="R2599" s="21"/>
      <c r="W2599"/>
      <c r="AB2599"/>
    </row>
    <row r="2600" spans="1:28" x14ac:dyDescent="0.2">
      <c r="A2600" s="76"/>
      <c r="D2600"/>
      <c r="F2600"/>
      <c r="H2600"/>
      <c r="M2600" s="21"/>
      <c r="R2600" s="21"/>
      <c r="W2600"/>
      <c r="AB2600"/>
    </row>
    <row r="2601" spans="1:28" x14ac:dyDescent="0.2">
      <c r="A2601" s="76"/>
      <c r="D2601"/>
      <c r="F2601"/>
      <c r="H2601"/>
      <c r="M2601" s="21"/>
      <c r="R2601" s="21"/>
      <c r="W2601"/>
      <c r="AB2601"/>
    </row>
    <row r="2602" spans="1:28" x14ac:dyDescent="0.2">
      <c r="A2602" s="76"/>
      <c r="D2602"/>
      <c r="F2602"/>
      <c r="H2602"/>
      <c r="M2602" s="21"/>
      <c r="R2602" s="21"/>
      <c r="W2602"/>
      <c r="AB2602"/>
    </row>
    <row r="2603" spans="1:28" x14ac:dyDescent="0.2">
      <c r="A2603" s="76"/>
      <c r="D2603"/>
      <c r="F2603"/>
      <c r="H2603"/>
      <c r="M2603" s="21"/>
      <c r="R2603" s="21"/>
      <c r="W2603"/>
      <c r="AB2603"/>
    </row>
    <row r="2604" spans="1:28" x14ac:dyDescent="0.2">
      <c r="A2604" s="76"/>
      <c r="D2604"/>
      <c r="F2604"/>
      <c r="H2604"/>
      <c r="M2604" s="21"/>
      <c r="R2604" s="21"/>
      <c r="W2604"/>
      <c r="AB2604"/>
    </row>
    <row r="2605" spans="1:28" x14ac:dyDescent="0.2">
      <c r="A2605" s="76"/>
      <c r="D2605"/>
      <c r="F2605"/>
      <c r="H2605"/>
      <c r="M2605" s="21"/>
      <c r="R2605" s="21"/>
      <c r="W2605"/>
      <c r="AB2605"/>
    </row>
    <row r="2606" spans="1:28" x14ac:dyDescent="0.2">
      <c r="A2606" s="76"/>
      <c r="D2606"/>
      <c r="F2606"/>
      <c r="H2606"/>
      <c r="M2606" s="21"/>
      <c r="R2606" s="21"/>
      <c r="W2606"/>
      <c r="AB2606"/>
    </row>
    <row r="2607" spans="1:28" x14ac:dyDescent="0.2">
      <c r="A2607" s="76"/>
      <c r="D2607"/>
      <c r="F2607"/>
      <c r="H2607"/>
      <c r="M2607" s="21"/>
      <c r="R2607" s="21"/>
      <c r="W2607"/>
      <c r="AB2607"/>
    </row>
    <row r="2608" spans="1:28" x14ac:dyDescent="0.2">
      <c r="A2608" s="76"/>
      <c r="D2608"/>
      <c r="F2608"/>
      <c r="H2608"/>
      <c r="M2608" s="21"/>
      <c r="R2608" s="21"/>
      <c r="W2608"/>
      <c r="AB2608"/>
    </row>
    <row r="2609" spans="1:28" x14ac:dyDescent="0.2">
      <c r="A2609" s="76"/>
      <c r="D2609"/>
      <c r="F2609"/>
      <c r="H2609"/>
      <c r="M2609" s="21"/>
      <c r="R2609" s="21"/>
      <c r="W2609"/>
      <c r="AB2609"/>
    </row>
    <row r="2610" spans="1:28" x14ac:dyDescent="0.2">
      <c r="A2610" s="76"/>
      <c r="D2610"/>
      <c r="F2610"/>
      <c r="H2610"/>
      <c r="M2610" s="21"/>
      <c r="R2610" s="21"/>
      <c r="W2610"/>
      <c r="AB2610"/>
    </row>
    <row r="2611" spans="1:28" x14ac:dyDescent="0.2">
      <c r="A2611" s="76"/>
      <c r="D2611"/>
      <c r="F2611"/>
      <c r="H2611"/>
      <c r="M2611" s="21"/>
      <c r="R2611" s="21"/>
      <c r="W2611"/>
      <c r="AB2611"/>
    </row>
    <row r="2612" spans="1:28" x14ac:dyDescent="0.2">
      <c r="A2612" s="76"/>
      <c r="D2612"/>
      <c r="F2612"/>
      <c r="H2612"/>
      <c r="M2612" s="21"/>
      <c r="R2612" s="21"/>
      <c r="W2612"/>
      <c r="AB2612"/>
    </row>
    <row r="2613" spans="1:28" x14ac:dyDescent="0.2">
      <c r="A2613" s="76"/>
      <c r="D2613"/>
      <c r="F2613"/>
      <c r="H2613"/>
      <c r="M2613" s="21"/>
      <c r="R2613" s="21"/>
      <c r="W2613"/>
      <c r="AB2613"/>
    </row>
    <row r="2614" spans="1:28" x14ac:dyDescent="0.2">
      <c r="A2614" s="76"/>
      <c r="D2614"/>
      <c r="F2614"/>
      <c r="H2614"/>
      <c r="M2614" s="21"/>
      <c r="R2614" s="21"/>
      <c r="W2614"/>
      <c r="AB2614"/>
    </row>
    <row r="2615" spans="1:28" x14ac:dyDescent="0.2">
      <c r="A2615" s="76"/>
      <c r="D2615"/>
      <c r="F2615"/>
      <c r="H2615"/>
      <c r="M2615" s="21"/>
      <c r="R2615" s="21"/>
      <c r="W2615"/>
      <c r="AB2615"/>
    </row>
    <row r="2616" spans="1:28" x14ac:dyDescent="0.2">
      <c r="A2616" s="76"/>
      <c r="D2616"/>
      <c r="F2616"/>
      <c r="H2616"/>
      <c r="M2616" s="21"/>
      <c r="R2616" s="21"/>
      <c r="W2616"/>
      <c r="AB2616"/>
    </row>
    <row r="2617" spans="1:28" x14ac:dyDescent="0.2">
      <c r="A2617" s="76"/>
      <c r="D2617"/>
      <c r="F2617"/>
      <c r="H2617"/>
      <c r="M2617" s="21"/>
      <c r="R2617" s="21"/>
      <c r="W2617"/>
      <c r="AB2617"/>
    </row>
    <row r="2618" spans="1:28" x14ac:dyDescent="0.2">
      <c r="A2618" s="76"/>
      <c r="D2618"/>
      <c r="F2618"/>
      <c r="H2618"/>
      <c r="M2618" s="21"/>
      <c r="R2618" s="21"/>
      <c r="W2618"/>
      <c r="AB2618"/>
    </row>
    <row r="2619" spans="1:28" x14ac:dyDescent="0.2">
      <c r="A2619" s="76"/>
      <c r="D2619"/>
      <c r="F2619"/>
      <c r="H2619"/>
      <c r="M2619" s="21"/>
      <c r="R2619" s="21"/>
      <c r="W2619"/>
      <c r="AB2619"/>
    </row>
    <row r="2620" spans="1:28" x14ac:dyDescent="0.2">
      <c r="A2620" s="76"/>
      <c r="D2620"/>
      <c r="F2620"/>
      <c r="H2620"/>
      <c r="M2620" s="21"/>
      <c r="R2620" s="21"/>
      <c r="W2620"/>
      <c r="AB2620"/>
    </row>
    <row r="2621" spans="1:28" x14ac:dyDescent="0.2">
      <c r="A2621" s="76"/>
      <c r="D2621"/>
      <c r="F2621"/>
      <c r="H2621"/>
      <c r="M2621" s="21"/>
      <c r="R2621" s="21"/>
      <c r="W2621"/>
      <c r="AB2621"/>
    </row>
    <row r="2622" spans="1:28" x14ac:dyDescent="0.2">
      <c r="A2622" s="76"/>
      <c r="D2622"/>
      <c r="F2622"/>
      <c r="H2622"/>
      <c r="M2622" s="21"/>
      <c r="R2622" s="21"/>
      <c r="W2622"/>
      <c r="AB2622"/>
    </row>
    <row r="2623" spans="1:28" x14ac:dyDescent="0.2">
      <c r="A2623" s="76"/>
      <c r="D2623"/>
      <c r="F2623"/>
      <c r="H2623"/>
      <c r="M2623" s="21"/>
      <c r="R2623" s="21"/>
      <c r="W2623"/>
      <c r="AB2623"/>
    </row>
    <row r="2624" spans="1:28" x14ac:dyDescent="0.2">
      <c r="A2624" s="76"/>
      <c r="D2624"/>
      <c r="F2624"/>
      <c r="H2624"/>
      <c r="M2624" s="21"/>
      <c r="R2624" s="21"/>
      <c r="W2624"/>
      <c r="AB2624"/>
    </row>
    <row r="2625" spans="1:28" x14ac:dyDescent="0.2">
      <c r="A2625" s="76"/>
      <c r="D2625"/>
      <c r="F2625"/>
      <c r="H2625"/>
      <c r="M2625" s="21"/>
      <c r="R2625" s="21"/>
      <c r="W2625"/>
      <c r="AB2625"/>
    </row>
    <row r="2626" spans="1:28" x14ac:dyDescent="0.2">
      <c r="A2626" s="76"/>
      <c r="D2626"/>
      <c r="F2626"/>
      <c r="H2626"/>
      <c r="M2626" s="21"/>
      <c r="R2626" s="21"/>
      <c r="W2626"/>
      <c r="AB2626"/>
    </row>
    <row r="2627" spans="1:28" x14ac:dyDescent="0.2">
      <c r="A2627" s="76"/>
      <c r="D2627"/>
      <c r="F2627"/>
      <c r="H2627"/>
      <c r="M2627" s="21"/>
      <c r="R2627" s="21"/>
      <c r="W2627"/>
      <c r="AB2627"/>
    </row>
    <row r="2628" spans="1:28" x14ac:dyDescent="0.2">
      <c r="A2628" s="76"/>
      <c r="D2628"/>
      <c r="F2628"/>
      <c r="H2628"/>
      <c r="M2628" s="21"/>
      <c r="R2628" s="21"/>
      <c r="W2628"/>
      <c r="AB2628"/>
    </row>
    <row r="2629" spans="1:28" x14ac:dyDescent="0.2">
      <c r="A2629" s="76"/>
      <c r="D2629"/>
      <c r="F2629"/>
      <c r="H2629"/>
      <c r="M2629" s="21"/>
      <c r="R2629" s="21"/>
      <c r="W2629"/>
      <c r="AB2629"/>
    </row>
    <row r="2630" spans="1:28" x14ac:dyDescent="0.2">
      <c r="A2630" s="76"/>
      <c r="D2630"/>
      <c r="F2630"/>
      <c r="H2630"/>
      <c r="M2630" s="21"/>
      <c r="R2630" s="21"/>
      <c r="W2630"/>
      <c r="AB2630"/>
    </row>
    <row r="2631" spans="1:28" x14ac:dyDescent="0.2">
      <c r="A2631" s="76"/>
      <c r="D2631"/>
      <c r="F2631"/>
      <c r="H2631"/>
      <c r="M2631" s="21"/>
      <c r="R2631" s="21"/>
      <c r="W2631"/>
      <c r="AB2631"/>
    </row>
    <row r="2632" spans="1:28" x14ac:dyDescent="0.2">
      <c r="A2632" s="76"/>
      <c r="D2632"/>
      <c r="F2632"/>
      <c r="H2632"/>
      <c r="M2632" s="21"/>
      <c r="R2632" s="21"/>
      <c r="W2632"/>
      <c r="AB2632"/>
    </row>
    <row r="2633" spans="1:28" x14ac:dyDescent="0.2">
      <c r="A2633" s="76"/>
      <c r="D2633"/>
      <c r="F2633"/>
      <c r="H2633"/>
      <c r="M2633" s="21"/>
      <c r="R2633" s="21"/>
      <c r="W2633"/>
      <c r="AB2633"/>
    </row>
    <row r="2634" spans="1:28" x14ac:dyDescent="0.2">
      <c r="A2634" s="76"/>
      <c r="D2634"/>
      <c r="F2634"/>
      <c r="H2634"/>
      <c r="M2634" s="21"/>
      <c r="R2634" s="21"/>
      <c r="W2634"/>
      <c r="AB2634"/>
    </row>
    <row r="2635" spans="1:28" x14ac:dyDescent="0.2">
      <c r="A2635" s="76"/>
      <c r="D2635"/>
      <c r="F2635"/>
      <c r="H2635"/>
      <c r="M2635" s="21"/>
      <c r="R2635" s="21"/>
      <c r="W2635"/>
      <c r="AB2635"/>
    </row>
    <row r="2636" spans="1:28" x14ac:dyDescent="0.2">
      <c r="A2636" s="76"/>
      <c r="D2636"/>
      <c r="F2636"/>
      <c r="H2636"/>
      <c r="M2636" s="21"/>
      <c r="R2636" s="21"/>
      <c r="W2636"/>
      <c r="AB2636"/>
    </row>
    <row r="2637" spans="1:28" x14ac:dyDescent="0.2">
      <c r="A2637" s="76"/>
      <c r="D2637"/>
      <c r="F2637"/>
      <c r="H2637"/>
      <c r="M2637" s="21"/>
      <c r="R2637" s="21"/>
      <c r="W2637"/>
      <c r="AB2637"/>
    </row>
    <row r="2638" spans="1:28" x14ac:dyDescent="0.2">
      <c r="A2638" s="76"/>
      <c r="D2638"/>
      <c r="F2638"/>
      <c r="H2638"/>
      <c r="M2638" s="21"/>
      <c r="R2638" s="21"/>
      <c r="W2638"/>
      <c r="AB2638"/>
    </row>
    <row r="2639" spans="1:28" x14ac:dyDescent="0.2">
      <c r="A2639" s="76"/>
      <c r="D2639"/>
      <c r="F2639"/>
      <c r="H2639"/>
      <c r="M2639" s="21"/>
      <c r="R2639" s="21"/>
      <c r="W2639"/>
      <c r="AB2639"/>
    </row>
    <row r="2640" spans="1:28" x14ac:dyDescent="0.2">
      <c r="A2640" s="76"/>
      <c r="D2640"/>
      <c r="F2640"/>
      <c r="H2640"/>
      <c r="M2640" s="21"/>
      <c r="R2640" s="21"/>
      <c r="W2640"/>
      <c r="AB2640"/>
    </row>
    <row r="2641" spans="1:28" x14ac:dyDescent="0.2">
      <c r="A2641" s="76"/>
      <c r="D2641"/>
      <c r="F2641"/>
      <c r="H2641"/>
      <c r="M2641" s="21"/>
      <c r="R2641" s="21"/>
      <c r="W2641"/>
      <c r="AB2641"/>
    </row>
    <row r="2642" spans="1:28" x14ac:dyDescent="0.2">
      <c r="A2642" s="76"/>
      <c r="D2642"/>
      <c r="F2642"/>
      <c r="H2642"/>
      <c r="M2642" s="21"/>
      <c r="R2642" s="21"/>
      <c r="W2642"/>
      <c r="AB2642"/>
    </row>
    <row r="2643" spans="1:28" x14ac:dyDescent="0.2">
      <c r="A2643" s="76"/>
      <c r="D2643"/>
      <c r="F2643"/>
      <c r="H2643"/>
      <c r="M2643" s="21"/>
      <c r="R2643" s="21"/>
      <c r="W2643"/>
      <c r="AB2643"/>
    </row>
    <row r="2644" spans="1:28" x14ac:dyDescent="0.2">
      <c r="A2644" s="76"/>
      <c r="D2644"/>
      <c r="F2644"/>
      <c r="H2644"/>
      <c r="M2644" s="21"/>
      <c r="R2644" s="21"/>
      <c r="W2644"/>
      <c r="AB2644"/>
    </row>
    <row r="2645" spans="1:28" x14ac:dyDescent="0.2">
      <c r="A2645" s="76"/>
      <c r="D2645"/>
      <c r="F2645"/>
      <c r="H2645"/>
      <c r="M2645" s="21"/>
      <c r="R2645" s="21"/>
      <c r="W2645"/>
      <c r="AB2645"/>
    </row>
    <row r="2646" spans="1:28" x14ac:dyDescent="0.2">
      <c r="A2646" s="76"/>
      <c r="D2646"/>
      <c r="F2646"/>
      <c r="H2646"/>
      <c r="M2646" s="21"/>
      <c r="R2646" s="21"/>
      <c r="W2646"/>
      <c r="AB2646"/>
    </row>
    <row r="2647" spans="1:28" x14ac:dyDescent="0.2">
      <c r="A2647" s="76"/>
      <c r="D2647"/>
      <c r="F2647"/>
      <c r="H2647"/>
      <c r="M2647" s="21"/>
      <c r="R2647" s="21"/>
      <c r="W2647"/>
      <c r="AB2647"/>
    </row>
    <row r="2648" spans="1:28" x14ac:dyDescent="0.2">
      <c r="A2648" s="76"/>
      <c r="D2648"/>
      <c r="F2648"/>
      <c r="H2648"/>
      <c r="M2648" s="21"/>
      <c r="R2648" s="21"/>
      <c r="W2648"/>
      <c r="AB2648"/>
    </row>
    <row r="2649" spans="1:28" x14ac:dyDescent="0.2">
      <c r="A2649" s="76"/>
      <c r="D2649"/>
      <c r="F2649"/>
      <c r="H2649"/>
      <c r="M2649" s="21"/>
      <c r="R2649" s="21"/>
      <c r="W2649"/>
      <c r="AB2649"/>
    </row>
    <row r="2650" spans="1:28" x14ac:dyDescent="0.2">
      <c r="A2650" s="76"/>
      <c r="D2650"/>
      <c r="F2650"/>
      <c r="H2650"/>
      <c r="M2650" s="21"/>
      <c r="R2650" s="21"/>
      <c r="W2650"/>
      <c r="AB2650"/>
    </row>
    <row r="2651" spans="1:28" x14ac:dyDescent="0.2">
      <c r="A2651" s="76"/>
      <c r="D2651"/>
      <c r="F2651"/>
      <c r="H2651"/>
      <c r="M2651" s="21"/>
      <c r="R2651" s="21"/>
      <c r="W2651"/>
      <c r="AB2651"/>
    </row>
    <row r="2652" spans="1:28" x14ac:dyDescent="0.2">
      <c r="A2652" s="76"/>
      <c r="D2652"/>
      <c r="F2652"/>
      <c r="H2652"/>
      <c r="M2652" s="21"/>
      <c r="R2652" s="21"/>
      <c r="W2652"/>
      <c r="AB2652"/>
    </row>
    <row r="2653" spans="1:28" x14ac:dyDescent="0.2">
      <c r="A2653" s="76"/>
      <c r="D2653"/>
      <c r="F2653"/>
      <c r="H2653"/>
      <c r="M2653" s="21"/>
      <c r="R2653" s="21"/>
      <c r="W2653"/>
      <c r="AB2653"/>
    </row>
    <row r="2654" spans="1:28" x14ac:dyDescent="0.2">
      <c r="A2654" s="76"/>
      <c r="D2654"/>
      <c r="F2654"/>
      <c r="H2654"/>
      <c r="M2654" s="21"/>
      <c r="R2654" s="21"/>
      <c r="W2654"/>
      <c r="AB2654"/>
    </row>
    <row r="2655" spans="1:28" x14ac:dyDescent="0.2">
      <c r="A2655" s="76"/>
      <c r="D2655"/>
      <c r="F2655"/>
      <c r="H2655"/>
      <c r="M2655" s="21"/>
      <c r="R2655" s="21"/>
      <c r="W2655"/>
      <c r="AB2655"/>
    </row>
    <row r="2656" spans="1:28" x14ac:dyDescent="0.2">
      <c r="A2656" s="76"/>
      <c r="D2656"/>
      <c r="F2656"/>
      <c r="H2656"/>
      <c r="M2656" s="21"/>
      <c r="R2656" s="21"/>
      <c r="W2656"/>
      <c r="AB2656"/>
    </row>
    <row r="2657" spans="1:28" x14ac:dyDescent="0.2">
      <c r="A2657" s="76"/>
      <c r="D2657"/>
      <c r="F2657"/>
      <c r="H2657"/>
      <c r="M2657" s="21"/>
      <c r="R2657" s="21"/>
      <c r="W2657"/>
      <c r="AB2657"/>
    </row>
    <row r="2658" spans="1:28" x14ac:dyDescent="0.2">
      <c r="A2658" s="76"/>
      <c r="D2658"/>
      <c r="F2658"/>
      <c r="H2658"/>
      <c r="M2658" s="21"/>
      <c r="R2658" s="21"/>
      <c r="W2658"/>
      <c r="AB2658"/>
    </row>
    <row r="2659" spans="1:28" x14ac:dyDescent="0.2">
      <c r="A2659" s="76"/>
      <c r="D2659"/>
      <c r="F2659"/>
      <c r="H2659"/>
      <c r="M2659" s="21"/>
      <c r="R2659" s="21"/>
      <c r="W2659"/>
      <c r="AB2659"/>
    </row>
    <row r="2660" spans="1:28" x14ac:dyDescent="0.2">
      <c r="A2660" s="76"/>
      <c r="D2660"/>
      <c r="F2660"/>
      <c r="H2660"/>
      <c r="M2660" s="21"/>
      <c r="R2660" s="21"/>
      <c r="W2660"/>
      <c r="AB2660"/>
    </row>
    <row r="2661" spans="1:28" x14ac:dyDescent="0.2">
      <c r="A2661" s="76"/>
      <c r="D2661"/>
      <c r="F2661"/>
      <c r="H2661"/>
      <c r="M2661" s="21"/>
      <c r="R2661" s="21"/>
      <c r="W2661"/>
      <c r="AB2661"/>
    </row>
    <row r="2662" spans="1:28" x14ac:dyDescent="0.2">
      <c r="A2662" s="76"/>
      <c r="D2662"/>
      <c r="F2662"/>
      <c r="H2662"/>
      <c r="M2662" s="21"/>
      <c r="R2662" s="21"/>
      <c r="W2662"/>
      <c r="AB2662"/>
    </row>
    <row r="2663" spans="1:28" x14ac:dyDescent="0.2">
      <c r="A2663" s="76"/>
      <c r="D2663"/>
      <c r="F2663"/>
      <c r="H2663"/>
      <c r="M2663" s="21"/>
      <c r="R2663" s="21"/>
      <c r="W2663"/>
      <c r="AB2663"/>
    </row>
    <row r="2664" spans="1:28" x14ac:dyDescent="0.2">
      <c r="A2664" s="76"/>
      <c r="D2664"/>
      <c r="F2664"/>
      <c r="H2664"/>
      <c r="M2664" s="21"/>
      <c r="R2664" s="21"/>
      <c r="W2664"/>
      <c r="AB2664"/>
    </row>
    <row r="2665" spans="1:28" x14ac:dyDescent="0.2">
      <c r="A2665" s="76"/>
      <c r="D2665"/>
      <c r="F2665"/>
      <c r="H2665"/>
      <c r="M2665" s="21"/>
      <c r="R2665" s="21"/>
      <c r="W2665"/>
      <c r="AB2665"/>
    </row>
    <row r="2666" spans="1:28" x14ac:dyDescent="0.2">
      <c r="A2666" s="76"/>
      <c r="D2666"/>
      <c r="F2666"/>
      <c r="H2666"/>
      <c r="M2666" s="21"/>
      <c r="R2666" s="21"/>
      <c r="W2666"/>
      <c r="AB2666"/>
    </row>
    <row r="2667" spans="1:28" x14ac:dyDescent="0.2">
      <c r="A2667" s="76"/>
      <c r="D2667"/>
      <c r="F2667"/>
      <c r="H2667"/>
      <c r="M2667" s="21"/>
      <c r="R2667" s="21"/>
      <c r="W2667"/>
      <c r="AB2667"/>
    </row>
    <row r="2668" spans="1:28" x14ac:dyDescent="0.2">
      <c r="A2668" s="76"/>
      <c r="D2668"/>
      <c r="F2668"/>
      <c r="H2668"/>
      <c r="M2668" s="21"/>
      <c r="R2668" s="21"/>
      <c r="W2668"/>
      <c r="AB2668"/>
    </row>
    <row r="2669" spans="1:28" x14ac:dyDescent="0.2">
      <c r="A2669" s="76"/>
      <c r="D2669"/>
      <c r="F2669"/>
      <c r="H2669"/>
      <c r="M2669" s="21"/>
      <c r="R2669" s="21"/>
      <c r="W2669"/>
      <c r="AB2669"/>
    </row>
    <row r="2670" spans="1:28" x14ac:dyDescent="0.2">
      <c r="A2670" s="76"/>
      <c r="D2670"/>
      <c r="F2670"/>
      <c r="H2670"/>
      <c r="M2670" s="21"/>
      <c r="R2670" s="21"/>
      <c r="W2670"/>
      <c r="AB2670"/>
    </row>
    <row r="2671" spans="1:28" x14ac:dyDescent="0.2">
      <c r="A2671" s="76"/>
      <c r="D2671"/>
      <c r="F2671"/>
      <c r="H2671"/>
      <c r="M2671" s="21"/>
      <c r="R2671" s="21"/>
      <c r="W2671"/>
      <c r="AB2671"/>
    </row>
    <row r="2672" spans="1:28" x14ac:dyDescent="0.2">
      <c r="A2672" s="76"/>
      <c r="D2672"/>
      <c r="F2672"/>
      <c r="H2672"/>
      <c r="M2672" s="21"/>
      <c r="R2672" s="21"/>
      <c r="W2672"/>
      <c r="AB2672"/>
    </row>
    <row r="2673" spans="1:28" x14ac:dyDescent="0.2">
      <c r="A2673" s="76"/>
      <c r="D2673"/>
      <c r="F2673"/>
      <c r="H2673"/>
      <c r="M2673" s="21"/>
      <c r="R2673" s="21"/>
      <c r="W2673"/>
      <c r="AB2673"/>
    </row>
    <row r="2674" spans="1:28" x14ac:dyDescent="0.2">
      <c r="A2674" s="76"/>
      <c r="D2674"/>
      <c r="F2674"/>
      <c r="H2674"/>
      <c r="M2674" s="21"/>
      <c r="R2674" s="21"/>
      <c r="W2674"/>
      <c r="AB2674"/>
    </row>
    <row r="2675" spans="1:28" x14ac:dyDescent="0.2">
      <c r="A2675" s="76"/>
      <c r="D2675"/>
      <c r="F2675"/>
      <c r="H2675"/>
      <c r="M2675" s="21"/>
      <c r="R2675" s="21"/>
      <c r="W2675"/>
      <c r="AB2675"/>
    </row>
    <row r="2676" spans="1:28" x14ac:dyDescent="0.2">
      <c r="A2676" s="76"/>
      <c r="D2676"/>
      <c r="F2676"/>
      <c r="H2676"/>
      <c r="M2676" s="21"/>
      <c r="R2676" s="21"/>
      <c r="W2676"/>
      <c r="AB2676"/>
    </row>
    <row r="2677" spans="1:28" x14ac:dyDescent="0.2">
      <c r="A2677" s="76"/>
      <c r="D2677"/>
      <c r="F2677"/>
      <c r="H2677"/>
      <c r="M2677" s="21"/>
      <c r="R2677" s="21"/>
      <c r="W2677"/>
      <c r="AB2677"/>
    </row>
    <row r="2678" spans="1:28" x14ac:dyDescent="0.2">
      <c r="A2678" s="76"/>
      <c r="D2678"/>
      <c r="F2678"/>
      <c r="H2678"/>
      <c r="M2678" s="21"/>
      <c r="R2678" s="21"/>
      <c r="W2678"/>
      <c r="AB2678"/>
    </row>
    <row r="2679" spans="1:28" x14ac:dyDescent="0.2">
      <c r="A2679" s="76"/>
      <c r="D2679"/>
      <c r="F2679"/>
      <c r="H2679"/>
      <c r="M2679" s="21"/>
      <c r="R2679" s="21"/>
      <c r="W2679"/>
      <c r="AB2679"/>
    </row>
    <row r="2680" spans="1:28" x14ac:dyDescent="0.2">
      <c r="A2680" s="76"/>
      <c r="D2680"/>
      <c r="F2680"/>
      <c r="H2680"/>
      <c r="M2680" s="21"/>
      <c r="R2680" s="21"/>
      <c r="W2680"/>
      <c r="AB2680"/>
    </row>
    <row r="2681" spans="1:28" x14ac:dyDescent="0.2">
      <c r="A2681" s="76"/>
      <c r="D2681"/>
      <c r="F2681"/>
      <c r="H2681"/>
      <c r="M2681" s="21"/>
      <c r="R2681" s="21"/>
      <c r="W2681"/>
      <c r="AB2681"/>
    </row>
    <row r="2682" spans="1:28" x14ac:dyDescent="0.2">
      <c r="A2682" s="76"/>
      <c r="D2682"/>
      <c r="F2682"/>
      <c r="H2682"/>
      <c r="M2682" s="21"/>
      <c r="R2682" s="21"/>
      <c r="W2682"/>
      <c r="AB2682"/>
    </row>
    <row r="2683" spans="1:28" x14ac:dyDescent="0.2">
      <c r="A2683" s="76"/>
      <c r="D2683"/>
      <c r="F2683"/>
      <c r="H2683"/>
      <c r="M2683" s="21"/>
      <c r="R2683" s="21"/>
      <c r="W2683"/>
      <c r="AB2683"/>
    </row>
    <row r="2684" spans="1:28" x14ac:dyDescent="0.2">
      <c r="A2684" s="76"/>
      <c r="D2684"/>
      <c r="F2684"/>
      <c r="H2684"/>
      <c r="M2684" s="21"/>
      <c r="R2684" s="21"/>
      <c r="W2684"/>
      <c r="AB2684"/>
    </row>
    <row r="2685" spans="1:28" x14ac:dyDescent="0.2">
      <c r="A2685" s="76"/>
      <c r="D2685"/>
      <c r="F2685"/>
      <c r="H2685"/>
      <c r="M2685" s="21"/>
      <c r="R2685" s="21"/>
      <c r="W2685"/>
      <c r="AB2685"/>
    </row>
    <row r="2686" spans="1:28" x14ac:dyDescent="0.2">
      <c r="A2686" s="76"/>
      <c r="D2686"/>
      <c r="F2686"/>
      <c r="H2686"/>
      <c r="M2686" s="21"/>
      <c r="R2686" s="21"/>
      <c r="W2686"/>
      <c r="AB2686"/>
    </row>
    <row r="2687" spans="1:28" x14ac:dyDescent="0.2">
      <c r="A2687" s="76"/>
      <c r="D2687"/>
      <c r="F2687"/>
      <c r="H2687"/>
      <c r="M2687" s="21"/>
      <c r="R2687" s="21"/>
      <c r="W2687"/>
      <c r="AB2687"/>
    </row>
    <row r="2688" spans="1:28" x14ac:dyDescent="0.2">
      <c r="A2688" s="76"/>
      <c r="D2688"/>
      <c r="F2688"/>
      <c r="H2688"/>
      <c r="M2688" s="21"/>
      <c r="R2688" s="21"/>
      <c r="W2688"/>
      <c r="AB2688"/>
    </row>
    <row r="2689" spans="1:28" x14ac:dyDescent="0.2">
      <c r="A2689" s="76"/>
      <c r="D2689"/>
      <c r="F2689"/>
      <c r="H2689"/>
      <c r="M2689" s="21"/>
      <c r="R2689" s="21"/>
      <c r="W2689"/>
      <c r="AB2689"/>
    </row>
    <row r="2690" spans="1:28" x14ac:dyDescent="0.2">
      <c r="A2690" s="76"/>
      <c r="D2690"/>
      <c r="F2690"/>
      <c r="H2690"/>
      <c r="M2690" s="21"/>
      <c r="R2690" s="21"/>
      <c r="W2690"/>
      <c r="AB2690"/>
    </row>
    <row r="2691" spans="1:28" x14ac:dyDescent="0.2">
      <c r="A2691" s="76"/>
      <c r="D2691"/>
      <c r="F2691"/>
      <c r="H2691"/>
      <c r="M2691" s="21"/>
      <c r="R2691" s="21"/>
      <c r="W2691"/>
      <c r="AB2691"/>
    </row>
    <row r="2692" spans="1:28" x14ac:dyDescent="0.2">
      <c r="A2692" s="76"/>
      <c r="D2692"/>
      <c r="F2692"/>
      <c r="H2692"/>
      <c r="M2692" s="21"/>
      <c r="R2692" s="21"/>
      <c r="W2692"/>
      <c r="AB2692"/>
    </row>
    <row r="2693" spans="1:28" x14ac:dyDescent="0.2">
      <c r="A2693" s="76"/>
      <c r="D2693"/>
      <c r="F2693"/>
      <c r="H2693"/>
      <c r="M2693" s="21"/>
      <c r="R2693" s="21"/>
      <c r="W2693"/>
      <c r="AB2693"/>
    </row>
    <row r="2694" spans="1:28" x14ac:dyDescent="0.2">
      <c r="A2694" s="76"/>
      <c r="D2694"/>
      <c r="F2694"/>
      <c r="H2694"/>
      <c r="M2694" s="21"/>
      <c r="R2694" s="21"/>
      <c r="W2694"/>
      <c r="AB2694"/>
    </row>
    <row r="2695" spans="1:28" x14ac:dyDescent="0.2">
      <c r="A2695" s="76"/>
      <c r="D2695"/>
      <c r="F2695"/>
      <c r="H2695"/>
      <c r="M2695" s="21"/>
      <c r="R2695" s="21"/>
      <c r="W2695"/>
      <c r="AB2695"/>
    </row>
    <row r="2696" spans="1:28" x14ac:dyDescent="0.2">
      <c r="A2696" s="76"/>
      <c r="D2696"/>
      <c r="F2696"/>
      <c r="H2696"/>
      <c r="M2696" s="21"/>
      <c r="R2696" s="21"/>
      <c r="W2696"/>
      <c r="AB2696"/>
    </row>
    <row r="2697" spans="1:28" x14ac:dyDescent="0.2">
      <c r="A2697" s="76"/>
      <c r="D2697"/>
      <c r="F2697"/>
      <c r="H2697"/>
      <c r="M2697" s="21"/>
      <c r="R2697" s="21"/>
      <c r="W2697"/>
      <c r="AB2697"/>
    </row>
    <row r="2698" spans="1:28" x14ac:dyDescent="0.2">
      <c r="A2698" s="76"/>
      <c r="D2698"/>
      <c r="F2698"/>
      <c r="H2698"/>
      <c r="M2698" s="21"/>
      <c r="R2698" s="21"/>
      <c r="W2698"/>
      <c r="AB2698"/>
    </row>
    <row r="2699" spans="1:28" x14ac:dyDescent="0.2">
      <c r="A2699" s="76"/>
      <c r="D2699"/>
      <c r="F2699"/>
      <c r="H2699"/>
      <c r="M2699" s="21"/>
      <c r="R2699" s="21"/>
      <c r="W2699"/>
      <c r="AB2699"/>
    </row>
    <row r="2700" spans="1:28" x14ac:dyDescent="0.2">
      <c r="A2700" s="76"/>
      <c r="D2700"/>
      <c r="F2700"/>
      <c r="H2700"/>
      <c r="M2700" s="21"/>
      <c r="R2700" s="21"/>
      <c r="W2700"/>
      <c r="AB2700"/>
    </row>
    <row r="2701" spans="1:28" x14ac:dyDescent="0.2">
      <c r="A2701" s="76"/>
      <c r="D2701"/>
      <c r="F2701"/>
      <c r="H2701"/>
      <c r="M2701" s="21"/>
      <c r="R2701" s="21"/>
      <c r="W2701"/>
      <c r="AB2701"/>
    </row>
    <row r="2702" spans="1:28" x14ac:dyDescent="0.2">
      <c r="A2702" s="76"/>
      <c r="D2702"/>
      <c r="F2702"/>
      <c r="H2702"/>
      <c r="M2702" s="21"/>
      <c r="R2702" s="21"/>
      <c r="W2702"/>
      <c r="AB2702"/>
    </row>
    <row r="2703" spans="1:28" x14ac:dyDescent="0.2">
      <c r="A2703" s="76"/>
      <c r="D2703"/>
      <c r="F2703"/>
      <c r="H2703"/>
      <c r="M2703" s="21"/>
      <c r="R2703" s="21"/>
      <c r="W2703"/>
      <c r="AB2703"/>
    </row>
    <row r="2704" spans="1:28" x14ac:dyDescent="0.2">
      <c r="A2704" s="76"/>
      <c r="D2704"/>
      <c r="F2704"/>
      <c r="H2704"/>
      <c r="M2704" s="21"/>
      <c r="R2704" s="21"/>
      <c r="W2704"/>
      <c r="AB2704"/>
    </row>
    <row r="2705" spans="1:28" x14ac:dyDescent="0.2">
      <c r="A2705" s="76"/>
      <c r="D2705"/>
      <c r="F2705"/>
      <c r="H2705"/>
      <c r="M2705" s="21"/>
      <c r="R2705" s="21"/>
      <c r="W2705"/>
      <c r="AB2705"/>
    </row>
    <row r="2706" spans="1:28" x14ac:dyDescent="0.2">
      <c r="A2706" s="76"/>
      <c r="D2706"/>
      <c r="F2706"/>
      <c r="H2706"/>
      <c r="M2706" s="21"/>
      <c r="R2706" s="21"/>
      <c r="W2706"/>
      <c r="AB2706"/>
    </row>
    <row r="2707" spans="1:28" x14ac:dyDescent="0.2">
      <c r="A2707" s="76"/>
      <c r="D2707"/>
      <c r="F2707"/>
      <c r="H2707"/>
      <c r="M2707" s="21"/>
      <c r="R2707" s="21"/>
      <c r="W2707"/>
      <c r="AB2707"/>
    </row>
    <row r="2708" spans="1:28" x14ac:dyDescent="0.2">
      <c r="A2708" s="76"/>
      <c r="D2708"/>
      <c r="F2708"/>
      <c r="H2708"/>
      <c r="M2708" s="21"/>
      <c r="R2708" s="21"/>
      <c r="W2708"/>
      <c r="AB2708"/>
    </row>
    <row r="2709" spans="1:28" x14ac:dyDescent="0.2">
      <c r="A2709" s="76"/>
      <c r="D2709"/>
      <c r="F2709"/>
      <c r="H2709"/>
      <c r="M2709" s="21"/>
      <c r="R2709" s="21"/>
      <c r="W2709"/>
      <c r="AB2709"/>
    </row>
    <row r="2710" spans="1:28" x14ac:dyDescent="0.2">
      <c r="A2710" s="76"/>
      <c r="D2710"/>
      <c r="F2710"/>
      <c r="H2710"/>
      <c r="M2710" s="21"/>
      <c r="R2710" s="21"/>
      <c r="W2710"/>
      <c r="AB2710"/>
    </row>
    <row r="2711" spans="1:28" x14ac:dyDescent="0.2">
      <c r="A2711" s="76"/>
      <c r="D2711"/>
      <c r="F2711"/>
      <c r="H2711"/>
      <c r="M2711" s="21"/>
      <c r="R2711" s="21"/>
      <c r="W2711"/>
      <c r="AB2711"/>
    </row>
    <row r="2712" spans="1:28" x14ac:dyDescent="0.2">
      <c r="A2712" s="76"/>
      <c r="D2712"/>
      <c r="F2712"/>
      <c r="H2712"/>
      <c r="M2712" s="21"/>
      <c r="R2712" s="21"/>
      <c r="W2712"/>
      <c r="AB2712"/>
    </row>
    <row r="2713" spans="1:28" x14ac:dyDescent="0.2">
      <c r="A2713" s="76"/>
      <c r="D2713"/>
      <c r="F2713"/>
      <c r="H2713"/>
      <c r="M2713" s="21"/>
      <c r="R2713" s="21"/>
      <c r="W2713"/>
      <c r="AB2713"/>
    </row>
    <row r="2714" spans="1:28" x14ac:dyDescent="0.2">
      <c r="A2714" s="76"/>
      <c r="D2714"/>
      <c r="F2714"/>
      <c r="H2714"/>
      <c r="M2714" s="21"/>
      <c r="R2714" s="21"/>
      <c r="W2714"/>
      <c r="AB2714"/>
    </row>
    <row r="2715" spans="1:28" x14ac:dyDescent="0.2">
      <c r="A2715" s="76"/>
      <c r="D2715"/>
      <c r="F2715"/>
      <c r="H2715"/>
      <c r="M2715" s="21"/>
      <c r="R2715" s="21"/>
      <c r="W2715"/>
      <c r="AB2715"/>
    </row>
    <row r="2716" spans="1:28" x14ac:dyDescent="0.2">
      <c r="A2716" s="76"/>
      <c r="D2716"/>
      <c r="F2716"/>
      <c r="H2716"/>
      <c r="M2716" s="21"/>
      <c r="R2716" s="21"/>
      <c r="W2716"/>
      <c r="AB2716"/>
    </row>
    <row r="2717" spans="1:28" x14ac:dyDescent="0.2">
      <c r="A2717" s="76"/>
      <c r="D2717"/>
      <c r="F2717"/>
      <c r="H2717"/>
      <c r="M2717" s="21"/>
      <c r="R2717" s="21"/>
      <c r="W2717"/>
      <c r="AB2717"/>
    </row>
    <row r="2718" spans="1:28" x14ac:dyDescent="0.2">
      <c r="A2718" s="76"/>
      <c r="D2718"/>
      <c r="F2718"/>
      <c r="H2718"/>
      <c r="M2718" s="21"/>
      <c r="R2718" s="21"/>
      <c r="W2718"/>
      <c r="AB2718"/>
    </row>
    <row r="2719" spans="1:28" x14ac:dyDescent="0.2">
      <c r="A2719" s="76"/>
      <c r="D2719"/>
      <c r="F2719"/>
      <c r="H2719"/>
      <c r="M2719" s="21"/>
      <c r="R2719" s="21"/>
      <c r="W2719"/>
      <c r="AB2719"/>
    </row>
    <row r="2720" spans="1:28" x14ac:dyDescent="0.2">
      <c r="A2720" s="76"/>
      <c r="D2720"/>
      <c r="F2720"/>
      <c r="H2720"/>
      <c r="M2720" s="21"/>
      <c r="R2720" s="21"/>
      <c r="W2720"/>
      <c r="AB2720"/>
    </row>
    <row r="2721" spans="1:28" x14ac:dyDescent="0.2">
      <c r="A2721" s="76"/>
      <c r="D2721"/>
      <c r="F2721"/>
      <c r="H2721"/>
      <c r="M2721" s="21"/>
      <c r="R2721" s="21"/>
      <c r="W2721"/>
      <c r="AB2721"/>
    </row>
    <row r="2722" spans="1:28" x14ac:dyDescent="0.2">
      <c r="A2722" s="76"/>
      <c r="D2722"/>
      <c r="F2722"/>
      <c r="H2722"/>
      <c r="M2722" s="21"/>
      <c r="R2722" s="21"/>
      <c r="W2722"/>
      <c r="AB2722"/>
    </row>
    <row r="2723" spans="1:28" x14ac:dyDescent="0.2">
      <c r="A2723" s="76"/>
      <c r="D2723"/>
      <c r="F2723"/>
      <c r="H2723"/>
      <c r="M2723" s="21"/>
      <c r="R2723" s="21"/>
      <c r="W2723"/>
      <c r="AB2723"/>
    </row>
    <row r="2724" spans="1:28" x14ac:dyDescent="0.2">
      <c r="A2724" s="76"/>
      <c r="D2724"/>
      <c r="F2724"/>
      <c r="H2724"/>
      <c r="M2724" s="21"/>
      <c r="R2724" s="21"/>
      <c r="W2724"/>
      <c r="AB2724"/>
    </row>
    <row r="2725" spans="1:28" x14ac:dyDescent="0.2">
      <c r="A2725" s="76"/>
      <c r="D2725"/>
      <c r="F2725"/>
      <c r="H2725"/>
      <c r="M2725" s="21"/>
      <c r="R2725" s="21"/>
      <c r="W2725"/>
      <c r="AB2725"/>
    </row>
    <row r="2726" spans="1:28" x14ac:dyDescent="0.2">
      <c r="A2726" s="76"/>
      <c r="D2726"/>
      <c r="F2726"/>
      <c r="H2726"/>
      <c r="M2726" s="21"/>
      <c r="R2726" s="21"/>
      <c r="W2726"/>
      <c r="AB2726"/>
    </row>
    <row r="2727" spans="1:28" x14ac:dyDescent="0.2">
      <c r="A2727" s="76"/>
      <c r="D2727"/>
      <c r="F2727"/>
      <c r="H2727"/>
      <c r="M2727" s="21"/>
      <c r="R2727" s="21"/>
      <c r="W2727"/>
      <c r="AB2727"/>
    </row>
    <row r="2728" spans="1:28" x14ac:dyDescent="0.2">
      <c r="A2728" s="76"/>
      <c r="D2728"/>
      <c r="F2728"/>
      <c r="H2728"/>
      <c r="M2728" s="21"/>
      <c r="R2728" s="21"/>
      <c r="W2728"/>
      <c r="AB2728"/>
    </row>
    <row r="2729" spans="1:28" x14ac:dyDescent="0.2">
      <c r="A2729" s="76"/>
      <c r="D2729"/>
      <c r="F2729"/>
      <c r="H2729"/>
      <c r="M2729" s="21"/>
      <c r="R2729" s="21"/>
      <c r="W2729"/>
      <c r="AB2729"/>
    </row>
    <row r="2730" spans="1:28" x14ac:dyDescent="0.2">
      <c r="A2730" s="76"/>
      <c r="D2730"/>
      <c r="F2730"/>
      <c r="H2730"/>
      <c r="M2730" s="21"/>
      <c r="R2730" s="21"/>
      <c r="W2730"/>
      <c r="AB2730"/>
    </row>
    <row r="2731" spans="1:28" x14ac:dyDescent="0.2">
      <c r="A2731" s="76"/>
      <c r="D2731"/>
      <c r="F2731"/>
      <c r="H2731"/>
      <c r="M2731" s="21"/>
      <c r="R2731" s="21"/>
      <c r="W2731"/>
      <c r="AB2731"/>
    </row>
    <row r="2732" spans="1:28" x14ac:dyDescent="0.2">
      <c r="A2732" s="76"/>
      <c r="D2732"/>
      <c r="F2732"/>
      <c r="H2732"/>
      <c r="M2732" s="21"/>
      <c r="R2732" s="21"/>
      <c r="W2732"/>
      <c r="AB2732"/>
    </row>
    <row r="2733" spans="1:28" x14ac:dyDescent="0.2">
      <c r="A2733" s="76"/>
      <c r="D2733"/>
      <c r="F2733"/>
      <c r="H2733"/>
      <c r="M2733" s="21"/>
      <c r="R2733" s="21"/>
      <c r="W2733"/>
      <c r="AB2733"/>
    </row>
    <row r="2734" spans="1:28" x14ac:dyDescent="0.2">
      <c r="A2734" s="76"/>
      <c r="D2734"/>
      <c r="F2734"/>
      <c r="H2734"/>
      <c r="M2734" s="21"/>
      <c r="R2734" s="21"/>
      <c r="W2734"/>
      <c r="AB2734"/>
    </row>
    <row r="2735" spans="1:28" x14ac:dyDescent="0.2">
      <c r="A2735" s="76"/>
      <c r="D2735"/>
      <c r="F2735"/>
      <c r="H2735"/>
      <c r="M2735" s="21"/>
      <c r="R2735" s="21"/>
      <c r="W2735"/>
      <c r="AB2735"/>
    </row>
    <row r="2736" spans="1:28" x14ac:dyDescent="0.2">
      <c r="A2736" s="76"/>
      <c r="D2736"/>
      <c r="F2736"/>
      <c r="H2736"/>
      <c r="M2736" s="21"/>
      <c r="R2736" s="21"/>
      <c r="W2736"/>
      <c r="AB2736"/>
    </row>
    <row r="2737" spans="1:28" x14ac:dyDescent="0.2">
      <c r="A2737" s="76"/>
      <c r="D2737"/>
      <c r="F2737"/>
      <c r="H2737"/>
      <c r="M2737" s="21"/>
      <c r="R2737" s="21"/>
      <c r="W2737"/>
      <c r="AB2737"/>
    </row>
    <row r="2738" spans="1:28" x14ac:dyDescent="0.2">
      <c r="A2738" s="76"/>
      <c r="D2738"/>
      <c r="F2738"/>
      <c r="H2738"/>
      <c r="M2738" s="21"/>
      <c r="R2738" s="21"/>
      <c r="W2738"/>
      <c r="AB2738"/>
    </row>
    <row r="2739" spans="1:28" x14ac:dyDescent="0.2">
      <c r="A2739" s="76"/>
      <c r="D2739"/>
      <c r="F2739"/>
      <c r="H2739"/>
      <c r="M2739" s="21"/>
      <c r="R2739" s="21"/>
      <c r="W2739"/>
      <c r="AB2739"/>
    </row>
    <row r="2740" spans="1:28" x14ac:dyDescent="0.2">
      <c r="A2740" s="76"/>
      <c r="D2740"/>
      <c r="F2740"/>
      <c r="H2740"/>
      <c r="M2740" s="21"/>
      <c r="R2740" s="21"/>
      <c r="W2740"/>
      <c r="AB2740"/>
    </row>
    <row r="2741" spans="1:28" x14ac:dyDescent="0.2">
      <c r="A2741" s="76"/>
      <c r="D2741"/>
      <c r="F2741"/>
      <c r="H2741"/>
      <c r="M2741" s="21"/>
      <c r="R2741" s="21"/>
      <c r="W2741"/>
      <c r="AB2741"/>
    </row>
    <row r="2742" spans="1:28" x14ac:dyDescent="0.2">
      <c r="A2742" s="76"/>
      <c r="D2742"/>
      <c r="F2742"/>
      <c r="H2742"/>
      <c r="M2742" s="21"/>
      <c r="R2742" s="21"/>
      <c r="W2742"/>
      <c r="AB2742"/>
    </row>
    <row r="2743" spans="1:28" x14ac:dyDescent="0.2">
      <c r="A2743" s="76"/>
      <c r="D2743"/>
      <c r="F2743"/>
      <c r="H2743"/>
      <c r="M2743" s="21"/>
      <c r="R2743" s="21"/>
      <c r="W2743"/>
      <c r="AB2743"/>
    </row>
    <row r="2744" spans="1:28" x14ac:dyDescent="0.2">
      <c r="A2744" s="76"/>
      <c r="D2744"/>
      <c r="F2744"/>
      <c r="H2744"/>
      <c r="M2744" s="21"/>
      <c r="R2744" s="21"/>
      <c r="W2744"/>
      <c r="AB2744"/>
    </row>
    <row r="2745" spans="1:28" x14ac:dyDescent="0.2">
      <c r="A2745" s="76"/>
      <c r="D2745"/>
      <c r="F2745"/>
      <c r="H2745"/>
      <c r="M2745" s="21"/>
      <c r="R2745" s="21"/>
      <c r="W2745"/>
      <c r="AB2745"/>
    </row>
    <row r="2746" spans="1:28" x14ac:dyDescent="0.2">
      <c r="A2746" s="76"/>
      <c r="D2746"/>
      <c r="F2746"/>
      <c r="H2746"/>
      <c r="M2746" s="21"/>
      <c r="R2746" s="21"/>
      <c r="W2746"/>
      <c r="AB2746"/>
    </row>
    <row r="2747" spans="1:28" x14ac:dyDescent="0.2">
      <c r="A2747" s="76"/>
      <c r="D2747"/>
      <c r="F2747"/>
      <c r="H2747"/>
      <c r="M2747" s="21"/>
      <c r="R2747" s="21"/>
      <c r="W2747"/>
      <c r="AB2747"/>
    </row>
    <row r="2748" spans="1:28" x14ac:dyDescent="0.2">
      <c r="A2748" s="76"/>
      <c r="D2748"/>
      <c r="F2748"/>
      <c r="H2748"/>
      <c r="M2748" s="21"/>
      <c r="R2748" s="21"/>
      <c r="W2748"/>
      <c r="AB2748"/>
    </row>
    <row r="2749" spans="1:28" x14ac:dyDescent="0.2">
      <c r="A2749" s="76"/>
      <c r="D2749"/>
      <c r="F2749"/>
      <c r="H2749"/>
      <c r="M2749" s="21"/>
      <c r="R2749" s="21"/>
      <c r="W2749"/>
      <c r="AB2749"/>
    </row>
    <row r="2750" spans="1:28" x14ac:dyDescent="0.2">
      <c r="A2750" s="76"/>
      <c r="D2750"/>
      <c r="F2750"/>
      <c r="H2750"/>
      <c r="M2750" s="21"/>
      <c r="R2750" s="21"/>
      <c r="W2750"/>
      <c r="AB2750"/>
    </row>
    <row r="2751" spans="1:28" x14ac:dyDescent="0.2">
      <c r="A2751" s="76"/>
      <c r="D2751"/>
      <c r="F2751"/>
      <c r="H2751"/>
      <c r="M2751" s="21"/>
      <c r="R2751" s="21"/>
      <c r="W2751"/>
      <c r="AB2751"/>
    </row>
    <row r="2752" spans="1:28" x14ac:dyDescent="0.2">
      <c r="A2752" s="76"/>
      <c r="D2752"/>
      <c r="F2752"/>
      <c r="H2752"/>
      <c r="M2752" s="21"/>
      <c r="R2752" s="21"/>
      <c r="W2752"/>
      <c r="AB2752"/>
    </row>
    <row r="2753" spans="1:28" x14ac:dyDescent="0.2">
      <c r="A2753" s="76"/>
      <c r="D2753"/>
      <c r="F2753"/>
      <c r="H2753"/>
      <c r="M2753" s="21"/>
      <c r="R2753" s="21"/>
      <c r="W2753"/>
      <c r="AB2753"/>
    </row>
    <row r="2754" spans="1:28" x14ac:dyDescent="0.2">
      <c r="A2754" s="76"/>
      <c r="D2754"/>
      <c r="F2754"/>
      <c r="H2754"/>
      <c r="M2754" s="21"/>
      <c r="R2754" s="21"/>
      <c r="W2754"/>
      <c r="AB2754"/>
    </row>
    <row r="2755" spans="1:28" x14ac:dyDescent="0.2">
      <c r="A2755" s="76"/>
      <c r="D2755"/>
      <c r="F2755"/>
      <c r="H2755"/>
      <c r="M2755" s="21"/>
      <c r="R2755" s="21"/>
      <c r="W2755"/>
      <c r="AB2755"/>
    </row>
    <row r="2756" spans="1:28" x14ac:dyDescent="0.2">
      <c r="A2756" s="76"/>
      <c r="D2756"/>
      <c r="F2756"/>
      <c r="H2756"/>
      <c r="M2756" s="21"/>
      <c r="R2756" s="21"/>
      <c r="W2756"/>
      <c r="AB2756"/>
    </row>
    <row r="2757" spans="1:28" x14ac:dyDescent="0.2">
      <c r="A2757" s="76"/>
      <c r="D2757"/>
      <c r="F2757"/>
      <c r="H2757"/>
      <c r="M2757" s="21"/>
      <c r="R2757" s="21"/>
      <c r="W2757"/>
      <c r="AB2757"/>
    </row>
    <row r="2758" spans="1:28" x14ac:dyDescent="0.2">
      <c r="A2758" s="76"/>
      <c r="D2758"/>
      <c r="F2758"/>
      <c r="H2758"/>
      <c r="M2758" s="21"/>
      <c r="R2758" s="21"/>
      <c r="W2758"/>
      <c r="AB2758"/>
    </row>
    <row r="2759" spans="1:28" x14ac:dyDescent="0.2">
      <c r="A2759" s="76"/>
      <c r="D2759"/>
      <c r="F2759"/>
      <c r="H2759"/>
      <c r="M2759" s="21"/>
      <c r="R2759" s="21"/>
      <c r="W2759"/>
      <c r="AB2759"/>
    </row>
    <row r="2760" spans="1:28" x14ac:dyDescent="0.2">
      <c r="A2760" s="76"/>
      <c r="D2760"/>
      <c r="F2760"/>
      <c r="H2760"/>
      <c r="M2760" s="21"/>
      <c r="R2760" s="21"/>
      <c r="W2760"/>
      <c r="AB2760"/>
    </row>
    <row r="2761" spans="1:28" x14ac:dyDescent="0.2">
      <c r="A2761" s="76"/>
      <c r="D2761"/>
      <c r="F2761"/>
      <c r="H2761"/>
      <c r="M2761" s="21"/>
      <c r="R2761" s="21"/>
      <c r="W2761"/>
      <c r="AB2761"/>
    </row>
    <row r="2762" spans="1:28" x14ac:dyDescent="0.2">
      <c r="A2762" s="76"/>
      <c r="D2762"/>
      <c r="F2762"/>
      <c r="H2762"/>
      <c r="M2762" s="21"/>
      <c r="R2762" s="21"/>
      <c r="W2762"/>
      <c r="AB2762"/>
    </row>
    <row r="2763" spans="1:28" x14ac:dyDescent="0.2">
      <c r="A2763" s="76"/>
      <c r="D2763"/>
      <c r="F2763"/>
      <c r="H2763"/>
      <c r="M2763" s="21"/>
      <c r="R2763" s="21"/>
      <c r="W2763"/>
      <c r="AB2763"/>
    </row>
    <row r="2764" spans="1:28" x14ac:dyDescent="0.2">
      <c r="A2764" s="76"/>
      <c r="D2764"/>
      <c r="F2764"/>
      <c r="H2764"/>
      <c r="M2764" s="21"/>
      <c r="R2764" s="21"/>
      <c r="W2764"/>
      <c r="AB2764"/>
    </row>
    <row r="2765" spans="1:28" x14ac:dyDescent="0.2">
      <c r="A2765" s="76"/>
      <c r="D2765"/>
      <c r="F2765"/>
      <c r="H2765"/>
      <c r="M2765" s="21"/>
      <c r="R2765" s="21"/>
      <c r="W2765"/>
      <c r="AB2765"/>
    </row>
    <row r="2766" spans="1:28" x14ac:dyDescent="0.2">
      <c r="A2766" s="76"/>
      <c r="D2766"/>
      <c r="F2766"/>
      <c r="H2766"/>
      <c r="M2766" s="21"/>
      <c r="R2766" s="21"/>
      <c r="W2766"/>
      <c r="AB2766"/>
    </row>
    <row r="2767" spans="1:28" x14ac:dyDescent="0.2">
      <c r="A2767" s="76"/>
      <c r="D2767"/>
      <c r="F2767"/>
      <c r="H2767"/>
      <c r="M2767" s="21"/>
      <c r="R2767" s="21"/>
      <c r="W2767"/>
      <c r="AB2767"/>
    </row>
    <row r="2768" spans="1:28" x14ac:dyDescent="0.2">
      <c r="A2768" s="76"/>
      <c r="D2768"/>
      <c r="F2768"/>
      <c r="H2768"/>
      <c r="M2768" s="21"/>
      <c r="R2768" s="21"/>
      <c r="W2768"/>
      <c r="AB2768"/>
    </row>
    <row r="2769" spans="1:28" x14ac:dyDescent="0.2">
      <c r="A2769" s="76"/>
      <c r="D2769"/>
      <c r="F2769"/>
      <c r="H2769"/>
      <c r="M2769" s="21"/>
      <c r="R2769" s="21"/>
      <c r="W2769"/>
      <c r="AB2769"/>
    </row>
    <row r="2770" spans="1:28" x14ac:dyDescent="0.2">
      <c r="A2770" s="76"/>
      <c r="D2770"/>
      <c r="F2770"/>
      <c r="H2770"/>
      <c r="M2770" s="21"/>
      <c r="R2770" s="21"/>
      <c r="W2770"/>
      <c r="AB2770"/>
    </row>
    <row r="2771" spans="1:28" x14ac:dyDescent="0.2">
      <c r="A2771" s="76"/>
      <c r="D2771"/>
      <c r="F2771"/>
      <c r="H2771"/>
      <c r="M2771" s="21"/>
      <c r="R2771" s="21"/>
      <c r="W2771"/>
      <c r="AB2771"/>
    </row>
    <row r="2772" spans="1:28" x14ac:dyDescent="0.2">
      <c r="A2772" s="76"/>
      <c r="D2772"/>
      <c r="F2772"/>
      <c r="H2772"/>
      <c r="M2772" s="21"/>
      <c r="R2772" s="21"/>
      <c r="W2772"/>
      <c r="AB2772"/>
    </row>
    <row r="2773" spans="1:28" x14ac:dyDescent="0.2">
      <c r="A2773" s="76"/>
      <c r="D2773"/>
      <c r="F2773"/>
      <c r="H2773"/>
      <c r="M2773" s="21"/>
      <c r="R2773" s="21"/>
      <c r="W2773"/>
      <c r="AB2773"/>
    </row>
    <row r="2774" spans="1:28" x14ac:dyDescent="0.2">
      <c r="A2774" s="76"/>
      <c r="D2774"/>
      <c r="F2774"/>
      <c r="H2774"/>
      <c r="M2774" s="21"/>
      <c r="R2774" s="21"/>
      <c r="W2774"/>
      <c r="AB2774"/>
    </row>
    <row r="2775" spans="1:28" x14ac:dyDescent="0.2">
      <c r="A2775" s="76"/>
      <c r="D2775"/>
      <c r="F2775"/>
      <c r="H2775"/>
      <c r="M2775" s="21"/>
      <c r="R2775" s="21"/>
      <c r="W2775"/>
      <c r="AB2775"/>
    </row>
    <row r="2776" spans="1:28" x14ac:dyDescent="0.2">
      <c r="A2776" s="76"/>
      <c r="D2776"/>
      <c r="F2776"/>
      <c r="H2776"/>
      <c r="M2776" s="21"/>
      <c r="R2776" s="21"/>
      <c r="W2776"/>
      <c r="AB2776"/>
    </row>
    <row r="2777" spans="1:28" x14ac:dyDescent="0.2">
      <c r="A2777" s="76"/>
      <c r="D2777"/>
      <c r="F2777"/>
      <c r="H2777"/>
      <c r="M2777" s="21"/>
      <c r="R2777" s="21"/>
      <c r="W2777"/>
      <c r="AB2777"/>
    </row>
    <row r="2778" spans="1:28" x14ac:dyDescent="0.2">
      <c r="A2778" s="76"/>
      <c r="D2778"/>
      <c r="F2778"/>
      <c r="H2778"/>
      <c r="M2778" s="21"/>
      <c r="R2778" s="21"/>
      <c r="W2778"/>
      <c r="AB2778"/>
    </row>
    <row r="2779" spans="1:28" x14ac:dyDescent="0.2">
      <c r="A2779" s="76"/>
      <c r="D2779"/>
      <c r="F2779"/>
      <c r="H2779"/>
      <c r="M2779" s="21"/>
      <c r="R2779" s="21"/>
      <c r="W2779"/>
      <c r="AB2779"/>
    </row>
    <row r="2780" spans="1:28" x14ac:dyDescent="0.2">
      <c r="A2780" s="76"/>
      <c r="D2780"/>
      <c r="F2780"/>
      <c r="H2780"/>
      <c r="M2780" s="21"/>
      <c r="R2780" s="21"/>
      <c r="W2780"/>
      <c r="AB2780"/>
    </row>
    <row r="2781" spans="1:28" x14ac:dyDescent="0.2">
      <c r="A2781" s="76"/>
      <c r="D2781"/>
      <c r="F2781"/>
      <c r="H2781"/>
      <c r="M2781" s="21"/>
      <c r="R2781" s="21"/>
      <c r="W2781"/>
      <c r="AB2781"/>
    </row>
    <row r="2782" spans="1:28" x14ac:dyDescent="0.2">
      <c r="A2782" s="76"/>
      <c r="D2782"/>
      <c r="F2782"/>
      <c r="H2782"/>
      <c r="M2782" s="21"/>
      <c r="R2782" s="21"/>
      <c r="W2782"/>
      <c r="AB2782"/>
    </row>
    <row r="2783" spans="1:28" x14ac:dyDescent="0.2">
      <c r="A2783" s="76"/>
      <c r="D2783"/>
      <c r="F2783"/>
      <c r="H2783"/>
      <c r="M2783" s="21"/>
      <c r="R2783" s="21"/>
      <c r="W2783"/>
      <c r="AB2783"/>
    </row>
    <row r="2784" spans="1:28" x14ac:dyDescent="0.2">
      <c r="A2784" s="76"/>
      <c r="D2784"/>
      <c r="F2784"/>
      <c r="H2784"/>
      <c r="M2784" s="21"/>
      <c r="R2784" s="21"/>
      <c r="W2784"/>
      <c r="AB2784"/>
    </row>
    <row r="2785" spans="1:28" x14ac:dyDescent="0.2">
      <c r="A2785" s="76"/>
      <c r="D2785"/>
      <c r="F2785"/>
      <c r="H2785"/>
      <c r="M2785" s="21"/>
      <c r="R2785" s="21"/>
      <c r="W2785"/>
      <c r="AB2785"/>
    </row>
    <row r="2786" spans="1:28" x14ac:dyDescent="0.2">
      <c r="A2786" s="76"/>
      <c r="D2786"/>
      <c r="F2786"/>
      <c r="H2786"/>
      <c r="M2786" s="21"/>
      <c r="R2786" s="21"/>
      <c r="W2786"/>
      <c r="AB2786"/>
    </row>
    <row r="2787" spans="1:28" x14ac:dyDescent="0.2">
      <c r="A2787" s="76"/>
      <c r="D2787"/>
      <c r="F2787"/>
      <c r="H2787"/>
      <c r="M2787" s="21"/>
      <c r="R2787" s="21"/>
      <c r="W2787"/>
      <c r="AB2787"/>
    </row>
    <row r="2788" spans="1:28" x14ac:dyDescent="0.2">
      <c r="A2788" s="76"/>
      <c r="D2788"/>
      <c r="F2788"/>
      <c r="H2788"/>
      <c r="M2788" s="21"/>
      <c r="R2788" s="21"/>
      <c r="W2788"/>
      <c r="AB2788"/>
    </row>
    <row r="2789" spans="1:28" x14ac:dyDescent="0.2">
      <c r="A2789" s="76"/>
      <c r="D2789"/>
      <c r="F2789"/>
      <c r="H2789"/>
      <c r="M2789" s="21"/>
      <c r="R2789" s="21"/>
      <c r="W2789"/>
      <c r="AB2789"/>
    </row>
    <row r="2790" spans="1:28" x14ac:dyDescent="0.2">
      <c r="A2790" s="76"/>
      <c r="D2790"/>
      <c r="F2790"/>
      <c r="H2790"/>
      <c r="M2790" s="21"/>
      <c r="R2790" s="21"/>
      <c r="W2790"/>
      <c r="AB2790"/>
    </row>
    <row r="2791" spans="1:28" x14ac:dyDescent="0.2">
      <c r="A2791" s="76"/>
      <c r="D2791"/>
      <c r="F2791"/>
      <c r="H2791"/>
      <c r="M2791" s="21"/>
      <c r="R2791" s="21"/>
      <c r="W2791"/>
      <c r="AB2791"/>
    </row>
    <row r="2792" spans="1:28" x14ac:dyDescent="0.2">
      <c r="A2792" s="76"/>
      <c r="D2792"/>
      <c r="F2792"/>
      <c r="H2792"/>
      <c r="M2792" s="21"/>
      <c r="R2792" s="21"/>
      <c r="W2792"/>
      <c r="AB2792"/>
    </row>
    <row r="2793" spans="1:28" x14ac:dyDescent="0.2">
      <c r="A2793" s="76"/>
      <c r="D2793"/>
      <c r="F2793"/>
      <c r="H2793"/>
      <c r="M2793" s="21"/>
      <c r="R2793" s="21"/>
      <c r="W2793"/>
      <c r="AB2793"/>
    </row>
    <row r="2794" spans="1:28" x14ac:dyDescent="0.2">
      <c r="A2794" s="76"/>
      <c r="D2794"/>
      <c r="F2794"/>
      <c r="H2794"/>
      <c r="M2794" s="21"/>
      <c r="R2794" s="21"/>
      <c r="W2794"/>
      <c r="AB2794"/>
    </row>
    <row r="2795" spans="1:28" x14ac:dyDescent="0.2">
      <c r="A2795" s="76"/>
      <c r="D2795"/>
      <c r="F2795"/>
      <c r="H2795"/>
      <c r="M2795" s="21"/>
      <c r="R2795" s="21"/>
      <c r="W2795"/>
      <c r="AB2795"/>
    </row>
    <row r="2796" spans="1:28" x14ac:dyDescent="0.2">
      <c r="A2796" s="76"/>
      <c r="D2796"/>
      <c r="F2796"/>
      <c r="H2796"/>
      <c r="M2796" s="21"/>
      <c r="R2796" s="21"/>
      <c r="W2796"/>
      <c r="AB2796"/>
    </row>
    <row r="2797" spans="1:28" x14ac:dyDescent="0.2">
      <c r="A2797" s="76"/>
      <c r="D2797"/>
      <c r="F2797"/>
      <c r="H2797"/>
      <c r="M2797" s="21"/>
      <c r="R2797" s="21"/>
      <c r="W2797"/>
      <c r="AB2797"/>
    </row>
    <row r="2798" spans="1:28" x14ac:dyDescent="0.2">
      <c r="A2798" s="76"/>
      <c r="D2798"/>
      <c r="F2798"/>
      <c r="H2798"/>
      <c r="M2798" s="21"/>
      <c r="R2798" s="21"/>
      <c r="W2798"/>
      <c r="AB2798"/>
    </row>
    <row r="2799" spans="1:28" x14ac:dyDescent="0.2">
      <c r="A2799" s="76"/>
      <c r="D2799"/>
      <c r="F2799"/>
      <c r="H2799"/>
      <c r="M2799" s="21"/>
      <c r="R2799" s="21"/>
      <c r="W2799"/>
      <c r="AB2799"/>
    </row>
    <row r="2800" spans="1:28" x14ac:dyDescent="0.2">
      <c r="A2800" s="76"/>
      <c r="D2800"/>
      <c r="F2800"/>
      <c r="H2800"/>
      <c r="M2800" s="21"/>
      <c r="R2800" s="21"/>
      <c r="W2800"/>
      <c r="AB2800"/>
    </row>
    <row r="2801" spans="1:28" x14ac:dyDescent="0.2">
      <c r="A2801" s="76"/>
      <c r="D2801"/>
      <c r="F2801"/>
      <c r="H2801"/>
      <c r="M2801" s="21"/>
      <c r="R2801" s="21"/>
      <c r="W2801"/>
      <c r="AB2801"/>
    </row>
    <row r="2802" spans="1:28" x14ac:dyDescent="0.2">
      <c r="A2802" s="76"/>
      <c r="D2802"/>
      <c r="F2802"/>
      <c r="H2802"/>
      <c r="M2802" s="21"/>
      <c r="R2802" s="21"/>
      <c r="W2802"/>
      <c r="AB2802"/>
    </row>
    <row r="2803" spans="1:28" x14ac:dyDescent="0.2">
      <c r="A2803" s="76"/>
      <c r="D2803"/>
      <c r="F2803"/>
      <c r="H2803"/>
      <c r="M2803" s="21"/>
      <c r="R2803" s="21"/>
      <c r="W2803"/>
      <c r="AB2803"/>
    </row>
    <row r="2804" spans="1:28" x14ac:dyDescent="0.2">
      <c r="A2804" s="76"/>
      <c r="D2804"/>
      <c r="F2804"/>
      <c r="H2804"/>
      <c r="M2804" s="21"/>
      <c r="R2804" s="21"/>
      <c r="W2804"/>
      <c r="AB2804"/>
    </row>
    <row r="2805" spans="1:28" x14ac:dyDescent="0.2">
      <c r="A2805" s="76"/>
      <c r="D2805"/>
      <c r="F2805"/>
      <c r="H2805"/>
      <c r="M2805" s="21"/>
      <c r="R2805" s="21"/>
      <c r="W2805"/>
      <c r="AB2805"/>
    </row>
    <row r="2806" spans="1:28" x14ac:dyDescent="0.2">
      <c r="A2806" s="76"/>
      <c r="D2806"/>
      <c r="F2806"/>
      <c r="H2806"/>
      <c r="M2806" s="21"/>
      <c r="R2806" s="21"/>
      <c r="W2806"/>
      <c r="AB2806"/>
    </row>
    <row r="2807" spans="1:28" x14ac:dyDescent="0.2">
      <c r="A2807" s="76"/>
      <c r="D2807"/>
      <c r="F2807"/>
      <c r="H2807"/>
      <c r="M2807" s="21"/>
      <c r="R2807" s="21"/>
      <c r="W2807"/>
      <c r="AB2807"/>
    </row>
    <row r="2808" spans="1:28" x14ac:dyDescent="0.2">
      <c r="A2808" s="76"/>
      <c r="D2808"/>
      <c r="F2808"/>
      <c r="H2808"/>
      <c r="M2808" s="21"/>
      <c r="R2808" s="21"/>
      <c r="W2808"/>
      <c r="AB2808"/>
    </row>
    <row r="2809" spans="1:28" x14ac:dyDescent="0.2">
      <c r="A2809" s="76"/>
      <c r="D2809"/>
      <c r="F2809"/>
      <c r="H2809"/>
      <c r="M2809" s="21"/>
      <c r="R2809" s="21"/>
      <c r="W2809"/>
      <c r="AB2809"/>
    </row>
    <row r="2810" spans="1:28" x14ac:dyDescent="0.2">
      <c r="A2810" s="76"/>
      <c r="D2810"/>
      <c r="F2810"/>
      <c r="H2810"/>
      <c r="M2810" s="21"/>
      <c r="R2810" s="21"/>
      <c r="W2810"/>
      <c r="AB2810"/>
    </row>
    <row r="2811" spans="1:28" x14ac:dyDescent="0.2">
      <c r="A2811" s="76"/>
      <c r="D2811"/>
      <c r="F2811"/>
      <c r="H2811"/>
      <c r="M2811" s="21"/>
      <c r="R2811" s="21"/>
      <c r="W2811"/>
      <c r="AB2811"/>
    </row>
    <row r="2812" spans="1:28" x14ac:dyDescent="0.2">
      <c r="A2812" s="76"/>
      <c r="D2812"/>
      <c r="F2812"/>
      <c r="H2812"/>
      <c r="M2812" s="21"/>
      <c r="R2812" s="21"/>
      <c r="W2812"/>
      <c r="AB2812"/>
    </row>
    <row r="2813" spans="1:28" x14ac:dyDescent="0.2">
      <c r="A2813" s="76"/>
      <c r="D2813"/>
      <c r="F2813"/>
      <c r="H2813"/>
      <c r="M2813" s="21"/>
      <c r="R2813" s="21"/>
      <c r="W2813"/>
      <c r="AB2813"/>
    </row>
    <row r="2814" spans="1:28" x14ac:dyDescent="0.2">
      <c r="A2814" s="76"/>
      <c r="D2814"/>
      <c r="F2814"/>
      <c r="H2814"/>
      <c r="M2814" s="21"/>
      <c r="R2814" s="21"/>
      <c r="W2814"/>
      <c r="AB2814"/>
    </row>
    <row r="2815" spans="1:28" x14ac:dyDescent="0.2">
      <c r="A2815" s="76"/>
      <c r="D2815"/>
      <c r="F2815"/>
      <c r="H2815"/>
      <c r="M2815" s="21"/>
      <c r="R2815" s="21"/>
      <c r="W2815"/>
      <c r="AB2815"/>
    </row>
    <row r="2816" spans="1:28" x14ac:dyDescent="0.2">
      <c r="A2816" s="76"/>
      <c r="D2816"/>
      <c r="F2816"/>
      <c r="H2816"/>
      <c r="M2816" s="21"/>
      <c r="R2816" s="21"/>
      <c r="W2816"/>
      <c r="AB2816"/>
    </row>
    <row r="2817" spans="1:28" x14ac:dyDescent="0.2">
      <c r="A2817" s="76"/>
      <c r="D2817"/>
      <c r="F2817"/>
      <c r="H2817"/>
      <c r="M2817" s="21"/>
      <c r="R2817" s="21"/>
      <c r="W2817"/>
      <c r="AB2817"/>
    </row>
    <row r="2818" spans="1:28" x14ac:dyDescent="0.2">
      <c r="A2818" s="76"/>
      <c r="D2818"/>
      <c r="F2818"/>
      <c r="H2818"/>
      <c r="M2818" s="21"/>
      <c r="R2818" s="21"/>
      <c r="W2818"/>
      <c r="AB2818"/>
    </row>
    <row r="2819" spans="1:28" x14ac:dyDescent="0.2">
      <c r="A2819" s="76"/>
      <c r="D2819"/>
      <c r="F2819"/>
      <c r="H2819"/>
      <c r="M2819" s="21"/>
      <c r="R2819" s="21"/>
      <c r="W2819"/>
      <c r="AB2819"/>
    </row>
    <row r="2820" spans="1:28" x14ac:dyDescent="0.2">
      <c r="A2820" s="76"/>
      <c r="D2820"/>
      <c r="F2820"/>
      <c r="H2820"/>
      <c r="M2820" s="21"/>
      <c r="R2820" s="21"/>
      <c r="W2820"/>
      <c r="AB2820"/>
    </row>
    <row r="2821" spans="1:28" x14ac:dyDescent="0.2">
      <c r="A2821" s="76"/>
      <c r="D2821"/>
      <c r="F2821"/>
      <c r="H2821"/>
      <c r="M2821" s="21"/>
      <c r="R2821" s="21"/>
      <c r="W2821"/>
      <c r="AB2821"/>
    </row>
    <row r="2822" spans="1:28" x14ac:dyDescent="0.2">
      <c r="A2822" s="76"/>
      <c r="D2822"/>
      <c r="F2822"/>
      <c r="H2822"/>
      <c r="M2822" s="21"/>
      <c r="R2822" s="21"/>
      <c r="W2822"/>
      <c r="AB2822"/>
    </row>
    <row r="2823" spans="1:28" x14ac:dyDescent="0.2">
      <c r="A2823" s="76"/>
      <c r="D2823"/>
      <c r="F2823"/>
      <c r="H2823"/>
      <c r="M2823" s="21"/>
      <c r="R2823" s="21"/>
      <c r="W2823"/>
      <c r="AB2823"/>
    </row>
    <row r="2824" spans="1:28" x14ac:dyDescent="0.2">
      <c r="A2824" s="76"/>
      <c r="D2824"/>
      <c r="F2824"/>
      <c r="H2824"/>
      <c r="M2824" s="21"/>
      <c r="R2824" s="21"/>
      <c r="W2824"/>
      <c r="AB2824"/>
    </row>
    <row r="2825" spans="1:28" x14ac:dyDescent="0.2">
      <c r="A2825" s="76"/>
      <c r="D2825"/>
      <c r="F2825"/>
      <c r="H2825"/>
      <c r="M2825" s="21"/>
      <c r="R2825" s="21"/>
      <c r="W2825"/>
      <c r="AB2825"/>
    </row>
    <row r="2826" spans="1:28" x14ac:dyDescent="0.2">
      <c r="A2826" s="76"/>
      <c r="D2826"/>
      <c r="F2826"/>
      <c r="H2826"/>
      <c r="M2826" s="21"/>
      <c r="R2826" s="21"/>
      <c r="W2826"/>
      <c r="AB2826"/>
    </row>
    <row r="2827" spans="1:28" x14ac:dyDescent="0.2">
      <c r="A2827" s="76"/>
      <c r="D2827"/>
      <c r="F2827"/>
      <c r="H2827"/>
      <c r="M2827" s="21"/>
      <c r="R2827" s="21"/>
      <c r="W2827"/>
      <c r="AB2827"/>
    </row>
    <row r="2828" spans="1:28" x14ac:dyDescent="0.2">
      <c r="A2828" s="76"/>
      <c r="D2828"/>
      <c r="F2828"/>
      <c r="H2828"/>
      <c r="M2828" s="21"/>
      <c r="R2828" s="21"/>
      <c r="W2828"/>
      <c r="AB2828"/>
    </row>
    <row r="2829" spans="1:28" x14ac:dyDescent="0.2">
      <c r="A2829" s="76"/>
      <c r="D2829"/>
      <c r="F2829"/>
      <c r="H2829"/>
      <c r="M2829" s="21"/>
      <c r="R2829" s="21"/>
      <c r="W2829"/>
      <c r="AB2829"/>
    </row>
    <row r="2830" spans="1:28" x14ac:dyDescent="0.2">
      <c r="A2830" s="76"/>
      <c r="D2830"/>
      <c r="F2830"/>
      <c r="H2830"/>
      <c r="M2830" s="21"/>
      <c r="R2830" s="21"/>
      <c r="W2830"/>
      <c r="AB2830"/>
    </row>
    <row r="2831" spans="1:28" x14ac:dyDescent="0.2">
      <c r="A2831" s="76"/>
      <c r="D2831"/>
      <c r="F2831"/>
      <c r="H2831"/>
      <c r="M2831" s="21"/>
      <c r="R2831" s="21"/>
      <c r="W2831"/>
      <c r="AB2831"/>
    </row>
    <row r="2832" spans="1:28" x14ac:dyDescent="0.2">
      <c r="A2832" s="76"/>
      <c r="D2832"/>
      <c r="F2832"/>
      <c r="H2832"/>
      <c r="M2832" s="21"/>
      <c r="R2832" s="21"/>
      <c r="W2832"/>
      <c r="AB2832"/>
    </row>
    <row r="2833" spans="1:28" x14ac:dyDescent="0.2">
      <c r="A2833" s="76"/>
      <c r="D2833"/>
      <c r="F2833"/>
      <c r="H2833"/>
      <c r="M2833" s="21"/>
      <c r="R2833" s="21"/>
      <c r="W2833"/>
      <c r="AB2833"/>
    </row>
    <row r="2834" spans="1:28" x14ac:dyDescent="0.2">
      <c r="A2834" s="76"/>
      <c r="D2834"/>
      <c r="F2834"/>
      <c r="H2834"/>
      <c r="M2834" s="21"/>
      <c r="R2834" s="21"/>
      <c r="W2834"/>
      <c r="AB2834"/>
    </row>
    <row r="2835" spans="1:28" x14ac:dyDescent="0.2">
      <c r="A2835" s="76"/>
      <c r="D2835"/>
      <c r="F2835"/>
      <c r="H2835"/>
      <c r="M2835" s="21"/>
      <c r="R2835" s="21"/>
      <c r="W2835"/>
      <c r="AB2835"/>
    </row>
    <row r="2836" spans="1:28" x14ac:dyDescent="0.2">
      <c r="A2836" s="76"/>
      <c r="D2836"/>
      <c r="F2836"/>
      <c r="H2836"/>
      <c r="M2836" s="21"/>
      <c r="R2836" s="21"/>
      <c r="W2836"/>
      <c r="AB2836"/>
    </row>
    <row r="2837" spans="1:28" x14ac:dyDescent="0.2">
      <c r="A2837" s="76"/>
      <c r="D2837"/>
      <c r="F2837"/>
      <c r="H2837"/>
      <c r="M2837" s="21"/>
      <c r="R2837" s="21"/>
      <c r="W2837"/>
      <c r="AB2837"/>
    </row>
    <row r="2838" spans="1:28" x14ac:dyDescent="0.2">
      <c r="A2838" s="76"/>
      <c r="D2838"/>
      <c r="F2838"/>
      <c r="H2838"/>
      <c r="M2838" s="21"/>
      <c r="R2838" s="21"/>
      <c r="W2838"/>
      <c r="AB2838"/>
    </row>
    <row r="2839" spans="1:28" x14ac:dyDescent="0.2">
      <c r="A2839" s="76"/>
      <c r="D2839"/>
      <c r="F2839"/>
      <c r="H2839"/>
      <c r="M2839" s="21"/>
      <c r="R2839" s="21"/>
      <c r="W2839"/>
      <c r="AB2839"/>
    </row>
    <row r="2840" spans="1:28" x14ac:dyDescent="0.2">
      <c r="A2840" s="76"/>
      <c r="D2840"/>
      <c r="F2840"/>
      <c r="H2840"/>
      <c r="M2840" s="21"/>
      <c r="R2840" s="21"/>
      <c r="W2840"/>
      <c r="AB2840"/>
    </row>
    <row r="2841" spans="1:28" x14ac:dyDescent="0.2">
      <c r="A2841" s="76"/>
      <c r="D2841"/>
      <c r="F2841"/>
      <c r="H2841"/>
      <c r="M2841" s="21"/>
      <c r="R2841" s="21"/>
      <c r="W2841"/>
      <c r="AB2841"/>
    </row>
    <row r="2842" spans="1:28" x14ac:dyDescent="0.2">
      <c r="A2842" s="76"/>
      <c r="D2842"/>
      <c r="F2842"/>
      <c r="H2842"/>
      <c r="M2842" s="21"/>
      <c r="R2842" s="21"/>
      <c r="W2842"/>
      <c r="AB2842"/>
    </row>
    <row r="2843" spans="1:28" x14ac:dyDescent="0.2">
      <c r="A2843" s="76"/>
      <c r="D2843"/>
      <c r="F2843"/>
      <c r="H2843"/>
      <c r="M2843" s="21"/>
      <c r="R2843" s="21"/>
      <c r="W2843"/>
      <c r="AB2843"/>
    </row>
    <row r="2844" spans="1:28" x14ac:dyDescent="0.2">
      <c r="A2844" s="76"/>
      <c r="D2844"/>
      <c r="F2844"/>
      <c r="H2844"/>
      <c r="M2844" s="21"/>
      <c r="R2844" s="21"/>
      <c r="W2844"/>
      <c r="AB2844"/>
    </row>
    <row r="2845" spans="1:28" x14ac:dyDescent="0.2">
      <c r="A2845" s="76"/>
      <c r="D2845"/>
      <c r="F2845"/>
      <c r="H2845"/>
      <c r="M2845" s="21"/>
      <c r="R2845" s="21"/>
      <c r="W2845"/>
      <c r="AB2845"/>
    </row>
    <row r="2846" spans="1:28" x14ac:dyDescent="0.2">
      <c r="A2846" s="76"/>
      <c r="D2846"/>
      <c r="F2846"/>
      <c r="H2846"/>
      <c r="M2846" s="21"/>
      <c r="R2846" s="21"/>
      <c r="W2846"/>
      <c r="AB2846"/>
    </row>
    <row r="2847" spans="1:28" x14ac:dyDescent="0.2">
      <c r="A2847" s="76"/>
      <c r="D2847"/>
      <c r="F2847"/>
      <c r="H2847"/>
      <c r="M2847" s="21"/>
      <c r="R2847" s="21"/>
      <c r="W2847"/>
      <c r="AB2847"/>
    </row>
    <row r="2848" spans="1:28" x14ac:dyDescent="0.2">
      <c r="A2848" s="76"/>
      <c r="D2848"/>
      <c r="F2848"/>
      <c r="H2848"/>
      <c r="M2848" s="21"/>
      <c r="R2848" s="21"/>
      <c r="W2848"/>
      <c r="AB2848"/>
    </row>
    <row r="2849" spans="1:28" x14ac:dyDescent="0.2">
      <c r="A2849" s="76"/>
      <c r="D2849"/>
      <c r="F2849"/>
      <c r="H2849"/>
      <c r="M2849" s="21"/>
      <c r="R2849" s="21"/>
      <c r="W2849"/>
      <c r="AB2849"/>
    </row>
    <row r="2850" spans="1:28" x14ac:dyDescent="0.2">
      <c r="A2850" s="76"/>
      <c r="D2850"/>
      <c r="F2850"/>
      <c r="H2850"/>
      <c r="M2850" s="21"/>
      <c r="R2850" s="21"/>
      <c r="W2850"/>
      <c r="AB2850"/>
    </row>
    <row r="2851" spans="1:28" x14ac:dyDescent="0.2">
      <c r="A2851" s="76"/>
      <c r="D2851"/>
      <c r="F2851"/>
      <c r="H2851"/>
      <c r="M2851" s="21"/>
      <c r="R2851" s="21"/>
      <c r="W2851"/>
      <c r="AB2851"/>
    </row>
    <row r="2852" spans="1:28" x14ac:dyDescent="0.2">
      <c r="A2852" s="76"/>
      <c r="D2852"/>
      <c r="F2852"/>
      <c r="H2852"/>
      <c r="M2852" s="21"/>
      <c r="R2852" s="21"/>
      <c r="W2852"/>
      <c r="AB2852"/>
    </row>
    <row r="2853" spans="1:28" x14ac:dyDescent="0.2">
      <c r="A2853" s="76"/>
      <c r="D2853"/>
      <c r="F2853"/>
      <c r="H2853"/>
      <c r="M2853" s="21"/>
      <c r="R2853" s="21"/>
      <c r="W2853"/>
      <c r="AB2853"/>
    </row>
    <row r="2854" spans="1:28" x14ac:dyDescent="0.2">
      <c r="A2854" s="76"/>
      <c r="D2854"/>
      <c r="F2854"/>
      <c r="H2854"/>
      <c r="M2854" s="21"/>
      <c r="R2854" s="21"/>
      <c r="W2854"/>
      <c r="AB2854"/>
    </row>
    <row r="2855" spans="1:28" x14ac:dyDescent="0.2">
      <c r="A2855" s="76"/>
      <c r="D2855"/>
      <c r="F2855"/>
      <c r="H2855"/>
      <c r="M2855" s="21"/>
      <c r="R2855" s="21"/>
      <c r="W2855"/>
      <c r="AB2855"/>
    </row>
    <row r="2856" spans="1:28" x14ac:dyDescent="0.2">
      <c r="A2856" s="76"/>
      <c r="D2856"/>
      <c r="F2856"/>
      <c r="H2856"/>
      <c r="M2856" s="21"/>
      <c r="R2856" s="21"/>
      <c r="W2856"/>
      <c r="AB2856"/>
    </row>
    <row r="2857" spans="1:28" x14ac:dyDescent="0.2">
      <c r="A2857" s="76"/>
      <c r="D2857"/>
      <c r="F2857"/>
      <c r="H2857"/>
      <c r="M2857" s="21"/>
      <c r="R2857" s="21"/>
      <c r="W2857"/>
      <c r="AB2857"/>
    </row>
    <row r="2858" spans="1:28" x14ac:dyDescent="0.2">
      <c r="A2858" s="76"/>
      <c r="D2858"/>
      <c r="F2858"/>
      <c r="H2858"/>
      <c r="M2858" s="21"/>
      <c r="R2858" s="21"/>
      <c r="W2858"/>
      <c r="AB2858"/>
    </row>
    <row r="2859" spans="1:28" x14ac:dyDescent="0.2">
      <c r="A2859" s="76"/>
      <c r="D2859"/>
      <c r="F2859"/>
      <c r="H2859"/>
      <c r="M2859" s="21"/>
      <c r="R2859" s="21"/>
      <c r="W2859"/>
      <c r="AB2859"/>
    </row>
    <row r="2860" spans="1:28" x14ac:dyDescent="0.2">
      <c r="A2860" s="76"/>
      <c r="D2860"/>
      <c r="F2860"/>
      <c r="H2860"/>
      <c r="M2860" s="21"/>
      <c r="R2860" s="21"/>
      <c r="W2860"/>
      <c r="AB2860"/>
    </row>
    <row r="2861" spans="1:28" x14ac:dyDescent="0.2">
      <c r="A2861" s="76"/>
      <c r="D2861"/>
      <c r="F2861"/>
      <c r="H2861"/>
      <c r="M2861" s="21"/>
      <c r="R2861" s="21"/>
      <c r="W2861"/>
      <c r="AB2861"/>
    </row>
    <row r="2862" spans="1:28" x14ac:dyDescent="0.2">
      <c r="A2862" s="76"/>
      <c r="D2862"/>
      <c r="F2862"/>
      <c r="H2862"/>
      <c r="M2862" s="21"/>
      <c r="R2862" s="21"/>
      <c r="W2862"/>
      <c r="AB2862"/>
    </row>
    <row r="2863" spans="1:28" x14ac:dyDescent="0.2">
      <c r="A2863" s="76"/>
      <c r="D2863"/>
      <c r="F2863"/>
      <c r="H2863"/>
      <c r="M2863" s="21"/>
      <c r="R2863" s="21"/>
      <c r="W2863"/>
      <c r="AB2863"/>
    </row>
    <row r="2864" spans="1:28" x14ac:dyDescent="0.2">
      <c r="A2864" s="76"/>
      <c r="D2864"/>
      <c r="F2864"/>
      <c r="H2864"/>
      <c r="M2864" s="21"/>
      <c r="R2864" s="21"/>
      <c r="W2864"/>
      <c r="AB2864"/>
    </row>
    <row r="2865" spans="1:28" x14ac:dyDescent="0.2">
      <c r="A2865" s="76"/>
      <c r="D2865"/>
      <c r="F2865"/>
      <c r="H2865"/>
      <c r="M2865" s="21"/>
      <c r="R2865" s="21"/>
      <c r="W2865"/>
      <c r="AB2865"/>
    </row>
    <row r="2866" spans="1:28" x14ac:dyDescent="0.2">
      <c r="A2866" s="76"/>
      <c r="D2866"/>
      <c r="F2866"/>
      <c r="H2866"/>
      <c r="M2866" s="21"/>
      <c r="R2866" s="21"/>
      <c r="W2866"/>
      <c r="AB2866"/>
    </row>
    <row r="2867" spans="1:28" x14ac:dyDescent="0.2">
      <c r="A2867" s="76"/>
      <c r="D2867"/>
      <c r="F2867"/>
      <c r="H2867"/>
      <c r="M2867" s="21"/>
      <c r="R2867" s="21"/>
      <c r="W2867"/>
      <c r="AB2867"/>
    </row>
    <row r="2868" spans="1:28" x14ac:dyDescent="0.2">
      <c r="A2868" s="76"/>
      <c r="D2868"/>
      <c r="F2868"/>
      <c r="H2868"/>
      <c r="M2868" s="21"/>
      <c r="R2868" s="21"/>
      <c r="W2868"/>
      <c r="AB2868"/>
    </row>
    <row r="2869" spans="1:28" x14ac:dyDescent="0.2">
      <c r="A2869" s="76"/>
      <c r="D2869"/>
      <c r="F2869"/>
      <c r="H2869"/>
      <c r="M2869" s="21"/>
      <c r="R2869" s="21"/>
      <c r="W2869"/>
      <c r="AB2869"/>
    </row>
    <row r="2870" spans="1:28" x14ac:dyDescent="0.2">
      <c r="A2870" s="76"/>
      <c r="D2870"/>
      <c r="F2870"/>
      <c r="H2870"/>
      <c r="M2870" s="21"/>
      <c r="R2870" s="21"/>
      <c r="W2870"/>
      <c r="AB2870"/>
    </row>
    <row r="2871" spans="1:28" x14ac:dyDescent="0.2">
      <c r="A2871" s="76"/>
      <c r="D2871"/>
      <c r="F2871"/>
      <c r="H2871"/>
      <c r="M2871" s="21"/>
      <c r="R2871" s="21"/>
      <c r="W2871"/>
      <c r="AB2871"/>
    </row>
    <row r="2872" spans="1:28" x14ac:dyDescent="0.2">
      <c r="A2872" s="76"/>
      <c r="D2872"/>
      <c r="F2872"/>
      <c r="H2872"/>
      <c r="M2872" s="21"/>
      <c r="R2872" s="21"/>
      <c r="W2872"/>
      <c r="AB2872"/>
    </row>
    <row r="2873" spans="1:28" x14ac:dyDescent="0.2">
      <c r="A2873" s="76"/>
      <c r="D2873"/>
      <c r="F2873"/>
      <c r="H2873"/>
      <c r="M2873" s="21"/>
      <c r="R2873" s="21"/>
      <c r="W2873"/>
      <c r="AB2873"/>
    </row>
    <row r="2874" spans="1:28" x14ac:dyDescent="0.2">
      <c r="A2874" s="76"/>
      <c r="D2874"/>
      <c r="F2874"/>
      <c r="H2874"/>
      <c r="M2874" s="21"/>
      <c r="R2874" s="21"/>
      <c r="W2874"/>
      <c r="AB2874"/>
    </row>
    <row r="2875" spans="1:28" x14ac:dyDescent="0.2">
      <c r="A2875" s="76"/>
      <c r="D2875"/>
      <c r="F2875"/>
      <c r="H2875"/>
      <c r="M2875" s="21"/>
      <c r="R2875" s="21"/>
      <c r="W2875"/>
      <c r="AB2875"/>
    </row>
    <row r="2876" spans="1:28" x14ac:dyDescent="0.2">
      <c r="A2876" s="76"/>
      <c r="D2876"/>
      <c r="F2876"/>
      <c r="H2876"/>
      <c r="M2876" s="21"/>
      <c r="R2876" s="21"/>
      <c r="W2876"/>
      <c r="AB2876"/>
    </row>
    <row r="2877" spans="1:28" x14ac:dyDescent="0.2">
      <c r="A2877" s="76"/>
      <c r="D2877"/>
      <c r="F2877"/>
      <c r="H2877"/>
      <c r="M2877" s="21"/>
      <c r="R2877" s="21"/>
      <c r="W2877"/>
      <c r="AB2877"/>
    </row>
    <row r="2878" spans="1:28" x14ac:dyDescent="0.2">
      <c r="A2878" s="76"/>
      <c r="D2878"/>
      <c r="F2878"/>
      <c r="H2878"/>
      <c r="M2878" s="21"/>
      <c r="R2878" s="21"/>
      <c r="W2878"/>
      <c r="AB2878"/>
    </row>
    <row r="2879" spans="1:28" x14ac:dyDescent="0.2">
      <c r="A2879" s="76"/>
      <c r="D2879"/>
      <c r="F2879"/>
      <c r="H2879"/>
      <c r="M2879" s="21"/>
      <c r="R2879" s="21"/>
      <c r="W2879"/>
      <c r="AB2879"/>
    </row>
    <row r="2880" spans="1:28" x14ac:dyDescent="0.2">
      <c r="A2880" s="76"/>
      <c r="D2880"/>
      <c r="F2880"/>
      <c r="H2880"/>
      <c r="M2880" s="21"/>
      <c r="R2880" s="21"/>
      <c r="W2880"/>
      <c r="AB2880"/>
    </row>
    <row r="2881" spans="1:28" x14ac:dyDescent="0.2">
      <c r="A2881" s="76"/>
      <c r="D2881"/>
      <c r="F2881"/>
      <c r="H2881"/>
      <c r="M2881" s="21"/>
      <c r="R2881" s="21"/>
      <c r="W2881"/>
      <c r="AB2881"/>
    </row>
    <row r="2882" spans="1:28" x14ac:dyDescent="0.2">
      <c r="A2882" s="76"/>
      <c r="D2882"/>
      <c r="F2882"/>
      <c r="H2882"/>
      <c r="M2882" s="21"/>
      <c r="R2882" s="21"/>
      <c r="W2882"/>
      <c r="AB2882"/>
    </row>
    <row r="2883" spans="1:28" x14ac:dyDescent="0.2">
      <c r="A2883" s="76"/>
      <c r="D2883"/>
      <c r="F2883"/>
      <c r="H2883"/>
      <c r="M2883" s="21"/>
      <c r="R2883" s="21"/>
      <c r="W2883"/>
      <c r="AB2883"/>
    </row>
    <row r="2884" spans="1:28" x14ac:dyDescent="0.2">
      <c r="A2884" s="76"/>
      <c r="D2884"/>
      <c r="F2884"/>
      <c r="H2884"/>
      <c r="M2884" s="21"/>
      <c r="R2884" s="21"/>
      <c r="W2884"/>
      <c r="AB2884"/>
    </row>
    <row r="2885" spans="1:28" x14ac:dyDescent="0.2">
      <c r="A2885" s="76"/>
      <c r="D2885"/>
      <c r="F2885"/>
      <c r="H2885"/>
      <c r="M2885" s="21"/>
      <c r="R2885" s="21"/>
      <c r="W2885"/>
      <c r="AB2885"/>
    </row>
    <row r="2886" spans="1:28" x14ac:dyDescent="0.2">
      <c r="A2886" s="76"/>
      <c r="D2886"/>
      <c r="F2886"/>
      <c r="H2886"/>
      <c r="M2886" s="21"/>
      <c r="R2886" s="21"/>
      <c r="W2886"/>
      <c r="AB2886"/>
    </row>
    <row r="2887" spans="1:28" x14ac:dyDescent="0.2">
      <c r="A2887" s="76"/>
      <c r="D2887"/>
      <c r="F2887"/>
      <c r="H2887"/>
      <c r="M2887" s="21"/>
      <c r="R2887" s="21"/>
      <c r="W2887"/>
      <c r="AB2887"/>
    </row>
    <row r="2888" spans="1:28" x14ac:dyDescent="0.2">
      <c r="A2888" s="76"/>
      <c r="D2888"/>
      <c r="F2888"/>
      <c r="H2888"/>
      <c r="M2888" s="21"/>
      <c r="R2888" s="21"/>
      <c r="W2888"/>
      <c r="AB2888"/>
    </row>
    <row r="2889" spans="1:28" x14ac:dyDescent="0.2">
      <c r="A2889" s="76"/>
      <c r="D2889"/>
      <c r="F2889"/>
      <c r="H2889"/>
      <c r="M2889" s="21"/>
      <c r="R2889" s="21"/>
      <c r="W2889"/>
      <c r="AB2889"/>
    </row>
    <row r="2890" spans="1:28" x14ac:dyDescent="0.2">
      <c r="A2890" s="76"/>
      <c r="D2890"/>
      <c r="F2890"/>
      <c r="H2890"/>
      <c r="M2890" s="21"/>
      <c r="R2890" s="21"/>
      <c r="W2890"/>
      <c r="AB2890"/>
    </row>
    <row r="2891" spans="1:28" x14ac:dyDescent="0.2">
      <c r="A2891" s="76"/>
      <c r="D2891"/>
      <c r="F2891"/>
      <c r="H2891"/>
      <c r="M2891" s="21"/>
      <c r="R2891" s="21"/>
      <c r="W2891"/>
      <c r="AB2891"/>
    </row>
    <row r="2892" spans="1:28" x14ac:dyDescent="0.2">
      <c r="A2892" s="76"/>
      <c r="D2892"/>
      <c r="F2892"/>
      <c r="H2892"/>
      <c r="M2892" s="21"/>
      <c r="R2892" s="21"/>
      <c r="W2892"/>
      <c r="AB2892"/>
    </row>
    <row r="2893" spans="1:28" x14ac:dyDescent="0.2">
      <c r="A2893" s="76"/>
      <c r="D2893"/>
      <c r="F2893"/>
      <c r="H2893"/>
      <c r="M2893" s="21"/>
      <c r="R2893" s="21"/>
      <c r="W2893"/>
      <c r="AB2893"/>
    </row>
    <row r="2894" spans="1:28" x14ac:dyDescent="0.2">
      <c r="A2894" s="76"/>
      <c r="D2894"/>
      <c r="F2894"/>
      <c r="H2894"/>
      <c r="M2894" s="21"/>
      <c r="R2894" s="21"/>
      <c r="W2894"/>
      <c r="AB2894"/>
    </row>
    <row r="2895" spans="1:28" x14ac:dyDescent="0.2">
      <c r="A2895" s="76"/>
      <c r="D2895"/>
      <c r="F2895"/>
      <c r="H2895"/>
      <c r="M2895" s="21"/>
      <c r="R2895" s="21"/>
      <c r="W2895"/>
      <c r="AB2895"/>
    </row>
    <row r="2896" spans="1:28" x14ac:dyDescent="0.2">
      <c r="A2896" s="76"/>
      <c r="D2896"/>
      <c r="F2896"/>
      <c r="H2896"/>
      <c r="M2896" s="21"/>
      <c r="R2896" s="21"/>
      <c r="W2896"/>
      <c r="AB2896"/>
    </row>
    <row r="2897" spans="1:28" x14ac:dyDescent="0.2">
      <c r="A2897" s="76"/>
      <c r="D2897"/>
      <c r="F2897"/>
      <c r="H2897"/>
      <c r="M2897" s="21"/>
      <c r="R2897" s="21"/>
      <c r="W2897"/>
      <c r="AB2897"/>
    </row>
    <row r="2898" spans="1:28" x14ac:dyDescent="0.2">
      <c r="A2898" s="76"/>
      <c r="D2898"/>
      <c r="F2898"/>
      <c r="H2898"/>
      <c r="M2898" s="21"/>
      <c r="R2898" s="21"/>
      <c r="W2898"/>
      <c r="AB2898"/>
    </row>
    <row r="2899" spans="1:28" x14ac:dyDescent="0.2">
      <c r="A2899" s="76"/>
      <c r="D2899"/>
      <c r="F2899"/>
      <c r="H2899"/>
      <c r="M2899" s="21"/>
      <c r="R2899" s="21"/>
      <c r="W2899"/>
      <c r="AB2899"/>
    </row>
    <row r="2900" spans="1:28" x14ac:dyDescent="0.2">
      <c r="A2900" s="76"/>
      <c r="D2900"/>
      <c r="F2900"/>
      <c r="H2900"/>
      <c r="M2900" s="21"/>
      <c r="R2900" s="21"/>
      <c r="W2900"/>
      <c r="AB2900"/>
    </row>
    <row r="2901" spans="1:28" x14ac:dyDescent="0.2">
      <c r="A2901" s="76"/>
      <c r="D2901"/>
      <c r="F2901"/>
      <c r="H2901"/>
      <c r="M2901" s="21"/>
      <c r="R2901" s="21"/>
      <c r="W2901"/>
      <c r="AB2901"/>
    </row>
    <row r="2902" spans="1:28" x14ac:dyDescent="0.2">
      <c r="A2902" s="76"/>
      <c r="D2902"/>
      <c r="F2902"/>
      <c r="H2902"/>
      <c r="M2902" s="21"/>
      <c r="R2902" s="21"/>
      <c r="W2902"/>
      <c r="AB2902"/>
    </row>
    <row r="2903" spans="1:28" x14ac:dyDescent="0.2">
      <c r="A2903" s="76"/>
      <c r="D2903"/>
      <c r="F2903"/>
      <c r="H2903"/>
      <c r="M2903" s="21"/>
      <c r="R2903" s="21"/>
      <c r="W2903"/>
      <c r="AB2903"/>
    </row>
    <row r="2904" spans="1:28" x14ac:dyDescent="0.2">
      <c r="A2904" s="76"/>
      <c r="D2904"/>
      <c r="F2904"/>
      <c r="H2904"/>
      <c r="M2904" s="21"/>
      <c r="R2904" s="21"/>
      <c r="W2904"/>
      <c r="AB2904"/>
    </row>
    <row r="2905" spans="1:28" x14ac:dyDescent="0.2">
      <c r="A2905" s="76"/>
      <c r="D2905"/>
      <c r="F2905"/>
      <c r="H2905"/>
      <c r="M2905" s="21"/>
      <c r="R2905" s="21"/>
      <c r="W2905"/>
      <c r="AB2905"/>
    </row>
    <row r="2906" spans="1:28" x14ac:dyDescent="0.2">
      <c r="A2906" s="76"/>
      <c r="D2906"/>
      <c r="F2906"/>
      <c r="H2906"/>
      <c r="M2906" s="21"/>
      <c r="R2906" s="21"/>
      <c r="W2906"/>
      <c r="AB2906"/>
    </row>
    <row r="2907" spans="1:28" x14ac:dyDescent="0.2">
      <c r="A2907" s="76"/>
      <c r="D2907"/>
      <c r="F2907"/>
      <c r="H2907"/>
      <c r="M2907" s="21"/>
      <c r="R2907" s="21"/>
      <c r="W2907"/>
      <c r="AB2907"/>
    </row>
    <row r="2908" spans="1:28" x14ac:dyDescent="0.2">
      <c r="A2908" s="76"/>
      <c r="D2908"/>
      <c r="F2908"/>
      <c r="H2908"/>
      <c r="M2908" s="21"/>
      <c r="R2908" s="21"/>
      <c r="W2908"/>
      <c r="AB2908"/>
    </row>
    <row r="2909" spans="1:28" x14ac:dyDescent="0.2">
      <c r="A2909" s="76"/>
      <c r="D2909"/>
      <c r="F2909"/>
      <c r="H2909"/>
      <c r="M2909" s="21"/>
      <c r="R2909" s="21"/>
      <c r="W2909"/>
      <c r="AB2909"/>
    </row>
    <row r="2910" spans="1:28" x14ac:dyDescent="0.2">
      <c r="A2910" s="76"/>
      <c r="D2910"/>
      <c r="F2910"/>
      <c r="H2910"/>
      <c r="M2910" s="21"/>
      <c r="R2910" s="21"/>
      <c r="W2910"/>
      <c r="AB2910"/>
    </row>
    <row r="2911" spans="1:28" x14ac:dyDescent="0.2">
      <c r="A2911" s="76"/>
      <c r="D2911"/>
      <c r="F2911"/>
      <c r="H2911"/>
      <c r="M2911" s="21"/>
      <c r="R2911" s="21"/>
      <c r="W2911"/>
      <c r="AB2911"/>
    </row>
    <row r="2912" spans="1:28" x14ac:dyDescent="0.2">
      <c r="A2912" s="76"/>
      <c r="D2912"/>
      <c r="F2912"/>
      <c r="H2912"/>
      <c r="M2912" s="21"/>
      <c r="R2912" s="21"/>
      <c r="W2912"/>
      <c r="AB2912"/>
    </row>
    <row r="2913" spans="1:28" x14ac:dyDescent="0.2">
      <c r="A2913" s="76"/>
      <c r="D2913"/>
      <c r="F2913"/>
      <c r="H2913"/>
      <c r="M2913" s="21"/>
      <c r="R2913" s="21"/>
      <c r="W2913"/>
      <c r="AB2913"/>
    </row>
    <row r="2914" spans="1:28" x14ac:dyDescent="0.2">
      <c r="A2914" s="76"/>
      <c r="D2914"/>
      <c r="F2914"/>
      <c r="H2914"/>
      <c r="M2914" s="21"/>
      <c r="R2914" s="21"/>
      <c r="W2914"/>
      <c r="AB2914"/>
    </row>
    <row r="2915" spans="1:28" x14ac:dyDescent="0.2">
      <c r="A2915" s="76"/>
      <c r="D2915"/>
      <c r="F2915"/>
      <c r="H2915"/>
      <c r="M2915" s="21"/>
      <c r="R2915" s="21"/>
      <c r="W2915"/>
      <c r="AB2915"/>
    </row>
    <row r="2916" spans="1:28" x14ac:dyDescent="0.2">
      <c r="A2916" s="76"/>
      <c r="D2916"/>
      <c r="F2916"/>
      <c r="H2916"/>
      <c r="M2916" s="21"/>
      <c r="R2916" s="21"/>
      <c r="W2916"/>
      <c r="AB2916"/>
    </row>
    <row r="2917" spans="1:28" x14ac:dyDescent="0.2">
      <c r="A2917" s="76"/>
      <c r="D2917"/>
      <c r="F2917"/>
      <c r="H2917"/>
      <c r="M2917" s="21"/>
      <c r="R2917" s="21"/>
      <c r="W2917"/>
      <c r="AB2917"/>
    </row>
    <row r="2918" spans="1:28" x14ac:dyDescent="0.2">
      <c r="A2918" s="76"/>
      <c r="D2918"/>
      <c r="F2918"/>
      <c r="H2918"/>
      <c r="M2918" s="21"/>
      <c r="R2918" s="21"/>
      <c r="W2918"/>
      <c r="AB2918"/>
    </row>
    <row r="2919" spans="1:28" x14ac:dyDescent="0.2">
      <c r="A2919" s="76"/>
      <c r="D2919"/>
      <c r="F2919"/>
      <c r="H2919"/>
      <c r="M2919" s="21"/>
      <c r="R2919" s="21"/>
      <c r="W2919"/>
      <c r="AB2919"/>
    </row>
    <row r="2920" spans="1:28" x14ac:dyDescent="0.2">
      <c r="A2920" s="76"/>
      <c r="D2920"/>
      <c r="F2920"/>
      <c r="H2920"/>
      <c r="M2920" s="21"/>
      <c r="R2920" s="21"/>
      <c r="W2920"/>
      <c r="AB2920"/>
    </row>
    <row r="2921" spans="1:28" x14ac:dyDescent="0.2">
      <c r="A2921" s="76"/>
      <c r="D2921"/>
      <c r="F2921"/>
      <c r="H2921"/>
      <c r="M2921" s="21"/>
      <c r="R2921" s="21"/>
      <c r="W2921"/>
      <c r="AB2921"/>
    </row>
    <row r="2922" spans="1:28" x14ac:dyDescent="0.2">
      <c r="A2922" s="76"/>
      <c r="D2922"/>
      <c r="F2922"/>
      <c r="H2922"/>
      <c r="M2922" s="21"/>
      <c r="R2922" s="21"/>
      <c r="W2922"/>
      <c r="AB2922"/>
    </row>
    <row r="2923" spans="1:28" x14ac:dyDescent="0.2">
      <c r="A2923" s="76"/>
      <c r="D2923"/>
      <c r="F2923"/>
      <c r="H2923"/>
      <c r="M2923" s="21"/>
      <c r="R2923" s="21"/>
      <c r="W2923"/>
      <c r="AB2923"/>
    </row>
    <row r="2924" spans="1:28" x14ac:dyDescent="0.2">
      <c r="A2924" s="76"/>
      <c r="D2924"/>
      <c r="F2924"/>
      <c r="H2924"/>
      <c r="M2924" s="21"/>
      <c r="R2924" s="21"/>
      <c r="W2924"/>
      <c r="AB2924"/>
    </row>
    <row r="2925" spans="1:28" x14ac:dyDescent="0.2">
      <c r="A2925" s="76"/>
      <c r="D2925"/>
      <c r="F2925"/>
      <c r="H2925"/>
      <c r="M2925" s="21"/>
      <c r="R2925" s="21"/>
      <c r="W2925"/>
      <c r="AB2925"/>
    </row>
    <row r="2926" spans="1:28" x14ac:dyDescent="0.2">
      <c r="A2926" s="76"/>
      <c r="D2926"/>
      <c r="F2926"/>
      <c r="H2926"/>
      <c r="M2926" s="21"/>
      <c r="R2926" s="21"/>
      <c r="W2926"/>
      <c r="AB2926"/>
    </row>
    <row r="2927" spans="1:28" x14ac:dyDescent="0.2">
      <c r="A2927" s="76"/>
      <c r="D2927"/>
      <c r="F2927"/>
      <c r="H2927"/>
      <c r="M2927" s="21"/>
      <c r="R2927" s="21"/>
      <c r="W2927"/>
      <c r="AB2927"/>
    </row>
    <row r="2928" spans="1:28" x14ac:dyDescent="0.2">
      <c r="A2928" s="76"/>
      <c r="D2928"/>
      <c r="F2928"/>
      <c r="H2928"/>
      <c r="M2928" s="21"/>
      <c r="R2928" s="21"/>
      <c r="W2928"/>
      <c r="AB2928"/>
    </row>
    <row r="2929" spans="1:28" x14ac:dyDescent="0.2">
      <c r="A2929" s="76"/>
      <c r="D2929"/>
      <c r="F2929"/>
      <c r="H2929"/>
      <c r="M2929" s="21"/>
      <c r="R2929" s="21"/>
      <c r="W2929"/>
      <c r="AB2929"/>
    </row>
    <row r="2930" spans="1:28" x14ac:dyDescent="0.2">
      <c r="A2930" s="76"/>
      <c r="D2930"/>
      <c r="F2930"/>
      <c r="H2930"/>
      <c r="M2930" s="21"/>
      <c r="R2930" s="21"/>
      <c r="W2930"/>
      <c r="AB2930"/>
    </row>
    <row r="2931" spans="1:28" x14ac:dyDescent="0.2">
      <c r="A2931" s="76"/>
      <c r="D2931"/>
      <c r="F2931"/>
      <c r="H2931"/>
      <c r="M2931" s="21"/>
      <c r="R2931" s="21"/>
      <c r="W2931"/>
      <c r="AB2931"/>
    </row>
    <row r="2932" spans="1:28" x14ac:dyDescent="0.2">
      <c r="A2932" s="76"/>
      <c r="D2932"/>
      <c r="F2932"/>
      <c r="H2932"/>
      <c r="M2932" s="21"/>
      <c r="R2932" s="21"/>
      <c r="W2932"/>
      <c r="AB2932"/>
    </row>
    <row r="2933" spans="1:28" x14ac:dyDescent="0.2">
      <c r="A2933" s="76"/>
      <c r="D2933"/>
      <c r="F2933"/>
      <c r="H2933"/>
      <c r="M2933" s="21"/>
      <c r="R2933" s="21"/>
      <c r="W2933"/>
      <c r="AB2933"/>
    </row>
    <row r="2934" spans="1:28" x14ac:dyDescent="0.2">
      <c r="A2934" s="76"/>
      <c r="D2934"/>
      <c r="F2934"/>
      <c r="H2934"/>
      <c r="M2934" s="21"/>
      <c r="R2934" s="21"/>
      <c r="W2934"/>
      <c r="AB2934"/>
    </row>
    <row r="2935" spans="1:28" x14ac:dyDescent="0.2">
      <c r="A2935" s="76"/>
      <c r="D2935"/>
      <c r="F2935"/>
      <c r="H2935"/>
      <c r="M2935" s="21"/>
      <c r="R2935" s="21"/>
      <c r="W2935"/>
      <c r="AB2935"/>
    </row>
    <row r="2936" spans="1:28" x14ac:dyDescent="0.2">
      <c r="A2936" s="76"/>
      <c r="D2936"/>
      <c r="F2936"/>
      <c r="H2936"/>
      <c r="M2936" s="21"/>
      <c r="R2936" s="21"/>
      <c r="W2936"/>
      <c r="AB2936"/>
    </row>
    <row r="2937" spans="1:28" x14ac:dyDescent="0.2">
      <c r="A2937" s="76"/>
      <c r="D2937"/>
      <c r="F2937"/>
      <c r="H2937"/>
      <c r="M2937" s="21"/>
      <c r="R2937" s="21"/>
      <c r="W2937"/>
      <c r="AB2937"/>
    </row>
    <row r="2938" spans="1:28" x14ac:dyDescent="0.2">
      <c r="A2938" s="76"/>
      <c r="D2938"/>
      <c r="F2938"/>
      <c r="H2938"/>
      <c r="M2938" s="21"/>
      <c r="R2938" s="21"/>
      <c r="W2938"/>
      <c r="AB2938"/>
    </row>
    <row r="2939" spans="1:28" x14ac:dyDescent="0.2">
      <c r="A2939" s="76"/>
      <c r="D2939"/>
      <c r="F2939"/>
      <c r="H2939"/>
      <c r="M2939" s="21"/>
      <c r="R2939" s="21"/>
      <c r="W2939"/>
      <c r="AB2939"/>
    </row>
    <row r="2940" spans="1:28" x14ac:dyDescent="0.2">
      <c r="A2940" s="76"/>
      <c r="D2940"/>
      <c r="F2940"/>
      <c r="H2940"/>
      <c r="M2940" s="21"/>
      <c r="R2940" s="21"/>
      <c r="W2940"/>
      <c r="AB2940"/>
    </row>
    <row r="2941" spans="1:28" x14ac:dyDescent="0.2">
      <c r="A2941" s="76"/>
      <c r="D2941"/>
      <c r="F2941"/>
      <c r="H2941"/>
      <c r="M2941" s="21"/>
      <c r="R2941" s="21"/>
      <c r="W2941"/>
      <c r="AB2941"/>
    </row>
    <row r="2942" spans="1:28" x14ac:dyDescent="0.2">
      <c r="A2942" s="76"/>
      <c r="D2942"/>
      <c r="F2942"/>
      <c r="H2942"/>
      <c r="M2942" s="21"/>
      <c r="R2942" s="21"/>
      <c r="W2942"/>
      <c r="AB2942"/>
    </row>
    <row r="2943" spans="1:28" x14ac:dyDescent="0.2">
      <c r="A2943" s="76"/>
      <c r="D2943"/>
      <c r="F2943"/>
      <c r="H2943"/>
      <c r="M2943" s="21"/>
      <c r="R2943" s="21"/>
      <c r="W2943"/>
      <c r="AB2943"/>
    </row>
    <row r="2944" spans="1:28" x14ac:dyDescent="0.2">
      <c r="A2944" s="76"/>
      <c r="D2944"/>
      <c r="F2944"/>
      <c r="H2944"/>
      <c r="M2944" s="21"/>
      <c r="R2944" s="21"/>
      <c r="W2944"/>
      <c r="AB2944"/>
    </row>
    <row r="2945" spans="1:28" x14ac:dyDescent="0.2">
      <c r="A2945" s="76"/>
      <c r="D2945"/>
      <c r="F2945"/>
      <c r="H2945"/>
      <c r="M2945" s="21"/>
      <c r="R2945" s="21"/>
      <c r="W2945"/>
      <c r="AB2945"/>
    </row>
    <row r="2946" spans="1:28" x14ac:dyDescent="0.2">
      <c r="A2946" s="76"/>
      <c r="D2946"/>
      <c r="F2946"/>
      <c r="H2946"/>
      <c r="M2946" s="21"/>
      <c r="R2946" s="21"/>
      <c r="W2946"/>
      <c r="AB2946"/>
    </row>
    <row r="2947" spans="1:28" x14ac:dyDescent="0.2">
      <c r="A2947" s="76"/>
      <c r="D2947"/>
      <c r="F2947"/>
      <c r="H2947"/>
      <c r="M2947" s="21"/>
      <c r="R2947" s="21"/>
      <c r="W2947"/>
      <c r="AB2947"/>
    </row>
    <row r="2948" spans="1:28" x14ac:dyDescent="0.2">
      <c r="A2948" s="76"/>
      <c r="D2948"/>
      <c r="F2948"/>
      <c r="H2948"/>
      <c r="M2948" s="21"/>
      <c r="R2948" s="21"/>
      <c r="W2948"/>
      <c r="AB2948"/>
    </row>
    <row r="2949" spans="1:28" x14ac:dyDescent="0.2">
      <c r="A2949" s="76"/>
      <c r="D2949"/>
      <c r="F2949"/>
      <c r="H2949"/>
      <c r="M2949" s="21"/>
      <c r="R2949" s="21"/>
      <c r="W2949"/>
      <c r="AB2949"/>
    </row>
    <row r="2950" spans="1:28" x14ac:dyDescent="0.2">
      <c r="A2950" s="76"/>
      <c r="D2950"/>
      <c r="F2950"/>
      <c r="H2950"/>
      <c r="M2950" s="21"/>
      <c r="R2950" s="21"/>
      <c r="W2950"/>
      <c r="AB2950"/>
    </row>
    <row r="2951" spans="1:28" x14ac:dyDescent="0.2">
      <c r="A2951" s="76"/>
      <c r="D2951"/>
      <c r="F2951"/>
      <c r="H2951"/>
      <c r="M2951" s="21"/>
      <c r="R2951" s="21"/>
      <c r="W2951"/>
      <c r="AB2951"/>
    </row>
    <row r="2952" spans="1:28" x14ac:dyDescent="0.2">
      <c r="A2952" s="76"/>
      <c r="D2952"/>
      <c r="F2952"/>
      <c r="H2952"/>
      <c r="M2952" s="21"/>
      <c r="R2952" s="21"/>
      <c r="W2952"/>
      <c r="AB2952"/>
    </row>
    <row r="2953" spans="1:28" x14ac:dyDescent="0.2">
      <c r="A2953" s="76"/>
      <c r="D2953"/>
      <c r="F2953"/>
      <c r="H2953"/>
      <c r="M2953" s="21"/>
      <c r="R2953" s="21"/>
      <c r="W2953"/>
      <c r="AB2953"/>
    </row>
    <row r="2954" spans="1:28" x14ac:dyDescent="0.2">
      <c r="A2954" s="76"/>
      <c r="D2954"/>
      <c r="F2954"/>
      <c r="H2954"/>
      <c r="M2954" s="21"/>
      <c r="R2954" s="21"/>
      <c r="W2954"/>
      <c r="AB2954"/>
    </row>
    <row r="2955" spans="1:28" x14ac:dyDescent="0.2">
      <c r="A2955" s="76"/>
      <c r="D2955"/>
      <c r="F2955"/>
      <c r="H2955"/>
      <c r="M2955" s="21"/>
      <c r="R2955" s="21"/>
      <c r="W2955"/>
      <c r="AB2955"/>
    </row>
    <row r="2956" spans="1:28" x14ac:dyDescent="0.2">
      <c r="A2956" s="76"/>
      <c r="D2956"/>
      <c r="F2956"/>
      <c r="H2956"/>
      <c r="M2956" s="21"/>
      <c r="R2956" s="21"/>
      <c r="W2956"/>
      <c r="AB2956"/>
    </row>
    <row r="2957" spans="1:28" x14ac:dyDescent="0.2">
      <c r="A2957" s="76"/>
      <c r="D2957"/>
      <c r="F2957"/>
      <c r="H2957"/>
      <c r="M2957" s="21"/>
      <c r="R2957" s="21"/>
      <c r="W2957"/>
      <c r="AB2957"/>
    </row>
    <row r="2958" spans="1:28" x14ac:dyDescent="0.2">
      <c r="A2958" s="76"/>
      <c r="D2958"/>
      <c r="F2958"/>
      <c r="H2958"/>
      <c r="M2958" s="21"/>
      <c r="R2958" s="21"/>
      <c r="W2958"/>
      <c r="AB2958"/>
    </row>
    <row r="2959" spans="1:28" x14ac:dyDescent="0.2">
      <c r="A2959" s="76"/>
      <c r="D2959"/>
      <c r="F2959"/>
      <c r="H2959"/>
      <c r="M2959" s="21"/>
      <c r="R2959" s="21"/>
      <c r="W2959"/>
      <c r="AB2959"/>
    </row>
    <row r="2960" spans="1:28" x14ac:dyDescent="0.2">
      <c r="A2960" s="76"/>
      <c r="D2960"/>
      <c r="F2960"/>
      <c r="H2960"/>
      <c r="M2960" s="21"/>
      <c r="R2960" s="21"/>
      <c r="W2960"/>
      <c r="AB2960"/>
    </row>
    <row r="2961" spans="1:28" x14ac:dyDescent="0.2">
      <c r="A2961" s="76"/>
      <c r="D2961"/>
      <c r="F2961"/>
      <c r="H2961"/>
      <c r="M2961" s="21"/>
      <c r="R2961" s="21"/>
      <c r="W2961"/>
      <c r="AB2961"/>
    </row>
    <row r="2962" spans="1:28" x14ac:dyDescent="0.2">
      <c r="A2962" s="76"/>
      <c r="D2962"/>
      <c r="F2962"/>
      <c r="H2962"/>
      <c r="M2962" s="21"/>
      <c r="R2962" s="21"/>
      <c r="W2962"/>
      <c r="AB2962"/>
    </row>
    <row r="2963" spans="1:28" x14ac:dyDescent="0.2">
      <c r="A2963" s="76"/>
      <c r="D2963"/>
      <c r="F2963"/>
      <c r="H2963"/>
      <c r="M2963" s="21"/>
      <c r="R2963" s="21"/>
      <c r="W2963"/>
      <c r="AB2963"/>
    </row>
    <row r="2964" spans="1:28" x14ac:dyDescent="0.2">
      <c r="A2964" s="76"/>
      <c r="D2964"/>
      <c r="F2964"/>
      <c r="H2964"/>
      <c r="M2964" s="21"/>
      <c r="R2964" s="21"/>
      <c r="W2964"/>
      <c r="AB2964"/>
    </row>
    <row r="2965" spans="1:28" x14ac:dyDescent="0.2">
      <c r="A2965" s="76"/>
      <c r="D2965"/>
      <c r="F2965"/>
      <c r="H2965"/>
      <c r="M2965" s="21"/>
      <c r="R2965" s="21"/>
      <c r="W2965"/>
      <c r="AB2965"/>
    </row>
    <row r="2966" spans="1:28" x14ac:dyDescent="0.2">
      <c r="A2966" s="76"/>
      <c r="D2966"/>
      <c r="F2966"/>
      <c r="H2966"/>
      <c r="M2966" s="21"/>
      <c r="R2966" s="21"/>
      <c r="W2966"/>
      <c r="AB2966"/>
    </row>
    <row r="2967" spans="1:28" x14ac:dyDescent="0.2">
      <c r="A2967" s="76"/>
      <c r="D2967"/>
      <c r="F2967"/>
      <c r="H2967"/>
      <c r="M2967" s="21"/>
      <c r="R2967" s="21"/>
      <c r="W2967"/>
      <c r="AB2967"/>
    </row>
    <row r="2968" spans="1:28" x14ac:dyDescent="0.2">
      <c r="A2968" s="76"/>
      <c r="D2968"/>
      <c r="F2968"/>
      <c r="H2968"/>
      <c r="M2968" s="21"/>
      <c r="R2968" s="21"/>
      <c r="W2968"/>
      <c r="AB2968"/>
    </row>
    <row r="2969" spans="1:28" x14ac:dyDescent="0.2">
      <c r="A2969" s="76"/>
      <c r="D2969"/>
      <c r="F2969"/>
      <c r="H2969"/>
      <c r="M2969" s="21"/>
      <c r="R2969" s="21"/>
      <c r="W2969"/>
      <c r="AB2969"/>
    </row>
    <row r="2970" spans="1:28" x14ac:dyDescent="0.2">
      <c r="A2970" s="76"/>
      <c r="D2970"/>
      <c r="F2970"/>
      <c r="H2970"/>
      <c r="M2970" s="21"/>
      <c r="R2970" s="21"/>
      <c r="W2970"/>
      <c r="AB2970"/>
    </row>
    <row r="2971" spans="1:28" x14ac:dyDescent="0.2">
      <c r="A2971" s="76"/>
      <c r="D2971"/>
      <c r="F2971"/>
      <c r="H2971"/>
      <c r="M2971" s="21"/>
      <c r="R2971" s="21"/>
      <c r="W2971"/>
      <c r="AB2971"/>
    </row>
    <row r="2972" spans="1:28" x14ac:dyDescent="0.2">
      <c r="A2972" s="76"/>
      <c r="D2972"/>
      <c r="F2972"/>
      <c r="H2972"/>
      <c r="M2972" s="21"/>
      <c r="R2972" s="21"/>
      <c r="W2972"/>
      <c r="AB2972"/>
    </row>
    <row r="2973" spans="1:28" x14ac:dyDescent="0.2">
      <c r="A2973" s="76"/>
      <c r="D2973"/>
      <c r="F2973"/>
      <c r="H2973"/>
      <c r="M2973" s="21"/>
      <c r="R2973" s="21"/>
      <c r="W2973"/>
      <c r="AB2973"/>
    </row>
    <row r="2974" spans="1:28" x14ac:dyDescent="0.2">
      <c r="A2974" s="76"/>
      <c r="D2974"/>
      <c r="F2974"/>
      <c r="H2974"/>
      <c r="M2974" s="21"/>
      <c r="R2974" s="21"/>
      <c r="W2974"/>
      <c r="AB2974"/>
    </row>
    <row r="2975" spans="1:28" x14ac:dyDescent="0.2">
      <c r="A2975" s="76"/>
      <c r="D2975"/>
      <c r="F2975"/>
      <c r="H2975"/>
      <c r="M2975" s="21"/>
      <c r="R2975" s="21"/>
      <c r="W2975"/>
      <c r="AB2975"/>
    </row>
    <row r="2976" spans="1:28" x14ac:dyDescent="0.2">
      <c r="A2976" s="76"/>
      <c r="D2976"/>
      <c r="F2976"/>
      <c r="H2976"/>
      <c r="M2976" s="21"/>
      <c r="R2976" s="21"/>
      <c r="W2976"/>
      <c r="AB2976"/>
    </row>
    <row r="2977" spans="1:28" x14ac:dyDescent="0.2">
      <c r="A2977" s="76"/>
      <c r="D2977"/>
      <c r="F2977"/>
      <c r="H2977"/>
      <c r="M2977" s="21"/>
      <c r="R2977" s="21"/>
      <c r="W2977"/>
      <c r="AB2977"/>
    </row>
    <row r="2978" spans="1:28" x14ac:dyDescent="0.2">
      <c r="A2978" s="76"/>
      <c r="D2978"/>
      <c r="F2978"/>
      <c r="H2978"/>
      <c r="M2978" s="21"/>
      <c r="R2978" s="21"/>
      <c r="W2978"/>
      <c r="AB2978"/>
    </row>
    <row r="2979" spans="1:28" x14ac:dyDescent="0.2">
      <c r="A2979" s="76"/>
      <c r="D2979"/>
      <c r="F2979"/>
      <c r="H2979"/>
      <c r="M2979" s="21"/>
      <c r="R2979" s="21"/>
      <c r="W2979"/>
      <c r="AB2979"/>
    </row>
    <row r="2980" spans="1:28" x14ac:dyDescent="0.2">
      <c r="A2980" s="76"/>
      <c r="D2980"/>
      <c r="F2980"/>
      <c r="H2980"/>
      <c r="M2980" s="21"/>
      <c r="R2980" s="21"/>
      <c r="W2980"/>
      <c r="AB2980"/>
    </row>
    <row r="2981" spans="1:28" x14ac:dyDescent="0.2">
      <c r="A2981" s="76"/>
      <c r="D2981"/>
      <c r="F2981"/>
      <c r="H2981"/>
      <c r="M2981" s="21"/>
      <c r="R2981" s="21"/>
      <c r="W2981"/>
      <c r="AB2981"/>
    </row>
    <row r="2982" spans="1:28" x14ac:dyDescent="0.2">
      <c r="A2982" s="76"/>
      <c r="D2982"/>
      <c r="F2982"/>
      <c r="H2982"/>
      <c r="M2982" s="21"/>
      <c r="R2982" s="21"/>
      <c r="W2982"/>
      <c r="AB2982"/>
    </row>
    <row r="2983" spans="1:28" x14ac:dyDescent="0.2">
      <c r="A2983" s="76"/>
      <c r="D2983"/>
      <c r="F2983"/>
      <c r="H2983"/>
      <c r="M2983" s="21"/>
      <c r="R2983" s="21"/>
      <c r="W2983"/>
      <c r="AB2983"/>
    </row>
    <row r="2984" spans="1:28" x14ac:dyDescent="0.2">
      <c r="A2984" s="76"/>
      <c r="D2984"/>
      <c r="F2984"/>
      <c r="H2984"/>
      <c r="M2984" s="21"/>
      <c r="R2984" s="21"/>
      <c r="W2984"/>
      <c r="AB2984"/>
    </row>
    <row r="2985" spans="1:28" x14ac:dyDescent="0.2">
      <c r="A2985" s="76"/>
      <c r="D2985"/>
      <c r="F2985"/>
      <c r="H2985"/>
      <c r="M2985" s="21"/>
      <c r="R2985" s="21"/>
      <c r="W2985"/>
      <c r="AB2985"/>
    </row>
    <row r="2986" spans="1:28" x14ac:dyDescent="0.2">
      <c r="A2986" s="76"/>
      <c r="D2986"/>
      <c r="F2986"/>
      <c r="H2986"/>
      <c r="M2986" s="21"/>
      <c r="R2986" s="21"/>
      <c r="W2986"/>
      <c r="AB2986"/>
    </row>
    <row r="2987" spans="1:28" x14ac:dyDescent="0.2">
      <c r="A2987" s="76"/>
      <c r="D2987"/>
      <c r="F2987"/>
      <c r="H2987"/>
      <c r="M2987" s="21"/>
      <c r="R2987" s="21"/>
      <c r="W2987"/>
      <c r="AB2987"/>
    </row>
    <row r="2988" spans="1:28" x14ac:dyDescent="0.2">
      <c r="A2988" s="76"/>
      <c r="D2988"/>
      <c r="F2988"/>
      <c r="H2988"/>
      <c r="M2988" s="21"/>
      <c r="R2988" s="21"/>
      <c r="W2988"/>
      <c r="AB2988"/>
    </row>
    <row r="2989" spans="1:28" x14ac:dyDescent="0.2">
      <c r="A2989" s="76"/>
      <c r="D2989"/>
      <c r="F2989"/>
      <c r="H2989"/>
      <c r="M2989" s="21"/>
      <c r="R2989" s="21"/>
      <c r="W2989"/>
      <c r="AB2989"/>
    </row>
    <row r="2990" spans="1:28" x14ac:dyDescent="0.2">
      <c r="A2990" s="76"/>
      <c r="D2990"/>
      <c r="F2990"/>
      <c r="H2990"/>
      <c r="M2990" s="21"/>
      <c r="R2990" s="21"/>
      <c r="W2990"/>
      <c r="AB2990"/>
    </row>
    <row r="2991" spans="1:28" x14ac:dyDescent="0.2">
      <c r="A2991" s="76"/>
      <c r="D2991"/>
      <c r="F2991"/>
      <c r="H2991"/>
      <c r="M2991" s="21"/>
      <c r="R2991" s="21"/>
      <c r="W2991"/>
      <c r="AB2991"/>
    </row>
    <row r="2992" spans="1:28" x14ac:dyDescent="0.2">
      <c r="A2992" s="76"/>
      <c r="D2992"/>
      <c r="F2992"/>
      <c r="H2992"/>
      <c r="M2992" s="21"/>
      <c r="R2992" s="21"/>
      <c r="W2992"/>
      <c r="AB2992"/>
    </row>
    <row r="2993" spans="1:28" x14ac:dyDescent="0.2">
      <c r="A2993" s="76"/>
      <c r="D2993"/>
      <c r="F2993"/>
      <c r="H2993"/>
      <c r="M2993" s="21"/>
      <c r="R2993" s="21"/>
      <c r="W2993"/>
      <c r="AB2993"/>
    </row>
    <row r="2994" spans="1:28" x14ac:dyDescent="0.2">
      <c r="A2994" s="76"/>
      <c r="D2994"/>
      <c r="F2994"/>
      <c r="H2994"/>
      <c r="M2994" s="21"/>
      <c r="R2994" s="21"/>
      <c r="W2994"/>
      <c r="AB2994"/>
    </row>
    <row r="2995" spans="1:28" x14ac:dyDescent="0.2">
      <c r="A2995" s="76"/>
      <c r="D2995"/>
      <c r="F2995"/>
      <c r="H2995"/>
      <c r="M2995" s="21"/>
      <c r="R2995" s="21"/>
      <c r="W2995"/>
      <c r="AB2995"/>
    </row>
    <row r="2996" spans="1:28" x14ac:dyDescent="0.2">
      <c r="A2996" s="76"/>
      <c r="D2996"/>
      <c r="F2996"/>
      <c r="H2996"/>
      <c r="M2996" s="21"/>
      <c r="R2996" s="21"/>
      <c r="W2996"/>
      <c r="AB2996"/>
    </row>
    <row r="2997" spans="1:28" x14ac:dyDescent="0.2">
      <c r="A2997" s="76"/>
      <c r="D2997"/>
      <c r="F2997"/>
      <c r="H2997"/>
      <c r="M2997" s="21"/>
      <c r="R2997" s="21"/>
      <c r="W2997"/>
      <c r="AB2997"/>
    </row>
    <row r="2998" spans="1:28" x14ac:dyDescent="0.2">
      <c r="A2998" s="76"/>
      <c r="D2998"/>
      <c r="F2998"/>
      <c r="H2998"/>
      <c r="M2998" s="21"/>
      <c r="R2998" s="21"/>
      <c r="W2998"/>
      <c r="AB2998"/>
    </row>
    <row r="2999" spans="1:28" x14ac:dyDescent="0.2">
      <c r="A2999" s="76"/>
      <c r="D2999"/>
      <c r="F2999"/>
      <c r="H2999"/>
      <c r="M2999" s="21"/>
      <c r="R2999" s="21"/>
      <c r="W2999"/>
      <c r="AB2999"/>
    </row>
    <row r="3000" spans="1:28" x14ac:dyDescent="0.2">
      <c r="A3000" s="76"/>
      <c r="D3000"/>
      <c r="F3000"/>
      <c r="H3000"/>
      <c r="M3000" s="21"/>
      <c r="R3000" s="21"/>
      <c r="W3000"/>
      <c r="AB3000"/>
    </row>
    <row r="3001" spans="1:28" x14ac:dyDescent="0.2">
      <c r="A3001" s="76"/>
      <c r="D3001"/>
      <c r="F3001"/>
      <c r="H3001"/>
      <c r="M3001" s="21"/>
      <c r="R3001" s="21"/>
      <c r="W3001"/>
      <c r="AB3001"/>
    </row>
    <row r="3002" spans="1:28" x14ac:dyDescent="0.2">
      <c r="A3002" s="76"/>
      <c r="D3002"/>
      <c r="F3002"/>
      <c r="H3002"/>
      <c r="M3002" s="21"/>
      <c r="R3002" s="21"/>
      <c r="W3002"/>
      <c r="AB3002"/>
    </row>
    <row r="3003" spans="1:28" x14ac:dyDescent="0.2">
      <c r="A3003" s="76"/>
      <c r="D3003"/>
      <c r="F3003"/>
      <c r="H3003"/>
      <c r="M3003" s="21"/>
      <c r="R3003" s="21"/>
      <c r="W3003"/>
      <c r="AB3003"/>
    </row>
    <row r="3004" spans="1:28" x14ac:dyDescent="0.2">
      <c r="A3004" s="76"/>
      <c r="D3004"/>
      <c r="F3004"/>
      <c r="H3004"/>
      <c r="M3004" s="21"/>
      <c r="R3004" s="21"/>
      <c r="W3004"/>
      <c r="AB3004"/>
    </row>
    <row r="3005" spans="1:28" x14ac:dyDescent="0.2">
      <c r="A3005" s="76"/>
      <c r="D3005"/>
      <c r="F3005"/>
      <c r="H3005"/>
      <c r="M3005" s="21"/>
      <c r="R3005" s="21"/>
      <c r="W3005"/>
      <c r="AB3005"/>
    </row>
    <row r="3006" spans="1:28" x14ac:dyDescent="0.2">
      <c r="A3006" s="76"/>
      <c r="D3006"/>
      <c r="F3006"/>
      <c r="H3006"/>
      <c r="M3006" s="21"/>
      <c r="R3006" s="21"/>
      <c r="W3006"/>
      <c r="AB3006"/>
    </row>
    <row r="3007" spans="1:28" x14ac:dyDescent="0.2">
      <c r="A3007" s="76"/>
      <c r="D3007"/>
      <c r="F3007"/>
      <c r="H3007"/>
      <c r="M3007" s="21"/>
      <c r="R3007" s="21"/>
      <c r="W3007"/>
      <c r="AB3007"/>
    </row>
    <row r="3008" spans="1:28" x14ac:dyDescent="0.2">
      <c r="A3008" s="76"/>
      <c r="D3008"/>
      <c r="F3008"/>
      <c r="H3008"/>
      <c r="M3008" s="21"/>
      <c r="R3008" s="21"/>
      <c r="W3008"/>
      <c r="AB3008"/>
    </row>
    <row r="3009" spans="1:28" x14ac:dyDescent="0.2">
      <c r="A3009" s="76"/>
      <c r="D3009"/>
      <c r="F3009"/>
      <c r="H3009"/>
      <c r="M3009" s="21"/>
      <c r="R3009" s="21"/>
      <c r="W3009"/>
      <c r="AB3009"/>
    </row>
    <row r="3010" spans="1:28" x14ac:dyDescent="0.2">
      <c r="A3010" s="76"/>
      <c r="D3010"/>
      <c r="F3010"/>
      <c r="H3010"/>
      <c r="M3010" s="21"/>
      <c r="R3010" s="21"/>
      <c r="W3010"/>
      <c r="AB3010"/>
    </row>
    <row r="3011" spans="1:28" x14ac:dyDescent="0.2">
      <c r="A3011" s="76"/>
      <c r="D3011"/>
      <c r="F3011"/>
      <c r="H3011"/>
      <c r="M3011" s="21"/>
      <c r="R3011" s="21"/>
      <c r="W3011"/>
      <c r="AB3011"/>
    </row>
    <row r="3012" spans="1:28" x14ac:dyDescent="0.2">
      <c r="A3012" s="76"/>
      <c r="D3012"/>
      <c r="F3012"/>
      <c r="H3012"/>
      <c r="M3012" s="21"/>
      <c r="R3012" s="21"/>
      <c r="W3012"/>
      <c r="AB3012"/>
    </row>
    <row r="3013" spans="1:28" x14ac:dyDescent="0.2">
      <c r="A3013" s="76"/>
      <c r="D3013"/>
      <c r="F3013"/>
      <c r="H3013"/>
      <c r="M3013" s="21"/>
      <c r="R3013" s="21"/>
      <c r="W3013"/>
      <c r="AB3013"/>
    </row>
    <row r="3014" spans="1:28" x14ac:dyDescent="0.2">
      <c r="A3014" s="76"/>
      <c r="D3014"/>
      <c r="F3014"/>
      <c r="H3014"/>
      <c r="M3014" s="21"/>
      <c r="R3014" s="21"/>
      <c r="W3014"/>
      <c r="AB3014"/>
    </row>
    <row r="3015" spans="1:28" x14ac:dyDescent="0.2">
      <c r="A3015" s="76"/>
      <c r="D3015"/>
      <c r="F3015"/>
      <c r="H3015"/>
      <c r="M3015" s="21"/>
      <c r="R3015" s="21"/>
      <c r="W3015"/>
      <c r="AB3015"/>
    </row>
    <row r="3016" spans="1:28" x14ac:dyDescent="0.2">
      <c r="A3016" s="76"/>
      <c r="D3016"/>
      <c r="F3016"/>
      <c r="H3016"/>
      <c r="M3016" s="21"/>
      <c r="R3016" s="21"/>
      <c r="W3016"/>
      <c r="AB3016"/>
    </row>
    <row r="3017" spans="1:28" x14ac:dyDescent="0.2">
      <c r="A3017" s="76"/>
      <c r="D3017"/>
      <c r="F3017"/>
      <c r="H3017"/>
      <c r="M3017" s="21"/>
      <c r="R3017" s="21"/>
      <c r="W3017"/>
      <c r="AB3017"/>
    </row>
    <row r="3018" spans="1:28" x14ac:dyDescent="0.2">
      <c r="A3018" s="76"/>
      <c r="D3018"/>
      <c r="F3018"/>
      <c r="H3018"/>
      <c r="M3018" s="21"/>
      <c r="R3018" s="21"/>
      <c r="W3018"/>
      <c r="AB3018"/>
    </row>
    <row r="3019" spans="1:28" x14ac:dyDescent="0.2">
      <c r="A3019" s="76"/>
      <c r="D3019"/>
      <c r="F3019"/>
      <c r="H3019"/>
      <c r="M3019" s="21"/>
      <c r="R3019" s="21"/>
      <c r="W3019"/>
      <c r="AB3019"/>
    </row>
    <row r="3020" spans="1:28" x14ac:dyDescent="0.2">
      <c r="A3020" s="76"/>
      <c r="D3020"/>
      <c r="F3020"/>
      <c r="H3020"/>
      <c r="M3020" s="21"/>
      <c r="R3020" s="21"/>
      <c r="W3020"/>
      <c r="AB3020"/>
    </row>
    <row r="3021" spans="1:28" x14ac:dyDescent="0.2">
      <c r="A3021" s="76"/>
      <c r="D3021"/>
      <c r="F3021"/>
      <c r="H3021"/>
      <c r="M3021" s="21"/>
      <c r="R3021" s="21"/>
      <c r="W3021"/>
      <c r="AB3021"/>
    </row>
    <row r="3022" spans="1:28" x14ac:dyDescent="0.2">
      <c r="A3022" s="76"/>
      <c r="D3022"/>
      <c r="F3022"/>
      <c r="H3022"/>
      <c r="M3022" s="21"/>
      <c r="R3022" s="21"/>
      <c r="W3022"/>
      <c r="AB3022"/>
    </row>
    <row r="3023" spans="1:28" x14ac:dyDescent="0.2">
      <c r="A3023" s="76"/>
      <c r="D3023"/>
      <c r="F3023"/>
      <c r="H3023"/>
      <c r="M3023" s="21"/>
      <c r="R3023" s="21"/>
      <c r="W3023"/>
      <c r="AB3023"/>
    </row>
    <row r="3024" spans="1:28" x14ac:dyDescent="0.2">
      <c r="A3024" s="76"/>
      <c r="D3024"/>
      <c r="F3024"/>
      <c r="H3024"/>
      <c r="M3024" s="21"/>
      <c r="R3024" s="21"/>
      <c r="W3024"/>
      <c r="AB3024"/>
    </row>
    <row r="3025" spans="1:28" x14ac:dyDescent="0.2">
      <c r="A3025" s="76"/>
      <c r="D3025"/>
      <c r="F3025"/>
      <c r="H3025"/>
      <c r="M3025" s="21"/>
      <c r="R3025" s="21"/>
      <c r="W3025"/>
      <c r="AB3025"/>
    </row>
    <row r="3026" spans="1:28" x14ac:dyDescent="0.2">
      <c r="A3026" s="76"/>
      <c r="D3026"/>
      <c r="F3026"/>
      <c r="H3026"/>
      <c r="M3026" s="21"/>
      <c r="R3026" s="21"/>
      <c r="W3026"/>
      <c r="AB3026"/>
    </row>
    <row r="3027" spans="1:28" x14ac:dyDescent="0.2">
      <c r="A3027" s="76"/>
      <c r="D3027"/>
      <c r="F3027"/>
      <c r="H3027"/>
      <c r="M3027" s="21"/>
      <c r="R3027" s="21"/>
      <c r="W3027"/>
      <c r="AB3027"/>
    </row>
    <row r="3028" spans="1:28" x14ac:dyDescent="0.2">
      <c r="A3028" s="76"/>
      <c r="D3028"/>
      <c r="F3028"/>
      <c r="H3028"/>
      <c r="M3028" s="21"/>
      <c r="R3028" s="21"/>
      <c r="W3028"/>
      <c r="AB3028"/>
    </row>
    <row r="3029" spans="1:28" x14ac:dyDescent="0.2">
      <c r="A3029" s="76"/>
      <c r="D3029"/>
      <c r="F3029"/>
      <c r="H3029"/>
      <c r="M3029" s="21"/>
      <c r="R3029" s="21"/>
      <c r="W3029"/>
      <c r="AB3029"/>
    </row>
    <row r="3030" spans="1:28" x14ac:dyDescent="0.2">
      <c r="A3030" s="76"/>
      <c r="D3030"/>
      <c r="F3030"/>
      <c r="H3030"/>
      <c r="M3030" s="21"/>
      <c r="R3030" s="21"/>
      <c r="W3030"/>
      <c r="AB3030"/>
    </row>
    <row r="3031" spans="1:28" x14ac:dyDescent="0.2">
      <c r="A3031" s="76"/>
      <c r="D3031"/>
      <c r="F3031"/>
      <c r="H3031"/>
      <c r="M3031" s="21"/>
      <c r="R3031" s="21"/>
      <c r="W3031"/>
      <c r="AB3031"/>
    </row>
    <row r="3032" spans="1:28" x14ac:dyDescent="0.2">
      <c r="A3032" s="76"/>
      <c r="D3032"/>
      <c r="F3032"/>
      <c r="H3032"/>
      <c r="M3032" s="21"/>
      <c r="R3032" s="21"/>
      <c r="W3032"/>
      <c r="AB3032"/>
    </row>
    <row r="3033" spans="1:28" x14ac:dyDescent="0.2">
      <c r="A3033" s="76"/>
      <c r="D3033"/>
      <c r="F3033"/>
      <c r="H3033"/>
      <c r="M3033" s="21"/>
      <c r="R3033" s="21"/>
      <c r="W3033"/>
      <c r="AB3033"/>
    </row>
    <row r="3034" spans="1:28" x14ac:dyDescent="0.2">
      <c r="A3034" s="76"/>
      <c r="D3034"/>
      <c r="F3034"/>
      <c r="H3034"/>
      <c r="M3034" s="21"/>
      <c r="R3034" s="21"/>
      <c r="W3034"/>
      <c r="AB3034"/>
    </row>
    <row r="3035" spans="1:28" x14ac:dyDescent="0.2">
      <c r="A3035" s="76"/>
      <c r="D3035"/>
      <c r="F3035"/>
      <c r="H3035"/>
      <c r="M3035" s="21"/>
      <c r="R3035" s="21"/>
      <c r="W3035"/>
      <c r="AB3035"/>
    </row>
    <row r="3036" spans="1:28" x14ac:dyDescent="0.2">
      <c r="A3036" s="76"/>
      <c r="D3036"/>
      <c r="F3036"/>
      <c r="H3036"/>
      <c r="M3036" s="21"/>
      <c r="R3036" s="21"/>
      <c r="W3036"/>
      <c r="AB3036"/>
    </row>
    <row r="3037" spans="1:28" x14ac:dyDescent="0.2">
      <c r="A3037" s="76"/>
      <c r="D3037"/>
      <c r="F3037"/>
      <c r="H3037"/>
      <c r="M3037" s="21"/>
      <c r="R3037" s="21"/>
      <c r="W3037"/>
      <c r="AB3037"/>
    </row>
    <row r="3038" spans="1:28" x14ac:dyDescent="0.2">
      <c r="A3038" s="76"/>
      <c r="D3038"/>
      <c r="F3038"/>
      <c r="H3038"/>
      <c r="M3038" s="21"/>
      <c r="R3038" s="21"/>
      <c r="W3038"/>
      <c r="AB3038"/>
    </row>
    <row r="3039" spans="1:28" x14ac:dyDescent="0.2">
      <c r="A3039" s="76"/>
      <c r="D3039"/>
      <c r="F3039"/>
      <c r="H3039"/>
      <c r="M3039" s="21"/>
      <c r="R3039" s="21"/>
      <c r="W3039"/>
      <c r="AB3039"/>
    </row>
    <row r="3040" spans="1:28" x14ac:dyDescent="0.2">
      <c r="A3040" s="76"/>
      <c r="D3040"/>
      <c r="F3040"/>
      <c r="H3040"/>
      <c r="M3040" s="21"/>
      <c r="R3040" s="21"/>
      <c r="W3040"/>
      <c r="AB3040"/>
    </row>
    <row r="3041" spans="1:28" x14ac:dyDescent="0.2">
      <c r="A3041" s="76"/>
      <c r="D3041"/>
      <c r="F3041"/>
      <c r="H3041"/>
      <c r="M3041" s="21"/>
      <c r="R3041" s="21"/>
      <c r="W3041"/>
      <c r="AB3041"/>
    </row>
    <row r="3042" spans="1:28" x14ac:dyDescent="0.2">
      <c r="A3042" s="76"/>
      <c r="D3042"/>
      <c r="F3042"/>
      <c r="H3042"/>
      <c r="M3042" s="21"/>
      <c r="R3042" s="21"/>
      <c r="W3042"/>
      <c r="AB3042"/>
    </row>
    <row r="3043" spans="1:28" x14ac:dyDescent="0.2">
      <c r="A3043" s="76"/>
      <c r="D3043"/>
      <c r="F3043"/>
      <c r="H3043"/>
      <c r="M3043" s="21"/>
      <c r="R3043" s="21"/>
      <c r="W3043"/>
      <c r="AB3043"/>
    </row>
    <row r="3044" spans="1:28" x14ac:dyDescent="0.2">
      <c r="A3044" s="76"/>
      <c r="D3044"/>
      <c r="F3044"/>
      <c r="H3044"/>
      <c r="M3044" s="21"/>
      <c r="R3044" s="21"/>
      <c r="W3044"/>
      <c r="AB3044"/>
    </row>
    <row r="3045" spans="1:28" x14ac:dyDescent="0.2">
      <c r="A3045" s="76"/>
      <c r="D3045"/>
      <c r="F3045"/>
      <c r="H3045"/>
      <c r="M3045" s="21"/>
      <c r="R3045" s="21"/>
      <c r="W3045"/>
      <c r="AB3045"/>
    </row>
    <row r="3046" spans="1:28" x14ac:dyDescent="0.2">
      <c r="A3046" s="76"/>
      <c r="D3046"/>
      <c r="F3046"/>
      <c r="H3046"/>
      <c r="M3046" s="21"/>
      <c r="R3046" s="21"/>
      <c r="W3046"/>
      <c r="AB3046"/>
    </row>
    <row r="3047" spans="1:28" x14ac:dyDescent="0.2">
      <c r="A3047" s="76"/>
      <c r="D3047"/>
      <c r="F3047"/>
      <c r="H3047"/>
      <c r="M3047" s="21"/>
      <c r="R3047" s="21"/>
      <c r="W3047"/>
      <c r="AB3047"/>
    </row>
    <row r="3048" spans="1:28" x14ac:dyDescent="0.2">
      <c r="A3048" s="76"/>
      <c r="D3048"/>
      <c r="F3048"/>
      <c r="H3048"/>
      <c r="M3048" s="21"/>
      <c r="R3048" s="21"/>
      <c r="W3048"/>
      <c r="AB3048"/>
    </row>
    <row r="3049" spans="1:28" x14ac:dyDescent="0.2">
      <c r="A3049" s="76"/>
      <c r="D3049"/>
      <c r="F3049"/>
      <c r="H3049"/>
      <c r="M3049" s="21"/>
      <c r="R3049" s="21"/>
      <c r="W3049"/>
      <c r="AB3049"/>
    </row>
    <row r="3050" spans="1:28" x14ac:dyDescent="0.2">
      <c r="A3050" s="76"/>
      <c r="D3050"/>
      <c r="F3050"/>
      <c r="H3050"/>
      <c r="M3050" s="21"/>
      <c r="R3050" s="21"/>
      <c r="W3050"/>
      <c r="AB3050"/>
    </row>
    <row r="3051" spans="1:28" x14ac:dyDescent="0.2">
      <c r="A3051" s="76"/>
      <c r="D3051"/>
      <c r="F3051"/>
      <c r="H3051"/>
      <c r="M3051" s="21"/>
      <c r="R3051" s="21"/>
      <c r="W3051"/>
      <c r="AB3051"/>
    </row>
    <row r="3052" spans="1:28" x14ac:dyDescent="0.2">
      <c r="A3052" s="76"/>
      <c r="D3052"/>
      <c r="F3052"/>
      <c r="H3052"/>
      <c r="M3052" s="21"/>
      <c r="R3052" s="21"/>
      <c r="W3052"/>
      <c r="AB3052"/>
    </row>
    <row r="3053" spans="1:28" x14ac:dyDescent="0.2">
      <c r="A3053" s="76"/>
      <c r="D3053"/>
      <c r="F3053"/>
      <c r="H3053"/>
      <c r="M3053" s="21"/>
      <c r="R3053" s="21"/>
      <c r="W3053"/>
      <c r="AB3053"/>
    </row>
    <row r="3054" spans="1:28" x14ac:dyDescent="0.2">
      <c r="A3054" s="76"/>
      <c r="D3054"/>
      <c r="F3054"/>
      <c r="H3054"/>
      <c r="M3054" s="21"/>
      <c r="R3054" s="21"/>
      <c r="W3054"/>
      <c r="AB3054"/>
    </row>
    <row r="3055" spans="1:28" x14ac:dyDescent="0.2">
      <c r="A3055" s="76"/>
      <c r="D3055"/>
      <c r="F3055"/>
      <c r="H3055"/>
      <c r="M3055" s="21"/>
      <c r="R3055" s="21"/>
      <c r="W3055"/>
      <c r="AB3055"/>
    </row>
    <row r="3056" spans="1:28" x14ac:dyDescent="0.2">
      <c r="A3056" s="76"/>
      <c r="D3056"/>
      <c r="F3056"/>
      <c r="H3056"/>
      <c r="M3056" s="21"/>
      <c r="R3056" s="21"/>
      <c r="W3056"/>
      <c r="AB3056"/>
    </row>
    <row r="3057" spans="1:28" x14ac:dyDescent="0.2">
      <c r="A3057" s="76"/>
      <c r="D3057"/>
      <c r="F3057"/>
      <c r="H3057"/>
      <c r="M3057" s="21"/>
      <c r="R3057" s="21"/>
      <c r="W3057"/>
      <c r="AB3057"/>
    </row>
    <row r="3058" spans="1:28" x14ac:dyDescent="0.2">
      <c r="A3058" s="76"/>
      <c r="D3058"/>
      <c r="F3058"/>
      <c r="H3058"/>
      <c r="M3058" s="21"/>
      <c r="R3058" s="21"/>
      <c r="W3058"/>
      <c r="AB3058"/>
    </row>
    <row r="3059" spans="1:28" x14ac:dyDescent="0.2">
      <c r="A3059" s="76"/>
      <c r="D3059"/>
      <c r="F3059"/>
      <c r="H3059"/>
      <c r="M3059" s="21"/>
      <c r="R3059" s="21"/>
      <c r="W3059"/>
      <c r="AB3059"/>
    </row>
    <row r="3060" spans="1:28" x14ac:dyDescent="0.2">
      <c r="A3060" s="76"/>
      <c r="D3060"/>
      <c r="F3060"/>
      <c r="H3060"/>
      <c r="M3060" s="21"/>
      <c r="R3060" s="21"/>
      <c r="W3060"/>
      <c r="AB3060"/>
    </row>
    <row r="3061" spans="1:28" x14ac:dyDescent="0.2">
      <c r="A3061" s="76"/>
      <c r="D3061"/>
      <c r="F3061"/>
      <c r="H3061"/>
      <c r="M3061" s="21"/>
      <c r="R3061" s="21"/>
      <c r="W3061"/>
      <c r="AB3061"/>
    </row>
    <row r="3062" spans="1:28" x14ac:dyDescent="0.2">
      <c r="A3062" s="76"/>
      <c r="D3062"/>
      <c r="F3062"/>
      <c r="H3062"/>
      <c r="M3062" s="21"/>
      <c r="R3062" s="21"/>
      <c r="W3062"/>
      <c r="AB3062"/>
    </row>
    <row r="3063" spans="1:28" x14ac:dyDescent="0.2">
      <c r="A3063" s="76"/>
      <c r="D3063"/>
      <c r="F3063"/>
      <c r="H3063"/>
      <c r="M3063" s="21"/>
      <c r="R3063" s="21"/>
      <c r="W3063"/>
      <c r="AB3063"/>
    </row>
    <row r="3064" spans="1:28" x14ac:dyDescent="0.2">
      <c r="A3064" s="76"/>
      <c r="D3064"/>
      <c r="F3064"/>
      <c r="H3064"/>
      <c r="M3064" s="21"/>
      <c r="R3064" s="21"/>
      <c r="W3064"/>
      <c r="AB3064"/>
    </row>
    <row r="3065" spans="1:28" x14ac:dyDescent="0.2">
      <c r="A3065" s="76"/>
      <c r="D3065"/>
      <c r="F3065"/>
      <c r="H3065"/>
      <c r="M3065" s="21"/>
      <c r="R3065" s="21"/>
      <c r="W3065"/>
      <c r="AB3065"/>
    </row>
    <row r="3066" spans="1:28" x14ac:dyDescent="0.2">
      <c r="A3066" s="76"/>
      <c r="D3066"/>
      <c r="F3066"/>
      <c r="H3066"/>
      <c r="M3066" s="21"/>
      <c r="R3066" s="21"/>
      <c r="W3066"/>
      <c r="AB3066"/>
    </row>
    <row r="3067" spans="1:28" x14ac:dyDescent="0.2">
      <c r="A3067" s="76"/>
      <c r="D3067"/>
      <c r="F3067"/>
      <c r="H3067"/>
      <c r="M3067" s="21"/>
      <c r="R3067" s="21"/>
      <c r="W3067"/>
      <c r="AB3067"/>
    </row>
    <row r="3068" spans="1:28" x14ac:dyDescent="0.2">
      <c r="A3068" s="76"/>
      <c r="D3068"/>
      <c r="F3068"/>
      <c r="H3068"/>
      <c r="M3068" s="21"/>
      <c r="R3068" s="21"/>
      <c r="W3068"/>
      <c r="AB3068"/>
    </row>
    <row r="3069" spans="1:28" x14ac:dyDescent="0.2">
      <c r="A3069" s="76"/>
      <c r="D3069"/>
      <c r="F3069"/>
      <c r="H3069"/>
      <c r="M3069" s="21"/>
      <c r="R3069" s="21"/>
      <c r="W3069"/>
      <c r="AB3069"/>
    </row>
    <row r="3070" spans="1:28" x14ac:dyDescent="0.2">
      <c r="A3070" s="76"/>
      <c r="D3070"/>
      <c r="F3070"/>
      <c r="H3070"/>
      <c r="M3070" s="21"/>
      <c r="R3070" s="21"/>
      <c r="W3070"/>
      <c r="AB3070"/>
    </row>
    <row r="3071" spans="1:28" x14ac:dyDescent="0.2">
      <c r="A3071" s="76"/>
      <c r="D3071"/>
      <c r="F3071"/>
      <c r="H3071"/>
      <c r="M3071" s="21"/>
      <c r="R3071" s="21"/>
      <c r="W3071"/>
      <c r="AB3071"/>
    </row>
    <row r="3072" spans="1:28" x14ac:dyDescent="0.2">
      <c r="A3072" s="76"/>
      <c r="D3072"/>
      <c r="F3072"/>
      <c r="H3072"/>
      <c r="M3072" s="21"/>
      <c r="R3072" s="21"/>
      <c r="W3072"/>
      <c r="AB3072"/>
    </row>
    <row r="3073" spans="1:28" x14ac:dyDescent="0.2">
      <c r="A3073" s="76"/>
      <c r="D3073"/>
      <c r="F3073"/>
      <c r="H3073"/>
      <c r="M3073" s="21"/>
      <c r="R3073" s="21"/>
      <c r="W3073"/>
      <c r="AB3073"/>
    </row>
    <row r="3074" spans="1:28" x14ac:dyDescent="0.2">
      <c r="A3074" s="76"/>
      <c r="D3074"/>
      <c r="F3074"/>
      <c r="H3074"/>
      <c r="M3074" s="21"/>
      <c r="R3074" s="21"/>
      <c r="W3074"/>
      <c r="AB3074"/>
    </row>
    <row r="3075" spans="1:28" x14ac:dyDescent="0.2">
      <c r="A3075" s="76"/>
      <c r="D3075"/>
      <c r="F3075"/>
      <c r="H3075"/>
      <c r="M3075" s="21"/>
      <c r="R3075" s="21"/>
      <c r="W3075"/>
      <c r="AB3075"/>
    </row>
    <row r="3076" spans="1:28" x14ac:dyDescent="0.2">
      <c r="A3076" s="76"/>
      <c r="D3076"/>
      <c r="F3076"/>
      <c r="H3076"/>
      <c r="M3076" s="21"/>
      <c r="R3076" s="21"/>
      <c r="W3076"/>
      <c r="AB3076"/>
    </row>
    <row r="3077" spans="1:28" x14ac:dyDescent="0.2">
      <c r="A3077" s="76"/>
      <c r="D3077"/>
      <c r="F3077"/>
      <c r="H3077"/>
      <c r="M3077" s="21"/>
      <c r="R3077" s="21"/>
      <c r="W3077"/>
      <c r="AB3077"/>
    </row>
    <row r="3078" spans="1:28" x14ac:dyDescent="0.2">
      <c r="A3078" s="76"/>
      <c r="D3078"/>
      <c r="F3078"/>
      <c r="H3078"/>
      <c r="M3078" s="21"/>
      <c r="R3078" s="21"/>
      <c r="W3078"/>
      <c r="AB3078"/>
    </row>
    <row r="3079" spans="1:28" x14ac:dyDescent="0.2">
      <c r="A3079" s="76"/>
      <c r="D3079"/>
      <c r="F3079"/>
      <c r="H3079"/>
      <c r="M3079" s="21"/>
      <c r="R3079" s="21"/>
      <c r="W3079"/>
      <c r="AB3079"/>
    </row>
    <row r="3080" spans="1:28" x14ac:dyDescent="0.2">
      <c r="A3080" s="76"/>
      <c r="D3080"/>
      <c r="F3080"/>
      <c r="H3080"/>
      <c r="M3080" s="21"/>
      <c r="R3080" s="21"/>
      <c r="W3080"/>
      <c r="AB3080"/>
    </row>
    <row r="3081" spans="1:28" x14ac:dyDescent="0.2">
      <c r="A3081" s="76"/>
      <c r="D3081"/>
      <c r="F3081"/>
      <c r="H3081"/>
      <c r="M3081" s="21"/>
      <c r="R3081" s="21"/>
      <c r="W3081"/>
      <c r="AB3081"/>
    </row>
    <row r="3082" spans="1:28" x14ac:dyDescent="0.2">
      <c r="A3082" s="76"/>
      <c r="D3082"/>
      <c r="F3082"/>
      <c r="H3082"/>
      <c r="M3082" s="21"/>
      <c r="R3082" s="21"/>
      <c r="W3082"/>
      <c r="AB3082"/>
    </row>
    <row r="3083" spans="1:28" x14ac:dyDescent="0.2">
      <c r="A3083" s="76"/>
      <c r="D3083"/>
      <c r="F3083"/>
      <c r="H3083"/>
      <c r="M3083" s="21"/>
      <c r="R3083" s="21"/>
      <c r="W3083"/>
      <c r="AB3083"/>
    </row>
    <row r="3084" spans="1:28" x14ac:dyDescent="0.2">
      <c r="A3084" s="76"/>
      <c r="D3084"/>
      <c r="F3084"/>
      <c r="H3084"/>
      <c r="M3084" s="21"/>
      <c r="R3084" s="21"/>
      <c r="W3084"/>
      <c r="AB3084"/>
    </row>
    <row r="3085" spans="1:28" x14ac:dyDescent="0.2">
      <c r="A3085" s="76"/>
      <c r="D3085"/>
      <c r="F3085"/>
      <c r="H3085"/>
      <c r="M3085" s="21"/>
      <c r="R3085" s="21"/>
      <c r="W3085"/>
      <c r="AB3085"/>
    </row>
    <row r="3086" spans="1:28" x14ac:dyDescent="0.2">
      <c r="A3086" s="76"/>
      <c r="D3086"/>
      <c r="F3086"/>
      <c r="H3086"/>
      <c r="M3086" s="21"/>
      <c r="R3086" s="21"/>
      <c r="W3086"/>
      <c r="AB3086"/>
    </row>
    <row r="3087" spans="1:28" x14ac:dyDescent="0.2">
      <c r="A3087" s="76"/>
      <c r="D3087"/>
      <c r="F3087"/>
      <c r="H3087"/>
      <c r="M3087" s="21"/>
      <c r="R3087" s="21"/>
      <c r="W3087"/>
      <c r="AB3087"/>
    </row>
    <row r="3088" spans="1:28" x14ac:dyDescent="0.2">
      <c r="A3088" s="76"/>
      <c r="D3088"/>
      <c r="F3088"/>
      <c r="H3088"/>
      <c r="M3088" s="21"/>
      <c r="R3088" s="21"/>
      <c r="W3088"/>
      <c r="AB3088"/>
    </row>
    <row r="3089" spans="1:28" x14ac:dyDescent="0.2">
      <c r="A3089" s="76"/>
      <c r="D3089"/>
      <c r="F3089"/>
      <c r="H3089"/>
      <c r="M3089" s="21"/>
      <c r="R3089" s="21"/>
      <c r="W3089"/>
      <c r="AB3089"/>
    </row>
    <row r="3090" spans="1:28" x14ac:dyDescent="0.2">
      <c r="A3090" s="76"/>
      <c r="D3090"/>
      <c r="F3090"/>
      <c r="H3090"/>
      <c r="M3090" s="21"/>
      <c r="R3090" s="21"/>
      <c r="W3090"/>
      <c r="AB3090"/>
    </row>
    <row r="3091" spans="1:28" x14ac:dyDescent="0.2">
      <c r="A3091" s="76"/>
      <c r="D3091"/>
      <c r="F3091"/>
      <c r="H3091"/>
      <c r="M3091" s="21"/>
      <c r="R3091" s="21"/>
      <c r="W3091"/>
      <c r="AB3091"/>
    </row>
    <row r="3092" spans="1:28" x14ac:dyDescent="0.2">
      <c r="A3092" s="76"/>
      <c r="D3092"/>
      <c r="F3092"/>
      <c r="H3092"/>
      <c r="M3092" s="21"/>
      <c r="R3092" s="21"/>
      <c r="W3092"/>
      <c r="AB3092"/>
    </row>
    <row r="3093" spans="1:28" x14ac:dyDescent="0.2">
      <c r="A3093" s="76"/>
      <c r="D3093"/>
      <c r="F3093"/>
      <c r="H3093"/>
      <c r="M3093" s="21"/>
      <c r="R3093" s="21"/>
      <c r="W3093"/>
      <c r="AB3093"/>
    </row>
    <row r="3094" spans="1:28" x14ac:dyDescent="0.2">
      <c r="A3094" s="76"/>
      <c r="D3094"/>
      <c r="F3094"/>
      <c r="H3094"/>
      <c r="M3094" s="21"/>
      <c r="R3094" s="21"/>
      <c r="W3094"/>
      <c r="AB3094"/>
    </row>
    <row r="3095" spans="1:28" x14ac:dyDescent="0.2">
      <c r="A3095" s="76"/>
      <c r="D3095"/>
      <c r="F3095"/>
      <c r="H3095"/>
      <c r="M3095" s="21"/>
      <c r="R3095" s="21"/>
      <c r="W3095"/>
      <c r="AB3095"/>
    </row>
    <row r="3096" spans="1:28" x14ac:dyDescent="0.2">
      <c r="A3096" s="76"/>
      <c r="D3096"/>
      <c r="F3096"/>
      <c r="H3096"/>
      <c r="M3096" s="21"/>
      <c r="R3096" s="21"/>
      <c r="W3096"/>
      <c r="AB3096"/>
    </row>
    <row r="3097" spans="1:28" x14ac:dyDescent="0.2">
      <c r="A3097" s="76"/>
      <c r="D3097"/>
      <c r="F3097"/>
      <c r="H3097"/>
      <c r="M3097" s="21"/>
      <c r="R3097" s="21"/>
      <c r="W3097"/>
      <c r="AB3097"/>
    </row>
    <row r="3098" spans="1:28" x14ac:dyDescent="0.2">
      <c r="A3098" s="76"/>
      <c r="D3098"/>
      <c r="F3098"/>
      <c r="H3098"/>
      <c r="M3098" s="21"/>
      <c r="R3098" s="21"/>
      <c r="W3098"/>
      <c r="AB3098"/>
    </row>
    <row r="3099" spans="1:28" x14ac:dyDescent="0.2">
      <c r="A3099" s="76"/>
      <c r="D3099"/>
      <c r="F3099"/>
      <c r="H3099"/>
      <c r="M3099" s="21"/>
      <c r="R3099" s="21"/>
      <c r="W3099"/>
      <c r="AB3099"/>
    </row>
    <row r="3100" spans="1:28" x14ac:dyDescent="0.2">
      <c r="A3100" s="76"/>
      <c r="D3100"/>
      <c r="F3100"/>
      <c r="H3100"/>
      <c r="M3100" s="21"/>
      <c r="R3100" s="21"/>
      <c r="W3100"/>
      <c r="AB3100"/>
    </row>
    <row r="3101" spans="1:28" x14ac:dyDescent="0.2">
      <c r="A3101" s="76"/>
      <c r="D3101"/>
      <c r="F3101"/>
      <c r="H3101"/>
      <c r="M3101" s="21"/>
      <c r="R3101" s="21"/>
      <c r="W3101"/>
      <c r="AB3101"/>
    </row>
    <row r="3102" spans="1:28" x14ac:dyDescent="0.2">
      <c r="A3102" s="76"/>
      <c r="D3102"/>
      <c r="F3102"/>
      <c r="H3102"/>
      <c r="M3102" s="21"/>
      <c r="R3102" s="21"/>
      <c r="W3102"/>
      <c r="AB3102"/>
    </row>
    <row r="3103" spans="1:28" x14ac:dyDescent="0.2">
      <c r="A3103" s="76"/>
      <c r="D3103"/>
      <c r="F3103"/>
      <c r="H3103"/>
      <c r="M3103" s="21"/>
      <c r="R3103" s="21"/>
      <c r="W3103"/>
      <c r="AB3103"/>
    </row>
    <row r="3104" spans="1:28" x14ac:dyDescent="0.2">
      <c r="A3104" s="76"/>
      <c r="D3104"/>
      <c r="F3104"/>
      <c r="H3104"/>
      <c r="M3104" s="21"/>
      <c r="R3104" s="21"/>
      <c r="W3104"/>
      <c r="AB3104"/>
    </row>
    <row r="3105" spans="1:28" x14ac:dyDescent="0.2">
      <c r="A3105" s="76"/>
      <c r="D3105"/>
      <c r="F3105"/>
      <c r="H3105"/>
      <c r="M3105" s="21"/>
      <c r="R3105" s="21"/>
      <c r="W3105"/>
      <c r="AB3105"/>
    </row>
    <row r="3106" spans="1:28" x14ac:dyDescent="0.2">
      <c r="A3106" s="76"/>
      <c r="D3106"/>
      <c r="F3106"/>
      <c r="H3106"/>
      <c r="M3106" s="21"/>
      <c r="R3106" s="21"/>
      <c r="W3106"/>
      <c r="AB3106"/>
    </row>
    <row r="3107" spans="1:28" x14ac:dyDescent="0.2">
      <c r="A3107" s="76"/>
      <c r="D3107"/>
      <c r="F3107"/>
      <c r="H3107"/>
      <c r="M3107" s="21"/>
      <c r="R3107" s="21"/>
      <c r="W3107"/>
      <c r="AB3107"/>
    </row>
    <row r="3108" spans="1:28" x14ac:dyDescent="0.2">
      <c r="A3108" s="76"/>
      <c r="D3108"/>
      <c r="F3108"/>
      <c r="H3108"/>
      <c r="M3108" s="21"/>
      <c r="R3108" s="21"/>
      <c r="W3108"/>
      <c r="AB3108"/>
    </row>
    <row r="3109" spans="1:28" x14ac:dyDescent="0.2">
      <c r="A3109" s="76"/>
      <c r="D3109"/>
      <c r="F3109"/>
      <c r="H3109"/>
      <c r="M3109" s="21"/>
      <c r="R3109" s="21"/>
      <c r="W3109"/>
      <c r="AB3109"/>
    </row>
    <row r="3110" spans="1:28" x14ac:dyDescent="0.2">
      <c r="A3110" s="76"/>
      <c r="D3110"/>
      <c r="F3110"/>
      <c r="H3110"/>
      <c r="M3110" s="21"/>
      <c r="R3110" s="21"/>
      <c r="W3110"/>
      <c r="AB3110"/>
    </row>
    <row r="3111" spans="1:28" x14ac:dyDescent="0.2">
      <c r="A3111" s="76"/>
      <c r="D3111"/>
      <c r="F3111"/>
      <c r="H3111"/>
      <c r="M3111" s="21"/>
      <c r="R3111" s="21"/>
      <c r="W3111"/>
      <c r="AB3111"/>
    </row>
    <row r="3112" spans="1:28" x14ac:dyDescent="0.2">
      <c r="A3112" s="76"/>
      <c r="D3112"/>
      <c r="F3112"/>
      <c r="H3112"/>
      <c r="M3112" s="21"/>
      <c r="R3112" s="21"/>
      <c r="W3112"/>
      <c r="AB3112"/>
    </row>
    <row r="3113" spans="1:28" x14ac:dyDescent="0.2">
      <c r="A3113" s="76"/>
      <c r="D3113"/>
      <c r="F3113"/>
      <c r="H3113"/>
      <c r="M3113" s="21"/>
      <c r="R3113" s="21"/>
      <c r="W3113"/>
      <c r="AB3113"/>
    </row>
    <row r="3114" spans="1:28" x14ac:dyDescent="0.2">
      <c r="A3114" s="76"/>
      <c r="D3114"/>
      <c r="F3114"/>
      <c r="H3114"/>
      <c r="M3114" s="21"/>
      <c r="R3114" s="21"/>
      <c r="W3114"/>
      <c r="AB3114"/>
    </row>
    <row r="3115" spans="1:28" x14ac:dyDescent="0.2">
      <c r="A3115" s="76"/>
      <c r="D3115"/>
      <c r="F3115"/>
      <c r="H3115"/>
      <c r="M3115" s="21"/>
      <c r="R3115" s="21"/>
      <c r="W3115"/>
      <c r="AB3115"/>
    </row>
    <row r="3116" spans="1:28" x14ac:dyDescent="0.2">
      <c r="A3116" s="76"/>
      <c r="D3116"/>
      <c r="F3116"/>
      <c r="H3116"/>
      <c r="M3116" s="21"/>
      <c r="R3116" s="21"/>
      <c r="W3116"/>
      <c r="AB3116"/>
    </row>
    <row r="3117" spans="1:28" x14ac:dyDescent="0.2">
      <c r="A3117" s="76"/>
      <c r="D3117"/>
      <c r="F3117"/>
      <c r="H3117"/>
      <c r="M3117" s="21"/>
      <c r="R3117" s="21"/>
      <c r="W3117"/>
      <c r="AB3117"/>
    </row>
    <row r="3118" spans="1:28" x14ac:dyDescent="0.2">
      <c r="A3118" s="76"/>
      <c r="D3118"/>
      <c r="F3118"/>
      <c r="H3118"/>
      <c r="M3118" s="21"/>
      <c r="R3118" s="21"/>
      <c r="W3118"/>
      <c r="AB3118"/>
    </row>
    <row r="3119" spans="1:28" x14ac:dyDescent="0.2">
      <c r="A3119" s="76"/>
      <c r="D3119"/>
      <c r="F3119"/>
      <c r="H3119"/>
      <c r="M3119" s="21"/>
      <c r="R3119" s="21"/>
      <c r="W3119"/>
      <c r="AB3119"/>
    </row>
    <row r="3120" spans="1:28" x14ac:dyDescent="0.2">
      <c r="A3120" s="76"/>
      <c r="D3120"/>
      <c r="F3120"/>
      <c r="H3120"/>
      <c r="M3120" s="21"/>
      <c r="R3120" s="21"/>
      <c r="W3120"/>
      <c r="AB3120"/>
    </row>
    <row r="3121" spans="1:28" x14ac:dyDescent="0.2">
      <c r="A3121" s="76"/>
      <c r="D3121"/>
      <c r="F3121"/>
      <c r="H3121"/>
      <c r="M3121" s="21"/>
      <c r="R3121" s="21"/>
      <c r="W3121"/>
      <c r="AB3121"/>
    </row>
    <row r="3122" spans="1:28" x14ac:dyDescent="0.2">
      <c r="A3122" s="76"/>
      <c r="D3122"/>
      <c r="F3122"/>
      <c r="H3122"/>
      <c r="M3122" s="21"/>
      <c r="R3122" s="21"/>
      <c r="W3122"/>
      <c r="AB3122"/>
    </row>
    <row r="3123" spans="1:28" x14ac:dyDescent="0.2">
      <c r="A3123" s="76"/>
      <c r="D3123"/>
      <c r="F3123"/>
      <c r="H3123"/>
      <c r="M3123" s="21"/>
      <c r="R3123" s="21"/>
      <c r="W3123"/>
      <c r="AB3123"/>
    </row>
    <row r="3124" spans="1:28" x14ac:dyDescent="0.2">
      <c r="A3124" s="76"/>
      <c r="D3124"/>
      <c r="F3124"/>
      <c r="H3124"/>
      <c r="M3124" s="21"/>
      <c r="R3124" s="21"/>
      <c r="W3124"/>
      <c r="AB3124"/>
    </row>
    <row r="3125" spans="1:28" x14ac:dyDescent="0.2">
      <c r="A3125" s="76"/>
      <c r="D3125"/>
      <c r="F3125"/>
      <c r="H3125"/>
      <c r="M3125" s="21"/>
      <c r="R3125" s="21"/>
      <c r="W3125"/>
      <c r="AB3125"/>
    </row>
    <row r="3126" spans="1:28" x14ac:dyDescent="0.2">
      <c r="A3126" s="76"/>
      <c r="D3126"/>
      <c r="F3126"/>
      <c r="H3126"/>
      <c r="M3126" s="21"/>
      <c r="R3126" s="21"/>
      <c r="W3126"/>
      <c r="AB3126"/>
    </row>
    <row r="3127" spans="1:28" x14ac:dyDescent="0.2">
      <c r="A3127" s="76"/>
      <c r="D3127"/>
      <c r="F3127"/>
      <c r="H3127"/>
      <c r="M3127" s="21"/>
      <c r="R3127" s="21"/>
      <c r="W3127"/>
      <c r="AB3127"/>
    </row>
    <row r="3128" spans="1:28" x14ac:dyDescent="0.2">
      <c r="A3128" s="76"/>
      <c r="D3128"/>
      <c r="F3128"/>
      <c r="H3128"/>
      <c r="M3128" s="21"/>
      <c r="R3128" s="21"/>
      <c r="W3128"/>
      <c r="AB3128"/>
    </row>
    <row r="3129" spans="1:28" x14ac:dyDescent="0.2">
      <c r="A3129" s="76"/>
      <c r="D3129"/>
      <c r="F3129"/>
      <c r="H3129"/>
      <c r="M3129" s="21"/>
      <c r="R3129" s="21"/>
      <c r="W3129"/>
      <c r="AB3129"/>
    </row>
    <row r="3130" spans="1:28" x14ac:dyDescent="0.2">
      <c r="A3130" s="76"/>
      <c r="D3130"/>
      <c r="F3130"/>
      <c r="H3130"/>
      <c r="M3130" s="21"/>
      <c r="R3130" s="21"/>
      <c r="W3130"/>
      <c r="AB3130"/>
    </row>
    <row r="3131" spans="1:28" x14ac:dyDescent="0.2">
      <c r="A3131" s="76"/>
      <c r="D3131"/>
      <c r="F3131"/>
      <c r="H3131"/>
      <c r="M3131" s="21"/>
      <c r="R3131" s="21"/>
      <c r="W3131"/>
      <c r="AB3131"/>
    </row>
    <row r="3132" spans="1:28" x14ac:dyDescent="0.2">
      <c r="A3132" s="76"/>
      <c r="D3132"/>
      <c r="F3132"/>
      <c r="H3132"/>
      <c r="M3132" s="21"/>
      <c r="R3132" s="21"/>
      <c r="W3132"/>
      <c r="AB3132"/>
    </row>
    <row r="3133" spans="1:28" x14ac:dyDescent="0.2">
      <c r="A3133" s="76"/>
      <c r="D3133"/>
      <c r="F3133"/>
      <c r="H3133"/>
      <c r="M3133" s="21"/>
      <c r="R3133" s="21"/>
      <c r="W3133"/>
      <c r="AB3133"/>
    </row>
    <row r="3134" spans="1:28" x14ac:dyDescent="0.2">
      <c r="A3134" s="76"/>
      <c r="D3134"/>
      <c r="F3134"/>
      <c r="H3134"/>
      <c r="M3134" s="21"/>
      <c r="R3134" s="21"/>
      <c r="W3134"/>
      <c r="AB3134"/>
    </row>
    <row r="3135" spans="1:28" x14ac:dyDescent="0.2">
      <c r="A3135" s="76"/>
      <c r="D3135"/>
      <c r="F3135"/>
      <c r="H3135"/>
      <c r="M3135" s="21"/>
      <c r="R3135" s="21"/>
      <c r="W3135"/>
      <c r="AB3135"/>
    </row>
    <row r="3136" spans="1:28" x14ac:dyDescent="0.2">
      <c r="A3136" s="76"/>
      <c r="D3136"/>
      <c r="F3136"/>
      <c r="H3136"/>
      <c r="M3136" s="21"/>
      <c r="R3136" s="21"/>
      <c r="W3136"/>
      <c r="AB3136"/>
    </row>
    <row r="3137" spans="1:28" x14ac:dyDescent="0.2">
      <c r="A3137" s="76"/>
      <c r="D3137"/>
      <c r="F3137"/>
      <c r="H3137"/>
      <c r="M3137" s="21"/>
      <c r="R3137" s="21"/>
      <c r="W3137"/>
      <c r="AB3137"/>
    </row>
    <row r="3138" spans="1:28" x14ac:dyDescent="0.2">
      <c r="A3138" s="76"/>
      <c r="D3138"/>
      <c r="F3138"/>
      <c r="H3138"/>
      <c r="M3138" s="21"/>
      <c r="R3138" s="21"/>
      <c r="W3138"/>
      <c r="AB3138"/>
    </row>
    <row r="3139" spans="1:28" x14ac:dyDescent="0.2">
      <c r="A3139" s="76"/>
      <c r="D3139"/>
      <c r="F3139"/>
      <c r="H3139"/>
      <c r="M3139" s="21"/>
      <c r="R3139" s="21"/>
      <c r="W3139"/>
      <c r="AB3139"/>
    </row>
    <row r="3140" spans="1:28" x14ac:dyDescent="0.2">
      <c r="A3140" s="76"/>
      <c r="D3140"/>
      <c r="F3140"/>
      <c r="H3140"/>
      <c r="M3140" s="21"/>
      <c r="R3140" s="21"/>
      <c r="W3140"/>
      <c r="AB3140"/>
    </row>
    <row r="3141" spans="1:28" x14ac:dyDescent="0.2">
      <c r="A3141" s="76"/>
      <c r="D3141"/>
      <c r="F3141"/>
      <c r="H3141"/>
      <c r="M3141" s="21"/>
      <c r="R3141" s="21"/>
      <c r="W3141"/>
      <c r="AB3141"/>
    </row>
    <row r="3142" spans="1:28" x14ac:dyDescent="0.2">
      <c r="A3142" s="76"/>
      <c r="D3142"/>
      <c r="F3142"/>
      <c r="H3142"/>
      <c r="M3142" s="21"/>
      <c r="R3142" s="21"/>
      <c r="W3142"/>
      <c r="AB3142"/>
    </row>
    <row r="3143" spans="1:28" x14ac:dyDescent="0.2">
      <c r="A3143" s="76"/>
      <c r="D3143"/>
      <c r="F3143"/>
      <c r="H3143"/>
      <c r="M3143" s="21"/>
      <c r="R3143" s="21"/>
      <c r="W3143"/>
      <c r="AB3143"/>
    </row>
    <row r="3144" spans="1:28" x14ac:dyDescent="0.2">
      <c r="A3144" s="76"/>
      <c r="D3144"/>
      <c r="F3144"/>
      <c r="H3144"/>
      <c r="M3144" s="21"/>
      <c r="R3144" s="21"/>
      <c r="W3144"/>
      <c r="AB3144"/>
    </row>
    <row r="3145" spans="1:28" x14ac:dyDescent="0.2">
      <c r="A3145" s="76"/>
      <c r="D3145"/>
      <c r="F3145"/>
      <c r="H3145"/>
      <c r="M3145" s="21"/>
      <c r="R3145" s="21"/>
      <c r="W3145"/>
      <c r="AB3145"/>
    </row>
    <row r="3146" spans="1:28" x14ac:dyDescent="0.2">
      <c r="A3146" s="76"/>
      <c r="D3146"/>
      <c r="F3146"/>
      <c r="H3146"/>
      <c r="M3146" s="21"/>
      <c r="R3146" s="21"/>
      <c r="W3146"/>
      <c r="AB3146"/>
    </row>
    <row r="3147" spans="1:28" x14ac:dyDescent="0.2">
      <c r="A3147" s="76"/>
      <c r="D3147"/>
      <c r="F3147"/>
      <c r="H3147"/>
      <c r="M3147" s="21"/>
      <c r="R3147" s="21"/>
      <c r="W3147"/>
      <c r="AB3147"/>
    </row>
    <row r="3148" spans="1:28" x14ac:dyDescent="0.2">
      <c r="A3148" s="76"/>
      <c r="D3148"/>
      <c r="F3148"/>
      <c r="H3148"/>
      <c r="M3148" s="21"/>
      <c r="R3148" s="21"/>
      <c r="W3148"/>
      <c r="AB3148"/>
    </row>
    <row r="3149" spans="1:28" x14ac:dyDescent="0.2">
      <c r="A3149" s="76"/>
      <c r="D3149"/>
      <c r="F3149"/>
      <c r="H3149"/>
      <c r="M3149" s="21"/>
      <c r="R3149" s="21"/>
      <c r="W3149"/>
      <c r="AB3149"/>
    </row>
    <row r="3150" spans="1:28" x14ac:dyDescent="0.2">
      <c r="A3150" s="76"/>
      <c r="D3150"/>
      <c r="F3150"/>
      <c r="H3150"/>
      <c r="M3150" s="21"/>
      <c r="R3150" s="21"/>
      <c r="W3150"/>
      <c r="AB3150"/>
    </row>
    <row r="3151" spans="1:28" x14ac:dyDescent="0.2">
      <c r="A3151" s="76"/>
      <c r="D3151"/>
      <c r="F3151"/>
      <c r="H3151"/>
      <c r="M3151" s="21"/>
      <c r="R3151" s="21"/>
      <c r="W3151"/>
      <c r="AB3151"/>
    </row>
    <row r="3152" spans="1:28" x14ac:dyDescent="0.2">
      <c r="A3152" s="76"/>
      <c r="D3152"/>
      <c r="F3152"/>
      <c r="H3152"/>
      <c r="M3152" s="21"/>
      <c r="R3152" s="21"/>
      <c r="W3152"/>
      <c r="AB3152"/>
    </row>
    <row r="3153" spans="1:28" x14ac:dyDescent="0.2">
      <c r="A3153" s="76"/>
      <c r="D3153"/>
      <c r="F3153"/>
      <c r="H3153"/>
      <c r="M3153" s="21"/>
      <c r="R3153" s="21"/>
      <c r="W3153"/>
      <c r="AB3153"/>
    </row>
    <row r="3154" spans="1:28" x14ac:dyDescent="0.2">
      <c r="A3154" s="76"/>
      <c r="D3154"/>
      <c r="F3154"/>
      <c r="H3154"/>
      <c r="M3154" s="21"/>
      <c r="R3154" s="21"/>
      <c r="W3154"/>
      <c r="AB3154"/>
    </row>
    <row r="3155" spans="1:28" x14ac:dyDescent="0.2">
      <c r="A3155" s="76"/>
      <c r="D3155"/>
      <c r="F3155"/>
      <c r="H3155"/>
      <c r="M3155" s="21"/>
      <c r="R3155" s="21"/>
      <c r="W3155"/>
      <c r="AB3155"/>
    </row>
    <row r="3156" spans="1:28" x14ac:dyDescent="0.2">
      <c r="A3156" s="76"/>
      <c r="D3156"/>
      <c r="F3156"/>
      <c r="H3156"/>
      <c r="M3156" s="21"/>
      <c r="R3156" s="21"/>
      <c r="W3156"/>
      <c r="AB3156"/>
    </row>
    <row r="3157" spans="1:28" x14ac:dyDescent="0.2">
      <c r="A3157" s="76"/>
      <c r="D3157"/>
      <c r="F3157"/>
      <c r="H3157"/>
      <c r="M3157" s="21"/>
      <c r="R3157" s="21"/>
      <c r="W3157"/>
      <c r="AB3157"/>
    </row>
    <row r="3158" spans="1:28" x14ac:dyDescent="0.2">
      <c r="A3158" s="76"/>
      <c r="D3158"/>
      <c r="F3158"/>
      <c r="H3158"/>
      <c r="M3158" s="21"/>
      <c r="R3158" s="21"/>
      <c r="W3158"/>
      <c r="AB3158"/>
    </row>
    <row r="3159" spans="1:28" x14ac:dyDescent="0.2">
      <c r="A3159" s="76"/>
      <c r="D3159"/>
      <c r="F3159"/>
      <c r="H3159"/>
      <c r="M3159" s="21"/>
      <c r="R3159" s="21"/>
      <c r="W3159"/>
      <c r="AB3159"/>
    </row>
    <row r="3160" spans="1:28" x14ac:dyDescent="0.2">
      <c r="A3160" s="76"/>
      <c r="D3160"/>
      <c r="F3160"/>
      <c r="H3160"/>
      <c r="M3160" s="21"/>
      <c r="R3160" s="21"/>
      <c r="W3160"/>
      <c r="AB3160"/>
    </row>
    <row r="3161" spans="1:28" x14ac:dyDescent="0.2">
      <c r="A3161" s="76"/>
      <c r="D3161"/>
      <c r="F3161"/>
      <c r="H3161"/>
      <c r="M3161" s="21"/>
      <c r="R3161" s="21"/>
      <c r="W3161"/>
      <c r="AB3161"/>
    </row>
    <row r="3162" spans="1:28" x14ac:dyDescent="0.2">
      <c r="A3162" s="76"/>
      <c r="D3162"/>
      <c r="F3162"/>
      <c r="H3162"/>
      <c r="M3162" s="21"/>
      <c r="R3162" s="21"/>
      <c r="W3162"/>
      <c r="AB3162"/>
    </row>
    <row r="3163" spans="1:28" x14ac:dyDescent="0.2">
      <c r="A3163" s="76"/>
      <c r="D3163"/>
      <c r="F3163"/>
      <c r="H3163"/>
      <c r="M3163" s="21"/>
      <c r="R3163" s="21"/>
      <c r="W3163"/>
      <c r="AB3163"/>
    </row>
    <row r="3164" spans="1:28" x14ac:dyDescent="0.2">
      <c r="A3164" s="76"/>
      <c r="D3164"/>
      <c r="F3164"/>
      <c r="H3164"/>
      <c r="M3164" s="21"/>
      <c r="R3164" s="21"/>
      <c r="W3164"/>
      <c r="AB3164"/>
    </row>
    <row r="3165" spans="1:28" x14ac:dyDescent="0.2">
      <c r="A3165" s="76"/>
      <c r="D3165"/>
      <c r="F3165"/>
      <c r="H3165"/>
      <c r="M3165" s="21"/>
      <c r="R3165" s="21"/>
      <c r="W3165"/>
      <c r="AB3165"/>
    </row>
    <row r="3166" spans="1:28" x14ac:dyDescent="0.2">
      <c r="A3166" s="76"/>
      <c r="D3166"/>
      <c r="F3166"/>
      <c r="H3166"/>
      <c r="M3166" s="21"/>
      <c r="R3166" s="21"/>
      <c r="W3166"/>
      <c r="AB3166"/>
    </row>
    <row r="3167" spans="1:28" x14ac:dyDescent="0.2">
      <c r="A3167" s="76"/>
      <c r="D3167"/>
      <c r="F3167"/>
      <c r="H3167"/>
      <c r="M3167" s="21"/>
      <c r="R3167" s="21"/>
      <c r="W3167"/>
      <c r="AB3167"/>
    </row>
    <row r="3168" spans="1:28" x14ac:dyDescent="0.2">
      <c r="A3168" s="76"/>
      <c r="D3168"/>
      <c r="F3168"/>
      <c r="H3168"/>
      <c r="M3168" s="21"/>
      <c r="R3168" s="21"/>
      <c r="W3168"/>
      <c r="AB3168"/>
    </row>
    <row r="3169" spans="1:28" x14ac:dyDescent="0.2">
      <c r="A3169" s="76"/>
      <c r="D3169"/>
      <c r="F3169"/>
      <c r="H3169"/>
      <c r="M3169" s="21"/>
      <c r="R3169" s="21"/>
      <c r="W3169"/>
      <c r="AB3169"/>
    </row>
    <row r="3170" spans="1:28" x14ac:dyDescent="0.2">
      <c r="A3170" s="76"/>
      <c r="D3170"/>
      <c r="F3170"/>
      <c r="H3170"/>
      <c r="M3170" s="21"/>
      <c r="R3170" s="21"/>
      <c r="W3170"/>
      <c r="AB3170"/>
    </row>
    <row r="3171" spans="1:28" x14ac:dyDescent="0.2">
      <c r="A3171" s="76"/>
      <c r="D3171"/>
      <c r="F3171"/>
      <c r="H3171"/>
      <c r="M3171" s="21"/>
      <c r="R3171" s="21"/>
      <c r="W3171"/>
      <c r="AB3171"/>
    </row>
    <row r="3172" spans="1:28" x14ac:dyDescent="0.2">
      <c r="A3172" s="76"/>
      <c r="D3172"/>
      <c r="F3172"/>
      <c r="H3172"/>
      <c r="M3172" s="21"/>
      <c r="R3172" s="21"/>
      <c r="W3172"/>
      <c r="AB3172"/>
    </row>
    <row r="3173" spans="1:28" x14ac:dyDescent="0.2">
      <c r="A3173" s="76"/>
      <c r="D3173"/>
      <c r="F3173"/>
      <c r="H3173"/>
      <c r="M3173" s="21"/>
      <c r="R3173" s="21"/>
      <c r="W3173"/>
      <c r="AB3173"/>
    </row>
    <row r="3174" spans="1:28" x14ac:dyDescent="0.2">
      <c r="A3174" s="76"/>
      <c r="D3174"/>
      <c r="F3174"/>
      <c r="H3174"/>
      <c r="M3174" s="21"/>
      <c r="R3174" s="21"/>
      <c r="W3174"/>
      <c r="AB3174"/>
    </row>
    <row r="3175" spans="1:28" x14ac:dyDescent="0.2">
      <c r="A3175" s="76"/>
      <c r="D3175"/>
      <c r="F3175"/>
      <c r="H3175"/>
      <c r="M3175" s="21"/>
      <c r="R3175" s="21"/>
      <c r="W3175"/>
      <c r="AB3175"/>
    </row>
    <row r="3176" spans="1:28" x14ac:dyDescent="0.2">
      <c r="A3176" s="76"/>
      <c r="D3176"/>
      <c r="F3176"/>
      <c r="H3176"/>
      <c r="M3176" s="21"/>
      <c r="R3176" s="21"/>
      <c r="W3176"/>
      <c r="AB3176"/>
    </row>
    <row r="3177" spans="1:28" x14ac:dyDescent="0.2">
      <c r="A3177" s="76"/>
      <c r="D3177"/>
      <c r="F3177"/>
      <c r="H3177"/>
      <c r="M3177" s="21"/>
      <c r="R3177" s="21"/>
      <c r="W3177"/>
      <c r="AB3177"/>
    </row>
    <row r="3178" spans="1:28" x14ac:dyDescent="0.2">
      <c r="A3178" s="76"/>
      <c r="D3178"/>
      <c r="F3178"/>
      <c r="H3178"/>
      <c r="M3178" s="21"/>
      <c r="R3178" s="21"/>
      <c r="W3178"/>
      <c r="AB3178"/>
    </row>
    <row r="3179" spans="1:28" x14ac:dyDescent="0.2">
      <c r="A3179" s="76"/>
      <c r="D3179"/>
      <c r="F3179"/>
      <c r="H3179"/>
      <c r="M3179" s="21"/>
      <c r="R3179" s="21"/>
      <c r="W3179"/>
      <c r="AB3179"/>
    </row>
    <row r="3180" spans="1:28" x14ac:dyDescent="0.2">
      <c r="A3180" s="76"/>
      <c r="D3180"/>
      <c r="F3180"/>
      <c r="H3180"/>
      <c r="M3180" s="21"/>
      <c r="R3180" s="21"/>
      <c r="W3180"/>
      <c r="AB3180"/>
    </row>
    <row r="3181" spans="1:28" x14ac:dyDescent="0.2">
      <c r="A3181" s="76"/>
      <c r="D3181"/>
      <c r="F3181"/>
      <c r="H3181"/>
      <c r="M3181" s="21"/>
      <c r="R3181" s="21"/>
      <c r="W3181"/>
      <c r="AB3181"/>
    </row>
    <row r="3182" spans="1:28" x14ac:dyDescent="0.2">
      <c r="A3182" s="76"/>
      <c r="D3182"/>
      <c r="F3182"/>
      <c r="H3182"/>
      <c r="M3182" s="21"/>
      <c r="R3182" s="21"/>
      <c r="W3182"/>
      <c r="AB3182"/>
    </row>
    <row r="3183" spans="1:28" x14ac:dyDescent="0.2">
      <c r="A3183" s="76"/>
      <c r="D3183"/>
      <c r="F3183"/>
      <c r="H3183"/>
      <c r="M3183" s="21"/>
      <c r="R3183" s="21"/>
      <c r="W3183"/>
      <c r="AB3183"/>
    </row>
    <row r="3184" spans="1:28" x14ac:dyDescent="0.2">
      <c r="A3184" s="76"/>
      <c r="D3184"/>
      <c r="F3184"/>
      <c r="H3184"/>
      <c r="M3184" s="21"/>
      <c r="R3184" s="21"/>
      <c r="W3184"/>
      <c r="AB3184"/>
    </row>
    <row r="3185" spans="1:28" x14ac:dyDescent="0.2">
      <c r="A3185" s="76"/>
      <c r="D3185"/>
      <c r="F3185"/>
      <c r="H3185"/>
      <c r="M3185" s="21"/>
      <c r="R3185" s="21"/>
      <c r="W3185"/>
      <c r="AB3185"/>
    </row>
    <row r="3186" spans="1:28" x14ac:dyDescent="0.2">
      <c r="A3186" s="76"/>
      <c r="D3186"/>
      <c r="F3186"/>
      <c r="H3186"/>
      <c r="M3186" s="21"/>
      <c r="R3186" s="21"/>
      <c r="W3186"/>
      <c r="AB3186"/>
    </row>
    <row r="3187" spans="1:28" x14ac:dyDescent="0.2">
      <c r="A3187" s="76"/>
      <c r="D3187"/>
      <c r="F3187"/>
      <c r="H3187"/>
      <c r="M3187" s="21"/>
      <c r="R3187" s="21"/>
      <c r="W3187"/>
      <c r="AB3187"/>
    </row>
    <row r="3188" spans="1:28" x14ac:dyDescent="0.2">
      <c r="A3188" s="76"/>
      <c r="D3188"/>
      <c r="F3188"/>
      <c r="H3188"/>
      <c r="M3188" s="21"/>
      <c r="R3188" s="21"/>
      <c r="W3188"/>
      <c r="AB3188"/>
    </row>
    <row r="3189" spans="1:28" x14ac:dyDescent="0.2">
      <c r="A3189" s="76"/>
      <c r="D3189"/>
      <c r="F3189"/>
      <c r="H3189"/>
      <c r="M3189" s="21"/>
      <c r="R3189" s="21"/>
      <c r="W3189"/>
      <c r="AB3189"/>
    </row>
    <row r="3190" spans="1:28" x14ac:dyDescent="0.2">
      <c r="A3190" s="76"/>
      <c r="D3190"/>
      <c r="F3190"/>
      <c r="H3190"/>
      <c r="M3190" s="21"/>
      <c r="R3190" s="21"/>
      <c r="W3190"/>
      <c r="AB3190"/>
    </row>
    <row r="3191" spans="1:28" x14ac:dyDescent="0.2">
      <c r="A3191" s="76"/>
      <c r="D3191"/>
      <c r="F3191"/>
      <c r="H3191"/>
      <c r="M3191" s="21"/>
      <c r="R3191" s="21"/>
      <c r="W3191"/>
      <c r="AB3191"/>
    </row>
    <row r="3192" spans="1:28" x14ac:dyDescent="0.2">
      <c r="A3192" s="76"/>
      <c r="D3192"/>
      <c r="F3192"/>
      <c r="H3192"/>
      <c r="M3192" s="21"/>
      <c r="R3192" s="21"/>
      <c r="W3192"/>
      <c r="AB3192"/>
    </row>
    <row r="3193" spans="1:28" x14ac:dyDescent="0.2">
      <c r="A3193" s="76"/>
      <c r="D3193"/>
      <c r="F3193"/>
      <c r="H3193"/>
      <c r="M3193" s="21"/>
      <c r="R3193" s="21"/>
      <c r="W3193"/>
      <c r="AB3193"/>
    </row>
    <row r="3194" spans="1:28" x14ac:dyDescent="0.2">
      <c r="A3194" s="76"/>
      <c r="D3194"/>
      <c r="F3194"/>
      <c r="H3194"/>
      <c r="M3194" s="21"/>
      <c r="R3194" s="21"/>
      <c r="W3194"/>
      <c r="AB3194"/>
    </row>
    <row r="3195" spans="1:28" x14ac:dyDescent="0.2">
      <c r="A3195" s="76"/>
      <c r="D3195"/>
      <c r="F3195"/>
      <c r="H3195"/>
      <c r="M3195" s="21"/>
      <c r="R3195" s="21"/>
      <c r="W3195"/>
      <c r="AB3195"/>
    </row>
    <row r="3196" spans="1:28" x14ac:dyDescent="0.2">
      <c r="A3196" s="76"/>
      <c r="D3196"/>
      <c r="F3196"/>
      <c r="H3196"/>
      <c r="M3196" s="21"/>
      <c r="R3196" s="21"/>
      <c r="W3196"/>
      <c r="AB3196"/>
    </row>
    <row r="3197" spans="1:28" x14ac:dyDescent="0.2">
      <c r="A3197" s="76"/>
      <c r="D3197"/>
      <c r="F3197"/>
      <c r="H3197"/>
      <c r="M3197" s="21"/>
      <c r="R3197" s="21"/>
      <c r="W3197"/>
      <c r="AB3197"/>
    </row>
    <row r="3198" spans="1:28" x14ac:dyDescent="0.2">
      <c r="A3198" s="76"/>
      <c r="D3198"/>
      <c r="F3198"/>
      <c r="H3198"/>
      <c r="M3198" s="21"/>
      <c r="R3198" s="21"/>
      <c r="W3198"/>
      <c r="AB3198"/>
    </row>
    <row r="3199" spans="1:28" x14ac:dyDescent="0.2">
      <c r="A3199" s="76"/>
      <c r="D3199"/>
      <c r="F3199"/>
      <c r="H3199"/>
      <c r="M3199" s="21"/>
      <c r="R3199" s="21"/>
      <c r="W3199"/>
      <c r="AB3199"/>
    </row>
    <row r="3200" spans="1:28" x14ac:dyDescent="0.2">
      <c r="A3200" s="76"/>
      <c r="D3200"/>
      <c r="F3200"/>
      <c r="H3200"/>
      <c r="M3200" s="21"/>
      <c r="R3200" s="21"/>
      <c r="W3200"/>
      <c r="AB3200"/>
    </row>
    <row r="3201" spans="1:28" x14ac:dyDescent="0.2">
      <c r="A3201" s="76"/>
      <c r="D3201"/>
      <c r="F3201"/>
      <c r="H3201"/>
      <c r="M3201" s="21"/>
      <c r="R3201" s="21"/>
      <c r="W3201"/>
      <c r="AB3201"/>
    </row>
    <row r="3202" spans="1:28" x14ac:dyDescent="0.2">
      <c r="A3202" s="76"/>
      <c r="D3202"/>
      <c r="F3202"/>
      <c r="H3202"/>
      <c r="M3202" s="21"/>
      <c r="R3202" s="21"/>
      <c r="W3202"/>
      <c r="AB3202"/>
    </row>
    <row r="3203" spans="1:28" x14ac:dyDescent="0.2">
      <c r="A3203" s="76"/>
      <c r="D3203"/>
      <c r="F3203"/>
      <c r="H3203"/>
      <c r="M3203" s="21"/>
      <c r="R3203" s="21"/>
      <c r="W3203"/>
      <c r="AB3203"/>
    </row>
    <row r="3204" spans="1:28" x14ac:dyDescent="0.2">
      <c r="A3204" s="76"/>
      <c r="D3204"/>
      <c r="F3204"/>
      <c r="H3204"/>
      <c r="M3204" s="21"/>
      <c r="R3204" s="21"/>
      <c r="W3204"/>
      <c r="AB3204"/>
    </row>
    <row r="3205" spans="1:28" x14ac:dyDescent="0.2">
      <c r="A3205" s="76"/>
      <c r="D3205"/>
      <c r="F3205"/>
      <c r="H3205"/>
      <c r="M3205" s="21"/>
      <c r="R3205" s="21"/>
      <c r="W3205"/>
      <c r="AB3205"/>
    </row>
    <row r="3206" spans="1:28" x14ac:dyDescent="0.2">
      <c r="A3206" s="76"/>
      <c r="D3206"/>
      <c r="F3206"/>
      <c r="H3206"/>
      <c r="M3206" s="21"/>
      <c r="R3206" s="21"/>
      <c r="W3206"/>
      <c r="AB3206"/>
    </row>
    <row r="3207" spans="1:28" x14ac:dyDescent="0.2">
      <c r="A3207" s="76"/>
      <c r="D3207"/>
      <c r="F3207"/>
      <c r="H3207"/>
      <c r="M3207" s="21"/>
      <c r="R3207" s="21"/>
      <c r="W3207"/>
      <c r="AB3207"/>
    </row>
    <row r="3208" spans="1:28" x14ac:dyDescent="0.2">
      <c r="A3208" s="76"/>
      <c r="D3208"/>
      <c r="F3208"/>
      <c r="H3208"/>
      <c r="M3208" s="21"/>
      <c r="R3208" s="21"/>
      <c r="W3208"/>
      <c r="AB3208"/>
    </row>
    <row r="3209" spans="1:28" x14ac:dyDescent="0.2">
      <c r="A3209" s="76"/>
      <c r="D3209"/>
      <c r="F3209"/>
      <c r="H3209"/>
      <c r="M3209" s="21"/>
      <c r="R3209" s="21"/>
      <c r="W3209"/>
      <c r="AB3209"/>
    </row>
    <row r="3210" spans="1:28" x14ac:dyDescent="0.2">
      <c r="A3210" s="76"/>
      <c r="D3210"/>
      <c r="F3210"/>
      <c r="H3210"/>
      <c r="M3210" s="21"/>
      <c r="R3210" s="21"/>
      <c r="W3210"/>
      <c r="AB3210"/>
    </row>
    <row r="3211" spans="1:28" x14ac:dyDescent="0.2">
      <c r="A3211" s="76"/>
      <c r="D3211"/>
      <c r="F3211"/>
      <c r="H3211"/>
      <c r="M3211" s="21"/>
      <c r="R3211" s="21"/>
      <c r="W3211"/>
      <c r="AB3211"/>
    </row>
    <row r="3212" spans="1:28" x14ac:dyDescent="0.2">
      <c r="A3212" s="76"/>
      <c r="D3212"/>
      <c r="F3212"/>
      <c r="H3212"/>
      <c r="M3212" s="21"/>
      <c r="R3212" s="21"/>
      <c r="W3212"/>
      <c r="AB3212"/>
    </row>
    <row r="3213" spans="1:28" x14ac:dyDescent="0.2">
      <c r="A3213" s="76"/>
      <c r="D3213"/>
      <c r="F3213"/>
      <c r="H3213"/>
      <c r="M3213" s="21"/>
      <c r="R3213" s="21"/>
      <c r="W3213"/>
      <c r="AB3213"/>
    </row>
    <row r="3214" spans="1:28" x14ac:dyDescent="0.2">
      <c r="A3214" s="76"/>
      <c r="D3214"/>
      <c r="F3214"/>
      <c r="H3214"/>
      <c r="M3214" s="21"/>
      <c r="R3214" s="21"/>
      <c r="W3214"/>
      <c r="AB3214"/>
    </row>
    <row r="3215" spans="1:28" x14ac:dyDescent="0.2">
      <c r="A3215" s="76"/>
      <c r="D3215"/>
      <c r="F3215"/>
      <c r="H3215"/>
      <c r="M3215" s="21"/>
      <c r="R3215" s="21"/>
      <c r="W3215"/>
      <c r="AB3215"/>
    </row>
    <row r="3216" spans="1:28" x14ac:dyDescent="0.2">
      <c r="A3216" s="76"/>
      <c r="D3216"/>
      <c r="F3216"/>
      <c r="H3216"/>
      <c r="M3216" s="21"/>
      <c r="R3216" s="21"/>
      <c r="W3216"/>
      <c r="AB3216"/>
    </row>
    <row r="3217" spans="1:28" x14ac:dyDescent="0.2">
      <c r="A3217" s="76"/>
      <c r="D3217"/>
      <c r="F3217"/>
      <c r="H3217"/>
      <c r="M3217" s="21"/>
      <c r="R3217" s="21"/>
      <c r="W3217"/>
      <c r="AB3217"/>
    </row>
    <row r="3218" spans="1:28" x14ac:dyDescent="0.2">
      <c r="A3218" s="76"/>
      <c r="D3218"/>
      <c r="F3218"/>
      <c r="H3218"/>
      <c r="M3218" s="21"/>
      <c r="R3218" s="21"/>
      <c r="W3218"/>
      <c r="AB3218"/>
    </row>
    <row r="3219" spans="1:28" x14ac:dyDescent="0.2">
      <c r="A3219" s="76"/>
      <c r="D3219"/>
      <c r="F3219"/>
      <c r="H3219"/>
      <c r="M3219" s="21"/>
      <c r="R3219" s="21"/>
      <c r="W3219"/>
      <c r="AB3219"/>
    </row>
    <row r="3220" spans="1:28" x14ac:dyDescent="0.2">
      <c r="A3220" s="76"/>
      <c r="D3220"/>
      <c r="F3220"/>
      <c r="H3220"/>
      <c r="M3220" s="21"/>
      <c r="R3220" s="21"/>
      <c r="W3220"/>
      <c r="AB3220"/>
    </row>
    <row r="3221" spans="1:28" x14ac:dyDescent="0.2">
      <c r="A3221" s="76"/>
      <c r="D3221"/>
      <c r="F3221"/>
      <c r="H3221"/>
      <c r="M3221" s="21"/>
      <c r="R3221" s="21"/>
      <c r="W3221"/>
      <c r="AB3221"/>
    </row>
    <row r="3222" spans="1:28" x14ac:dyDescent="0.2">
      <c r="A3222" s="76"/>
      <c r="D3222"/>
      <c r="F3222"/>
      <c r="H3222"/>
      <c r="M3222" s="21"/>
      <c r="R3222" s="21"/>
      <c r="W3222"/>
      <c r="AB3222"/>
    </row>
    <row r="3223" spans="1:28" x14ac:dyDescent="0.2">
      <c r="A3223" s="76"/>
      <c r="D3223"/>
      <c r="F3223"/>
      <c r="H3223"/>
      <c r="M3223" s="21"/>
      <c r="R3223" s="21"/>
      <c r="W3223"/>
      <c r="AB3223"/>
    </row>
    <row r="3224" spans="1:28" x14ac:dyDescent="0.2">
      <c r="A3224" s="76"/>
      <c r="D3224"/>
      <c r="F3224"/>
      <c r="H3224"/>
      <c r="M3224" s="21"/>
      <c r="R3224" s="21"/>
      <c r="W3224"/>
      <c r="AB3224"/>
    </row>
    <row r="3225" spans="1:28" x14ac:dyDescent="0.2">
      <c r="A3225" s="76"/>
      <c r="D3225"/>
      <c r="F3225"/>
      <c r="H3225"/>
      <c r="M3225" s="21"/>
      <c r="R3225" s="21"/>
      <c r="W3225"/>
      <c r="AB3225"/>
    </row>
    <row r="3226" spans="1:28" x14ac:dyDescent="0.2">
      <c r="A3226" s="76"/>
      <c r="D3226"/>
      <c r="F3226"/>
      <c r="H3226"/>
      <c r="M3226" s="21"/>
      <c r="R3226" s="21"/>
      <c r="W3226"/>
      <c r="AB3226"/>
    </row>
    <row r="3227" spans="1:28" x14ac:dyDescent="0.2">
      <c r="A3227" s="76"/>
      <c r="D3227"/>
      <c r="F3227"/>
      <c r="H3227"/>
      <c r="M3227" s="21"/>
      <c r="R3227" s="21"/>
      <c r="W3227"/>
      <c r="AB3227"/>
    </row>
    <row r="3228" spans="1:28" x14ac:dyDescent="0.2">
      <c r="A3228" s="76"/>
      <c r="D3228"/>
      <c r="F3228"/>
      <c r="H3228"/>
      <c r="M3228" s="21"/>
      <c r="R3228" s="21"/>
      <c r="W3228"/>
      <c r="AB3228"/>
    </row>
    <row r="3229" spans="1:28" x14ac:dyDescent="0.2">
      <c r="A3229" s="76"/>
      <c r="D3229"/>
      <c r="F3229"/>
      <c r="H3229"/>
      <c r="M3229" s="21"/>
      <c r="R3229" s="21"/>
      <c r="W3229"/>
      <c r="AB3229"/>
    </row>
    <row r="3230" spans="1:28" x14ac:dyDescent="0.2">
      <c r="A3230" s="76"/>
      <c r="D3230"/>
      <c r="F3230"/>
      <c r="H3230"/>
      <c r="M3230" s="21"/>
      <c r="R3230" s="21"/>
      <c r="W3230"/>
      <c r="AB3230"/>
    </row>
    <row r="3231" spans="1:28" x14ac:dyDescent="0.2">
      <c r="A3231" s="76"/>
      <c r="D3231"/>
      <c r="F3231"/>
      <c r="H3231"/>
      <c r="M3231" s="21"/>
      <c r="R3231" s="21"/>
      <c r="W3231"/>
      <c r="AB3231"/>
    </row>
    <row r="3232" spans="1:28" x14ac:dyDescent="0.2">
      <c r="A3232" s="76"/>
      <c r="D3232"/>
      <c r="F3232"/>
      <c r="H3232"/>
      <c r="M3232" s="21"/>
      <c r="R3232" s="21"/>
      <c r="W3232"/>
      <c r="AB3232"/>
    </row>
    <row r="3233" spans="1:28" x14ac:dyDescent="0.2">
      <c r="A3233" s="76"/>
      <c r="D3233"/>
      <c r="F3233"/>
      <c r="H3233"/>
      <c r="M3233" s="21"/>
      <c r="R3233" s="21"/>
      <c r="W3233"/>
      <c r="AB3233"/>
    </row>
    <row r="3234" spans="1:28" x14ac:dyDescent="0.2">
      <c r="A3234" s="76"/>
      <c r="D3234"/>
      <c r="F3234"/>
      <c r="H3234"/>
      <c r="M3234" s="21"/>
      <c r="R3234" s="21"/>
      <c r="W3234"/>
      <c r="AB3234"/>
    </row>
    <row r="3235" spans="1:28" x14ac:dyDescent="0.2">
      <c r="A3235" s="76"/>
      <c r="D3235"/>
      <c r="F3235"/>
      <c r="H3235"/>
      <c r="M3235" s="21"/>
      <c r="R3235" s="21"/>
      <c r="W3235"/>
      <c r="AB3235"/>
    </row>
    <row r="3236" spans="1:28" x14ac:dyDescent="0.2">
      <c r="A3236" s="76"/>
      <c r="D3236"/>
      <c r="F3236"/>
      <c r="H3236"/>
      <c r="M3236" s="21"/>
      <c r="R3236" s="21"/>
      <c r="W3236"/>
      <c r="AB3236"/>
    </row>
    <row r="3237" spans="1:28" x14ac:dyDescent="0.2">
      <c r="A3237" s="76"/>
      <c r="D3237"/>
      <c r="F3237"/>
      <c r="H3237"/>
      <c r="M3237" s="21"/>
      <c r="R3237" s="21"/>
      <c r="W3237"/>
      <c r="AB3237"/>
    </row>
    <row r="3238" spans="1:28" x14ac:dyDescent="0.2">
      <c r="A3238" s="76"/>
      <c r="D3238"/>
      <c r="F3238"/>
      <c r="H3238"/>
      <c r="M3238" s="21"/>
      <c r="R3238" s="21"/>
      <c r="W3238"/>
      <c r="AB3238"/>
    </row>
    <row r="3239" spans="1:28" x14ac:dyDescent="0.2">
      <c r="A3239" s="76"/>
      <c r="D3239"/>
      <c r="F3239"/>
      <c r="H3239"/>
      <c r="M3239" s="21"/>
      <c r="R3239" s="21"/>
      <c r="W3239"/>
      <c r="AB3239"/>
    </row>
    <row r="3240" spans="1:28" x14ac:dyDescent="0.2">
      <c r="A3240" s="76"/>
      <c r="D3240"/>
      <c r="F3240"/>
      <c r="H3240"/>
      <c r="M3240" s="21"/>
      <c r="R3240" s="21"/>
      <c r="W3240"/>
      <c r="AB3240"/>
    </row>
    <row r="3241" spans="1:28" x14ac:dyDescent="0.2">
      <c r="A3241" s="76"/>
      <c r="D3241"/>
      <c r="F3241"/>
      <c r="H3241"/>
      <c r="M3241" s="21"/>
      <c r="R3241" s="21"/>
      <c r="W3241"/>
      <c r="AB3241"/>
    </row>
    <row r="3242" spans="1:28" x14ac:dyDescent="0.2">
      <c r="A3242" s="76"/>
      <c r="D3242"/>
      <c r="F3242"/>
      <c r="H3242"/>
      <c r="M3242" s="21"/>
      <c r="R3242" s="21"/>
      <c r="W3242"/>
      <c r="AB3242"/>
    </row>
    <row r="3243" spans="1:28" x14ac:dyDescent="0.2">
      <c r="A3243" s="76"/>
      <c r="D3243"/>
      <c r="F3243"/>
      <c r="H3243"/>
      <c r="M3243" s="21"/>
      <c r="R3243" s="21"/>
      <c r="W3243"/>
      <c r="AB3243"/>
    </row>
    <row r="3244" spans="1:28" x14ac:dyDescent="0.2">
      <c r="A3244" s="76"/>
      <c r="D3244"/>
      <c r="F3244"/>
      <c r="H3244"/>
      <c r="M3244" s="21"/>
      <c r="R3244" s="21"/>
      <c r="W3244"/>
      <c r="AB3244"/>
    </row>
    <row r="3245" spans="1:28" x14ac:dyDescent="0.2">
      <c r="A3245" s="76"/>
      <c r="D3245"/>
      <c r="F3245"/>
      <c r="H3245"/>
      <c r="M3245" s="21"/>
      <c r="R3245" s="21"/>
      <c r="W3245"/>
      <c r="AB3245"/>
    </row>
    <row r="3246" spans="1:28" x14ac:dyDescent="0.2">
      <c r="A3246" s="76"/>
      <c r="D3246"/>
      <c r="F3246"/>
      <c r="H3246"/>
      <c r="M3246" s="21"/>
      <c r="R3246" s="21"/>
      <c r="W3246"/>
      <c r="AB3246"/>
    </row>
    <row r="3247" spans="1:28" x14ac:dyDescent="0.2">
      <c r="A3247" s="76"/>
      <c r="D3247"/>
      <c r="F3247"/>
      <c r="H3247"/>
      <c r="M3247" s="21"/>
      <c r="R3247" s="21"/>
      <c r="W3247"/>
      <c r="AB3247"/>
    </row>
    <row r="3248" spans="1:28" x14ac:dyDescent="0.2">
      <c r="A3248" s="76"/>
      <c r="D3248"/>
      <c r="F3248"/>
      <c r="H3248"/>
      <c r="M3248" s="21"/>
      <c r="R3248" s="21"/>
      <c r="W3248"/>
      <c r="AB3248"/>
    </row>
    <row r="3249" spans="1:28" x14ac:dyDescent="0.2">
      <c r="A3249" s="76"/>
      <c r="D3249"/>
      <c r="F3249"/>
      <c r="H3249"/>
      <c r="M3249" s="21"/>
      <c r="R3249" s="21"/>
      <c r="W3249"/>
      <c r="AB3249"/>
    </row>
    <row r="3250" spans="1:28" x14ac:dyDescent="0.2">
      <c r="A3250" s="76"/>
      <c r="D3250"/>
      <c r="F3250"/>
      <c r="H3250"/>
      <c r="M3250" s="21"/>
      <c r="R3250" s="21"/>
      <c r="W3250"/>
      <c r="AB3250"/>
    </row>
    <row r="3251" spans="1:28" x14ac:dyDescent="0.2">
      <c r="A3251" s="76"/>
      <c r="D3251"/>
      <c r="F3251"/>
      <c r="H3251"/>
      <c r="M3251" s="21"/>
      <c r="R3251" s="21"/>
      <c r="W3251"/>
      <c r="AB3251"/>
    </row>
    <row r="3252" spans="1:28" x14ac:dyDescent="0.2">
      <c r="A3252" s="76"/>
      <c r="D3252"/>
      <c r="F3252"/>
      <c r="H3252"/>
      <c r="M3252" s="21"/>
      <c r="R3252" s="21"/>
      <c r="W3252"/>
      <c r="AB3252"/>
    </row>
    <row r="3253" spans="1:28" x14ac:dyDescent="0.2">
      <c r="A3253" s="76"/>
      <c r="D3253"/>
      <c r="F3253"/>
      <c r="H3253"/>
      <c r="M3253" s="21"/>
      <c r="R3253" s="21"/>
      <c r="W3253"/>
      <c r="AB3253"/>
    </row>
    <row r="3254" spans="1:28" x14ac:dyDescent="0.2">
      <c r="A3254" s="76"/>
      <c r="D3254"/>
      <c r="F3254"/>
      <c r="H3254"/>
      <c r="M3254" s="21"/>
      <c r="R3254" s="21"/>
      <c r="W3254"/>
      <c r="AB3254"/>
    </row>
    <row r="3255" spans="1:28" x14ac:dyDescent="0.2">
      <c r="A3255" s="76"/>
      <c r="D3255"/>
      <c r="F3255"/>
      <c r="H3255"/>
      <c r="M3255" s="21"/>
      <c r="R3255" s="21"/>
      <c r="W3255"/>
      <c r="AB3255"/>
    </row>
    <row r="3256" spans="1:28" x14ac:dyDescent="0.2">
      <c r="A3256" s="76"/>
      <c r="D3256"/>
      <c r="F3256"/>
      <c r="H3256"/>
      <c r="M3256" s="21"/>
      <c r="R3256" s="21"/>
      <c r="W3256"/>
      <c r="AB3256"/>
    </row>
    <row r="3257" spans="1:28" x14ac:dyDescent="0.2">
      <c r="A3257" s="76"/>
      <c r="D3257"/>
      <c r="F3257"/>
      <c r="H3257"/>
      <c r="M3257" s="21"/>
      <c r="R3257" s="21"/>
      <c r="W3257"/>
      <c r="AB3257"/>
    </row>
    <row r="3258" spans="1:28" x14ac:dyDescent="0.2">
      <c r="A3258" s="76"/>
      <c r="D3258"/>
      <c r="F3258"/>
      <c r="H3258"/>
      <c r="M3258" s="21"/>
      <c r="R3258" s="21"/>
      <c r="W3258"/>
      <c r="AB3258"/>
    </row>
    <row r="3259" spans="1:28" x14ac:dyDescent="0.2">
      <c r="A3259" s="76"/>
      <c r="D3259"/>
      <c r="F3259"/>
      <c r="H3259"/>
      <c r="M3259" s="21"/>
      <c r="R3259" s="21"/>
      <c r="W3259"/>
      <c r="AB3259"/>
    </row>
    <row r="3260" spans="1:28" x14ac:dyDescent="0.2">
      <c r="A3260" s="76"/>
      <c r="D3260"/>
      <c r="F3260"/>
      <c r="H3260"/>
      <c r="M3260" s="21"/>
      <c r="R3260" s="21"/>
      <c r="W3260"/>
      <c r="AB3260"/>
    </row>
    <row r="3261" spans="1:28" x14ac:dyDescent="0.2">
      <c r="A3261" s="76"/>
      <c r="D3261"/>
      <c r="F3261"/>
      <c r="H3261"/>
      <c r="M3261" s="21"/>
      <c r="R3261" s="21"/>
      <c r="W3261"/>
      <c r="AB3261"/>
    </row>
    <row r="3262" spans="1:28" x14ac:dyDescent="0.2">
      <c r="A3262" s="76"/>
      <c r="D3262"/>
      <c r="F3262"/>
      <c r="H3262"/>
      <c r="M3262" s="21"/>
      <c r="R3262" s="21"/>
      <c r="W3262"/>
      <c r="AB3262"/>
    </row>
    <row r="3263" spans="1:28" x14ac:dyDescent="0.2">
      <c r="A3263" s="76"/>
      <c r="D3263"/>
      <c r="F3263"/>
      <c r="H3263"/>
      <c r="M3263" s="21"/>
      <c r="R3263" s="21"/>
      <c r="W3263"/>
      <c r="AB3263"/>
    </row>
    <row r="3264" spans="1:28" x14ac:dyDescent="0.2">
      <c r="A3264" s="76"/>
      <c r="D3264"/>
      <c r="F3264"/>
      <c r="H3264"/>
      <c r="M3264" s="21"/>
      <c r="R3264" s="21"/>
      <c r="W3264"/>
      <c r="AB3264"/>
    </row>
    <row r="3265" spans="1:28" x14ac:dyDescent="0.2">
      <c r="A3265" s="76"/>
      <c r="D3265"/>
      <c r="F3265"/>
      <c r="H3265"/>
      <c r="M3265" s="21"/>
      <c r="R3265" s="21"/>
      <c r="W3265"/>
      <c r="AB3265"/>
    </row>
    <row r="3266" spans="1:28" x14ac:dyDescent="0.2">
      <c r="A3266" s="76"/>
      <c r="D3266"/>
      <c r="F3266"/>
      <c r="H3266"/>
      <c r="M3266" s="21"/>
      <c r="R3266" s="21"/>
      <c r="W3266"/>
      <c r="AB3266"/>
    </row>
    <row r="3267" spans="1:28" x14ac:dyDescent="0.2">
      <c r="A3267" s="76"/>
      <c r="D3267"/>
      <c r="F3267"/>
      <c r="H3267"/>
      <c r="M3267" s="21"/>
      <c r="R3267" s="21"/>
      <c r="W3267"/>
      <c r="AB3267"/>
    </row>
    <row r="3268" spans="1:28" x14ac:dyDescent="0.2">
      <c r="A3268" s="76"/>
      <c r="D3268"/>
      <c r="F3268"/>
      <c r="H3268"/>
      <c r="M3268" s="21"/>
      <c r="R3268" s="21"/>
      <c r="W3268"/>
      <c r="AB3268"/>
    </row>
    <row r="3269" spans="1:28" x14ac:dyDescent="0.2">
      <c r="A3269" s="76"/>
      <c r="D3269"/>
      <c r="F3269"/>
      <c r="H3269"/>
      <c r="M3269" s="21"/>
      <c r="R3269" s="21"/>
      <c r="W3269"/>
      <c r="AB3269"/>
    </row>
    <row r="3270" spans="1:28" x14ac:dyDescent="0.2">
      <c r="A3270" s="76"/>
      <c r="D3270"/>
      <c r="F3270"/>
      <c r="H3270"/>
      <c r="M3270" s="21"/>
      <c r="R3270" s="21"/>
      <c r="W3270"/>
      <c r="AB3270"/>
    </row>
    <row r="3271" spans="1:28" x14ac:dyDescent="0.2">
      <c r="A3271" s="76"/>
      <c r="D3271"/>
      <c r="F3271"/>
      <c r="H3271"/>
      <c r="M3271" s="21"/>
      <c r="R3271" s="21"/>
      <c r="W3271"/>
      <c r="AB3271"/>
    </row>
    <row r="3272" spans="1:28" x14ac:dyDescent="0.2">
      <c r="A3272" s="76"/>
      <c r="D3272"/>
      <c r="F3272"/>
      <c r="H3272"/>
      <c r="M3272" s="21"/>
      <c r="R3272" s="21"/>
      <c r="W3272"/>
      <c r="AB3272"/>
    </row>
    <row r="3273" spans="1:28" x14ac:dyDescent="0.2">
      <c r="A3273" s="76"/>
      <c r="D3273"/>
      <c r="F3273"/>
      <c r="H3273"/>
      <c r="M3273" s="21"/>
      <c r="R3273" s="21"/>
      <c r="W3273"/>
      <c r="AB3273"/>
    </row>
    <row r="3274" spans="1:28" x14ac:dyDescent="0.2">
      <c r="A3274" s="76"/>
      <c r="D3274"/>
      <c r="F3274"/>
      <c r="H3274"/>
      <c r="M3274" s="21"/>
      <c r="R3274" s="21"/>
      <c r="W3274"/>
      <c r="AB3274"/>
    </row>
    <row r="3275" spans="1:28" x14ac:dyDescent="0.2">
      <c r="A3275" s="76"/>
      <c r="D3275"/>
      <c r="F3275"/>
      <c r="H3275"/>
      <c r="M3275" s="21"/>
      <c r="R3275" s="21"/>
      <c r="W3275"/>
      <c r="AB3275"/>
    </row>
    <row r="3276" spans="1:28" x14ac:dyDescent="0.2">
      <c r="A3276" s="76"/>
      <c r="D3276"/>
      <c r="F3276"/>
      <c r="H3276"/>
      <c r="M3276" s="21"/>
      <c r="R3276" s="21"/>
      <c r="W3276"/>
      <c r="AB3276"/>
    </row>
    <row r="3277" spans="1:28" x14ac:dyDescent="0.2">
      <c r="A3277" s="76"/>
      <c r="D3277"/>
      <c r="F3277"/>
      <c r="H3277"/>
      <c r="M3277" s="21"/>
      <c r="R3277" s="21"/>
      <c r="W3277"/>
      <c r="AB3277"/>
    </row>
    <row r="3278" spans="1:28" x14ac:dyDescent="0.2">
      <c r="A3278" s="76"/>
      <c r="D3278"/>
      <c r="F3278"/>
      <c r="H3278"/>
      <c r="M3278" s="21"/>
      <c r="R3278" s="21"/>
      <c r="W3278"/>
      <c r="AB3278"/>
    </row>
    <row r="3279" spans="1:28" x14ac:dyDescent="0.2">
      <c r="A3279" s="76"/>
      <c r="D3279"/>
      <c r="F3279"/>
      <c r="H3279"/>
      <c r="M3279" s="21"/>
      <c r="R3279" s="21"/>
      <c r="W3279"/>
      <c r="AB3279"/>
    </row>
    <row r="3280" spans="1:28" x14ac:dyDescent="0.2">
      <c r="A3280" s="76"/>
      <c r="D3280"/>
      <c r="F3280"/>
      <c r="H3280"/>
      <c r="M3280" s="21"/>
      <c r="R3280" s="21"/>
      <c r="W3280"/>
      <c r="AB3280"/>
    </row>
    <row r="3281" spans="1:28" x14ac:dyDescent="0.2">
      <c r="A3281" s="76"/>
      <c r="D3281"/>
      <c r="F3281"/>
      <c r="H3281"/>
      <c r="M3281" s="21"/>
      <c r="R3281" s="21"/>
      <c r="W3281"/>
      <c r="AB3281"/>
    </row>
    <row r="3282" spans="1:28" x14ac:dyDescent="0.2">
      <c r="A3282" s="76"/>
      <c r="D3282"/>
      <c r="F3282"/>
      <c r="H3282"/>
      <c r="M3282" s="21"/>
      <c r="R3282" s="21"/>
      <c r="W3282"/>
      <c r="AB3282"/>
    </row>
    <row r="3283" spans="1:28" x14ac:dyDescent="0.2">
      <c r="A3283" s="76"/>
      <c r="D3283"/>
      <c r="F3283"/>
      <c r="H3283"/>
      <c r="M3283" s="21"/>
      <c r="R3283" s="21"/>
      <c r="W3283"/>
      <c r="AB3283"/>
    </row>
    <row r="3284" spans="1:28" x14ac:dyDescent="0.2">
      <c r="A3284" s="76"/>
      <c r="D3284"/>
      <c r="F3284"/>
      <c r="H3284"/>
      <c r="M3284" s="21"/>
      <c r="R3284" s="21"/>
      <c r="W3284"/>
      <c r="AB3284"/>
    </row>
    <row r="3285" spans="1:28" x14ac:dyDescent="0.2">
      <c r="A3285" s="76"/>
      <c r="D3285"/>
      <c r="F3285"/>
      <c r="H3285"/>
      <c r="M3285" s="21"/>
      <c r="R3285" s="21"/>
      <c r="W3285"/>
      <c r="AB3285"/>
    </row>
    <row r="3286" spans="1:28" x14ac:dyDescent="0.2">
      <c r="A3286" s="76"/>
      <c r="D3286"/>
      <c r="F3286"/>
      <c r="H3286"/>
      <c r="M3286" s="21"/>
      <c r="R3286" s="21"/>
      <c r="W3286"/>
      <c r="AB3286"/>
    </row>
    <row r="3287" spans="1:28" x14ac:dyDescent="0.2">
      <c r="A3287" s="76"/>
      <c r="D3287"/>
      <c r="F3287"/>
      <c r="H3287"/>
      <c r="M3287" s="21"/>
      <c r="R3287" s="21"/>
      <c r="W3287"/>
      <c r="AB3287"/>
    </row>
    <row r="3288" spans="1:28" x14ac:dyDescent="0.2">
      <c r="A3288" s="76"/>
      <c r="D3288"/>
      <c r="F3288"/>
      <c r="H3288"/>
      <c r="M3288" s="21"/>
      <c r="R3288" s="21"/>
      <c r="W3288"/>
      <c r="AB3288"/>
    </row>
    <row r="3289" spans="1:28" x14ac:dyDescent="0.2">
      <c r="A3289" s="76"/>
      <c r="D3289"/>
      <c r="F3289"/>
      <c r="H3289"/>
      <c r="M3289" s="21"/>
      <c r="R3289" s="21"/>
      <c r="W3289"/>
      <c r="AB3289"/>
    </row>
    <row r="3290" spans="1:28" x14ac:dyDescent="0.2">
      <c r="A3290" s="76"/>
      <c r="D3290"/>
      <c r="F3290"/>
      <c r="H3290"/>
      <c r="M3290" s="21"/>
      <c r="R3290" s="21"/>
      <c r="W3290"/>
      <c r="AB3290"/>
    </row>
    <row r="3291" spans="1:28" x14ac:dyDescent="0.2">
      <c r="A3291" s="76"/>
      <c r="D3291"/>
      <c r="F3291"/>
      <c r="H3291"/>
      <c r="M3291" s="21"/>
      <c r="R3291" s="21"/>
      <c r="W3291"/>
      <c r="AB3291"/>
    </row>
    <row r="3292" spans="1:28" x14ac:dyDescent="0.2">
      <c r="A3292" s="76"/>
      <c r="D3292"/>
      <c r="F3292"/>
      <c r="H3292"/>
      <c r="M3292" s="21"/>
      <c r="R3292" s="21"/>
      <c r="W3292"/>
      <c r="AB3292"/>
    </row>
    <row r="3293" spans="1:28" x14ac:dyDescent="0.2">
      <c r="A3293" s="76"/>
      <c r="D3293"/>
      <c r="F3293"/>
      <c r="H3293"/>
      <c r="M3293" s="21"/>
      <c r="R3293" s="21"/>
      <c r="W3293"/>
      <c r="AB3293"/>
    </row>
    <row r="3294" spans="1:28" x14ac:dyDescent="0.2">
      <c r="A3294" s="76"/>
      <c r="D3294"/>
      <c r="F3294"/>
      <c r="H3294"/>
      <c r="M3294" s="21"/>
      <c r="R3294" s="21"/>
      <c r="W3294"/>
      <c r="AB3294"/>
    </row>
    <row r="3295" spans="1:28" x14ac:dyDescent="0.2">
      <c r="A3295" s="76"/>
      <c r="D3295"/>
      <c r="F3295"/>
      <c r="H3295"/>
      <c r="M3295" s="21"/>
      <c r="R3295" s="21"/>
      <c r="W3295"/>
      <c r="AB3295"/>
    </row>
    <row r="3296" spans="1:28" x14ac:dyDescent="0.2">
      <c r="A3296" s="76"/>
      <c r="D3296"/>
      <c r="F3296"/>
      <c r="H3296"/>
      <c r="M3296" s="21"/>
      <c r="R3296" s="21"/>
      <c r="W3296"/>
      <c r="AB3296"/>
    </row>
    <row r="3297" spans="1:28" x14ac:dyDescent="0.2">
      <c r="A3297" s="76"/>
      <c r="D3297"/>
      <c r="F3297"/>
      <c r="H3297"/>
      <c r="M3297" s="21"/>
      <c r="R3297" s="21"/>
      <c r="W3297"/>
      <c r="AB3297"/>
    </row>
    <row r="3298" spans="1:28" x14ac:dyDescent="0.2">
      <c r="A3298" s="76"/>
      <c r="D3298"/>
      <c r="F3298"/>
      <c r="H3298"/>
      <c r="M3298" s="21"/>
      <c r="R3298" s="21"/>
      <c r="W3298"/>
      <c r="AB3298"/>
    </row>
    <row r="3299" spans="1:28" x14ac:dyDescent="0.2">
      <c r="A3299" s="76"/>
      <c r="D3299"/>
      <c r="F3299"/>
      <c r="H3299"/>
      <c r="M3299" s="21"/>
      <c r="R3299" s="21"/>
      <c r="W3299"/>
      <c r="AB3299"/>
    </row>
    <row r="3300" spans="1:28" x14ac:dyDescent="0.2">
      <c r="A3300" s="76"/>
      <c r="D3300"/>
      <c r="F3300"/>
      <c r="H3300"/>
      <c r="M3300" s="21"/>
      <c r="R3300" s="21"/>
      <c r="W3300"/>
      <c r="AB3300"/>
    </row>
    <row r="3301" spans="1:28" x14ac:dyDescent="0.2">
      <c r="A3301" s="76"/>
      <c r="D3301"/>
      <c r="F3301"/>
      <c r="H3301"/>
      <c r="M3301" s="21"/>
      <c r="R3301" s="21"/>
      <c r="W3301"/>
      <c r="AB3301"/>
    </row>
    <row r="3302" spans="1:28" x14ac:dyDescent="0.2">
      <c r="A3302" s="76"/>
      <c r="D3302"/>
      <c r="F3302"/>
      <c r="H3302"/>
      <c r="M3302" s="21"/>
      <c r="R3302" s="21"/>
      <c r="W3302"/>
      <c r="AB3302"/>
    </row>
    <row r="3303" spans="1:28" x14ac:dyDescent="0.2">
      <c r="A3303" s="76"/>
      <c r="D3303"/>
      <c r="F3303"/>
      <c r="H3303"/>
      <c r="M3303" s="21"/>
      <c r="R3303" s="21"/>
      <c r="W3303"/>
      <c r="AB3303"/>
    </row>
    <row r="3304" spans="1:28" x14ac:dyDescent="0.2">
      <c r="A3304" s="76"/>
      <c r="D3304"/>
      <c r="F3304"/>
      <c r="H3304"/>
      <c r="M3304" s="21"/>
      <c r="R3304" s="21"/>
      <c r="W3304"/>
      <c r="AB3304"/>
    </row>
    <row r="3305" spans="1:28" x14ac:dyDescent="0.2">
      <c r="A3305" s="76"/>
      <c r="D3305"/>
      <c r="F3305"/>
      <c r="H3305"/>
      <c r="M3305" s="21"/>
      <c r="R3305" s="21"/>
      <c r="W3305"/>
      <c r="AB3305"/>
    </row>
    <row r="3306" spans="1:28" x14ac:dyDescent="0.2">
      <c r="A3306" s="76"/>
      <c r="D3306"/>
      <c r="F3306"/>
      <c r="H3306"/>
      <c r="M3306" s="21"/>
      <c r="R3306" s="21"/>
      <c r="W3306"/>
      <c r="AB3306"/>
    </row>
    <row r="3307" spans="1:28" x14ac:dyDescent="0.2">
      <c r="A3307" s="76"/>
      <c r="D3307"/>
      <c r="F3307"/>
      <c r="H3307"/>
      <c r="M3307" s="21"/>
      <c r="R3307" s="21"/>
      <c r="W3307"/>
      <c r="AB3307"/>
    </row>
    <row r="3308" spans="1:28" x14ac:dyDescent="0.2">
      <c r="A3308" s="76"/>
      <c r="D3308"/>
      <c r="F3308"/>
      <c r="H3308"/>
      <c r="M3308" s="21"/>
      <c r="R3308" s="21"/>
      <c r="W3308"/>
      <c r="AB3308"/>
    </row>
    <row r="3309" spans="1:28" x14ac:dyDescent="0.2">
      <c r="A3309" s="76"/>
      <c r="D3309"/>
      <c r="F3309"/>
      <c r="H3309"/>
      <c r="M3309" s="21"/>
      <c r="R3309" s="21"/>
      <c r="W3309"/>
      <c r="AB3309"/>
    </row>
    <row r="3310" spans="1:28" x14ac:dyDescent="0.2">
      <c r="A3310" s="76"/>
      <c r="D3310"/>
      <c r="F3310"/>
      <c r="H3310"/>
      <c r="M3310" s="21"/>
      <c r="R3310" s="21"/>
      <c r="W3310"/>
      <c r="AB3310"/>
    </row>
    <row r="3311" spans="1:28" x14ac:dyDescent="0.2">
      <c r="A3311" s="76"/>
      <c r="D3311"/>
      <c r="F3311"/>
      <c r="H3311"/>
      <c r="M3311" s="21"/>
      <c r="R3311" s="21"/>
      <c r="W3311"/>
      <c r="AB3311"/>
    </row>
    <row r="3312" spans="1:28" x14ac:dyDescent="0.2">
      <c r="A3312" s="76"/>
      <c r="D3312"/>
      <c r="F3312"/>
      <c r="H3312"/>
      <c r="M3312" s="21"/>
      <c r="R3312" s="21"/>
      <c r="W3312"/>
      <c r="AB3312"/>
    </row>
    <row r="3313" spans="1:28" x14ac:dyDescent="0.2">
      <c r="A3313" s="76"/>
      <c r="D3313"/>
      <c r="F3313"/>
      <c r="H3313"/>
      <c r="M3313" s="21"/>
      <c r="R3313" s="21"/>
      <c r="W3313"/>
      <c r="AB3313"/>
    </row>
    <row r="3314" spans="1:28" x14ac:dyDescent="0.2">
      <c r="A3314" s="76"/>
      <c r="D3314"/>
      <c r="F3314"/>
      <c r="H3314"/>
      <c r="M3314" s="21"/>
      <c r="R3314" s="21"/>
      <c r="W3314"/>
      <c r="AB3314"/>
    </row>
    <row r="3315" spans="1:28" x14ac:dyDescent="0.2">
      <c r="A3315" s="76"/>
      <c r="D3315"/>
      <c r="F3315"/>
      <c r="H3315"/>
      <c r="M3315" s="21"/>
      <c r="R3315" s="21"/>
      <c r="W3315"/>
      <c r="AB3315"/>
    </row>
    <row r="3316" spans="1:28" x14ac:dyDescent="0.2">
      <c r="A3316" s="76"/>
      <c r="D3316"/>
      <c r="F3316"/>
      <c r="H3316"/>
      <c r="M3316" s="21"/>
      <c r="R3316" s="21"/>
      <c r="W3316"/>
      <c r="AB3316"/>
    </row>
    <row r="3317" spans="1:28" x14ac:dyDescent="0.2">
      <c r="A3317" s="76"/>
      <c r="D3317"/>
      <c r="F3317"/>
      <c r="H3317"/>
      <c r="M3317" s="21"/>
      <c r="R3317" s="21"/>
      <c r="W3317"/>
      <c r="AB3317"/>
    </row>
    <row r="3318" spans="1:28" x14ac:dyDescent="0.2">
      <c r="A3318" s="76"/>
      <c r="D3318"/>
      <c r="F3318"/>
      <c r="H3318"/>
      <c r="M3318" s="21"/>
      <c r="R3318" s="21"/>
      <c r="W3318"/>
      <c r="AB3318"/>
    </row>
    <row r="3319" spans="1:28" x14ac:dyDescent="0.2">
      <c r="A3319" s="76"/>
      <c r="D3319"/>
      <c r="F3319"/>
      <c r="H3319"/>
      <c r="M3319" s="21"/>
      <c r="R3319" s="21"/>
      <c r="W3319"/>
      <c r="AB3319"/>
    </row>
    <row r="3320" spans="1:28" x14ac:dyDescent="0.2">
      <c r="A3320" s="76"/>
      <c r="D3320"/>
      <c r="F3320"/>
      <c r="H3320"/>
      <c r="M3320" s="21"/>
      <c r="R3320" s="21"/>
      <c r="W3320"/>
      <c r="AB3320"/>
    </row>
    <row r="3321" spans="1:28" x14ac:dyDescent="0.2">
      <c r="A3321" s="76"/>
      <c r="D3321"/>
      <c r="F3321"/>
      <c r="H3321"/>
      <c r="M3321" s="21"/>
      <c r="R3321" s="21"/>
      <c r="W3321"/>
      <c r="AB3321"/>
    </row>
    <row r="3322" spans="1:28" x14ac:dyDescent="0.2">
      <c r="A3322" s="76"/>
      <c r="D3322"/>
      <c r="F3322"/>
      <c r="H3322"/>
      <c r="M3322" s="21"/>
      <c r="R3322" s="21"/>
      <c r="W3322"/>
      <c r="AB3322"/>
    </row>
    <row r="3323" spans="1:28" x14ac:dyDescent="0.2">
      <c r="A3323" s="76"/>
      <c r="D3323"/>
      <c r="F3323"/>
      <c r="H3323"/>
      <c r="M3323" s="21"/>
      <c r="R3323" s="21"/>
      <c r="W3323"/>
      <c r="AB3323"/>
    </row>
    <row r="3324" spans="1:28" x14ac:dyDescent="0.2">
      <c r="A3324" s="76"/>
      <c r="D3324"/>
      <c r="F3324"/>
      <c r="H3324"/>
      <c r="M3324" s="21"/>
      <c r="R3324" s="21"/>
      <c r="W3324"/>
      <c r="AB3324"/>
    </row>
    <row r="3325" spans="1:28" x14ac:dyDescent="0.2">
      <c r="A3325" s="76"/>
      <c r="D3325"/>
      <c r="F3325"/>
      <c r="H3325"/>
      <c r="M3325" s="21"/>
      <c r="R3325" s="21"/>
      <c r="W3325"/>
      <c r="AB3325"/>
    </row>
    <row r="3326" spans="1:28" x14ac:dyDescent="0.2">
      <c r="A3326" s="76"/>
      <c r="D3326"/>
      <c r="F3326"/>
      <c r="H3326"/>
      <c r="M3326" s="21"/>
      <c r="R3326" s="21"/>
      <c r="W3326"/>
      <c r="AB3326"/>
    </row>
    <row r="3327" spans="1:28" x14ac:dyDescent="0.2">
      <c r="A3327" s="76"/>
      <c r="D3327"/>
      <c r="F3327"/>
      <c r="H3327"/>
      <c r="M3327" s="21"/>
      <c r="R3327" s="21"/>
      <c r="W3327"/>
      <c r="AB3327"/>
    </row>
    <row r="3328" spans="1:28" x14ac:dyDescent="0.2">
      <c r="A3328" s="76"/>
      <c r="D3328"/>
      <c r="F3328"/>
      <c r="H3328"/>
      <c r="M3328" s="21"/>
      <c r="R3328" s="21"/>
      <c r="W3328"/>
      <c r="AB3328"/>
    </row>
    <row r="3329" spans="1:28" x14ac:dyDescent="0.2">
      <c r="A3329" s="76"/>
      <c r="D3329"/>
      <c r="F3329"/>
      <c r="H3329"/>
      <c r="M3329" s="21"/>
      <c r="R3329" s="21"/>
      <c r="W3329"/>
      <c r="AB3329"/>
    </row>
    <row r="3330" spans="1:28" x14ac:dyDescent="0.2">
      <c r="A3330" s="76"/>
      <c r="D3330"/>
      <c r="F3330"/>
      <c r="H3330"/>
      <c r="M3330" s="21"/>
      <c r="R3330" s="21"/>
      <c r="W3330"/>
      <c r="AB3330"/>
    </row>
    <row r="3331" spans="1:28" x14ac:dyDescent="0.2">
      <c r="A3331" s="76"/>
      <c r="D3331"/>
      <c r="F3331"/>
      <c r="H3331"/>
      <c r="M3331" s="21"/>
      <c r="R3331" s="21"/>
      <c r="W3331"/>
      <c r="AB3331"/>
    </row>
    <row r="3332" spans="1:28" x14ac:dyDescent="0.2">
      <c r="A3332" s="76"/>
      <c r="D3332"/>
      <c r="F3332"/>
      <c r="H3332"/>
      <c r="M3332" s="21"/>
      <c r="R3332" s="21"/>
      <c r="W3332"/>
      <c r="AB3332"/>
    </row>
    <row r="3333" spans="1:28" x14ac:dyDescent="0.2">
      <c r="A3333" s="76"/>
      <c r="D3333"/>
      <c r="F3333"/>
      <c r="H3333"/>
      <c r="M3333" s="21"/>
      <c r="R3333" s="21"/>
      <c r="W3333"/>
      <c r="AB3333"/>
    </row>
    <row r="3334" spans="1:28" x14ac:dyDescent="0.2">
      <c r="A3334" s="76"/>
      <c r="D3334"/>
      <c r="F3334"/>
      <c r="H3334"/>
      <c r="M3334" s="21"/>
      <c r="R3334" s="21"/>
      <c r="W3334"/>
      <c r="AB3334"/>
    </row>
    <row r="3335" spans="1:28" x14ac:dyDescent="0.2">
      <c r="A3335" s="76"/>
      <c r="D3335"/>
      <c r="F3335"/>
      <c r="H3335"/>
      <c r="M3335" s="21"/>
      <c r="R3335" s="21"/>
      <c r="W3335"/>
      <c r="AB3335"/>
    </row>
    <row r="3336" spans="1:28" x14ac:dyDescent="0.2">
      <c r="A3336" s="76"/>
      <c r="D3336"/>
      <c r="F3336"/>
      <c r="H3336"/>
      <c r="M3336" s="21"/>
      <c r="R3336" s="21"/>
      <c r="W3336"/>
      <c r="AB3336"/>
    </row>
    <row r="3337" spans="1:28" x14ac:dyDescent="0.2">
      <c r="A3337" s="76"/>
      <c r="D3337"/>
      <c r="F3337"/>
      <c r="H3337"/>
      <c r="M3337" s="21"/>
      <c r="R3337" s="21"/>
      <c r="W3337"/>
      <c r="AB3337"/>
    </row>
    <row r="3338" spans="1:28" x14ac:dyDescent="0.2">
      <c r="A3338" s="76"/>
      <c r="D3338"/>
      <c r="F3338"/>
      <c r="H3338"/>
      <c r="M3338" s="21"/>
      <c r="R3338" s="21"/>
      <c r="W3338"/>
      <c r="AB3338"/>
    </row>
    <row r="3339" spans="1:28" x14ac:dyDescent="0.2">
      <c r="A3339" s="76"/>
      <c r="D3339"/>
      <c r="F3339"/>
      <c r="H3339"/>
      <c r="M3339" s="21"/>
      <c r="R3339" s="21"/>
      <c r="W3339"/>
      <c r="AB3339"/>
    </row>
    <row r="3340" spans="1:28" x14ac:dyDescent="0.2">
      <c r="A3340" s="76"/>
      <c r="D3340"/>
      <c r="F3340"/>
      <c r="H3340"/>
      <c r="M3340" s="21"/>
      <c r="R3340" s="21"/>
      <c r="W3340"/>
      <c r="AB3340"/>
    </row>
    <row r="3341" spans="1:28" x14ac:dyDescent="0.2">
      <c r="A3341" s="76"/>
      <c r="D3341"/>
      <c r="F3341"/>
      <c r="H3341"/>
      <c r="M3341" s="21"/>
      <c r="R3341" s="21"/>
      <c r="W3341"/>
      <c r="AB3341"/>
    </row>
    <row r="3342" spans="1:28" x14ac:dyDescent="0.2">
      <c r="A3342" s="76"/>
      <c r="D3342"/>
      <c r="F3342"/>
      <c r="H3342"/>
      <c r="M3342" s="21"/>
      <c r="R3342" s="21"/>
      <c r="W3342"/>
      <c r="AB3342"/>
    </row>
    <row r="3343" spans="1:28" x14ac:dyDescent="0.2">
      <c r="A3343" s="76"/>
      <c r="D3343"/>
      <c r="F3343"/>
      <c r="H3343"/>
      <c r="M3343" s="21"/>
      <c r="R3343" s="21"/>
      <c r="W3343"/>
      <c r="AB3343"/>
    </row>
    <row r="3344" spans="1:28" x14ac:dyDescent="0.2">
      <c r="A3344" s="76"/>
      <c r="D3344"/>
      <c r="F3344"/>
      <c r="H3344"/>
      <c r="M3344" s="21"/>
      <c r="R3344" s="21"/>
      <c r="W3344"/>
      <c r="AB3344"/>
    </row>
    <row r="3345" spans="1:28" x14ac:dyDescent="0.2">
      <c r="A3345" s="76"/>
      <c r="D3345"/>
      <c r="F3345"/>
      <c r="H3345"/>
      <c r="M3345" s="21"/>
      <c r="R3345" s="21"/>
      <c r="W3345"/>
      <c r="AB3345"/>
    </row>
    <row r="3346" spans="1:28" x14ac:dyDescent="0.2">
      <c r="A3346" s="76"/>
      <c r="D3346"/>
      <c r="F3346"/>
      <c r="H3346"/>
      <c r="M3346" s="21"/>
      <c r="R3346" s="21"/>
      <c r="W3346"/>
      <c r="AB3346"/>
    </row>
    <row r="3347" spans="1:28" x14ac:dyDescent="0.2">
      <c r="A3347" s="76"/>
      <c r="D3347"/>
      <c r="F3347"/>
      <c r="H3347"/>
      <c r="M3347" s="21"/>
      <c r="R3347" s="21"/>
      <c r="W3347"/>
      <c r="AB3347"/>
    </row>
    <row r="3348" spans="1:28" x14ac:dyDescent="0.2">
      <c r="A3348" s="76"/>
      <c r="D3348"/>
      <c r="F3348"/>
      <c r="H3348"/>
      <c r="M3348" s="21"/>
      <c r="R3348" s="21"/>
      <c r="W3348"/>
      <c r="AB3348"/>
    </row>
    <row r="3349" spans="1:28" x14ac:dyDescent="0.2">
      <c r="A3349" s="76"/>
      <c r="D3349"/>
      <c r="F3349"/>
      <c r="H3349"/>
      <c r="M3349" s="21"/>
      <c r="R3349" s="21"/>
      <c r="W3349"/>
      <c r="AB3349"/>
    </row>
    <row r="3350" spans="1:28" x14ac:dyDescent="0.2">
      <c r="A3350" s="76"/>
      <c r="D3350"/>
      <c r="F3350"/>
      <c r="H3350"/>
      <c r="M3350" s="21"/>
      <c r="R3350" s="21"/>
      <c r="W3350"/>
      <c r="AB3350"/>
    </row>
    <row r="3351" spans="1:28" x14ac:dyDescent="0.2">
      <c r="A3351" s="76"/>
      <c r="D3351"/>
      <c r="F3351"/>
      <c r="H3351"/>
      <c r="M3351" s="21"/>
      <c r="R3351" s="21"/>
      <c r="W3351"/>
      <c r="AB3351"/>
    </row>
    <row r="3352" spans="1:28" x14ac:dyDescent="0.2">
      <c r="A3352" s="76"/>
      <c r="D3352"/>
      <c r="F3352"/>
      <c r="H3352"/>
      <c r="M3352" s="21"/>
      <c r="R3352" s="21"/>
      <c r="W3352"/>
      <c r="AB3352"/>
    </row>
    <row r="3353" spans="1:28" x14ac:dyDescent="0.2">
      <c r="A3353" s="76"/>
      <c r="D3353"/>
      <c r="F3353"/>
      <c r="H3353"/>
      <c r="M3353" s="21"/>
      <c r="R3353" s="21"/>
      <c r="W3353"/>
      <c r="AB3353"/>
    </row>
    <row r="3354" spans="1:28" x14ac:dyDescent="0.2">
      <c r="A3354" s="76"/>
      <c r="D3354"/>
      <c r="F3354"/>
      <c r="H3354"/>
      <c r="M3354" s="21"/>
      <c r="R3354" s="21"/>
      <c r="W3354"/>
      <c r="AB3354"/>
    </row>
    <row r="3355" spans="1:28" x14ac:dyDescent="0.2">
      <c r="A3355" s="76"/>
      <c r="D3355"/>
      <c r="F3355"/>
      <c r="H3355"/>
      <c r="M3355" s="21"/>
      <c r="R3355" s="21"/>
      <c r="W3355"/>
      <c r="AB3355"/>
    </row>
    <row r="3356" spans="1:28" x14ac:dyDescent="0.2">
      <c r="A3356" s="76"/>
      <c r="D3356"/>
      <c r="F3356"/>
      <c r="H3356"/>
      <c r="M3356" s="21"/>
      <c r="R3356" s="21"/>
      <c r="W3356"/>
      <c r="AB3356"/>
    </row>
    <row r="3357" spans="1:28" x14ac:dyDescent="0.2">
      <c r="A3357" s="76"/>
      <c r="D3357"/>
      <c r="F3357"/>
      <c r="H3357"/>
      <c r="M3357" s="21"/>
      <c r="R3357" s="21"/>
      <c r="W3357"/>
      <c r="AB3357"/>
    </row>
    <row r="3358" spans="1:28" x14ac:dyDescent="0.2">
      <c r="A3358" s="76"/>
      <c r="D3358"/>
      <c r="F3358"/>
      <c r="H3358"/>
      <c r="M3358" s="21"/>
      <c r="R3358" s="21"/>
      <c r="W3358"/>
      <c r="AB3358"/>
    </row>
    <row r="3359" spans="1:28" x14ac:dyDescent="0.2">
      <c r="A3359" s="76"/>
      <c r="D3359"/>
      <c r="F3359"/>
      <c r="H3359"/>
      <c r="M3359" s="21"/>
      <c r="R3359" s="21"/>
      <c r="W3359"/>
      <c r="AB3359"/>
    </row>
    <row r="3360" spans="1:28" x14ac:dyDescent="0.2">
      <c r="A3360" s="76"/>
      <c r="D3360"/>
      <c r="F3360"/>
      <c r="H3360"/>
      <c r="M3360" s="21"/>
      <c r="R3360" s="21"/>
      <c r="W3360"/>
      <c r="AB3360"/>
    </row>
    <row r="3361" spans="1:28" x14ac:dyDescent="0.2">
      <c r="A3361" s="76"/>
      <c r="D3361"/>
      <c r="F3361"/>
      <c r="H3361"/>
      <c r="M3361" s="21"/>
      <c r="R3361" s="21"/>
      <c r="W3361"/>
      <c r="AB3361"/>
    </row>
    <row r="3362" spans="1:28" x14ac:dyDescent="0.2">
      <c r="A3362" s="76"/>
      <c r="D3362"/>
      <c r="F3362"/>
      <c r="H3362"/>
      <c r="M3362" s="21"/>
      <c r="R3362" s="21"/>
      <c r="W3362"/>
      <c r="AB3362"/>
    </row>
    <row r="3363" spans="1:28" x14ac:dyDescent="0.2">
      <c r="A3363" s="76"/>
      <c r="D3363"/>
      <c r="F3363"/>
      <c r="H3363"/>
      <c r="M3363" s="21"/>
      <c r="R3363" s="21"/>
      <c r="W3363"/>
      <c r="AB3363"/>
    </row>
    <row r="3364" spans="1:28" x14ac:dyDescent="0.2">
      <c r="A3364" s="76"/>
      <c r="D3364"/>
      <c r="F3364"/>
      <c r="H3364"/>
      <c r="M3364" s="21"/>
      <c r="R3364" s="21"/>
      <c r="W3364"/>
      <c r="AB3364"/>
    </row>
    <row r="3365" spans="1:28" x14ac:dyDescent="0.2">
      <c r="A3365" s="76"/>
      <c r="D3365"/>
      <c r="F3365"/>
      <c r="H3365"/>
      <c r="M3365" s="21"/>
      <c r="R3365" s="21"/>
      <c r="W3365"/>
      <c r="AB3365"/>
    </row>
    <row r="3366" spans="1:28" x14ac:dyDescent="0.2">
      <c r="A3366" s="76"/>
      <c r="D3366"/>
      <c r="F3366"/>
      <c r="H3366"/>
      <c r="M3366" s="21"/>
      <c r="R3366" s="21"/>
      <c r="W3366"/>
      <c r="AB3366"/>
    </row>
    <row r="3367" spans="1:28" x14ac:dyDescent="0.2">
      <c r="A3367" s="76"/>
      <c r="D3367"/>
      <c r="F3367"/>
      <c r="H3367"/>
      <c r="M3367" s="21"/>
      <c r="R3367" s="21"/>
      <c r="W3367"/>
      <c r="AB3367"/>
    </row>
    <row r="3368" spans="1:28" x14ac:dyDescent="0.2">
      <c r="A3368" s="76"/>
      <c r="D3368"/>
      <c r="F3368"/>
      <c r="H3368"/>
      <c r="M3368" s="21"/>
      <c r="R3368" s="21"/>
      <c r="W3368"/>
      <c r="AB3368"/>
    </row>
    <row r="3369" spans="1:28" x14ac:dyDescent="0.2">
      <c r="A3369" s="76"/>
      <c r="D3369"/>
      <c r="F3369"/>
      <c r="H3369"/>
      <c r="M3369" s="21"/>
      <c r="R3369" s="21"/>
      <c r="W3369"/>
      <c r="AB3369"/>
    </row>
    <row r="3370" spans="1:28" x14ac:dyDescent="0.2">
      <c r="A3370" s="76"/>
      <c r="D3370"/>
      <c r="F3370"/>
      <c r="H3370"/>
      <c r="M3370" s="21"/>
      <c r="R3370" s="21"/>
      <c r="W3370"/>
      <c r="AB3370"/>
    </row>
    <row r="3371" spans="1:28" x14ac:dyDescent="0.2">
      <c r="A3371" s="76"/>
      <c r="D3371"/>
      <c r="F3371"/>
      <c r="H3371"/>
      <c r="M3371" s="21"/>
      <c r="R3371" s="21"/>
      <c r="W3371"/>
      <c r="AB3371"/>
    </row>
    <row r="3372" spans="1:28" x14ac:dyDescent="0.2">
      <c r="A3372" s="76"/>
      <c r="D3372"/>
      <c r="F3372"/>
      <c r="H3372"/>
      <c r="M3372" s="21"/>
      <c r="R3372" s="21"/>
      <c r="W3372"/>
      <c r="AB3372"/>
    </row>
    <row r="3373" spans="1:28" x14ac:dyDescent="0.2">
      <c r="A3373" s="76"/>
      <c r="D3373"/>
      <c r="F3373"/>
      <c r="H3373"/>
      <c r="M3373" s="21"/>
      <c r="R3373" s="21"/>
      <c r="W3373"/>
      <c r="AB3373"/>
    </row>
    <row r="3374" spans="1:28" x14ac:dyDescent="0.2">
      <c r="A3374" s="76"/>
      <c r="D3374"/>
      <c r="F3374"/>
      <c r="H3374"/>
      <c r="M3374" s="21"/>
      <c r="R3374" s="21"/>
      <c r="W3374"/>
      <c r="AB3374"/>
    </row>
    <row r="3375" spans="1:28" x14ac:dyDescent="0.2">
      <c r="A3375" s="76"/>
      <c r="D3375"/>
      <c r="F3375"/>
      <c r="H3375"/>
      <c r="M3375" s="21"/>
      <c r="R3375" s="21"/>
      <c r="W3375"/>
      <c r="AB3375"/>
    </row>
    <row r="3376" spans="1:28" x14ac:dyDescent="0.2">
      <c r="A3376" s="76"/>
      <c r="D3376"/>
      <c r="F3376"/>
      <c r="H3376"/>
      <c r="M3376" s="21"/>
      <c r="R3376" s="21"/>
      <c r="W3376"/>
      <c r="AB3376"/>
    </row>
    <row r="3377" spans="1:28" x14ac:dyDescent="0.2">
      <c r="A3377" s="76"/>
      <c r="D3377"/>
      <c r="F3377"/>
      <c r="H3377"/>
      <c r="M3377" s="21"/>
      <c r="R3377" s="21"/>
      <c r="W3377"/>
      <c r="AB3377"/>
    </row>
    <row r="3378" spans="1:28" x14ac:dyDescent="0.2">
      <c r="A3378" s="76"/>
      <c r="D3378"/>
      <c r="F3378"/>
      <c r="H3378"/>
      <c r="M3378" s="21"/>
      <c r="R3378" s="21"/>
      <c r="W3378"/>
      <c r="AB3378"/>
    </row>
    <row r="3379" spans="1:28" x14ac:dyDescent="0.2">
      <c r="A3379" s="76"/>
      <c r="D3379"/>
      <c r="F3379"/>
      <c r="H3379"/>
      <c r="M3379" s="21"/>
      <c r="R3379" s="21"/>
      <c r="W3379"/>
      <c r="AB3379"/>
    </row>
    <row r="3380" spans="1:28" x14ac:dyDescent="0.2">
      <c r="A3380" s="76"/>
      <c r="D3380"/>
      <c r="F3380"/>
      <c r="H3380"/>
      <c r="M3380" s="21"/>
      <c r="R3380" s="21"/>
      <c r="W3380"/>
      <c r="AB3380"/>
    </row>
    <row r="3381" spans="1:28" x14ac:dyDescent="0.2">
      <c r="A3381" s="76"/>
      <c r="D3381"/>
      <c r="F3381"/>
      <c r="H3381"/>
      <c r="M3381" s="21"/>
      <c r="R3381" s="21"/>
      <c r="W3381"/>
      <c r="AB3381"/>
    </row>
    <row r="3382" spans="1:28" x14ac:dyDescent="0.2">
      <c r="A3382" s="76"/>
      <c r="D3382"/>
      <c r="F3382"/>
      <c r="H3382"/>
      <c r="M3382" s="21"/>
      <c r="R3382" s="21"/>
      <c r="W3382"/>
      <c r="AB3382"/>
    </row>
    <row r="3383" spans="1:28" x14ac:dyDescent="0.2">
      <c r="A3383" s="76"/>
      <c r="D3383"/>
      <c r="F3383"/>
      <c r="H3383"/>
      <c r="M3383" s="21"/>
      <c r="R3383" s="21"/>
      <c r="W3383"/>
      <c r="AB3383"/>
    </row>
    <row r="3384" spans="1:28" x14ac:dyDescent="0.2">
      <c r="A3384" s="76"/>
      <c r="D3384"/>
      <c r="F3384"/>
      <c r="H3384"/>
      <c r="M3384" s="21"/>
      <c r="R3384" s="21"/>
      <c r="W3384"/>
      <c r="AB3384"/>
    </row>
    <row r="3385" spans="1:28" x14ac:dyDescent="0.2">
      <c r="A3385" s="76"/>
      <c r="D3385"/>
      <c r="F3385"/>
      <c r="H3385"/>
      <c r="M3385" s="21"/>
      <c r="R3385" s="21"/>
      <c r="W3385"/>
      <c r="AB3385"/>
    </row>
    <row r="3386" spans="1:28" x14ac:dyDescent="0.2">
      <c r="A3386" s="76"/>
      <c r="D3386"/>
      <c r="F3386"/>
      <c r="H3386"/>
      <c r="M3386" s="21"/>
      <c r="R3386" s="21"/>
      <c r="W3386"/>
      <c r="AB3386"/>
    </row>
    <row r="3387" spans="1:28" x14ac:dyDescent="0.2">
      <c r="A3387" s="76"/>
      <c r="D3387"/>
      <c r="F3387"/>
      <c r="H3387"/>
      <c r="M3387" s="21"/>
      <c r="R3387" s="21"/>
      <c r="W3387"/>
      <c r="AB3387"/>
    </row>
    <row r="3388" spans="1:28" x14ac:dyDescent="0.2">
      <c r="A3388" s="76"/>
      <c r="D3388"/>
      <c r="F3388"/>
      <c r="H3388"/>
      <c r="M3388" s="21"/>
      <c r="R3388" s="21"/>
      <c r="W3388"/>
      <c r="AB3388"/>
    </row>
    <row r="3389" spans="1:28" x14ac:dyDescent="0.2">
      <c r="A3389" s="76"/>
      <c r="D3389"/>
      <c r="F3389"/>
      <c r="H3389"/>
      <c r="M3389" s="21"/>
      <c r="R3389" s="21"/>
      <c r="W3389"/>
      <c r="AB3389"/>
    </row>
    <row r="3390" spans="1:28" x14ac:dyDescent="0.2">
      <c r="A3390" s="76"/>
      <c r="D3390"/>
      <c r="F3390"/>
      <c r="H3390"/>
      <c r="M3390" s="21"/>
      <c r="R3390" s="21"/>
      <c r="W3390"/>
      <c r="AB3390"/>
    </row>
    <row r="3391" spans="1:28" x14ac:dyDescent="0.2">
      <c r="A3391" s="76"/>
      <c r="D3391"/>
      <c r="F3391"/>
      <c r="H3391"/>
      <c r="M3391" s="21"/>
      <c r="R3391" s="21"/>
      <c r="W3391"/>
      <c r="AB3391"/>
    </row>
    <row r="3392" spans="1:28" x14ac:dyDescent="0.2">
      <c r="A3392" s="76"/>
      <c r="D3392"/>
      <c r="F3392"/>
      <c r="H3392"/>
      <c r="M3392" s="21"/>
      <c r="R3392" s="21"/>
      <c r="W3392"/>
      <c r="AB3392"/>
    </row>
    <row r="3393" spans="1:28" x14ac:dyDescent="0.2">
      <c r="A3393" s="76"/>
      <c r="D3393"/>
      <c r="F3393"/>
      <c r="H3393"/>
      <c r="M3393" s="21"/>
      <c r="R3393" s="21"/>
      <c r="W3393"/>
      <c r="AB3393"/>
    </row>
    <row r="3394" spans="1:28" x14ac:dyDescent="0.2">
      <c r="A3394" s="76"/>
      <c r="D3394"/>
      <c r="F3394"/>
      <c r="H3394"/>
      <c r="M3394" s="21"/>
      <c r="R3394" s="21"/>
      <c r="W3394"/>
      <c r="AB3394"/>
    </row>
    <row r="3395" spans="1:28" x14ac:dyDescent="0.2">
      <c r="A3395" s="76"/>
      <c r="D3395"/>
      <c r="F3395"/>
      <c r="H3395"/>
      <c r="M3395" s="21"/>
      <c r="R3395" s="21"/>
      <c r="W3395"/>
      <c r="AB3395"/>
    </row>
    <row r="3396" spans="1:28" x14ac:dyDescent="0.2">
      <c r="A3396" s="76"/>
      <c r="D3396"/>
      <c r="F3396"/>
      <c r="H3396"/>
      <c r="M3396" s="21"/>
      <c r="R3396" s="21"/>
      <c r="W3396"/>
      <c r="AB3396"/>
    </row>
    <row r="3397" spans="1:28" x14ac:dyDescent="0.2">
      <c r="A3397" s="76"/>
      <c r="D3397"/>
      <c r="F3397"/>
      <c r="H3397"/>
      <c r="M3397" s="21"/>
      <c r="R3397" s="21"/>
      <c r="W3397"/>
      <c r="AB3397"/>
    </row>
    <row r="3398" spans="1:28" x14ac:dyDescent="0.2">
      <c r="A3398" s="76"/>
      <c r="D3398"/>
      <c r="F3398"/>
      <c r="H3398"/>
      <c r="M3398" s="21"/>
      <c r="R3398" s="21"/>
      <c r="W3398"/>
      <c r="AB3398"/>
    </row>
    <row r="3399" spans="1:28" x14ac:dyDescent="0.2">
      <c r="A3399" s="76"/>
      <c r="D3399"/>
      <c r="F3399"/>
      <c r="H3399"/>
      <c r="M3399" s="21"/>
      <c r="R3399" s="21"/>
      <c r="W3399"/>
      <c r="AB3399"/>
    </row>
    <row r="3400" spans="1:28" x14ac:dyDescent="0.2">
      <c r="A3400" s="76"/>
      <c r="D3400"/>
      <c r="F3400"/>
      <c r="H3400"/>
      <c r="M3400" s="21"/>
      <c r="R3400" s="21"/>
      <c r="W3400"/>
      <c r="AB3400"/>
    </row>
    <row r="3401" spans="1:28" x14ac:dyDescent="0.2">
      <c r="A3401" s="76"/>
      <c r="D3401"/>
      <c r="F3401"/>
      <c r="H3401"/>
      <c r="M3401" s="21"/>
      <c r="R3401" s="21"/>
      <c r="W3401"/>
      <c r="AB3401"/>
    </row>
    <row r="3402" spans="1:28" x14ac:dyDescent="0.2">
      <c r="A3402" s="76"/>
      <c r="D3402"/>
      <c r="F3402"/>
      <c r="H3402"/>
      <c r="M3402" s="21"/>
      <c r="R3402" s="21"/>
      <c r="W3402"/>
      <c r="AB3402"/>
    </row>
    <row r="3403" spans="1:28" x14ac:dyDescent="0.2">
      <c r="A3403" s="76"/>
      <c r="D3403"/>
      <c r="F3403"/>
      <c r="H3403"/>
      <c r="M3403" s="21"/>
      <c r="R3403" s="21"/>
      <c r="W3403"/>
      <c r="AB3403"/>
    </row>
    <row r="3404" spans="1:28" x14ac:dyDescent="0.2">
      <c r="A3404" s="76"/>
      <c r="D3404"/>
      <c r="F3404"/>
      <c r="H3404"/>
      <c r="M3404" s="21"/>
      <c r="R3404" s="21"/>
      <c r="W3404"/>
      <c r="AB3404"/>
    </row>
    <row r="3405" spans="1:28" x14ac:dyDescent="0.2">
      <c r="A3405" s="76"/>
      <c r="D3405"/>
      <c r="F3405"/>
      <c r="H3405"/>
      <c r="M3405" s="21"/>
      <c r="R3405" s="21"/>
      <c r="W3405"/>
      <c r="AB3405"/>
    </row>
    <row r="3406" spans="1:28" x14ac:dyDescent="0.2">
      <c r="A3406" s="76"/>
      <c r="D3406"/>
      <c r="F3406"/>
      <c r="H3406"/>
      <c r="M3406" s="21"/>
      <c r="R3406" s="21"/>
      <c r="W3406"/>
      <c r="AB3406"/>
    </row>
    <row r="3407" spans="1:28" x14ac:dyDescent="0.2">
      <c r="A3407" s="76"/>
      <c r="D3407"/>
      <c r="F3407"/>
      <c r="H3407"/>
      <c r="M3407" s="21"/>
      <c r="R3407" s="21"/>
      <c r="W3407"/>
      <c r="AB3407"/>
    </row>
    <row r="3408" spans="1:28" x14ac:dyDescent="0.2">
      <c r="A3408" s="76"/>
      <c r="D3408"/>
      <c r="F3408"/>
      <c r="H3408"/>
      <c r="M3408" s="21"/>
      <c r="R3408" s="21"/>
      <c r="W3408"/>
      <c r="AB3408"/>
    </row>
    <row r="3409" spans="1:28" x14ac:dyDescent="0.2">
      <c r="A3409" s="76"/>
      <c r="D3409"/>
      <c r="F3409"/>
      <c r="H3409"/>
      <c r="M3409" s="21"/>
      <c r="R3409" s="21"/>
      <c r="W3409"/>
      <c r="AB3409"/>
    </row>
    <row r="3410" spans="1:28" x14ac:dyDescent="0.2">
      <c r="A3410" s="76"/>
      <c r="D3410"/>
      <c r="F3410"/>
      <c r="H3410"/>
      <c r="M3410" s="21"/>
      <c r="R3410" s="21"/>
      <c r="W3410"/>
      <c r="AB3410"/>
    </row>
    <row r="3411" spans="1:28" x14ac:dyDescent="0.2">
      <c r="A3411" s="76"/>
      <c r="D3411"/>
      <c r="F3411"/>
      <c r="H3411"/>
      <c r="M3411" s="21"/>
      <c r="R3411" s="21"/>
      <c r="W3411"/>
      <c r="AB3411"/>
    </row>
    <row r="3412" spans="1:28" x14ac:dyDescent="0.2">
      <c r="A3412" s="76"/>
      <c r="D3412"/>
      <c r="F3412"/>
      <c r="H3412"/>
      <c r="M3412" s="21"/>
      <c r="R3412" s="21"/>
      <c r="W3412"/>
      <c r="AB3412"/>
    </row>
    <row r="3413" spans="1:28" x14ac:dyDescent="0.2">
      <c r="A3413" s="76"/>
      <c r="D3413"/>
      <c r="F3413"/>
      <c r="H3413"/>
      <c r="M3413" s="21"/>
      <c r="R3413" s="21"/>
      <c r="W3413"/>
      <c r="AB3413"/>
    </row>
    <row r="3414" spans="1:28" x14ac:dyDescent="0.2">
      <c r="A3414" s="76"/>
      <c r="D3414"/>
      <c r="F3414"/>
      <c r="H3414"/>
      <c r="M3414" s="21"/>
      <c r="R3414" s="21"/>
      <c r="W3414"/>
      <c r="AB3414"/>
    </row>
    <row r="3415" spans="1:28" x14ac:dyDescent="0.2">
      <c r="A3415" s="76"/>
      <c r="D3415"/>
      <c r="F3415"/>
      <c r="H3415"/>
      <c r="M3415" s="21"/>
      <c r="R3415" s="21"/>
      <c r="W3415"/>
      <c r="AB3415"/>
    </row>
    <row r="3416" spans="1:28" x14ac:dyDescent="0.2">
      <c r="A3416" s="76"/>
      <c r="D3416"/>
      <c r="F3416"/>
      <c r="H3416"/>
      <c r="M3416" s="21"/>
      <c r="R3416" s="21"/>
      <c r="W3416"/>
      <c r="AB3416"/>
    </row>
    <row r="3417" spans="1:28" x14ac:dyDescent="0.2">
      <c r="A3417" s="76"/>
      <c r="D3417"/>
      <c r="F3417"/>
      <c r="H3417"/>
      <c r="M3417" s="21"/>
      <c r="R3417" s="21"/>
      <c r="W3417"/>
      <c r="AB3417"/>
    </row>
    <row r="3418" spans="1:28" x14ac:dyDescent="0.2">
      <c r="A3418" s="76"/>
      <c r="D3418"/>
      <c r="F3418"/>
      <c r="H3418"/>
      <c r="M3418" s="21"/>
      <c r="R3418" s="21"/>
      <c r="W3418"/>
      <c r="AB3418"/>
    </row>
    <row r="3419" spans="1:28" x14ac:dyDescent="0.2">
      <c r="A3419" s="76"/>
      <c r="D3419"/>
      <c r="F3419"/>
      <c r="H3419"/>
      <c r="M3419" s="21"/>
      <c r="R3419" s="21"/>
      <c r="W3419"/>
      <c r="AB3419"/>
    </row>
    <row r="3420" spans="1:28" x14ac:dyDescent="0.2">
      <c r="A3420" s="76"/>
      <c r="D3420"/>
      <c r="F3420"/>
      <c r="H3420"/>
      <c r="M3420" s="21"/>
      <c r="R3420" s="21"/>
      <c r="W3420"/>
      <c r="AB3420"/>
    </row>
    <row r="3421" spans="1:28" x14ac:dyDescent="0.2">
      <c r="A3421" s="76"/>
      <c r="D3421"/>
      <c r="F3421"/>
      <c r="H3421"/>
      <c r="M3421" s="21"/>
      <c r="R3421" s="21"/>
      <c r="W3421"/>
      <c r="AB3421"/>
    </row>
    <row r="3422" spans="1:28" x14ac:dyDescent="0.2">
      <c r="A3422" s="76"/>
      <c r="D3422"/>
      <c r="F3422"/>
      <c r="H3422"/>
      <c r="M3422" s="21"/>
      <c r="R3422" s="21"/>
      <c r="W3422"/>
      <c r="AB3422"/>
    </row>
    <row r="3423" spans="1:28" x14ac:dyDescent="0.2">
      <c r="A3423" s="76"/>
      <c r="D3423"/>
      <c r="F3423"/>
      <c r="H3423"/>
      <c r="M3423" s="21"/>
      <c r="R3423" s="21"/>
      <c r="W3423"/>
      <c r="AB3423"/>
    </row>
    <row r="3424" spans="1:28" x14ac:dyDescent="0.2">
      <c r="A3424" s="76"/>
      <c r="D3424"/>
      <c r="F3424"/>
      <c r="H3424"/>
      <c r="M3424" s="21"/>
      <c r="R3424" s="21"/>
      <c r="W3424"/>
      <c r="AB3424"/>
    </row>
    <row r="3425" spans="1:28" x14ac:dyDescent="0.2">
      <c r="A3425" s="76"/>
      <c r="D3425"/>
      <c r="F3425"/>
      <c r="H3425"/>
      <c r="M3425" s="21"/>
      <c r="R3425" s="21"/>
      <c r="W3425"/>
      <c r="AB3425"/>
    </row>
    <row r="3426" spans="1:28" x14ac:dyDescent="0.2">
      <c r="A3426" s="76"/>
      <c r="D3426"/>
      <c r="F3426"/>
      <c r="H3426"/>
      <c r="M3426" s="21"/>
      <c r="R3426" s="21"/>
      <c r="W3426"/>
      <c r="AB3426"/>
    </row>
    <row r="3427" spans="1:28" x14ac:dyDescent="0.2">
      <c r="A3427" s="76"/>
      <c r="D3427"/>
      <c r="F3427"/>
      <c r="H3427"/>
      <c r="M3427" s="21"/>
      <c r="R3427" s="21"/>
      <c r="W3427"/>
      <c r="AB3427"/>
    </row>
    <row r="3428" spans="1:28" x14ac:dyDescent="0.2">
      <c r="A3428" s="76"/>
      <c r="D3428"/>
      <c r="F3428"/>
      <c r="H3428"/>
      <c r="M3428" s="21"/>
      <c r="R3428" s="21"/>
      <c r="W3428"/>
      <c r="AB3428"/>
    </row>
    <row r="3429" spans="1:28" x14ac:dyDescent="0.2">
      <c r="A3429" s="76"/>
      <c r="D3429"/>
      <c r="F3429"/>
      <c r="H3429"/>
      <c r="M3429" s="21"/>
      <c r="R3429" s="21"/>
      <c r="W3429"/>
      <c r="AB3429"/>
    </row>
    <row r="3430" spans="1:28" x14ac:dyDescent="0.2">
      <c r="A3430" s="76"/>
      <c r="D3430"/>
      <c r="F3430"/>
      <c r="H3430"/>
      <c r="M3430" s="21"/>
      <c r="R3430" s="21"/>
      <c r="W3430"/>
      <c r="AB3430"/>
    </row>
    <row r="3431" spans="1:28" x14ac:dyDescent="0.2">
      <c r="A3431" s="76"/>
      <c r="D3431"/>
      <c r="F3431"/>
      <c r="H3431"/>
      <c r="M3431" s="21"/>
      <c r="R3431" s="21"/>
      <c r="W3431"/>
      <c r="AB3431"/>
    </row>
    <row r="3432" spans="1:28" x14ac:dyDescent="0.2">
      <c r="A3432" s="76"/>
      <c r="D3432"/>
      <c r="F3432"/>
      <c r="H3432"/>
      <c r="M3432" s="21"/>
      <c r="R3432" s="21"/>
      <c r="W3432"/>
      <c r="AB3432"/>
    </row>
    <row r="3433" spans="1:28" x14ac:dyDescent="0.2">
      <c r="A3433" s="76"/>
      <c r="D3433"/>
      <c r="F3433"/>
      <c r="H3433"/>
      <c r="M3433" s="21"/>
      <c r="R3433" s="21"/>
      <c r="W3433"/>
      <c r="AB3433"/>
    </row>
    <row r="3434" spans="1:28" x14ac:dyDescent="0.2">
      <c r="A3434" s="76"/>
      <c r="D3434"/>
      <c r="F3434"/>
      <c r="H3434"/>
      <c r="M3434" s="21"/>
      <c r="R3434" s="21"/>
      <c r="W3434"/>
      <c r="AB3434"/>
    </row>
    <row r="3435" spans="1:28" x14ac:dyDescent="0.2">
      <c r="A3435" s="76"/>
      <c r="D3435"/>
      <c r="F3435"/>
      <c r="H3435"/>
      <c r="M3435" s="21"/>
      <c r="R3435" s="21"/>
      <c r="W3435"/>
      <c r="AB3435"/>
    </row>
    <row r="3436" spans="1:28" x14ac:dyDescent="0.2">
      <c r="A3436" s="76"/>
      <c r="D3436"/>
      <c r="F3436"/>
      <c r="H3436"/>
      <c r="M3436" s="21"/>
      <c r="R3436" s="21"/>
      <c r="W3436"/>
      <c r="AB3436"/>
    </row>
    <row r="3437" spans="1:28" x14ac:dyDescent="0.2">
      <c r="A3437" s="76"/>
      <c r="D3437"/>
      <c r="F3437"/>
      <c r="H3437"/>
      <c r="M3437" s="21"/>
      <c r="R3437" s="21"/>
      <c r="W3437"/>
      <c r="AB3437"/>
    </row>
    <row r="3438" spans="1:28" x14ac:dyDescent="0.2">
      <c r="A3438" s="76"/>
      <c r="D3438"/>
      <c r="F3438"/>
      <c r="H3438"/>
      <c r="M3438" s="21"/>
      <c r="R3438" s="21"/>
      <c r="W3438"/>
      <c r="AB3438"/>
    </row>
    <row r="3439" spans="1:28" x14ac:dyDescent="0.2">
      <c r="A3439" s="76"/>
      <c r="D3439"/>
      <c r="F3439"/>
      <c r="H3439"/>
      <c r="M3439" s="21"/>
      <c r="R3439" s="21"/>
      <c r="W3439"/>
      <c r="AB3439"/>
    </row>
    <row r="3440" spans="1:28" x14ac:dyDescent="0.2">
      <c r="A3440" s="76"/>
      <c r="D3440"/>
      <c r="F3440"/>
      <c r="H3440"/>
      <c r="M3440" s="21"/>
      <c r="R3440" s="21"/>
      <c r="W3440"/>
      <c r="AB3440"/>
    </row>
    <row r="3441" spans="1:28" x14ac:dyDescent="0.2">
      <c r="A3441" s="76"/>
      <c r="D3441"/>
      <c r="F3441"/>
      <c r="H3441"/>
      <c r="M3441" s="21"/>
      <c r="R3441" s="21"/>
      <c r="W3441"/>
      <c r="AB3441"/>
    </row>
    <row r="3442" spans="1:28" x14ac:dyDescent="0.2">
      <c r="A3442" s="76"/>
      <c r="D3442"/>
      <c r="F3442"/>
      <c r="H3442"/>
      <c r="M3442" s="21"/>
      <c r="R3442" s="21"/>
      <c r="W3442"/>
      <c r="AB3442"/>
    </row>
    <row r="3443" spans="1:28" x14ac:dyDescent="0.2">
      <c r="A3443" s="76"/>
      <c r="D3443"/>
      <c r="F3443"/>
      <c r="H3443"/>
      <c r="M3443" s="21"/>
      <c r="R3443" s="21"/>
      <c r="W3443"/>
      <c r="AB3443"/>
    </row>
    <row r="3444" spans="1:28" x14ac:dyDescent="0.2">
      <c r="A3444" s="76"/>
      <c r="D3444"/>
      <c r="F3444"/>
      <c r="H3444"/>
      <c r="M3444" s="21"/>
      <c r="R3444" s="21"/>
      <c r="W3444"/>
      <c r="AB3444"/>
    </row>
    <row r="3445" spans="1:28" x14ac:dyDescent="0.2">
      <c r="A3445" s="76"/>
      <c r="D3445"/>
      <c r="F3445"/>
      <c r="H3445"/>
      <c r="M3445" s="21"/>
      <c r="R3445" s="21"/>
      <c r="W3445"/>
      <c r="AB3445"/>
    </row>
    <row r="3446" spans="1:28" x14ac:dyDescent="0.2">
      <c r="A3446" s="76"/>
      <c r="D3446"/>
      <c r="F3446"/>
      <c r="H3446"/>
      <c r="M3446" s="21"/>
      <c r="R3446" s="21"/>
      <c r="W3446"/>
      <c r="AB3446"/>
    </row>
    <row r="3447" spans="1:28" x14ac:dyDescent="0.2">
      <c r="A3447" s="76"/>
      <c r="D3447"/>
      <c r="F3447"/>
      <c r="H3447"/>
      <c r="M3447" s="21"/>
      <c r="R3447" s="21"/>
      <c r="W3447"/>
      <c r="AB3447"/>
    </row>
    <row r="3448" spans="1:28" x14ac:dyDescent="0.2">
      <c r="A3448" s="76"/>
      <c r="D3448"/>
      <c r="F3448"/>
      <c r="H3448"/>
      <c r="M3448" s="21"/>
      <c r="R3448" s="21"/>
      <c r="W3448"/>
      <c r="AB3448"/>
    </row>
    <row r="3449" spans="1:28" x14ac:dyDescent="0.2">
      <c r="A3449" s="76"/>
      <c r="D3449"/>
      <c r="F3449"/>
      <c r="H3449"/>
      <c r="M3449" s="21"/>
      <c r="R3449" s="21"/>
      <c r="W3449"/>
      <c r="AB3449"/>
    </row>
    <row r="3450" spans="1:28" x14ac:dyDescent="0.2">
      <c r="A3450" s="76"/>
      <c r="D3450"/>
      <c r="F3450"/>
      <c r="H3450"/>
      <c r="M3450" s="21"/>
      <c r="R3450" s="21"/>
      <c r="W3450"/>
      <c r="AB3450"/>
    </row>
    <row r="3451" spans="1:28" x14ac:dyDescent="0.2">
      <c r="A3451" s="76"/>
      <c r="D3451"/>
      <c r="F3451"/>
      <c r="H3451"/>
      <c r="M3451" s="21"/>
      <c r="R3451" s="21"/>
      <c r="W3451"/>
      <c r="AB3451"/>
    </row>
    <row r="3452" spans="1:28" x14ac:dyDescent="0.2">
      <c r="A3452" s="76"/>
      <c r="D3452"/>
      <c r="F3452"/>
      <c r="H3452"/>
      <c r="M3452" s="21"/>
      <c r="R3452" s="21"/>
      <c r="W3452"/>
      <c r="AB3452"/>
    </row>
    <row r="3453" spans="1:28" x14ac:dyDescent="0.2">
      <c r="A3453" s="76"/>
      <c r="D3453"/>
      <c r="F3453"/>
      <c r="H3453"/>
      <c r="M3453" s="21"/>
      <c r="R3453" s="21"/>
      <c r="W3453"/>
      <c r="AB3453"/>
    </row>
    <row r="3454" spans="1:28" x14ac:dyDescent="0.2">
      <c r="A3454" s="76"/>
      <c r="D3454"/>
      <c r="F3454"/>
      <c r="H3454"/>
      <c r="M3454" s="21"/>
      <c r="R3454" s="21"/>
      <c r="W3454"/>
      <c r="AB3454"/>
    </row>
    <row r="3455" spans="1:28" x14ac:dyDescent="0.2">
      <c r="A3455" s="76"/>
      <c r="D3455"/>
      <c r="F3455"/>
      <c r="H3455"/>
      <c r="M3455" s="21"/>
      <c r="R3455" s="21"/>
      <c r="W3455"/>
      <c r="AB3455"/>
    </row>
    <row r="3456" spans="1:28" x14ac:dyDescent="0.2">
      <c r="A3456" s="76"/>
      <c r="D3456"/>
      <c r="F3456"/>
      <c r="H3456"/>
      <c r="M3456" s="21"/>
      <c r="R3456" s="21"/>
      <c r="W3456"/>
      <c r="AB3456"/>
    </row>
    <row r="3457" spans="1:28" x14ac:dyDescent="0.2">
      <c r="A3457" s="76"/>
      <c r="D3457"/>
      <c r="F3457"/>
      <c r="H3457"/>
      <c r="M3457" s="21"/>
      <c r="R3457" s="21"/>
      <c r="W3457"/>
      <c r="AB3457"/>
    </row>
    <row r="3458" spans="1:28" x14ac:dyDescent="0.2">
      <c r="A3458" s="76"/>
      <c r="D3458"/>
      <c r="F3458"/>
      <c r="H3458"/>
      <c r="M3458" s="21"/>
      <c r="R3458" s="21"/>
      <c r="W3458"/>
      <c r="AB3458"/>
    </row>
    <row r="3459" spans="1:28" x14ac:dyDescent="0.2">
      <c r="A3459" s="76"/>
      <c r="D3459"/>
      <c r="F3459"/>
      <c r="H3459"/>
      <c r="M3459" s="21"/>
      <c r="R3459" s="21"/>
      <c r="W3459"/>
      <c r="AB3459"/>
    </row>
    <row r="3460" spans="1:28" x14ac:dyDescent="0.2">
      <c r="A3460" s="76"/>
      <c r="D3460"/>
      <c r="F3460"/>
      <c r="H3460"/>
      <c r="M3460" s="21"/>
      <c r="R3460" s="21"/>
      <c r="W3460"/>
      <c r="AB3460"/>
    </row>
    <row r="3461" spans="1:28" x14ac:dyDescent="0.2">
      <c r="A3461" s="76"/>
      <c r="D3461"/>
      <c r="F3461"/>
      <c r="H3461"/>
      <c r="M3461" s="21"/>
      <c r="R3461" s="21"/>
      <c r="W3461"/>
      <c r="AB3461"/>
    </row>
    <row r="3462" spans="1:28" x14ac:dyDescent="0.2">
      <c r="A3462" s="76"/>
      <c r="D3462"/>
      <c r="F3462"/>
      <c r="H3462"/>
      <c r="M3462" s="21"/>
      <c r="R3462" s="21"/>
      <c r="W3462"/>
      <c r="AB3462"/>
    </row>
    <row r="3463" spans="1:28" x14ac:dyDescent="0.2">
      <c r="A3463" s="76"/>
      <c r="D3463"/>
      <c r="F3463"/>
      <c r="H3463"/>
      <c r="M3463" s="21"/>
      <c r="R3463" s="21"/>
      <c r="W3463"/>
      <c r="AB3463"/>
    </row>
    <row r="3464" spans="1:28" x14ac:dyDescent="0.2">
      <c r="A3464" s="76"/>
      <c r="D3464"/>
      <c r="F3464"/>
      <c r="H3464"/>
      <c r="M3464" s="21"/>
      <c r="R3464" s="21"/>
      <c r="W3464"/>
      <c r="AB3464"/>
    </row>
    <row r="3465" spans="1:28" x14ac:dyDescent="0.2">
      <c r="A3465" s="76"/>
      <c r="D3465"/>
      <c r="F3465"/>
      <c r="H3465"/>
      <c r="M3465" s="21"/>
      <c r="R3465" s="21"/>
      <c r="W3465"/>
      <c r="AB3465"/>
    </row>
    <row r="3466" spans="1:28" x14ac:dyDescent="0.2">
      <c r="A3466" s="76"/>
      <c r="D3466"/>
      <c r="F3466"/>
      <c r="H3466"/>
      <c r="M3466" s="21"/>
      <c r="R3466" s="21"/>
      <c r="W3466"/>
      <c r="AB3466"/>
    </row>
    <row r="3467" spans="1:28" x14ac:dyDescent="0.2">
      <c r="A3467" s="76"/>
      <c r="D3467"/>
      <c r="F3467"/>
      <c r="H3467"/>
      <c r="M3467" s="21"/>
      <c r="R3467" s="21"/>
      <c r="W3467"/>
      <c r="AB3467"/>
    </row>
    <row r="3468" spans="1:28" x14ac:dyDescent="0.2">
      <c r="A3468" s="76"/>
      <c r="D3468"/>
      <c r="F3468"/>
      <c r="H3468"/>
      <c r="M3468" s="21"/>
      <c r="R3468" s="21"/>
      <c r="W3468"/>
      <c r="AB3468"/>
    </row>
    <row r="3469" spans="1:28" x14ac:dyDescent="0.2">
      <c r="A3469" s="76"/>
      <c r="D3469"/>
      <c r="F3469"/>
      <c r="H3469"/>
      <c r="M3469" s="21"/>
      <c r="R3469" s="21"/>
      <c r="W3469"/>
      <c r="AB3469"/>
    </row>
    <row r="3470" spans="1:28" x14ac:dyDescent="0.2">
      <c r="A3470" s="76"/>
      <c r="D3470"/>
      <c r="F3470"/>
      <c r="H3470"/>
      <c r="M3470" s="21"/>
      <c r="R3470" s="21"/>
      <c r="W3470"/>
      <c r="AB3470"/>
    </row>
    <row r="3471" spans="1:28" x14ac:dyDescent="0.2">
      <c r="A3471" s="76"/>
      <c r="D3471"/>
      <c r="F3471"/>
      <c r="H3471"/>
      <c r="M3471" s="21"/>
      <c r="R3471" s="21"/>
      <c r="W3471"/>
      <c r="AB3471"/>
    </row>
    <row r="3472" spans="1:28" x14ac:dyDescent="0.2">
      <c r="A3472" s="76"/>
      <c r="D3472"/>
      <c r="F3472"/>
      <c r="H3472"/>
      <c r="M3472" s="21"/>
      <c r="R3472" s="21"/>
      <c r="W3472"/>
      <c r="AB3472"/>
    </row>
    <row r="3473" spans="1:28" x14ac:dyDescent="0.2">
      <c r="A3473" s="76"/>
      <c r="D3473"/>
      <c r="F3473"/>
      <c r="H3473"/>
      <c r="M3473" s="21"/>
      <c r="R3473" s="21"/>
      <c r="W3473"/>
      <c r="AB3473"/>
    </row>
    <row r="3474" spans="1:28" x14ac:dyDescent="0.2">
      <c r="A3474" s="76"/>
      <c r="D3474"/>
      <c r="F3474"/>
      <c r="H3474"/>
      <c r="M3474" s="21"/>
      <c r="R3474" s="21"/>
      <c r="W3474"/>
      <c r="AB3474"/>
    </row>
    <row r="3475" spans="1:28" x14ac:dyDescent="0.2">
      <c r="A3475" s="76"/>
      <c r="D3475"/>
      <c r="F3475"/>
      <c r="H3475"/>
      <c r="M3475" s="21"/>
      <c r="R3475" s="21"/>
      <c r="W3475"/>
      <c r="AB3475"/>
    </row>
    <row r="3476" spans="1:28" x14ac:dyDescent="0.2">
      <c r="A3476" s="76"/>
      <c r="D3476"/>
      <c r="F3476"/>
      <c r="H3476"/>
      <c r="M3476" s="21"/>
      <c r="R3476" s="21"/>
      <c r="W3476"/>
      <c r="AB3476"/>
    </row>
    <row r="3477" spans="1:28" x14ac:dyDescent="0.2">
      <c r="A3477" s="76"/>
      <c r="D3477"/>
      <c r="F3477"/>
      <c r="H3477"/>
      <c r="M3477" s="21"/>
      <c r="R3477" s="21"/>
      <c r="W3477"/>
      <c r="AB3477"/>
    </row>
    <row r="3478" spans="1:28" x14ac:dyDescent="0.2">
      <c r="A3478" s="76"/>
      <c r="D3478"/>
      <c r="F3478"/>
      <c r="H3478"/>
      <c r="M3478" s="21"/>
      <c r="R3478" s="21"/>
      <c r="W3478"/>
      <c r="AB3478"/>
    </row>
    <row r="3479" spans="1:28" x14ac:dyDescent="0.2">
      <c r="A3479" s="76"/>
      <c r="D3479"/>
      <c r="F3479"/>
      <c r="H3479"/>
      <c r="M3479" s="21"/>
      <c r="R3479" s="21"/>
      <c r="W3479"/>
      <c r="AB3479"/>
    </row>
    <row r="3480" spans="1:28" x14ac:dyDescent="0.2">
      <c r="A3480" s="76"/>
      <c r="D3480"/>
      <c r="F3480"/>
      <c r="H3480"/>
      <c r="M3480" s="21"/>
      <c r="R3480" s="21"/>
      <c r="W3480"/>
      <c r="AB3480"/>
    </row>
    <row r="3481" spans="1:28" x14ac:dyDescent="0.2">
      <c r="A3481" s="76"/>
      <c r="D3481"/>
      <c r="F3481"/>
      <c r="H3481"/>
      <c r="M3481" s="21"/>
      <c r="R3481" s="21"/>
      <c r="W3481"/>
      <c r="AB3481"/>
    </row>
    <row r="3482" spans="1:28" x14ac:dyDescent="0.2">
      <c r="A3482" s="76"/>
      <c r="D3482"/>
      <c r="F3482"/>
      <c r="H3482"/>
      <c r="M3482" s="21"/>
      <c r="R3482" s="21"/>
      <c r="W3482"/>
      <c r="AB3482"/>
    </row>
    <row r="3483" spans="1:28" x14ac:dyDescent="0.2">
      <c r="A3483" s="76"/>
      <c r="D3483"/>
      <c r="F3483"/>
      <c r="H3483"/>
      <c r="M3483" s="21"/>
      <c r="R3483" s="21"/>
      <c r="W3483"/>
      <c r="AB3483"/>
    </row>
    <row r="3484" spans="1:28" x14ac:dyDescent="0.2">
      <c r="A3484" s="76"/>
      <c r="D3484"/>
      <c r="F3484"/>
      <c r="H3484"/>
      <c r="M3484" s="21"/>
      <c r="R3484" s="21"/>
      <c r="W3484"/>
      <c r="AB3484"/>
    </row>
    <row r="3485" spans="1:28" x14ac:dyDescent="0.2">
      <c r="A3485" s="76"/>
      <c r="D3485"/>
      <c r="F3485"/>
      <c r="H3485"/>
      <c r="M3485" s="21"/>
      <c r="R3485" s="21"/>
      <c r="W3485"/>
      <c r="AB3485"/>
    </row>
    <row r="3486" spans="1:28" x14ac:dyDescent="0.2">
      <c r="A3486" s="76"/>
      <c r="D3486"/>
      <c r="F3486"/>
      <c r="H3486"/>
      <c r="M3486" s="21"/>
      <c r="R3486" s="21"/>
      <c r="W3486"/>
      <c r="AB3486"/>
    </row>
    <row r="3487" spans="1:28" x14ac:dyDescent="0.2">
      <c r="A3487" s="76"/>
      <c r="D3487"/>
      <c r="F3487"/>
      <c r="H3487"/>
      <c r="M3487" s="21"/>
      <c r="R3487" s="21"/>
      <c r="W3487"/>
      <c r="AB3487"/>
    </row>
    <row r="3488" spans="1:28" x14ac:dyDescent="0.2">
      <c r="A3488" s="76"/>
      <c r="D3488"/>
      <c r="F3488"/>
      <c r="H3488"/>
      <c r="M3488" s="21"/>
      <c r="R3488" s="21"/>
      <c r="W3488"/>
      <c r="AB3488"/>
    </row>
    <row r="3489" spans="1:28" x14ac:dyDescent="0.2">
      <c r="A3489" s="76"/>
      <c r="D3489"/>
      <c r="F3489"/>
      <c r="H3489"/>
      <c r="M3489" s="21"/>
      <c r="R3489" s="21"/>
      <c r="W3489"/>
      <c r="AB3489"/>
    </row>
    <row r="3490" spans="1:28" x14ac:dyDescent="0.2">
      <c r="A3490" s="76"/>
      <c r="D3490"/>
      <c r="F3490"/>
      <c r="H3490"/>
      <c r="M3490" s="21"/>
      <c r="R3490" s="21"/>
      <c r="W3490"/>
      <c r="AB3490"/>
    </row>
    <row r="3491" spans="1:28" x14ac:dyDescent="0.2">
      <c r="A3491" s="76"/>
      <c r="D3491"/>
      <c r="F3491"/>
      <c r="H3491"/>
      <c r="M3491" s="21"/>
      <c r="R3491" s="21"/>
      <c r="W3491"/>
      <c r="AB3491"/>
    </row>
    <row r="3492" spans="1:28" x14ac:dyDescent="0.2">
      <c r="A3492" s="76"/>
      <c r="D3492"/>
      <c r="F3492"/>
      <c r="H3492"/>
      <c r="M3492" s="21"/>
      <c r="R3492" s="21"/>
      <c r="W3492"/>
      <c r="AB3492"/>
    </row>
    <row r="3493" spans="1:28" x14ac:dyDescent="0.2">
      <c r="A3493" s="76"/>
      <c r="D3493"/>
      <c r="F3493"/>
      <c r="H3493"/>
      <c r="M3493" s="21"/>
      <c r="R3493" s="21"/>
      <c r="W3493"/>
      <c r="AB3493"/>
    </row>
    <row r="3494" spans="1:28" x14ac:dyDescent="0.2">
      <c r="A3494" s="76"/>
      <c r="D3494"/>
      <c r="F3494"/>
      <c r="H3494"/>
      <c r="M3494" s="21"/>
      <c r="R3494" s="21"/>
      <c r="W3494"/>
      <c r="AB3494"/>
    </row>
    <row r="3495" spans="1:28" x14ac:dyDescent="0.2">
      <c r="A3495" s="76"/>
      <c r="D3495"/>
      <c r="F3495"/>
      <c r="H3495"/>
      <c r="M3495" s="21"/>
      <c r="R3495" s="21"/>
      <c r="W3495"/>
      <c r="AB3495"/>
    </row>
    <row r="3496" spans="1:28" x14ac:dyDescent="0.2">
      <c r="A3496" s="76"/>
      <c r="D3496"/>
      <c r="F3496"/>
      <c r="H3496"/>
      <c r="M3496" s="21"/>
      <c r="R3496" s="21"/>
      <c r="W3496"/>
      <c r="AB3496"/>
    </row>
    <row r="3497" spans="1:28" x14ac:dyDescent="0.2">
      <c r="A3497" s="76"/>
      <c r="D3497"/>
      <c r="F3497"/>
      <c r="H3497"/>
      <c r="M3497" s="21"/>
      <c r="R3497" s="21"/>
      <c r="W3497"/>
      <c r="AB3497"/>
    </row>
    <row r="3498" spans="1:28" x14ac:dyDescent="0.2">
      <c r="A3498" s="76"/>
      <c r="D3498"/>
      <c r="F3498"/>
      <c r="H3498"/>
      <c r="M3498" s="21"/>
      <c r="R3498" s="21"/>
      <c r="W3498"/>
      <c r="AB3498"/>
    </row>
    <row r="3499" spans="1:28" x14ac:dyDescent="0.2">
      <c r="A3499" s="76"/>
      <c r="D3499"/>
      <c r="F3499"/>
      <c r="H3499"/>
      <c r="M3499" s="21"/>
      <c r="R3499" s="21"/>
      <c r="W3499"/>
      <c r="AB3499"/>
    </row>
    <row r="3500" spans="1:28" x14ac:dyDescent="0.2">
      <c r="A3500" s="76"/>
      <c r="D3500"/>
      <c r="F3500"/>
      <c r="H3500"/>
      <c r="M3500" s="21"/>
      <c r="R3500" s="21"/>
      <c r="W3500"/>
      <c r="AB3500"/>
    </row>
    <row r="3501" spans="1:28" x14ac:dyDescent="0.2">
      <c r="A3501" s="76"/>
      <c r="D3501"/>
      <c r="F3501"/>
      <c r="H3501"/>
      <c r="M3501" s="21"/>
      <c r="R3501" s="21"/>
      <c r="W3501"/>
      <c r="AB3501"/>
    </row>
    <row r="3502" spans="1:28" x14ac:dyDescent="0.2">
      <c r="A3502" s="76"/>
      <c r="D3502"/>
      <c r="F3502"/>
      <c r="H3502"/>
      <c r="M3502" s="21"/>
      <c r="R3502" s="21"/>
      <c r="W3502"/>
      <c r="AB3502"/>
    </row>
    <row r="3503" spans="1:28" x14ac:dyDescent="0.2">
      <c r="A3503" s="76"/>
      <c r="D3503"/>
      <c r="F3503"/>
      <c r="H3503"/>
      <c r="M3503" s="21"/>
      <c r="R3503" s="21"/>
      <c r="W3503"/>
      <c r="AB3503"/>
    </row>
    <row r="3504" spans="1:28" x14ac:dyDescent="0.2">
      <c r="A3504" s="76"/>
      <c r="D3504"/>
      <c r="F3504"/>
      <c r="H3504"/>
      <c r="M3504" s="21"/>
      <c r="R3504" s="21"/>
      <c r="W3504"/>
      <c r="AB3504"/>
    </row>
    <row r="3505" spans="1:28" x14ac:dyDescent="0.2">
      <c r="A3505" s="76"/>
      <c r="D3505"/>
      <c r="F3505"/>
      <c r="H3505"/>
      <c r="M3505" s="21"/>
      <c r="R3505" s="21"/>
      <c r="W3505"/>
      <c r="AB3505"/>
    </row>
    <row r="3506" spans="1:28" x14ac:dyDescent="0.2">
      <c r="A3506" s="76"/>
      <c r="D3506"/>
      <c r="F3506"/>
      <c r="H3506"/>
      <c r="M3506" s="21"/>
      <c r="R3506" s="21"/>
      <c r="W3506"/>
      <c r="AB3506"/>
    </row>
    <row r="3507" spans="1:28" x14ac:dyDescent="0.2">
      <c r="A3507" s="76"/>
      <c r="D3507"/>
      <c r="F3507"/>
      <c r="H3507"/>
      <c r="M3507" s="21"/>
      <c r="R3507" s="21"/>
      <c r="W3507"/>
      <c r="AB3507"/>
    </row>
    <row r="3508" spans="1:28" x14ac:dyDescent="0.2">
      <c r="A3508" s="76"/>
      <c r="D3508"/>
      <c r="F3508"/>
      <c r="H3508"/>
      <c r="M3508" s="21"/>
      <c r="R3508" s="21"/>
      <c r="W3508"/>
      <c r="AB3508"/>
    </row>
    <row r="3509" spans="1:28" x14ac:dyDescent="0.2">
      <c r="A3509" s="76"/>
      <c r="D3509"/>
      <c r="F3509"/>
      <c r="H3509"/>
      <c r="M3509" s="21"/>
      <c r="R3509" s="21"/>
      <c r="W3509"/>
      <c r="AB3509"/>
    </row>
    <row r="3510" spans="1:28" x14ac:dyDescent="0.2">
      <c r="A3510" s="76"/>
      <c r="D3510"/>
      <c r="F3510"/>
      <c r="H3510"/>
      <c r="M3510" s="21"/>
      <c r="R3510" s="21"/>
      <c r="W3510"/>
      <c r="AB3510"/>
    </row>
    <row r="3511" spans="1:28" x14ac:dyDescent="0.2">
      <c r="A3511" s="76"/>
      <c r="D3511"/>
      <c r="F3511"/>
      <c r="H3511"/>
      <c r="M3511" s="21"/>
      <c r="R3511" s="21"/>
      <c r="W3511"/>
      <c r="AB3511"/>
    </row>
    <row r="3512" spans="1:28" x14ac:dyDescent="0.2">
      <c r="A3512" s="76"/>
      <c r="D3512"/>
      <c r="F3512"/>
      <c r="H3512"/>
      <c r="M3512" s="21"/>
      <c r="R3512" s="21"/>
      <c r="W3512"/>
      <c r="AB3512"/>
    </row>
    <row r="3513" spans="1:28" x14ac:dyDescent="0.2">
      <c r="A3513" s="76"/>
      <c r="D3513"/>
      <c r="F3513"/>
      <c r="H3513"/>
      <c r="M3513" s="21"/>
      <c r="R3513" s="21"/>
      <c r="W3513"/>
      <c r="AB3513"/>
    </row>
    <row r="3514" spans="1:28" x14ac:dyDescent="0.2">
      <c r="A3514" s="76"/>
      <c r="D3514"/>
      <c r="F3514"/>
      <c r="H3514"/>
      <c r="M3514" s="21"/>
      <c r="R3514" s="21"/>
      <c r="W3514"/>
      <c r="AB3514"/>
    </row>
    <row r="3515" spans="1:28" x14ac:dyDescent="0.2">
      <c r="A3515" s="76"/>
      <c r="D3515"/>
      <c r="F3515"/>
      <c r="H3515"/>
      <c r="M3515" s="21"/>
      <c r="R3515" s="21"/>
      <c r="W3515"/>
      <c r="AB3515"/>
    </row>
    <row r="3516" spans="1:28" x14ac:dyDescent="0.2">
      <c r="A3516" s="76"/>
      <c r="D3516"/>
      <c r="F3516"/>
      <c r="H3516"/>
      <c r="M3516" s="21"/>
      <c r="R3516" s="21"/>
      <c r="W3516"/>
      <c r="AB3516"/>
    </row>
    <row r="3517" spans="1:28" x14ac:dyDescent="0.2">
      <c r="A3517" s="76"/>
      <c r="D3517"/>
      <c r="F3517"/>
      <c r="H3517"/>
      <c r="M3517" s="21"/>
      <c r="R3517" s="21"/>
      <c r="W3517"/>
      <c r="AB3517"/>
    </row>
    <row r="3518" spans="1:28" x14ac:dyDescent="0.2">
      <c r="A3518" s="76"/>
      <c r="D3518"/>
      <c r="F3518"/>
      <c r="H3518"/>
      <c r="M3518" s="21"/>
      <c r="R3518" s="21"/>
      <c r="W3518"/>
      <c r="AB3518"/>
    </row>
    <row r="3519" spans="1:28" x14ac:dyDescent="0.2">
      <c r="A3519" s="76"/>
      <c r="D3519"/>
      <c r="F3519"/>
      <c r="H3519"/>
      <c r="M3519" s="21"/>
      <c r="R3519" s="21"/>
      <c r="W3519"/>
      <c r="AB3519"/>
    </row>
    <row r="3520" spans="1:28" x14ac:dyDescent="0.2">
      <c r="A3520" s="76"/>
      <c r="D3520"/>
      <c r="F3520"/>
      <c r="H3520"/>
      <c r="M3520" s="21"/>
      <c r="R3520" s="21"/>
      <c r="W3520"/>
      <c r="AB3520"/>
    </row>
    <row r="3521" spans="1:28" x14ac:dyDescent="0.2">
      <c r="A3521" s="76"/>
      <c r="D3521"/>
      <c r="F3521"/>
      <c r="H3521"/>
      <c r="M3521" s="21"/>
      <c r="R3521" s="21"/>
      <c r="W3521"/>
      <c r="AB3521"/>
    </row>
    <row r="3522" spans="1:28" x14ac:dyDescent="0.2">
      <c r="A3522" s="76"/>
      <c r="D3522"/>
      <c r="F3522"/>
      <c r="H3522"/>
      <c r="M3522" s="21"/>
      <c r="R3522" s="21"/>
      <c r="W3522"/>
      <c r="AB3522"/>
    </row>
    <row r="3523" spans="1:28" x14ac:dyDescent="0.2">
      <c r="A3523" s="76"/>
      <c r="D3523"/>
      <c r="F3523"/>
      <c r="H3523"/>
      <c r="M3523" s="21"/>
      <c r="R3523" s="21"/>
      <c r="W3523"/>
      <c r="AB3523"/>
    </row>
    <row r="3524" spans="1:28" x14ac:dyDescent="0.2">
      <c r="A3524" s="76"/>
      <c r="D3524"/>
      <c r="F3524"/>
      <c r="H3524"/>
      <c r="M3524" s="21"/>
      <c r="R3524" s="21"/>
      <c r="W3524"/>
      <c r="AB3524"/>
    </row>
    <row r="3525" spans="1:28" x14ac:dyDescent="0.2">
      <c r="A3525" s="76"/>
      <c r="D3525"/>
      <c r="F3525"/>
      <c r="H3525"/>
      <c r="M3525" s="21"/>
      <c r="R3525" s="21"/>
      <c r="W3525"/>
      <c r="AB3525"/>
    </row>
    <row r="3526" spans="1:28" x14ac:dyDescent="0.2">
      <c r="A3526" s="76"/>
      <c r="D3526"/>
      <c r="F3526"/>
      <c r="H3526"/>
      <c r="M3526" s="21"/>
      <c r="R3526" s="21"/>
      <c r="W3526"/>
      <c r="AB3526"/>
    </row>
    <row r="3527" spans="1:28" x14ac:dyDescent="0.2">
      <c r="A3527" s="76"/>
      <c r="D3527"/>
      <c r="F3527"/>
      <c r="H3527"/>
      <c r="M3527" s="21"/>
      <c r="R3527" s="21"/>
      <c r="W3527"/>
      <c r="AB3527"/>
    </row>
    <row r="3528" spans="1:28" x14ac:dyDescent="0.2">
      <c r="A3528" s="76"/>
      <c r="D3528"/>
      <c r="F3528"/>
      <c r="H3528"/>
      <c r="M3528" s="21"/>
      <c r="R3528" s="21"/>
      <c r="W3528"/>
      <c r="AB3528"/>
    </row>
    <row r="3529" spans="1:28" x14ac:dyDescent="0.2">
      <c r="A3529" s="76"/>
      <c r="D3529"/>
      <c r="F3529"/>
      <c r="H3529"/>
      <c r="M3529" s="21"/>
      <c r="R3529" s="21"/>
      <c r="W3529"/>
      <c r="AB3529"/>
    </row>
    <row r="3530" spans="1:28" x14ac:dyDescent="0.2">
      <c r="A3530" s="76"/>
      <c r="D3530"/>
      <c r="F3530"/>
      <c r="H3530"/>
      <c r="M3530" s="21"/>
      <c r="R3530" s="21"/>
      <c r="W3530"/>
      <c r="AB3530"/>
    </row>
    <row r="3531" spans="1:28" x14ac:dyDescent="0.2">
      <c r="A3531" s="76"/>
      <c r="D3531"/>
      <c r="F3531"/>
      <c r="H3531"/>
      <c r="M3531" s="21"/>
      <c r="R3531" s="21"/>
      <c r="W3531"/>
      <c r="AB3531"/>
    </row>
    <row r="3532" spans="1:28" x14ac:dyDescent="0.2">
      <c r="A3532" s="76"/>
      <c r="D3532"/>
      <c r="F3532"/>
      <c r="H3532"/>
      <c r="M3532" s="21"/>
      <c r="R3532" s="21"/>
      <c r="W3532"/>
      <c r="AB3532"/>
    </row>
    <row r="3533" spans="1:28" x14ac:dyDescent="0.2">
      <c r="A3533" s="76"/>
      <c r="D3533"/>
      <c r="F3533"/>
      <c r="H3533"/>
      <c r="M3533" s="21"/>
      <c r="R3533" s="21"/>
      <c r="W3533"/>
      <c r="AB3533"/>
    </row>
    <row r="3534" spans="1:28" x14ac:dyDescent="0.2">
      <c r="A3534" s="76"/>
      <c r="D3534"/>
      <c r="F3534"/>
      <c r="H3534"/>
      <c r="M3534" s="21"/>
      <c r="R3534" s="21"/>
      <c r="W3534"/>
      <c r="AB3534"/>
    </row>
    <row r="3535" spans="1:28" x14ac:dyDescent="0.2">
      <c r="A3535" s="76"/>
      <c r="D3535"/>
      <c r="F3535"/>
      <c r="H3535"/>
      <c r="M3535" s="21"/>
      <c r="R3535" s="21"/>
      <c r="W3535"/>
      <c r="AB3535"/>
    </row>
    <row r="3536" spans="1:28" x14ac:dyDescent="0.2">
      <c r="A3536" s="76"/>
      <c r="D3536"/>
      <c r="F3536"/>
      <c r="H3536"/>
      <c r="M3536" s="21"/>
      <c r="R3536" s="21"/>
      <c r="W3536"/>
      <c r="AB3536"/>
    </row>
    <row r="3537" spans="1:28" x14ac:dyDescent="0.2">
      <c r="A3537" s="76"/>
      <c r="D3537"/>
      <c r="F3537"/>
      <c r="H3537"/>
      <c r="M3537" s="21"/>
      <c r="R3537" s="21"/>
      <c r="W3537"/>
      <c r="AB3537"/>
    </row>
    <row r="3538" spans="1:28" x14ac:dyDescent="0.2">
      <c r="A3538" s="76"/>
      <c r="D3538"/>
      <c r="F3538"/>
      <c r="H3538"/>
      <c r="M3538" s="21"/>
      <c r="R3538" s="21"/>
      <c r="W3538"/>
      <c r="AB3538"/>
    </row>
    <row r="3539" spans="1:28" x14ac:dyDescent="0.2">
      <c r="A3539" s="76"/>
      <c r="D3539"/>
      <c r="F3539"/>
      <c r="H3539"/>
      <c r="M3539" s="21"/>
      <c r="R3539" s="21"/>
      <c r="W3539"/>
      <c r="AB3539"/>
    </row>
    <row r="3540" spans="1:28" x14ac:dyDescent="0.2">
      <c r="A3540" s="76"/>
      <c r="D3540"/>
      <c r="F3540"/>
      <c r="H3540"/>
      <c r="M3540" s="21"/>
      <c r="R3540" s="21"/>
      <c r="W3540"/>
      <c r="AB3540"/>
    </row>
    <row r="3541" spans="1:28" x14ac:dyDescent="0.2">
      <c r="A3541" s="76"/>
      <c r="D3541"/>
      <c r="F3541"/>
      <c r="H3541"/>
      <c r="M3541" s="21"/>
      <c r="R3541" s="21"/>
      <c r="W3541"/>
      <c r="AB3541"/>
    </row>
    <row r="3542" spans="1:28" x14ac:dyDescent="0.2">
      <c r="A3542" s="76"/>
      <c r="D3542"/>
      <c r="F3542"/>
      <c r="H3542"/>
      <c r="M3542" s="21"/>
      <c r="R3542" s="21"/>
      <c r="W3542"/>
      <c r="AB3542"/>
    </row>
    <row r="3543" spans="1:28" x14ac:dyDescent="0.2">
      <c r="A3543" s="76"/>
      <c r="D3543"/>
      <c r="F3543"/>
      <c r="H3543"/>
      <c r="M3543" s="21"/>
      <c r="R3543" s="21"/>
      <c r="W3543"/>
      <c r="AB3543"/>
    </row>
    <row r="3544" spans="1:28" x14ac:dyDescent="0.2">
      <c r="A3544" s="76"/>
      <c r="D3544"/>
      <c r="F3544"/>
      <c r="H3544"/>
      <c r="M3544" s="21"/>
      <c r="R3544" s="21"/>
      <c r="W3544"/>
      <c r="AB3544"/>
    </row>
  </sheetData>
  <mergeCells count="3">
    <mergeCell ref="H1:P1"/>
    <mergeCell ref="Q1:X1"/>
    <mergeCell ref="A1:G1"/>
  </mergeCells>
  <phoneticPr fontId="0" type="noConversion"/>
  <printOptions gridLines="1"/>
  <pageMargins left="0.2" right="0.2" top="0.85" bottom="0.7" header="0.65" footer="0.3"/>
  <pageSetup fitToHeight="0" orientation="landscape" r:id="rId1"/>
  <headerFooter alignWithMargins="0">
    <oddHeader>&amp;L&amp;"Arial,Bold"Lake: &amp;"Arial,Regular"Little Lake Butte des Morts&amp;"Arial,Bold"  County: &amp;"Arial,Regular"Winnebago&amp;"Arial,Bold"   WBIC: &amp;"Arial,Regular"129800&amp;R&amp;"Arial,Bold"Date: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7BC55-05F2-4BC8-906A-E2E14FA4A114}">
  <dimension ref="A1:AC3176"/>
  <sheetViews>
    <sheetView workbookViewId="0">
      <selection sqref="A1:G1"/>
    </sheetView>
  </sheetViews>
  <sheetFormatPr defaultColWidth="9.140625" defaultRowHeight="12.75" x14ac:dyDescent="0.2"/>
  <cols>
    <col min="1" max="3" width="4.5703125" bestFit="1" customWidth="1"/>
    <col min="4" max="4" width="4.5703125" style="58" bestFit="1" customWidth="1"/>
    <col min="5" max="5" width="4.5703125" customWidth="1"/>
    <col min="6" max="6" width="4.42578125" style="59" bestFit="1" customWidth="1"/>
    <col min="7" max="7" width="4.42578125" bestFit="1" customWidth="1"/>
    <col min="8" max="8" width="4.140625" style="59" bestFit="1" customWidth="1"/>
    <col min="9" max="10" width="4.5703125" style="21" bestFit="1" customWidth="1"/>
    <col min="11" max="11" width="4.5703125" style="21" customWidth="1"/>
    <col min="12" max="12" width="4.5703125" style="21" bestFit="1" customWidth="1"/>
    <col min="13" max="13" width="4.5703125" style="60" bestFit="1" customWidth="1"/>
    <col min="14" max="17" width="4.5703125" style="21" bestFit="1" customWidth="1"/>
    <col min="18" max="18" width="4.5703125" style="60" bestFit="1" customWidth="1"/>
    <col min="19" max="19" width="4.5703125" style="21" bestFit="1" customWidth="1"/>
    <col min="20" max="22" width="4.5703125" bestFit="1" customWidth="1"/>
    <col min="23" max="23" width="4.5703125" style="59" bestFit="1" customWidth="1"/>
    <col min="24" max="25" width="4.5703125" bestFit="1" customWidth="1"/>
    <col min="26" max="27" width="4.5703125" customWidth="1"/>
    <col min="28" max="28" width="14" style="59" customWidth="1"/>
  </cols>
  <sheetData>
    <row r="1" spans="1:29" s="8" customFormat="1" x14ac:dyDescent="0.2">
      <c r="A1" s="277" t="s">
        <v>960</v>
      </c>
      <c r="B1" s="277"/>
      <c r="C1" s="277"/>
      <c r="D1" s="277"/>
      <c r="E1" s="277"/>
      <c r="F1" s="277"/>
      <c r="G1" s="277"/>
      <c r="H1" s="275" t="s">
        <v>950</v>
      </c>
      <c r="I1" s="276"/>
      <c r="J1" s="276"/>
      <c r="K1" s="276"/>
      <c r="L1" s="276"/>
      <c r="M1" s="276"/>
      <c r="N1" s="276"/>
      <c r="O1" s="276"/>
      <c r="P1" s="276"/>
      <c r="Q1" s="275" t="s">
        <v>951</v>
      </c>
      <c r="R1" s="276"/>
      <c r="S1" s="276"/>
      <c r="T1" s="276"/>
      <c r="U1" s="276"/>
      <c r="V1" s="276"/>
      <c r="W1" s="276"/>
      <c r="X1" s="276"/>
      <c r="Y1" s="56" t="s">
        <v>952</v>
      </c>
      <c r="Z1" s="56"/>
      <c r="AA1" s="56"/>
      <c r="AB1" s="56"/>
      <c r="AC1"/>
    </row>
    <row r="2" spans="1:29" s="21" customFormat="1" ht="120.75" customHeight="1" x14ac:dyDescent="0.2">
      <c r="A2" s="62" t="s">
        <v>953</v>
      </c>
      <c r="B2" s="62" t="s">
        <v>954</v>
      </c>
      <c r="C2" s="62" t="s">
        <v>955</v>
      </c>
      <c r="D2" s="62" t="s">
        <v>956</v>
      </c>
      <c r="E2" s="65" t="s">
        <v>16</v>
      </c>
      <c r="F2" s="75" t="s">
        <v>957</v>
      </c>
      <c r="G2" s="63" t="s">
        <v>958</v>
      </c>
      <c r="H2" s="64">
        <v>1</v>
      </c>
      <c r="I2" s="62">
        <v>2</v>
      </c>
      <c r="J2" s="62">
        <v>3</v>
      </c>
      <c r="K2" s="62">
        <v>4</v>
      </c>
      <c r="L2" s="65">
        <v>5</v>
      </c>
      <c r="M2" s="64">
        <v>6</v>
      </c>
      <c r="N2" s="62">
        <v>7</v>
      </c>
      <c r="O2" s="62">
        <v>8</v>
      </c>
      <c r="P2" s="62">
        <v>9</v>
      </c>
      <c r="Q2" s="65">
        <v>10</v>
      </c>
      <c r="R2" s="64">
        <v>11</v>
      </c>
      <c r="S2" s="62">
        <v>12</v>
      </c>
      <c r="T2" s="62">
        <v>13</v>
      </c>
      <c r="U2" s="62">
        <v>14</v>
      </c>
      <c r="V2" s="65">
        <v>15</v>
      </c>
      <c r="W2" s="64">
        <v>16</v>
      </c>
      <c r="X2" s="62">
        <v>17</v>
      </c>
      <c r="Y2" s="62">
        <v>18</v>
      </c>
      <c r="Z2" s="62">
        <v>19</v>
      </c>
      <c r="AA2" s="65">
        <v>20</v>
      </c>
      <c r="AB2" s="64" t="s">
        <v>959</v>
      </c>
    </row>
    <row r="3" spans="1:29" x14ac:dyDescent="0.2">
      <c r="D3"/>
    </row>
    <row r="4" spans="1:29" x14ac:dyDescent="0.2">
      <c r="D4"/>
    </row>
    <row r="5" spans="1:29" x14ac:dyDescent="0.2">
      <c r="D5"/>
    </row>
    <row r="6" spans="1:29" ht="13.5" thickBot="1" x14ac:dyDescent="0.25">
      <c r="A6" s="67"/>
      <c r="B6" s="67"/>
      <c r="C6" s="67"/>
      <c r="D6" s="67"/>
      <c r="E6" s="67"/>
      <c r="F6" s="68"/>
      <c r="G6" s="67"/>
      <c r="H6" s="68"/>
      <c r="I6" s="69"/>
      <c r="J6" s="69"/>
      <c r="K6" s="69"/>
      <c r="L6" s="69"/>
      <c r="M6" s="70"/>
      <c r="N6" s="69"/>
      <c r="O6" s="69"/>
      <c r="P6" s="69"/>
      <c r="Q6" s="69"/>
      <c r="R6" s="70"/>
      <c r="S6" s="69"/>
      <c r="T6" s="67"/>
      <c r="U6" s="67"/>
      <c r="V6" s="67"/>
      <c r="W6" s="68"/>
      <c r="X6" s="67"/>
      <c r="Y6" s="67"/>
      <c r="Z6" s="67"/>
      <c r="AA6" s="67"/>
      <c r="AB6" s="68"/>
    </row>
    <row r="7" spans="1:29" x14ac:dyDescent="0.2">
      <c r="D7"/>
    </row>
    <row r="8" spans="1:29" x14ac:dyDescent="0.2">
      <c r="D8"/>
    </row>
    <row r="9" spans="1:29" x14ac:dyDescent="0.2">
      <c r="D9"/>
    </row>
    <row r="10" spans="1:29" x14ac:dyDescent="0.2">
      <c r="D10"/>
    </row>
    <row r="11" spans="1:29" ht="13.5" thickBot="1" x14ac:dyDescent="0.25">
      <c r="A11" s="67"/>
      <c r="B11" s="67"/>
      <c r="C11" s="67"/>
      <c r="D11" s="67"/>
      <c r="E11" s="67"/>
      <c r="F11" s="68"/>
      <c r="G11" s="67"/>
      <c r="H11" s="68"/>
      <c r="I11" s="69"/>
      <c r="J11" s="69"/>
      <c r="K11" s="69"/>
      <c r="L11" s="69"/>
      <c r="M11" s="70"/>
      <c r="N11" s="69"/>
      <c r="O11" s="69"/>
      <c r="P11" s="69"/>
      <c r="Q11" s="69"/>
      <c r="R11" s="70"/>
      <c r="S11" s="69"/>
      <c r="T11" s="67"/>
      <c r="U11" s="67"/>
      <c r="V11" s="67"/>
      <c r="W11" s="68"/>
      <c r="X11" s="67"/>
      <c r="Y11" s="67"/>
      <c r="Z11" s="67"/>
      <c r="AA11" s="67"/>
      <c r="AB11" s="68"/>
    </row>
    <row r="12" spans="1:29" x14ac:dyDescent="0.2">
      <c r="D12"/>
    </row>
    <row r="13" spans="1:29" x14ac:dyDescent="0.2">
      <c r="D13"/>
    </row>
    <row r="14" spans="1:29" x14ac:dyDescent="0.2">
      <c r="D14"/>
    </row>
    <row r="15" spans="1:29" x14ac:dyDescent="0.2">
      <c r="D15"/>
    </row>
    <row r="16" spans="1:29" ht="13.5" thickBot="1" x14ac:dyDescent="0.25">
      <c r="A16" s="67"/>
      <c r="B16" s="67"/>
      <c r="C16" s="67"/>
      <c r="D16" s="67"/>
      <c r="E16" s="67"/>
      <c r="F16" s="68"/>
      <c r="G16" s="67"/>
      <c r="H16" s="68"/>
      <c r="I16" s="69"/>
      <c r="J16" s="69"/>
      <c r="K16" s="69"/>
      <c r="L16" s="69"/>
      <c r="M16" s="70"/>
      <c r="N16" s="69"/>
      <c r="O16" s="69"/>
      <c r="P16" s="69"/>
      <c r="Q16" s="69"/>
      <c r="R16" s="70"/>
      <c r="S16" s="69"/>
      <c r="T16" s="67"/>
      <c r="U16" s="67"/>
      <c r="V16" s="67"/>
      <c r="W16" s="68"/>
      <c r="X16" s="67"/>
      <c r="Y16" s="67"/>
      <c r="Z16" s="67"/>
      <c r="AA16" s="67"/>
      <c r="AB16" s="68"/>
    </row>
    <row r="17" spans="1:28" x14ac:dyDescent="0.2">
      <c r="D17"/>
    </row>
    <row r="18" spans="1:28" x14ac:dyDescent="0.2">
      <c r="D18"/>
    </row>
    <row r="19" spans="1:28" x14ac:dyDescent="0.2">
      <c r="D19"/>
    </row>
    <row r="20" spans="1:28" x14ac:dyDescent="0.2">
      <c r="D20"/>
    </row>
    <row r="21" spans="1:28" ht="13.5" thickBot="1" x14ac:dyDescent="0.25">
      <c r="A21" s="67"/>
      <c r="B21" s="67"/>
      <c r="C21" s="67"/>
      <c r="D21" s="67"/>
      <c r="E21" s="67"/>
      <c r="F21" s="68"/>
      <c r="G21" s="67"/>
      <c r="H21" s="68"/>
      <c r="I21" s="69"/>
      <c r="J21" s="69"/>
      <c r="K21" s="69"/>
      <c r="L21" s="69"/>
      <c r="M21" s="70"/>
      <c r="N21" s="69"/>
      <c r="O21" s="69"/>
      <c r="P21" s="69"/>
      <c r="Q21" s="69"/>
      <c r="R21" s="70"/>
      <c r="S21" s="69"/>
      <c r="T21" s="67"/>
      <c r="U21" s="67"/>
      <c r="V21" s="67"/>
      <c r="W21" s="68"/>
      <c r="X21" s="67"/>
      <c r="Y21" s="67"/>
      <c r="Z21" s="67"/>
      <c r="AA21" s="67"/>
      <c r="AB21" s="68"/>
    </row>
    <row r="22" spans="1:28" x14ac:dyDescent="0.2">
      <c r="D22"/>
    </row>
    <row r="23" spans="1:28" x14ac:dyDescent="0.2">
      <c r="D23"/>
    </row>
    <row r="24" spans="1:28" x14ac:dyDescent="0.2">
      <c r="D24"/>
    </row>
    <row r="25" spans="1:28" x14ac:dyDescent="0.2">
      <c r="D25"/>
    </row>
    <row r="26" spans="1:28" ht="13.5" thickBot="1" x14ac:dyDescent="0.25">
      <c r="A26" s="67"/>
      <c r="B26" s="67"/>
      <c r="C26" s="67"/>
      <c r="D26" s="67"/>
      <c r="E26" s="67"/>
      <c r="F26" s="68"/>
      <c r="G26" s="67"/>
      <c r="H26" s="68"/>
      <c r="I26" s="69"/>
      <c r="J26" s="69"/>
      <c r="K26" s="69"/>
      <c r="L26" s="69"/>
      <c r="M26" s="70"/>
      <c r="N26" s="69"/>
      <c r="O26" s="69"/>
      <c r="P26" s="69"/>
      <c r="Q26" s="69"/>
      <c r="R26" s="70"/>
      <c r="S26" s="69"/>
      <c r="T26" s="67"/>
      <c r="U26" s="67"/>
      <c r="V26" s="67"/>
      <c r="W26" s="68"/>
      <c r="X26" s="67"/>
      <c r="Y26" s="67"/>
      <c r="Z26" s="67"/>
      <c r="AA26" s="67"/>
      <c r="AB26" s="68"/>
    </row>
    <row r="27" spans="1:28" x14ac:dyDescent="0.2">
      <c r="D27"/>
    </row>
    <row r="28" spans="1:28" x14ac:dyDescent="0.2">
      <c r="D28"/>
    </row>
    <row r="29" spans="1:28" x14ac:dyDescent="0.2">
      <c r="D29"/>
    </row>
    <row r="30" spans="1:28" x14ac:dyDescent="0.2">
      <c r="D30"/>
    </row>
    <row r="31" spans="1:28" ht="13.5" thickBot="1" x14ac:dyDescent="0.25">
      <c r="A31" s="73"/>
      <c r="B31" s="73"/>
      <c r="C31" s="73"/>
      <c r="D31" s="73"/>
      <c r="E31" s="73"/>
      <c r="F31" s="74"/>
      <c r="G31" s="73"/>
      <c r="H31" s="74"/>
      <c r="I31" s="73"/>
      <c r="J31" s="73"/>
      <c r="K31" s="73"/>
      <c r="L31" s="73"/>
      <c r="M31" s="74"/>
      <c r="N31" s="73"/>
      <c r="O31" s="73"/>
      <c r="P31" s="73"/>
      <c r="Q31" s="73"/>
      <c r="R31" s="74"/>
      <c r="S31" s="73"/>
      <c r="T31" s="73"/>
      <c r="U31" s="73"/>
      <c r="V31" s="73"/>
      <c r="W31" s="74"/>
      <c r="X31" s="73"/>
      <c r="Y31" s="67"/>
      <c r="Z31" s="67"/>
      <c r="AA31" s="67"/>
      <c r="AB31" s="74"/>
    </row>
    <row r="32" spans="1:28" x14ac:dyDescent="0.2">
      <c r="D32"/>
      <c r="F32" s="72"/>
      <c r="G32" s="71"/>
      <c r="H32" s="72"/>
      <c r="I32"/>
      <c r="J32"/>
      <c r="K32"/>
      <c r="L32"/>
      <c r="M32" s="59"/>
      <c r="N32"/>
      <c r="O32"/>
      <c r="P32"/>
      <c r="Q32"/>
      <c r="R32" s="59"/>
      <c r="S32"/>
    </row>
    <row r="33" spans="1:28" x14ac:dyDescent="0.2">
      <c r="D33"/>
    </row>
    <row r="34" spans="1:28" x14ac:dyDescent="0.2">
      <c r="D34"/>
    </row>
    <row r="35" spans="1:28" x14ac:dyDescent="0.2">
      <c r="D35"/>
    </row>
    <row r="36" spans="1:28" ht="13.5" thickBot="1" x14ac:dyDescent="0.25">
      <c r="A36" s="67"/>
      <c r="B36" s="67"/>
      <c r="C36" s="67"/>
      <c r="D36" s="67"/>
      <c r="E36" s="67"/>
      <c r="F36" s="68"/>
      <c r="G36" s="67"/>
      <c r="H36" s="68"/>
      <c r="I36" s="69"/>
      <c r="J36" s="69"/>
      <c r="K36" s="69"/>
      <c r="L36" s="69"/>
      <c r="M36" s="70"/>
      <c r="N36" s="69"/>
      <c r="O36" s="69"/>
      <c r="P36" s="69"/>
      <c r="Q36" s="69"/>
      <c r="R36" s="70"/>
      <c r="S36" s="69"/>
      <c r="T36" s="67"/>
      <c r="U36" s="67"/>
      <c r="V36" s="67"/>
      <c r="W36" s="68"/>
      <c r="X36" s="67"/>
      <c r="Y36" s="67"/>
      <c r="Z36" s="67"/>
      <c r="AA36" s="67"/>
      <c r="AB36" s="68"/>
    </row>
    <row r="37" spans="1:28" x14ac:dyDescent="0.2">
      <c r="D37"/>
    </row>
    <row r="38" spans="1:28" x14ac:dyDescent="0.2">
      <c r="D38"/>
    </row>
    <row r="39" spans="1:28" x14ac:dyDescent="0.2">
      <c r="D39"/>
    </row>
    <row r="40" spans="1:28" x14ac:dyDescent="0.2">
      <c r="D40"/>
    </row>
    <row r="41" spans="1:28" ht="13.5" thickBot="1" x14ac:dyDescent="0.25">
      <c r="A41" s="67"/>
      <c r="B41" s="67"/>
      <c r="C41" s="67"/>
      <c r="D41" s="67"/>
      <c r="E41" s="67"/>
      <c r="F41" s="68"/>
      <c r="G41" s="67"/>
      <c r="H41" s="68"/>
      <c r="I41" s="69"/>
      <c r="J41" s="69"/>
      <c r="K41" s="69"/>
      <c r="L41" s="69"/>
      <c r="M41" s="70"/>
      <c r="N41" s="69"/>
      <c r="O41" s="69"/>
      <c r="P41" s="69"/>
      <c r="Q41" s="69"/>
      <c r="R41" s="70"/>
      <c r="S41" s="69"/>
      <c r="T41" s="67"/>
      <c r="U41" s="67"/>
      <c r="V41" s="67"/>
      <c r="W41" s="68"/>
      <c r="X41" s="67"/>
      <c r="Y41" s="67"/>
      <c r="Z41" s="67"/>
      <c r="AA41" s="67"/>
      <c r="AB41" s="68"/>
    </row>
    <row r="42" spans="1:28" x14ac:dyDescent="0.2">
      <c r="D42"/>
    </row>
    <row r="43" spans="1:28" x14ac:dyDescent="0.2">
      <c r="D43"/>
    </row>
    <row r="44" spans="1:28" x14ac:dyDescent="0.2">
      <c r="D44"/>
    </row>
    <row r="45" spans="1:28" x14ac:dyDescent="0.2">
      <c r="D45"/>
    </row>
    <row r="46" spans="1:28" ht="13.5" thickBot="1" x14ac:dyDescent="0.25">
      <c r="A46" s="67"/>
      <c r="B46" s="67"/>
      <c r="C46" s="67"/>
      <c r="D46" s="67"/>
      <c r="E46" s="67"/>
      <c r="F46" s="68"/>
      <c r="G46" s="67"/>
      <c r="H46" s="68"/>
      <c r="I46" s="69"/>
      <c r="J46" s="69"/>
      <c r="K46" s="69"/>
      <c r="L46" s="69"/>
      <c r="M46" s="70"/>
      <c r="N46" s="69"/>
      <c r="O46" s="69"/>
      <c r="P46" s="69"/>
      <c r="Q46" s="69"/>
      <c r="R46" s="70"/>
      <c r="S46" s="69"/>
      <c r="T46" s="67"/>
      <c r="U46" s="67"/>
      <c r="V46" s="67"/>
      <c r="W46" s="68"/>
      <c r="X46" s="67"/>
      <c r="Y46" s="67"/>
      <c r="Z46" s="67"/>
      <c r="AA46" s="67"/>
      <c r="AB46" s="68"/>
    </row>
    <row r="47" spans="1:28" x14ac:dyDescent="0.2">
      <c r="D47"/>
    </row>
    <row r="48" spans="1:28" x14ac:dyDescent="0.2">
      <c r="D48"/>
    </row>
    <row r="49" spans="1:28" x14ac:dyDescent="0.2">
      <c r="D49"/>
    </row>
    <row r="50" spans="1:28" x14ac:dyDescent="0.2">
      <c r="D50"/>
    </row>
    <row r="51" spans="1:28" ht="13.5" thickBot="1" x14ac:dyDescent="0.25">
      <c r="A51" s="67"/>
      <c r="B51" s="67"/>
      <c r="C51" s="67"/>
      <c r="D51" s="67"/>
      <c r="E51" s="67"/>
      <c r="F51" s="68"/>
      <c r="G51" s="67"/>
      <c r="H51" s="68"/>
      <c r="I51" s="69"/>
      <c r="J51" s="69"/>
      <c r="K51" s="69"/>
      <c r="L51" s="69"/>
      <c r="M51" s="70"/>
      <c r="N51" s="69"/>
      <c r="O51" s="69"/>
      <c r="P51" s="69"/>
      <c r="Q51" s="69"/>
      <c r="R51" s="70"/>
      <c r="S51" s="69"/>
      <c r="T51" s="67"/>
      <c r="U51" s="67"/>
      <c r="V51" s="67"/>
      <c r="W51" s="68"/>
      <c r="X51" s="67"/>
      <c r="Y51" s="67"/>
      <c r="Z51" s="67"/>
      <c r="AA51" s="67"/>
      <c r="AB51" s="68"/>
    </row>
    <row r="52" spans="1:28" x14ac:dyDescent="0.2">
      <c r="D52"/>
    </row>
    <row r="53" spans="1:28" x14ac:dyDescent="0.2">
      <c r="D53"/>
    </row>
    <row r="54" spans="1:28" x14ac:dyDescent="0.2">
      <c r="D54"/>
    </row>
    <row r="55" spans="1:28" x14ac:dyDescent="0.2">
      <c r="D55"/>
    </row>
    <row r="56" spans="1:28" ht="13.5" thickBot="1" x14ac:dyDescent="0.25">
      <c r="A56" s="67"/>
      <c r="B56" s="67"/>
      <c r="C56" s="67"/>
      <c r="D56" s="67"/>
      <c r="E56" s="67"/>
      <c r="F56" s="68"/>
      <c r="G56" s="67"/>
      <c r="H56" s="68"/>
      <c r="I56" s="69"/>
      <c r="J56" s="69"/>
      <c r="K56" s="69"/>
      <c r="L56" s="69"/>
      <c r="M56" s="70"/>
      <c r="N56" s="69"/>
      <c r="O56" s="69"/>
      <c r="P56" s="69"/>
      <c r="Q56" s="69"/>
      <c r="R56" s="70"/>
      <c r="S56" s="69"/>
      <c r="T56" s="67"/>
      <c r="U56" s="67"/>
      <c r="V56" s="67"/>
      <c r="W56" s="68"/>
      <c r="X56" s="67"/>
      <c r="Y56" s="67"/>
      <c r="Z56" s="67"/>
      <c r="AA56" s="67"/>
      <c r="AB56" s="68"/>
    </row>
    <row r="57" spans="1:28" x14ac:dyDescent="0.2">
      <c r="D57"/>
    </row>
    <row r="58" spans="1:28" x14ac:dyDescent="0.2">
      <c r="D58"/>
    </row>
    <row r="59" spans="1:28" x14ac:dyDescent="0.2">
      <c r="D59"/>
    </row>
    <row r="60" spans="1:28" x14ac:dyDescent="0.2">
      <c r="D60"/>
    </row>
    <row r="61" spans="1:28" ht="13.5" thickBot="1" x14ac:dyDescent="0.25">
      <c r="A61" s="73"/>
      <c r="B61" s="73"/>
      <c r="C61" s="73"/>
      <c r="D61" s="73"/>
      <c r="E61" s="73"/>
      <c r="F61" s="74"/>
      <c r="G61" s="73"/>
      <c r="H61" s="74"/>
      <c r="I61" s="73"/>
      <c r="J61" s="73"/>
      <c r="K61" s="73"/>
      <c r="L61" s="73"/>
      <c r="M61" s="74"/>
      <c r="N61" s="73"/>
      <c r="O61" s="73"/>
      <c r="P61" s="73"/>
      <c r="Q61" s="73"/>
      <c r="R61" s="74"/>
      <c r="S61" s="73"/>
      <c r="T61" s="73"/>
      <c r="U61" s="73"/>
      <c r="V61" s="73"/>
      <c r="W61" s="74"/>
      <c r="X61" s="73"/>
      <c r="Y61" s="67"/>
      <c r="Z61" s="67"/>
      <c r="AA61" s="67"/>
      <c r="AB61" s="74"/>
    </row>
    <row r="62" spans="1:28" x14ac:dyDescent="0.2">
      <c r="D62"/>
      <c r="F62" s="72"/>
      <c r="G62" s="71"/>
      <c r="H62" s="72"/>
      <c r="I62"/>
      <c r="J62"/>
      <c r="K62"/>
      <c r="L62"/>
      <c r="M62" s="59"/>
      <c r="N62"/>
      <c r="O62"/>
      <c r="P62"/>
      <c r="Q62"/>
      <c r="R62" s="59"/>
      <c r="S62"/>
    </row>
    <row r="63" spans="1:28" x14ac:dyDescent="0.2">
      <c r="D63"/>
    </row>
    <row r="64" spans="1:28" x14ac:dyDescent="0.2">
      <c r="D64"/>
    </row>
    <row r="65" spans="1:28" x14ac:dyDescent="0.2">
      <c r="D65"/>
    </row>
    <row r="66" spans="1:28" ht="13.5" thickBot="1" x14ac:dyDescent="0.25">
      <c r="A66" s="67"/>
      <c r="B66" s="67"/>
      <c r="C66" s="67"/>
      <c r="D66" s="67"/>
      <c r="E66" s="67"/>
      <c r="F66" s="68"/>
      <c r="G66" s="67"/>
      <c r="H66" s="68"/>
      <c r="I66" s="69"/>
      <c r="J66" s="69"/>
      <c r="K66" s="69"/>
      <c r="L66" s="69"/>
      <c r="M66" s="70"/>
      <c r="N66" s="69"/>
      <c r="O66" s="69"/>
      <c r="P66" s="69"/>
      <c r="Q66" s="69"/>
      <c r="R66" s="70"/>
      <c r="S66" s="69"/>
      <c r="T66" s="67"/>
      <c r="U66" s="67"/>
      <c r="V66" s="67"/>
      <c r="W66" s="68"/>
      <c r="X66" s="67"/>
      <c r="Y66" s="67"/>
      <c r="Z66" s="67"/>
      <c r="AA66" s="67"/>
      <c r="AB66" s="68"/>
    </row>
    <row r="67" spans="1:28" x14ac:dyDescent="0.2">
      <c r="D67"/>
    </row>
    <row r="68" spans="1:28" x14ac:dyDescent="0.2">
      <c r="D68"/>
    </row>
    <row r="69" spans="1:28" x14ac:dyDescent="0.2">
      <c r="D69"/>
    </row>
    <row r="70" spans="1:28" x14ac:dyDescent="0.2">
      <c r="D70"/>
    </row>
    <row r="71" spans="1:28" ht="13.5" thickBot="1" x14ac:dyDescent="0.25">
      <c r="A71" s="67"/>
      <c r="B71" s="67"/>
      <c r="C71" s="67"/>
      <c r="D71" s="67"/>
      <c r="E71" s="67"/>
      <c r="F71" s="68"/>
      <c r="G71" s="67"/>
      <c r="H71" s="68"/>
      <c r="I71" s="69"/>
      <c r="J71" s="69"/>
      <c r="K71" s="69"/>
      <c r="L71" s="69"/>
      <c r="M71" s="70"/>
      <c r="N71" s="69"/>
      <c r="O71" s="69"/>
      <c r="P71" s="69"/>
      <c r="Q71" s="69"/>
      <c r="R71" s="70"/>
      <c r="S71" s="69"/>
      <c r="T71" s="67"/>
      <c r="U71" s="67"/>
      <c r="V71" s="67"/>
      <c r="W71" s="68"/>
      <c r="X71" s="67"/>
      <c r="Y71" s="67"/>
      <c r="Z71" s="67"/>
      <c r="AA71" s="67"/>
      <c r="AB71" s="68"/>
    </row>
    <row r="72" spans="1:28" x14ac:dyDescent="0.2">
      <c r="D72"/>
    </row>
    <row r="73" spans="1:28" x14ac:dyDescent="0.2">
      <c r="D73"/>
    </row>
    <row r="74" spans="1:28" x14ac:dyDescent="0.2">
      <c r="D74"/>
    </row>
    <row r="75" spans="1:28" x14ac:dyDescent="0.2">
      <c r="D75"/>
    </row>
    <row r="76" spans="1:28" ht="13.5" thickBot="1" x14ac:dyDescent="0.25">
      <c r="A76" s="67"/>
      <c r="B76" s="67"/>
      <c r="C76" s="67"/>
      <c r="D76" s="67"/>
      <c r="E76" s="67"/>
      <c r="F76" s="68"/>
      <c r="G76" s="67"/>
      <c r="H76" s="68"/>
      <c r="I76" s="69"/>
      <c r="J76" s="69"/>
      <c r="K76" s="69"/>
      <c r="L76" s="69"/>
      <c r="M76" s="70"/>
      <c r="N76" s="69"/>
      <c r="O76" s="69"/>
      <c r="P76" s="69"/>
      <c r="Q76" s="69"/>
      <c r="R76" s="70"/>
      <c r="S76" s="69"/>
      <c r="T76" s="67"/>
      <c r="U76" s="67"/>
      <c r="V76" s="67"/>
      <c r="W76" s="68"/>
      <c r="X76" s="67"/>
      <c r="Y76" s="67"/>
      <c r="Z76" s="67"/>
      <c r="AA76" s="67"/>
      <c r="AB76" s="68"/>
    </row>
    <row r="77" spans="1:28" x14ac:dyDescent="0.2">
      <c r="D77"/>
    </row>
    <row r="78" spans="1:28" x14ac:dyDescent="0.2">
      <c r="D78"/>
    </row>
    <row r="79" spans="1:28" x14ac:dyDescent="0.2">
      <c r="D79"/>
    </row>
    <row r="80" spans="1:28" x14ac:dyDescent="0.2">
      <c r="D80"/>
    </row>
    <row r="81" spans="1:28" ht="13.5" thickBot="1" x14ac:dyDescent="0.25">
      <c r="A81" s="67"/>
      <c r="B81" s="67"/>
      <c r="C81" s="67"/>
      <c r="D81" s="67"/>
      <c r="E81" s="67"/>
      <c r="F81" s="68"/>
      <c r="G81" s="67"/>
      <c r="H81" s="68"/>
      <c r="I81" s="69"/>
      <c r="J81" s="69"/>
      <c r="K81" s="69"/>
      <c r="L81" s="69"/>
      <c r="M81" s="70"/>
      <c r="N81" s="69"/>
      <c r="O81" s="69"/>
      <c r="P81" s="69"/>
      <c r="Q81" s="69"/>
      <c r="R81" s="70"/>
      <c r="S81" s="69"/>
      <c r="T81" s="67"/>
      <c r="U81" s="67"/>
      <c r="V81" s="67"/>
      <c r="W81" s="68"/>
      <c r="X81" s="67"/>
      <c r="Y81" s="67"/>
      <c r="Z81" s="67"/>
      <c r="AA81" s="67"/>
      <c r="AB81" s="68"/>
    </row>
    <row r="82" spans="1:28" x14ac:dyDescent="0.2">
      <c r="D82"/>
    </row>
    <row r="83" spans="1:28" x14ac:dyDescent="0.2">
      <c r="D83"/>
    </row>
    <row r="84" spans="1:28" x14ac:dyDescent="0.2">
      <c r="D84"/>
    </row>
    <row r="85" spans="1:28" x14ac:dyDescent="0.2">
      <c r="D85"/>
    </row>
    <row r="86" spans="1:28" ht="13.5" thickBot="1" x14ac:dyDescent="0.25">
      <c r="A86" s="67"/>
      <c r="B86" s="67"/>
      <c r="C86" s="67"/>
      <c r="D86" s="67"/>
      <c r="E86" s="67"/>
      <c r="F86" s="68"/>
      <c r="G86" s="67"/>
      <c r="H86" s="68"/>
      <c r="I86" s="69"/>
      <c r="J86" s="69"/>
      <c r="K86" s="69"/>
      <c r="L86" s="69"/>
      <c r="M86" s="70"/>
      <c r="N86" s="69"/>
      <c r="O86" s="69"/>
      <c r="P86" s="69"/>
      <c r="Q86" s="69"/>
      <c r="R86" s="70"/>
      <c r="S86" s="69"/>
      <c r="T86" s="67"/>
      <c r="U86" s="67"/>
      <c r="V86" s="67"/>
      <c r="W86" s="68"/>
      <c r="X86" s="67"/>
      <c r="Y86" s="67"/>
      <c r="Z86" s="67"/>
      <c r="AA86" s="67"/>
      <c r="AB86" s="68"/>
    </row>
    <row r="87" spans="1:28" x14ac:dyDescent="0.2">
      <c r="D87"/>
    </row>
    <row r="88" spans="1:28" x14ac:dyDescent="0.2">
      <c r="D88"/>
    </row>
    <row r="89" spans="1:28" x14ac:dyDescent="0.2">
      <c r="D89"/>
    </row>
    <row r="90" spans="1:28" x14ac:dyDescent="0.2">
      <c r="D90"/>
    </row>
    <row r="91" spans="1:28" ht="13.5" thickBot="1" x14ac:dyDescent="0.25">
      <c r="A91" s="73"/>
      <c r="B91" s="73"/>
      <c r="C91" s="73"/>
      <c r="D91" s="73"/>
      <c r="E91" s="73"/>
      <c r="F91" s="74"/>
      <c r="G91" s="73"/>
      <c r="H91" s="74"/>
      <c r="I91" s="73"/>
      <c r="J91" s="73"/>
      <c r="K91" s="73"/>
      <c r="L91" s="73"/>
      <c r="M91" s="74"/>
      <c r="N91" s="73"/>
      <c r="O91" s="73"/>
      <c r="P91" s="73"/>
      <c r="Q91" s="73"/>
      <c r="R91" s="74"/>
      <c r="S91" s="73"/>
      <c r="T91" s="73"/>
      <c r="U91" s="73"/>
      <c r="V91" s="73"/>
      <c r="W91" s="74"/>
      <c r="X91" s="73"/>
      <c r="Y91" s="67"/>
      <c r="Z91" s="67"/>
      <c r="AA91" s="67"/>
      <c r="AB91" s="74"/>
    </row>
    <row r="92" spans="1:28" x14ac:dyDescent="0.2">
      <c r="D92"/>
      <c r="F92" s="72"/>
      <c r="G92" s="71"/>
      <c r="H92" s="72"/>
      <c r="I92"/>
      <c r="J92"/>
      <c r="K92"/>
      <c r="L92"/>
      <c r="M92" s="59"/>
      <c r="N92"/>
      <c r="O92"/>
      <c r="P92"/>
      <c r="Q92"/>
      <c r="R92" s="59"/>
      <c r="S92"/>
    </row>
    <row r="93" spans="1:28" x14ac:dyDescent="0.2">
      <c r="D93"/>
    </row>
    <row r="94" spans="1:28" x14ac:dyDescent="0.2">
      <c r="D94"/>
    </row>
    <row r="95" spans="1:28" x14ac:dyDescent="0.2">
      <c r="D95"/>
    </row>
    <row r="96" spans="1:28" ht="13.5" thickBot="1" x14ac:dyDescent="0.25">
      <c r="A96" s="67"/>
      <c r="B96" s="67"/>
      <c r="C96" s="67"/>
      <c r="D96" s="67"/>
      <c r="E96" s="67"/>
      <c r="F96" s="68"/>
      <c r="G96" s="67"/>
      <c r="H96" s="68"/>
      <c r="I96" s="69"/>
      <c r="J96" s="69"/>
      <c r="K96" s="69"/>
      <c r="L96" s="69"/>
      <c r="M96" s="70"/>
      <c r="N96" s="69"/>
      <c r="O96" s="69"/>
      <c r="P96" s="69"/>
      <c r="Q96" s="69"/>
      <c r="R96" s="70"/>
      <c r="S96" s="69"/>
      <c r="T96" s="67"/>
      <c r="U96" s="67"/>
      <c r="V96" s="67"/>
      <c r="W96" s="68"/>
      <c r="X96" s="67"/>
      <c r="Y96" s="67"/>
      <c r="Z96" s="67"/>
      <c r="AA96" s="67"/>
      <c r="AB96" s="68"/>
    </row>
    <row r="97" spans="1:28" x14ac:dyDescent="0.2">
      <c r="D97"/>
    </row>
    <row r="98" spans="1:28" x14ac:dyDescent="0.2">
      <c r="D98"/>
    </row>
    <row r="99" spans="1:28" x14ac:dyDescent="0.2">
      <c r="D99"/>
    </row>
    <row r="100" spans="1:28" x14ac:dyDescent="0.2">
      <c r="D100"/>
    </row>
    <row r="101" spans="1:28" ht="13.5" thickBot="1" x14ac:dyDescent="0.25">
      <c r="A101" s="67"/>
      <c r="B101" s="67"/>
      <c r="C101" s="67"/>
      <c r="D101" s="67"/>
      <c r="E101" s="67"/>
      <c r="F101" s="68"/>
      <c r="G101" s="67"/>
      <c r="H101" s="68"/>
      <c r="I101" s="69"/>
      <c r="J101" s="69"/>
      <c r="K101" s="69"/>
      <c r="L101" s="69"/>
      <c r="M101" s="70"/>
      <c r="N101" s="69"/>
      <c r="O101" s="69"/>
      <c r="P101" s="69"/>
      <c r="Q101" s="69"/>
      <c r="R101" s="70"/>
      <c r="S101" s="69"/>
      <c r="T101" s="67"/>
      <c r="U101" s="67"/>
      <c r="V101" s="67"/>
      <c r="W101" s="68"/>
      <c r="X101" s="67"/>
      <c r="Y101" s="67"/>
      <c r="Z101" s="67"/>
      <c r="AA101" s="67"/>
      <c r="AB101" s="68"/>
    </row>
    <row r="102" spans="1:28" x14ac:dyDescent="0.2">
      <c r="D102"/>
    </row>
    <row r="103" spans="1:28" x14ac:dyDescent="0.2">
      <c r="D103"/>
    </row>
    <row r="104" spans="1:28" x14ac:dyDescent="0.2">
      <c r="D104"/>
    </row>
    <row r="105" spans="1:28" x14ac:dyDescent="0.2">
      <c r="D105"/>
    </row>
    <row r="106" spans="1:28" ht="13.5" thickBot="1" x14ac:dyDescent="0.25">
      <c r="A106" s="67"/>
      <c r="B106" s="67"/>
      <c r="C106" s="67"/>
      <c r="D106" s="67"/>
      <c r="E106" s="67"/>
      <c r="F106" s="68"/>
      <c r="G106" s="67"/>
      <c r="H106" s="68"/>
      <c r="I106" s="69"/>
      <c r="J106" s="69"/>
      <c r="K106" s="69"/>
      <c r="L106" s="69"/>
      <c r="M106" s="70"/>
      <c r="N106" s="69"/>
      <c r="O106" s="69"/>
      <c r="P106" s="69"/>
      <c r="Q106" s="69"/>
      <c r="R106" s="70"/>
      <c r="S106" s="69"/>
      <c r="T106" s="67"/>
      <c r="U106" s="67"/>
      <c r="V106" s="67"/>
      <c r="W106" s="68"/>
      <c r="X106" s="67"/>
      <c r="Y106" s="67"/>
      <c r="Z106" s="67"/>
      <c r="AA106" s="67"/>
      <c r="AB106" s="68"/>
    </row>
    <row r="107" spans="1:28" x14ac:dyDescent="0.2">
      <c r="D107"/>
    </row>
    <row r="108" spans="1:28" x14ac:dyDescent="0.2">
      <c r="D108"/>
    </row>
    <row r="109" spans="1:28" x14ac:dyDescent="0.2">
      <c r="D109"/>
    </row>
    <row r="110" spans="1:28" x14ac:dyDescent="0.2">
      <c r="D110"/>
    </row>
    <row r="111" spans="1:28" ht="13.5" thickBot="1" x14ac:dyDescent="0.25">
      <c r="A111" s="67"/>
      <c r="B111" s="67"/>
      <c r="C111" s="67"/>
      <c r="D111" s="67"/>
      <c r="E111" s="67"/>
      <c r="F111" s="68"/>
      <c r="G111" s="67"/>
      <c r="H111" s="68"/>
      <c r="I111" s="69"/>
      <c r="J111" s="69"/>
      <c r="K111" s="69"/>
      <c r="L111" s="69"/>
      <c r="M111" s="70"/>
      <c r="N111" s="69"/>
      <c r="O111" s="69"/>
      <c r="P111" s="69"/>
      <c r="Q111" s="69"/>
      <c r="R111" s="70"/>
      <c r="S111" s="69"/>
      <c r="T111" s="67"/>
      <c r="U111" s="67"/>
      <c r="V111" s="67"/>
      <c r="W111" s="68"/>
      <c r="X111" s="67"/>
      <c r="Y111" s="67"/>
      <c r="Z111" s="67"/>
      <c r="AA111" s="67"/>
      <c r="AB111" s="68"/>
    </row>
    <row r="112" spans="1:28" x14ac:dyDescent="0.2">
      <c r="D112"/>
    </row>
    <row r="113" spans="1:28" x14ac:dyDescent="0.2">
      <c r="D113"/>
    </row>
    <row r="114" spans="1:28" x14ac:dyDescent="0.2">
      <c r="D114"/>
    </row>
    <row r="115" spans="1:28" x14ac:dyDescent="0.2">
      <c r="D115"/>
    </row>
    <row r="116" spans="1:28" ht="13.5" thickBot="1" x14ac:dyDescent="0.25">
      <c r="A116" s="67"/>
      <c r="B116" s="67"/>
      <c r="C116" s="67"/>
      <c r="D116" s="67"/>
      <c r="E116" s="67"/>
      <c r="F116" s="68"/>
      <c r="G116" s="67"/>
      <c r="H116" s="68"/>
      <c r="I116" s="69"/>
      <c r="J116" s="69"/>
      <c r="K116" s="69"/>
      <c r="L116" s="69"/>
      <c r="M116" s="70"/>
      <c r="N116" s="69"/>
      <c r="O116" s="69"/>
      <c r="P116" s="69"/>
      <c r="Q116" s="69"/>
      <c r="R116" s="70"/>
      <c r="S116" s="69"/>
      <c r="T116" s="67"/>
      <c r="U116" s="67"/>
      <c r="V116" s="67"/>
      <c r="W116" s="68"/>
      <c r="X116" s="67"/>
      <c r="Y116" s="67"/>
      <c r="Z116" s="67"/>
      <c r="AA116" s="67"/>
      <c r="AB116" s="68"/>
    </row>
    <row r="117" spans="1:28" x14ac:dyDescent="0.2">
      <c r="D117"/>
    </row>
    <row r="118" spans="1:28" x14ac:dyDescent="0.2">
      <c r="D118"/>
    </row>
    <row r="119" spans="1:28" x14ac:dyDescent="0.2">
      <c r="D119"/>
    </row>
    <row r="120" spans="1:28" x14ac:dyDescent="0.2">
      <c r="D120"/>
    </row>
    <row r="121" spans="1:28" ht="13.5" thickBot="1" x14ac:dyDescent="0.25">
      <c r="A121" s="73"/>
      <c r="B121" s="73"/>
      <c r="C121" s="73"/>
      <c r="D121" s="73"/>
      <c r="E121" s="73"/>
      <c r="F121" s="74"/>
      <c r="G121" s="73"/>
      <c r="H121" s="74"/>
      <c r="I121" s="73"/>
      <c r="J121" s="73"/>
      <c r="K121" s="73"/>
      <c r="L121" s="73"/>
      <c r="M121" s="74"/>
      <c r="N121" s="73"/>
      <c r="O121" s="73"/>
      <c r="P121" s="73"/>
      <c r="Q121" s="73"/>
      <c r="R121" s="74"/>
      <c r="S121" s="73"/>
      <c r="T121" s="73"/>
      <c r="U121" s="73"/>
      <c r="V121" s="73"/>
      <c r="W121" s="74"/>
      <c r="X121" s="73"/>
      <c r="Y121" s="67"/>
      <c r="Z121" s="67"/>
      <c r="AA121" s="67"/>
      <c r="AB121" s="74"/>
    </row>
    <row r="122" spans="1:28" x14ac:dyDescent="0.2">
      <c r="D122"/>
    </row>
    <row r="123" spans="1:28" x14ac:dyDescent="0.2">
      <c r="D123"/>
    </row>
    <row r="124" spans="1:28" x14ac:dyDescent="0.2">
      <c r="D124"/>
    </row>
    <row r="125" spans="1:28" x14ac:dyDescent="0.2">
      <c r="D125"/>
    </row>
    <row r="126" spans="1:28" ht="13.5" thickBot="1" x14ac:dyDescent="0.25">
      <c r="A126" s="73"/>
      <c r="B126" s="73"/>
      <c r="C126" s="73"/>
      <c r="D126" s="73"/>
      <c r="E126" s="73"/>
      <c r="F126" s="74"/>
      <c r="G126" s="73"/>
      <c r="H126" s="74"/>
      <c r="I126" s="73"/>
      <c r="J126" s="73"/>
      <c r="K126" s="73"/>
      <c r="L126" s="73"/>
      <c r="M126" s="74"/>
      <c r="N126" s="73"/>
      <c r="O126" s="73"/>
      <c r="P126" s="73"/>
      <c r="Q126" s="73"/>
      <c r="R126" s="74"/>
      <c r="S126" s="73"/>
      <c r="T126" s="73"/>
      <c r="U126" s="73"/>
      <c r="V126" s="73"/>
      <c r="W126" s="74"/>
      <c r="X126" s="73"/>
      <c r="Y126" s="67"/>
      <c r="Z126" s="67"/>
      <c r="AA126" s="67"/>
      <c r="AB126" s="74"/>
    </row>
    <row r="127" spans="1:28" x14ac:dyDescent="0.2">
      <c r="D127"/>
    </row>
    <row r="128" spans="1:28" x14ac:dyDescent="0.2">
      <c r="D128"/>
    </row>
    <row r="129" spans="1:28" x14ac:dyDescent="0.2">
      <c r="D129"/>
    </row>
    <row r="130" spans="1:28" x14ac:dyDescent="0.2">
      <c r="D130"/>
    </row>
    <row r="131" spans="1:28" ht="13.5" thickBot="1" x14ac:dyDescent="0.25">
      <c r="A131" s="73"/>
      <c r="B131" s="73"/>
      <c r="C131" s="73"/>
      <c r="D131" s="73"/>
      <c r="E131" s="73"/>
      <c r="F131" s="74"/>
      <c r="G131" s="73"/>
      <c r="H131" s="74"/>
      <c r="I131" s="73"/>
      <c r="J131" s="73"/>
      <c r="K131" s="73"/>
      <c r="L131" s="73"/>
      <c r="M131" s="74"/>
      <c r="N131" s="73"/>
      <c r="O131" s="73"/>
      <c r="P131" s="73"/>
      <c r="Q131" s="73"/>
      <c r="R131" s="74"/>
      <c r="S131" s="73"/>
      <c r="T131" s="73"/>
      <c r="U131" s="73"/>
      <c r="V131" s="73"/>
      <c r="W131" s="74"/>
      <c r="X131" s="73"/>
      <c r="Y131" s="67"/>
      <c r="Z131" s="67"/>
      <c r="AA131" s="67"/>
      <c r="AB131" s="74"/>
    </row>
    <row r="132" spans="1:28" x14ac:dyDescent="0.2">
      <c r="D132"/>
    </row>
    <row r="133" spans="1:28" x14ac:dyDescent="0.2">
      <c r="D133"/>
    </row>
    <row r="134" spans="1:28" x14ac:dyDescent="0.2">
      <c r="D134"/>
    </row>
    <row r="135" spans="1:28" x14ac:dyDescent="0.2">
      <c r="D135"/>
    </row>
    <row r="136" spans="1:28" ht="13.5" thickBot="1" x14ac:dyDescent="0.25">
      <c r="A136" s="73"/>
      <c r="B136" s="73"/>
      <c r="C136" s="73"/>
      <c r="D136" s="73"/>
      <c r="E136" s="73"/>
      <c r="F136" s="74"/>
      <c r="G136" s="73"/>
      <c r="H136" s="74"/>
      <c r="I136" s="73"/>
      <c r="J136" s="73"/>
      <c r="K136" s="73"/>
      <c r="L136" s="73"/>
      <c r="M136" s="74"/>
      <c r="N136" s="73"/>
      <c r="O136" s="73"/>
      <c r="P136" s="73"/>
      <c r="Q136" s="73"/>
      <c r="R136" s="74"/>
      <c r="S136" s="73"/>
      <c r="T136" s="73"/>
      <c r="U136" s="73"/>
      <c r="V136" s="73"/>
      <c r="W136" s="74"/>
      <c r="X136" s="73"/>
      <c r="Y136" s="67"/>
      <c r="Z136" s="67"/>
      <c r="AA136" s="67"/>
      <c r="AB136" s="74"/>
    </row>
    <row r="137" spans="1:28" x14ac:dyDescent="0.2">
      <c r="D137"/>
    </row>
    <row r="138" spans="1:28" x14ac:dyDescent="0.2">
      <c r="D138"/>
    </row>
    <row r="139" spans="1:28" x14ac:dyDescent="0.2">
      <c r="D139"/>
    </row>
    <row r="140" spans="1:28" x14ac:dyDescent="0.2">
      <c r="D140"/>
    </row>
    <row r="141" spans="1:28" ht="13.5" thickBot="1" x14ac:dyDescent="0.25">
      <c r="A141" s="73"/>
      <c r="B141" s="73"/>
      <c r="C141" s="73"/>
      <c r="D141" s="73"/>
      <c r="E141" s="73"/>
      <c r="F141" s="74"/>
      <c r="G141" s="73"/>
      <c r="H141" s="74"/>
      <c r="I141" s="73"/>
      <c r="J141" s="73"/>
      <c r="K141" s="73"/>
      <c r="L141" s="73"/>
      <c r="M141" s="74"/>
      <c r="N141" s="73"/>
      <c r="O141" s="73"/>
      <c r="P141" s="73"/>
      <c r="Q141" s="73"/>
      <c r="R141" s="74"/>
      <c r="S141" s="73"/>
      <c r="T141" s="73"/>
      <c r="U141" s="73"/>
      <c r="V141" s="73"/>
      <c r="W141" s="74"/>
      <c r="X141" s="73"/>
      <c r="Y141" s="67"/>
      <c r="Z141" s="67"/>
      <c r="AA141" s="67"/>
      <c r="AB141" s="74"/>
    </row>
    <row r="142" spans="1:28" x14ac:dyDescent="0.2">
      <c r="D142"/>
    </row>
    <row r="143" spans="1:28" x14ac:dyDescent="0.2">
      <c r="D143"/>
    </row>
    <row r="144" spans="1:28" x14ac:dyDescent="0.2">
      <c r="D144"/>
    </row>
    <row r="145" spans="1:28" x14ac:dyDescent="0.2">
      <c r="D145"/>
    </row>
    <row r="146" spans="1:28" ht="13.5" thickBot="1" x14ac:dyDescent="0.25">
      <c r="A146" s="73"/>
      <c r="B146" s="73"/>
      <c r="C146" s="73"/>
      <c r="D146" s="73"/>
      <c r="E146" s="73"/>
      <c r="F146" s="74"/>
      <c r="G146" s="73"/>
      <c r="H146" s="74"/>
      <c r="I146" s="73"/>
      <c r="J146" s="73"/>
      <c r="K146" s="73"/>
      <c r="L146" s="73"/>
      <c r="M146" s="74"/>
      <c r="N146" s="73"/>
      <c r="O146" s="73"/>
      <c r="P146" s="73"/>
      <c r="Q146" s="73"/>
      <c r="R146" s="74"/>
      <c r="S146" s="73"/>
      <c r="T146" s="73"/>
      <c r="U146" s="73"/>
      <c r="V146" s="73"/>
      <c r="W146" s="74"/>
      <c r="X146" s="73"/>
      <c r="Y146" s="67"/>
      <c r="Z146" s="67"/>
      <c r="AA146" s="67"/>
      <c r="AB146" s="74"/>
    </row>
    <row r="147" spans="1:28" x14ac:dyDescent="0.2">
      <c r="D147"/>
    </row>
    <row r="148" spans="1:28" x14ac:dyDescent="0.2">
      <c r="D148"/>
    </row>
    <row r="149" spans="1:28" x14ac:dyDescent="0.2">
      <c r="D149"/>
    </row>
    <row r="150" spans="1:28" x14ac:dyDescent="0.2">
      <c r="D150"/>
    </row>
    <row r="151" spans="1:28" ht="13.5" thickBot="1" x14ac:dyDescent="0.25">
      <c r="A151" s="73"/>
      <c r="B151" s="73"/>
      <c r="C151" s="73"/>
      <c r="D151" s="73"/>
      <c r="E151" s="73"/>
      <c r="F151" s="74"/>
      <c r="G151" s="73"/>
      <c r="H151" s="74"/>
      <c r="I151" s="73"/>
      <c r="J151" s="73"/>
      <c r="K151" s="73"/>
      <c r="L151" s="73"/>
      <c r="M151" s="74"/>
      <c r="N151" s="73"/>
      <c r="O151" s="73"/>
      <c r="P151" s="73"/>
      <c r="Q151" s="73"/>
      <c r="R151" s="74"/>
      <c r="S151" s="73"/>
      <c r="T151" s="73"/>
      <c r="U151" s="73"/>
      <c r="V151" s="73"/>
      <c r="W151" s="74"/>
      <c r="X151" s="73"/>
      <c r="Y151" s="67"/>
      <c r="Z151" s="67"/>
      <c r="AA151" s="67"/>
      <c r="AB151" s="74"/>
    </row>
    <row r="152" spans="1:28" x14ac:dyDescent="0.2">
      <c r="D152"/>
    </row>
    <row r="153" spans="1:28" x14ac:dyDescent="0.2">
      <c r="D153"/>
    </row>
    <row r="154" spans="1:28" x14ac:dyDescent="0.2">
      <c r="D154"/>
    </row>
    <row r="155" spans="1:28" x14ac:dyDescent="0.2">
      <c r="D155"/>
    </row>
    <row r="156" spans="1:28" ht="13.5" thickBot="1" x14ac:dyDescent="0.25">
      <c r="A156" s="73"/>
      <c r="B156" s="73"/>
      <c r="C156" s="73"/>
      <c r="D156" s="73"/>
      <c r="E156" s="73"/>
      <c r="F156" s="74"/>
      <c r="G156" s="73"/>
      <c r="H156" s="74"/>
      <c r="I156" s="73"/>
      <c r="J156" s="73"/>
      <c r="K156" s="73"/>
      <c r="L156" s="73"/>
      <c r="M156" s="74"/>
      <c r="N156" s="73"/>
      <c r="O156" s="73"/>
      <c r="P156" s="73"/>
      <c r="Q156" s="73"/>
      <c r="R156" s="74"/>
      <c r="S156" s="73"/>
      <c r="T156" s="73"/>
      <c r="U156" s="73"/>
      <c r="V156" s="73"/>
      <c r="W156" s="74"/>
      <c r="X156" s="73"/>
      <c r="Y156" s="67"/>
      <c r="Z156" s="67"/>
      <c r="AA156" s="67"/>
      <c r="AB156" s="74"/>
    </row>
    <row r="157" spans="1:28" x14ac:dyDescent="0.2">
      <c r="D157"/>
    </row>
    <row r="158" spans="1:28" x14ac:dyDescent="0.2">
      <c r="D158"/>
    </row>
    <row r="159" spans="1:28" x14ac:dyDescent="0.2">
      <c r="D159"/>
    </row>
    <row r="160" spans="1:28" x14ac:dyDescent="0.2">
      <c r="D160"/>
    </row>
    <row r="161" spans="1:28" ht="13.5" thickBot="1" x14ac:dyDescent="0.25">
      <c r="A161" s="73"/>
      <c r="B161" s="73"/>
      <c r="C161" s="73"/>
      <c r="D161" s="73"/>
      <c r="E161" s="73"/>
      <c r="F161" s="74"/>
      <c r="G161" s="73"/>
      <c r="H161" s="74"/>
      <c r="I161" s="73"/>
      <c r="J161" s="73"/>
      <c r="K161" s="73"/>
      <c r="L161" s="73"/>
      <c r="M161" s="74"/>
      <c r="N161" s="73"/>
      <c r="O161" s="73"/>
      <c r="P161" s="73"/>
      <c r="Q161" s="73"/>
      <c r="R161" s="74"/>
      <c r="S161" s="73"/>
      <c r="T161" s="73"/>
      <c r="U161" s="73"/>
      <c r="V161" s="73"/>
      <c r="W161" s="74"/>
      <c r="X161" s="73"/>
      <c r="Y161" s="67"/>
      <c r="Z161" s="67"/>
      <c r="AA161" s="67"/>
      <c r="AB161" s="74"/>
    </row>
    <row r="162" spans="1:28" x14ac:dyDescent="0.2">
      <c r="D162"/>
    </row>
    <row r="163" spans="1:28" x14ac:dyDescent="0.2">
      <c r="D163"/>
    </row>
    <row r="164" spans="1:28" x14ac:dyDescent="0.2">
      <c r="D164"/>
    </row>
    <row r="165" spans="1:28" x14ac:dyDescent="0.2">
      <c r="D165"/>
    </row>
    <row r="166" spans="1:28" ht="13.5" thickBot="1" x14ac:dyDescent="0.25">
      <c r="A166" s="73"/>
      <c r="B166" s="73"/>
      <c r="C166" s="73"/>
      <c r="D166" s="73"/>
      <c r="E166" s="73"/>
      <c r="F166" s="74"/>
      <c r="G166" s="73"/>
      <c r="H166" s="74"/>
      <c r="I166" s="73"/>
      <c r="J166" s="73"/>
      <c r="K166" s="73"/>
      <c r="L166" s="73"/>
      <c r="M166" s="74"/>
      <c r="N166" s="73"/>
      <c r="O166" s="73"/>
      <c r="P166" s="73"/>
      <c r="Q166" s="73"/>
      <c r="R166" s="74"/>
      <c r="S166" s="73"/>
      <c r="T166" s="73"/>
      <c r="U166" s="73"/>
      <c r="V166" s="73"/>
      <c r="W166" s="74"/>
      <c r="X166" s="73"/>
      <c r="Y166" s="67"/>
      <c r="Z166" s="67"/>
      <c r="AA166" s="67"/>
      <c r="AB166" s="74"/>
    </row>
    <row r="167" spans="1:28" x14ac:dyDescent="0.2">
      <c r="D167"/>
    </row>
    <row r="168" spans="1:28" x14ac:dyDescent="0.2">
      <c r="D168"/>
    </row>
    <row r="169" spans="1:28" x14ac:dyDescent="0.2">
      <c r="D169"/>
    </row>
    <row r="170" spans="1:28" x14ac:dyDescent="0.2">
      <c r="D170"/>
    </row>
    <row r="171" spans="1:28" ht="13.5" thickBot="1" x14ac:dyDescent="0.25">
      <c r="A171" s="73"/>
      <c r="B171" s="73"/>
      <c r="C171" s="73"/>
      <c r="D171" s="73"/>
      <c r="E171" s="73"/>
      <c r="F171" s="74"/>
      <c r="G171" s="73"/>
      <c r="H171" s="74"/>
      <c r="I171" s="73"/>
      <c r="J171" s="73"/>
      <c r="K171" s="73"/>
      <c r="L171" s="73"/>
      <c r="M171" s="74"/>
      <c r="N171" s="73"/>
      <c r="O171" s="73"/>
      <c r="P171" s="73"/>
      <c r="Q171" s="73"/>
      <c r="R171" s="74"/>
      <c r="S171" s="73"/>
      <c r="T171" s="73"/>
      <c r="U171" s="73"/>
      <c r="V171" s="73"/>
      <c r="W171" s="74"/>
      <c r="X171" s="73"/>
      <c r="Y171" s="67"/>
      <c r="Z171" s="67"/>
      <c r="AA171" s="67"/>
      <c r="AB171" s="74"/>
    </row>
    <row r="172" spans="1:28" x14ac:dyDescent="0.2">
      <c r="D172"/>
    </row>
    <row r="173" spans="1:28" x14ac:dyDescent="0.2">
      <c r="D173"/>
    </row>
    <row r="174" spans="1:28" x14ac:dyDescent="0.2">
      <c r="D174"/>
    </row>
    <row r="175" spans="1:28" x14ac:dyDescent="0.2">
      <c r="D175"/>
    </row>
    <row r="176" spans="1:28" ht="13.5" thickBot="1" x14ac:dyDescent="0.25">
      <c r="A176" s="73"/>
      <c r="B176" s="73"/>
      <c r="C176" s="73"/>
      <c r="D176" s="73"/>
      <c r="E176" s="73"/>
      <c r="F176" s="74"/>
      <c r="G176" s="73"/>
      <c r="H176" s="74"/>
      <c r="I176" s="73"/>
      <c r="J176" s="73"/>
      <c r="K176" s="73"/>
      <c r="L176" s="73"/>
      <c r="M176" s="74"/>
      <c r="N176" s="73"/>
      <c r="O176" s="73"/>
      <c r="P176" s="73"/>
      <c r="Q176" s="73"/>
      <c r="R176" s="74"/>
      <c r="S176" s="73"/>
      <c r="T176" s="73"/>
      <c r="U176" s="73"/>
      <c r="V176" s="73"/>
      <c r="W176" s="74"/>
      <c r="X176" s="73"/>
      <c r="Y176" s="67"/>
      <c r="Z176" s="67"/>
      <c r="AA176" s="67"/>
      <c r="AB176" s="74"/>
    </row>
    <row r="177" spans="1:28" x14ac:dyDescent="0.2">
      <c r="D177"/>
    </row>
    <row r="178" spans="1:28" x14ac:dyDescent="0.2">
      <c r="D178"/>
    </row>
    <row r="179" spans="1:28" x14ac:dyDescent="0.2">
      <c r="D179"/>
    </row>
    <row r="180" spans="1:28" x14ac:dyDescent="0.2">
      <c r="D180"/>
    </row>
    <row r="181" spans="1:28" ht="13.5" thickBot="1" x14ac:dyDescent="0.25">
      <c r="A181" s="73"/>
      <c r="B181" s="73"/>
      <c r="C181" s="73"/>
      <c r="D181" s="73"/>
      <c r="E181" s="73"/>
      <c r="F181" s="74"/>
      <c r="G181" s="73"/>
      <c r="H181" s="74"/>
      <c r="I181" s="73"/>
      <c r="J181" s="73"/>
      <c r="K181" s="73"/>
      <c r="L181" s="73"/>
      <c r="M181" s="74"/>
      <c r="N181" s="73"/>
      <c r="O181" s="73"/>
      <c r="P181" s="73"/>
      <c r="Q181" s="73"/>
      <c r="R181" s="74"/>
      <c r="S181" s="73"/>
      <c r="T181" s="73"/>
      <c r="U181" s="73"/>
      <c r="V181" s="73"/>
      <c r="W181" s="74"/>
      <c r="X181" s="73"/>
      <c r="Y181" s="67"/>
      <c r="Z181" s="67"/>
      <c r="AA181" s="67"/>
      <c r="AB181" s="74"/>
    </row>
    <row r="182" spans="1:28" x14ac:dyDescent="0.2">
      <c r="D182"/>
    </row>
    <row r="183" spans="1:28" x14ac:dyDescent="0.2">
      <c r="D183"/>
    </row>
    <row r="184" spans="1:28" x14ac:dyDescent="0.2">
      <c r="D184"/>
    </row>
    <row r="185" spans="1:28" x14ac:dyDescent="0.2">
      <c r="D185"/>
    </row>
    <row r="186" spans="1:28" ht="13.5" thickBot="1" x14ac:dyDescent="0.25">
      <c r="A186" s="73"/>
      <c r="B186" s="73"/>
      <c r="C186" s="73"/>
      <c r="D186" s="73"/>
      <c r="E186" s="73"/>
      <c r="F186" s="74"/>
      <c r="G186" s="73"/>
      <c r="H186" s="74"/>
      <c r="I186" s="73"/>
      <c r="J186" s="73"/>
      <c r="K186" s="73"/>
      <c r="L186" s="73"/>
      <c r="M186" s="74"/>
      <c r="N186" s="73"/>
      <c r="O186" s="73"/>
      <c r="P186" s="73"/>
      <c r="Q186" s="73"/>
      <c r="R186" s="74"/>
      <c r="S186" s="73"/>
      <c r="T186" s="73"/>
      <c r="U186" s="73"/>
      <c r="V186" s="73"/>
      <c r="W186" s="74"/>
      <c r="X186" s="73"/>
      <c r="Y186" s="67"/>
      <c r="Z186" s="67"/>
      <c r="AA186" s="67"/>
      <c r="AB186" s="74"/>
    </row>
    <row r="187" spans="1:28" x14ac:dyDescent="0.2">
      <c r="D187"/>
    </row>
    <row r="188" spans="1:28" x14ac:dyDescent="0.2">
      <c r="D188"/>
    </row>
    <row r="189" spans="1:28" x14ac:dyDescent="0.2">
      <c r="D189"/>
    </row>
    <row r="190" spans="1:28" x14ac:dyDescent="0.2">
      <c r="D190"/>
    </row>
    <row r="191" spans="1:28" ht="13.5" thickBot="1" x14ac:dyDescent="0.25">
      <c r="A191" s="73"/>
      <c r="B191" s="73"/>
      <c r="C191" s="73"/>
      <c r="D191" s="73"/>
      <c r="E191" s="73"/>
      <c r="F191" s="74"/>
      <c r="G191" s="73"/>
      <c r="H191" s="74"/>
      <c r="I191" s="73"/>
      <c r="J191" s="73"/>
      <c r="K191" s="73"/>
      <c r="L191" s="73"/>
      <c r="M191" s="74"/>
      <c r="N191" s="73"/>
      <c r="O191" s="73"/>
      <c r="P191" s="73"/>
      <c r="Q191" s="73"/>
      <c r="R191" s="74"/>
      <c r="S191" s="73"/>
      <c r="T191" s="73"/>
      <c r="U191" s="73"/>
      <c r="V191" s="73"/>
      <c r="W191" s="74"/>
      <c r="X191" s="73"/>
      <c r="Y191" s="67"/>
      <c r="Z191" s="67"/>
      <c r="AA191" s="67"/>
      <c r="AB191" s="74"/>
    </row>
    <row r="192" spans="1:28" x14ac:dyDescent="0.2">
      <c r="D192"/>
    </row>
    <row r="193" spans="1:28" x14ac:dyDescent="0.2">
      <c r="D193"/>
    </row>
    <row r="194" spans="1:28" x14ac:dyDescent="0.2">
      <c r="D194"/>
    </row>
    <row r="195" spans="1:28" x14ac:dyDescent="0.2">
      <c r="D195"/>
    </row>
    <row r="196" spans="1:28" ht="13.5" thickBot="1" x14ac:dyDescent="0.25">
      <c r="A196" s="73"/>
      <c r="B196" s="73"/>
      <c r="C196" s="73"/>
      <c r="D196" s="73"/>
      <c r="E196" s="73"/>
      <c r="F196" s="74"/>
      <c r="G196" s="73"/>
      <c r="H196" s="74"/>
      <c r="I196" s="73"/>
      <c r="J196" s="73"/>
      <c r="K196" s="73"/>
      <c r="L196" s="73"/>
      <c r="M196" s="74"/>
      <c r="N196" s="73"/>
      <c r="O196" s="73"/>
      <c r="P196" s="73"/>
      <c r="Q196" s="73"/>
      <c r="R196" s="74"/>
      <c r="S196" s="73"/>
      <c r="T196" s="73"/>
      <c r="U196" s="73"/>
      <c r="V196" s="73"/>
      <c r="W196" s="74"/>
      <c r="X196" s="73"/>
      <c r="Y196" s="67"/>
      <c r="Z196" s="67"/>
      <c r="AA196" s="67"/>
      <c r="AB196" s="74"/>
    </row>
    <row r="197" spans="1:28" x14ac:dyDescent="0.2">
      <c r="D197"/>
    </row>
    <row r="198" spans="1:28" x14ac:dyDescent="0.2">
      <c r="D198"/>
    </row>
    <row r="199" spans="1:28" x14ac:dyDescent="0.2">
      <c r="D199"/>
    </row>
    <row r="200" spans="1:28" x14ac:dyDescent="0.2">
      <c r="D200"/>
    </row>
    <row r="201" spans="1:28" ht="13.5" thickBot="1" x14ac:dyDescent="0.25">
      <c r="A201" s="73"/>
      <c r="B201" s="73"/>
      <c r="C201" s="73"/>
      <c r="D201" s="73"/>
      <c r="E201" s="73"/>
      <c r="F201" s="74"/>
      <c r="G201" s="73"/>
      <c r="H201" s="74"/>
      <c r="I201" s="73"/>
      <c r="J201" s="73"/>
      <c r="K201" s="73"/>
      <c r="L201" s="73"/>
      <c r="M201" s="74"/>
      <c r="N201" s="73"/>
      <c r="O201" s="73"/>
      <c r="P201" s="73"/>
      <c r="Q201" s="73"/>
      <c r="R201" s="74"/>
      <c r="S201" s="73"/>
      <c r="T201" s="73"/>
      <c r="U201" s="73"/>
      <c r="V201" s="73"/>
      <c r="W201" s="74"/>
      <c r="X201" s="73"/>
      <c r="Y201" s="67"/>
      <c r="Z201" s="67"/>
      <c r="AA201" s="67"/>
      <c r="AB201" s="74"/>
    </row>
    <row r="202" spans="1:28" x14ac:dyDescent="0.2">
      <c r="D202"/>
    </row>
    <row r="203" spans="1:28" x14ac:dyDescent="0.2">
      <c r="D203"/>
    </row>
    <row r="204" spans="1:28" x14ac:dyDescent="0.2">
      <c r="D204"/>
    </row>
    <row r="205" spans="1:28" x14ac:dyDescent="0.2">
      <c r="D205"/>
    </row>
    <row r="206" spans="1:28" ht="13.5" thickBot="1" x14ac:dyDescent="0.25">
      <c r="A206" s="73"/>
      <c r="B206" s="73"/>
      <c r="C206" s="73"/>
      <c r="D206" s="73"/>
      <c r="E206" s="73"/>
      <c r="F206" s="74"/>
      <c r="G206" s="73"/>
      <c r="H206" s="74"/>
      <c r="I206" s="73"/>
      <c r="J206" s="73"/>
      <c r="K206" s="73"/>
      <c r="L206" s="73"/>
      <c r="M206" s="74"/>
      <c r="N206" s="73"/>
      <c r="O206" s="73"/>
      <c r="P206" s="73"/>
      <c r="Q206" s="73"/>
      <c r="R206" s="74"/>
      <c r="S206" s="73"/>
      <c r="T206" s="73"/>
      <c r="U206" s="73"/>
      <c r="V206" s="73"/>
      <c r="W206" s="74"/>
      <c r="X206" s="73"/>
      <c r="Y206" s="67"/>
      <c r="Z206" s="67"/>
      <c r="AA206" s="67"/>
      <c r="AB206" s="74"/>
    </row>
    <row r="207" spans="1:28" x14ac:dyDescent="0.2">
      <c r="D207"/>
    </row>
    <row r="208" spans="1:28" x14ac:dyDescent="0.2">
      <c r="D208"/>
    </row>
    <row r="209" spans="1:28" x14ac:dyDescent="0.2">
      <c r="D209"/>
    </row>
    <row r="210" spans="1:28" x14ac:dyDescent="0.2">
      <c r="D210"/>
    </row>
    <row r="211" spans="1:28" ht="13.5" thickBot="1" x14ac:dyDescent="0.25">
      <c r="A211" s="73"/>
      <c r="B211" s="73"/>
      <c r="C211" s="73"/>
      <c r="D211" s="73"/>
      <c r="E211" s="73"/>
      <c r="F211" s="74"/>
      <c r="G211" s="73"/>
      <c r="H211" s="74"/>
      <c r="I211" s="73"/>
      <c r="J211" s="73"/>
      <c r="K211" s="73"/>
      <c r="L211" s="73"/>
      <c r="M211" s="74"/>
      <c r="N211" s="73"/>
      <c r="O211" s="73"/>
      <c r="P211" s="73"/>
      <c r="Q211" s="73"/>
      <c r="R211" s="74"/>
      <c r="S211" s="73"/>
      <c r="T211" s="73"/>
      <c r="U211" s="73"/>
      <c r="V211" s="73"/>
      <c r="W211" s="74"/>
      <c r="X211" s="73"/>
      <c r="Y211" s="67"/>
      <c r="Z211" s="67"/>
      <c r="AA211" s="67"/>
      <c r="AB211" s="74"/>
    </row>
    <row r="212" spans="1:28" x14ac:dyDescent="0.2">
      <c r="D212"/>
    </row>
    <row r="213" spans="1:28" x14ac:dyDescent="0.2">
      <c r="D213"/>
    </row>
    <row r="214" spans="1:28" x14ac:dyDescent="0.2">
      <c r="D214"/>
    </row>
    <row r="215" spans="1:28" x14ac:dyDescent="0.2">
      <c r="D215"/>
    </row>
    <row r="216" spans="1:28" ht="13.5" thickBot="1" x14ac:dyDescent="0.25">
      <c r="A216" s="73"/>
      <c r="B216" s="73"/>
      <c r="C216" s="73"/>
      <c r="D216" s="73"/>
      <c r="E216" s="73"/>
      <c r="F216" s="74"/>
      <c r="G216" s="73"/>
      <c r="H216" s="74"/>
      <c r="I216" s="73"/>
      <c r="J216" s="73"/>
      <c r="K216" s="73"/>
      <c r="L216" s="73"/>
      <c r="M216" s="74"/>
      <c r="N216" s="73"/>
      <c r="O216" s="73"/>
      <c r="P216" s="73"/>
      <c r="Q216" s="73"/>
      <c r="R216" s="74"/>
      <c r="S216" s="73"/>
      <c r="T216" s="73"/>
      <c r="U216" s="73"/>
      <c r="V216" s="73"/>
      <c r="W216" s="74"/>
      <c r="X216" s="73"/>
      <c r="Y216" s="67"/>
      <c r="Z216" s="67"/>
      <c r="AA216" s="67"/>
      <c r="AB216" s="74"/>
    </row>
    <row r="217" spans="1:28" x14ac:dyDescent="0.2">
      <c r="D217"/>
    </row>
    <row r="218" spans="1:28" x14ac:dyDescent="0.2">
      <c r="D218"/>
    </row>
    <row r="219" spans="1:28" x14ac:dyDescent="0.2">
      <c r="D219"/>
    </row>
    <row r="220" spans="1:28" x14ac:dyDescent="0.2">
      <c r="D220"/>
    </row>
    <row r="221" spans="1:28" ht="13.5" thickBot="1" x14ac:dyDescent="0.25">
      <c r="A221" s="73"/>
      <c r="B221" s="73"/>
      <c r="C221" s="73"/>
      <c r="D221" s="73"/>
      <c r="E221" s="73"/>
      <c r="F221" s="74"/>
      <c r="G221" s="73"/>
      <c r="H221" s="74"/>
      <c r="I221" s="73"/>
      <c r="J221" s="73"/>
      <c r="K221" s="73"/>
      <c r="L221" s="73"/>
      <c r="M221" s="74"/>
      <c r="N221" s="73"/>
      <c r="O221" s="73"/>
      <c r="P221" s="73"/>
      <c r="Q221" s="73"/>
      <c r="R221" s="74"/>
      <c r="S221" s="73"/>
      <c r="T221" s="73"/>
      <c r="U221" s="73"/>
      <c r="V221" s="73"/>
      <c r="W221" s="74"/>
      <c r="X221" s="73"/>
      <c r="Y221" s="67"/>
      <c r="Z221" s="67"/>
      <c r="AA221" s="67"/>
      <c r="AB221" s="74"/>
    </row>
    <row r="222" spans="1:28" x14ac:dyDescent="0.2">
      <c r="D222"/>
    </row>
    <row r="223" spans="1:28" x14ac:dyDescent="0.2">
      <c r="D223"/>
    </row>
    <row r="224" spans="1:28" x14ac:dyDescent="0.2">
      <c r="D224"/>
    </row>
    <row r="225" spans="1:28" x14ac:dyDescent="0.2">
      <c r="D225"/>
    </row>
    <row r="226" spans="1:28" ht="13.5" thickBot="1" x14ac:dyDescent="0.25">
      <c r="A226" s="73"/>
      <c r="B226" s="73"/>
      <c r="C226" s="73"/>
      <c r="D226" s="73"/>
      <c r="E226" s="73"/>
      <c r="F226" s="74"/>
      <c r="G226" s="73"/>
      <c r="H226" s="74"/>
      <c r="I226" s="73"/>
      <c r="J226" s="73"/>
      <c r="K226" s="73"/>
      <c r="L226" s="73"/>
      <c r="M226" s="74"/>
      <c r="N226" s="73"/>
      <c r="O226" s="73"/>
      <c r="P226" s="73"/>
      <c r="Q226" s="73"/>
      <c r="R226" s="74"/>
      <c r="S226" s="73"/>
      <c r="T226" s="73"/>
      <c r="U226" s="73"/>
      <c r="V226" s="73"/>
      <c r="W226" s="74"/>
      <c r="X226" s="73"/>
      <c r="Y226" s="67"/>
      <c r="Z226" s="67"/>
      <c r="AA226" s="67"/>
      <c r="AB226" s="74"/>
    </row>
    <row r="227" spans="1:28" x14ac:dyDescent="0.2">
      <c r="D227"/>
    </row>
    <row r="228" spans="1:28" x14ac:dyDescent="0.2">
      <c r="D228"/>
    </row>
    <row r="229" spans="1:28" x14ac:dyDescent="0.2">
      <c r="D229"/>
    </row>
    <row r="230" spans="1:28" x14ac:dyDescent="0.2">
      <c r="D230"/>
    </row>
    <row r="231" spans="1:28" ht="13.5" thickBot="1" x14ac:dyDescent="0.25">
      <c r="A231" s="73"/>
      <c r="B231" s="73"/>
      <c r="C231" s="73"/>
      <c r="D231" s="73"/>
      <c r="E231" s="73"/>
      <c r="F231" s="74"/>
      <c r="G231" s="73"/>
      <c r="H231" s="74"/>
      <c r="I231" s="73"/>
      <c r="J231" s="73"/>
      <c r="K231" s="73"/>
      <c r="L231" s="73"/>
      <c r="M231" s="74"/>
      <c r="N231" s="73"/>
      <c r="O231" s="73"/>
      <c r="P231" s="73"/>
      <c r="Q231" s="73"/>
      <c r="R231" s="74"/>
      <c r="S231" s="73"/>
      <c r="T231" s="73"/>
      <c r="U231" s="73"/>
      <c r="V231" s="73"/>
      <c r="W231" s="74"/>
      <c r="X231" s="73"/>
      <c r="Y231" s="67"/>
      <c r="Z231" s="67"/>
      <c r="AA231" s="67"/>
      <c r="AB231" s="74"/>
    </row>
    <row r="232" spans="1:28" x14ac:dyDescent="0.2">
      <c r="D232"/>
    </row>
    <row r="233" spans="1:28" x14ac:dyDescent="0.2">
      <c r="D233"/>
    </row>
    <row r="234" spans="1:28" x14ac:dyDescent="0.2">
      <c r="D234"/>
    </row>
    <row r="235" spans="1:28" x14ac:dyDescent="0.2">
      <c r="D235"/>
    </row>
    <row r="236" spans="1:28" ht="13.5" thickBot="1" x14ac:dyDescent="0.25">
      <c r="A236" s="73"/>
      <c r="B236" s="73"/>
      <c r="C236" s="73"/>
      <c r="D236" s="73"/>
      <c r="E236" s="73"/>
      <c r="F236" s="74"/>
      <c r="G236" s="73"/>
      <c r="H236" s="74"/>
      <c r="I236" s="73"/>
      <c r="J236" s="73"/>
      <c r="K236" s="73"/>
      <c r="L236" s="73"/>
      <c r="M236" s="74"/>
      <c r="N236" s="73"/>
      <c r="O236" s="73"/>
      <c r="P236" s="73"/>
      <c r="Q236" s="73"/>
      <c r="R236" s="74"/>
      <c r="S236" s="73"/>
      <c r="T236" s="73"/>
      <c r="U236" s="73"/>
      <c r="V236" s="73"/>
      <c r="W236" s="74"/>
      <c r="X236" s="73"/>
      <c r="Y236" s="67"/>
      <c r="Z236" s="67"/>
      <c r="AA236" s="67"/>
      <c r="AB236" s="74"/>
    </row>
    <row r="237" spans="1:28" x14ac:dyDescent="0.2">
      <c r="D237"/>
    </row>
    <row r="238" spans="1:28" x14ac:dyDescent="0.2">
      <c r="D238"/>
    </row>
    <row r="239" spans="1:28" x14ac:dyDescent="0.2">
      <c r="D239"/>
    </row>
    <row r="240" spans="1:28" x14ac:dyDescent="0.2">
      <c r="D240"/>
    </row>
    <row r="241" spans="1:28" ht="13.5" thickBot="1" x14ac:dyDescent="0.25">
      <c r="A241" s="73"/>
      <c r="B241" s="73"/>
      <c r="C241" s="73"/>
      <c r="D241" s="73"/>
      <c r="E241" s="73"/>
      <c r="F241" s="74"/>
      <c r="G241" s="73"/>
      <c r="H241" s="74"/>
      <c r="I241" s="73"/>
      <c r="J241" s="73"/>
      <c r="K241" s="73"/>
      <c r="L241" s="73"/>
      <c r="M241" s="74"/>
      <c r="N241" s="73"/>
      <c r="O241" s="73"/>
      <c r="P241" s="73"/>
      <c r="Q241" s="73"/>
      <c r="R241" s="74"/>
      <c r="S241" s="73"/>
      <c r="T241" s="73"/>
      <c r="U241" s="73"/>
      <c r="V241" s="73"/>
      <c r="W241" s="74"/>
      <c r="X241" s="73"/>
      <c r="Y241" s="67"/>
      <c r="Z241" s="67"/>
      <c r="AA241" s="67"/>
      <c r="AB241" s="74"/>
    </row>
    <row r="242" spans="1:28" x14ac:dyDescent="0.2">
      <c r="D242"/>
    </row>
    <row r="243" spans="1:28" x14ac:dyDescent="0.2">
      <c r="D243"/>
    </row>
    <row r="244" spans="1:28" x14ac:dyDescent="0.2">
      <c r="D244"/>
    </row>
    <row r="245" spans="1:28" x14ac:dyDescent="0.2">
      <c r="D245"/>
    </row>
    <row r="246" spans="1:28" ht="13.5" thickBot="1" x14ac:dyDescent="0.25">
      <c r="A246" s="73"/>
      <c r="B246" s="73"/>
      <c r="C246" s="73"/>
      <c r="D246" s="73"/>
      <c r="E246" s="73"/>
      <c r="F246" s="74"/>
      <c r="G246" s="73"/>
      <c r="H246" s="74"/>
      <c r="I246" s="73"/>
      <c r="J246" s="73"/>
      <c r="K246" s="73"/>
      <c r="L246" s="73"/>
      <c r="M246" s="74"/>
      <c r="N246" s="73"/>
      <c r="O246" s="73"/>
      <c r="P246" s="73"/>
      <c r="Q246" s="73"/>
      <c r="R246" s="74"/>
      <c r="S246" s="73"/>
      <c r="T246" s="73"/>
      <c r="U246" s="73"/>
      <c r="V246" s="73"/>
      <c r="W246" s="74"/>
      <c r="X246" s="73"/>
      <c r="Y246" s="67"/>
      <c r="Z246" s="67"/>
      <c r="AA246" s="67"/>
      <c r="AB246" s="74"/>
    </row>
    <row r="247" spans="1:28" x14ac:dyDescent="0.2">
      <c r="D247"/>
    </row>
    <row r="248" spans="1:28" x14ac:dyDescent="0.2">
      <c r="D248"/>
    </row>
    <row r="249" spans="1:28" x14ac:dyDescent="0.2">
      <c r="D249"/>
    </row>
    <row r="250" spans="1:28" x14ac:dyDescent="0.2">
      <c r="D250"/>
    </row>
    <row r="251" spans="1:28" ht="13.5" thickBot="1" x14ac:dyDescent="0.25">
      <c r="A251" s="73"/>
      <c r="B251" s="73"/>
      <c r="C251" s="73"/>
      <c r="D251" s="73"/>
      <c r="E251" s="73"/>
      <c r="F251" s="74"/>
      <c r="G251" s="73"/>
      <c r="H251" s="74"/>
      <c r="I251" s="73"/>
      <c r="J251" s="73"/>
      <c r="K251" s="73"/>
      <c r="L251" s="73"/>
      <c r="M251" s="74"/>
      <c r="N251" s="73"/>
      <c r="O251" s="73"/>
      <c r="P251" s="73"/>
      <c r="Q251" s="73"/>
      <c r="R251" s="74"/>
      <c r="S251" s="73"/>
      <c r="T251" s="73"/>
      <c r="U251" s="73"/>
      <c r="V251" s="73"/>
      <c r="W251" s="74"/>
      <c r="X251" s="73"/>
      <c r="Y251" s="67"/>
      <c r="Z251" s="67"/>
      <c r="AA251" s="67"/>
      <c r="AB251" s="74"/>
    </row>
    <row r="252" spans="1:28" x14ac:dyDescent="0.2">
      <c r="D252"/>
    </row>
    <row r="253" spans="1:28" x14ac:dyDescent="0.2">
      <c r="D253"/>
    </row>
    <row r="254" spans="1:28" x14ac:dyDescent="0.2">
      <c r="D254"/>
    </row>
    <row r="255" spans="1:28" x14ac:dyDescent="0.2">
      <c r="D255"/>
    </row>
    <row r="256" spans="1:28" ht="13.5" thickBot="1" x14ac:dyDescent="0.25">
      <c r="A256" s="73"/>
      <c r="B256" s="73"/>
      <c r="C256" s="73"/>
      <c r="D256" s="73"/>
      <c r="E256" s="73"/>
      <c r="F256" s="74"/>
      <c r="G256" s="73"/>
      <c r="H256" s="74"/>
      <c r="I256" s="73"/>
      <c r="J256" s="73"/>
      <c r="K256" s="73"/>
      <c r="L256" s="73"/>
      <c r="M256" s="74"/>
      <c r="N256" s="73"/>
      <c r="O256" s="73"/>
      <c r="P256" s="73"/>
      <c r="Q256" s="73"/>
      <c r="R256" s="74"/>
      <c r="S256" s="73"/>
      <c r="T256" s="73"/>
      <c r="U256" s="73"/>
      <c r="V256" s="73"/>
      <c r="W256" s="74"/>
      <c r="X256" s="73"/>
      <c r="Y256" s="67"/>
      <c r="Z256" s="67"/>
      <c r="AA256" s="67"/>
      <c r="AB256" s="74"/>
    </row>
    <row r="257" spans="1:28" x14ac:dyDescent="0.2">
      <c r="D257"/>
    </row>
    <row r="258" spans="1:28" x14ac:dyDescent="0.2">
      <c r="D258"/>
    </row>
    <row r="259" spans="1:28" x14ac:dyDescent="0.2">
      <c r="D259"/>
    </row>
    <row r="260" spans="1:28" x14ac:dyDescent="0.2">
      <c r="D260"/>
    </row>
    <row r="261" spans="1:28" ht="13.5" thickBot="1" x14ac:dyDescent="0.25">
      <c r="A261" s="73"/>
      <c r="B261" s="73"/>
      <c r="C261" s="73"/>
      <c r="D261" s="73"/>
      <c r="E261" s="73"/>
      <c r="F261" s="74"/>
      <c r="G261" s="73"/>
      <c r="H261" s="74"/>
      <c r="I261" s="73"/>
      <c r="J261" s="73"/>
      <c r="K261" s="73"/>
      <c r="L261" s="73"/>
      <c r="M261" s="74"/>
      <c r="N261" s="73"/>
      <c r="O261" s="73"/>
      <c r="P261" s="73"/>
      <c r="Q261" s="73"/>
      <c r="R261" s="74"/>
      <c r="S261" s="73"/>
      <c r="T261" s="73"/>
      <c r="U261" s="73"/>
      <c r="V261" s="73"/>
      <c r="W261" s="74"/>
      <c r="X261" s="73"/>
      <c r="Y261" s="67"/>
      <c r="Z261" s="67"/>
      <c r="AA261" s="67"/>
      <c r="AB261" s="74"/>
    </row>
    <row r="262" spans="1:28" x14ac:dyDescent="0.2">
      <c r="D262"/>
    </row>
    <row r="263" spans="1:28" x14ac:dyDescent="0.2">
      <c r="D263"/>
    </row>
    <row r="264" spans="1:28" x14ac:dyDescent="0.2">
      <c r="D264"/>
    </row>
    <row r="265" spans="1:28" x14ac:dyDescent="0.2">
      <c r="D265"/>
    </row>
    <row r="266" spans="1:28" ht="13.5" thickBot="1" x14ac:dyDescent="0.25">
      <c r="A266" s="73"/>
      <c r="B266" s="73"/>
      <c r="C266" s="73"/>
      <c r="D266" s="73"/>
      <c r="E266" s="73"/>
      <c r="F266" s="74"/>
      <c r="G266" s="73"/>
      <c r="H266" s="74"/>
      <c r="I266" s="73"/>
      <c r="J266" s="73"/>
      <c r="K266" s="73"/>
      <c r="L266" s="73"/>
      <c r="M266" s="74"/>
      <c r="N266" s="73"/>
      <c r="O266" s="73"/>
      <c r="P266" s="73"/>
      <c r="Q266" s="73"/>
      <c r="R266" s="74"/>
      <c r="S266" s="73"/>
      <c r="T266" s="73"/>
      <c r="U266" s="73"/>
      <c r="V266" s="73"/>
      <c r="W266" s="74"/>
      <c r="X266" s="73"/>
      <c r="Y266" s="67"/>
      <c r="Z266" s="67"/>
      <c r="AA266" s="67"/>
      <c r="AB266" s="74"/>
    </row>
    <row r="267" spans="1:28" x14ac:dyDescent="0.2">
      <c r="D267"/>
    </row>
    <row r="268" spans="1:28" x14ac:dyDescent="0.2">
      <c r="D268"/>
    </row>
    <row r="269" spans="1:28" x14ac:dyDescent="0.2">
      <c r="D269"/>
    </row>
    <row r="270" spans="1:28" x14ac:dyDescent="0.2">
      <c r="D270"/>
    </row>
    <row r="271" spans="1:28" ht="13.5" thickBot="1" x14ac:dyDescent="0.25">
      <c r="A271" s="73"/>
      <c r="B271" s="73"/>
      <c r="C271" s="73"/>
      <c r="D271" s="73"/>
      <c r="E271" s="73"/>
      <c r="F271" s="74"/>
      <c r="G271" s="73"/>
      <c r="H271" s="74"/>
      <c r="I271" s="73"/>
      <c r="J271" s="73"/>
      <c r="K271" s="73"/>
      <c r="L271" s="73"/>
      <c r="M271" s="74"/>
      <c r="N271" s="73"/>
      <c r="O271" s="73"/>
      <c r="P271" s="73"/>
      <c r="Q271" s="73"/>
      <c r="R271" s="74"/>
      <c r="S271" s="73"/>
      <c r="T271" s="73"/>
      <c r="U271" s="73"/>
      <c r="V271" s="73"/>
      <c r="W271" s="74"/>
      <c r="X271" s="73"/>
      <c r="Y271" s="67"/>
      <c r="Z271" s="67"/>
      <c r="AA271" s="67"/>
      <c r="AB271" s="74"/>
    </row>
    <row r="272" spans="1:28" x14ac:dyDescent="0.2">
      <c r="D272"/>
    </row>
    <row r="273" spans="1:28" x14ac:dyDescent="0.2">
      <c r="D273"/>
    </row>
    <row r="274" spans="1:28" x14ac:dyDescent="0.2">
      <c r="D274"/>
    </row>
    <row r="275" spans="1:28" x14ac:dyDescent="0.2">
      <c r="D275"/>
    </row>
    <row r="276" spans="1:28" ht="13.5" thickBot="1" x14ac:dyDescent="0.25">
      <c r="A276" s="73"/>
      <c r="B276" s="73"/>
      <c r="C276" s="73"/>
      <c r="D276" s="73"/>
      <c r="E276" s="73"/>
      <c r="F276" s="74"/>
      <c r="G276" s="73"/>
      <c r="H276" s="74"/>
      <c r="I276" s="73"/>
      <c r="J276" s="73"/>
      <c r="K276" s="73"/>
      <c r="L276" s="73"/>
      <c r="M276" s="74"/>
      <c r="N276" s="73"/>
      <c r="O276" s="73"/>
      <c r="P276" s="73"/>
      <c r="Q276" s="73"/>
      <c r="R276" s="74"/>
      <c r="S276" s="73"/>
      <c r="T276" s="73"/>
      <c r="U276" s="73"/>
      <c r="V276" s="73"/>
      <c r="W276" s="74"/>
      <c r="X276" s="73"/>
      <c r="Y276" s="67"/>
      <c r="Z276" s="67"/>
      <c r="AA276" s="67"/>
      <c r="AB276" s="74"/>
    </row>
    <row r="277" spans="1:28" x14ac:dyDescent="0.2">
      <c r="D277"/>
    </row>
    <row r="278" spans="1:28" x14ac:dyDescent="0.2">
      <c r="D278"/>
    </row>
    <row r="279" spans="1:28" x14ac:dyDescent="0.2">
      <c r="D279"/>
    </row>
    <row r="280" spans="1:28" x14ac:dyDescent="0.2">
      <c r="D280"/>
    </row>
    <row r="281" spans="1:28" ht="13.5" thickBot="1" x14ac:dyDescent="0.25">
      <c r="A281" s="73"/>
      <c r="B281" s="73"/>
      <c r="C281" s="73"/>
      <c r="D281" s="73"/>
      <c r="E281" s="73"/>
      <c r="F281" s="74"/>
      <c r="G281" s="73"/>
      <c r="H281" s="74"/>
      <c r="I281" s="73"/>
      <c r="J281" s="73"/>
      <c r="K281" s="73"/>
      <c r="L281" s="73"/>
      <c r="M281" s="74"/>
      <c r="N281" s="73"/>
      <c r="O281" s="73"/>
      <c r="P281" s="73"/>
      <c r="Q281" s="73"/>
      <c r="R281" s="74"/>
      <c r="S281" s="73"/>
      <c r="T281" s="73"/>
      <c r="U281" s="73"/>
      <c r="V281" s="73"/>
      <c r="W281" s="74"/>
      <c r="X281" s="73"/>
      <c r="Y281" s="67"/>
      <c r="Z281" s="67"/>
      <c r="AA281" s="67"/>
      <c r="AB281" s="74"/>
    </row>
    <row r="282" spans="1:28" x14ac:dyDescent="0.2">
      <c r="D282"/>
    </row>
    <row r="283" spans="1:28" x14ac:dyDescent="0.2">
      <c r="D283"/>
    </row>
    <row r="284" spans="1:28" x14ac:dyDescent="0.2">
      <c r="D284"/>
    </row>
    <row r="285" spans="1:28" x14ac:dyDescent="0.2">
      <c r="D285"/>
    </row>
    <row r="286" spans="1:28" ht="13.5" thickBot="1" x14ac:dyDescent="0.25">
      <c r="A286" s="73"/>
      <c r="B286" s="73"/>
      <c r="C286" s="73"/>
      <c r="D286" s="73"/>
      <c r="E286" s="73"/>
      <c r="F286" s="74"/>
      <c r="G286" s="73"/>
      <c r="H286" s="74"/>
      <c r="I286" s="73"/>
      <c r="J286" s="73"/>
      <c r="K286" s="73"/>
      <c r="L286" s="73"/>
      <c r="M286" s="74"/>
      <c r="N286" s="73"/>
      <c r="O286" s="73"/>
      <c r="P286" s="73"/>
      <c r="Q286" s="73"/>
      <c r="R286" s="74"/>
      <c r="S286" s="73"/>
      <c r="T286" s="73"/>
      <c r="U286" s="73"/>
      <c r="V286" s="73"/>
      <c r="W286" s="74"/>
      <c r="X286" s="73"/>
      <c r="Y286" s="67"/>
      <c r="Z286" s="67"/>
      <c r="AA286" s="67"/>
      <c r="AB286" s="74"/>
    </row>
    <row r="287" spans="1:28" x14ac:dyDescent="0.2">
      <c r="D287"/>
    </row>
    <row r="288" spans="1:28" x14ac:dyDescent="0.2">
      <c r="D288"/>
    </row>
    <row r="289" spans="1:28" x14ac:dyDescent="0.2">
      <c r="D289"/>
    </row>
    <row r="290" spans="1:28" x14ac:dyDescent="0.2">
      <c r="D290"/>
    </row>
    <row r="291" spans="1:28" ht="13.5" thickBot="1" x14ac:dyDescent="0.25">
      <c r="A291" s="73"/>
      <c r="B291" s="73"/>
      <c r="C291" s="73"/>
      <c r="D291" s="73"/>
      <c r="E291" s="73"/>
      <c r="F291" s="74"/>
      <c r="G291" s="73"/>
      <c r="H291" s="74"/>
      <c r="I291" s="73"/>
      <c r="J291" s="73"/>
      <c r="K291" s="73"/>
      <c r="L291" s="73"/>
      <c r="M291" s="74"/>
      <c r="N291" s="73"/>
      <c r="O291" s="73"/>
      <c r="P291" s="73"/>
      <c r="Q291" s="73"/>
      <c r="R291" s="74"/>
      <c r="S291" s="73"/>
      <c r="T291" s="73"/>
      <c r="U291" s="73"/>
      <c r="V291" s="73"/>
      <c r="W291" s="74"/>
      <c r="X291" s="73"/>
      <c r="Y291" s="67"/>
      <c r="Z291" s="67"/>
      <c r="AA291" s="67"/>
      <c r="AB291" s="74"/>
    </row>
    <row r="292" spans="1:28" x14ac:dyDescent="0.2">
      <c r="D292"/>
    </row>
    <row r="293" spans="1:28" x14ac:dyDescent="0.2">
      <c r="D293"/>
      <c r="F293"/>
      <c r="H293"/>
      <c r="M293" s="21"/>
      <c r="R293" s="21"/>
      <c r="W293"/>
      <c r="AB293"/>
    </row>
    <row r="294" spans="1:28" x14ac:dyDescent="0.2">
      <c r="D294"/>
      <c r="F294"/>
      <c r="H294"/>
      <c r="M294" s="21"/>
      <c r="R294" s="21"/>
      <c r="W294"/>
      <c r="AB294"/>
    </row>
    <row r="295" spans="1:28" x14ac:dyDescent="0.2">
      <c r="D295"/>
      <c r="F295"/>
      <c r="H295"/>
      <c r="M295" s="21"/>
      <c r="R295" s="21"/>
      <c r="W295"/>
      <c r="AB295"/>
    </row>
    <row r="296" spans="1:28" x14ac:dyDescent="0.2">
      <c r="D296"/>
      <c r="F296"/>
      <c r="H296"/>
      <c r="M296" s="21"/>
      <c r="R296" s="21"/>
      <c r="W296"/>
      <c r="AB296"/>
    </row>
    <row r="297" spans="1:28" x14ac:dyDescent="0.2">
      <c r="D297"/>
      <c r="F297"/>
      <c r="H297"/>
      <c r="M297" s="21"/>
      <c r="R297" s="21"/>
      <c r="W297"/>
      <c r="AB297"/>
    </row>
    <row r="298" spans="1:28" x14ac:dyDescent="0.2">
      <c r="D298"/>
      <c r="F298"/>
      <c r="H298"/>
      <c r="M298" s="21"/>
      <c r="R298" s="21"/>
      <c r="W298"/>
      <c r="AB298"/>
    </row>
    <row r="299" spans="1:28" x14ac:dyDescent="0.2">
      <c r="D299"/>
      <c r="F299"/>
      <c r="H299"/>
      <c r="M299" s="21"/>
      <c r="R299" s="21"/>
      <c r="W299"/>
      <c r="AB299"/>
    </row>
    <row r="300" spans="1:28" x14ac:dyDescent="0.2">
      <c r="D300"/>
      <c r="F300"/>
      <c r="H300"/>
      <c r="M300" s="21"/>
      <c r="R300" s="21"/>
      <c r="W300"/>
      <c r="AB300"/>
    </row>
    <row r="301" spans="1:28" x14ac:dyDescent="0.2">
      <c r="D301"/>
      <c r="F301"/>
      <c r="H301"/>
      <c r="M301" s="21"/>
      <c r="R301" s="21"/>
      <c r="W301"/>
      <c r="AB301"/>
    </row>
    <row r="302" spans="1:28" x14ac:dyDescent="0.2">
      <c r="D302"/>
      <c r="F302"/>
      <c r="H302"/>
      <c r="M302" s="21"/>
      <c r="R302" s="21"/>
      <c r="W302"/>
      <c r="AB302"/>
    </row>
    <row r="303" spans="1:28" x14ac:dyDescent="0.2">
      <c r="D303"/>
      <c r="F303"/>
      <c r="H303"/>
      <c r="M303" s="21"/>
      <c r="R303" s="21"/>
      <c r="W303"/>
      <c r="AB303"/>
    </row>
    <row r="304" spans="1:28" x14ac:dyDescent="0.2">
      <c r="D304"/>
      <c r="F304"/>
      <c r="H304"/>
      <c r="M304" s="21"/>
      <c r="R304" s="21"/>
      <c r="W304"/>
      <c r="AB304"/>
    </row>
    <row r="305" spans="9:19" customFormat="1" x14ac:dyDescent="0.2">
      <c r="I305" s="21"/>
      <c r="J305" s="21"/>
      <c r="K305" s="21"/>
      <c r="L305" s="21"/>
      <c r="M305" s="21"/>
      <c r="N305" s="21"/>
      <c r="O305" s="21"/>
      <c r="P305" s="21"/>
      <c r="Q305" s="21"/>
      <c r="R305" s="21"/>
      <c r="S305" s="21"/>
    </row>
    <row r="306" spans="9:19" customFormat="1" x14ac:dyDescent="0.2">
      <c r="I306" s="21"/>
      <c r="J306" s="21"/>
      <c r="K306" s="21"/>
      <c r="L306" s="21"/>
      <c r="M306" s="21"/>
      <c r="N306" s="21"/>
      <c r="O306" s="21"/>
      <c r="P306" s="21"/>
      <c r="Q306" s="21"/>
      <c r="R306" s="21"/>
      <c r="S306" s="21"/>
    </row>
    <row r="307" spans="9:19" customFormat="1" x14ac:dyDescent="0.2">
      <c r="I307" s="21"/>
      <c r="J307" s="21"/>
      <c r="K307" s="21"/>
      <c r="L307" s="21"/>
      <c r="M307" s="21"/>
      <c r="N307" s="21"/>
      <c r="O307" s="21"/>
      <c r="P307" s="21"/>
      <c r="Q307" s="21"/>
      <c r="R307" s="21"/>
      <c r="S307" s="21"/>
    </row>
    <row r="308" spans="9:19" customFormat="1" x14ac:dyDescent="0.2">
      <c r="I308" s="21"/>
      <c r="J308" s="21"/>
      <c r="K308" s="21"/>
      <c r="L308" s="21"/>
      <c r="M308" s="21"/>
      <c r="N308" s="21"/>
      <c r="O308" s="21"/>
      <c r="P308" s="21"/>
      <c r="Q308" s="21"/>
      <c r="R308" s="21"/>
      <c r="S308" s="21"/>
    </row>
    <row r="309" spans="9:19" customFormat="1" x14ac:dyDescent="0.2">
      <c r="I309" s="21"/>
      <c r="J309" s="21"/>
      <c r="K309" s="21"/>
      <c r="L309" s="21"/>
      <c r="M309" s="21"/>
      <c r="N309" s="21"/>
      <c r="O309" s="21"/>
      <c r="P309" s="21"/>
      <c r="Q309" s="21"/>
      <c r="R309" s="21"/>
      <c r="S309" s="21"/>
    </row>
    <row r="310" spans="9:19" customFormat="1" x14ac:dyDescent="0.2">
      <c r="I310" s="21"/>
      <c r="J310" s="21"/>
      <c r="K310" s="21"/>
      <c r="L310" s="21"/>
      <c r="M310" s="21"/>
      <c r="N310" s="21"/>
      <c r="O310" s="21"/>
      <c r="P310" s="21"/>
      <c r="Q310" s="21"/>
      <c r="R310" s="21"/>
      <c r="S310" s="21"/>
    </row>
    <row r="311" spans="9:19" customFormat="1" x14ac:dyDescent="0.2">
      <c r="I311" s="21"/>
      <c r="J311" s="21"/>
      <c r="K311" s="21"/>
      <c r="L311" s="21"/>
      <c r="M311" s="21"/>
      <c r="N311" s="21"/>
      <c r="O311" s="21"/>
      <c r="P311" s="21"/>
      <c r="Q311" s="21"/>
      <c r="R311" s="21"/>
      <c r="S311" s="21"/>
    </row>
    <row r="312" spans="9:19" customFormat="1" x14ac:dyDescent="0.2">
      <c r="I312" s="21"/>
      <c r="J312" s="21"/>
      <c r="K312" s="21"/>
      <c r="L312" s="21"/>
      <c r="M312" s="21"/>
      <c r="N312" s="21"/>
      <c r="O312" s="21"/>
      <c r="P312" s="21"/>
      <c r="Q312" s="21"/>
      <c r="R312" s="21"/>
      <c r="S312" s="21"/>
    </row>
    <row r="313" spans="9:19" customFormat="1" x14ac:dyDescent="0.2">
      <c r="I313" s="21"/>
      <c r="J313" s="21"/>
      <c r="K313" s="21"/>
      <c r="L313" s="21"/>
      <c r="M313" s="21"/>
      <c r="N313" s="21"/>
      <c r="O313" s="21"/>
      <c r="P313" s="21"/>
      <c r="Q313" s="21"/>
      <c r="R313" s="21"/>
      <c r="S313" s="21"/>
    </row>
    <row r="314" spans="9:19" customFormat="1" x14ac:dyDescent="0.2">
      <c r="I314" s="21"/>
      <c r="J314" s="21"/>
      <c r="K314" s="21"/>
      <c r="L314" s="21"/>
      <c r="M314" s="21"/>
      <c r="N314" s="21"/>
      <c r="O314" s="21"/>
      <c r="P314" s="21"/>
      <c r="Q314" s="21"/>
      <c r="R314" s="21"/>
      <c r="S314" s="21"/>
    </row>
    <row r="315" spans="9:19" customFormat="1" x14ac:dyDescent="0.2">
      <c r="I315" s="21"/>
      <c r="J315" s="21"/>
      <c r="K315" s="21"/>
      <c r="L315" s="21"/>
      <c r="M315" s="21"/>
      <c r="N315" s="21"/>
      <c r="O315" s="21"/>
      <c r="P315" s="21"/>
      <c r="Q315" s="21"/>
      <c r="R315" s="21"/>
      <c r="S315" s="21"/>
    </row>
    <row r="316" spans="9:19" customFormat="1" x14ac:dyDescent="0.2">
      <c r="I316" s="21"/>
      <c r="J316" s="21"/>
      <c r="K316" s="21"/>
      <c r="L316" s="21"/>
      <c r="M316" s="21"/>
      <c r="N316" s="21"/>
      <c r="O316" s="21"/>
      <c r="P316" s="21"/>
      <c r="Q316" s="21"/>
      <c r="R316" s="21"/>
      <c r="S316" s="21"/>
    </row>
    <row r="317" spans="9:19" customFormat="1" x14ac:dyDescent="0.2">
      <c r="I317" s="21"/>
      <c r="J317" s="21"/>
      <c r="K317" s="21"/>
      <c r="L317" s="21"/>
      <c r="M317" s="21"/>
      <c r="N317" s="21"/>
      <c r="O317" s="21"/>
      <c r="P317" s="21"/>
      <c r="Q317" s="21"/>
      <c r="R317" s="21"/>
      <c r="S317" s="21"/>
    </row>
    <row r="318" spans="9:19" customFormat="1" x14ac:dyDescent="0.2">
      <c r="I318" s="21"/>
      <c r="J318" s="21"/>
      <c r="K318" s="21"/>
      <c r="L318" s="21"/>
      <c r="M318" s="21"/>
      <c r="N318" s="21"/>
      <c r="O318" s="21"/>
      <c r="P318" s="21"/>
      <c r="Q318" s="21"/>
      <c r="R318" s="21"/>
      <c r="S318" s="21"/>
    </row>
    <row r="319" spans="9:19" customFormat="1" x14ac:dyDescent="0.2">
      <c r="I319" s="21"/>
      <c r="J319" s="21"/>
      <c r="K319" s="21"/>
      <c r="L319" s="21"/>
      <c r="M319" s="21"/>
      <c r="N319" s="21"/>
      <c r="O319" s="21"/>
      <c r="P319" s="21"/>
      <c r="Q319" s="21"/>
      <c r="R319" s="21"/>
      <c r="S319" s="21"/>
    </row>
    <row r="320" spans="9:19" customFormat="1" x14ac:dyDescent="0.2">
      <c r="I320" s="21"/>
      <c r="J320" s="21"/>
      <c r="K320" s="21"/>
      <c r="L320" s="21"/>
      <c r="M320" s="21"/>
      <c r="N320" s="21"/>
      <c r="O320" s="21"/>
      <c r="P320" s="21"/>
      <c r="Q320" s="21"/>
      <c r="R320" s="21"/>
      <c r="S320" s="21"/>
    </row>
    <row r="321" spans="9:19" customFormat="1" x14ac:dyDescent="0.2">
      <c r="I321" s="21"/>
      <c r="J321" s="21"/>
      <c r="K321" s="21"/>
      <c r="L321" s="21"/>
      <c r="M321" s="21"/>
      <c r="N321" s="21"/>
      <c r="O321" s="21"/>
      <c r="P321" s="21"/>
      <c r="Q321" s="21"/>
      <c r="R321" s="21"/>
      <c r="S321" s="21"/>
    </row>
    <row r="322" spans="9:19" customFormat="1" x14ac:dyDescent="0.2">
      <c r="I322" s="21"/>
      <c r="J322" s="21"/>
      <c r="K322" s="21"/>
      <c r="L322" s="21"/>
      <c r="M322" s="21"/>
      <c r="N322" s="21"/>
      <c r="O322" s="21"/>
      <c r="P322" s="21"/>
      <c r="Q322" s="21"/>
      <c r="R322" s="21"/>
      <c r="S322" s="21"/>
    </row>
    <row r="323" spans="9:19" customFormat="1" x14ac:dyDescent="0.2">
      <c r="I323" s="21"/>
      <c r="J323" s="21"/>
      <c r="K323" s="21"/>
      <c r="L323" s="21"/>
      <c r="M323" s="21"/>
      <c r="N323" s="21"/>
      <c r="O323" s="21"/>
      <c r="P323" s="21"/>
      <c r="Q323" s="21"/>
      <c r="R323" s="21"/>
      <c r="S323" s="21"/>
    </row>
    <row r="324" spans="9:19" customFormat="1" x14ac:dyDescent="0.2">
      <c r="I324" s="21"/>
      <c r="J324" s="21"/>
      <c r="K324" s="21"/>
      <c r="L324" s="21"/>
      <c r="M324" s="21"/>
      <c r="N324" s="21"/>
      <c r="O324" s="21"/>
      <c r="P324" s="21"/>
      <c r="Q324" s="21"/>
      <c r="R324" s="21"/>
      <c r="S324" s="21"/>
    </row>
    <row r="325" spans="9:19" customFormat="1" x14ac:dyDescent="0.2">
      <c r="I325" s="21"/>
      <c r="J325" s="21"/>
      <c r="K325" s="21"/>
      <c r="L325" s="21"/>
      <c r="M325" s="21"/>
      <c r="N325" s="21"/>
      <c r="O325" s="21"/>
      <c r="P325" s="21"/>
      <c r="Q325" s="21"/>
      <c r="R325" s="21"/>
      <c r="S325" s="21"/>
    </row>
    <row r="326" spans="9:19" customFormat="1" x14ac:dyDescent="0.2">
      <c r="I326" s="21"/>
      <c r="J326" s="21"/>
      <c r="K326" s="21"/>
      <c r="L326" s="21"/>
      <c r="M326" s="21"/>
      <c r="N326" s="21"/>
      <c r="O326" s="21"/>
      <c r="P326" s="21"/>
      <c r="Q326" s="21"/>
      <c r="R326" s="21"/>
      <c r="S326" s="21"/>
    </row>
    <row r="327" spans="9:19" customFormat="1" x14ac:dyDescent="0.2">
      <c r="I327" s="21"/>
      <c r="J327" s="21"/>
      <c r="K327" s="21"/>
      <c r="L327" s="21"/>
      <c r="M327" s="21"/>
      <c r="N327" s="21"/>
      <c r="O327" s="21"/>
      <c r="P327" s="21"/>
      <c r="Q327" s="21"/>
      <c r="R327" s="21"/>
      <c r="S327" s="21"/>
    </row>
    <row r="328" spans="9:19" customFormat="1" x14ac:dyDescent="0.2">
      <c r="I328" s="21"/>
      <c r="J328" s="21"/>
      <c r="K328" s="21"/>
      <c r="L328" s="21"/>
      <c r="M328" s="21"/>
      <c r="N328" s="21"/>
      <c r="O328" s="21"/>
      <c r="P328" s="21"/>
      <c r="Q328" s="21"/>
      <c r="R328" s="21"/>
      <c r="S328" s="21"/>
    </row>
    <row r="329" spans="9:19" customFormat="1" x14ac:dyDescent="0.2">
      <c r="I329" s="21"/>
      <c r="J329" s="21"/>
      <c r="K329" s="21"/>
      <c r="L329" s="21"/>
      <c r="M329" s="21"/>
      <c r="N329" s="21"/>
      <c r="O329" s="21"/>
      <c r="P329" s="21"/>
      <c r="Q329" s="21"/>
      <c r="R329" s="21"/>
      <c r="S329" s="21"/>
    </row>
    <row r="330" spans="9:19" customFormat="1" x14ac:dyDescent="0.2">
      <c r="I330" s="21"/>
      <c r="J330" s="21"/>
      <c r="K330" s="21"/>
      <c r="L330" s="21"/>
      <c r="M330" s="21"/>
      <c r="N330" s="21"/>
      <c r="O330" s="21"/>
      <c r="P330" s="21"/>
      <c r="Q330" s="21"/>
      <c r="R330" s="21"/>
      <c r="S330" s="21"/>
    </row>
    <row r="331" spans="9:19" customFormat="1" x14ac:dyDescent="0.2">
      <c r="I331" s="21"/>
      <c r="J331" s="21"/>
      <c r="K331" s="21"/>
      <c r="L331" s="21"/>
      <c r="M331" s="21"/>
      <c r="N331" s="21"/>
      <c r="O331" s="21"/>
      <c r="P331" s="21"/>
      <c r="Q331" s="21"/>
      <c r="R331" s="21"/>
      <c r="S331" s="21"/>
    </row>
    <row r="332" spans="9:19" customFormat="1" x14ac:dyDescent="0.2">
      <c r="I332" s="21"/>
      <c r="J332" s="21"/>
      <c r="K332" s="21"/>
      <c r="L332" s="21"/>
      <c r="M332" s="21"/>
      <c r="N332" s="21"/>
      <c r="O332" s="21"/>
      <c r="P332" s="21"/>
      <c r="Q332" s="21"/>
      <c r="R332" s="21"/>
      <c r="S332" s="21"/>
    </row>
    <row r="333" spans="9:19" customFormat="1" x14ac:dyDescent="0.2">
      <c r="I333" s="21"/>
      <c r="J333" s="21"/>
      <c r="K333" s="21"/>
      <c r="L333" s="21"/>
      <c r="M333" s="21"/>
      <c r="N333" s="21"/>
      <c r="O333" s="21"/>
      <c r="P333" s="21"/>
      <c r="Q333" s="21"/>
      <c r="R333" s="21"/>
      <c r="S333" s="21"/>
    </row>
    <row r="334" spans="9:19" customFormat="1" x14ac:dyDescent="0.2">
      <c r="I334" s="21"/>
      <c r="J334" s="21"/>
      <c r="K334" s="21"/>
      <c r="L334" s="21"/>
      <c r="M334" s="21"/>
      <c r="N334" s="21"/>
      <c r="O334" s="21"/>
      <c r="P334" s="21"/>
      <c r="Q334" s="21"/>
      <c r="R334" s="21"/>
      <c r="S334" s="21"/>
    </row>
    <row r="335" spans="9:19" customFormat="1" x14ac:dyDescent="0.2">
      <c r="I335" s="21"/>
      <c r="J335" s="21"/>
      <c r="K335" s="21"/>
      <c r="L335" s="21"/>
      <c r="M335" s="21"/>
      <c r="N335" s="21"/>
      <c r="O335" s="21"/>
      <c r="P335" s="21"/>
      <c r="Q335" s="21"/>
      <c r="R335" s="21"/>
      <c r="S335" s="21"/>
    </row>
    <row r="336" spans="9:19" customFormat="1" x14ac:dyDescent="0.2">
      <c r="I336" s="21"/>
      <c r="J336" s="21"/>
      <c r="K336" s="21"/>
      <c r="L336" s="21"/>
      <c r="M336" s="21"/>
      <c r="N336" s="21"/>
      <c r="O336" s="21"/>
      <c r="P336" s="21"/>
      <c r="Q336" s="21"/>
      <c r="R336" s="21"/>
      <c r="S336" s="21"/>
    </row>
    <row r="337" spans="9:19" customFormat="1" x14ac:dyDescent="0.2">
      <c r="I337" s="21"/>
      <c r="J337" s="21"/>
      <c r="K337" s="21"/>
      <c r="L337" s="21"/>
      <c r="M337" s="21"/>
      <c r="N337" s="21"/>
      <c r="O337" s="21"/>
      <c r="P337" s="21"/>
      <c r="Q337" s="21"/>
      <c r="R337" s="21"/>
      <c r="S337" s="21"/>
    </row>
    <row r="338" spans="9:19" customFormat="1" x14ac:dyDescent="0.2">
      <c r="I338" s="21"/>
      <c r="J338" s="21"/>
      <c r="K338" s="21"/>
      <c r="L338" s="21"/>
      <c r="M338" s="21"/>
      <c r="N338" s="21"/>
      <c r="O338" s="21"/>
      <c r="P338" s="21"/>
      <c r="Q338" s="21"/>
      <c r="R338" s="21"/>
      <c r="S338" s="21"/>
    </row>
    <row r="339" spans="9:19" customFormat="1" x14ac:dyDescent="0.2">
      <c r="I339" s="21"/>
      <c r="J339" s="21"/>
      <c r="K339" s="21"/>
      <c r="L339" s="21"/>
      <c r="M339" s="21"/>
      <c r="N339" s="21"/>
      <c r="O339" s="21"/>
      <c r="P339" s="21"/>
      <c r="Q339" s="21"/>
      <c r="R339" s="21"/>
      <c r="S339" s="21"/>
    </row>
    <row r="340" spans="9:19" customFormat="1" x14ac:dyDescent="0.2">
      <c r="I340" s="21"/>
      <c r="J340" s="21"/>
      <c r="K340" s="21"/>
      <c r="L340" s="21"/>
      <c r="M340" s="21"/>
      <c r="N340" s="21"/>
      <c r="O340" s="21"/>
      <c r="P340" s="21"/>
      <c r="Q340" s="21"/>
      <c r="R340" s="21"/>
      <c r="S340" s="21"/>
    </row>
    <row r="341" spans="9:19" customFormat="1" x14ac:dyDescent="0.2">
      <c r="I341" s="21"/>
      <c r="J341" s="21"/>
      <c r="K341" s="21"/>
      <c r="L341" s="21"/>
      <c r="M341" s="21"/>
      <c r="N341" s="21"/>
      <c r="O341" s="21"/>
      <c r="P341" s="21"/>
      <c r="Q341" s="21"/>
      <c r="R341" s="21"/>
      <c r="S341" s="21"/>
    </row>
    <row r="342" spans="9:19" customFormat="1" x14ac:dyDescent="0.2">
      <c r="I342" s="21"/>
      <c r="J342" s="21"/>
      <c r="K342" s="21"/>
      <c r="L342" s="21"/>
      <c r="M342" s="21"/>
      <c r="N342" s="21"/>
      <c r="O342" s="21"/>
      <c r="P342" s="21"/>
      <c r="Q342" s="21"/>
      <c r="R342" s="21"/>
      <c r="S342" s="21"/>
    </row>
    <row r="343" spans="9:19" customFormat="1" x14ac:dyDescent="0.2">
      <c r="I343" s="21"/>
      <c r="J343" s="21"/>
      <c r="K343" s="21"/>
      <c r="L343" s="21"/>
      <c r="M343" s="21"/>
      <c r="N343" s="21"/>
      <c r="O343" s="21"/>
      <c r="P343" s="21"/>
      <c r="Q343" s="21"/>
      <c r="R343" s="21"/>
      <c r="S343" s="21"/>
    </row>
    <row r="344" spans="9:19" customFormat="1" x14ac:dyDescent="0.2">
      <c r="I344" s="21"/>
      <c r="J344" s="21"/>
      <c r="K344" s="21"/>
      <c r="L344" s="21"/>
      <c r="M344" s="21"/>
      <c r="N344" s="21"/>
      <c r="O344" s="21"/>
      <c r="P344" s="21"/>
      <c r="Q344" s="21"/>
      <c r="R344" s="21"/>
      <c r="S344" s="21"/>
    </row>
    <row r="345" spans="9:19" customFormat="1" x14ac:dyDescent="0.2">
      <c r="I345" s="21"/>
      <c r="J345" s="21"/>
      <c r="K345" s="21"/>
      <c r="L345" s="21"/>
      <c r="M345" s="21"/>
      <c r="N345" s="21"/>
      <c r="O345" s="21"/>
      <c r="P345" s="21"/>
      <c r="Q345" s="21"/>
      <c r="R345" s="21"/>
      <c r="S345" s="21"/>
    </row>
    <row r="346" spans="9:19" customFormat="1" x14ac:dyDescent="0.2">
      <c r="I346" s="21"/>
      <c r="J346" s="21"/>
      <c r="K346" s="21"/>
      <c r="L346" s="21"/>
      <c r="M346" s="21"/>
      <c r="N346" s="21"/>
      <c r="O346" s="21"/>
      <c r="P346" s="21"/>
      <c r="Q346" s="21"/>
      <c r="R346" s="21"/>
      <c r="S346" s="21"/>
    </row>
    <row r="347" spans="9:19" customFormat="1" x14ac:dyDescent="0.2">
      <c r="I347" s="21"/>
      <c r="J347" s="21"/>
      <c r="K347" s="21"/>
      <c r="L347" s="21"/>
      <c r="M347" s="21"/>
      <c r="N347" s="21"/>
      <c r="O347" s="21"/>
      <c r="P347" s="21"/>
      <c r="Q347" s="21"/>
      <c r="R347" s="21"/>
      <c r="S347" s="21"/>
    </row>
    <row r="348" spans="9:19" customFormat="1" x14ac:dyDescent="0.2">
      <c r="I348" s="21"/>
      <c r="J348" s="21"/>
      <c r="K348" s="21"/>
      <c r="L348" s="21"/>
      <c r="M348" s="21"/>
      <c r="N348" s="21"/>
      <c r="O348" s="21"/>
      <c r="P348" s="21"/>
      <c r="Q348" s="21"/>
      <c r="R348" s="21"/>
      <c r="S348" s="21"/>
    </row>
    <row r="349" spans="9:19" customFormat="1" x14ac:dyDescent="0.2">
      <c r="I349" s="21"/>
      <c r="J349" s="21"/>
      <c r="K349" s="21"/>
      <c r="L349" s="21"/>
      <c r="M349" s="21"/>
      <c r="N349" s="21"/>
      <c r="O349" s="21"/>
      <c r="P349" s="21"/>
      <c r="Q349" s="21"/>
      <c r="R349" s="21"/>
      <c r="S349" s="21"/>
    </row>
    <row r="350" spans="9:19" customFormat="1" x14ac:dyDescent="0.2">
      <c r="I350" s="21"/>
      <c r="J350" s="21"/>
      <c r="K350" s="21"/>
      <c r="L350" s="21"/>
      <c r="M350" s="21"/>
      <c r="N350" s="21"/>
      <c r="O350" s="21"/>
      <c r="P350" s="21"/>
      <c r="Q350" s="21"/>
      <c r="R350" s="21"/>
      <c r="S350" s="21"/>
    </row>
    <row r="351" spans="9:19" customFormat="1" x14ac:dyDescent="0.2">
      <c r="I351" s="21"/>
      <c r="J351" s="21"/>
      <c r="K351" s="21"/>
      <c r="L351" s="21"/>
      <c r="M351" s="21"/>
      <c r="N351" s="21"/>
      <c r="O351" s="21"/>
      <c r="P351" s="21"/>
      <c r="Q351" s="21"/>
      <c r="R351" s="21"/>
      <c r="S351" s="21"/>
    </row>
    <row r="352" spans="9:19" customFormat="1" x14ac:dyDescent="0.2">
      <c r="I352" s="21"/>
      <c r="J352" s="21"/>
      <c r="K352" s="21"/>
      <c r="L352" s="21"/>
      <c r="M352" s="21"/>
      <c r="N352" s="21"/>
      <c r="O352" s="21"/>
      <c r="P352" s="21"/>
      <c r="Q352" s="21"/>
      <c r="R352" s="21"/>
      <c r="S352" s="21"/>
    </row>
    <row r="353" spans="9:19" customFormat="1" x14ac:dyDescent="0.2">
      <c r="I353" s="21"/>
      <c r="J353" s="21"/>
      <c r="K353" s="21"/>
      <c r="L353" s="21"/>
      <c r="M353" s="21"/>
      <c r="N353" s="21"/>
      <c r="O353" s="21"/>
      <c r="P353" s="21"/>
      <c r="Q353" s="21"/>
      <c r="R353" s="21"/>
      <c r="S353" s="21"/>
    </row>
    <row r="354" spans="9:19" customFormat="1" x14ac:dyDescent="0.2">
      <c r="I354" s="21"/>
      <c r="J354" s="21"/>
      <c r="K354" s="21"/>
      <c r="L354" s="21"/>
      <c r="M354" s="21"/>
      <c r="N354" s="21"/>
      <c r="O354" s="21"/>
      <c r="P354" s="21"/>
      <c r="Q354" s="21"/>
      <c r="R354" s="21"/>
      <c r="S354" s="21"/>
    </row>
    <row r="355" spans="9:19" customFormat="1" x14ac:dyDescent="0.2">
      <c r="I355" s="21"/>
      <c r="J355" s="21"/>
      <c r="K355" s="21"/>
      <c r="L355" s="21"/>
      <c r="M355" s="21"/>
      <c r="N355" s="21"/>
      <c r="O355" s="21"/>
      <c r="P355" s="21"/>
      <c r="Q355" s="21"/>
      <c r="R355" s="21"/>
      <c r="S355" s="21"/>
    </row>
    <row r="356" spans="9:19" customFormat="1" x14ac:dyDescent="0.2">
      <c r="I356" s="21"/>
      <c r="J356" s="21"/>
      <c r="K356" s="21"/>
      <c r="L356" s="21"/>
      <c r="M356" s="21"/>
      <c r="N356" s="21"/>
      <c r="O356" s="21"/>
      <c r="P356" s="21"/>
      <c r="Q356" s="21"/>
      <c r="R356" s="21"/>
      <c r="S356" s="21"/>
    </row>
    <row r="357" spans="9:19" customFormat="1" x14ac:dyDescent="0.2">
      <c r="I357" s="21"/>
      <c r="J357" s="21"/>
      <c r="K357" s="21"/>
      <c r="L357" s="21"/>
      <c r="M357" s="21"/>
      <c r="N357" s="21"/>
      <c r="O357" s="21"/>
      <c r="P357" s="21"/>
      <c r="Q357" s="21"/>
      <c r="R357" s="21"/>
      <c r="S357" s="21"/>
    </row>
    <row r="358" spans="9:19" customFormat="1" x14ac:dyDescent="0.2">
      <c r="I358" s="21"/>
      <c r="J358" s="21"/>
      <c r="K358" s="21"/>
      <c r="L358" s="21"/>
      <c r="M358" s="21"/>
      <c r="N358" s="21"/>
      <c r="O358" s="21"/>
      <c r="P358" s="21"/>
      <c r="Q358" s="21"/>
      <c r="R358" s="21"/>
      <c r="S358" s="21"/>
    </row>
    <row r="359" spans="9:19" customFormat="1" x14ac:dyDescent="0.2">
      <c r="I359" s="21"/>
      <c r="J359" s="21"/>
      <c r="K359" s="21"/>
      <c r="L359" s="21"/>
      <c r="M359" s="21"/>
      <c r="N359" s="21"/>
      <c r="O359" s="21"/>
      <c r="P359" s="21"/>
      <c r="Q359" s="21"/>
      <c r="R359" s="21"/>
      <c r="S359" s="21"/>
    </row>
    <row r="360" spans="9:19" customFormat="1" x14ac:dyDescent="0.2">
      <c r="I360" s="21"/>
      <c r="J360" s="21"/>
      <c r="K360" s="21"/>
      <c r="L360" s="21"/>
      <c r="M360" s="21"/>
      <c r="N360" s="21"/>
      <c r="O360" s="21"/>
      <c r="P360" s="21"/>
      <c r="Q360" s="21"/>
      <c r="R360" s="21"/>
      <c r="S360" s="21"/>
    </row>
    <row r="361" spans="9:19" customFormat="1" x14ac:dyDescent="0.2">
      <c r="I361" s="21"/>
      <c r="J361" s="21"/>
      <c r="K361" s="21"/>
      <c r="L361" s="21"/>
      <c r="M361" s="21"/>
      <c r="N361" s="21"/>
      <c r="O361" s="21"/>
      <c r="P361" s="21"/>
      <c r="Q361" s="21"/>
      <c r="R361" s="21"/>
      <c r="S361" s="21"/>
    </row>
    <row r="362" spans="9:19" customFormat="1" x14ac:dyDescent="0.2">
      <c r="I362" s="21"/>
      <c r="J362" s="21"/>
      <c r="K362" s="21"/>
      <c r="L362" s="21"/>
      <c r="M362" s="21"/>
      <c r="N362" s="21"/>
      <c r="O362" s="21"/>
      <c r="P362" s="21"/>
      <c r="Q362" s="21"/>
      <c r="R362" s="21"/>
      <c r="S362" s="21"/>
    </row>
    <row r="363" spans="9:19" customFormat="1" x14ac:dyDescent="0.2">
      <c r="I363" s="21"/>
      <c r="J363" s="21"/>
      <c r="K363" s="21"/>
      <c r="L363" s="21"/>
      <c r="M363" s="21"/>
      <c r="N363" s="21"/>
      <c r="O363" s="21"/>
      <c r="P363" s="21"/>
      <c r="Q363" s="21"/>
      <c r="R363" s="21"/>
      <c r="S363" s="21"/>
    </row>
    <row r="364" spans="9:19" customFormat="1" x14ac:dyDescent="0.2">
      <c r="I364" s="21"/>
      <c r="J364" s="21"/>
      <c r="K364" s="21"/>
      <c r="L364" s="21"/>
      <c r="M364" s="21"/>
      <c r="N364" s="21"/>
      <c r="O364" s="21"/>
      <c r="P364" s="21"/>
      <c r="Q364" s="21"/>
      <c r="R364" s="21"/>
      <c r="S364" s="21"/>
    </row>
    <row r="365" spans="9:19" customFormat="1" x14ac:dyDescent="0.2">
      <c r="I365" s="21"/>
      <c r="J365" s="21"/>
      <c r="K365" s="21"/>
      <c r="L365" s="21"/>
      <c r="M365" s="21"/>
      <c r="N365" s="21"/>
      <c r="O365" s="21"/>
      <c r="P365" s="21"/>
      <c r="Q365" s="21"/>
      <c r="R365" s="21"/>
      <c r="S365" s="21"/>
    </row>
    <row r="366" spans="9:19" customFormat="1" x14ac:dyDescent="0.2">
      <c r="I366" s="21"/>
      <c r="J366" s="21"/>
      <c r="K366" s="21"/>
      <c r="L366" s="21"/>
      <c r="M366" s="21"/>
      <c r="N366" s="21"/>
      <c r="O366" s="21"/>
      <c r="P366" s="21"/>
      <c r="Q366" s="21"/>
      <c r="R366" s="21"/>
      <c r="S366" s="21"/>
    </row>
    <row r="367" spans="9:19" customFormat="1" x14ac:dyDescent="0.2">
      <c r="I367" s="21"/>
      <c r="J367" s="21"/>
      <c r="K367" s="21"/>
      <c r="L367" s="21"/>
      <c r="M367" s="21"/>
      <c r="N367" s="21"/>
      <c r="O367" s="21"/>
      <c r="P367" s="21"/>
      <c r="Q367" s="21"/>
      <c r="R367" s="21"/>
      <c r="S367" s="21"/>
    </row>
    <row r="368" spans="9:19" customFormat="1" x14ac:dyDescent="0.2">
      <c r="I368" s="21"/>
      <c r="J368" s="21"/>
      <c r="K368" s="21"/>
      <c r="L368" s="21"/>
      <c r="M368" s="21"/>
      <c r="N368" s="21"/>
      <c r="O368" s="21"/>
      <c r="P368" s="21"/>
      <c r="Q368" s="21"/>
      <c r="R368" s="21"/>
      <c r="S368" s="21"/>
    </row>
    <row r="369" spans="9:19" customFormat="1" x14ac:dyDescent="0.2">
      <c r="I369" s="21"/>
      <c r="J369" s="21"/>
      <c r="K369" s="21"/>
      <c r="L369" s="21"/>
      <c r="M369" s="21"/>
      <c r="N369" s="21"/>
      <c r="O369" s="21"/>
      <c r="P369" s="21"/>
      <c r="Q369" s="21"/>
      <c r="R369" s="21"/>
      <c r="S369" s="21"/>
    </row>
    <row r="370" spans="9:19" customFormat="1" x14ac:dyDescent="0.2">
      <c r="I370" s="21"/>
      <c r="J370" s="21"/>
      <c r="K370" s="21"/>
      <c r="L370" s="21"/>
      <c r="M370" s="21"/>
      <c r="N370" s="21"/>
      <c r="O370" s="21"/>
      <c r="P370" s="21"/>
      <c r="Q370" s="21"/>
      <c r="R370" s="21"/>
      <c r="S370" s="21"/>
    </row>
    <row r="371" spans="9:19" customFormat="1" x14ac:dyDescent="0.2">
      <c r="I371" s="21"/>
      <c r="J371" s="21"/>
      <c r="K371" s="21"/>
      <c r="L371" s="21"/>
      <c r="M371" s="21"/>
      <c r="N371" s="21"/>
      <c r="O371" s="21"/>
      <c r="P371" s="21"/>
      <c r="Q371" s="21"/>
      <c r="R371" s="21"/>
      <c r="S371" s="21"/>
    </row>
    <row r="372" spans="9:19" customFormat="1" x14ac:dyDescent="0.2">
      <c r="I372" s="21"/>
      <c r="J372" s="21"/>
      <c r="K372" s="21"/>
      <c r="L372" s="21"/>
      <c r="M372" s="21"/>
      <c r="N372" s="21"/>
      <c r="O372" s="21"/>
      <c r="P372" s="21"/>
      <c r="Q372" s="21"/>
      <c r="R372" s="21"/>
      <c r="S372" s="21"/>
    </row>
    <row r="373" spans="9:19" customFormat="1" x14ac:dyDescent="0.2">
      <c r="I373" s="21"/>
      <c r="J373" s="21"/>
      <c r="K373" s="21"/>
      <c r="L373" s="21"/>
      <c r="M373" s="21"/>
      <c r="N373" s="21"/>
      <c r="O373" s="21"/>
      <c r="P373" s="21"/>
      <c r="Q373" s="21"/>
      <c r="R373" s="21"/>
      <c r="S373" s="21"/>
    </row>
    <row r="374" spans="9:19" customFormat="1" x14ac:dyDescent="0.2">
      <c r="I374" s="21"/>
      <c r="J374" s="21"/>
      <c r="K374" s="21"/>
      <c r="L374" s="21"/>
      <c r="M374" s="21"/>
      <c r="N374" s="21"/>
      <c r="O374" s="21"/>
      <c r="P374" s="21"/>
      <c r="Q374" s="21"/>
      <c r="R374" s="21"/>
      <c r="S374" s="21"/>
    </row>
    <row r="375" spans="9:19" customFormat="1" x14ac:dyDescent="0.2">
      <c r="I375" s="21"/>
      <c r="J375" s="21"/>
      <c r="K375" s="21"/>
      <c r="L375" s="21"/>
      <c r="M375" s="21"/>
      <c r="N375" s="21"/>
      <c r="O375" s="21"/>
      <c r="P375" s="21"/>
      <c r="Q375" s="21"/>
      <c r="R375" s="21"/>
      <c r="S375" s="21"/>
    </row>
    <row r="376" spans="9:19" customFormat="1" x14ac:dyDescent="0.2">
      <c r="I376" s="21"/>
      <c r="J376" s="21"/>
      <c r="K376" s="21"/>
      <c r="L376" s="21"/>
      <c r="M376" s="21"/>
      <c r="N376" s="21"/>
      <c r="O376" s="21"/>
      <c r="P376" s="21"/>
      <c r="Q376" s="21"/>
      <c r="R376" s="21"/>
      <c r="S376" s="21"/>
    </row>
    <row r="377" spans="9:19" customFormat="1" x14ac:dyDescent="0.2">
      <c r="I377" s="21"/>
      <c r="J377" s="21"/>
      <c r="K377" s="21"/>
      <c r="L377" s="21"/>
      <c r="M377" s="21"/>
      <c r="N377" s="21"/>
      <c r="O377" s="21"/>
      <c r="P377" s="21"/>
      <c r="Q377" s="21"/>
      <c r="R377" s="21"/>
      <c r="S377" s="21"/>
    </row>
    <row r="378" spans="9:19" customFormat="1" x14ac:dyDescent="0.2">
      <c r="I378" s="21"/>
      <c r="J378" s="21"/>
      <c r="K378" s="21"/>
      <c r="L378" s="21"/>
      <c r="M378" s="21"/>
      <c r="N378" s="21"/>
      <c r="O378" s="21"/>
      <c r="P378" s="21"/>
      <c r="Q378" s="21"/>
      <c r="R378" s="21"/>
      <c r="S378" s="21"/>
    </row>
    <row r="379" spans="9:19" customFormat="1" x14ac:dyDescent="0.2">
      <c r="I379" s="21"/>
      <c r="J379" s="21"/>
      <c r="K379" s="21"/>
      <c r="L379" s="21"/>
      <c r="M379" s="21"/>
      <c r="N379" s="21"/>
      <c r="O379" s="21"/>
      <c r="P379" s="21"/>
      <c r="Q379" s="21"/>
      <c r="R379" s="21"/>
      <c r="S379" s="21"/>
    </row>
    <row r="380" spans="9:19" customFormat="1" x14ac:dyDescent="0.2">
      <c r="I380" s="21"/>
      <c r="J380" s="21"/>
      <c r="K380" s="21"/>
      <c r="L380" s="21"/>
      <c r="M380" s="21"/>
      <c r="N380" s="21"/>
      <c r="O380" s="21"/>
      <c r="P380" s="21"/>
      <c r="Q380" s="21"/>
      <c r="R380" s="21"/>
      <c r="S380" s="21"/>
    </row>
    <row r="381" spans="9:19" customFormat="1" x14ac:dyDescent="0.2">
      <c r="I381" s="21"/>
      <c r="J381" s="21"/>
      <c r="K381" s="21"/>
      <c r="L381" s="21"/>
      <c r="M381" s="21"/>
      <c r="N381" s="21"/>
      <c r="O381" s="21"/>
      <c r="P381" s="21"/>
      <c r="Q381" s="21"/>
      <c r="R381" s="21"/>
      <c r="S381" s="21"/>
    </row>
    <row r="382" spans="9:19" customFormat="1" x14ac:dyDescent="0.2">
      <c r="I382" s="21"/>
      <c r="J382" s="21"/>
      <c r="K382" s="21"/>
      <c r="L382" s="21"/>
      <c r="M382" s="21"/>
      <c r="N382" s="21"/>
      <c r="O382" s="21"/>
      <c r="P382" s="21"/>
      <c r="Q382" s="21"/>
      <c r="R382" s="21"/>
      <c r="S382" s="21"/>
    </row>
    <row r="383" spans="9:19" customFormat="1" x14ac:dyDescent="0.2">
      <c r="I383" s="21"/>
      <c r="J383" s="21"/>
      <c r="K383" s="21"/>
      <c r="L383" s="21"/>
      <c r="M383" s="21"/>
      <c r="N383" s="21"/>
      <c r="O383" s="21"/>
      <c r="P383" s="21"/>
      <c r="Q383" s="21"/>
      <c r="R383" s="21"/>
      <c r="S383" s="21"/>
    </row>
    <row r="384" spans="9:19" customFormat="1" x14ac:dyDescent="0.2">
      <c r="I384" s="21"/>
      <c r="J384" s="21"/>
      <c r="K384" s="21"/>
      <c r="L384" s="21"/>
      <c r="M384" s="21"/>
      <c r="N384" s="21"/>
      <c r="O384" s="21"/>
      <c r="P384" s="21"/>
      <c r="Q384" s="21"/>
      <c r="R384" s="21"/>
      <c r="S384" s="21"/>
    </row>
    <row r="385" spans="9:19" customFormat="1" x14ac:dyDescent="0.2">
      <c r="I385" s="21"/>
      <c r="J385" s="21"/>
      <c r="K385" s="21"/>
      <c r="L385" s="21"/>
      <c r="M385" s="21"/>
      <c r="N385" s="21"/>
      <c r="O385" s="21"/>
      <c r="P385" s="21"/>
      <c r="Q385" s="21"/>
      <c r="R385" s="21"/>
      <c r="S385" s="21"/>
    </row>
    <row r="386" spans="9:19" customFormat="1" x14ac:dyDescent="0.2">
      <c r="I386" s="21"/>
      <c r="J386" s="21"/>
      <c r="K386" s="21"/>
      <c r="L386" s="21"/>
      <c r="M386" s="21"/>
      <c r="N386" s="21"/>
      <c r="O386" s="21"/>
      <c r="P386" s="21"/>
      <c r="Q386" s="21"/>
      <c r="R386" s="21"/>
      <c r="S386" s="21"/>
    </row>
    <row r="387" spans="9:19" customFormat="1" x14ac:dyDescent="0.2">
      <c r="I387" s="21"/>
      <c r="J387" s="21"/>
      <c r="K387" s="21"/>
      <c r="L387" s="21"/>
      <c r="M387" s="21"/>
      <c r="N387" s="21"/>
      <c r="O387" s="21"/>
      <c r="P387" s="21"/>
      <c r="Q387" s="21"/>
      <c r="R387" s="21"/>
      <c r="S387" s="21"/>
    </row>
    <row r="388" spans="9:19" customFormat="1" x14ac:dyDescent="0.2">
      <c r="I388" s="21"/>
      <c r="J388" s="21"/>
      <c r="K388" s="21"/>
      <c r="L388" s="21"/>
      <c r="M388" s="21"/>
      <c r="N388" s="21"/>
      <c r="O388" s="21"/>
      <c r="P388" s="21"/>
      <c r="Q388" s="21"/>
      <c r="R388" s="21"/>
      <c r="S388" s="21"/>
    </row>
    <row r="389" spans="9:19" customFormat="1" x14ac:dyDescent="0.2">
      <c r="I389" s="21"/>
      <c r="J389" s="21"/>
      <c r="K389" s="21"/>
      <c r="L389" s="21"/>
      <c r="M389" s="21"/>
      <c r="N389" s="21"/>
      <c r="O389" s="21"/>
      <c r="P389" s="21"/>
      <c r="Q389" s="21"/>
      <c r="R389" s="21"/>
      <c r="S389" s="21"/>
    </row>
    <row r="390" spans="9:19" customFormat="1" x14ac:dyDescent="0.2">
      <c r="I390" s="21"/>
      <c r="J390" s="21"/>
      <c r="K390" s="21"/>
      <c r="L390" s="21"/>
      <c r="M390" s="21"/>
      <c r="N390" s="21"/>
      <c r="O390" s="21"/>
      <c r="P390" s="21"/>
      <c r="Q390" s="21"/>
      <c r="R390" s="21"/>
      <c r="S390" s="21"/>
    </row>
    <row r="391" spans="9:19" customFormat="1" x14ac:dyDescent="0.2">
      <c r="I391" s="21"/>
      <c r="J391" s="21"/>
      <c r="K391" s="21"/>
      <c r="L391" s="21"/>
      <c r="M391" s="21"/>
      <c r="N391" s="21"/>
      <c r="O391" s="21"/>
      <c r="P391" s="21"/>
      <c r="Q391" s="21"/>
      <c r="R391" s="21"/>
      <c r="S391" s="21"/>
    </row>
    <row r="392" spans="9:19" customFormat="1" x14ac:dyDescent="0.2">
      <c r="I392" s="21"/>
      <c r="J392" s="21"/>
      <c r="K392" s="21"/>
      <c r="L392" s="21"/>
      <c r="M392" s="21"/>
      <c r="N392" s="21"/>
      <c r="O392" s="21"/>
      <c r="P392" s="21"/>
      <c r="Q392" s="21"/>
      <c r="R392" s="21"/>
      <c r="S392" s="21"/>
    </row>
    <row r="393" spans="9:19" customFormat="1" x14ac:dyDescent="0.2">
      <c r="I393" s="21"/>
      <c r="J393" s="21"/>
      <c r="K393" s="21"/>
      <c r="L393" s="21"/>
      <c r="M393" s="21"/>
      <c r="N393" s="21"/>
      <c r="O393" s="21"/>
      <c r="P393" s="21"/>
      <c r="Q393" s="21"/>
      <c r="R393" s="21"/>
      <c r="S393" s="21"/>
    </row>
    <row r="394" spans="9:19" customFormat="1" x14ac:dyDescent="0.2">
      <c r="I394" s="21"/>
      <c r="J394" s="21"/>
      <c r="K394" s="21"/>
      <c r="L394" s="21"/>
      <c r="M394" s="21"/>
      <c r="N394" s="21"/>
      <c r="O394" s="21"/>
      <c r="P394" s="21"/>
      <c r="Q394" s="21"/>
      <c r="R394" s="21"/>
      <c r="S394" s="21"/>
    </row>
    <row r="395" spans="9:19" customFormat="1" x14ac:dyDescent="0.2">
      <c r="I395" s="21"/>
      <c r="J395" s="21"/>
      <c r="K395" s="21"/>
      <c r="L395" s="21"/>
      <c r="M395" s="21"/>
      <c r="N395" s="21"/>
      <c r="O395" s="21"/>
      <c r="P395" s="21"/>
      <c r="Q395" s="21"/>
      <c r="R395" s="21"/>
      <c r="S395" s="21"/>
    </row>
    <row r="396" spans="9:19" customFormat="1" x14ac:dyDescent="0.2">
      <c r="I396" s="21"/>
      <c r="J396" s="21"/>
      <c r="K396" s="21"/>
      <c r="L396" s="21"/>
      <c r="M396" s="21"/>
      <c r="N396" s="21"/>
      <c r="O396" s="21"/>
      <c r="P396" s="21"/>
      <c r="Q396" s="21"/>
      <c r="R396" s="21"/>
      <c r="S396" s="21"/>
    </row>
    <row r="397" spans="9:19" customFormat="1" x14ac:dyDescent="0.2">
      <c r="I397" s="21"/>
      <c r="J397" s="21"/>
      <c r="K397" s="21"/>
      <c r="L397" s="21"/>
      <c r="M397" s="21"/>
      <c r="N397" s="21"/>
      <c r="O397" s="21"/>
      <c r="P397" s="21"/>
      <c r="Q397" s="21"/>
      <c r="R397" s="21"/>
      <c r="S397" s="21"/>
    </row>
    <row r="398" spans="9:19" customFormat="1" x14ac:dyDescent="0.2">
      <c r="I398" s="21"/>
      <c r="J398" s="21"/>
      <c r="K398" s="21"/>
      <c r="L398" s="21"/>
      <c r="M398" s="21"/>
      <c r="N398" s="21"/>
      <c r="O398" s="21"/>
      <c r="P398" s="21"/>
      <c r="Q398" s="21"/>
      <c r="R398" s="21"/>
      <c r="S398" s="21"/>
    </row>
    <row r="399" spans="9:19" customFormat="1" x14ac:dyDescent="0.2">
      <c r="I399" s="21"/>
      <c r="J399" s="21"/>
      <c r="K399" s="21"/>
      <c r="L399" s="21"/>
      <c r="M399" s="21"/>
      <c r="N399" s="21"/>
      <c r="O399" s="21"/>
      <c r="P399" s="21"/>
      <c r="Q399" s="21"/>
      <c r="R399" s="21"/>
      <c r="S399" s="21"/>
    </row>
    <row r="400" spans="9:19" customFormat="1" x14ac:dyDescent="0.2">
      <c r="I400" s="21"/>
      <c r="J400" s="21"/>
      <c r="K400" s="21"/>
      <c r="L400" s="21"/>
      <c r="M400" s="21"/>
      <c r="N400" s="21"/>
      <c r="O400" s="21"/>
      <c r="P400" s="21"/>
      <c r="Q400" s="21"/>
      <c r="R400" s="21"/>
      <c r="S400" s="21"/>
    </row>
    <row r="401" spans="9:19" customFormat="1" x14ac:dyDescent="0.2">
      <c r="I401" s="21"/>
      <c r="J401" s="21"/>
      <c r="K401" s="21"/>
      <c r="L401" s="21"/>
      <c r="M401" s="21"/>
      <c r="N401" s="21"/>
      <c r="O401" s="21"/>
      <c r="P401" s="21"/>
      <c r="Q401" s="21"/>
      <c r="R401" s="21"/>
      <c r="S401" s="21"/>
    </row>
    <row r="402" spans="9:19" customFormat="1" x14ac:dyDescent="0.2">
      <c r="I402" s="21"/>
      <c r="J402" s="21"/>
      <c r="K402" s="21"/>
      <c r="L402" s="21"/>
      <c r="M402" s="21"/>
      <c r="N402" s="21"/>
      <c r="O402" s="21"/>
      <c r="P402" s="21"/>
      <c r="Q402" s="21"/>
      <c r="R402" s="21"/>
      <c r="S402" s="21"/>
    </row>
    <row r="403" spans="9:19" customFormat="1" x14ac:dyDescent="0.2">
      <c r="I403" s="21"/>
      <c r="J403" s="21"/>
      <c r="K403" s="21"/>
      <c r="L403" s="21"/>
      <c r="M403" s="21"/>
      <c r="N403" s="21"/>
      <c r="O403" s="21"/>
      <c r="P403" s="21"/>
      <c r="Q403" s="21"/>
      <c r="R403" s="21"/>
      <c r="S403" s="21"/>
    </row>
    <row r="404" spans="9:19" customFormat="1" x14ac:dyDescent="0.2">
      <c r="I404" s="21"/>
      <c r="J404" s="21"/>
      <c r="K404" s="21"/>
      <c r="L404" s="21"/>
      <c r="M404" s="21"/>
      <c r="N404" s="21"/>
      <c r="O404" s="21"/>
      <c r="P404" s="21"/>
      <c r="Q404" s="21"/>
      <c r="R404" s="21"/>
      <c r="S404" s="21"/>
    </row>
    <row r="405" spans="9:19" customFormat="1" x14ac:dyDescent="0.2">
      <c r="I405" s="21"/>
      <c r="J405" s="21"/>
      <c r="K405" s="21"/>
      <c r="L405" s="21"/>
      <c r="M405" s="21"/>
      <c r="N405" s="21"/>
      <c r="O405" s="21"/>
      <c r="P405" s="21"/>
      <c r="Q405" s="21"/>
      <c r="R405" s="21"/>
      <c r="S405" s="21"/>
    </row>
    <row r="406" spans="9:19" customFormat="1" x14ac:dyDescent="0.2">
      <c r="I406" s="21"/>
      <c r="J406" s="21"/>
      <c r="K406" s="21"/>
      <c r="L406" s="21"/>
      <c r="M406" s="21"/>
      <c r="N406" s="21"/>
      <c r="O406" s="21"/>
      <c r="P406" s="21"/>
      <c r="Q406" s="21"/>
      <c r="R406" s="21"/>
      <c r="S406" s="21"/>
    </row>
    <row r="407" spans="9:19" customFormat="1" x14ac:dyDescent="0.2">
      <c r="I407" s="21"/>
      <c r="J407" s="21"/>
      <c r="K407" s="21"/>
      <c r="L407" s="21"/>
      <c r="M407" s="21"/>
      <c r="N407" s="21"/>
      <c r="O407" s="21"/>
      <c r="P407" s="21"/>
      <c r="Q407" s="21"/>
      <c r="R407" s="21"/>
      <c r="S407" s="21"/>
    </row>
    <row r="408" spans="9:19" customFormat="1" x14ac:dyDescent="0.2">
      <c r="I408" s="21"/>
      <c r="J408" s="21"/>
      <c r="K408" s="21"/>
      <c r="L408" s="21"/>
      <c r="M408" s="21"/>
      <c r="N408" s="21"/>
      <c r="O408" s="21"/>
      <c r="P408" s="21"/>
      <c r="Q408" s="21"/>
      <c r="R408" s="21"/>
      <c r="S408" s="21"/>
    </row>
    <row r="409" spans="9:19" customFormat="1" x14ac:dyDescent="0.2">
      <c r="I409" s="21"/>
      <c r="J409" s="21"/>
      <c r="K409" s="21"/>
      <c r="L409" s="21"/>
      <c r="M409" s="21"/>
      <c r="N409" s="21"/>
      <c r="O409" s="21"/>
      <c r="P409" s="21"/>
      <c r="Q409" s="21"/>
      <c r="R409" s="21"/>
      <c r="S409" s="21"/>
    </row>
    <row r="410" spans="9:19" customFormat="1" x14ac:dyDescent="0.2">
      <c r="I410" s="21"/>
      <c r="J410" s="21"/>
      <c r="K410" s="21"/>
      <c r="L410" s="21"/>
      <c r="M410" s="21"/>
      <c r="N410" s="21"/>
      <c r="O410" s="21"/>
      <c r="P410" s="21"/>
      <c r="Q410" s="21"/>
      <c r="R410" s="21"/>
      <c r="S410" s="21"/>
    </row>
    <row r="411" spans="9:19" customFormat="1" x14ac:dyDescent="0.2">
      <c r="I411" s="21"/>
      <c r="J411" s="21"/>
      <c r="K411" s="21"/>
      <c r="L411" s="21"/>
      <c r="M411" s="21"/>
      <c r="N411" s="21"/>
      <c r="O411" s="21"/>
      <c r="P411" s="21"/>
      <c r="Q411" s="21"/>
      <c r="R411" s="21"/>
      <c r="S411" s="21"/>
    </row>
    <row r="412" spans="9:19" customFormat="1" x14ac:dyDescent="0.2">
      <c r="I412" s="21"/>
      <c r="J412" s="21"/>
      <c r="K412" s="21"/>
      <c r="L412" s="21"/>
      <c r="M412" s="21"/>
      <c r="N412" s="21"/>
      <c r="O412" s="21"/>
      <c r="P412" s="21"/>
      <c r="Q412" s="21"/>
      <c r="R412" s="21"/>
      <c r="S412" s="21"/>
    </row>
    <row r="413" spans="9:19" customFormat="1" x14ac:dyDescent="0.2">
      <c r="I413" s="21"/>
      <c r="J413" s="21"/>
      <c r="K413" s="21"/>
      <c r="L413" s="21"/>
      <c r="M413" s="21"/>
      <c r="N413" s="21"/>
      <c r="O413" s="21"/>
      <c r="P413" s="21"/>
      <c r="Q413" s="21"/>
      <c r="R413" s="21"/>
      <c r="S413" s="21"/>
    </row>
    <row r="414" spans="9:19" customFormat="1" x14ac:dyDescent="0.2">
      <c r="I414" s="21"/>
      <c r="J414" s="21"/>
      <c r="K414" s="21"/>
      <c r="L414" s="21"/>
      <c r="M414" s="21"/>
      <c r="N414" s="21"/>
      <c r="O414" s="21"/>
      <c r="P414" s="21"/>
      <c r="Q414" s="21"/>
      <c r="R414" s="21"/>
      <c r="S414" s="21"/>
    </row>
    <row r="415" spans="9:19" customFormat="1" x14ac:dyDescent="0.2">
      <c r="I415" s="21"/>
      <c r="J415" s="21"/>
      <c r="K415" s="21"/>
      <c r="L415" s="21"/>
      <c r="M415" s="21"/>
      <c r="N415" s="21"/>
      <c r="O415" s="21"/>
      <c r="P415" s="21"/>
      <c r="Q415" s="21"/>
      <c r="R415" s="21"/>
      <c r="S415" s="21"/>
    </row>
    <row r="416" spans="9:19" customFormat="1" x14ac:dyDescent="0.2">
      <c r="I416" s="21"/>
      <c r="J416" s="21"/>
      <c r="K416" s="21"/>
      <c r="L416" s="21"/>
      <c r="M416" s="21"/>
      <c r="N416" s="21"/>
      <c r="O416" s="21"/>
      <c r="P416" s="21"/>
      <c r="Q416" s="21"/>
      <c r="R416" s="21"/>
      <c r="S416" s="21"/>
    </row>
    <row r="417" spans="9:19" customFormat="1" x14ac:dyDescent="0.2">
      <c r="I417" s="21"/>
      <c r="J417" s="21"/>
      <c r="K417" s="21"/>
      <c r="L417" s="21"/>
      <c r="M417" s="21"/>
      <c r="N417" s="21"/>
      <c r="O417" s="21"/>
      <c r="P417" s="21"/>
      <c r="Q417" s="21"/>
      <c r="R417" s="21"/>
      <c r="S417" s="21"/>
    </row>
    <row r="418" spans="9:19" customFormat="1" x14ac:dyDescent="0.2">
      <c r="I418" s="21"/>
      <c r="J418" s="21"/>
      <c r="K418" s="21"/>
      <c r="L418" s="21"/>
      <c r="M418" s="21"/>
      <c r="N418" s="21"/>
      <c r="O418" s="21"/>
      <c r="P418" s="21"/>
      <c r="Q418" s="21"/>
      <c r="R418" s="21"/>
      <c r="S418" s="21"/>
    </row>
    <row r="419" spans="9:19" customFormat="1" x14ac:dyDescent="0.2">
      <c r="I419" s="21"/>
      <c r="J419" s="21"/>
      <c r="K419" s="21"/>
      <c r="L419" s="21"/>
      <c r="M419" s="21"/>
      <c r="N419" s="21"/>
      <c r="O419" s="21"/>
      <c r="P419" s="21"/>
      <c r="Q419" s="21"/>
      <c r="R419" s="21"/>
      <c r="S419" s="21"/>
    </row>
    <row r="420" spans="9:19" customFormat="1" x14ac:dyDescent="0.2">
      <c r="I420" s="21"/>
      <c r="J420" s="21"/>
      <c r="K420" s="21"/>
      <c r="L420" s="21"/>
      <c r="M420" s="21"/>
      <c r="N420" s="21"/>
      <c r="O420" s="21"/>
      <c r="P420" s="21"/>
      <c r="Q420" s="21"/>
      <c r="R420" s="21"/>
      <c r="S420" s="21"/>
    </row>
    <row r="421" spans="9:19" customFormat="1" x14ac:dyDescent="0.2">
      <c r="I421" s="21"/>
      <c r="J421" s="21"/>
      <c r="K421" s="21"/>
      <c r="L421" s="21"/>
      <c r="M421" s="21"/>
      <c r="N421" s="21"/>
      <c r="O421" s="21"/>
      <c r="P421" s="21"/>
      <c r="Q421" s="21"/>
      <c r="R421" s="21"/>
      <c r="S421" s="21"/>
    </row>
    <row r="422" spans="9:19" customFormat="1" x14ac:dyDescent="0.2">
      <c r="I422" s="21"/>
      <c r="J422" s="21"/>
      <c r="K422" s="21"/>
      <c r="L422" s="21"/>
      <c r="M422" s="21"/>
      <c r="N422" s="21"/>
      <c r="O422" s="21"/>
      <c r="P422" s="21"/>
      <c r="Q422" s="21"/>
      <c r="R422" s="21"/>
      <c r="S422" s="21"/>
    </row>
    <row r="423" spans="9:19" customFormat="1" x14ac:dyDescent="0.2">
      <c r="I423" s="21"/>
      <c r="J423" s="21"/>
      <c r="K423" s="21"/>
      <c r="L423" s="21"/>
      <c r="M423" s="21"/>
      <c r="N423" s="21"/>
      <c r="O423" s="21"/>
      <c r="P423" s="21"/>
      <c r="Q423" s="21"/>
      <c r="R423" s="21"/>
      <c r="S423" s="21"/>
    </row>
    <row r="424" spans="9:19" customFormat="1" x14ac:dyDescent="0.2">
      <c r="I424" s="21"/>
      <c r="J424" s="21"/>
      <c r="K424" s="21"/>
      <c r="L424" s="21"/>
      <c r="M424" s="21"/>
      <c r="N424" s="21"/>
      <c r="O424" s="21"/>
      <c r="P424" s="21"/>
      <c r="Q424" s="21"/>
      <c r="R424" s="21"/>
      <c r="S424" s="21"/>
    </row>
    <row r="425" spans="9:19" customFormat="1" x14ac:dyDescent="0.2">
      <c r="I425" s="21"/>
      <c r="J425" s="21"/>
      <c r="K425" s="21"/>
      <c r="L425" s="21"/>
      <c r="M425" s="21"/>
      <c r="N425" s="21"/>
      <c r="O425" s="21"/>
      <c r="P425" s="21"/>
      <c r="Q425" s="21"/>
      <c r="R425" s="21"/>
      <c r="S425" s="21"/>
    </row>
    <row r="426" spans="9:19" customFormat="1" x14ac:dyDescent="0.2">
      <c r="I426" s="21"/>
      <c r="J426" s="21"/>
      <c r="K426" s="21"/>
      <c r="L426" s="21"/>
      <c r="M426" s="21"/>
      <c r="N426" s="21"/>
      <c r="O426" s="21"/>
      <c r="P426" s="21"/>
      <c r="Q426" s="21"/>
      <c r="R426" s="21"/>
      <c r="S426" s="21"/>
    </row>
    <row r="427" spans="9:19" customFormat="1" x14ac:dyDescent="0.2">
      <c r="I427" s="21"/>
      <c r="J427" s="21"/>
      <c r="K427" s="21"/>
      <c r="L427" s="21"/>
      <c r="M427" s="21"/>
      <c r="N427" s="21"/>
      <c r="O427" s="21"/>
      <c r="P427" s="21"/>
      <c r="Q427" s="21"/>
      <c r="R427" s="21"/>
      <c r="S427" s="21"/>
    </row>
    <row r="428" spans="9:19" customFormat="1" x14ac:dyDescent="0.2">
      <c r="I428" s="21"/>
      <c r="J428" s="21"/>
      <c r="K428" s="21"/>
      <c r="L428" s="21"/>
      <c r="M428" s="21"/>
      <c r="N428" s="21"/>
      <c r="O428" s="21"/>
      <c r="P428" s="21"/>
      <c r="Q428" s="21"/>
      <c r="R428" s="21"/>
      <c r="S428" s="21"/>
    </row>
    <row r="429" spans="9:19" customFormat="1" x14ac:dyDescent="0.2">
      <c r="I429" s="21"/>
      <c r="J429" s="21"/>
      <c r="K429" s="21"/>
      <c r="L429" s="21"/>
      <c r="M429" s="21"/>
      <c r="N429" s="21"/>
      <c r="O429" s="21"/>
      <c r="P429" s="21"/>
      <c r="Q429" s="21"/>
      <c r="R429" s="21"/>
      <c r="S429" s="21"/>
    </row>
    <row r="430" spans="9:19" customFormat="1" x14ac:dyDescent="0.2">
      <c r="I430" s="21"/>
      <c r="J430" s="21"/>
      <c r="K430" s="21"/>
      <c r="L430" s="21"/>
      <c r="M430" s="21"/>
      <c r="N430" s="21"/>
      <c r="O430" s="21"/>
      <c r="P430" s="21"/>
      <c r="Q430" s="21"/>
      <c r="R430" s="21"/>
      <c r="S430" s="21"/>
    </row>
    <row r="431" spans="9:19" customFormat="1" x14ac:dyDescent="0.2">
      <c r="I431" s="21"/>
      <c r="J431" s="21"/>
      <c r="K431" s="21"/>
      <c r="L431" s="21"/>
      <c r="M431" s="21"/>
      <c r="N431" s="21"/>
      <c r="O431" s="21"/>
      <c r="P431" s="21"/>
      <c r="Q431" s="21"/>
      <c r="R431" s="21"/>
      <c r="S431" s="21"/>
    </row>
    <row r="432" spans="9:19" customFormat="1" x14ac:dyDescent="0.2">
      <c r="I432" s="21"/>
      <c r="J432" s="21"/>
      <c r="K432" s="21"/>
      <c r="L432" s="21"/>
      <c r="M432" s="21"/>
      <c r="N432" s="21"/>
      <c r="O432" s="21"/>
      <c r="P432" s="21"/>
      <c r="Q432" s="21"/>
      <c r="R432" s="21"/>
      <c r="S432" s="21"/>
    </row>
    <row r="433" spans="9:19" customFormat="1" x14ac:dyDescent="0.2">
      <c r="I433" s="21"/>
      <c r="J433" s="21"/>
      <c r="K433" s="21"/>
      <c r="L433" s="21"/>
      <c r="M433" s="21"/>
      <c r="N433" s="21"/>
      <c r="O433" s="21"/>
      <c r="P433" s="21"/>
      <c r="Q433" s="21"/>
      <c r="R433" s="21"/>
      <c r="S433" s="21"/>
    </row>
    <row r="434" spans="9:19" customFormat="1" x14ac:dyDescent="0.2">
      <c r="I434" s="21"/>
      <c r="J434" s="21"/>
      <c r="K434" s="21"/>
      <c r="L434" s="21"/>
      <c r="M434" s="21"/>
      <c r="N434" s="21"/>
      <c r="O434" s="21"/>
      <c r="P434" s="21"/>
      <c r="Q434" s="21"/>
      <c r="R434" s="21"/>
      <c r="S434" s="21"/>
    </row>
    <row r="435" spans="9:19" customFormat="1" x14ac:dyDescent="0.2">
      <c r="I435" s="21"/>
      <c r="J435" s="21"/>
      <c r="K435" s="21"/>
      <c r="L435" s="21"/>
      <c r="M435" s="21"/>
      <c r="N435" s="21"/>
      <c r="O435" s="21"/>
      <c r="P435" s="21"/>
      <c r="Q435" s="21"/>
      <c r="R435" s="21"/>
      <c r="S435" s="21"/>
    </row>
    <row r="436" spans="9:19" customFormat="1" x14ac:dyDescent="0.2">
      <c r="I436" s="21"/>
      <c r="J436" s="21"/>
      <c r="K436" s="21"/>
      <c r="L436" s="21"/>
      <c r="M436" s="21"/>
      <c r="N436" s="21"/>
      <c r="O436" s="21"/>
      <c r="P436" s="21"/>
      <c r="Q436" s="21"/>
      <c r="R436" s="21"/>
      <c r="S436" s="21"/>
    </row>
    <row r="437" spans="9:19" customFormat="1" x14ac:dyDescent="0.2">
      <c r="I437" s="21"/>
      <c r="J437" s="21"/>
      <c r="K437" s="21"/>
      <c r="L437" s="21"/>
      <c r="M437" s="21"/>
      <c r="N437" s="21"/>
      <c r="O437" s="21"/>
      <c r="P437" s="21"/>
      <c r="Q437" s="21"/>
      <c r="R437" s="21"/>
      <c r="S437" s="21"/>
    </row>
    <row r="438" spans="9:19" customFormat="1" x14ac:dyDescent="0.2">
      <c r="I438" s="21"/>
      <c r="J438" s="21"/>
      <c r="K438" s="21"/>
      <c r="L438" s="21"/>
      <c r="M438" s="21"/>
      <c r="N438" s="21"/>
      <c r="O438" s="21"/>
      <c r="P438" s="21"/>
      <c r="Q438" s="21"/>
      <c r="R438" s="21"/>
      <c r="S438" s="21"/>
    </row>
    <row r="439" spans="9:19" customFormat="1" x14ac:dyDescent="0.2">
      <c r="I439" s="21"/>
      <c r="J439" s="21"/>
      <c r="K439" s="21"/>
      <c r="L439" s="21"/>
      <c r="M439" s="21"/>
      <c r="N439" s="21"/>
      <c r="O439" s="21"/>
      <c r="P439" s="21"/>
      <c r="Q439" s="21"/>
      <c r="R439" s="21"/>
      <c r="S439" s="21"/>
    </row>
    <row r="440" spans="9:19" customFormat="1" x14ac:dyDescent="0.2">
      <c r="I440" s="21"/>
      <c r="J440" s="21"/>
      <c r="K440" s="21"/>
      <c r="L440" s="21"/>
      <c r="M440" s="21"/>
      <c r="N440" s="21"/>
      <c r="O440" s="21"/>
      <c r="P440" s="21"/>
      <c r="Q440" s="21"/>
      <c r="R440" s="21"/>
      <c r="S440" s="21"/>
    </row>
    <row r="441" spans="9:19" customFormat="1" x14ac:dyDescent="0.2">
      <c r="I441" s="21"/>
      <c r="J441" s="21"/>
      <c r="K441" s="21"/>
      <c r="L441" s="21"/>
      <c r="M441" s="21"/>
      <c r="N441" s="21"/>
      <c r="O441" s="21"/>
      <c r="P441" s="21"/>
      <c r="Q441" s="21"/>
      <c r="R441" s="21"/>
      <c r="S441" s="21"/>
    </row>
    <row r="442" spans="9:19" customFormat="1" x14ac:dyDescent="0.2">
      <c r="I442" s="21"/>
      <c r="J442" s="21"/>
      <c r="K442" s="21"/>
      <c r="L442" s="21"/>
      <c r="M442" s="21"/>
      <c r="N442" s="21"/>
      <c r="O442" s="21"/>
      <c r="P442" s="21"/>
      <c r="Q442" s="21"/>
      <c r="R442" s="21"/>
      <c r="S442" s="21"/>
    </row>
    <row r="443" spans="9:19" customFormat="1" x14ac:dyDescent="0.2">
      <c r="I443" s="21"/>
      <c r="J443" s="21"/>
      <c r="K443" s="21"/>
      <c r="L443" s="21"/>
      <c r="M443" s="21"/>
      <c r="N443" s="21"/>
      <c r="O443" s="21"/>
      <c r="P443" s="21"/>
      <c r="Q443" s="21"/>
      <c r="R443" s="21"/>
      <c r="S443" s="21"/>
    </row>
    <row r="444" spans="9:19" customFormat="1" x14ac:dyDescent="0.2">
      <c r="I444" s="21"/>
      <c r="J444" s="21"/>
      <c r="K444" s="21"/>
      <c r="L444" s="21"/>
      <c r="M444" s="21"/>
      <c r="N444" s="21"/>
      <c r="O444" s="21"/>
      <c r="P444" s="21"/>
      <c r="Q444" s="21"/>
      <c r="R444" s="21"/>
      <c r="S444" s="21"/>
    </row>
    <row r="445" spans="9:19" customFormat="1" x14ac:dyDescent="0.2">
      <c r="I445" s="21"/>
      <c r="J445" s="21"/>
      <c r="K445" s="21"/>
      <c r="L445" s="21"/>
      <c r="M445" s="21"/>
      <c r="N445" s="21"/>
      <c r="O445" s="21"/>
      <c r="P445" s="21"/>
      <c r="Q445" s="21"/>
      <c r="R445" s="21"/>
      <c r="S445" s="21"/>
    </row>
    <row r="446" spans="9:19" customFormat="1" x14ac:dyDescent="0.2">
      <c r="I446" s="21"/>
      <c r="J446" s="21"/>
      <c r="K446" s="21"/>
      <c r="L446" s="21"/>
      <c r="M446" s="21"/>
      <c r="N446" s="21"/>
      <c r="O446" s="21"/>
      <c r="P446" s="21"/>
      <c r="Q446" s="21"/>
      <c r="R446" s="21"/>
      <c r="S446" s="21"/>
    </row>
    <row r="447" spans="9:19" customFormat="1" x14ac:dyDescent="0.2">
      <c r="I447" s="21"/>
      <c r="J447" s="21"/>
      <c r="K447" s="21"/>
      <c r="L447" s="21"/>
      <c r="M447" s="21"/>
      <c r="N447" s="21"/>
      <c r="O447" s="21"/>
      <c r="P447" s="21"/>
      <c r="Q447" s="21"/>
      <c r="R447" s="21"/>
      <c r="S447" s="21"/>
    </row>
    <row r="448" spans="9:19" customFormat="1" x14ac:dyDescent="0.2">
      <c r="I448" s="21"/>
      <c r="J448" s="21"/>
      <c r="K448" s="21"/>
      <c r="L448" s="21"/>
      <c r="M448" s="21"/>
      <c r="N448" s="21"/>
      <c r="O448" s="21"/>
      <c r="P448" s="21"/>
      <c r="Q448" s="21"/>
      <c r="R448" s="21"/>
      <c r="S448" s="21"/>
    </row>
    <row r="449" spans="9:19" customFormat="1" x14ac:dyDescent="0.2">
      <c r="I449" s="21"/>
      <c r="J449" s="21"/>
      <c r="K449" s="21"/>
      <c r="L449" s="21"/>
      <c r="M449" s="21"/>
      <c r="N449" s="21"/>
      <c r="O449" s="21"/>
      <c r="P449" s="21"/>
      <c r="Q449" s="21"/>
      <c r="R449" s="21"/>
      <c r="S449" s="21"/>
    </row>
    <row r="450" spans="9:19" customFormat="1" x14ac:dyDescent="0.2">
      <c r="I450" s="21"/>
      <c r="J450" s="21"/>
      <c r="K450" s="21"/>
      <c r="L450" s="21"/>
      <c r="M450" s="21"/>
      <c r="N450" s="21"/>
      <c r="O450" s="21"/>
      <c r="P450" s="21"/>
      <c r="Q450" s="21"/>
      <c r="R450" s="21"/>
      <c r="S450" s="21"/>
    </row>
    <row r="451" spans="9:19" customFormat="1" x14ac:dyDescent="0.2">
      <c r="I451" s="21"/>
      <c r="J451" s="21"/>
      <c r="K451" s="21"/>
      <c r="L451" s="21"/>
      <c r="M451" s="21"/>
      <c r="N451" s="21"/>
      <c r="O451" s="21"/>
      <c r="P451" s="21"/>
      <c r="Q451" s="21"/>
      <c r="R451" s="21"/>
      <c r="S451" s="21"/>
    </row>
    <row r="452" spans="9:19" customFormat="1" x14ac:dyDescent="0.2">
      <c r="I452" s="21"/>
      <c r="J452" s="21"/>
      <c r="K452" s="21"/>
      <c r="L452" s="21"/>
      <c r="M452" s="21"/>
      <c r="N452" s="21"/>
      <c r="O452" s="21"/>
      <c r="P452" s="21"/>
      <c r="Q452" s="21"/>
      <c r="R452" s="21"/>
      <c r="S452" s="21"/>
    </row>
    <row r="453" spans="9:19" customFormat="1" x14ac:dyDescent="0.2">
      <c r="I453" s="21"/>
      <c r="J453" s="21"/>
      <c r="K453" s="21"/>
      <c r="L453" s="21"/>
      <c r="M453" s="21"/>
      <c r="N453" s="21"/>
      <c r="O453" s="21"/>
      <c r="P453" s="21"/>
      <c r="Q453" s="21"/>
      <c r="R453" s="21"/>
      <c r="S453" s="21"/>
    </row>
    <row r="454" spans="9:19" customFormat="1" x14ac:dyDescent="0.2">
      <c r="I454" s="21"/>
      <c r="J454" s="21"/>
      <c r="K454" s="21"/>
      <c r="L454" s="21"/>
      <c r="M454" s="21"/>
      <c r="N454" s="21"/>
      <c r="O454" s="21"/>
      <c r="P454" s="21"/>
      <c r="Q454" s="21"/>
      <c r="R454" s="21"/>
      <c r="S454" s="21"/>
    </row>
    <row r="455" spans="9:19" customFormat="1" x14ac:dyDescent="0.2">
      <c r="I455" s="21"/>
      <c r="J455" s="21"/>
      <c r="K455" s="21"/>
      <c r="L455" s="21"/>
      <c r="M455" s="21"/>
      <c r="N455" s="21"/>
      <c r="O455" s="21"/>
      <c r="P455" s="21"/>
      <c r="Q455" s="21"/>
      <c r="R455" s="21"/>
      <c r="S455" s="21"/>
    </row>
    <row r="456" spans="9:19" customFormat="1" x14ac:dyDescent="0.2">
      <c r="I456" s="21"/>
      <c r="J456" s="21"/>
      <c r="K456" s="21"/>
      <c r="L456" s="21"/>
      <c r="M456" s="21"/>
      <c r="N456" s="21"/>
      <c r="O456" s="21"/>
      <c r="P456" s="21"/>
      <c r="Q456" s="21"/>
      <c r="R456" s="21"/>
      <c r="S456" s="21"/>
    </row>
    <row r="457" spans="9:19" customFormat="1" x14ac:dyDescent="0.2">
      <c r="I457" s="21"/>
      <c r="J457" s="21"/>
      <c r="K457" s="21"/>
      <c r="L457" s="21"/>
      <c r="M457" s="21"/>
      <c r="N457" s="21"/>
      <c r="O457" s="21"/>
      <c r="P457" s="21"/>
      <c r="Q457" s="21"/>
      <c r="R457" s="21"/>
      <c r="S457" s="21"/>
    </row>
    <row r="458" spans="9:19" customFormat="1" x14ac:dyDescent="0.2">
      <c r="I458" s="21"/>
      <c r="J458" s="21"/>
      <c r="K458" s="21"/>
      <c r="L458" s="21"/>
      <c r="M458" s="21"/>
      <c r="N458" s="21"/>
      <c r="O458" s="21"/>
      <c r="P458" s="21"/>
      <c r="Q458" s="21"/>
      <c r="R458" s="21"/>
      <c r="S458" s="21"/>
    </row>
    <row r="459" spans="9:19" customFormat="1" x14ac:dyDescent="0.2">
      <c r="I459" s="21"/>
      <c r="J459" s="21"/>
      <c r="K459" s="21"/>
      <c r="L459" s="21"/>
      <c r="M459" s="21"/>
      <c r="N459" s="21"/>
      <c r="O459" s="21"/>
      <c r="P459" s="21"/>
      <c r="Q459" s="21"/>
      <c r="R459" s="21"/>
      <c r="S459" s="21"/>
    </row>
    <row r="460" spans="9:19" customFormat="1" x14ac:dyDescent="0.2">
      <c r="I460" s="21"/>
      <c r="J460" s="21"/>
      <c r="K460" s="21"/>
      <c r="L460" s="21"/>
      <c r="M460" s="21"/>
      <c r="N460" s="21"/>
      <c r="O460" s="21"/>
      <c r="P460" s="21"/>
      <c r="Q460" s="21"/>
      <c r="R460" s="21"/>
      <c r="S460" s="21"/>
    </row>
    <row r="461" spans="9:19" customFormat="1" x14ac:dyDescent="0.2">
      <c r="I461" s="21"/>
      <c r="J461" s="21"/>
      <c r="K461" s="21"/>
      <c r="L461" s="21"/>
      <c r="M461" s="21"/>
      <c r="N461" s="21"/>
      <c r="O461" s="21"/>
      <c r="P461" s="21"/>
      <c r="Q461" s="21"/>
      <c r="R461" s="21"/>
      <c r="S461" s="21"/>
    </row>
    <row r="462" spans="9:19" customFormat="1" x14ac:dyDescent="0.2">
      <c r="I462" s="21"/>
      <c r="J462" s="21"/>
      <c r="K462" s="21"/>
      <c r="L462" s="21"/>
      <c r="M462" s="21"/>
      <c r="N462" s="21"/>
      <c r="O462" s="21"/>
      <c r="P462" s="21"/>
      <c r="Q462" s="21"/>
      <c r="R462" s="21"/>
      <c r="S462" s="21"/>
    </row>
    <row r="463" spans="9:19" customFormat="1" x14ac:dyDescent="0.2">
      <c r="I463" s="21"/>
      <c r="J463" s="21"/>
      <c r="K463" s="21"/>
      <c r="L463" s="21"/>
      <c r="M463" s="21"/>
      <c r="N463" s="21"/>
      <c r="O463" s="21"/>
      <c r="P463" s="21"/>
      <c r="Q463" s="21"/>
      <c r="R463" s="21"/>
      <c r="S463" s="21"/>
    </row>
    <row r="464" spans="9:19" customFormat="1" x14ac:dyDescent="0.2">
      <c r="I464" s="21"/>
      <c r="J464" s="21"/>
      <c r="K464" s="21"/>
      <c r="L464" s="21"/>
      <c r="M464" s="21"/>
      <c r="N464" s="21"/>
      <c r="O464" s="21"/>
      <c r="P464" s="21"/>
      <c r="Q464" s="21"/>
      <c r="R464" s="21"/>
      <c r="S464" s="21"/>
    </row>
    <row r="465" spans="9:19" customFormat="1" x14ac:dyDescent="0.2">
      <c r="I465" s="21"/>
      <c r="J465" s="21"/>
      <c r="K465" s="21"/>
      <c r="L465" s="21"/>
      <c r="M465" s="21"/>
      <c r="N465" s="21"/>
      <c r="O465" s="21"/>
      <c r="P465" s="21"/>
      <c r="Q465" s="21"/>
      <c r="R465" s="21"/>
      <c r="S465" s="21"/>
    </row>
    <row r="466" spans="9:19" customFormat="1" x14ac:dyDescent="0.2">
      <c r="I466" s="21"/>
      <c r="J466" s="21"/>
      <c r="K466" s="21"/>
      <c r="L466" s="21"/>
      <c r="M466" s="21"/>
      <c r="N466" s="21"/>
      <c r="O466" s="21"/>
      <c r="P466" s="21"/>
      <c r="Q466" s="21"/>
      <c r="R466" s="21"/>
      <c r="S466" s="21"/>
    </row>
    <row r="467" spans="9:19" customFormat="1" x14ac:dyDescent="0.2">
      <c r="I467" s="21"/>
      <c r="J467" s="21"/>
      <c r="K467" s="21"/>
      <c r="L467" s="21"/>
      <c r="M467" s="21"/>
      <c r="N467" s="21"/>
      <c r="O467" s="21"/>
      <c r="P467" s="21"/>
      <c r="Q467" s="21"/>
      <c r="R467" s="21"/>
      <c r="S467" s="21"/>
    </row>
    <row r="468" spans="9:19" customFormat="1" x14ac:dyDescent="0.2">
      <c r="I468" s="21"/>
      <c r="J468" s="21"/>
      <c r="K468" s="21"/>
      <c r="L468" s="21"/>
      <c r="M468" s="21"/>
      <c r="N468" s="21"/>
      <c r="O468" s="21"/>
      <c r="P468" s="21"/>
      <c r="Q468" s="21"/>
      <c r="R468" s="21"/>
      <c r="S468" s="21"/>
    </row>
    <row r="469" spans="9:19" customFormat="1" x14ac:dyDescent="0.2">
      <c r="I469" s="21"/>
      <c r="J469" s="21"/>
      <c r="K469" s="21"/>
      <c r="L469" s="21"/>
      <c r="M469" s="21"/>
      <c r="N469" s="21"/>
      <c r="O469" s="21"/>
      <c r="P469" s="21"/>
      <c r="Q469" s="21"/>
      <c r="R469" s="21"/>
      <c r="S469" s="21"/>
    </row>
    <row r="470" spans="9:19" customFormat="1" x14ac:dyDescent="0.2">
      <c r="I470" s="21"/>
      <c r="J470" s="21"/>
      <c r="K470" s="21"/>
      <c r="L470" s="21"/>
      <c r="M470" s="21"/>
      <c r="N470" s="21"/>
      <c r="O470" s="21"/>
      <c r="P470" s="21"/>
      <c r="Q470" s="21"/>
      <c r="R470" s="21"/>
      <c r="S470" s="21"/>
    </row>
    <row r="471" spans="9:19" customFormat="1" x14ac:dyDescent="0.2">
      <c r="I471" s="21"/>
      <c r="J471" s="21"/>
      <c r="K471" s="21"/>
      <c r="L471" s="21"/>
      <c r="M471" s="21"/>
      <c r="N471" s="21"/>
      <c r="O471" s="21"/>
      <c r="P471" s="21"/>
      <c r="Q471" s="21"/>
      <c r="R471" s="21"/>
      <c r="S471" s="21"/>
    </row>
    <row r="472" spans="9:19" customFormat="1" x14ac:dyDescent="0.2">
      <c r="I472" s="21"/>
      <c r="J472" s="21"/>
      <c r="K472" s="21"/>
      <c r="L472" s="21"/>
      <c r="M472" s="21"/>
      <c r="N472" s="21"/>
      <c r="O472" s="21"/>
      <c r="P472" s="21"/>
      <c r="Q472" s="21"/>
      <c r="R472" s="21"/>
      <c r="S472" s="21"/>
    </row>
    <row r="473" spans="9:19" customFormat="1" x14ac:dyDescent="0.2">
      <c r="I473" s="21"/>
      <c r="J473" s="21"/>
      <c r="K473" s="21"/>
      <c r="L473" s="21"/>
      <c r="M473" s="21"/>
      <c r="N473" s="21"/>
      <c r="O473" s="21"/>
      <c r="P473" s="21"/>
      <c r="Q473" s="21"/>
      <c r="R473" s="21"/>
      <c r="S473" s="21"/>
    </row>
    <row r="474" spans="9:19" customFormat="1" x14ac:dyDescent="0.2">
      <c r="I474" s="21"/>
      <c r="J474" s="21"/>
      <c r="K474" s="21"/>
      <c r="L474" s="21"/>
      <c r="M474" s="21"/>
      <c r="N474" s="21"/>
      <c r="O474" s="21"/>
      <c r="P474" s="21"/>
      <c r="Q474" s="21"/>
      <c r="R474" s="21"/>
      <c r="S474" s="21"/>
    </row>
    <row r="475" spans="9:19" customFormat="1" x14ac:dyDescent="0.2">
      <c r="I475" s="21"/>
      <c r="J475" s="21"/>
      <c r="K475" s="21"/>
      <c r="L475" s="21"/>
      <c r="M475" s="21"/>
      <c r="N475" s="21"/>
      <c r="O475" s="21"/>
      <c r="P475" s="21"/>
      <c r="Q475" s="21"/>
      <c r="R475" s="21"/>
      <c r="S475" s="21"/>
    </row>
    <row r="476" spans="9:19" customFormat="1" x14ac:dyDescent="0.2">
      <c r="I476" s="21"/>
      <c r="J476" s="21"/>
      <c r="K476" s="21"/>
      <c r="L476" s="21"/>
      <c r="M476" s="21"/>
      <c r="N476" s="21"/>
      <c r="O476" s="21"/>
      <c r="P476" s="21"/>
      <c r="Q476" s="21"/>
      <c r="R476" s="21"/>
      <c r="S476" s="21"/>
    </row>
    <row r="477" spans="9:19" customFormat="1" x14ac:dyDescent="0.2">
      <c r="I477" s="21"/>
      <c r="J477" s="21"/>
      <c r="K477" s="21"/>
      <c r="L477" s="21"/>
      <c r="M477" s="21"/>
      <c r="N477" s="21"/>
      <c r="O477" s="21"/>
      <c r="P477" s="21"/>
      <c r="Q477" s="21"/>
      <c r="R477" s="21"/>
      <c r="S477" s="21"/>
    </row>
    <row r="478" spans="9:19" customFormat="1" x14ac:dyDescent="0.2">
      <c r="I478" s="21"/>
      <c r="J478" s="21"/>
      <c r="K478" s="21"/>
      <c r="L478" s="21"/>
      <c r="M478" s="21"/>
      <c r="N478" s="21"/>
      <c r="O478" s="21"/>
      <c r="P478" s="21"/>
      <c r="Q478" s="21"/>
      <c r="R478" s="21"/>
      <c r="S478" s="21"/>
    </row>
    <row r="479" spans="9:19" customFormat="1" x14ac:dyDescent="0.2">
      <c r="I479" s="21"/>
      <c r="J479" s="21"/>
      <c r="K479" s="21"/>
      <c r="L479" s="21"/>
      <c r="M479" s="21"/>
      <c r="N479" s="21"/>
      <c r="O479" s="21"/>
      <c r="P479" s="21"/>
      <c r="Q479" s="21"/>
      <c r="R479" s="21"/>
      <c r="S479" s="21"/>
    </row>
    <row r="480" spans="9:19" customFormat="1" x14ac:dyDescent="0.2">
      <c r="I480" s="21"/>
      <c r="J480" s="21"/>
      <c r="K480" s="21"/>
      <c r="L480" s="21"/>
      <c r="M480" s="21"/>
      <c r="N480" s="21"/>
      <c r="O480" s="21"/>
      <c r="P480" s="21"/>
      <c r="Q480" s="21"/>
      <c r="R480" s="21"/>
      <c r="S480" s="21"/>
    </row>
    <row r="481" spans="9:19" customFormat="1" x14ac:dyDescent="0.2">
      <c r="I481" s="21"/>
      <c r="J481" s="21"/>
      <c r="K481" s="21"/>
      <c r="L481" s="21"/>
      <c r="M481" s="21"/>
      <c r="N481" s="21"/>
      <c r="O481" s="21"/>
      <c r="P481" s="21"/>
      <c r="Q481" s="21"/>
      <c r="R481" s="21"/>
      <c r="S481" s="21"/>
    </row>
    <row r="482" spans="9:19" customFormat="1" x14ac:dyDescent="0.2">
      <c r="I482" s="21"/>
      <c r="J482" s="21"/>
      <c r="K482" s="21"/>
      <c r="L482" s="21"/>
      <c r="M482" s="21"/>
      <c r="N482" s="21"/>
      <c r="O482" s="21"/>
      <c r="P482" s="21"/>
      <c r="Q482" s="21"/>
      <c r="R482" s="21"/>
      <c r="S482" s="21"/>
    </row>
    <row r="483" spans="9:19" customFormat="1" x14ac:dyDescent="0.2">
      <c r="I483" s="21"/>
      <c r="J483" s="21"/>
      <c r="K483" s="21"/>
      <c r="L483" s="21"/>
      <c r="M483" s="21"/>
      <c r="N483" s="21"/>
      <c r="O483" s="21"/>
      <c r="P483" s="21"/>
      <c r="Q483" s="21"/>
      <c r="R483" s="21"/>
      <c r="S483" s="21"/>
    </row>
    <row r="484" spans="9:19" customFormat="1" x14ac:dyDescent="0.2">
      <c r="I484" s="21"/>
      <c r="J484" s="21"/>
      <c r="K484" s="21"/>
      <c r="L484" s="21"/>
      <c r="M484" s="21"/>
      <c r="N484" s="21"/>
      <c r="O484" s="21"/>
      <c r="P484" s="21"/>
      <c r="Q484" s="21"/>
      <c r="R484" s="21"/>
      <c r="S484" s="21"/>
    </row>
    <row r="485" spans="9:19" customFormat="1" x14ac:dyDescent="0.2">
      <c r="I485" s="21"/>
      <c r="J485" s="21"/>
      <c r="K485" s="21"/>
      <c r="L485" s="21"/>
      <c r="M485" s="21"/>
      <c r="N485" s="21"/>
      <c r="O485" s="21"/>
      <c r="P485" s="21"/>
      <c r="Q485" s="21"/>
      <c r="R485" s="21"/>
      <c r="S485" s="21"/>
    </row>
    <row r="486" spans="9:19" customFormat="1" x14ac:dyDescent="0.2">
      <c r="I486" s="21"/>
      <c r="J486" s="21"/>
      <c r="K486" s="21"/>
      <c r="L486" s="21"/>
      <c r="M486" s="21"/>
      <c r="N486" s="21"/>
      <c r="O486" s="21"/>
      <c r="P486" s="21"/>
      <c r="Q486" s="21"/>
      <c r="R486" s="21"/>
      <c r="S486" s="21"/>
    </row>
    <row r="487" spans="9:19" customFormat="1" x14ac:dyDescent="0.2">
      <c r="I487" s="21"/>
      <c r="J487" s="21"/>
      <c r="K487" s="21"/>
      <c r="L487" s="21"/>
      <c r="M487" s="21"/>
      <c r="N487" s="21"/>
      <c r="O487" s="21"/>
      <c r="P487" s="21"/>
      <c r="Q487" s="21"/>
      <c r="R487" s="21"/>
      <c r="S487" s="21"/>
    </row>
    <row r="488" spans="9:19" customFormat="1" x14ac:dyDescent="0.2">
      <c r="I488" s="21"/>
      <c r="J488" s="21"/>
      <c r="K488" s="21"/>
      <c r="L488" s="21"/>
      <c r="M488" s="21"/>
      <c r="N488" s="21"/>
      <c r="O488" s="21"/>
      <c r="P488" s="21"/>
      <c r="Q488" s="21"/>
      <c r="R488" s="21"/>
      <c r="S488" s="21"/>
    </row>
    <row r="489" spans="9:19" customFormat="1" x14ac:dyDescent="0.2">
      <c r="I489" s="21"/>
      <c r="J489" s="21"/>
      <c r="K489" s="21"/>
      <c r="L489" s="21"/>
      <c r="M489" s="21"/>
      <c r="N489" s="21"/>
      <c r="O489" s="21"/>
      <c r="P489" s="21"/>
      <c r="Q489" s="21"/>
      <c r="R489" s="21"/>
      <c r="S489" s="21"/>
    </row>
    <row r="490" spans="9:19" customFormat="1" x14ac:dyDescent="0.2">
      <c r="I490" s="21"/>
      <c r="J490" s="21"/>
      <c r="K490" s="21"/>
      <c r="L490" s="21"/>
      <c r="M490" s="21"/>
      <c r="N490" s="21"/>
      <c r="O490" s="21"/>
      <c r="P490" s="21"/>
      <c r="Q490" s="21"/>
      <c r="R490" s="21"/>
      <c r="S490" s="21"/>
    </row>
    <row r="491" spans="9:19" customFormat="1" x14ac:dyDescent="0.2">
      <c r="I491" s="21"/>
      <c r="J491" s="21"/>
      <c r="K491" s="21"/>
      <c r="L491" s="21"/>
      <c r="M491" s="21"/>
      <c r="N491" s="21"/>
      <c r="O491" s="21"/>
      <c r="P491" s="21"/>
      <c r="Q491" s="21"/>
      <c r="R491" s="21"/>
      <c r="S491" s="21"/>
    </row>
    <row r="492" spans="9:19" customFormat="1" x14ac:dyDescent="0.2">
      <c r="I492" s="21"/>
      <c r="J492" s="21"/>
      <c r="K492" s="21"/>
      <c r="L492" s="21"/>
      <c r="M492" s="21"/>
      <c r="N492" s="21"/>
      <c r="O492" s="21"/>
      <c r="P492" s="21"/>
      <c r="Q492" s="21"/>
      <c r="R492" s="21"/>
      <c r="S492" s="21"/>
    </row>
    <row r="493" spans="9:19" customFormat="1" x14ac:dyDescent="0.2">
      <c r="I493" s="21"/>
      <c r="J493" s="21"/>
      <c r="K493" s="21"/>
      <c r="L493" s="21"/>
      <c r="M493" s="21"/>
      <c r="N493" s="21"/>
      <c r="O493" s="21"/>
      <c r="P493" s="21"/>
      <c r="Q493" s="21"/>
      <c r="R493" s="21"/>
      <c r="S493" s="21"/>
    </row>
    <row r="494" spans="9:19" customFormat="1" x14ac:dyDescent="0.2">
      <c r="I494" s="21"/>
      <c r="J494" s="21"/>
      <c r="K494" s="21"/>
      <c r="L494" s="21"/>
      <c r="M494" s="21"/>
      <c r="N494" s="21"/>
      <c r="O494" s="21"/>
      <c r="P494" s="21"/>
      <c r="Q494" s="21"/>
      <c r="R494" s="21"/>
      <c r="S494" s="21"/>
    </row>
    <row r="495" spans="9:19" customFormat="1" x14ac:dyDescent="0.2">
      <c r="I495" s="21"/>
      <c r="J495" s="21"/>
      <c r="K495" s="21"/>
      <c r="L495" s="21"/>
      <c r="M495" s="21"/>
      <c r="N495" s="21"/>
      <c r="O495" s="21"/>
      <c r="P495" s="21"/>
      <c r="Q495" s="21"/>
      <c r="R495" s="21"/>
      <c r="S495" s="21"/>
    </row>
    <row r="496" spans="9:19" customFormat="1" x14ac:dyDescent="0.2">
      <c r="I496" s="21"/>
      <c r="J496" s="21"/>
      <c r="K496" s="21"/>
      <c r="L496" s="21"/>
      <c r="M496" s="21"/>
      <c r="N496" s="21"/>
      <c r="O496" s="21"/>
      <c r="P496" s="21"/>
      <c r="Q496" s="21"/>
      <c r="R496" s="21"/>
      <c r="S496" s="21"/>
    </row>
    <row r="497" spans="9:19" customFormat="1" x14ac:dyDescent="0.2">
      <c r="I497" s="21"/>
      <c r="J497" s="21"/>
      <c r="K497" s="21"/>
      <c r="L497" s="21"/>
      <c r="M497" s="21"/>
      <c r="N497" s="21"/>
      <c r="O497" s="21"/>
      <c r="P497" s="21"/>
      <c r="Q497" s="21"/>
      <c r="R497" s="21"/>
      <c r="S497" s="21"/>
    </row>
    <row r="498" spans="9:19" customFormat="1" x14ac:dyDescent="0.2">
      <c r="I498" s="21"/>
      <c r="J498" s="21"/>
      <c r="K498" s="21"/>
      <c r="L498" s="21"/>
      <c r="M498" s="21"/>
      <c r="N498" s="21"/>
      <c r="O498" s="21"/>
      <c r="P498" s="21"/>
      <c r="Q498" s="21"/>
      <c r="R498" s="21"/>
      <c r="S498" s="21"/>
    </row>
    <row r="499" spans="9:19" customFormat="1" x14ac:dyDescent="0.2">
      <c r="I499" s="21"/>
      <c r="J499" s="21"/>
      <c r="K499" s="21"/>
      <c r="L499" s="21"/>
      <c r="M499" s="21"/>
      <c r="N499" s="21"/>
      <c r="O499" s="21"/>
      <c r="P499" s="21"/>
      <c r="Q499" s="21"/>
      <c r="R499" s="21"/>
      <c r="S499" s="21"/>
    </row>
    <row r="500" spans="9:19" customFormat="1" x14ac:dyDescent="0.2">
      <c r="I500" s="21"/>
      <c r="J500" s="21"/>
      <c r="K500" s="21"/>
      <c r="L500" s="21"/>
      <c r="M500" s="21"/>
      <c r="N500" s="21"/>
      <c r="O500" s="21"/>
      <c r="P500" s="21"/>
      <c r="Q500" s="21"/>
      <c r="R500" s="21"/>
      <c r="S500" s="21"/>
    </row>
    <row r="501" spans="9:19" customFormat="1" x14ac:dyDescent="0.2">
      <c r="I501" s="21"/>
      <c r="J501" s="21"/>
      <c r="K501" s="21"/>
      <c r="L501" s="21"/>
      <c r="M501" s="21"/>
      <c r="N501" s="21"/>
      <c r="O501" s="21"/>
      <c r="P501" s="21"/>
      <c r="Q501" s="21"/>
      <c r="R501" s="21"/>
      <c r="S501" s="21"/>
    </row>
    <row r="502" spans="9:19" customFormat="1" x14ac:dyDescent="0.2">
      <c r="I502" s="21"/>
      <c r="J502" s="21"/>
      <c r="K502" s="21"/>
      <c r="L502" s="21"/>
      <c r="M502" s="21"/>
      <c r="N502" s="21"/>
      <c r="O502" s="21"/>
      <c r="P502" s="21"/>
      <c r="Q502" s="21"/>
      <c r="R502" s="21"/>
      <c r="S502" s="21"/>
    </row>
    <row r="503" spans="9:19" customFormat="1" x14ac:dyDescent="0.2">
      <c r="I503" s="21"/>
      <c r="J503" s="21"/>
      <c r="K503" s="21"/>
      <c r="L503" s="21"/>
      <c r="M503" s="21"/>
      <c r="N503" s="21"/>
      <c r="O503" s="21"/>
      <c r="P503" s="21"/>
      <c r="Q503" s="21"/>
      <c r="R503" s="21"/>
      <c r="S503" s="21"/>
    </row>
    <row r="504" spans="9:19" customFormat="1" x14ac:dyDescent="0.2">
      <c r="I504" s="21"/>
      <c r="J504" s="21"/>
      <c r="K504" s="21"/>
      <c r="L504" s="21"/>
      <c r="M504" s="21"/>
      <c r="N504" s="21"/>
      <c r="O504" s="21"/>
      <c r="P504" s="21"/>
      <c r="Q504" s="21"/>
      <c r="R504" s="21"/>
      <c r="S504" s="21"/>
    </row>
    <row r="505" spans="9:19" customFormat="1" x14ac:dyDescent="0.2">
      <c r="I505" s="21"/>
      <c r="J505" s="21"/>
      <c r="K505" s="21"/>
      <c r="L505" s="21"/>
      <c r="M505" s="21"/>
      <c r="N505" s="21"/>
      <c r="O505" s="21"/>
      <c r="P505" s="21"/>
      <c r="Q505" s="21"/>
      <c r="R505" s="21"/>
      <c r="S505" s="21"/>
    </row>
    <row r="506" spans="9:19" customFormat="1" x14ac:dyDescent="0.2">
      <c r="I506" s="21"/>
      <c r="J506" s="21"/>
      <c r="K506" s="21"/>
      <c r="L506" s="21"/>
      <c r="M506" s="21"/>
      <c r="N506" s="21"/>
      <c r="O506" s="21"/>
      <c r="P506" s="21"/>
      <c r="Q506" s="21"/>
      <c r="R506" s="21"/>
      <c r="S506" s="21"/>
    </row>
    <row r="507" spans="9:19" customFormat="1" x14ac:dyDescent="0.2">
      <c r="I507" s="21"/>
      <c r="J507" s="21"/>
      <c r="K507" s="21"/>
      <c r="L507" s="21"/>
      <c r="M507" s="21"/>
      <c r="N507" s="21"/>
      <c r="O507" s="21"/>
      <c r="P507" s="21"/>
      <c r="Q507" s="21"/>
      <c r="R507" s="21"/>
      <c r="S507" s="21"/>
    </row>
    <row r="508" spans="9:19" customFormat="1" x14ac:dyDescent="0.2">
      <c r="I508" s="21"/>
      <c r="J508" s="21"/>
      <c r="K508" s="21"/>
      <c r="L508" s="21"/>
      <c r="M508" s="21"/>
      <c r="N508" s="21"/>
      <c r="O508" s="21"/>
      <c r="P508" s="21"/>
      <c r="Q508" s="21"/>
      <c r="R508" s="21"/>
      <c r="S508" s="21"/>
    </row>
    <row r="509" spans="9:19" customFormat="1" x14ac:dyDescent="0.2">
      <c r="I509" s="21"/>
      <c r="J509" s="21"/>
      <c r="K509" s="21"/>
      <c r="L509" s="21"/>
      <c r="M509" s="21"/>
      <c r="N509" s="21"/>
      <c r="O509" s="21"/>
      <c r="P509" s="21"/>
      <c r="Q509" s="21"/>
      <c r="R509" s="21"/>
      <c r="S509" s="21"/>
    </row>
    <row r="510" spans="9:19" customFormat="1" x14ac:dyDescent="0.2">
      <c r="I510" s="21"/>
      <c r="J510" s="21"/>
      <c r="K510" s="21"/>
      <c r="L510" s="21"/>
      <c r="M510" s="21"/>
      <c r="N510" s="21"/>
      <c r="O510" s="21"/>
      <c r="P510" s="21"/>
      <c r="Q510" s="21"/>
      <c r="R510" s="21"/>
      <c r="S510" s="21"/>
    </row>
    <row r="511" spans="9:19" customFormat="1" x14ac:dyDescent="0.2">
      <c r="I511" s="21"/>
      <c r="J511" s="21"/>
      <c r="K511" s="21"/>
      <c r="L511" s="21"/>
      <c r="M511" s="21"/>
      <c r="N511" s="21"/>
      <c r="O511" s="21"/>
      <c r="P511" s="21"/>
      <c r="Q511" s="21"/>
      <c r="R511" s="21"/>
      <c r="S511" s="21"/>
    </row>
    <row r="512" spans="9:19" customFormat="1" x14ac:dyDescent="0.2">
      <c r="I512" s="21"/>
      <c r="J512" s="21"/>
      <c r="K512" s="21"/>
      <c r="L512" s="21"/>
      <c r="M512" s="21"/>
      <c r="N512" s="21"/>
      <c r="O512" s="21"/>
      <c r="P512" s="21"/>
      <c r="Q512" s="21"/>
      <c r="R512" s="21"/>
      <c r="S512" s="21"/>
    </row>
    <row r="513" spans="9:19" customFormat="1" x14ac:dyDescent="0.2">
      <c r="I513" s="21"/>
      <c r="J513" s="21"/>
      <c r="K513" s="21"/>
      <c r="L513" s="21"/>
      <c r="M513" s="21"/>
      <c r="N513" s="21"/>
      <c r="O513" s="21"/>
      <c r="P513" s="21"/>
      <c r="Q513" s="21"/>
      <c r="R513" s="21"/>
      <c r="S513" s="21"/>
    </row>
    <row r="514" spans="9:19" customFormat="1" x14ac:dyDescent="0.2">
      <c r="I514" s="21"/>
      <c r="J514" s="21"/>
      <c r="K514" s="21"/>
      <c r="L514" s="21"/>
      <c r="M514" s="21"/>
      <c r="N514" s="21"/>
      <c r="O514" s="21"/>
      <c r="P514" s="21"/>
      <c r="Q514" s="21"/>
      <c r="R514" s="21"/>
      <c r="S514" s="21"/>
    </row>
    <row r="515" spans="9:19" customFormat="1" x14ac:dyDescent="0.2">
      <c r="I515" s="21"/>
      <c r="J515" s="21"/>
      <c r="K515" s="21"/>
      <c r="L515" s="21"/>
      <c r="M515" s="21"/>
      <c r="N515" s="21"/>
      <c r="O515" s="21"/>
      <c r="P515" s="21"/>
      <c r="Q515" s="21"/>
      <c r="R515" s="21"/>
      <c r="S515" s="21"/>
    </row>
    <row r="516" spans="9:19" customFormat="1" x14ac:dyDescent="0.2">
      <c r="I516" s="21"/>
      <c r="J516" s="21"/>
      <c r="K516" s="21"/>
      <c r="L516" s="21"/>
      <c r="M516" s="21"/>
      <c r="N516" s="21"/>
      <c r="O516" s="21"/>
      <c r="P516" s="21"/>
      <c r="Q516" s="21"/>
      <c r="R516" s="21"/>
      <c r="S516" s="21"/>
    </row>
    <row r="517" spans="9:19" customFormat="1" x14ac:dyDescent="0.2">
      <c r="I517" s="21"/>
      <c r="J517" s="21"/>
      <c r="K517" s="21"/>
      <c r="L517" s="21"/>
      <c r="M517" s="21"/>
      <c r="N517" s="21"/>
      <c r="O517" s="21"/>
      <c r="P517" s="21"/>
      <c r="Q517" s="21"/>
      <c r="R517" s="21"/>
      <c r="S517" s="21"/>
    </row>
    <row r="518" spans="9:19" customFormat="1" x14ac:dyDescent="0.2">
      <c r="I518" s="21"/>
      <c r="J518" s="21"/>
      <c r="K518" s="21"/>
      <c r="L518" s="21"/>
      <c r="M518" s="21"/>
      <c r="N518" s="21"/>
      <c r="O518" s="21"/>
      <c r="P518" s="21"/>
      <c r="Q518" s="21"/>
      <c r="R518" s="21"/>
      <c r="S518" s="21"/>
    </row>
    <row r="519" spans="9:19" customFormat="1" x14ac:dyDescent="0.2">
      <c r="I519" s="21"/>
      <c r="J519" s="21"/>
      <c r="K519" s="21"/>
      <c r="L519" s="21"/>
      <c r="M519" s="21"/>
      <c r="N519" s="21"/>
      <c r="O519" s="21"/>
      <c r="P519" s="21"/>
      <c r="Q519" s="21"/>
      <c r="R519" s="21"/>
      <c r="S519" s="21"/>
    </row>
    <row r="520" spans="9:19" customFormat="1" x14ac:dyDescent="0.2">
      <c r="I520" s="21"/>
      <c r="J520" s="21"/>
      <c r="K520" s="21"/>
      <c r="L520" s="21"/>
      <c r="M520" s="21"/>
      <c r="N520" s="21"/>
      <c r="O520" s="21"/>
      <c r="P520" s="21"/>
      <c r="Q520" s="21"/>
      <c r="R520" s="21"/>
      <c r="S520" s="21"/>
    </row>
    <row r="521" spans="9:19" customFormat="1" x14ac:dyDescent="0.2">
      <c r="I521" s="21"/>
      <c r="J521" s="21"/>
      <c r="K521" s="21"/>
      <c r="L521" s="21"/>
      <c r="M521" s="21"/>
      <c r="N521" s="21"/>
      <c r="O521" s="21"/>
      <c r="P521" s="21"/>
      <c r="Q521" s="21"/>
      <c r="R521" s="21"/>
      <c r="S521" s="21"/>
    </row>
    <row r="522" spans="9:19" customFormat="1" x14ac:dyDescent="0.2">
      <c r="I522" s="21"/>
      <c r="J522" s="21"/>
      <c r="K522" s="21"/>
      <c r="L522" s="21"/>
      <c r="M522" s="21"/>
      <c r="N522" s="21"/>
      <c r="O522" s="21"/>
      <c r="P522" s="21"/>
      <c r="Q522" s="21"/>
      <c r="R522" s="21"/>
      <c r="S522" s="21"/>
    </row>
    <row r="523" spans="9:19" customFormat="1" x14ac:dyDescent="0.2">
      <c r="I523" s="21"/>
      <c r="J523" s="21"/>
      <c r="K523" s="21"/>
      <c r="L523" s="21"/>
      <c r="M523" s="21"/>
      <c r="N523" s="21"/>
      <c r="O523" s="21"/>
      <c r="P523" s="21"/>
      <c r="Q523" s="21"/>
      <c r="R523" s="21"/>
      <c r="S523" s="21"/>
    </row>
    <row r="524" spans="9:19" customFormat="1" x14ac:dyDescent="0.2">
      <c r="I524" s="21"/>
      <c r="J524" s="21"/>
      <c r="K524" s="21"/>
      <c r="L524" s="21"/>
      <c r="M524" s="21"/>
      <c r="N524" s="21"/>
      <c r="O524" s="21"/>
      <c r="P524" s="21"/>
      <c r="Q524" s="21"/>
      <c r="R524" s="21"/>
      <c r="S524" s="21"/>
    </row>
    <row r="525" spans="9:19" customFormat="1" x14ac:dyDescent="0.2">
      <c r="I525" s="21"/>
      <c r="J525" s="21"/>
      <c r="K525" s="21"/>
      <c r="L525" s="21"/>
      <c r="M525" s="21"/>
      <c r="N525" s="21"/>
      <c r="O525" s="21"/>
      <c r="P525" s="21"/>
      <c r="Q525" s="21"/>
      <c r="R525" s="21"/>
      <c r="S525" s="21"/>
    </row>
    <row r="526" spans="9:19" customFormat="1" x14ac:dyDescent="0.2">
      <c r="I526" s="21"/>
      <c r="J526" s="21"/>
      <c r="K526" s="21"/>
      <c r="L526" s="21"/>
      <c r="M526" s="21"/>
      <c r="N526" s="21"/>
      <c r="O526" s="21"/>
      <c r="P526" s="21"/>
      <c r="Q526" s="21"/>
      <c r="R526" s="21"/>
      <c r="S526" s="21"/>
    </row>
    <row r="527" spans="9:19" customFormat="1" x14ac:dyDescent="0.2">
      <c r="I527" s="21"/>
      <c r="J527" s="21"/>
      <c r="K527" s="21"/>
      <c r="L527" s="21"/>
      <c r="M527" s="21"/>
      <c r="N527" s="21"/>
      <c r="O527" s="21"/>
      <c r="P527" s="21"/>
      <c r="Q527" s="21"/>
      <c r="R527" s="21"/>
      <c r="S527" s="21"/>
    </row>
    <row r="528" spans="9:19" customFormat="1" x14ac:dyDescent="0.2">
      <c r="I528" s="21"/>
      <c r="J528" s="21"/>
      <c r="K528" s="21"/>
      <c r="L528" s="21"/>
      <c r="M528" s="21"/>
      <c r="N528" s="21"/>
      <c r="O528" s="21"/>
      <c r="P528" s="21"/>
      <c r="Q528" s="21"/>
      <c r="R528" s="21"/>
      <c r="S528" s="21"/>
    </row>
    <row r="529" spans="9:19" customFormat="1" x14ac:dyDescent="0.2">
      <c r="I529" s="21"/>
      <c r="J529" s="21"/>
      <c r="K529" s="21"/>
      <c r="L529" s="21"/>
      <c r="M529" s="21"/>
      <c r="N529" s="21"/>
      <c r="O529" s="21"/>
      <c r="P529" s="21"/>
      <c r="Q529" s="21"/>
      <c r="R529" s="21"/>
      <c r="S529" s="21"/>
    </row>
    <row r="530" spans="9:19" customFormat="1" x14ac:dyDescent="0.2">
      <c r="I530" s="21"/>
      <c r="J530" s="21"/>
      <c r="K530" s="21"/>
      <c r="L530" s="21"/>
      <c r="M530" s="21"/>
      <c r="N530" s="21"/>
      <c r="O530" s="21"/>
      <c r="P530" s="21"/>
      <c r="Q530" s="21"/>
      <c r="R530" s="21"/>
      <c r="S530" s="21"/>
    </row>
    <row r="531" spans="9:19" customFormat="1" x14ac:dyDescent="0.2">
      <c r="I531" s="21"/>
      <c r="J531" s="21"/>
      <c r="K531" s="21"/>
      <c r="L531" s="21"/>
      <c r="M531" s="21"/>
      <c r="N531" s="21"/>
      <c r="O531" s="21"/>
      <c r="P531" s="21"/>
      <c r="Q531" s="21"/>
      <c r="R531" s="21"/>
      <c r="S531" s="21"/>
    </row>
    <row r="532" spans="9:19" customFormat="1" x14ac:dyDescent="0.2">
      <c r="I532" s="21"/>
      <c r="J532" s="21"/>
      <c r="K532" s="21"/>
      <c r="L532" s="21"/>
      <c r="M532" s="21"/>
      <c r="N532" s="21"/>
      <c r="O532" s="21"/>
      <c r="P532" s="21"/>
      <c r="Q532" s="21"/>
      <c r="R532" s="21"/>
      <c r="S532" s="21"/>
    </row>
    <row r="533" spans="9:19" customFormat="1" x14ac:dyDescent="0.2">
      <c r="I533" s="21"/>
      <c r="J533" s="21"/>
      <c r="K533" s="21"/>
      <c r="L533" s="21"/>
      <c r="M533" s="21"/>
      <c r="N533" s="21"/>
      <c r="O533" s="21"/>
      <c r="P533" s="21"/>
      <c r="Q533" s="21"/>
      <c r="R533" s="21"/>
      <c r="S533" s="21"/>
    </row>
    <row r="534" spans="9:19" customFormat="1" x14ac:dyDescent="0.2">
      <c r="I534" s="21"/>
      <c r="J534" s="21"/>
      <c r="K534" s="21"/>
      <c r="L534" s="21"/>
      <c r="M534" s="21"/>
      <c r="N534" s="21"/>
      <c r="O534" s="21"/>
      <c r="P534" s="21"/>
      <c r="Q534" s="21"/>
      <c r="R534" s="21"/>
      <c r="S534" s="21"/>
    </row>
    <row r="535" spans="9:19" customFormat="1" x14ac:dyDescent="0.2">
      <c r="I535" s="21"/>
      <c r="J535" s="21"/>
      <c r="K535" s="21"/>
      <c r="L535" s="21"/>
      <c r="M535" s="21"/>
      <c r="N535" s="21"/>
      <c r="O535" s="21"/>
      <c r="P535" s="21"/>
      <c r="Q535" s="21"/>
      <c r="R535" s="21"/>
      <c r="S535" s="21"/>
    </row>
    <row r="536" spans="9:19" customFormat="1" x14ac:dyDescent="0.2">
      <c r="I536" s="21"/>
      <c r="J536" s="21"/>
      <c r="K536" s="21"/>
      <c r="L536" s="21"/>
      <c r="M536" s="21"/>
      <c r="N536" s="21"/>
      <c r="O536" s="21"/>
      <c r="P536" s="21"/>
      <c r="Q536" s="21"/>
      <c r="R536" s="21"/>
      <c r="S536" s="21"/>
    </row>
    <row r="537" spans="9:19" customFormat="1" x14ac:dyDescent="0.2">
      <c r="I537" s="21"/>
      <c r="J537" s="21"/>
      <c r="K537" s="21"/>
      <c r="L537" s="21"/>
      <c r="M537" s="21"/>
      <c r="N537" s="21"/>
      <c r="O537" s="21"/>
      <c r="P537" s="21"/>
      <c r="Q537" s="21"/>
      <c r="R537" s="21"/>
      <c r="S537" s="21"/>
    </row>
    <row r="538" spans="9:19" customFormat="1" x14ac:dyDescent="0.2">
      <c r="I538" s="21"/>
      <c r="J538" s="21"/>
      <c r="K538" s="21"/>
      <c r="L538" s="21"/>
      <c r="M538" s="21"/>
      <c r="N538" s="21"/>
      <c r="O538" s="21"/>
      <c r="P538" s="21"/>
      <c r="Q538" s="21"/>
      <c r="R538" s="21"/>
      <c r="S538" s="21"/>
    </row>
    <row r="539" spans="9:19" customFormat="1" x14ac:dyDescent="0.2">
      <c r="I539" s="21"/>
      <c r="J539" s="21"/>
      <c r="K539" s="21"/>
      <c r="L539" s="21"/>
      <c r="M539" s="21"/>
      <c r="N539" s="21"/>
      <c r="O539" s="21"/>
      <c r="P539" s="21"/>
      <c r="Q539" s="21"/>
      <c r="R539" s="21"/>
      <c r="S539" s="21"/>
    </row>
    <row r="540" spans="9:19" customFormat="1" x14ac:dyDescent="0.2">
      <c r="I540" s="21"/>
      <c r="J540" s="21"/>
      <c r="K540" s="21"/>
      <c r="L540" s="21"/>
      <c r="M540" s="21"/>
      <c r="N540" s="21"/>
      <c r="O540" s="21"/>
      <c r="P540" s="21"/>
      <c r="Q540" s="21"/>
      <c r="R540" s="21"/>
      <c r="S540" s="21"/>
    </row>
    <row r="541" spans="9:19" customFormat="1" x14ac:dyDescent="0.2">
      <c r="I541" s="21"/>
      <c r="J541" s="21"/>
      <c r="K541" s="21"/>
      <c r="L541" s="21"/>
      <c r="M541" s="21"/>
      <c r="N541" s="21"/>
      <c r="O541" s="21"/>
      <c r="P541" s="21"/>
      <c r="Q541" s="21"/>
      <c r="R541" s="21"/>
      <c r="S541" s="21"/>
    </row>
    <row r="542" spans="9:19" customFormat="1" x14ac:dyDescent="0.2">
      <c r="I542" s="21"/>
      <c r="J542" s="21"/>
      <c r="K542" s="21"/>
      <c r="L542" s="21"/>
      <c r="M542" s="21"/>
      <c r="N542" s="21"/>
      <c r="O542" s="21"/>
      <c r="P542" s="21"/>
      <c r="Q542" s="21"/>
      <c r="R542" s="21"/>
      <c r="S542" s="21"/>
    </row>
    <row r="543" spans="9:19" customFormat="1" x14ac:dyDescent="0.2">
      <c r="I543" s="21"/>
      <c r="J543" s="21"/>
      <c r="K543" s="21"/>
      <c r="L543" s="21"/>
      <c r="M543" s="21"/>
      <c r="N543" s="21"/>
      <c r="O543" s="21"/>
      <c r="P543" s="21"/>
      <c r="Q543" s="21"/>
      <c r="R543" s="21"/>
      <c r="S543" s="21"/>
    </row>
    <row r="544" spans="9:19" customFormat="1" x14ac:dyDescent="0.2">
      <c r="I544" s="21"/>
      <c r="J544" s="21"/>
      <c r="K544" s="21"/>
      <c r="L544" s="21"/>
      <c r="M544" s="21"/>
      <c r="N544" s="21"/>
      <c r="O544" s="21"/>
      <c r="P544" s="21"/>
      <c r="Q544" s="21"/>
      <c r="R544" s="21"/>
      <c r="S544" s="21"/>
    </row>
    <row r="545" spans="9:19" customFormat="1" x14ac:dyDescent="0.2">
      <c r="I545" s="21"/>
      <c r="J545" s="21"/>
      <c r="K545" s="21"/>
      <c r="L545" s="21"/>
      <c r="M545" s="21"/>
      <c r="N545" s="21"/>
      <c r="O545" s="21"/>
      <c r="P545" s="21"/>
      <c r="Q545" s="21"/>
      <c r="R545" s="21"/>
      <c r="S545" s="21"/>
    </row>
    <row r="546" spans="9:19" customFormat="1" x14ac:dyDescent="0.2">
      <c r="I546" s="21"/>
      <c r="J546" s="21"/>
      <c r="K546" s="21"/>
      <c r="L546" s="21"/>
      <c r="M546" s="21"/>
      <c r="N546" s="21"/>
      <c r="O546" s="21"/>
      <c r="P546" s="21"/>
      <c r="Q546" s="21"/>
      <c r="R546" s="21"/>
      <c r="S546" s="21"/>
    </row>
    <row r="547" spans="9:19" customFormat="1" x14ac:dyDescent="0.2">
      <c r="I547" s="21"/>
      <c r="J547" s="21"/>
      <c r="K547" s="21"/>
      <c r="L547" s="21"/>
      <c r="M547" s="21"/>
      <c r="N547" s="21"/>
      <c r="O547" s="21"/>
      <c r="P547" s="21"/>
      <c r="Q547" s="21"/>
      <c r="R547" s="21"/>
      <c r="S547" s="21"/>
    </row>
    <row r="548" spans="9:19" customFormat="1" x14ac:dyDescent="0.2">
      <c r="I548" s="21"/>
      <c r="J548" s="21"/>
      <c r="K548" s="21"/>
      <c r="L548" s="21"/>
      <c r="M548" s="21"/>
      <c r="N548" s="21"/>
      <c r="O548" s="21"/>
      <c r="P548" s="21"/>
      <c r="Q548" s="21"/>
      <c r="R548" s="21"/>
      <c r="S548" s="21"/>
    </row>
    <row r="549" spans="9:19" customFormat="1" x14ac:dyDescent="0.2">
      <c r="I549" s="21"/>
      <c r="J549" s="21"/>
      <c r="K549" s="21"/>
      <c r="L549" s="21"/>
      <c r="M549" s="21"/>
      <c r="N549" s="21"/>
      <c r="O549" s="21"/>
      <c r="P549" s="21"/>
      <c r="Q549" s="21"/>
      <c r="R549" s="21"/>
      <c r="S549" s="21"/>
    </row>
    <row r="550" spans="9:19" customFormat="1" x14ac:dyDescent="0.2">
      <c r="I550" s="21"/>
      <c r="J550" s="21"/>
      <c r="K550" s="21"/>
      <c r="L550" s="21"/>
      <c r="M550" s="21"/>
      <c r="N550" s="21"/>
      <c r="O550" s="21"/>
      <c r="P550" s="21"/>
      <c r="Q550" s="21"/>
      <c r="R550" s="21"/>
      <c r="S550" s="21"/>
    </row>
    <row r="551" spans="9:19" customFormat="1" x14ac:dyDescent="0.2">
      <c r="I551" s="21"/>
      <c r="J551" s="21"/>
      <c r="K551" s="21"/>
      <c r="L551" s="21"/>
      <c r="M551" s="21"/>
      <c r="N551" s="21"/>
      <c r="O551" s="21"/>
      <c r="P551" s="21"/>
      <c r="Q551" s="21"/>
      <c r="R551" s="21"/>
      <c r="S551" s="21"/>
    </row>
    <row r="552" spans="9:19" customFormat="1" x14ac:dyDescent="0.2">
      <c r="I552" s="21"/>
      <c r="J552" s="21"/>
      <c r="K552" s="21"/>
      <c r="L552" s="21"/>
      <c r="M552" s="21"/>
      <c r="N552" s="21"/>
      <c r="O552" s="21"/>
      <c r="P552" s="21"/>
      <c r="Q552" s="21"/>
      <c r="R552" s="21"/>
      <c r="S552" s="21"/>
    </row>
    <row r="553" spans="9:19" customFormat="1" x14ac:dyDescent="0.2">
      <c r="I553" s="21"/>
      <c r="J553" s="21"/>
      <c r="K553" s="21"/>
      <c r="L553" s="21"/>
      <c r="M553" s="21"/>
      <c r="N553" s="21"/>
      <c r="O553" s="21"/>
      <c r="P553" s="21"/>
      <c r="Q553" s="21"/>
      <c r="R553" s="21"/>
      <c r="S553" s="21"/>
    </row>
    <row r="554" spans="9:19" customFormat="1" x14ac:dyDescent="0.2">
      <c r="I554" s="21"/>
      <c r="J554" s="21"/>
      <c r="K554" s="21"/>
      <c r="L554" s="21"/>
      <c r="M554" s="21"/>
      <c r="N554" s="21"/>
      <c r="O554" s="21"/>
      <c r="P554" s="21"/>
      <c r="Q554" s="21"/>
      <c r="R554" s="21"/>
      <c r="S554" s="21"/>
    </row>
    <row r="555" spans="9:19" customFormat="1" x14ac:dyDescent="0.2">
      <c r="I555" s="21"/>
      <c r="J555" s="21"/>
      <c r="K555" s="21"/>
      <c r="L555" s="21"/>
      <c r="M555" s="21"/>
      <c r="N555" s="21"/>
      <c r="O555" s="21"/>
      <c r="P555" s="21"/>
      <c r="Q555" s="21"/>
      <c r="R555" s="21"/>
      <c r="S555" s="21"/>
    </row>
    <row r="556" spans="9:19" customFormat="1" x14ac:dyDescent="0.2">
      <c r="I556" s="21"/>
      <c r="J556" s="21"/>
      <c r="K556" s="21"/>
      <c r="L556" s="21"/>
      <c r="M556" s="21"/>
      <c r="N556" s="21"/>
      <c r="O556" s="21"/>
      <c r="P556" s="21"/>
      <c r="Q556" s="21"/>
      <c r="R556" s="21"/>
      <c r="S556" s="21"/>
    </row>
    <row r="557" spans="9:19" customFormat="1" x14ac:dyDescent="0.2">
      <c r="I557" s="21"/>
      <c r="J557" s="21"/>
      <c r="K557" s="21"/>
      <c r="L557" s="21"/>
      <c r="M557" s="21"/>
      <c r="N557" s="21"/>
      <c r="O557" s="21"/>
      <c r="P557" s="21"/>
      <c r="Q557" s="21"/>
      <c r="R557" s="21"/>
      <c r="S557" s="21"/>
    </row>
    <row r="558" spans="9:19" customFormat="1" x14ac:dyDescent="0.2">
      <c r="I558" s="21"/>
      <c r="J558" s="21"/>
      <c r="K558" s="21"/>
      <c r="L558" s="21"/>
      <c r="M558" s="21"/>
      <c r="N558" s="21"/>
      <c r="O558" s="21"/>
      <c r="P558" s="21"/>
      <c r="Q558" s="21"/>
      <c r="R558" s="21"/>
      <c r="S558" s="21"/>
    </row>
    <row r="559" spans="9:19" customFormat="1" x14ac:dyDescent="0.2">
      <c r="I559" s="21"/>
      <c r="J559" s="21"/>
      <c r="K559" s="21"/>
      <c r="L559" s="21"/>
      <c r="M559" s="21"/>
      <c r="N559" s="21"/>
      <c r="O559" s="21"/>
      <c r="P559" s="21"/>
      <c r="Q559" s="21"/>
      <c r="R559" s="21"/>
      <c r="S559" s="21"/>
    </row>
    <row r="560" spans="9:19" customFormat="1" x14ac:dyDescent="0.2">
      <c r="I560" s="21"/>
      <c r="J560" s="21"/>
      <c r="K560" s="21"/>
      <c r="L560" s="21"/>
      <c r="M560" s="21"/>
      <c r="N560" s="21"/>
      <c r="O560" s="21"/>
      <c r="P560" s="21"/>
      <c r="Q560" s="21"/>
      <c r="R560" s="21"/>
      <c r="S560" s="21"/>
    </row>
    <row r="561" spans="9:19" customFormat="1" x14ac:dyDescent="0.2">
      <c r="I561" s="21"/>
      <c r="J561" s="21"/>
      <c r="K561" s="21"/>
      <c r="L561" s="21"/>
      <c r="M561" s="21"/>
      <c r="N561" s="21"/>
      <c r="O561" s="21"/>
      <c r="P561" s="21"/>
      <c r="Q561" s="21"/>
      <c r="R561" s="21"/>
      <c r="S561" s="21"/>
    </row>
    <row r="562" spans="9:19" customFormat="1" x14ac:dyDescent="0.2">
      <c r="I562" s="21"/>
      <c r="J562" s="21"/>
      <c r="K562" s="21"/>
      <c r="L562" s="21"/>
      <c r="M562" s="21"/>
      <c r="N562" s="21"/>
      <c r="O562" s="21"/>
      <c r="P562" s="21"/>
      <c r="Q562" s="21"/>
      <c r="R562" s="21"/>
      <c r="S562" s="21"/>
    </row>
    <row r="563" spans="9:19" customFormat="1" x14ac:dyDescent="0.2">
      <c r="I563" s="21"/>
      <c r="J563" s="21"/>
      <c r="K563" s="21"/>
      <c r="L563" s="21"/>
      <c r="M563" s="21"/>
      <c r="N563" s="21"/>
      <c r="O563" s="21"/>
      <c r="P563" s="21"/>
      <c r="Q563" s="21"/>
      <c r="R563" s="21"/>
      <c r="S563" s="21"/>
    </row>
    <row r="564" spans="9:19" customFormat="1" x14ac:dyDescent="0.2">
      <c r="I564" s="21"/>
      <c r="J564" s="21"/>
      <c r="K564" s="21"/>
      <c r="L564" s="21"/>
      <c r="M564" s="21"/>
      <c r="N564" s="21"/>
      <c r="O564" s="21"/>
      <c r="P564" s="21"/>
      <c r="Q564" s="21"/>
      <c r="R564" s="21"/>
      <c r="S564" s="21"/>
    </row>
    <row r="565" spans="9:19" customFormat="1" x14ac:dyDescent="0.2">
      <c r="I565" s="21"/>
      <c r="J565" s="21"/>
      <c r="K565" s="21"/>
      <c r="L565" s="21"/>
      <c r="M565" s="21"/>
      <c r="N565" s="21"/>
      <c r="O565" s="21"/>
      <c r="P565" s="21"/>
      <c r="Q565" s="21"/>
      <c r="R565" s="21"/>
      <c r="S565" s="21"/>
    </row>
    <row r="566" spans="9:19" customFormat="1" x14ac:dyDescent="0.2">
      <c r="I566" s="21"/>
      <c r="J566" s="21"/>
      <c r="K566" s="21"/>
      <c r="L566" s="21"/>
      <c r="M566" s="21"/>
      <c r="N566" s="21"/>
      <c r="O566" s="21"/>
      <c r="P566" s="21"/>
      <c r="Q566" s="21"/>
      <c r="R566" s="21"/>
      <c r="S566" s="21"/>
    </row>
    <row r="567" spans="9:19" customFormat="1" x14ac:dyDescent="0.2">
      <c r="I567" s="21"/>
      <c r="J567" s="21"/>
      <c r="K567" s="21"/>
      <c r="L567" s="21"/>
      <c r="M567" s="21"/>
      <c r="N567" s="21"/>
      <c r="O567" s="21"/>
      <c r="P567" s="21"/>
      <c r="Q567" s="21"/>
      <c r="R567" s="21"/>
      <c r="S567" s="21"/>
    </row>
    <row r="568" spans="9:19" customFormat="1" x14ac:dyDescent="0.2">
      <c r="I568" s="21"/>
      <c r="J568" s="21"/>
      <c r="K568" s="21"/>
      <c r="L568" s="21"/>
      <c r="M568" s="21"/>
      <c r="N568" s="21"/>
      <c r="O568" s="21"/>
      <c r="P568" s="21"/>
      <c r="Q568" s="21"/>
      <c r="R568" s="21"/>
      <c r="S568" s="21"/>
    </row>
    <row r="569" spans="9:19" customFormat="1" x14ac:dyDescent="0.2">
      <c r="I569" s="21"/>
      <c r="J569" s="21"/>
      <c r="K569" s="21"/>
      <c r="L569" s="21"/>
      <c r="M569" s="21"/>
      <c r="N569" s="21"/>
      <c r="O569" s="21"/>
      <c r="P569" s="21"/>
      <c r="Q569" s="21"/>
      <c r="R569" s="21"/>
      <c r="S569" s="21"/>
    </row>
    <row r="570" spans="9:19" customFormat="1" x14ac:dyDescent="0.2">
      <c r="I570" s="21"/>
      <c r="J570" s="21"/>
      <c r="K570" s="21"/>
      <c r="L570" s="21"/>
      <c r="M570" s="21"/>
      <c r="N570" s="21"/>
      <c r="O570" s="21"/>
      <c r="P570" s="21"/>
      <c r="Q570" s="21"/>
      <c r="R570" s="21"/>
      <c r="S570" s="21"/>
    </row>
    <row r="571" spans="9:19" customFormat="1" x14ac:dyDescent="0.2">
      <c r="I571" s="21"/>
      <c r="J571" s="21"/>
      <c r="K571" s="21"/>
      <c r="L571" s="21"/>
      <c r="M571" s="21"/>
      <c r="N571" s="21"/>
      <c r="O571" s="21"/>
      <c r="P571" s="21"/>
      <c r="Q571" s="21"/>
      <c r="R571" s="21"/>
      <c r="S571" s="21"/>
    </row>
    <row r="572" spans="9:19" customFormat="1" x14ac:dyDescent="0.2">
      <c r="I572" s="21"/>
      <c r="J572" s="21"/>
      <c r="K572" s="21"/>
      <c r="L572" s="21"/>
      <c r="M572" s="21"/>
      <c r="N572" s="21"/>
      <c r="O572" s="21"/>
      <c r="P572" s="21"/>
      <c r="Q572" s="21"/>
      <c r="R572" s="21"/>
      <c r="S572" s="21"/>
    </row>
    <row r="573" spans="9:19" customFormat="1" x14ac:dyDescent="0.2">
      <c r="I573" s="21"/>
      <c r="J573" s="21"/>
      <c r="K573" s="21"/>
      <c r="L573" s="21"/>
      <c r="M573" s="21"/>
      <c r="N573" s="21"/>
      <c r="O573" s="21"/>
      <c r="P573" s="21"/>
      <c r="Q573" s="21"/>
      <c r="R573" s="21"/>
      <c r="S573" s="21"/>
    </row>
    <row r="574" spans="9:19" customFormat="1" x14ac:dyDescent="0.2">
      <c r="I574" s="21"/>
      <c r="J574" s="21"/>
      <c r="K574" s="21"/>
      <c r="L574" s="21"/>
      <c r="M574" s="21"/>
      <c r="N574" s="21"/>
      <c r="O574" s="21"/>
      <c r="P574" s="21"/>
      <c r="Q574" s="21"/>
      <c r="R574" s="21"/>
      <c r="S574" s="21"/>
    </row>
    <row r="575" spans="9:19" customFormat="1" x14ac:dyDescent="0.2">
      <c r="I575" s="21"/>
      <c r="J575" s="21"/>
      <c r="K575" s="21"/>
      <c r="L575" s="21"/>
      <c r="M575" s="21"/>
      <c r="N575" s="21"/>
      <c r="O575" s="21"/>
      <c r="P575" s="21"/>
      <c r="Q575" s="21"/>
      <c r="R575" s="21"/>
      <c r="S575" s="21"/>
    </row>
    <row r="576" spans="9:19" customFormat="1" x14ac:dyDescent="0.2">
      <c r="I576" s="21"/>
      <c r="J576" s="21"/>
      <c r="K576" s="21"/>
      <c r="L576" s="21"/>
      <c r="M576" s="21"/>
      <c r="N576" s="21"/>
      <c r="O576" s="21"/>
      <c r="P576" s="21"/>
      <c r="Q576" s="21"/>
      <c r="R576" s="21"/>
      <c r="S576" s="21"/>
    </row>
    <row r="577" spans="9:19" customFormat="1" x14ac:dyDescent="0.2">
      <c r="I577" s="21"/>
      <c r="J577" s="21"/>
      <c r="K577" s="21"/>
      <c r="L577" s="21"/>
      <c r="M577" s="21"/>
      <c r="N577" s="21"/>
      <c r="O577" s="21"/>
      <c r="P577" s="21"/>
      <c r="Q577" s="21"/>
      <c r="R577" s="21"/>
      <c r="S577" s="21"/>
    </row>
    <row r="578" spans="9:19" customFormat="1" x14ac:dyDescent="0.2">
      <c r="I578" s="21"/>
      <c r="J578" s="21"/>
      <c r="K578" s="21"/>
      <c r="L578" s="21"/>
      <c r="M578" s="21"/>
      <c r="N578" s="21"/>
      <c r="O578" s="21"/>
      <c r="P578" s="21"/>
      <c r="Q578" s="21"/>
      <c r="R578" s="21"/>
      <c r="S578" s="21"/>
    </row>
    <row r="579" spans="9:19" customFormat="1" x14ac:dyDescent="0.2">
      <c r="I579" s="21"/>
      <c r="J579" s="21"/>
      <c r="K579" s="21"/>
      <c r="L579" s="21"/>
      <c r="M579" s="21"/>
      <c r="N579" s="21"/>
      <c r="O579" s="21"/>
      <c r="P579" s="21"/>
      <c r="Q579" s="21"/>
      <c r="R579" s="21"/>
      <c r="S579" s="21"/>
    </row>
    <row r="580" spans="9:19" customFormat="1" x14ac:dyDescent="0.2">
      <c r="I580" s="21"/>
      <c r="J580" s="21"/>
      <c r="K580" s="21"/>
      <c r="L580" s="21"/>
      <c r="M580" s="21"/>
      <c r="N580" s="21"/>
      <c r="O580" s="21"/>
      <c r="P580" s="21"/>
      <c r="Q580" s="21"/>
      <c r="R580" s="21"/>
      <c r="S580" s="21"/>
    </row>
    <row r="581" spans="9:19" customFormat="1" x14ac:dyDescent="0.2">
      <c r="I581" s="21"/>
      <c r="J581" s="21"/>
      <c r="K581" s="21"/>
      <c r="L581" s="21"/>
      <c r="M581" s="21"/>
      <c r="N581" s="21"/>
      <c r="O581" s="21"/>
      <c r="P581" s="21"/>
      <c r="Q581" s="21"/>
      <c r="R581" s="21"/>
      <c r="S581" s="21"/>
    </row>
    <row r="582" spans="9:19" customFormat="1" x14ac:dyDescent="0.2">
      <c r="I582" s="21"/>
      <c r="J582" s="21"/>
      <c r="K582" s="21"/>
      <c r="L582" s="21"/>
      <c r="M582" s="21"/>
      <c r="N582" s="21"/>
      <c r="O582" s="21"/>
      <c r="P582" s="21"/>
      <c r="Q582" s="21"/>
      <c r="R582" s="21"/>
      <c r="S582" s="21"/>
    </row>
    <row r="583" spans="9:19" customFormat="1" x14ac:dyDescent="0.2">
      <c r="I583" s="21"/>
      <c r="J583" s="21"/>
      <c r="K583" s="21"/>
      <c r="L583" s="21"/>
      <c r="M583" s="21"/>
      <c r="N583" s="21"/>
      <c r="O583" s="21"/>
      <c r="P583" s="21"/>
      <c r="Q583" s="21"/>
      <c r="R583" s="21"/>
      <c r="S583" s="21"/>
    </row>
    <row r="584" spans="9:19" customFormat="1" x14ac:dyDescent="0.2">
      <c r="I584" s="21"/>
      <c r="J584" s="21"/>
      <c r="K584" s="21"/>
      <c r="L584" s="21"/>
      <c r="M584" s="21"/>
      <c r="N584" s="21"/>
      <c r="O584" s="21"/>
      <c r="P584" s="21"/>
      <c r="Q584" s="21"/>
      <c r="R584" s="21"/>
      <c r="S584" s="21"/>
    </row>
    <row r="585" spans="9:19" customFormat="1" x14ac:dyDescent="0.2">
      <c r="I585" s="21"/>
      <c r="J585" s="21"/>
      <c r="K585" s="21"/>
      <c r="L585" s="21"/>
      <c r="M585" s="21"/>
      <c r="N585" s="21"/>
      <c r="O585" s="21"/>
      <c r="P585" s="21"/>
      <c r="Q585" s="21"/>
      <c r="R585" s="21"/>
      <c r="S585" s="21"/>
    </row>
    <row r="586" spans="9:19" customFormat="1" x14ac:dyDescent="0.2">
      <c r="I586" s="21"/>
      <c r="J586" s="21"/>
      <c r="K586" s="21"/>
      <c r="L586" s="21"/>
      <c r="M586" s="21"/>
      <c r="N586" s="21"/>
      <c r="O586" s="21"/>
      <c r="P586" s="21"/>
      <c r="Q586" s="21"/>
      <c r="R586" s="21"/>
      <c r="S586" s="21"/>
    </row>
    <row r="587" spans="9:19" customFormat="1" x14ac:dyDescent="0.2">
      <c r="I587" s="21"/>
      <c r="J587" s="21"/>
      <c r="K587" s="21"/>
      <c r="L587" s="21"/>
      <c r="M587" s="21"/>
      <c r="N587" s="21"/>
      <c r="O587" s="21"/>
      <c r="P587" s="21"/>
      <c r="Q587" s="21"/>
      <c r="R587" s="21"/>
      <c r="S587" s="21"/>
    </row>
    <row r="588" spans="9:19" customFormat="1" x14ac:dyDescent="0.2">
      <c r="I588" s="21"/>
      <c r="J588" s="21"/>
      <c r="K588" s="21"/>
      <c r="L588" s="21"/>
      <c r="M588" s="21"/>
      <c r="N588" s="21"/>
      <c r="O588" s="21"/>
      <c r="P588" s="21"/>
      <c r="Q588" s="21"/>
      <c r="R588" s="21"/>
      <c r="S588" s="21"/>
    </row>
    <row r="589" spans="9:19" customFormat="1" x14ac:dyDescent="0.2">
      <c r="I589" s="21"/>
      <c r="J589" s="21"/>
      <c r="K589" s="21"/>
      <c r="L589" s="21"/>
      <c r="M589" s="21"/>
      <c r="N589" s="21"/>
      <c r="O589" s="21"/>
      <c r="P589" s="21"/>
      <c r="Q589" s="21"/>
      <c r="R589" s="21"/>
      <c r="S589" s="21"/>
    </row>
    <row r="590" spans="9:19" customFormat="1" x14ac:dyDescent="0.2">
      <c r="I590" s="21"/>
      <c r="J590" s="21"/>
      <c r="K590" s="21"/>
      <c r="L590" s="21"/>
      <c r="M590" s="21"/>
      <c r="N590" s="21"/>
      <c r="O590" s="21"/>
      <c r="P590" s="21"/>
      <c r="Q590" s="21"/>
      <c r="R590" s="21"/>
      <c r="S590" s="21"/>
    </row>
    <row r="591" spans="9:19" customFormat="1" x14ac:dyDescent="0.2">
      <c r="I591" s="21"/>
      <c r="J591" s="21"/>
      <c r="K591" s="21"/>
      <c r="L591" s="21"/>
      <c r="M591" s="21"/>
      <c r="N591" s="21"/>
      <c r="O591" s="21"/>
      <c r="P591" s="21"/>
      <c r="Q591" s="21"/>
      <c r="R591" s="21"/>
      <c r="S591" s="21"/>
    </row>
    <row r="592" spans="9:19" customFormat="1" x14ac:dyDescent="0.2">
      <c r="I592" s="21"/>
      <c r="J592" s="21"/>
      <c r="K592" s="21"/>
      <c r="L592" s="21"/>
      <c r="M592" s="21"/>
      <c r="N592" s="21"/>
      <c r="O592" s="21"/>
      <c r="P592" s="21"/>
      <c r="Q592" s="21"/>
      <c r="R592" s="21"/>
      <c r="S592" s="21"/>
    </row>
    <row r="593" spans="9:19" customFormat="1" x14ac:dyDescent="0.2">
      <c r="I593" s="21"/>
      <c r="J593" s="21"/>
      <c r="K593" s="21"/>
      <c r="L593" s="21"/>
      <c r="M593" s="21"/>
      <c r="N593" s="21"/>
      <c r="O593" s="21"/>
      <c r="P593" s="21"/>
      <c r="Q593" s="21"/>
      <c r="R593" s="21"/>
      <c r="S593" s="21"/>
    </row>
    <row r="594" spans="9:19" customFormat="1" x14ac:dyDescent="0.2">
      <c r="I594" s="21"/>
      <c r="J594" s="21"/>
      <c r="K594" s="21"/>
      <c r="L594" s="21"/>
      <c r="M594" s="21"/>
      <c r="N594" s="21"/>
      <c r="O594" s="21"/>
      <c r="P594" s="21"/>
      <c r="Q594" s="21"/>
      <c r="R594" s="21"/>
      <c r="S594" s="21"/>
    </row>
    <row r="595" spans="9:19" customFormat="1" x14ac:dyDescent="0.2">
      <c r="I595" s="21"/>
      <c r="J595" s="21"/>
      <c r="K595" s="21"/>
      <c r="L595" s="21"/>
      <c r="M595" s="21"/>
      <c r="N595" s="21"/>
      <c r="O595" s="21"/>
      <c r="P595" s="21"/>
      <c r="Q595" s="21"/>
      <c r="R595" s="21"/>
      <c r="S595" s="21"/>
    </row>
    <row r="596" spans="9:19" customFormat="1" x14ac:dyDescent="0.2">
      <c r="I596" s="21"/>
      <c r="J596" s="21"/>
      <c r="K596" s="21"/>
      <c r="L596" s="21"/>
      <c r="M596" s="21"/>
      <c r="N596" s="21"/>
      <c r="O596" s="21"/>
      <c r="P596" s="21"/>
      <c r="Q596" s="21"/>
      <c r="R596" s="21"/>
      <c r="S596" s="21"/>
    </row>
    <row r="597" spans="9:19" customFormat="1" x14ac:dyDescent="0.2">
      <c r="I597" s="21"/>
      <c r="J597" s="21"/>
      <c r="K597" s="21"/>
      <c r="L597" s="21"/>
      <c r="M597" s="21"/>
      <c r="N597" s="21"/>
      <c r="O597" s="21"/>
      <c r="P597" s="21"/>
      <c r="Q597" s="21"/>
      <c r="R597" s="21"/>
      <c r="S597" s="21"/>
    </row>
    <row r="598" spans="9:19" customFormat="1" x14ac:dyDescent="0.2">
      <c r="I598" s="21"/>
      <c r="J598" s="21"/>
      <c r="K598" s="21"/>
      <c r="L598" s="21"/>
      <c r="M598" s="21"/>
      <c r="N598" s="21"/>
      <c r="O598" s="21"/>
      <c r="P598" s="21"/>
      <c r="Q598" s="21"/>
      <c r="R598" s="21"/>
      <c r="S598" s="21"/>
    </row>
    <row r="599" spans="9:19" customFormat="1" x14ac:dyDescent="0.2">
      <c r="I599" s="21"/>
      <c r="J599" s="21"/>
      <c r="K599" s="21"/>
      <c r="L599" s="21"/>
      <c r="M599" s="21"/>
      <c r="N599" s="21"/>
      <c r="O599" s="21"/>
      <c r="P599" s="21"/>
      <c r="Q599" s="21"/>
      <c r="R599" s="21"/>
      <c r="S599" s="21"/>
    </row>
    <row r="600" spans="9:19" customFormat="1" x14ac:dyDescent="0.2">
      <c r="I600" s="21"/>
      <c r="J600" s="21"/>
      <c r="K600" s="21"/>
      <c r="L600" s="21"/>
      <c r="M600" s="21"/>
      <c r="N600" s="21"/>
      <c r="O600" s="21"/>
      <c r="P600" s="21"/>
      <c r="Q600" s="21"/>
      <c r="R600" s="21"/>
      <c r="S600" s="21"/>
    </row>
    <row r="601" spans="9:19" customFormat="1" x14ac:dyDescent="0.2">
      <c r="I601" s="21"/>
      <c r="J601" s="21"/>
      <c r="K601" s="21"/>
      <c r="L601" s="21"/>
      <c r="M601" s="21"/>
      <c r="N601" s="21"/>
      <c r="O601" s="21"/>
      <c r="P601" s="21"/>
      <c r="Q601" s="21"/>
      <c r="R601" s="21"/>
      <c r="S601" s="21"/>
    </row>
    <row r="602" spans="9:19" customFormat="1" x14ac:dyDescent="0.2">
      <c r="I602" s="21"/>
      <c r="J602" s="21"/>
      <c r="K602" s="21"/>
      <c r="L602" s="21"/>
      <c r="M602" s="21"/>
      <c r="N602" s="21"/>
      <c r="O602" s="21"/>
      <c r="P602" s="21"/>
      <c r="Q602" s="21"/>
      <c r="R602" s="21"/>
      <c r="S602" s="21"/>
    </row>
    <row r="603" spans="9:19" customFormat="1" x14ac:dyDescent="0.2">
      <c r="I603" s="21"/>
      <c r="J603" s="21"/>
      <c r="K603" s="21"/>
      <c r="L603" s="21"/>
      <c r="M603" s="21"/>
      <c r="N603" s="21"/>
      <c r="O603" s="21"/>
      <c r="P603" s="21"/>
      <c r="Q603" s="21"/>
      <c r="R603" s="21"/>
      <c r="S603" s="21"/>
    </row>
    <row r="604" spans="9:19" customFormat="1" x14ac:dyDescent="0.2">
      <c r="I604" s="21"/>
      <c r="J604" s="21"/>
      <c r="K604" s="21"/>
      <c r="L604" s="21"/>
      <c r="M604" s="21"/>
      <c r="N604" s="21"/>
      <c r="O604" s="21"/>
      <c r="P604" s="21"/>
      <c r="Q604" s="21"/>
      <c r="R604" s="21"/>
      <c r="S604" s="21"/>
    </row>
    <row r="605" spans="9:19" customFormat="1" x14ac:dyDescent="0.2">
      <c r="I605" s="21"/>
      <c r="J605" s="21"/>
      <c r="K605" s="21"/>
      <c r="L605" s="21"/>
      <c r="M605" s="21"/>
      <c r="N605" s="21"/>
      <c r="O605" s="21"/>
      <c r="P605" s="21"/>
      <c r="Q605" s="21"/>
      <c r="R605" s="21"/>
      <c r="S605" s="21"/>
    </row>
    <row r="606" spans="9:19" customFormat="1" x14ac:dyDescent="0.2">
      <c r="I606" s="21"/>
      <c r="J606" s="21"/>
      <c r="K606" s="21"/>
      <c r="L606" s="21"/>
      <c r="M606" s="21"/>
      <c r="N606" s="21"/>
      <c r="O606" s="21"/>
      <c r="P606" s="21"/>
      <c r="Q606" s="21"/>
      <c r="R606" s="21"/>
      <c r="S606" s="21"/>
    </row>
    <row r="607" spans="9:19" customFormat="1" x14ac:dyDescent="0.2">
      <c r="I607" s="21"/>
      <c r="J607" s="21"/>
      <c r="K607" s="21"/>
      <c r="L607" s="21"/>
      <c r="M607" s="21"/>
      <c r="N607" s="21"/>
      <c r="O607" s="21"/>
      <c r="P607" s="21"/>
      <c r="Q607" s="21"/>
      <c r="R607" s="21"/>
      <c r="S607" s="21"/>
    </row>
    <row r="608" spans="9:19" customFormat="1" x14ac:dyDescent="0.2">
      <c r="I608" s="21"/>
      <c r="J608" s="21"/>
      <c r="K608" s="21"/>
      <c r="L608" s="21"/>
      <c r="M608" s="21"/>
      <c r="N608" s="21"/>
      <c r="O608" s="21"/>
      <c r="P608" s="21"/>
      <c r="Q608" s="21"/>
      <c r="R608" s="21"/>
      <c r="S608" s="21"/>
    </row>
    <row r="609" spans="9:19" customFormat="1" x14ac:dyDescent="0.2">
      <c r="I609" s="21"/>
      <c r="J609" s="21"/>
      <c r="K609" s="21"/>
      <c r="L609" s="21"/>
      <c r="M609" s="21"/>
      <c r="N609" s="21"/>
      <c r="O609" s="21"/>
      <c r="P609" s="21"/>
      <c r="Q609" s="21"/>
      <c r="R609" s="21"/>
      <c r="S609" s="21"/>
    </row>
    <row r="610" spans="9:19" customFormat="1" x14ac:dyDescent="0.2">
      <c r="I610" s="21"/>
      <c r="J610" s="21"/>
      <c r="K610" s="21"/>
      <c r="L610" s="21"/>
      <c r="M610" s="21"/>
      <c r="N610" s="21"/>
      <c r="O610" s="21"/>
      <c r="P610" s="21"/>
      <c r="Q610" s="21"/>
      <c r="R610" s="21"/>
      <c r="S610" s="21"/>
    </row>
    <row r="611" spans="9:19" customFormat="1" x14ac:dyDescent="0.2">
      <c r="I611" s="21"/>
      <c r="J611" s="21"/>
      <c r="K611" s="21"/>
      <c r="L611" s="21"/>
      <c r="M611" s="21"/>
      <c r="N611" s="21"/>
      <c r="O611" s="21"/>
      <c r="P611" s="21"/>
      <c r="Q611" s="21"/>
      <c r="R611" s="21"/>
      <c r="S611" s="21"/>
    </row>
    <row r="612" spans="9:19" customFormat="1" x14ac:dyDescent="0.2">
      <c r="I612" s="21"/>
      <c r="J612" s="21"/>
      <c r="K612" s="21"/>
      <c r="L612" s="21"/>
      <c r="M612" s="21"/>
      <c r="N612" s="21"/>
      <c r="O612" s="21"/>
      <c r="P612" s="21"/>
      <c r="Q612" s="21"/>
      <c r="R612" s="21"/>
      <c r="S612" s="21"/>
    </row>
    <row r="613" spans="9:19" customFormat="1" x14ac:dyDescent="0.2">
      <c r="I613" s="21"/>
      <c r="J613" s="21"/>
      <c r="K613" s="21"/>
      <c r="L613" s="21"/>
      <c r="M613" s="21"/>
      <c r="N613" s="21"/>
      <c r="O613" s="21"/>
      <c r="P613" s="21"/>
      <c r="Q613" s="21"/>
      <c r="R613" s="21"/>
      <c r="S613" s="21"/>
    </row>
    <row r="614" spans="9:19" customFormat="1" x14ac:dyDescent="0.2">
      <c r="I614" s="21"/>
      <c r="J614" s="21"/>
      <c r="K614" s="21"/>
      <c r="L614" s="21"/>
      <c r="M614" s="21"/>
      <c r="N614" s="21"/>
      <c r="O614" s="21"/>
      <c r="P614" s="21"/>
      <c r="Q614" s="21"/>
      <c r="R614" s="21"/>
      <c r="S614" s="21"/>
    </row>
    <row r="615" spans="9:19" customFormat="1" x14ac:dyDescent="0.2">
      <c r="I615" s="21"/>
      <c r="J615" s="21"/>
      <c r="K615" s="21"/>
      <c r="L615" s="21"/>
      <c r="M615" s="21"/>
      <c r="N615" s="21"/>
      <c r="O615" s="21"/>
      <c r="P615" s="21"/>
      <c r="Q615" s="21"/>
      <c r="R615" s="21"/>
      <c r="S615" s="21"/>
    </row>
    <row r="616" spans="9:19" customFormat="1" x14ac:dyDescent="0.2">
      <c r="I616" s="21"/>
      <c r="J616" s="21"/>
      <c r="K616" s="21"/>
      <c r="L616" s="21"/>
      <c r="M616" s="21"/>
      <c r="N616" s="21"/>
      <c r="O616" s="21"/>
      <c r="P616" s="21"/>
      <c r="Q616" s="21"/>
      <c r="R616" s="21"/>
      <c r="S616" s="21"/>
    </row>
    <row r="617" spans="9:19" customFormat="1" x14ac:dyDescent="0.2">
      <c r="I617" s="21"/>
      <c r="J617" s="21"/>
      <c r="K617" s="21"/>
      <c r="L617" s="21"/>
      <c r="M617" s="21"/>
      <c r="N617" s="21"/>
      <c r="O617" s="21"/>
      <c r="P617" s="21"/>
      <c r="Q617" s="21"/>
      <c r="R617" s="21"/>
      <c r="S617" s="21"/>
    </row>
    <row r="618" spans="9:19" customFormat="1" x14ac:dyDescent="0.2">
      <c r="I618" s="21"/>
      <c r="J618" s="21"/>
      <c r="K618" s="21"/>
      <c r="L618" s="21"/>
      <c r="M618" s="21"/>
      <c r="N618" s="21"/>
      <c r="O618" s="21"/>
      <c r="P618" s="21"/>
      <c r="Q618" s="21"/>
      <c r="R618" s="21"/>
      <c r="S618" s="21"/>
    </row>
    <row r="619" spans="9:19" customFormat="1" x14ac:dyDescent="0.2">
      <c r="I619" s="21"/>
      <c r="J619" s="21"/>
      <c r="K619" s="21"/>
      <c r="L619" s="21"/>
      <c r="M619" s="21"/>
      <c r="N619" s="21"/>
      <c r="O619" s="21"/>
      <c r="P619" s="21"/>
      <c r="Q619" s="21"/>
      <c r="R619" s="21"/>
      <c r="S619" s="21"/>
    </row>
    <row r="620" spans="9:19" customFormat="1" x14ac:dyDescent="0.2">
      <c r="I620" s="21"/>
      <c r="J620" s="21"/>
      <c r="K620" s="21"/>
      <c r="L620" s="21"/>
      <c r="M620" s="21"/>
      <c r="N620" s="21"/>
      <c r="O620" s="21"/>
      <c r="P620" s="21"/>
      <c r="Q620" s="21"/>
      <c r="R620" s="21"/>
      <c r="S620" s="21"/>
    </row>
    <row r="621" spans="9:19" customFormat="1" x14ac:dyDescent="0.2">
      <c r="I621" s="21"/>
      <c r="J621" s="21"/>
      <c r="K621" s="21"/>
      <c r="L621" s="21"/>
      <c r="M621" s="21"/>
      <c r="N621" s="21"/>
      <c r="O621" s="21"/>
      <c r="P621" s="21"/>
      <c r="Q621" s="21"/>
      <c r="R621" s="21"/>
      <c r="S621" s="21"/>
    </row>
    <row r="622" spans="9:19" customFormat="1" x14ac:dyDescent="0.2">
      <c r="I622" s="21"/>
      <c r="J622" s="21"/>
      <c r="K622" s="21"/>
      <c r="L622" s="21"/>
      <c r="M622" s="21"/>
      <c r="N622" s="21"/>
      <c r="O622" s="21"/>
      <c r="P622" s="21"/>
      <c r="Q622" s="21"/>
      <c r="R622" s="21"/>
      <c r="S622" s="21"/>
    </row>
    <row r="623" spans="9:19" customFormat="1" x14ac:dyDescent="0.2">
      <c r="I623" s="21"/>
      <c r="J623" s="21"/>
      <c r="K623" s="21"/>
      <c r="L623" s="21"/>
      <c r="M623" s="21"/>
      <c r="N623" s="21"/>
      <c r="O623" s="21"/>
      <c r="P623" s="21"/>
      <c r="Q623" s="21"/>
      <c r="R623" s="21"/>
      <c r="S623" s="21"/>
    </row>
    <row r="624" spans="9:19" customFormat="1" x14ac:dyDescent="0.2">
      <c r="I624" s="21"/>
      <c r="J624" s="21"/>
      <c r="K624" s="21"/>
      <c r="L624" s="21"/>
      <c r="M624" s="21"/>
      <c r="N624" s="21"/>
      <c r="O624" s="21"/>
      <c r="P624" s="21"/>
      <c r="Q624" s="21"/>
      <c r="R624" s="21"/>
      <c r="S624" s="21"/>
    </row>
    <row r="625" spans="9:19" customFormat="1" x14ac:dyDescent="0.2">
      <c r="I625" s="21"/>
      <c r="J625" s="21"/>
      <c r="K625" s="21"/>
      <c r="L625" s="21"/>
      <c r="M625" s="21"/>
      <c r="N625" s="21"/>
      <c r="O625" s="21"/>
      <c r="P625" s="21"/>
      <c r="Q625" s="21"/>
      <c r="R625" s="21"/>
      <c r="S625" s="21"/>
    </row>
    <row r="626" spans="9:19" customFormat="1" x14ac:dyDescent="0.2">
      <c r="I626" s="21"/>
      <c r="J626" s="21"/>
      <c r="K626" s="21"/>
      <c r="L626" s="21"/>
      <c r="M626" s="21"/>
      <c r="N626" s="21"/>
      <c r="O626" s="21"/>
      <c r="P626" s="21"/>
      <c r="Q626" s="21"/>
      <c r="R626" s="21"/>
      <c r="S626" s="21"/>
    </row>
    <row r="627" spans="9:19" customFormat="1" x14ac:dyDescent="0.2">
      <c r="I627" s="21"/>
      <c r="J627" s="21"/>
      <c r="K627" s="21"/>
      <c r="L627" s="21"/>
      <c r="M627" s="21"/>
      <c r="N627" s="21"/>
      <c r="O627" s="21"/>
      <c r="P627" s="21"/>
      <c r="Q627" s="21"/>
      <c r="R627" s="21"/>
      <c r="S627" s="21"/>
    </row>
    <row r="628" spans="9:19" customFormat="1" x14ac:dyDescent="0.2">
      <c r="I628" s="21"/>
      <c r="J628" s="21"/>
      <c r="K628" s="21"/>
      <c r="L628" s="21"/>
      <c r="M628" s="21"/>
      <c r="N628" s="21"/>
      <c r="O628" s="21"/>
      <c r="P628" s="21"/>
      <c r="Q628" s="21"/>
      <c r="R628" s="21"/>
      <c r="S628" s="21"/>
    </row>
    <row r="629" spans="9:19" customFormat="1" x14ac:dyDescent="0.2">
      <c r="I629" s="21"/>
      <c r="J629" s="21"/>
      <c r="K629" s="21"/>
      <c r="L629" s="21"/>
      <c r="M629" s="21"/>
      <c r="N629" s="21"/>
      <c r="O629" s="21"/>
      <c r="P629" s="21"/>
      <c r="Q629" s="21"/>
      <c r="R629" s="21"/>
      <c r="S629" s="21"/>
    </row>
    <row r="630" spans="9:19" customFormat="1" x14ac:dyDescent="0.2">
      <c r="I630" s="21"/>
      <c r="J630" s="21"/>
      <c r="K630" s="21"/>
      <c r="L630" s="21"/>
      <c r="M630" s="21"/>
      <c r="N630" s="21"/>
      <c r="O630" s="21"/>
      <c r="P630" s="21"/>
      <c r="Q630" s="21"/>
      <c r="R630" s="21"/>
      <c r="S630" s="21"/>
    </row>
    <row r="631" spans="9:19" customFormat="1" x14ac:dyDescent="0.2">
      <c r="I631" s="21"/>
      <c r="J631" s="21"/>
      <c r="K631" s="21"/>
      <c r="L631" s="21"/>
      <c r="M631" s="21"/>
      <c r="N631" s="21"/>
      <c r="O631" s="21"/>
      <c r="P631" s="21"/>
      <c r="Q631" s="21"/>
      <c r="R631" s="21"/>
      <c r="S631" s="21"/>
    </row>
    <row r="632" spans="9:19" customFormat="1" x14ac:dyDescent="0.2">
      <c r="I632" s="21"/>
      <c r="J632" s="21"/>
      <c r="K632" s="21"/>
      <c r="L632" s="21"/>
      <c r="M632" s="21"/>
      <c r="N632" s="21"/>
      <c r="O632" s="21"/>
      <c r="P632" s="21"/>
      <c r="Q632" s="21"/>
      <c r="R632" s="21"/>
      <c r="S632" s="21"/>
    </row>
    <row r="633" spans="9:19" customFormat="1" x14ac:dyDescent="0.2">
      <c r="I633" s="21"/>
      <c r="J633" s="21"/>
      <c r="K633" s="21"/>
      <c r="L633" s="21"/>
      <c r="M633" s="21"/>
      <c r="N633" s="21"/>
      <c r="O633" s="21"/>
      <c r="P633" s="21"/>
      <c r="Q633" s="21"/>
      <c r="R633" s="21"/>
      <c r="S633" s="21"/>
    </row>
    <row r="634" spans="9:19" customFormat="1" x14ac:dyDescent="0.2">
      <c r="I634" s="21"/>
      <c r="J634" s="21"/>
      <c r="K634" s="21"/>
      <c r="L634" s="21"/>
      <c r="M634" s="21"/>
      <c r="N634" s="21"/>
      <c r="O634" s="21"/>
      <c r="P634" s="21"/>
      <c r="Q634" s="21"/>
      <c r="R634" s="21"/>
      <c r="S634" s="21"/>
    </row>
    <row r="635" spans="9:19" customFormat="1" x14ac:dyDescent="0.2">
      <c r="I635" s="21"/>
      <c r="J635" s="21"/>
      <c r="K635" s="21"/>
      <c r="L635" s="21"/>
      <c r="M635" s="21"/>
      <c r="N635" s="21"/>
      <c r="O635" s="21"/>
      <c r="P635" s="21"/>
      <c r="Q635" s="21"/>
      <c r="R635" s="21"/>
      <c r="S635" s="21"/>
    </row>
    <row r="636" spans="9:19" customFormat="1" x14ac:dyDescent="0.2">
      <c r="I636" s="21"/>
      <c r="J636" s="21"/>
      <c r="K636" s="21"/>
      <c r="L636" s="21"/>
      <c r="M636" s="21"/>
      <c r="N636" s="21"/>
      <c r="O636" s="21"/>
      <c r="P636" s="21"/>
      <c r="Q636" s="21"/>
      <c r="R636" s="21"/>
      <c r="S636" s="21"/>
    </row>
    <row r="637" spans="9:19" customFormat="1" x14ac:dyDescent="0.2">
      <c r="I637" s="21"/>
      <c r="J637" s="21"/>
      <c r="K637" s="21"/>
      <c r="L637" s="21"/>
      <c r="M637" s="21"/>
      <c r="N637" s="21"/>
      <c r="O637" s="21"/>
      <c r="P637" s="21"/>
      <c r="Q637" s="21"/>
      <c r="R637" s="21"/>
      <c r="S637" s="21"/>
    </row>
    <row r="638" spans="9:19" customFormat="1" x14ac:dyDescent="0.2">
      <c r="I638" s="21"/>
      <c r="J638" s="21"/>
      <c r="K638" s="21"/>
      <c r="L638" s="21"/>
      <c r="M638" s="21"/>
      <c r="N638" s="21"/>
      <c r="O638" s="21"/>
      <c r="P638" s="21"/>
      <c r="Q638" s="21"/>
      <c r="R638" s="21"/>
      <c r="S638" s="21"/>
    </row>
    <row r="639" spans="9:19" customFormat="1" x14ac:dyDescent="0.2">
      <c r="I639" s="21"/>
      <c r="J639" s="21"/>
      <c r="K639" s="21"/>
      <c r="L639" s="21"/>
      <c r="M639" s="21"/>
      <c r="N639" s="21"/>
      <c r="O639" s="21"/>
      <c r="P639" s="21"/>
      <c r="Q639" s="21"/>
      <c r="R639" s="21"/>
      <c r="S639" s="21"/>
    </row>
    <row r="640" spans="9:19" customFormat="1" x14ac:dyDescent="0.2">
      <c r="I640" s="21"/>
      <c r="J640" s="21"/>
      <c r="K640" s="21"/>
      <c r="L640" s="21"/>
      <c r="M640" s="21"/>
      <c r="N640" s="21"/>
      <c r="O640" s="21"/>
      <c r="P640" s="21"/>
      <c r="Q640" s="21"/>
      <c r="R640" s="21"/>
      <c r="S640" s="21"/>
    </row>
    <row r="641" spans="9:19" customFormat="1" x14ac:dyDescent="0.2">
      <c r="I641" s="21"/>
      <c r="J641" s="21"/>
      <c r="K641" s="21"/>
      <c r="L641" s="21"/>
      <c r="M641" s="21"/>
      <c r="N641" s="21"/>
      <c r="O641" s="21"/>
      <c r="P641" s="21"/>
      <c r="Q641" s="21"/>
      <c r="R641" s="21"/>
      <c r="S641" s="21"/>
    </row>
    <row r="642" spans="9:19" customFormat="1" x14ac:dyDescent="0.2">
      <c r="I642" s="21"/>
      <c r="J642" s="21"/>
      <c r="K642" s="21"/>
      <c r="L642" s="21"/>
      <c r="M642" s="21"/>
      <c r="N642" s="21"/>
      <c r="O642" s="21"/>
      <c r="P642" s="21"/>
      <c r="Q642" s="21"/>
      <c r="R642" s="21"/>
      <c r="S642" s="21"/>
    </row>
    <row r="643" spans="9:19" customFormat="1" x14ac:dyDescent="0.2">
      <c r="I643" s="21"/>
      <c r="J643" s="21"/>
      <c r="K643" s="21"/>
      <c r="L643" s="21"/>
      <c r="M643" s="21"/>
      <c r="N643" s="21"/>
      <c r="O643" s="21"/>
      <c r="P643" s="21"/>
      <c r="Q643" s="21"/>
      <c r="R643" s="21"/>
      <c r="S643" s="21"/>
    </row>
    <row r="644" spans="9:19" customFormat="1" x14ac:dyDescent="0.2">
      <c r="I644" s="21"/>
      <c r="J644" s="21"/>
      <c r="K644" s="21"/>
      <c r="L644" s="21"/>
      <c r="M644" s="21"/>
      <c r="N644" s="21"/>
      <c r="O644" s="21"/>
      <c r="P644" s="21"/>
      <c r="Q644" s="21"/>
      <c r="R644" s="21"/>
      <c r="S644" s="21"/>
    </row>
    <row r="645" spans="9:19" customFormat="1" x14ac:dyDescent="0.2">
      <c r="I645" s="21"/>
      <c r="J645" s="21"/>
      <c r="K645" s="21"/>
      <c r="L645" s="21"/>
      <c r="M645" s="21"/>
      <c r="N645" s="21"/>
      <c r="O645" s="21"/>
      <c r="P645" s="21"/>
      <c r="Q645" s="21"/>
      <c r="R645" s="21"/>
      <c r="S645" s="21"/>
    </row>
    <row r="646" spans="9:19" customFormat="1" x14ac:dyDescent="0.2">
      <c r="I646" s="21"/>
      <c r="J646" s="21"/>
      <c r="K646" s="21"/>
      <c r="L646" s="21"/>
      <c r="M646" s="21"/>
      <c r="N646" s="21"/>
      <c r="O646" s="21"/>
      <c r="P646" s="21"/>
      <c r="Q646" s="21"/>
      <c r="R646" s="21"/>
      <c r="S646" s="21"/>
    </row>
    <row r="647" spans="9:19" customFormat="1" x14ac:dyDescent="0.2">
      <c r="I647" s="21"/>
      <c r="J647" s="21"/>
      <c r="K647" s="21"/>
      <c r="L647" s="21"/>
      <c r="M647" s="21"/>
      <c r="N647" s="21"/>
      <c r="O647" s="21"/>
      <c r="P647" s="21"/>
      <c r="Q647" s="21"/>
      <c r="R647" s="21"/>
      <c r="S647" s="21"/>
    </row>
    <row r="648" spans="9:19" customFormat="1" x14ac:dyDescent="0.2">
      <c r="I648" s="21"/>
      <c r="J648" s="21"/>
      <c r="K648" s="21"/>
      <c r="L648" s="21"/>
      <c r="M648" s="21"/>
      <c r="N648" s="21"/>
      <c r="O648" s="21"/>
      <c r="P648" s="21"/>
      <c r="Q648" s="21"/>
      <c r="R648" s="21"/>
      <c r="S648" s="21"/>
    </row>
    <row r="649" spans="9:19" customFormat="1" x14ac:dyDescent="0.2">
      <c r="I649" s="21"/>
      <c r="J649" s="21"/>
      <c r="K649" s="21"/>
      <c r="L649" s="21"/>
      <c r="M649" s="21"/>
      <c r="N649" s="21"/>
      <c r="O649" s="21"/>
      <c r="P649" s="21"/>
      <c r="Q649" s="21"/>
      <c r="R649" s="21"/>
      <c r="S649" s="21"/>
    </row>
    <row r="650" spans="9:19" customFormat="1" x14ac:dyDescent="0.2">
      <c r="I650" s="21"/>
      <c r="J650" s="21"/>
      <c r="K650" s="21"/>
      <c r="L650" s="21"/>
      <c r="M650" s="21"/>
      <c r="N650" s="21"/>
      <c r="O650" s="21"/>
      <c r="P650" s="21"/>
      <c r="Q650" s="21"/>
      <c r="R650" s="21"/>
      <c r="S650" s="21"/>
    </row>
    <row r="651" spans="9:19" customFormat="1" x14ac:dyDescent="0.2">
      <c r="I651" s="21"/>
      <c r="J651" s="21"/>
      <c r="K651" s="21"/>
      <c r="L651" s="21"/>
      <c r="M651" s="21"/>
      <c r="N651" s="21"/>
      <c r="O651" s="21"/>
      <c r="P651" s="21"/>
      <c r="Q651" s="21"/>
      <c r="R651" s="21"/>
      <c r="S651" s="21"/>
    </row>
    <row r="652" spans="9:19" customFormat="1" x14ac:dyDescent="0.2">
      <c r="I652" s="21"/>
      <c r="J652" s="21"/>
      <c r="K652" s="21"/>
      <c r="L652" s="21"/>
      <c r="M652" s="21"/>
      <c r="N652" s="21"/>
      <c r="O652" s="21"/>
      <c r="P652" s="21"/>
      <c r="Q652" s="21"/>
      <c r="R652" s="21"/>
      <c r="S652" s="21"/>
    </row>
    <row r="653" spans="9:19" customFormat="1" x14ac:dyDescent="0.2">
      <c r="I653" s="21"/>
      <c r="J653" s="21"/>
      <c r="K653" s="21"/>
      <c r="L653" s="21"/>
      <c r="M653" s="21"/>
      <c r="N653" s="21"/>
      <c r="O653" s="21"/>
      <c r="P653" s="21"/>
      <c r="Q653" s="21"/>
      <c r="R653" s="21"/>
      <c r="S653" s="21"/>
    </row>
    <row r="654" spans="9:19" customFormat="1" x14ac:dyDescent="0.2">
      <c r="I654" s="21"/>
      <c r="J654" s="21"/>
      <c r="K654" s="21"/>
      <c r="L654" s="21"/>
      <c r="M654" s="21"/>
      <c r="N654" s="21"/>
      <c r="O654" s="21"/>
      <c r="P654" s="21"/>
      <c r="Q654" s="21"/>
      <c r="R654" s="21"/>
      <c r="S654" s="21"/>
    </row>
    <row r="655" spans="9:19" customFormat="1" x14ac:dyDescent="0.2">
      <c r="I655" s="21"/>
      <c r="J655" s="21"/>
      <c r="K655" s="21"/>
      <c r="L655" s="21"/>
      <c r="M655" s="21"/>
      <c r="N655" s="21"/>
      <c r="O655" s="21"/>
      <c r="P655" s="21"/>
      <c r="Q655" s="21"/>
      <c r="R655" s="21"/>
      <c r="S655" s="21"/>
    </row>
    <row r="656" spans="9:19" customFormat="1" x14ac:dyDescent="0.2">
      <c r="I656" s="21"/>
      <c r="J656" s="21"/>
      <c r="K656" s="21"/>
      <c r="L656" s="21"/>
      <c r="M656" s="21"/>
      <c r="N656" s="21"/>
      <c r="O656" s="21"/>
      <c r="P656" s="21"/>
      <c r="Q656" s="21"/>
      <c r="R656" s="21"/>
      <c r="S656" s="21"/>
    </row>
    <row r="657" spans="9:19" customFormat="1" x14ac:dyDescent="0.2">
      <c r="I657" s="21"/>
      <c r="J657" s="21"/>
      <c r="K657" s="21"/>
      <c r="L657" s="21"/>
      <c r="M657" s="21"/>
      <c r="N657" s="21"/>
      <c r="O657" s="21"/>
      <c r="P657" s="21"/>
      <c r="Q657" s="21"/>
      <c r="R657" s="21"/>
      <c r="S657" s="21"/>
    </row>
    <row r="658" spans="9:19" customFormat="1" x14ac:dyDescent="0.2">
      <c r="I658" s="21"/>
      <c r="J658" s="21"/>
      <c r="K658" s="21"/>
      <c r="L658" s="21"/>
      <c r="M658" s="21"/>
      <c r="N658" s="21"/>
      <c r="O658" s="21"/>
      <c r="P658" s="21"/>
      <c r="Q658" s="21"/>
      <c r="R658" s="21"/>
      <c r="S658" s="21"/>
    </row>
    <row r="659" spans="9:19" customFormat="1" x14ac:dyDescent="0.2">
      <c r="I659" s="21"/>
      <c r="J659" s="21"/>
      <c r="K659" s="21"/>
      <c r="L659" s="21"/>
      <c r="M659" s="21"/>
      <c r="N659" s="21"/>
      <c r="O659" s="21"/>
      <c r="P659" s="21"/>
      <c r="Q659" s="21"/>
      <c r="R659" s="21"/>
      <c r="S659" s="21"/>
    </row>
    <row r="660" spans="9:19" customFormat="1" x14ac:dyDescent="0.2">
      <c r="I660" s="21"/>
      <c r="J660" s="21"/>
      <c r="K660" s="21"/>
      <c r="L660" s="21"/>
      <c r="M660" s="21"/>
      <c r="N660" s="21"/>
      <c r="O660" s="21"/>
      <c r="P660" s="21"/>
      <c r="Q660" s="21"/>
      <c r="R660" s="21"/>
      <c r="S660" s="21"/>
    </row>
    <row r="661" spans="9:19" customFormat="1" x14ac:dyDescent="0.2">
      <c r="I661" s="21"/>
      <c r="J661" s="21"/>
      <c r="K661" s="21"/>
      <c r="L661" s="21"/>
      <c r="M661" s="21"/>
      <c r="N661" s="21"/>
      <c r="O661" s="21"/>
      <c r="P661" s="21"/>
      <c r="Q661" s="21"/>
      <c r="R661" s="21"/>
      <c r="S661" s="21"/>
    </row>
    <row r="662" spans="9:19" customFormat="1" x14ac:dyDescent="0.2">
      <c r="I662" s="21"/>
      <c r="J662" s="21"/>
      <c r="K662" s="21"/>
      <c r="L662" s="21"/>
      <c r="M662" s="21"/>
      <c r="N662" s="21"/>
      <c r="O662" s="21"/>
      <c r="P662" s="21"/>
      <c r="Q662" s="21"/>
      <c r="R662" s="21"/>
      <c r="S662" s="21"/>
    </row>
    <row r="663" spans="9:19" customFormat="1" x14ac:dyDescent="0.2">
      <c r="I663" s="21"/>
      <c r="J663" s="21"/>
      <c r="K663" s="21"/>
      <c r="L663" s="21"/>
      <c r="M663" s="21"/>
      <c r="N663" s="21"/>
      <c r="O663" s="21"/>
      <c r="P663" s="21"/>
      <c r="Q663" s="21"/>
      <c r="R663" s="21"/>
      <c r="S663" s="21"/>
    </row>
    <row r="664" spans="9:19" customFormat="1" x14ac:dyDescent="0.2">
      <c r="I664" s="21"/>
      <c r="J664" s="21"/>
      <c r="K664" s="21"/>
      <c r="L664" s="21"/>
      <c r="M664" s="21"/>
      <c r="N664" s="21"/>
      <c r="O664" s="21"/>
      <c r="P664" s="21"/>
      <c r="Q664" s="21"/>
      <c r="R664" s="21"/>
      <c r="S664" s="21"/>
    </row>
    <row r="665" spans="9:19" customFormat="1" x14ac:dyDescent="0.2">
      <c r="I665" s="21"/>
      <c r="J665" s="21"/>
      <c r="K665" s="21"/>
      <c r="L665" s="21"/>
      <c r="M665" s="21"/>
      <c r="N665" s="21"/>
      <c r="O665" s="21"/>
      <c r="P665" s="21"/>
      <c r="Q665" s="21"/>
      <c r="R665" s="21"/>
      <c r="S665" s="21"/>
    </row>
    <row r="666" spans="9:19" customFormat="1" x14ac:dyDescent="0.2">
      <c r="I666" s="21"/>
      <c r="J666" s="21"/>
      <c r="K666" s="21"/>
      <c r="L666" s="21"/>
      <c r="M666" s="21"/>
      <c r="N666" s="21"/>
      <c r="O666" s="21"/>
      <c r="P666" s="21"/>
      <c r="Q666" s="21"/>
      <c r="R666" s="21"/>
      <c r="S666" s="21"/>
    </row>
    <row r="667" spans="9:19" customFormat="1" x14ac:dyDescent="0.2">
      <c r="I667" s="21"/>
      <c r="J667" s="21"/>
      <c r="K667" s="21"/>
      <c r="L667" s="21"/>
      <c r="M667" s="21"/>
      <c r="N667" s="21"/>
      <c r="O667" s="21"/>
      <c r="P667" s="21"/>
      <c r="Q667" s="21"/>
      <c r="R667" s="21"/>
      <c r="S667" s="21"/>
    </row>
    <row r="668" spans="9:19" customFormat="1" x14ac:dyDescent="0.2">
      <c r="I668" s="21"/>
      <c r="J668" s="21"/>
      <c r="K668" s="21"/>
      <c r="L668" s="21"/>
      <c r="M668" s="21"/>
      <c r="N668" s="21"/>
      <c r="O668" s="21"/>
      <c r="P668" s="21"/>
      <c r="Q668" s="21"/>
      <c r="R668" s="21"/>
      <c r="S668" s="21"/>
    </row>
    <row r="669" spans="9:19" customFormat="1" x14ac:dyDescent="0.2">
      <c r="I669" s="21"/>
      <c r="J669" s="21"/>
      <c r="K669" s="21"/>
      <c r="L669" s="21"/>
      <c r="M669" s="21"/>
      <c r="N669" s="21"/>
      <c r="O669" s="21"/>
      <c r="P669" s="21"/>
      <c r="Q669" s="21"/>
      <c r="R669" s="21"/>
      <c r="S669" s="21"/>
    </row>
    <row r="670" spans="9:19" customFormat="1" x14ac:dyDescent="0.2">
      <c r="I670" s="21"/>
      <c r="J670" s="21"/>
      <c r="K670" s="21"/>
      <c r="L670" s="21"/>
      <c r="M670" s="21"/>
      <c r="N670" s="21"/>
      <c r="O670" s="21"/>
      <c r="P670" s="21"/>
      <c r="Q670" s="21"/>
      <c r="R670" s="21"/>
      <c r="S670" s="21"/>
    </row>
    <row r="671" spans="9:19" customFormat="1" x14ac:dyDescent="0.2">
      <c r="I671" s="21"/>
      <c r="J671" s="21"/>
      <c r="K671" s="21"/>
      <c r="L671" s="21"/>
      <c r="M671" s="21"/>
      <c r="N671" s="21"/>
      <c r="O671" s="21"/>
      <c r="P671" s="21"/>
      <c r="Q671" s="21"/>
      <c r="R671" s="21"/>
      <c r="S671" s="21"/>
    </row>
    <row r="672" spans="9:19" customFormat="1" x14ac:dyDescent="0.2">
      <c r="I672" s="21"/>
      <c r="J672" s="21"/>
      <c r="K672" s="21"/>
      <c r="L672" s="21"/>
      <c r="M672" s="21"/>
      <c r="N672" s="21"/>
      <c r="O672" s="21"/>
      <c r="P672" s="21"/>
      <c r="Q672" s="21"/>
      <c r="R672" s="21"/>
      <c r="S672" s="21"/>
    </row>
    <row r="673" spans="9:19" customFormat="1" x14ac:dyDescent="0.2">
      <c r="I673" s="21"/>
      <c r="J673" s="21"/>
      <c r="K673" s="21"/>
      <c r="L673" s="21"/>
      <c r="M673" s="21"/>
      <c r="N673" s="21"/>
      <c r="O673" s="21"/>
      <c r="P673" s="21"/>
      <c r="Q673" s="21"/>
      <c r="R673" s="21"/>
      <c r="S673" s="21"/>
    </row>
    <row r="674" spans="9:19" customFormat="1" x14ac:dyDescent="0.2">
      <c r="I674" s="21"/>
      <c r="J674" s="21"/>
      <c r="K674" s="21"/>
      <c r="L674" s="21"/>
      <c r="M674" s="21"/>
      <c r="N674" s="21"/>
      <c r="O674" s="21"/>
      <c r="P674" s="21"/>
      <c r="Q674" s="21"/>
      <c r="R674" s="21"/>
      <c r="S674" s="21"/>
    </row>
    <row r="675" spans="9:19" customFormat="1" x14ac:dyDescent="0.2">
      <c r="I675" s="21"/>
      <c r="J675" s="21"/>
      <c r="K675" s="21"/>
      <c r="L675" s="21"/>
      <c r="M675" s="21"/>
      <c r="N675" s="21"/>
      <c r="O675" s="21"/>
      <c r="P675" s="21"/>
      <c r="Q675" s="21"/>
      <c r="R675" s="21"/>
      <c r="S675" s="21"/>
    </row>
    <row r="676" spans="9:19" customFormat="1" x14ac:dyDescent="0.2">
      <c r="I676" s="21"/>
      <c r="J676" s="21"/>
      <c r="K676" s="21"/>
      <c r="L676" s="21"/>
      <c r="M676" s="21"/>
      <c r="N676" s="21"/>
      <c r="O676" s="21"/>
      <c r="P676" s="21"/>
      <c r="Q676" s="21"/>
      <c r="R676" s="21"/>
      <c r="S676" s="21"/>
    </row>
    <row r="677" spans="9:19" customFormat="1" x14ac:dyDescent="0.2">
      <c r="I677" s="21"/>
      <c r="J677" s="21"/>
      <c r="K677" s="21"/>
      <c r="L677" s="21"/>
      <c r="M677" s="21"/>
      <c r="N677" s="21"/>
      <c r="O677" s="21"/>
      <c r="P677" s="21"/>
      <c r="Q677" s="21"/>
      <c r="R677" s="21"/>
      <c r="S677" s="21"/>
    </row>
    <row r="678" spans="9:19" customFormat="1" x14ac:dyDescent="0.2">
      <c r="I678" s="21"/>
      <c r="J678" s="21"/>
      <c r="K678" s="21"/>
      <c r="L678" s="21"/>
      <c r="M678" s="21"/>
      <c r="N678" s="21"/>
      <c r="O678" s="21"/>
      <c r="P678" s="21"/>
      <c r="Q678" s="21"/>
      <c r="R678" s="21"/>
      <c r="S678" s="21"/>
    </row>
    <row r="679" spans="9:19" customFormat="1" x14ac:dyDescent="0.2">
      <c r="I679" s="21"/>
      <c r="J679" s="21"/>
      <c r="K679" s="21"/>
      <c r="L679" s="21"/>
      <c r="M679" s="21"/>
      <c r="N679" s="21"/>
      <c r="O679" s="21"/>
      <c r="P679" s="21"/>
      <c r="Q679" s="21"/>
      <c r="R679" s="21"/>
      <c r="S679" s="21"/>
    </row>
    <row r="680" spans="9:19" customFormat="1" x14ac:dyDescent="0.2">
      <c r="I680" s="21"/>
      <c r="J680" s="21"/>
      <c r="K680" s="21"/>
      <c r="L680" s="21"/>
      <c r="M680" s="21"/>
      <c r="N680" s="21"/>
      <c r="O680" s="21"/>
      <c r="P680" s="21"/>
      <c r="Q680" s="21"/>
      <c r="R680" s="21"/>
      <c r="S680" s="21"/>
    </row>
    <row r="681" spans="9:19" customFormat="1" x14ac:dyDescent="0.2">
      <c r="I681" s="21"/>
      <c r="J681" s="21"/>
      <c r="K681" s="21"/>
      <c r="L681" s="21"/>
      <c r="M681" s="21"/>
      <c r="N681" s="21"/>
      <c r="O681" s="21"/>
      <c r="P681" s="21"/>
      <c r="Q681" s="21"/>
      <c r="R681" s="21"/>
      <c r="S681" s="21"/>
    </row>
    <row r="682" spans="9:19" customFormat="1" x14ac:dyDescent="0.2">
      <c r="I682" s="21"/>
      <c r="J682" s="21"/>
      <c r="K682" s="21"/>
      <c r="L682" s="21"/>
      <c r="M682" s="21"/>
      <c r="N682" s="21"/>
      <c r="O682" s="21"/>
      <c r="P682" s="21"/>
      <c r="Q682" s="21"/>
      <c r="R682" s="21"/>
      <c r="S682" s="21"/>
    </row>
    <row r="683" spans="9:19" customFormat="1" x14ac:dyDescent="0.2">
      <c r="I683" s="21"/>
      <c r="J683" s="21"/>
      <c r="K683" s="21"/>
      <c r="L683" s="21"/>
      <c r="M683" s="21"/>
      <c r="N683" s="21"/>
      <c r="O683" s="21"/>
      <c r="P683" s="21"/>
      <c r="Q683" s="21"/>
      <c r="R683" s="21"/>
      <c r="S683" s="21"/>
    </row>
    <row r="684" spans="9:19" customFormat="1" x14ac:dyDescent="0.2">
      <c r="I684" s="21"/>
      <c r="J684" s="21"/>
      <c r="K684" s="21"/>
      <c r="L684" s="21"/>
      <c r="M684" s="21"/>
      <c r="N684" s="21"/>
      <c r="O684" s="21"/>
      <c r="P684" s="21"/>
      <c r="Q684" s="21"/>
      <c r="R684" s="21"/>
      <c r="S684" s="21"/>
    </row>
    <row r="685" spans="9:19" customFormat="1" x14ac:dyDescent="0.2">
      <c r="I685" s="21"/>
      <c r="J685" s="21"/>
      <c r="K685" s="21"/>
      <c r="L685" s="21"/>
      <c r="M685" s="21"/>
      <c r="N685" s="21"/>
      <c r="O685" s="21"/>
      <c r="P685" s="21"/>
      <c r="Q685" s="21"/>
      <c r="R685" s="21"/>
      <c r="S685" s="21"/>
    </row>
    <row r="686" spans="9:19" customFormat="1" x14ac:dyDescent="0.2">
      <c r="I686" s="21"/>
      <c r="J686" s="21"/>
      <c r="K686" s="21"/>
      <c r="L686" s="21"/>
      <c r="M686" s="21"/>
      <c r="N686" s="21"/>
      <c r="O686" s="21"/>
      <c r="P686" s="21"/>
      <c r="Q686" s="21"/>
      <c r="R686" s="21"/>
      <c r="S686" s="21"/>
    </row>
    <row r="687" spans="9:19" customFormat="1" x14ac:dyDescent="0.2">
      <c r="I687" s="21"/>
      <c r="J687" s="21"/>
      <c r="K687" s="21"/>
      <c r="L687" s="21"/>
      <c r="M687" s="21"/>
      <c r="N687" s="21"/>
      <c r="O687" s="21"/>
      <c r="P687" s="21"/>
      <c r="Q687" s="21"/>
      <c r="R687" s="21"/>
      <c r="S687" s="21"/>
    </row>
    <row r="688" spans="9:19" customFormat="1" x14ac:dyDescent="0.2">
      <c r="I688" s="21"/>
      <c r="J688" s="21"/>
      <c r="K688" s="21"/>
      <c r="L688" s="21"/>
      <c r="M688" s="21"/>
      <c r="N688" s="21"/>
      <c r="O688" s="21"/>
      <c r="P688" s="21"/>
      <c r="Q688" s="21"/>
      <c r="R688" s="21"/>
      <c r="S688" s="21"/>
    </row>
    <row r="689" spans="9:19" customFormat="1" x14ac:dyDescent="0.2">
      <c r="I689" s="21"/>
      <c r="J689" s="21"/>
      <c r="K689" s="21"/>
      <c r="L689" s="21"/>
      <c r="M689" s="21"/>
      <c r="N689" s="21"/>
      <c r="O689" s="21"/>
      <c r="P689" s="21"/>
      <c r="Q689" s="21"/>
      <c r="R689" s="21"/>
      <c r="S689" s="21"/>
    </row>
    <row r="690" spans="9:19" customFormat="1" x14ac:dyDescent="0.2">
      <c r="I690" s="21"/>
      <c r="J690" s="21"/>
      <c r="K690" s="21"/>
      <c r="L690" s="21"/>
      <c r="M690" s="21"/>
      <c r="N690" s="21"/>
      <c r="O690" s="21"/>
      <c r="P690" s="21"/>
      <c r="Q690" s="21"/>
      <c r="R690" s="21"/>
      <c r="S690" s="21"/>
    </row>
    <row r="691" spans="9:19" customFormat="1" x14ac:dyDescent="0.2">
      <c r="I691" s="21"/>
      <c r="J691" s="21"/>
      <c r="K691" s="21"/>
      <c r="L691" s="21"/>
      <c r="M691" s="21"/>
      <c r="N691" s="21"/>
      <c r="O691" s="21"/>
      <c r="P691" s="21"/>
      <c r="Q691" s="21"/>
      <c r="R691" s="21"/>
      <c r="S691" s="21"/>
    </row>
    <row r="692" spans="9:19" customFormat="1" x14ac:dyDescent="0.2">
      <c r="I692" s="21"/>
      <c r="J692" s="21"/>
      <c r="K692" s="21"/>
      <c r="L692" s="21"/>
      <c r="M692" s="21"/>
      <c r="N692" s="21"/>
      <c r="O692" s="21"/>
      <c r="P692" s="21"/>
      <c r="Q692" s="21"/>
      <c r="R692" s="21"/>
      <c r="S692" s="21"/>
    </row>
    <row r="693" spans="9:19" customFormat="1" x14ac:dyDescent="0.2">
      <c r="I693" s="21"/>
      <c r="J693" s="21"/>
      <c r="K693" s="21"/>
      <c r="L693" s="21"/>
      <c r="M693" s="21"/>
      <c r="N693" s="21"/>
      <c r="O693" s="21"/>
      <c r="P693" s="21"/>
      <c r="Q693" s="21"/>
      <c r="R693" s="21"/>
      <c r="S693" s="21"/>
    </row>
    <row r="694" spans="9:19" customFormat="1" x14ac:dyDescent="0.2">
      <c r="I694" s="21"/>
      <c r="J694" s="21"/>
      <c r="K694" s="21"/>
      <c r="L694" s="21"/>
      <c r="M694" s="21"/>
      <c r="N694" s="21"/>
      <c r="O694" s="21"/>
      <c r="P694" s="21"/>
      <c r="Q694" s="21"/>
      <c r="R694" s="21"/>
      <c r="S694" s="21"/>
    </row>
    <row r="695" spans="9:19" customFormat="1" x14ac:dyDescent="0.2">
      <c r="I695" s="21"/>
      <c r="J695" s="21"/>
      <c r="K695" s="21"/>
      <c r="L695" s="21"/>
      <c r="M695" s="21"/>
      <c r="N695" s="21"/>
      <c r="O695" s="21"/>
      <c r="P695" s="21"/>
      <c r="Q695" s="21"/>
      <c r="R695" s="21"/>
      <c r="S695" s="21"/>
    </row>
    <row r="696" spans="9:19" customFormat="1" x14ac:dyDescent="0.2">
      <c r="I696" s="21"/>
      <c r="J696" s="21"/>
      <c r="K696" s="21"/>
      <c r="L696" s="21"/>
      <c r="M696" s="21"/>
      <c r="N696" s="21"/>
      <c r="O696" s="21"/>
      <c r="P696" s="21"/>
      <c r="Q696" s="21"/>
      <c r="R696" s="21"/>
      <c r="S696" s="21"/>
    </row>
    <row r="697" spans="9:19" customFormat="1" x14ac:dyDescent="0.2">
      <c r="I697" s="21"/>
      <c r="J697" s="21"/>
      <c r="K697" s="21"/>
      <c r="L697" s="21"/>
      <c r="M697" s="21"/>
      <c r="N697" s="21"/>
      <c r="O697" s="21"/>
      <c r="P697" s="21"/>
      <c r="Q697" s="21"/>
      <c r="R697" s="21"/>
      <c r="S697" s="21"/>
    </row>
    <row r="698" spans="9:19" customFormat="1" x14ac:dyDescent="0.2">
      <c r="I698" s="21"/>
      <c r="J698" s="21"/>
      <c r="K698" s="21"/>
      <c r="L698" s="21"/>
      <c r="M698" s="21"/>
      <c r="N698" s="21"/>
      <c r="O698" s="21"/>
      <c r="P698" s="21"/>
      <c r="Q698" s="21"/>
      <c r="R698" s="21"/>
      <c r="S698" s="21"/>
    </row>
    <row r="699" spans="9:19" customFormat="1" x14ac:dyDescent="0.2">
      <c r="I699" s="21"/>
      <c r="J699" s="21"/>
      <c r="K699" s="21"/>
      <c r="L699" s="21"/>
      <c r="M699" s="21"/>
      <c r="N699" s="21"/>
      <c r="O699" s="21"/>
      <c r="P699" s="21"/>
      <c r="Q699" s="21"/>
      <c r="R699" s="21"/>
      <c r="S699" s="21"/>
    </row>
    <row r="700" spans="9:19" customFormat="1" x14ac:dyDescent="0.2">
      <c r="I700" s="21"/>
      <c r="J700" s="21"/>
      <c r="K700" s="21"/>
      <c r="L700" s="21"/>
      <c r="M700" s="21"/>
      <c r="N700" s="21"/>
      <c r="O700" s="21"/>
      <c r="P700" s="21"/>
      <c r="Q700" s="21"/>
      <c r="R700" s="21"/>
      <c r="S700" s="21"/>
    </row>
    <row r="701" spans="9:19" customFormat="1" x14ac:dyDescent="0.2">
      <c r="I701" s="21"/>
      <c r="J701" s="21"/>
      <c r="K701" s="21"/>
      <c r="L701" s="21"/>
      <c r="M701" s="21"/>
      <c r="N701" s="21"/>
      <c r="O701" s="21"/>
      <c r="P701" s="21"/>
      <c r="Q701" s="21"/>
      <c r="R701" s="21"/>
      <c r="S701" s="21"/>
    </row>
    <row r="702" spans="9:19" customFormat="1" x14ac:dyDescent="0.2">
      <c r="I702" s="21"/>
      <c r="J702" s="21"/>
      <c r="K702" s="21"/>
      <c r="L702" s="21"/>
      <c r="M702" s="21"/>
      <c r="N702" s="21"/>
      <c r="O702" s="21"/>
      <c r="P702" s="21"/>
      <c r="Q702" s="21"/>
      <c r="R702" s="21"/>
      <c r="S702" s="21"/>
    </row>
    <row r="703" spans="9:19" customFormat="1" x14ac:dyDescent="0.2">
      <c r="I703" s="21"/>
      <c r="J703" s="21"/>
      <c r="K703" s="21"/>
      <c r="L703" s="21"/>
      <c r="M703" s="21"/>
      <c r="N703" s="21"/>
      <c r="O703" s="21"/>
      <c r="P703" s="21"/>
      <c r="Q703" s="21"/>
      <c r="R703" s="21"/>
      <c r="S703" s="21"/>
    </row>
    <row r="704" spans="9:19" customFormat="1" x14ac:dyDescent="0.2">
      <c r="I704" s="21"/>
      <c r="J704" s="21"/>
      <c r="K704" s="21"/>
      <c r="L704" s="21"/>
      <c r="M704" s="21"/>
      <c r="N704" s="21"/>
      <c r="O704" s="21"/>
      <c r="P704" s="21"/>
      <c r="Q704" s="21"/>
      <c r="R704" s="21"/>
      <c r="S704" s="21"/>
    </row>
    <row r="705" spans="9:19" customFormat="1" x14ac:dyDescent="0.2">
      <c r="I705" s="21"/>
      <c r="J705" s="21"/>
      <c r="K705" s="21"/>
      <c r="L705" s="21"/>
      <c r="M705" s="21"/>
      <c r="N705" s="21"/>
      <c r="O705" s="21"/>
      <c r="P705" s="21"/>
      <c r="Q705" s="21"/>
      <c r="R705" s="21"/>
      <c r="S705" s="21"/>
    </row>
    <row r="706" spans="9:19" customFormat="1" x14ac:dyDescent="0.2">
      <c r="I706" s="21"/>
      <c r="J706" s="21"/>
      <c r="K706" s="21"/>
      <c r="L706" s="21"/>
      <c r="M706" s="21"/>
      <c r="N706" s="21"/>
      <c r="O706" s="21"/>
      <c r="P706" s="21"/>
      <c r="Q706" s="21"/>
      <c r="R706" s="21"/>
      <c r="S706" s="21"/>
    </row>
    <row r="707" spans="9:19" customFormat="1" x14ac:dyDescent="0.2">
      <c r="I707" s="21"/>
      <c r="J707" s="21"/>
      <c r="K707" s="21"/>
      <c r="L707" s="21"/>
      <c r="M707" s="21"/>
      <c r="N707" s="21"/>
      <c r="O707" s="21"/>
      <c r="P707" s="21"/>
      <c r="Q707" s="21"/>
      <c r="R707" s="21"/>
      <c r="S707" s="21"/>
    </row>
    <row r="708" spans="9:19" customFormat="1" x14ac:dyDescent="0.2">
      <c r="I708" s="21"/>
      <c r="J708" s="21"/>
      <c r="K708" s="21"/>
      <c r="L708" s="21"/>
      <c r="M708" s="21"/>
      <c r="N708" s="21"/>
      <c r="O708" s="21"/>
      <c r="P708" s="21"/>
      <c r="Q708" s="21"/>
      <c r="R708" s="21"/>
      <c r="S708" s="21"/>
    </row>
    <row r="709" spans="9:19" customFormat="1" x14ac:dyDescent="0.2">
      <c r="I709" s="21"/>
      <c r="J709" s="21"/>
      <c r="K709" s="21"/>
      <c r="L709" s="21"/>
      <c r="M709" s="21"/>
      <c r="N709" s="21"/>
      <c r="O709" s="21"/>
      <c r="P709" s="21"/>
      <c r="Q709" s="21"/>
      <c r="R709" s="21"/>
      <c r="S709" s="21"/>
    </row>
    <row r="710" spans="9:19" customFormat="1" x14ac:dyDescent="0.2">
      <c r="I710" s="21"/>
      <c r="J710" s="21"/>
      <c r="K710" s="21"/>
      <c r="L710" s="21"/>
      <c r="M710" s="21"/>
      <c r="N710" s="21"/>
      <c r="O710" s="21"/>
      <c r="P710" s="21"/>
      <c r="Q710" s="21"/>
      <c r="R710" s="21"/>
      <c r="S710" s="21"/>
    </row>
    <row r="711" spans="9:19" customFormat="1" x14ac:dyDescent="0.2">
      <c r="I711" s="21"/>
      <c r="J711" s="21"/>
      <c r="K711" s="21"/>
      <c r="L711" s="21"/>
      <c r="M711" s="21"/>
      <c r="N711" s="21"/>
      <c r="O711" s="21"/>
      <c r="P711" s="21"/>
      <c r="Q711" s="21"/>
      <c r="R711" s="21"/>
      <c r="S711" s="21"/>
    </row>
    <row r="712" spans="9:19" customFormat="1" x14ac:dyDescent="0.2">
      <c r="I712" s="21"/>
      <c r="J712" s="21"/>
      <c r="K712" s="21"/>
      <c r="L712" s="21"/>
      <c r="M712" s="21"/>
      <c r="N712" s="21"/>
      <c r="O712" s="21"/>
      <c r="P712" s="21"/>
      <c r="Q712" s="21"/>
      <c r="R712" s="21"/>
      <c r="S712" s="21"/>
    </row>
    <row r="713" spans="9:19" customFormat="1" x14ac:dyDescent="0.2">
      <c r="I713" s="21"/>
      <c r="J713" s="21"/>
      <c r="K713" s="21"/>
      <c r="L713" s="21"/>
      <c r="M713" s="21"/>
      <c r="N713" s="21"/>
      <c r="O713" s="21"/>
      <c r="P713" s="21"/>
      <c r="Q713" s="21"/>
      <c r="R713" s="21"/>
      <c r="S713" s="21"/>
    </row>
    <row r="714" spans="9:19" customFormat="1" x14ac:dyDescent="0.2">
      <c r="I714" s="21"/>
      <c r="J714" s="21"/>
      <c r="K714" s="21"/>
      <c r="L714" s="21"/>
      <c r="M714" s="21"/>
      <c r="N714" s="21"/>
      <c r="O714" s="21"/>
      <c r="P714" s="21"/>
      <c r="Q714" s="21"/>
      <c r="R714" s="21"/>
      <c r="S714" s="21"/>
    </row>
    <row r="715" spans="9:19" customFormat="1" x14ac:dyDescent="0.2">
      <c r="I715" s="21"/>
      <c r="J715" s="21"/>
      <c r="K715" s="21"/>
      <c r="L715" s="21"/>
      <c r="M715" s="21"/>
      <c r="N715" s="21"/>
      <c r="O715" s="21"/>
      <c r="P715" s="21"/>
      <c r="Q715" s="21"/>
      <c r="R715" s="21"/>
      <c r="S715" s="21"/>
    </row>
    <row r="716" spans="9:19" customFormat="1" x14ac:dyDescent="0.2">
      <c r="I716" s="21"/>
      <c r="J716" s="21"/>
      <c r="K716" s="21"/>
      <c r="L716" s="21"/>
      <c r="M716" s="21"/>
      <c r="N716" s="21"/>
      <c r="O716" s="21"/>
      <c r="P716" s="21"/>
      <c r="Q716" s="21"/>
      <c r="R716" s="21"/>
      <c r="S716" s="21"/>
    </row>
    <row r="717" spans="9:19" customFormat="1" x14ac:dyDescent="0.2">
      <c r="I717" s="21"/>
      <c r="J717" s="21"/>
      <c r="K717" s="21"/>
      <c r="L717" s="21"/>
      <c r="M717" s="21"/>
      <c r="N717" s="21"/>
      <c r="O717" s="21"/>
      <c r="P717" s="21"/>
      <c r="Q717" s="21"/>
      <c r="R717" s="21"/>
      <c r="S717" s="21"/>
    </row>
    <row r="718" spans="9:19" customFormat="1" x14ac:dyDescent="0.2">
      <c r="I718" s="21"/>
      <c r="J718" s="21"/>
      <c r="K718" s="21"/>
      <c r="L718" s="21"/>
      <c r="M718" s="21"/>
      <c r="N718" s="21"/>
      <c r="O718" s="21"/>
      <c r="P718" s="21"/>
      <c r="Q718" s="21"/>
      <c r="R718" s="21"/>
      <c r="S718" s="21"/>
    </row>
    <row r="719" spans="9:19" customFormat="1" x14ac:dyDescent="0.2">
      <c r="I719" s="21"/>
      <c r="J719" s="21"/>
      <c r="K719" s="21"/>
      <c r="L719" s="21"/>
      <c r="M719" s="21"/>
      <c r="N719" s="21"/>
      <c r="O719" s="21"/>
      <c r="P719" s="21"/>
      <c r="Q719" s="21"/>
      <c r="R719" s="21"/>
      <c r="S719" s="21"/>
    </row>
    <row r="720" spans="9:19" customFormat="1" x14ac:dyDescent="0.2">
      <c r="I720" s="21"/>
      <c r="J720" s="21"/>
      <c r="K720" s="21"/>
      <c r="L720" s="21"/>
      <c r="M720" s="21"/>
      <c r="N720" s="21"/>
      <c r="O720" s="21"/>
      <c r="P720" s="21"/>
      <c r="Q720" s="21"/>
      <c r="R720" s="21"/>
      <c r="S720" s="21"/>
    </row>
    <row r="721" spans="9:19" customFormat="1" x14ac:dyDescent="0.2">
      <c r="I721" s="21"/>
      <c r="J721" s="21"/>
      <c r="K721" s="21"/>
      <c r="L721" s="21"/>
      <c r="M721" s="21"/>
      <c r="N721" s="21"/>
      <c r="O721" s="21"/>
      <c r="P721" s="21"/>
      <c r="Q721" s="21"/>
      <c r="R721" s="21"/>
      <c r="S721" s="21"/>
    </row>
    <row r="722" spans="9:19" customFormat="1" x14ac:dyDescent="0.2">
      <c r="I722" s="21"/>
      <c r="J722" s="21"/>
      <c r="K722" s="21"/>
      <c r="L722" s="21"/>
      <c r="M722" s="21"/>
      <c r="N722" s="21"/>
      <c r="O722" s="21"/>
      <c r="P722" s="21"/>
      <c r="Q722" s="21"/>
      <c r="R722" s="21"/>
      <c r="S722" s="21"/>
    </row>
    <row r="723" spans="9:19" customFormat="1" x14ac:dyDescent="0.2">
      <c r="I723" s="21"/>
      <c r="J723" s="21"/>
      <c r="K723" s="21"/>
      <c r="L723" s="21"/>
      <c r="M723" s="21"/>
      <c r="N723" s="21"/>
      <c r="O723" s="21"/>
      <c r="P723" s="21"/>
      <c r="Q723" s="21"/>
      <c r="R723" s="21"/>
      <c r="S723" s="21"/>
    </row>
    <row r="724" spans="9:19" customFormat="1" x14ac:dyDescent="0.2">
      <c r="I724" s="21"/>
      <c r="J724" s="21"/>
      <c r="K724" s="21"/>
      <c r="L724" s="21"/>
      <c r="M724" s="21"/>
      <c r="N724" s="21"/>
      <c r="O724" s="21"/>
      <c r="P724" s="21"/>
      <c r="Q724" s="21"/>
      <c r="R724" s="21"/>
      <c r="S724" s="21"/>
    </row>
    <row r="725" spans="9:19" customFormat="1" x14ac:dyDescent="0.2">
      <c r="I725" s="21"/>
      <c r="J725" s="21"/>
      <c r="K725" s="21"/>
      <c r="L725" s="21"/>
      <c r="M725" s="21"/>
      <c r="N725" s="21"/>
      <c r="O725" s="21"/>
      <c r="P725" s="21"/>
      <c r="Q725" s="21"/>
      <c r="R725" s="21"/>
      <c r="S725" s="21"/>
    </row>
    <row r="726" spans="9:19" customFormat="1" x14ac:dyDescent="0.2">
      <c r="I726" s="21"/>
      <c r="J726" s="21"/>
      <c r="K726" s="21"/>
      <c r="L726" s="21"/>
      <c r="M726" s="21"/>
      <c r="N726" s="21"/>
      <c r="O726" s="21"/>
      <c r="P726" s="21"/>
      <c r="Q726" s="21"/>
      <c r="R726" s="21"/>
      <c r="S726" s="21"/>
    </row>
    <row r="727" spans="9:19" customFormat="1" x14ac:dyDescent="0.2">
      <c r="I727" s="21"/>
      <c r="J727" s="21"/>
      <c r="K727" s="21"/>
      <c r="L727" s="21"/>
      <c r="M727" s="21"/>
      <c r="N727" s="21"/>
      <c r="O727" s="21"/>
      <c r="P727" s="21"/>
      <c r="Q727" s="21"/>
      <c r="R727" s="21"/>
      <c r="S727" s="21"/>
    </row>
    <row r="728" spans="9:19" customFormat="1" x14ac:dyDescent="0.2">
      <c r="I728" s="21"/>
      <c r="J728" s="21"/>
      <c r="K728" s="21"/>
      <c r="L728" s="21"/>
      <c r="M728" s="21"/>
      <c r="N728" s="21"/>
      <c r="O728" s="21"/>
      <c r="P728" s="21"/>
      <c r="Q728" s="21"/>
      <c r="R728" s="21"/>
      <c r="S728" s="21"/>
    </row>
    <row r="729" spans="9:19" customFormat="1" x14ac:dyDescent="0.2">
      <c r="I729" s="21"/>
      <c r="J729" s="21"/>
      <c r="K729" s="21"/>
      <c r="L729" s="21"/>
      <c r="M729" s="21"/>
      <c r="N729" s="21"/>
      <c r="O729" s="21"/>
      <c r="P729" s="21"/>
      <c r="Q729" s="21"/>
      <c r="R729" s="21"/>
      <c r="S729" s="21"/>
    </row>
    <row r="730" spans="9:19" customFormat="1" x14ac:dyDescent="0.2">
      <c r="I730" s="21"/>
      <c r="J730" s="21"/>
      <c r="K730" s="21"/>
      <c r="L730" s="21"/>
      <c r="M730" s="21"/>
      <c r="N730" s="21"/>
      <c r="O730" s="21"/>
      <c r="P730" s="21"/>
      <c r="Q730" s="21"/>
      <c r="R730" s="21"/>
      <c r="S730" s="21"/>
    </row>
    <row r="731" spans="9:19" customFormat="1" x14ac:dyDescent="0.2">
      <c r="I731" s="21"/>
      <c r="J731" s="21"/>
      <c r="K731" s="21"/>
      <c r="L731" s="21"/>
      <c r="M731" s="21"/>
      <c r="N731" s="21"/>
      <c r="O731" s="21"/>
      <c r="P731" s="21"/>
      <c r="Q731" s="21"/>
      <c r="R731" s="21"/>
      <c r="S731" s="21"/>
    </row>
    <row r="732" spans="9:19" customFormat="1" x14ac:dyDescent="0.2">
      <c r="I732" s="21"/>
      <c r="J732" s="21"/>
      <c r="K732" s="21"/>
      <c r="L732" s="21"/>
      <c r="M732" s="21"/>
      <c r="N732" s="21"/>
      <c r="O732" s="21"/>
      <c r="P732" s="21"/>
      <c r="Q732" s="21"/>
      <c r="R732" s="21"/>
      <c r="S732" s="21"/>
    </row>
    <row r="733" spans="9:19" customFormat="1" x14ac:dyDescent="0.2">
      <c r="I733" s="21"/>
      <c r="J733" s="21"/>
      <c r="K733" s="21"/>
      <c r="L733" s="21"/>
      <c r="M733" s="21"/>
      <c r="N733" s="21"/>
      <c r="O733" s="21"/>
      <c r="P733" s="21"/>
      <c r="Q733" s="21"/>
      <c r="R733" s="21"/>
      <c r="S733" s="21"/>
    </row>
    <row r="734" spans="9:19" customFormat="1" x14ac:dyDescent="0.2">
      <c r="I734" s="21"/>
      <c r="J734" s="21"/>
      <c r="K734" s="21"/>
      <c r="L734" s="21"/>
      <c r="M734" s="21"/>
      <c r="N734" s="21"/>
      <c r="O734" s="21"/>
      <c r="P734" s="21"/>
      <c r="Q734" s="21"/>
      <c r="R734" s="21"/>
      <c r="S734" s="21"/>
    </row>
    <row r="735" spans="9:19" customFormat="1" x14ac:dyDescent="0.2">
      <c r="I735" s="21"/>
      <c r="J735" s="21"/>
      <c r="K735" s="21"/>
      <c r="L735" s="21"/>
      <c r="M735" s="21"/>
      <c r="N735" s="21"/>
      <c r="O735" s="21"/>
      <c r="P735" s="21"/>
      <c r="Q735" s="21"/>
      <c r="R735" s="21"/>
      <c r="S735" s="21"/>
    </row>
    <row r="736" spans="9:19" customFormat="1" x14ac:dyDescent="0.2">
      <c r="I736" s="21"/>
      <c r="J736" s="21"/>
      <c r="K736" s="21"/>
      <c r="L736" s="21"/>
      <c r="M736" s="21"/>
      <c r="N736" s="21"/>
      <c r="O736" s="21"/>
      <c r="P736" s="21"/>
      <c r="Q736" s="21"/>
      <c r="R736" s="21"/>
      <c r="S736" s="21"/>
    </row>
    <row r="737" spans="9:19" customFormat="1" x14ac:dyDescent="0.2">
      <c r="I737" s="21"/>
      <c r="J737" s="21"/>
      <c r="K737" s="21"/>
      <c r="L737" s="21"/>
      <c r="M737" s="21"/>
      <c r="N737" s="21"/>
      <c r="O737" s="21"/>
      <c r="P737" s="21"/>
      <c r="Q737" s="21"/>
      <c r="R737" s="21"/>
      <c r="S737" s="21"/>
    </row>
    <row r="738" spans="9:19" customFormat="1" x14ac:dyDescent="0.2">
      <c r="I738" s="21"/>
      <c r="J738" s="21"/>
      <c r="K738" s="21"/>
      <c r="L738" s="21"/>
      <c r="M738" s="21"/>
      <c r="N738" s="21"/>
      <c r="O738" s="21"/>
      <c r="P738" s="21"/>
      <c r="Q738" s="21"/>
      <c r="R738" s="21"/>
      <c r="S738" s="21"/>
    </row>
    <row r="739" spans="9:19" customFormat="1" x14ac:dyDescent="0.2">
      <c r="I739" s="21"/>
      <c r="J739" s="21"/>
      <c r="K739" s="21"/>
      <c r="L739" s="21"/>
      <c r="M739" s="21"/>
      <c r="N739" s="21"/>
      <c r="O739" s="21"/>
      <c r="P739" s="21"/>
      <c r="Q739" s="21"/>
      <c r="R739" s="21"/>
      <c r="S739" s="21"/>
    </row>
    <row r="740" spans="9:19" customFormat="1" x14ac:dyDescent="0.2">
      <c r="I740" s="21"/>
      <c r="J740" s="21"/>
      <c r="K740" s="21"/>
      <c r="L740" s="21"/>
      <c r="M740" s="21"/>
      <c r="N740" s="21"/>
      <c r="O740" s="21"/>
      <c r="P740" s="21"/>
      <c r="Q740" s="21"/>
      <c r="R740" s="21"/>
      <c r="S740" s="21"/>
    </row>
    <row r="741" spans="9:19" customFormat="1" x14ac:dyDescent="0.2">
      <c r="I741" s="21"/>
      <c r="J741" s="21"/>
      <c r="K741" s="21"/>
      <c r="L741" s="21"/>
      <c r="M741" s="21"/>
      <c r="N741" s="21"/>
      <c r="O741" s="21"/>
      <c r="P741" s="21"/>
      <c r="Q741" s="21"/>
      <c r="R741" s="21"/>
      <c r="S741" s="21"/>
    </row>
    <row r="742" spans="9:19" customFormat="1" x14ac:dyDescent="0.2">
      <c r="I742" s="21"/>
      <c r="J742" s="21"/>
      <c r="K742" s="21"/>
      <c r="L742" s="21"/>
      <c r="M742" s="21"/>
      <c r="N742" s="21"/>
      <c r="O742" s="21"/>
      <c r="P742" s="21"/>
      <c r="Q742" s="21"/>
      <c r="R742" s="21"/>
      <c r="S742" s="21"/>
    </row>
    <row r="743" spans="9:19" customFormat="1" x14ac:dyDescent="0.2">
      <c r="I743" s="21"/>
      <c r="J743" s="21"/>
      <c r="K743" s="21"/>
      <c r="L743" s="21"/>
      <c r="M743" s="21"/>
      <c r="N743" s="21"/>
      <c r="O743" s="21"/>
      <c r="P743" s="21"/>
      <c r="Q743" s="21"/>
      <c r="R743" s="21"/>
      <c r="S743" s="21"/>
    </row>
    <row r="744" spans="9:19" customFormat="1" x14ac:dyDescent="0.2">
      <c r="I744" s="21"/>
      <c r="J744" s="21"/>
      <c r="K744" s="21"/>
      <c r="L744" s="21"/>
      <c r="M744" s="21"/>
      <c r="N744" s="21"/>
      <c r="O744" s="21"/>
      <c r="P744" s="21"/>
      <c r="Q744" s="21"/>
      <c r="R744" s="21"/>
      <c r="S744" s="21"/>
    </row>
    <row r="745" spans="9:19" customFormat="1" x14ac:dyDescent="0.2">
      <c r="I745" s="21"/>
      <c r="J745" s="21"/>
      <c r="K745" s="21"/>
      <c r="L745" s="21"/>
      <c r="M745" s="21"/>
      <c r="N745" s="21"/>
      <c r="O745" s="21"/>
      <c r="P745" s="21"/>
      <c r="Q745" s="21"/>
      <c r="R745" s="21"/>
      <c r="S745" s="21"/>
    </row>
    <row r="746" spans="9:19" customFormat="1" x14ac:dyDescent="0.2">
      <c r="I746" s="21"/>
      <c r="J746" s="21"/>
      <c r="K746" s="21"/>
      <c r="L746" s="21"/>
      <c r="M746" s="21"/>
      <c r="N746" s="21"/>
      <c r="O746" s="21"/>
      <c r="P746" s="21"/>
      <c r="Q746" s="21"/>
      <c r="R746" s="21"/>
      <c r="S746" s="21"/>
    </row>
    <row r="747" spans="9:19" customFormat="1" x14ac:dyDescent="0.2">
      <c r="I747" s="21"/>
      <c r="J747" s="21"/>
      <c r="K747" s="21"/>
      <c r="L747" s="21"/>
      <c r="M747" s="21"/>
      <c r="N747" s="21"/>
      <c r="O747" s="21"/>
      <c r="P747" s="21"/>
      <c r="Q747" s="21"/>
      <c r="R747" s="21"/>
      <c r="S747" s="21"/>
    </row>
    <row r="748" spans="9:19" customFormat="1" x14ac:dyDescent="0.2">
      <c r="I748" s="21"/>
      <c r="J748" s="21"/>
      <c r="K748" s="21"/>
      <c r="L748" s="21"/>
      <c r="M748" s="21"/>
      <c r="N748" s="21"/>
      <c r="O748" s="21"/>
      <c r="P748" s="21"/>
      <c r="Q748" s="21"/>
      <c r="R748" s="21"/>
      <c r="S748" s="21"/>
    </row>
    <row r="749" spans="9:19" customFormat="1" x14ac:dyDescent="0.2">
      <c r="I749" s="21"/>
      <c r="J749" s="21"/>
      <c r="K749" s="21"/>
      <c r="L749" s="21"/>
      <c r="M749" s="21"/>
      <c r="N749" s="21"/>
      <c r="O749" s="21"/>
      <c r="P749" s="21"/>
      <c r="Q749" s="21"/>
      <c r="R749" s="21"/>
      <c r="S749" s="21"/>
    </row>
    <row r="750" spans="9:19" customFormat="1" x14ac:dyDescent="0.2">
      <c r="I750" s="21"/>
      <c r="J750" s="21"/>
      <c r="K750" s="21"/>
      <c r="L750" s="21"/>
      <c r="M750" s="21"/>
      <c r="N750" s="21"/>
      <c r="O750" s="21"/>
      <c r="P750" s="21"/>
      <c r="Q750" s="21"/>
      <c r="R750" s="21"/>
      <c r="S750" s="21"/>
    </row>
    <row r="751" spans="9:19" customFormat="1" x14ac:dyDescent="0.2">
      <c r="I751" s="21"/>
      <c r="J751" s="21"/>
      <c r="K751" s="21"/>
      <c r="L751" s="21"/>
      <c r="M751" s="21"/>
      <c r="N751" s="21"/>
      <c r="O751" s="21"/>
      <c r="P751" s="21"/>
      <c r="Q751" s="21"/>
      <c r="R751" s="21"/>
      <c r="S751" s="21"/>
    </row>
    <row r="752" spans="9:19" customFormat="1" x14ac:dyDescent="0.2">
      <c r="I752" s="21"/>
      <c r="J752" s="21"/>
      <c r="K752" s="21"/>
      <c r="L752" s="21"/>
      <c r="M752" s="21"/>
      <c r="N752" s="21"/>
      <c r="O752" s="21"/>
      <c r="P752" s="21"/>
      <c r="Q752" s="21"/>
      <c r="R752" s="21"/>
      <c r="S752" s="21"/>
    </row>
    <row r="753" spans="9:19" customFormat="1" x14ac:dyDescent="0.2">
      <c r="I753" s="21"/>
      <c r="J753" s="21"/>
      <c r="K753" s="21"/>
      <c r="L753" s="21"/>
      <c r="M753" s="21"/>
      <c r="N753" s="21"/>
      <c r="O753" s="21"/>
      <c r="P753" s="21"/>
      <c r="Q753" s="21"/>
      <c r="R753" s="21"/>
      <c r="S753" s="21"/>
    </row>
    <row r="754" spans="9:19" customFormat="1" x14ac:dyDescent="0.2">
      <c r="I754" s="21"/>
      <c r="J754" s="21"/>
      <c r="K754" s="21"/>
      <c r="L754" s="21"/>
      <c r="M754" s="21"/>
      <c r="N754" s="21"/>
      <c r="O754" s="21"/>
      <c r="P754" s="21"/>
      <c r="Q754" s="21"/>
      <c r="R754" s="21"/>
      <c r="S754" s="21"/>
    </row>
    <row r="755" spans="9:19" customFormat="1" x14ac:dyDescent="0.2">
      <c r="I755" s="21"/>
      <c r="J755" s="21"/>
      <c r="K755" s="21"/>
      <c r="L755" s="21"/>
      <c r="M755" s="21"/>
      <c r="N755" s="21"/>
      <c r="O755" s="21"/>
      <c r="P755" s="21"/>
      <c r="Q755" s="21"/>
      <c r="R755" s="21"/>
      <c r="S755" s="21"/>
    </row>
    <row r="756" spans="9:19" customFormat="1" x14ac:dyDescent="0.2">
      <c r="I756" s="21"/>
      <c r="J756" s="21"/>
      <c r="K756" s="21"/>
      <c r="L756" s="21"/>
      <c r="M756" s="21"/>
      <c r="N756" s="21"/>
      <c r="O756" s="21"/>
      <c r="P756" s="21"/>
      <c r="Q756" s="21"/>
      <c r="R756" s="21"/>
      <c r="S756" s="21"/>
    </row>
    <row r="757" spans="9:19" customFormat="1" x14ac:dyDescent="0.2">
      <c r="I757" s="21"/>
      <c r="J757" s="21"/>
      <c r="K757" s="21"/>
      <c r="L757" s="21"/>
      <c r="M757" s="21"/>
      <c r="N757" s="21"/>
      <c r="O757" s="21"/>
      <c r="P757" s="21"/>
      <c r="Q757" s="21"/>
      <c r="R757" s="21"/>
      <c r="S757" s="21"/>
    </row>
    <row r="758" spans="9:19" customFormat="1" x14ac:dyDescent="0.2">
      <c r="I758" s="21"/>
      <c r="J758" s="21"/>
      <c r="K758" s="21"/>
      <c r="L758" s="21"/>
      <c r="M758" s="21"/>
      <c r="N758" s="21"/>
      <c r="O758" s="21"/>
      <c r="P758" s="21"/>
      <c r="Q758" s="21"/>
      <c r="R758" s="21"/>
      <c r="S758" s="21"/>
    </row>
    <row r="759" spans="9:19" customFormat="1" x14ac:dyDescent="0.2">
      <c r="I759" s="21"/>
      <c r="J759" s="21"/>
      <c r="K759" s="21"/>
      <c r="L759" s="21"/>
      <c r="M759" s="21"/>
      <c r="N759" s="21"/>
      <c r="O759" s="21"/>
      <c r="P759" s="21"/>
      <c r="Q759" s="21"/>
      <c r="R759" s="21"/>
      <c r="S759" s="21"/>
    </row>
    <row r="760" spans="9:19" customFormat="1" x14ac:dyDescent="0.2">
      <c r="I760" s="21"/>
      <c r="J760" s="21"/>
      <c r="K760" s="21"/>
      <c r="L760" s="21"/>
      <c r="M760" s="21"/>
      <c r="N760" s="21"/>
      <c r="O760" s="21"/>
      <c r="P760" s="21"/>
      <c r="Q760" s="21"/>
      <c r="R760" s="21"/>
      <c r="S760" s="21"/>
    </row>
    <row r="761" spans="9:19" customFormat="1" x14ac:dyDescent="0.2">
      <c r="I761" s="21"/>
      <c r="J761" s="21"/>
      <c r="K761" s="21"/>
      <c r="L761" s="21"/>
      <c r="M761" s="21"/>
      <c r="N761" s="21"/>
      <c r="O761" s="21"/>
      <c r="P761" s="21"/>
      <c r="Q761" s="21"/>
      <c r="R761" s="21"/>
      <c r="S761" s="21"/>
    </row>
    <row r="762" spans="9:19" customFormat="1" x14ac:dyDescent="0.2">
      <c r="I762" s="21"/>
      <c r="J762" s="21"/>
      <c r="K762" s="21"/>
      <c r="L762" s="21"/>
      <c r="M762" s="21"/>
      <c r="N762" s="21"/>
      <c r="O762" s="21"/>
      <c r="P762" s="21"/>
      <c r="Q762" s="21"/>
      <c r="R762" s="21"/>
      <c r="S762" s="21"/>
    </row>
    <row r="763" spans="9:19" customFormat="1" x14ac:dyDescent="0.2">
      <c r="I763" s="21"/>
      <c r="J763" s="21"/>
      <c r="K763" s="21"/>
      <c r="L763" s="21"/>
      <c r="M763" s="21"/>
      <c r="N763" s="21"/>
      <c r="O763" s="21"/>
      <c r="P763" s="21"/>
      <c r="Q763" s="21"/>
      <c r="R763" s="21"/>
      <c r="S763" s="21"/>
    </row>
    <row r="764" spans="9:19" customFormat="1" x14ac:dyDescent="0.2">
      <c r="I764" s="21"/>
      <c r="J764" s="21"/>
      <c r="K764" s="21"/>
      <c r="L764" s="21"/>
      <c r="M764" s="21"/>
      <c r="N764" s="21"/>
      <c r="O764" s="21"/>
      <c r="P764" s="21"/>
      <c r="Q764" s="21"/>
      <c r="R764" s="21"/>
      <c r="S764" s="21"/>
    </row>
    <row r="765" spans="9:19" customFormat="1" x14ac:dyDescent="0.2">
      <c r="I765" s="21"/>
      <c r="J765" s="21"/>
      <c r="K765" s="21"/>
      <c r="L765" s="21"/>
      <c r="M765" s="21"/>
      <c r="N765" s="21"/>
      <c r="O765" s="21"/>
      <c r="P765" s="21"/>
      <c r="Q765" s="21"/>
      <c r="R765" s="21"/>
      <c r="S765" s="21"/>
    </row>
    <row r="766" spans="9:19" customFormat="1" x14ac:dyDescent="0.2">
      <c r="I766" s="21"/>
      <c r="J766" s="21"/>
      <c r="K766" s="21"/>
      <c r="L766" s="21"/>
      <c r="M766" s="21"/>
      <c r="N766" s="21"/>
      <c r="O766" s="21"/>
      <c r="P766" s="21"/>
      <c r="Q766" s="21"/>
      <c r="R766" s="21"/>
      <c r="S766" s="21"/>
    </row>
    <row r="767" spans="9:19" customFormat="1" x14ac:dyDescent="0.2">
      <c r="I767" s="21"/>
      <c r="J767" s="21"/>
      <c r="K767" s="21"/>
      <c r="L767" s="21"/>
      <c r="M767" s="21"/>
      <c r="N767" s="21"/>
      <c r="O767" s="21"/>
      <c r="P767" s="21"/>
      <c r="Q767" s="21"/>
      <c r="R767" s="21"/>
      <c r="S767" s="21"/>
    </row>
    <row r="768" spans="9:19" customFormat="1" x14ac:dyDescent="0.2">
      <c r="I768" s="21"/>
      <c r="J768" s="21"/>
      <c r="K768" s="21"/>
      <c r="L768" s="21"/>
      <c r="M768" s="21"/>
      <c r="N768" s="21"/>
      <c r="O768" s="21"/>
      <c r="P768" s="21"/>
      <c r="Q768" s="21"/>
      <c r="R768" s="21"/>
      <c r="S768" s="21"/>
    </row>
    <row r="769" spans="9:19" customFormat="1" x14ac:dyDescent="0.2">
      <c r="I769" s="21"/>
      <c r="J769" s="21"/>
      <c r="K769" s="21"/>
      <c r="L769" s="21"/>
      <c r="M769" s="21"/>
      <c r="N769" s="21"/>
      <c r="O769" s="21"/>
      <c r="P769" s="21"/>
      <c r="Q769" s="21"/>
      <c r="R769" s="21"/>
      <c r="S769" s="21"/>
    </row>
    <row r="770" spans="9:19" customFormat="1" x14ac:dyDescent="0.2">
      <c r="I770" s="21"/>
      <c r="J770" s="21"/>
      <c r="K770" s="21"/>
      <c r="L770" s="21"/>
      <c r="M770" s="21"/>
      <c r="N770" s="21"/>
      <c r="O770" s="21"/>
      <c r="P770" s="21"/>
      <c r="Q770" s="21"/>
      <c r="R770" s="21"/>
      <c r="S770" s="21"/>
    </row>
    <row r="771" spans="9:19" customFormat="1" x14ac:dyDescent="0.2">
      <c r="I771" s="21"/>
      <c r="J771" s="21"/>
      <c r="K771" s="21"/>
      <c r="L771" s="21"/>
      <c r="M771" s="21"/>
      <c r="N771" s="21"/>
      <c r="O771" s="21"/>
      <c r="P771" s="21"/>
      <c r="Q771" s="21"/>
      <c r="R771" s="21"/>
      <c r="S771" s="21"/>
    </row>
    <row r="772" spans="9:19" customFormat="1" x14ac:dyDescent="0.2">
      <c r="I772" s="21"/>
      <c r="J772" s="21"/>
      <c r="K772" s="21"/>
      <c r="L772" s="21"/>
      <c r="M772" s="21"/>
      <c r="N772" s="21"/>
      <c r="O772" s="21"/>
      <c r="P772" s="21"/>
      <c r="Q772" s="21"/>
      <c r="R772" s="21"/>
      <c r="S772" s="21"/>
    </row>
    <row r="773" spans="9:19" customFormat="1" x14ac:dyDescent="0.2">
      <c r="I773" s="21"/>
      <c r="J773" s="21"/>
      <c r="K773" s="21"/>
      <c r="L773" s="21"/>
      <c r="M773" s="21"/>
      <c r="N773" s="21"/>
      <c r="O773" s="21"/>
      <c r="P773" s="21"/>
      <c r="Q773" s="21"/>
      <c r="R773" s="21"/>
      <c r="S773" s="21"/>
    </row>
    <row r="774" spans="9:19" customFormat="1" x14ac:dyDescent="0.2">
      <c r="I774" s="21"/>
      <c r="J774" s="21"/>
      <c r="K774" s="21"/>
      <c r="L774" s="21"/>
      <c r="M774" s="21"/>
      <c r="N774" s="21"/>
      <c r="O774" s="21"/>
      <c r="P774" s="21"/>
      <c r="Q774" s="21"/>
      <c r="R774" s="21"/>
      <c r="S774" s="21"/>
    </row>
    <row r="775" spans="9:19" customFormat="1" x14ac:dyDescent="0.2">
      <c r="I775" s="21"/>
      <c r="J775" s="21"/>
      <c r="K775" s="21"/>
      <c r="L775" s="21"/>
      <c r="M775" s="21"/>
      <c r="N775" s="21"/>
      <c r="O775" s="21"/>
      <c r="P775" s="21"/>
      <c r="Q775" s="21"/>
      <c r="R775" s="21"/>
      <c r="S775" s="21"/>
    </row>
    <row r="776" spans="9:19" customFormat="1" x14ac:dyDescent="0.2">
      <c r="I776" s="21"/>
      <c r="J776" s="21"/>
      <c r="K776" s="21"/>
      <c r="L776" s="21"/>
      <c r="M776" s="21"/>
      <c r="N776" s="21"/>
      <c r="O776" s="21"/>
      <c r="P776" s="21"/>
      <c r="Q776" s="21"/>
      <c r="R776" s="21"/>
      <c r="S776" s="21"/>
    </row>
    <row r="777" spans="9:19" customFormat="1" x14ac:dyDescent="0.2">
      <c r="I777" s="21"/>
      <c r="J777" s="21"/>
      <c r="K777" s="21"/>
      <c r="L777" s="21"/>
      <c r="M777" s="21"/>
      <c r="N777" s="21"/>
      <c r="O777" s="21"/>
      <c r="P777" s="21"/>
      <c r="Q777" s="21"/>
      <c r="R777" s="21"/>
      <c r="S777" s="21"/>
    </row>
    <row r="778" spans="9:19" customFormat="1" x14ac:dyDescent="0.2">
      <c r="I778" s="21"/>
      <c r="J778" s="21"/>
      <c r="K778" s="21"/>
      <c r="L778" s="21"/>
      <c r="M778" s="21"/>
      <c r="N778" s="21"/>
      <c r="O778" s="21"/>
      <c r="P778" s="21"/>
      <c r="Q778" s="21"/>
      <c r="R778" s="21"/>
      <c r="S778" s="21"/>
    </row>
    <row r="779" spans="9:19" customFormat="1" x14ac:dyDescent="0.2">
      <c r="I779" s="21"/>
      <c r="J779" s="21"/>
      <c r="K779" s="21"/>
      <c r="L779" s="21"/>
      <c r="M779" s="21"/>
      <c r="N779" s="21"/>
      <c r="O779" s="21"/>
      <c r="P779" s="21"/>
      <c r="Q779" s="21"/>
      <c r="R779" s="21"/>
      <c r="S779" s="21"/>
    </row>
    <row r="780" spans="9:19" customFormat="1" x14ac:dyDescent="0.2">
      <c r="I780" s="21"/>
      <c r="J780" s="21"/>
      <c r="K780" s="21"/>
      <c r="L780" s="21"/>
      <c r="M780" s="21"/>
      <c r="N780" s="21"/>
      <c r="O780" s="21"/>
      <c r="P780" s="21"/>
      <c r="Q780" s="21"/>
      <c r="R780" s="21"/>
      <c r="S780" s="21"/>
    </row>
    <row r="781" spans="9:19" customFormat="1" x14ac:dyDescent="0.2">
      <c r="I781" s="21"/>
      <c r="J781" s="21"/>
      <c r="K781" s="21"/>
      <c r="L781" s="21"/>
      <c r="M781" s="21"/>
      <c r="N781" s="21"/>
      <c r="O781" s="21"/>
      <c r="P781" s="21"/>
      <c r="Q781" s="21"/>
      <c r="R781" s="21"/>
      <c r="S781" s="21"/>
    </row>
    <row r="782" spans="9:19" customFormat="1" x14ac:dyDescent="0.2">
      <c r="I782" s="21"/>
      <c r="J782" s="21"/>
      <c r="K782" s="21"/>
      <c r="L782" s="21"/>
      <c r="M782" s="21"/>
      <c r="N782" s="21"/>
      <c r="O782" s="21"/>
      <c r="P782" s="21"/>
      <c r="Q782" s="21"/>
      <c r="R782" s="21"/>
      <c r="S782" s="21"/>
    </row>
    <row r="783" spans="9:19" customFormat="1" x14ac:dyDescent="0.2">
      <c r="I783" s="21"/>
      <c r="J783" s="21"/>
      <c r="K783" s="21"/>
      <c r="L783" s="21"/>
      <c r="M783" s="21"/>
      <c r="N783" s="21"/>
      <c r="O783" s="21"/>
      <c r="P783" s="21"/>
      <c r="Q783" s="21"/>
      <c r="R783" s="21"/>
      <c r="S783" s="21"/>
    </row>
    <row r="784" spans="9:19" customFormat="1" x14ac:dyDescent="0.2">
      <c r="I784" s="21"/>
      <c r="J784" s="21"/>
      <c r="K784" s="21"/>
      <c r="L784" s="21"/>
      <c r="M784" s="21"/>
      <c r="N784" s="21"/>
      <c r="O784" s="21"/>
      <c r="P784" s="21"/>
      <c r="Q784" s="21"/>
      <c r="R784" s="21"/>
      <c r="S784" s="21"/>
    </row>
    <row r="785" spans="9:19" customFormat="1" x14ac:dyDescent="0.2">
      <c r="I785" s="21"/>
      <c r="J785" s="21"/>
      <c r="K785" s="21"/>
      <c r="L785" s="21"/>
      <c r="M785" s="21"/>
      <c r="N785" s="21"/>
      <c r="O785" s="21"/>
      <c r="P785" s="21"/>
      <c r="Q785" s="21"/>
      <c r="R785" s="21"/>
      <c r="S785" s="21"/>
    </row>
    <row r="786" spans="9:19" customFormat="1" x14ac:dyDescent="0.2">
      <c r="I786" s="21"/>
      <c r="J786" s="21"/>
      <c r="K786" s="21"/>
      <c r="L786" s="21"/>
      <c r="M786" s="21"/>
      <c r="N786" s="21"/>
      <c r="O786" s="21"/>
      <c r="P786" s="21"/>
      <c r="Q786" s="21"/>
      <c r="R786" s="21"/>
      <c r="S786" s="21"/>
    </row>
    <row r="787" spans="9:19" customFormat="1" x14ac:dyDescent="0.2">
      <c r="I787" s="21"/>
      <c r="J787" s="21"/>
      <c r="K787" s="21"/>
      <c r="L787" s="21"/>
      <c r="M787" s="21"/>
      <c r="N787" s="21"/>
      <c r="O787" s="21"/>
      <c r="P787" s="21"/>
      <c r="Q787" s="21"/>
      <c r="R787" s="21"/>
      <c r="S787" s="21"/>
    </row>
    <row r="788" spans="9:19" customFormat="1" x14ac:dyDescent="0.2">
      <c r="I788" s="21"/>
      <c r="J788" s="21"/>
      <c r="K788" s="21"/>
      <c r="L788" s="21"/>
      <c r="M788" s="21"/>
      <c r="N788" s="21"/>
      <c r="O788" s="21"/>
      <c r="P788" s="21"/>
      <c r="Q788" s="21"/>
      <c r="R788" s="21"/>
      <c r="S788" s="21"/>
    </row>
    <row r="789" spans="9:19" customFormat="1" x14ac:dyDescent="0.2">
      <c r="I789" s="21"/>
      <c r="J789" s="21"/>
      <c r="K789" s="21"/>
      <c r="L789" s="21"/>
      <c r="M789" s="21"/>
      <c r="N789" s="21"/>
      <c r="O789" s="21"/>
      <c r="P789" s="21"/>
      <c r="Q789" s="21"/>
      <c r="R789" s="21"/>
      <c r="S789" s="21"/>
    </row>
    <row r="790" spans="9:19" customFormat="1" x14ac:dyDescent="0.2">
      <c r="I790" s="21"/>
      <c r="J790" s="21"/>
      <c r="K790" s="21"/>
      <c r="L790" s="21"/>
      <c r="M790" s="21"/>
      <c r="N790" s="21"/>
      <c r="O790" s="21"/>
      <c r="P790" s="21"/>
      <c r="Q790" s="21"/>
      <c r="R790" s="21"/>
      <c r="S790" s="21"/>
    </row>
    <row r="791" spans="9:19" customFormat="1" x14ac:dyDescent="0.2">
      <c r="I791" s="21"/>
      <c r="J791" s="21"/>
      <c r="K791" s="21"/>
      <c r="L791" s="21"/>
      <c r="M791" s="21"/>
      <c r="N791" s="21"/>
      <c r="O791" s="21"/>
      <c r="P791" s="21"/>
      <c r="Q791" s="21"/>
      <c r="R791" s="21"/>
      <c r="S791" s="21"/>
    </row>
    <row r="792" spans="9:19" customFormat="1" x14ac:dyDescent="0.2">
      <c r="I792" s="21"/>
      <c r="J792" s="21"/>
      <c r="K792" s="21"/>
      <c r="L792" s="21"/>
      <c r="M792" s="21"/>
      <c r="N792" s="21"/>
      <c r="O792" s="21"/>
      <c r="P792" s="21"/>
      <c r="Q792" s="21"/>
      <c r="R792" s="21"/>
      <c r="S792" s="21"/>
    </row>
    <row r="793" spans="9:19" customFormat="1" x14ac:dyDescent="0.2">
      <c r="I793" s="21"/>
      <c r="J793" s="21"/>
      <c r="K793" s="21"/>
      <c r="L793" s="21"/>
      <c r="M793" s="21"/>
      <c r="N793" s="21"/>
      <c r="O793" s="21"/>
      <c r="P793" s="21"/>
      <c r="Q793" s="21"/>
      <c r="R793" s="21"/>
      <c r="S793" s="21"/>
    </row>
    <row r="794" spans="9:19" customFormat="1" x14ac:dyDescent="0.2">
      <c r="I794" s="21"/>
      <c r="J794" s="21"/>
      <c r="K794" s="21"/>
      <c r="L794" s="21"/>
      <c r="M794" s="21"/>
      <c r="N794" s="21"/>
      <c r="O794" s="21"/>
      <c r="P794" s="21"/>
      <c r="Q794" s="21"/>
      <c r="R794" s="21"/>
      <c r="S794" s="21"/>
    </row>
    <row r="795" spans="9:19" customFormat="1" x14ac:dyDescent="0.2">
      <c r="I795" s="21"/>
      <c r="J795" s="21"/>
      <c r="K795" s="21"/>
      <c r="L795" s="21"/>
      <c r="M795" s="21"/>
      <c r="N795" s="21"/>
      <c r="O795" s="21"/>
      <c r="P795" s="21"/>
      <c r="Q795" s="21"/>
      <c r="R795" s="21"/>
      <c r="S795" s="21"/>
    </row>
    <row r="796" spans="9:19" customFormat="1" x14ac:dyDescent="0.2">
      <c r="I796" s="21"/>
      <c r="J796" s="21"/>
      <c r="K796" s="21"/>
      <c r="L796" s="21"/>
      <c r="M796" s="21"/>
      <c r="N796" s="21"/>
      <c r="O796" s="21"/>
      <c r="P796" s="21"/>
      <c r="Q796" s="21"/>
      <c r="R796" s="21"/>
      <c r="S796" s="21"/>
    </row>
    <row r="797" spans="9:19" customFormat="1" x14ac:dyDescent="0.2">
      <c r="I797" s="21"/>
      <c r="J797" s="21"/>
      <c r="K797" s="21"/>
      <c r="L797" s="21"/>
      <c r="M797" s="21"/>
      <c r="N797" s="21"/>
      <c r="O797" s="21"/>
      <c r="P797" s="21"/>
      <c r="Q797" s="21"/>
      <c r="R797" s="21"/>
      <c r="S797" s="21"/>
    </row>
    <row r="798" spans="9:19" customFormat="1" x14ac:dyDescent="0.2">
      <c r="I798" s="21"/>
      <c r="J798" s="21"/>
      <c r="K798" s="21"/>
      <c r="L798" s="21"/>
      <c r="M798" s="21"/>
      <c r="N798" s="21"/>
      <c r="O798" s="21"/>
      <c r="P798" s="21"/>
      <c r="Q798" s="21"/>
      <c r="R798" s="21"/>
      <c r="S798" s="21"/>
    </row>
    <row r="799" spans="9:19" customFormat="1" x14ac:dyDescent="0.2">
      <c r="I799" s="21"/>
      <c r="J799" s="21"/>
      <c r="K799" s="21"/>
      <c r="L799" s="21"/>
      <c r="M799" s="21"/>
      <c r="N799" s="21"/>
      <c r="O799" s="21"/>
      <c r="P799" s="21"/>
      <c r="Q799" s="21"/>
      <c r="R799" s="21"/>
      <c r="S799" s="21"/>
    </row>
    <row r="800" spans="9:19" customFormat="1" x14ac:dyDescent="0.2">
      <c r="I800" s="21"/>
      <c r="J800" s="21"/>
      <c r="K800" s="21"/>
      <c r="L800" s="21"/>
      <c r="M800" s="21"/>
      <c r="N800" s="21"/>
      <c r="O800" s="21"/>
      <c r="P800" s="21"/>
      <c r="Q800" s="21"/>
      <c r="R800" s="21"/>
      <c r="S800" s="21"/>
    </row>
    <row r="801" spans="9:19" customFormat="1" x14ac:dyDescent="0.2">
      <c r="I801" s="21"/>
      <c r="J801" s="21"/>
      <c r="K801" s="21"/>
      <c r="L801" s="21"/>
      <c r="M801" s="21"/>
      <c r="N801" s="21"/>
      <c r="O801" s="21"/>
      <c r="P801" s="21"/>
      <c r="Q801" s="21"/>
      <c r="R801" s="21"/>
      <c r="S801" s="21"/>
    </row>
    <row r="802" spans="9:19" customFormat="1" x14ac:dyDescent="0.2">
      <c r="I802" s="21"/>
      <c r="J802" s="21"/>
      <c r="K802" s="21"/>
      <c r="L802" s="21"/>
      <c r="M802" s="21"/>
      <c r="N802" s="21"/>
      <c r="O802" s="21"/>
      <c r="P802" s="21"/>
      <c r="Q802" s="21"/>
      <c r="R802" s="21"/>
      <c r="S802" s="21"/>
    </row>
    <row r="803" spans="9:19" customFormat="1" x14ac:dyDescent="0.2">
      <c r="I803" s="21"/>
      <c r="J803" s="21"/>
      <c r="K803" s="21"/>
      <c r="L803" s="21"/>
      <c r="M803" s="21"/>
      <c r="N803" s="21"/>
      <c r="O803" s="21"/>
      <c r="P803" s="21"/>
      <c r="Q803" s="21"/>
      <c r="R803" s="21"/>
      <c r="S803" s="21"/>
    </row>
    <row r="804" spans="9:19" customFormat="1" x14ac:dyDescent="0.2">
      <c r="I804" s="21"/>
      <c r="J804" s="21"/>
      <c r="K804" s="21"/>
      <c r="L804" s="21"/>
      <c r="M804" s="21"/>
      <c r="N804" s="21"/>
      <c r="O804" s="21"/>
      <c r="P804" s="21"/>
      <c r="Q804" s="21"/>
      <c r="R804" s="21"/>
      <c r="S804" s="21"/>
    </row>
    <row r="805" spans="9:19" customFormat="1" x14ac:dyDescent="0.2">
      <c r="I805" s="21"/>
      <c r="J805" s="21"/>
      <c r="K805" s="21"/>
      <c r="L805" s="21"/>
      <c r="M805" s="21"/>
      <c r="N805" s="21"/>
      <c r="O805" s="21"/>
      <c r="P805" s="21"/>
      <c r="Q805" s="21"/>
      <c r="R805" s="21"/>
      <c r="S805" s="21"/>
    </row>
    <row r="806" spans="9:19" customFormat="1" x14ac:dyDescent="0.2">
      <c r="I806" s="21"/>
      <c r="J806" s="21"/>
      <c r="K806" s="21"/>
      <c r="L806" s="21"/>
      <c r="M806" s="21"/>
      <c r="N806" s="21"/>
      <c r="O806" s="21"/>
      <c r="P806" s="21"/>
      <c r="Q806" s="21"/>
      <c r="R806" s="21"/>
      <c r="S806" s="21"/>
    </row>
    <row r="807" spans="9:19" customFormat="1" x14ac:dyDescent="0.2">
      <c r="I807" s="21"/>
      <c r="J807" s="21"/>
      <c r="K807" s="21"/>
      <c r="L807" s="21"/>
      <c r="M807" s="21"/>
      <c r="N807" s="21"/>
      <c r="O807" s="21"/>
      <c r="P807" s="21"/>
      <c r="Q807" s="21"/>
      <c r="R807" s="21"/>
      <c r="S807" s="21"/>
    </row>
    <row r="808" spans="9:19" customFormat="1" x14ac:dyDescent="0.2">
      <c r="I808" s="21"/>
      <c r="J808" s="21"/>
      <c r="K808" s="21"/>
      <c r="L808" s="21"/>
      <c r="M808" s="21"/>
      <c r="N808" s="21"/>
      <c r="O808" s="21"/>
      <c r="P808" s="21"/>
      <c r="Q808" s="21"/>
      <c r="R808" s="21"/>
      <c r="S808" s="21"/>
    </row>
    <row r="809" spans="9:19" customFormat="1" x14ac:dyDescent="0.2">
      <c r="I809" s="21"/>
      <c r="J809" s="21"/>
      <c r="K809" s="21"/>
      <c r="L809" s="21"/>
      <c r="M809" s="21"/>
      <c r="N809" s="21"/>
      <c r="O809" s="21"/>
      <c r="P809" s="21"/>
      <c r="Q809" s="21"/>
      <c r="R809" s="21"/>
      <c r="S809" s="21"/>
    </row>
    <row r="810" spans="9:19" customFormat="1" x14ac:dyDescent="0.2">
      <c r="I810" s="21"/>
      <c r="J810" s="21"/>
      <c r="K810" s="21"/>
      <c r="L810" s="21"/>
      <c r="M810" s="21"/>
      <c r="N810" s="21"/>
      <c r="O810" s="21"/>
      <c r="P810" s="21"/>
      <c r="Q810" s="21"/>
      <c r="R810" s="21"/>
      <c r="S810" s="21"/>
    </row>
    <row r="811" spans="9:19" customFormat="1" x14ac:dyDescent="0.2">
      <c r="I811" s="21"/>
      <c r="J811" s="21"/>
      <c r="K811" s="21"/>
      <c r="L811" s="21"/>
      <c r="M811" s="21"/>
      <c r="N811" s="21"/>
      <c r="O811" s="21"/>
      <c r="P811" s="21"/>
      <c r="Q811" s="21"/>
      <c r="R811" s="21"/>
      <c r="S811" s="21"/>
    </row>
    <row r="812" spans="9:19" customFormat="1" x14ac:dyDescent="0.2">
      <c r="I812" s="21"/>
      <c r="J812" s="21"/>
      <c r="K812" s="21"/>
      <c r="L812" s="21"/>
      <c r="M812" s="21"/>
      <c r="N812" s="21"/>
      <c r="O812" s="21"/>
      <c r="P812" s="21"/>
      <c r="Q812" s="21"/>
      <c r="R812" s="21"/>
      <c r="S812" s="21"/>
    </row>
    <row r="813" spans="9:19" customFormat="1" x14ac:dyDescent="0.2">
      <c r="I813" s="21"/>
      <c r="J813" s="21"/>
      <c r="K813" s="21"/>
      <c r="L813" s="21"/>
      <c r="M813" s="21"/>
      <c r="N813" s="21"/>
      <c r="O813" s="21"/>
      <c r="P813" s="21"/>
      <c r="Q813" s="21"/>
      <c r="R813" s="21"/>
      <c r="S813" s="21"/>
    </row>
    <row r="814" spans="9:19" customFormat="1" x14ac:dyDescent="0.2">
      <c r="I814" s="21"/>
      <c r="J814" s="21"/>
      <c r="K814" s="21"/>
      <c r="L814" s="21"/>
      <c r="M814" s="21"/>
      <c r="N814" s="21"/>
      <c r="O814" s="21"/>
      <c r="P814" s="21"/>
      <c r="Q814" s="21"/>
      <c r="R814" s="21"/>
      <c r="S814" s="21"/>
    </row>
    <row r="815" spans="9:19" customFormat="1" x14ac:dyDescent="0.2">
      <c r="I815" s="21"/>
      <c r="J815" s="21"/>
      <c r="K815" s="21"/>
      <c r="L815" s="21"/>
      <c r="M815" s="21"/>
      <c r="N815" s="21"/>
      <c r="O815" s="21"/>
      <c r="P815" s="21"/>
      <c r="Q815" s="21"/>
      <c r="R815" s="21"/>
      <c r="S815" s="21"/>
    </row>
    <row r="816" spans="9:19" customFormat="1" x14ac:dyDescent="0.2">
      <c r="I816" s="21"/>
      <c r="J816" s="21"/>
      <c r="K816" s="21"/>
      <c r="L816" s="21"/>
      <c r="M816" s="21"/>
      <c r="N816" s="21"/>
      <c r="O816" s="21"/>
      <c r="P816" s="21"/>
      <c r="Q816" s="21"/>
      <c r="R816" s="21"/>
      <c r="S816" s="21"/>
    </row>
    <row r="817" spans="9:19" customFormat="1" x14ac:dyDescent="0.2">
      <c r="I817" s="21"/>
      <c r="J817" s="21"/>
      <c r="K817" s="21"/>
      <c r="L817" s="21"/>
      <c r="M817" s="21"/>
      <c r="N817" s="21"/>
      <c r="O817" s="21"/>
      <c r="P817" s="21"/>
      <c r="Q817" s="21"/>
      <c r="R817" s="21"/>
      <c r="S817" s="21"/>
    </row>
    <row r="818" spans="9:19" customFormat="1" x14ac:dyDescent="0.2">
      <c r="I818" s="21"/>
      <c r="J818" s="21"/>
      <c r="K818" s="21"/>
      <c r="L818" s="21"/>
      <c r="M818" s="21"/>
      <c r="N818" s="21"/>
      <c r="O818" s="21"/>
      <c r="P818" s="21"/>
      <c r="Q818" s="21"/>
      <c r="R818" s="21"/>
      <c r="S818" s="21"/>
    </row>
    <row r="819" spans="9:19" customFormat="1" x14ac:dyDescent="0.2">
      <c r="I819" s="21"/>
      <c r="J819" s="21"/>
      <c r="K819" s="21"/>
      <c r="L819" s="21"/>
      <c r="M819" s="21"/>
      <c r="N819" s="21"/>
      <c r="O819" s="21"/>
      <c r="P819" s="21"/>
      <c r="Q819" s="21"/>
      <c r="R819" s="21"/>
      <c r="S819" s="21"/>
    </row>
    <row r="820" spans="9:19" customFormat="1" x14ac:dyDescent="0.2">
      <c r="I820" s="21"/>
      <c r="J820" s="21"/>
      <c r="K820" s="21"/>
      <c r="L820" s="21"/>
      <c r="M820" s="21"/>
      <c r="N820" s="21"/>
      <c r="O820" s="21"/>
      <c r="P820" s="21"/>
      <c r="Q820" s="21"/>
      <c r="R820" s="21"/>
      <c r="S820" s="21"/>
    </row>
    <row r="821" spans="9:19" customFormat="1" x14ac:dyDescent="0.2">
      <c r="I821" s="21"/>
      <c r="J821" s="21"/>
      <c r="K821" s="21"/>
      <c r="L821" s="21"/>
      <c r="M821" s="21"/>
      <c r="N821" s="21"/>
      <c r="O821" s="21"/>
      <c r="P821" s="21"/>
      <c r="Q821" s="21"/>
      <c r="R821" s="21"/>
      <c r="S821" s="21"/>
    </row>
    <row r="822" spans="9:19" customFormat="1" x14ac:dyDescent="0.2">
      <c r="I822" s="21"/>
      <c r="J822" s="21"/>
      <c r="K822" s="21"/>
      <c r="L822" s="21"/>
      <c r="M822" s="21"/>
      <c r="N822" s="21"/>
      <c r="O822" s="21"/>
      <c r="P822" s="21"/>
      <c r="Q822" s="21"/>
      <c r="R822" s="21"/>
      <c r="S822" s="21"/>
    </row>
    <row r="823" spans="9:19" customFormat="1" x14ac:dyDescent="0.2">
      <c r="I823" s="21"/>
      <c r="J823" s="21"/>
      <c r="K823" s="21"/>
      <c r="L823" s="21"/>
      <c r="M823" s="21"/>
      <c r="N823" s="21"/>
      <c r="O823" s="21"/>
      <c r="P823" s="21"/>
      <c r="Q823" s="21"/>
      <c r="R823" s="21"/>
      <c r="S823" s="21"/>
    </row>
    <row r="824" spans="9:19" customFormat="1" x14ac:dyDescent="0.2">
      <c r="I824" s="21"/>
      <c r="J824" s="21"/>
      <c r="K824" s="21"/>
      <c r="L824" s="21"/>
      <c r="M824" s="21"/>
      <c r="N824" s="21"/>
      <c r="O824" s="21"/>
      <c r="P824" s="21"/>
      <c r="Q824" s="21"/>
      <c r="R824" s="21"/>
      <c r="S824" s="21"/>
    </row>
    <row r="825" spans="9:19" customFormat="1" x14ac:dyDescent="0.2">
      <c r="I825" s="21"/>
      <c r="J825" s="21"/>
      <c r="K825" s="21"/>
      <c r="L825" s="21"/>
      <c r="M825" s="21"/>
      <c r="N825" s="21"/>
      <c r="O825" s="21"/>
      <c r="P825" s="21"/>
      <c r="Q825" s="21"/>
      <c r="R825" s="21"/>
      <c r="S825" s="21"/>
    </row>
    <row r="826" spans="9:19" customFormat="1" x14ac:dyDescent="0.2">
      <c r="I826" s="21"/>
      <c r="J826" s="21"/>
      <c r="K826" s="21"/>
      <c r="L826" s="21"/>
      <c r="M826" s="21"/>
      <c r="N826" s="21"/>
      <c r="O826" s="21"/>
      <c r="P826" s="21"/>
      <c r="Q826" s="21"/>
      <c r="R826" s="21"/>
      <c r="S826" s="21"/>
    </row>
    <row r="827" spans="9:19" customFormat="1" x14ac:dyDescent="0.2">
      <c r="I827" s="21"/>
      <c r="J827" s="21"/>
      <c r="K827" s="21"/>
      <c r="L827" s="21"/>
      <c r="M827" s="21"/>
      <c r="N827" s="21"/>
      <c r="O827" s="21"/>
      <c r="P827" s="21"/>
      <c r="Q827" s="21"/>
      <c r="R827" s="21"/>
      <c r="S827" s="21"/>
    </row>
    <row r="828" spans="9:19" customFormat="1" x14ac:dyDescent="0.2">
      <c r="I828" s="21"/>
      <c r="J828" s="21"/>
      <c r="K828" s="21"/>
      <c r="L828" s="21"/>
      <c r="M828" s="21"/>
      <c r="N828" s="21"/>
      <c r="O828" s="21"/>
      <c r="P828" s="21"/>
      <c r="Q828" s="21"/>
      <c r="R828" s="21"/>
      <c r="S828" s="21"/>
    </row>
    <row r="829" spans="9:19" customFormat="1" x14ac:dyDescent="0.2">
      <c r="I829" s="21"/>
      <c r="J829" s="21"/>
      <c r="K829" s="21"/>
      <c r="L829" s="21"/>
      <c r="M829" s="21"/>
      <c r="N829" s="21"/>
      <c r="O829" s="21"/>
      <c r="P829" s="21"/>
      <c r="Q829" s="21"/>
      <c r="R829" s="21"/>
      <c r="S829" s="21"/>
    </row>
    <row r="830" spans="9:19" customFormat="1" x14ac:dyDescent="0.2">
      <c r="I830" s="21"/>
      <c r="J830" s="21"/>
      <c r="K830" s="21"/>
      <c r="L830" s="21"/>
      <c r="M830" s="21"/>
      <c r="N830" s="21"/>
      <c r="O830" s="21"/>
      <c r="P830" s="21"/>
      <c r="Q830" s="21"/>
      <c r="R830" s="21"/>
      <c r="S830" s="21"/>
    </row>
    <row r="831" spans="9:19" customFormat="1" x14ac:dyDescent="0.2">
      <c r="I831" s="21"/>
      <c r="J831" s="21"/>
      <c r="K831" s="21"/>
      <c r="L831" s="21"/>
      <c r="M831" s="21"/>
      <c r="N831" s="21"/>
      <c r="O831" s="21"/>
      <c r="P831" s="21"/>
      <c r="Q831" s="21"/>
      <c r="R831" s="21"/>
      <c r="S831" s="21"/>
    </row>
    <row r="832" spans="9:19" customFormat="1" x14ac:dyDescent="0.2">
      <c r="I832" s="21"/>
      <c r="J832" s="21"/>
      <c r="K832" s="21"/>
      <c r="L832" s="21"/>
      <c r="M832" s="21"/>
      <c r="N832" s="21"/>
      <c r="O832" s="21"/>
      <c r="P832" s="21"/>
      <c r="Q832" s="21"/>
      <c r="R832" s="21"/>
      <c r="S832" s="21"/>
    </row>
    <row r="833" spans="9:19" customFormat="1" x14ac:dyDescent="0.2">
      <c r="I833" s="21"/>
      <c r="J833" s="21"/>
      <c r="K833" s="21"/>
      <c r="L833" s="21"/>
      <c r="M833" s="21"/>
      <c r="N833" s="21"/>
      <c r="O833" s="21"/>
      <c r="P833" s="21"/>
      <c r="Q833" s="21"/>
      <c r="R833" s="21"/>
      <c r="S833" s="21"/>
    </row>
    <row r="834" spans="9:19" customFormat="1" x14ac:dyDescent="0.2">
      <c r="I834" s="21"/>
      <c r="J834" s="21"/>
      <c r="K834" s="21"/>
      <c r="L834" s="21"/>
      <c r="M834" s="21"/>
      <c r="N834" s="21"/>
      <c r="O834" s="21"/>
      <c r="P834" s="21"/>
      <c r="Q834" s="21"/>
      <c r="R834" s="21"/>
      <c r="S834" s="21"/>
    </row>
    <row r="835" spans="9:19" customFormat="1" x14ac:dyDescent="0.2">
      <c r="I835" s="21"/>
      <c r="J835" s="21"/>
      <c r="K835" s="21"/>
      <c r="L835" s="21"/>
      <c r="M835" s="21"/>
      <c r="N835" s="21"/>
      <c r="O835" s="21"/>
      <c r="P835" s="21"/>
      <c r="Q835" s="21"/>
      <c r="R835" s="21"/>
      <c r="S835" s="21"/>
    </row>
    <row r="836" spans="9:19" customFormat="1" x14ac:dyDescent="0.2">
      <c r="I836" s="21"/>
      <c r="J836" s="21"/>
      <c r="K836" s="21"/>
      <c r="L836" s="21"/>
      <c r="M836" s="21"/>
      <c r="N836" s="21"/>
      <c r="O836" s="21"/>
      <c r="P836" s="21"/>
      <c r="Q836" s="21"/>
      <c r="R836" s="21"/>
      <c r="S836" s="21"/>
    </row>
    <row r="837" spans="9:19" customFormat="1" x14ac:dyDescent="0.2">
      <c r="I837" s="21"/>
      <c r="J837" s="21"/>
      <c r="K837" s="21"/>
      <c r="L837" s="21"/>
      <c r="M837" s="21"/>
      <c r="N837" s="21"/>
      <c r="O837" s="21"/>
      <c r="P837" s="21"/>
      <c r="Q837" s="21"/>
      <c r="R837" s="21"/>
      <c r="S837" s="21"/>
    </row>
    <row r="838" spans="9:19" customFormat="1" x14ac:dyDescent="0.2">
      <c r="I838" s="21"/>
      <c r="J838" s="21"/>
      <c r="K838" s="21"/>
      <c r="L838" s="21"/>
      <c r="M838" s="21"/>
      <c r="N838" s="21"/>
      <c r="O838" s="21"/>
      <c r="P838" s="21"/>
      <c r="Q838" s="21"/>
      <c r="R838" s="21"/>
      <c r="S838" s="21"/>
    </row>
    <row r="839" spans="9:19" customFormat="1" x14ac:dyDescent="0.2">
      <c r="I839" s="21"/>
      <c r="J839" s="21"/>
      <c r="K839" s="21"/>
      <c r="L839" s="21"/>
      <c r="M839" s="21"/>
      <c r="N839" s="21"/>
      <c r="O839" s="21"/>
      <c r="P839" s="21"/>
      <c r="Q839" s="21"/>
      <c r="R839" s="21"/>
      <c r="S839" s="21"/>
    </row>
    <row r="840" spans="9:19" customFormat="1" x14ac:dyDescent="0.2">
      <c r="I840" s="21"/>
      <c r="J840" s="21"/>
      <c r="K840" s="21"/>
      <c r="L840" s="21"/>
      <c r="M840" s="21"/>
      <c r="N840" s="21"/>
      <c r="O840" s="21"/>
      <c r="P840" s="21"/>
      <c r="Q840" s="21"/>
      <c r="R840" s="21"/>
      <c r="S840" s="21"/>
    </row>
    <row r="841" spans="9:19" customFormat="1" x14ac:dyDescent="0.2">
      <c r="I841" s="21"/>
      <c r="J841" s="21"/>
      <c r="K841" s="21"/>
      <c r="L841" s="21"/>
      <c r="M841" s="21"/>
      <c r="N841" s="21"/>
      <c r="O841" s="21"/>
      <c r="P841" s="21"/>
      <c r="Q841" s="21"/>
      <c r="R841" s="21"/>
      <c r="S841" s="21"/>
    </row>
    <row r="842" spans="9:19" customFormat="1" x14ac:dyDescent="0.2">
      <c r="I842" s="21"/>
      <c r="J842" s="21"/>
      <c r="K842" s="21"/>
      <c r="L842" s="21"/>
      <c r="M842" s="21"/>
      <c r="N842" s="21"/>
      <c r="O842" s="21"/>
      <c r="P842" s="21"/>
      <c r="Q842" s="21"/>
      <c r="R842" s="21"/>
      <c r="S842" s="21"/>
    </row>
    <row r="843" spans="9:19" customFormat="1" x14ac:dyDescent="0.2">
      <c r="I843" s="21"/>
      <c r="J843" s="21"/>
      <c r="K843" s="21"/>
      <c r="L843" s="21"/>
      <c r="M843" s="21"/>
      <c r="N843" s="21"/>
      <c r="O843" s="21"/>
      <c r="P843" s="21"/>
      <c r="Q843" s="21"/>
      <c r="R843" s="21"/>
      <c r="S843" s="21"/>
    </row>
    <row r="844" spans="9:19" customFormat="1" x14ac:dyDescent="0.2">
      <c r="I844" s="21"/>
      <c r="J844" s="21"/>
      <c r="K844" s="21"/>
      <c r="L844" s="21"/>
      <c r="M844" s="21"/>
      <c r="N844" s="21"/>
      <c r="O844" s="21"/>
      <c r="P844" s="21"/>
      <c r="Q844" s="21"/>
      <c r="R844" s="21"/>
      <c r="S844" s="21"/>
    </row>
    <row r="845" spans="9:19" customFormat="1" x14ac:dyDescent="0.2">
      <c r="I845" s="21"/>
      <c r="J845" s="21"/>
      <c r="K845" s="21"/>
      <c r="L845" s="21"/>
      <c r="M845" s="21"/>
      <c r="N845" s="21"/>
      <c r="O845" s="21"/>
      <c r="P845" s="21"/>
      <c r="Q845" s="21"/>
      <c r="R845" s="21"/>
      <c r="S845" s="21"/>
    </row>
    <row r="846" spans="9:19" customFormat="1" x14ac:dyDescent="0.2">
      <c r="I846" s="21"/>
      <c r="J846" s="21"/>
      <c r="K846" s="21"/>
      <c r="L846" s="21"/>
      <c r="M846" s="21"/>
      <c r="N846" s="21"/>
      <c r="O846" s="21"/>
      <c r="P846" s="21"/>
      <c r="Q846" s="21"/>
      <c r="R846" s="21"/>
      <c r="S846" s="21"/>
    </row>
    <row r="847" spans="9:19" customFormat="1" x14ac:dyDescent="0.2">
      <c r="I847" s="21"/>
      <c r="J847" s="21"/>
      <c r="K847" s="21"/>
      <c r="L847" s="21"/>
      <c r="M847" s="21"/>
      <c r="N847" s="21"/>
      <c r="O847" s="21"/>
      <c r="P847" s="21"/>
      <c r="Q847" s="21"/>
      <c r="R847" s="21"/>
      <c r="S847" s="21"/>
    </row>
    <row r="848" spans="9:19" customFormat="1" x14ac:dyDescent="0.2">
      <c r="I848" s="21"/>
      <c r="J848" s="21"/>
      <c r="K848" s="21"/>
      <c r="L848" s="21"/>
      <c r="M848" s="21"/>
      <c r="N848" s="21"/>
      <c r="O848" s="21"/>
      <c r="P848" s="21"/>
      <c r="Q848" s="21"/>
      <c r="R848" s="21"/>
      <c r="S848" s="21"/>
    </row>
    <row r="849" spans="9:19" customFormat="1" x14ac:dyDescent="0.2">
      <c r="I849" s="21"/>
      <c r="J849" s="21"/>
      <c r="K849" s="21"/>
      <c r="L849" s="21"/>
      <c r="M849" s="21"/>
      <c r="N849" s="21"/>
      <c r="O849" s="21"/>
      <c r="P849" s="21"/>
      <c r="Q849" s="21"/>
      <c r="R849" s="21"/>
      <c r="S849" s="21"/>
    </row>
    <row r="850" spans="9:19" customFormat="1" x14ac:dyDescent="0.2">
      <c r="I850" s="21"/>
      <c r="J850" s="21"/>
      <c r="K850" s="21"/>
      <c r="L850" s="21"/>
      <c r="M850" s="21"/>
      <c r="N850" s="21"/>
      <c r="O850" s="21"/>
      <c r="P850" s="21"/>
      <c r="Q850" s="21"/>
      <c r="R850" s="21"/>
      <c r="S850" s="21"/>
    </row>
    <row r="851" spans="9:19" customFormat="1" x14ac:dyDescent="0.2">
      <c r="I851" s="21"/>
      <c r="J851" s="21"/>
      <c r="K851" s="21"/>
      <c r="L851" s="21"/>
      <c r="M851" s="21"/>
      <c r="N851" s="21"/>
      <c r="O851" s="21"/>
      <c r="P851" s="21"/>
      <c r="Q851" s="21"/>
      <c r="R851" s="21"/>
      <c r="S851" s="21"/>
    </row>
    <row r="852" spans="9:19" customFormat="1" x14ac:dyDescent="0.2">
      <c r="I852" s="21"/>
      <c r="J852" s="21"/>
      <c r="K852" s="21"/>
      <c r="L852" s="21"/>
      <c r="M852" s="21"/>
      <c r="N852" s="21"/>
      <c r="O852" s="21"/>
      <c r="P852" s="21"/>
      <c r="Q852" s="21"/>
      <c r="R852" s="21"/>
      <c r="S852" s="21"/>
    </row>
    <row r="853" spans="9:19" customFormat="1" x14ac:dyDescent="0.2">
      <c r="I853" s="21"/>
      <c r="J853" s="21"/>
      <c r="K853" s="21"/>
      <c r="L853" s="21"/>
      <c r="M853" s="21"/>
      <c r="N853" s="21"/>
      <c r="O853" s="21"/>
      <c r="P853" s="21"/>
      <c r="Q853" s="21"/>
      <c r="R853" s="21"/>
      <c r="S853" s="21"/>
    </row>
    <row r="854" spans="9:19" customFormat="1" x14ac:dyDescent="0.2">
      <c r="I854" s="21"/>
      <c r="J854" s="21"/>
      <c r="K854" s="21"/>
      <c r="L854" s="21"/>
      <c r="M854" s="21"/>
      <c r="N854" s="21"/>
      <c r="O854" s="21"/>
      <c r="P854" s="21"/>
      <c r="Q854" s="21"/>
      <c r="R854" s="21"/>
      <c r="S854" s="21"/>
    </row>
    <row r="855" spans="9:19" customFormat="1" x14ac:dyDescent="0.2">
      <c r="I855" s="21"/>
      <c r="J855" s="21"/>
      <c r="K855" s="21"/>
      <c r="L855" s="21"/>
      <c r="M855" s="21"/>
      <c r="N855" s="21"/>
      <c r="O855" s="21"/>
      <c r="P855" s="21"/>
      <c r="Q855" s="21"/>
      <c r="R855" s="21"/>
      <c r="S855" s="21"/>
    </row>
    <row r="856" spans="9:19" customFormat="1" x14ac:dyDescent="0.2">
      <c r="I856" s="21"/>
      <c r="J856" s="21"/>
      <c r="K856" s="21"/>
      <c r="L856" s="21"/>
      <c r="M856" s="21"/>
      <c r="N856" s="21"/>
      <c r="O856" s="21"/>
      <c r="P856" s="21"/>
      <c r="Q856" s="21"/>
      <c r="R856" s="21"/>
      <c r="S856" s="21"/>
    </row>
    <row r="857" spans="9:19" customFormat="1" x14ac:dyDescent="0.2">
      <c r="I857" s="21"/>
      <c r="J857" s="21"/>
      <c r="K857" s="21"/>
      <c r="L857" s="21"/>
      <c r="M857" s="21"/>
      <c r="N857" s="21"/>
      <c r="O857" s="21"/>
      <c r="P857" s="21"/>
      <c r="Q857" s="21"/>
      <c r="R857" s="21"/>
      <c r="S857" s="21"/>
    </row>
    <row r="858" spans="9:19" customFormat="1" x14ac:dyDescent="0.2">
      <c r="I858" s="21"/>
      <c r="J858" s="21"/>
      <c r="K858" s="21"/>
      <c r="L858" s="21"/>
      <c r="M858" s="21"/>
      <c r="N858" s="21"/>
      <c r="O858" s="21"/>
      <c r="P858" s="21"/>
      <c r="Q858" s="21"/>
      <c r="R858" s="21"/>
      <c r="S858" s="21"/>
    </row>
    <row r="859" spans="9:19" customFormat="1" x14ac:dyDescent="0.2">
      <c r="I859" s="21"/>
      <c r="J859" s="21"/>
      <c r="K859" s="21"/>
      <c r="L859" s="21"/>
      <c r="M859" s="21"/>
      <c r="N859" s="21"/>
      <c r="O859" s="21"/>
      <c r="P859" s="21"/>
      <c r="Q859" s="21"/>
      <c r="R859" s="21"/>
      <c r="S859" s="21"/>
    </row>
    <row r="860" spans="9:19" customFormat="1" x14ac:dyDescent="0.2">
      <c r="I860" s="21"/>
      <c r="J860" s="21"/>
      <c r="K860" s="21"/>
      <c r="L860" s="21"/>
      <c r="M860" s="21"/>
      <c r="N860" s="21"/>
      <c r="O860" s="21"/>
      <c r="P860" s="21"/>
      <c r="Q860" s="21"/>
      <c r="R860" s="21"/>
      <c r="S860" s="21"/>
    </row>
    <row r="861" spans="9:19" customFormat="1" x14ac:dyDescent="0.2">
      <c r="I861" s="21"/>
      <c r="J861" s="21"/>
      <c r="K861" s="21"/>
      <c r="L861" s="21"/>
      <c r="M861" s="21"/>
      <c r="N861" s="21"/>
      <c r="O861" s="21"/>
      <c r="P861" s="21"/>
      <c r="Q861" s="21"/>
      <c r="R861" s="21"/>
      <c r="S861" s="21"/>
    </row>
    <row r="862" spans="9:19" customFormat="1" x14ac:dyDescent="0.2">
      <c r="I862" s="21"/>
      <c r="J862" s="21"/>
      <c r="K862" s="21"/>
      <c r="L862" s="21"/>
      <c r="M862" s="21"/>
      <c r="N862" s="21"/>
      <c r="O862" s="21"/>
      <c r="P862" s="21"/>
      <c r="Q862" s="21"/>
      <c r="R862" s="21"/>
      <c r="S862" s="21"/>
    </row>
    <row r="863" spans="9:19" customFormat="1" x14ac:dyDescent="0.2">
      <c r="I863" s="21"/>
      <c r="J863" s="21"/>
      <c r="K863" s="21"/>
      <c r="L863" s="21"/>
      <c r="M863" s="21"/>
      <c r="N863" s="21"/>
      <c r="O863" s="21"/>
      <c r="P863" s="21"/>
      <c r="Q863" s="21"/>
      <c r="R863" s="21"/>
      <c r="S863" s="21"/>
    </row>
    <row r="864" spans="9:19" customFormat="1" x14ac:dyDescent="0.2">
      <c r="I864" s="21"/>
      <c r="J864" s="21"/>
      <c r="K864" s="21"/>
      <c r="L864" s="21"/>
      <c r="M864" s="21"/>
      <c r="N864" s="21"/>
      <c r="O864" s="21"/>
      <c r="P864" s="21"/>
      <c r="Q864" s="21"/>
      <c r="R864" s="21"/>
      <c r="S864" s="21"/>
    </row>
    <row r="865" spans="9:19" customFormat="1" x14ac:dyDescent="0.2">
      <c r="I865" s="21"/>
      <c r="J865" s="21"/>
      <c r="K865" s="21"/>
      <c r="L865" s="21"/>
      <c r="M865" s="21"/>
      <c r="N865" s="21"/>
      <c r="O865" s="21"/>
      <c r="P865" s="21"/>
      <c r="Q865" s="21"/>
      <c r="R865" s="21"/>
      <c r="S865" s="21"/>
    </row>
    <row r="866" spans="9:19" customFormat="1" x14ac:dyDescent="0.2">
      <c r="I866" s="21"/>
      <c r="J866" s="21"/>
      <c r="K866" s="21"/>
      <c r="L866" s="21"/>
      <c r="M866" s="21"/>
      <c r="N866" s="21"/>
      <c r="O866" s="21"/>
      <c r="P866" s="21"/>
      <c r="Q866" s="21"/>
      <c r="R866" s="21"/>
      <c r="S866" s="21"/>
    </row>
    <row r="867" spans="9:19" customFormat="1" x14ac:dyDescent="0.2">
      <c r="I867" s="21"/>
      <c r="J867" s="21"/>
      <c r="K867" s="21"/>
      <c r="L867" s="21"/>
      <c r="M867" s="21"/>
      <c r="N867" s="21"/>
      <c r="O867" s="21"/>
      <c r="P867" s="21"/>
      <c r="Q867" s="21"/>
      <c r="R867" s="21"/>
      <c r="S867" s="21"/>
    </row>
    <row r="868" spans="9:19" customFormat="1" x14ac:dyDescent="0.2">
      <c r="I868" s="21"/>
      <c r="J868" s="21"/>
      <c r="K868" s="21"/>
      <c r="L868" s="21"/>
      <c r="M868" s="21"/>
      <c r="N868" s="21"/>
      <c r="O868" s="21"/>
      <c r="P868" s="21"/>
      <c r="Q868" s="21"/>
      <c r="R868" s="21"/>
      <c r="S868" s="21"/>
    </row>
    <row r="869" spans="9:19" customFormat="1" x14ac:dyDescent="0.2">
      <c r="I869" s="21"/>
      <c r="J869" s="21"/>
      <c r="K869" s="21"/>
      <c r="L869" s="21"/>
      <c r="M869" s="21"/>
      <c r="N869" s="21"/>
      <c r="O869" s="21"/>
      <c r="P869" s="21"/>
      <c r="Q869" s="21"/>
      <c r="R869" s="21"/>
      <c r="S869" s="21"/>
    </row>
    <row r="870" spans="9:19" customFormat="1" x14ac:dyDescent="0.2">
      <c r="I870" s="21"/>
      <c r="J870" s="21"/>
      <c r="K870" s="21"/>
      <c r="L870" s="21"/>
      <c r="M870" s="21"/>
      <c r="N870" s="21"/>
      <c r="O870" s="21"/>
      <c r="P870" s="21"/>
      <c r="Q870" s="21"/>
      <c r="R870" s="21"/>
      <c r="S870" s="21"/>
    </row>
    <row r="871" spans="9:19" customFormat="1" x14ac:dyDescent="0.2">
      <c r="I871" s="21"/>
      <c r="J871" s="21"/>
      <c r="K871" s="21"/>
      <c r="L871" s="21"/>
      <c r="M871" s="21"/>
      <c r="N871" s="21"/>
      <c r="O871" s="21"/>
      <c r="P871" s="21"/>
      <c r="Q871" s="21"/>
      <c r="R871" s="21"/>
      <c r="S871" s="21"/>
    </row>
    <row r="872" spans="9:19" customFormat="1" x14ac:dyDescent="0.2">
      <c r="I872" s="21"/>
      <c r="J872" s="21"/>
      <c r="K872" s="21"/>
      <c r="L872" s="21"/>
      <c r="M872" s="21"/>
      <c r="N872" s="21"/>
      <c r="O872" s="21"/>
      <c r="P872" s="21"/>
      <c r="Q872" s="21"/>
      <c r="R872" s="21"/>
      <c r="S872" s="21"/>
    </row>
    <row r="873" spans="9:19" customFormat="1" x14ac:dyDescent="0.2">
      <c r="I873" s="21"/>
      <c r="J873" s="21"/>
      <c r="K873" s="21"/>
      <c r="L873" s="21"/>
      <c r="M873" s="21"/>
      <c r="N873" s="21"/>
      <c r="O873" s="21"/>
      <c r="P873" s="21"/>
      <c r="Q873" s="21"/>
      <c r="R873" s="21"/>
      <c r="S873" s="21"/>
    </row>
    <row r="874" spans="9:19" customFormat="1" x14ac:dyDescent="0.2">
      <c r="I874" s="21"/>
      <c r="J874" s="21"/>
      <c r="K874" s="21"/>
      <c r="L874" s="21"/>
      <c r="M874" s="21"/>
      <c r="N874" s="21"/>
      <c r="O874" s="21"/>
      <c r="P874" s="21"/>
      <c r="Q874" s="21"/>
      <c r="R874" s="21"/>
      <c r="S874" s="21"/>
    </row>
    <row r="875" spans="9:19" customFormat="1" x14ac:dyDescent="0.2">
      <c r="I875" s="21"/>
      <c r="J875" s="21"/>
      <c r="K875" s="21"/>
      <c r="L875" s="21"/>
      <c r="M875" s="21"/>
      <c r="N875" s="21"/>
      <c r="O875" s="21"/>
      <c r="P875" s="21"/>
      <c r="Q875" s="21"/>
      <c r="R875" s="21"/>
      <c r="S875" s="21"/>
    </row>
    <row r="876" spans="9:19" customFormat="1" x14ac:dyDescent="0.2">
      <c r="I876" s="21"/>
      <c r="J876" s="21"/>
      <c r="K876" s="21"/>
      <c r="L876" s="21"/>
      <c r="M876" s="21"/>
      <c r="N876" s="21"/>
      <c r="O876" s="21"/>
      <c r="P876" s="21"/>
      <c r="Q876" s="21"/>
      <c r="R876" s="21"/>
      <c r="S876" s="21"/>
    </row>
    <row r="877" spans="9:19" customFormat="1" x14ac:dyDescent="0.2">
      <c r="I877" s="21"/>
      <c r="J877" s="21"/>
      <c r="K877" s="21"/>
      <c r="L877" s="21"/>
      <c r="M877" s="21"/>
      <c r="N877" s="21"/>
      <c r="O877" s="21"/>
      <c r="P877" s="21"/>
      <c r="Q877" s="21"/>
      <c r="R877" s="21"/>
      <c r="S877" s="21"/>
    </row>
    <row r="878" spans="9:19" customFormat="1" x14ac:dyDescent="0.2">
      <c r="I878" s="21"/>
      <c r="J878" s="21"/>
      <c r="K878" s="21"/>
      <c r="L878" s="21"/>
      <c r="M878" s="21"/>
      <c r="N878" s="21"/>
      <c r="O878" s="21"/>
      <c r="P878" s="21"/>
      <c r="Q878" s="21"/>
      <c r="R878" s="21"/>
      <c r="S878" s="21"/>
    </row>
    <row r="879" spans="9:19" customFormat="1" x14ac:dyDescent="0.2">
      <c r="I879" s="21"/>
      <c r="J879" s="21"/>
      <c r="K879" s="21"/>
      <c r="L879" s="21"/>
      <c r="M879" s="21"/>
      <c r="N879" s="21"/>
      <c r="O879" s="21"/>
      <c r="P879" s="21"/>
      <c r="Q879" s="21"/>
      <c r="R879" s="21"/>
      <c r="S879" s="21"/>
    </row>
    <row r="880" spans="9:19" customFormat="1" x14ac:dyDescent="0.2">
      <c r="I880" s="21"/>
      <c r="J880" s="21"/>
      <c r="K880" s="21"/>
      <c r="L880" s="21"/>
      <c r="M880" s="21"/>
      <c r="N880" s="21"/>
      <c r="O880" s="21"/>
      <c r="P880" s="21"/>
      <c r="Q880" s="21"/>
      <c r="R880" s="21"/>
      <c r="S880" s="21"/>
    </row>
    <row r="881" spans="9:19" customFormat="1" x14ac:dyDescent="0.2">
      <c r="I881" s="21"/>
      <c r="J881" s="21"/>
      <c r="K881" s="21"/>
      <c r="L881" s="21"/>
      <c r="M881" s="21"/>
      <c r="N881" s="21"/>
      <c r="O881" s="21"/>
      <c r="P881" s="21"/>
      <c r="Q881" s="21"/>
      <c r="R881" s="21"/>
      <c r="S881" s="21"/>
    </row>
    <row r="882" spans="9:19" customFormat="1" x14ac:dyDescent="0.2">
      <c r="I882" s="21"/>
      <c r="J882" s="21"/>
      <c r="K882" s="21"/>
      <c r="L882" s="21"/>
      <c r="M882" s="21"/>
      <c r="N882" s="21"/>
      <c r="O882" s="21"/>
      <c r="P882" s="21"/>
      <c r="Q882" s="21"/>
      <c r="R882" s="21"/>
      <c r="S882" s="21"/>
    </row>
    <row r="883" spans="9:19" customFormat="1" x14ac:dyDescent="0.2">
      <c r="I883" s="21"/>
      <c r="J883" s="21"/>
      <c r="K883" s="21"/>
      <c r="L883" s="21"/>
      <c r="M883" s="21"/>
      <c r="N883" s="21"/>
      <c r="O883" s="21"/>
      <c r="P883" s="21"/>
      <c r="Q883" s="21"/>
      <c r="R883" s="21"/>
      <c r="S883" s="21"/>
    </row>
    <row r="884" spans="9:19" customFormat="1" x14ac:dyDescent="0.2">
      <c r="I884" s="21"/>
      <c r="J884" s="21"/>
      <c r="K884" s="21"/>
      <c r="L884" s="21"/>
      <c r="M884" s="21"/>
      <c r="N884" s="21"/>
      <c r="O884" s="21"/>
      <c r="P884" s="21"/>
      <c r="Q884" s="21"/>
      <c r="R884" s="21"/>
      <c r="S884" s="21"/>
    </row>
    <row r="885" spans="9:19" customFormat="1" x14ac:dyDescent="0.2">
      <c r="I885" s="21"/>
      <c r="J885" s="21"/>
      <c r="K885" s="21"/>
      <c r="L885" s="21"/>
      <c r="M885" s="21"/>
      <c r="N885" s="21"/>
      <c r="O885" s="21"/>
      <c r="P885" s="21"/>
      <c r="Q885" s="21"/>
      <c r="R885" s="21"/>
      <c r="S885" s="21"/>
    </row>
    <row r="886" spans="9:19" customFormat="1" x14ac:dyDescent="0.2">
      <c r="I886" s="21"/>
      <c r="J886" s="21"/>
      <c r="K886" s="21"/>
      <c r="L886" s="21"/>
      <c r="M886" s="21"/>
      <c r="N886" s="21"/>
      <c r="O886" s="21"/>
      <c r="P886" s="21"/>
      <c r="Q886" s="21"/>
      <c r="R886" s="21"/>
      <c r="S886" s="21"/>
    </row>
    <row r="887" spans="9:19" customFormat="1" x14ac:dyDescent="0.2">
      <c r="I887" s="21"/>
      <c r="J887" s="21"/>
      <c r="K887" s="21"/>
      <c r="L887" s="21"/>
      <c r="M887" s="21"/>
      <c r="N887" s="21"/>
      <c r="O887" s="21"/>
      <c r="P887" s="21"/>
      <c r="Q887" s="21"/>
      <c r="R887" s="21"/>
      <c r="S887" s="21"/>
    </row>
    <row r="888" spans="9:19" customFormat="1" x14ac:dyDescent="0.2">
      <c r="I888" s="21"/>
      <c r="J888" s="21"/>
      <c r="K888" s="21"/>
      <c r="L888" s="21"/>
      <c r="M888" s="21"/>
      <c r="N888" s="21"/>
      <c r="O888" s="21"/>
      <c r="P888" s="21"/>
      <c r="Q888" s="21"/>
      <c r="R888" s="21"/>
      <c r="S888" s="21"/>
    </row>
    <row r="889" spans="9:19" customFormat="1" x14ac:dyDescent="0.2">
      <c r="I889" s="21"/>
      <c r="J889" s="21"/>
      <c r="K889" s="21"/>
      <c r="L889" s="21"/>
      <c r="M889" s="21"/>
      <c r="N889" s="21"/>
      <c r="O889" s="21"/>
      <c r="P889" s="21"/>
      <c r="Q889" s="21"/>
      <c r="R889" s="21"/>
      <c r="S889" s="21"/>
    </row>
    <row r="890" spans="9:19" customFormat="1" x14ac:dyDescent="0.2">
      <c r="I890" s="21"/>
      <c r="J890" s="21"/>
      <c r="K890" s="21"/>
      <c r="L890" s="21"/>
      <c r="M890" s="21"/>
      <c r="N890" s="21"/>
      <c r="O890" s="21"/>
      <c r="P890" s="21"/>
      <c r="Q890" s="21"/>
      <c r="R890" s="21"/>
      <c r="S890" s="21"/>
    </row>
    <row r="891" spans="9:19" customFormat="1" x14ac:dyDescent="0.2">
      <c r="I891" s="21"/>
      <c r="J891" s="21"/>
      <c r="K891" s="21"/>
      <c r="L891" s="21"/>
      <c r="M891" s="21"/>
      <c r="N891" s="21"/>
      <c r="O891" s="21"/>
      <c r="P891" s="21"/>
      <c r="Q891" s="21"/>
      <c r="R891" s="21"/>
      <c r="S891" s="21"/>
    </row>
    <row r="892" spans="9:19" customFormat="1" x14ac:dyDescent="0.2">
      <c r="I892" s="21"/>
      <c r="J892" s="21"/>
      <c r="K892" s="21"/>
      <c r="L892" s="21"/>
      <c r="M892" s="21"/>
      <c r="N892" s="21"/>
      <c r="O892" s="21"/>
      <c r="P892" s="21"/>
      <c r="Q892" s="21"/>
      <c r="R892" s="21"/>
      <c r="S892" s="21"/>
    </row>
    <row r="893" spans="9:19" customFormat="1" x14ac:dyDescent="0.2">
      <c r="I893" s="21"/>
      <c r="J893" s="21"/>
      <c r="K893" s="21"/>
      <c r="L893" s="21"/>
      <c r="M893" s="21"/>
      <c r="N893" s="21"/>
      <c r="O893" s="21"/>
      <c r="P893" s="21"/>
      <c r="Q893" s="21"/>
      <c r="R893" s="21"/>
      <c r="S893" s="21"/>
    </row>
    <row r="894" spans="9:19" customFormat="1" x14ac:dyDescent="0.2">
      <c r="I894" s="21"/>
      <c r="J894" s="21"/>
      <c r="K894" s="21"/>
      <c r="L894" s="21"/>
      <c r="M894" s="21"/>
      <c r="N894" s="21"/>
      <c r="O894" s="21"/>
      <c r="P894" s="21"/>
      <c r="Q894" s="21"/>
      <c r="R894" s="21"/>
      <c r="S894" s="21"/>
    </row>
    <row r="895" spans="9:19" customFormat="1" x14ac:dyDescent="0.2">
      <c r="I895" s="21"/>
      <c r="J895" s="21"/>
      <c r="K895" s="21"/>
      <c r="L895" s="21"/>
      <c r="M895" s="21"/>
      <c r="N895" s="21"/>
      <c r="O895" s="21"/>
      <c r="P895" s="21"/>
      <c r="Q895" s="21"/>
      <c r="R895" s="21"/>
      <c r="S895" s="21"/>
    </row>
    <row r="896" spans="9:19" customFormat="1" x14ac:dyDescent="0.2">
      <c r="I896" s="21"/>
      <c r="J896" s="21"/>
      <c r="K896" s="21"/>
      <c r="L896" s="21"/>
      <c r="M896" s="21"/>
      <c r="N896" s="21"/>
      <c r="O896" s="21"/>
      <c r="P896" s="21"/>
      <c r="Q896" s="21"/>
      <c r="R896" s="21"/>
      <c r="S896" s="21"/>
    </row>
    <row r="897" spans="9:19" customFormat="1" x14ac:dyDescent="0.2">
      <c r="I897" s="21"/>
      <c r="J897" s="21"/>
      <c r="K897" s="21"/>
      <c r="L897" s="21"/>
      <c r="M897" s="21"/>
      <c r="N897" s="21"/>
      <c r="O897" s="21"/>
      <c r="P897" s="21"/>
      <c r="Q897" s="21"/>
      <c r="R897" s="21"/>
      <c r="S897" s="21"/>
    </row>
    <row r="898" spans="9:19" customFormat="1" x14ac:dyDescent="0.2">
      <c r="I898" s="21"/>
      <c r="J898" s="21"/>
      <c r="K898" s="21"/>
      <c r="L898" s="21"/>
      <c r="M898" s="21"/>
      <c r="N898" s="21"/>
      <c r="O898" s="21"/>
      <c r="P898" s="21"/>
      <c r="Q898" s="21"/>
      <c r="R898" s="21"/>
      <c r="S898" s="21"/>
    </row>
    <row r="899" spans="9:19" customFormat="1" x14ac:dyDescent="0.2">
      <c r="I899" s="21"/>
      <c r="J899" s="21"/>
      <c r="K899" s="21"/>
      <c r="L899" s="21"/>
      <c r="M899" s="21"/>
      <c r="N899" s="21"/>
      <c r="O899" s="21"/>
      <c r="P899" s="21"/>
      <c r="Q899" s="21"/>
      <c r="R899" s="21"/>
      <c r="S899" s="21"/>
    </row>
    <row r="900" spans="9:19" customFormat="1" x14ac:dyDescent="0.2">
      <c r="I900" s="21"/>
      <c r="J900" s="21"/>
      <c r="K900" s="21"/>
      <c r="L900" s="21"/>
      <c r="M900" s="21"/>
      <c r="N900" s="21"/>
      <c r="O900" s="21"/>
      <c r="P900" s="21"/>
      <c r="Q900" s="21"/>
      <c r="R900" s="21"/>
      <c r="S900" s="21"/>
    </row>
    <row r="901" spans="9:19" customFormat="1" x14ac:dyDescent="0.2">
      <c r="I901" s="21"/>
      <c r="J901" s="21"/>
      <c r="K901" s="21"/>
      <c r="L901" s="21"/>
      <c r="M901" s="21"/>
      <c r="N901" s="21"/>
      <c r="O901" s="21"/>
      <c r="P901" s="21"/>
      <c r="Q901" s="21"/>
      <c r="R901" s="21"/>
      <c r="S901" s="21"/>
    </row>
    <row r="902" spans="9:19" customFormat="1" x14ac:dyDescent="0.2">
      <c r="I902" s="21"/>
      <c r="J902" s="21"/>
      <c r="K902" s="21"/>
      <c r="L902" s="21"/>
      <c r="M902" s="21"/>
      <c r="N902" s="21"/>
      <c r="O902" s="21"/>
      <c r="P902" s="21"/>
      <c r="Q902" s="21"/>
      <c r="R902" s="21"/>
      <c r="S902" s="21"/>
    </row>
    <row r="903" spans="9:19" customFormat="1" x14ac:dyDescent="0.2">
      <c r="I903" s="21"/>
      <c r="J903" s="21"/>
      <c r="K903" s="21"/>
      <c r="L903" s="21"/>
      <c r="M903" s="21"/>
      <c r="N903" s="21"/>
      <c r="O903" s="21"/>
      <c r="P903" s="21"/>
      <c r="Q903" s="21"/>
      <c r="R903" s="21"/>
      <c r="S903" s="21"/>
    </row>
    <row r="904" spans="9:19" customFormat="1" x14ac:dyDescent="0.2">
      <c r="I904" s="21"/>
      <c r="J904" s="21"/>
      <c r="K904" s="21"/>
      <c r="L904" s="21"/>
      <c r="M904" s="21"/>
      <c r="N904" s="21"/>
      <c r="O904" s="21"/>
      <c r="P904" s="21"/>
      <c r="Q904" s="21"/>
      <c r="R904" s="21"/>
      <c r="S904" s="21"/>
    </row>
    <row r="905" spans="9:19" customFormat="1" x14ac:dyDescent="0.2">
      <c r="I905" s="21"/>
      <c r="J905" s="21"/>
      <c r="K905" s="21"/>
      <c r="L905" s="21"/>
      <c r="M905" s="21"/>
      <c r="N905" s="21"/>
      <c r="O905" s="21"/>
      <c r="P905" s="21"/>
      <c r="Q905" s="21"/>
      <c r="R905" s="21"/>
      <c r="S905" s="21"/>
    </row>
    <row r="906" spans="9:19" customFormat="1" x14ac:dyDescent="0.2">
      <c r="I906" s="21"/>
      <c r="J906" s="21"/>
      <c r="K906" s="21"/>
      <c r="L906" s="21"/>
      <c r="M906" s="21"/>
      <c r="N906" s="21"/>
      <c r="O906" s="21"/>
      <c r="P906" s="21"/>
      <c r="Q906" s="21"/>
      <c r="R906" s="21"/>
      <c r="S906" s="21"/>
    </row>
    <row r="907" spans="9:19" customFormat="1" x14ac:dyDescent="0.2">
      <c r="I907" s="21"/>
      <c r="J907" s="21"/>
      <c r="K907" s="21"/>
      <c r="L907" s="21"/>
      <c r="M907" s="21"/>
      <c r="N907" s="21"/>
      <c r="O907" s="21"/>
      <c r="P907" s="21"/>
      <c r="Q907" s="21"/>
      <c r="R907" s="21"/>
      <c r="S907" s="21"/>
    </row>
    <row r="908" spans="9:19" customFormat="1" x14ac:dyDescent="0.2">
      <c r="I908" s="21"/>
      <c r="J908" s="21"/>
      <c r="K908" s="21"/>
      <c r="L908" s="21"/>
      <c r="M908" s="21"/>
      <c r="N908" s="21"/>
      <c r="O908" s="21"/>
      <c r="P908" s="21"/>
      <c r="Q908" s="21"/>
      <c r="R908" s="21"/>
      <c r="S908" s="21"/>
    </row>
    <row r="909" spans="9:19" customFormat="1" x14ac:dyDescent="0.2">
      <c r="I909" s="21"/>
      <c r="J909" s="21"/>
      <c r="K909" s="21"/>
      <c r="L909" s="21"/>
      <c r="M909" s="21"/>
      <c r="N909" s="21"/>
      <c r="O909" s="21"/>
      <c r="P909" s="21"/>
      <c r="Q909" s="21"/>
      <c r="R909" s="21"/>
      <c r="S909" s="21"/>
    </row>
    <row r="910" spans="9:19" customFormat="1" x14ac:dyDescent="0.2">
      <c r="I910" s="21"/>
      <c r="J910" s="21"/>
      <c r="K910" s="21"/>
      <c r="L910" s="21"/>
      <c r="M910" s="21"/>
      <c r="N910" s="21"/>
      <c r="O910" s="21"/>
      <c r="P910" s="21"/>
      <c r="Q910" s="21"/>
      <c r="R910" s="21"/>
      <c r="S910" s="21"/>
    </row>
    <row r="911" spans="9:19" customFormat="1" x14ac:dyDescent="0.2">
      <c r="I911" s="21"/>
      <c r="J911" s="21"/>
      <c r="K911" s="21"/>
      <c r="L911" s="21"/>
      <c r="M911" s="21"/>
      <c r="N911" s="21"/>
      <c r="O911" s="21"/>
      <c r="P911" s="21"/>
      <c r="Q911" s="21"/>
      <c r="R911" s="21"/>
      <c r="S911" s="21"/>
    </row>
    <row r="912" spans="9:19" customFormat="1" x14ac:dyDescent="0.2">
      <c r="I912" s="21"/>
      <c r="J912" s="21"/>
      <c r="K912" s="21"/>
      <c r="L912" s="21"/>
      <c r="M912" s="21"/>
      <c r="N912" s="21"/>
      <c r="O912" s="21"/>
      <c r="P912" s="21"/>
      <c r="Q912" s="21"/>
      <c r="R912" s="21"/>
      <c r="S912" s="21"/>
    </row>
    <row r="913" spans="9:19" customFormat="1" x14ac:dyDescent="0.2">
      <c r="I913" s="21"/>
      <c r="J913" s="21"/>
      <c r="K913" s="21"/>
      <c r="L913" s="21"/>
      <c r="M913" s="21"/>
      <c r="N913" s="21"/>
      <c r="O913" s="21"/>
      <c r="P913" s="21"/>
      <c r="Q913" s="21"/>
      <c r="R913" s="21"/>
      <c r="S913" s="21"/>
    </row>
    <row r="914" spans="9:19" customFormat="1" x14ac:dyDescent="0.2">
      <c r="I914" s="21"/>
      <c r="J914" s="21"/>
      <c r="K914" s="21"/>
      <c r="L914" s="21"/>
      <c r="M914" s="21"/>
      <c r="N914" s="21"/>
      <c r="O914" s="21"/>
      <c r="P914" s="21"/>
      <c r="Q914" s="21"/>
      <c r="R914" s="21"/>
      <c r="S914" s="21"/>
    </row>
    <row r="915" spans="9:19" customFormat="1" x14ac:dyDescent="0.2">
      <c r="I915" s="21"/>
      <c r="J915" s="21"/>
      <c r="K915" s="21"/>
      <c r="L915" s="21"/>
      <c r="M915" s="21"/>
      <c r="N915" s="21"/>
      <c r="O915" s="21"/>
      <c r="P915" s="21"/>
      <c r="Q915" s="21"/>
      <c r="R915" s="21"/>
      <c r="S915" s="21"/>
    </row>
    <row r="916" spans="9:19" customFormat="1" x14ac:dyDescent="0.2">
      <c r="I916" s="21"/>
      <c r="J916" s="21"/>
      <c r="K916" s="21"/>
      <c r="L916" s="21"/>
      <c r="M916" s="21"/>
      <c r="N916" s="21"/>
      <c r="O916" s="21"/>
      <c r="P916" s="21"/>
      <c r="Q916" s="21"/>
      <c r="R916" s="21"/>
      <c r="S916" s="21"/>
    </row>
    <row r="917" spans="9:19" customFormat="1" x14ac:dyDescent="0.2">
      <c r="I917" s="21"/>
      <c r="J917" s="21"/>
      <c r="K917" s="21"/>
      <c r="L917" s="21"/>
      <c r="M917" s="21"/>
      <c r="N917" s="21"/>
      <c r="O917" s="21"/>
      <c r="P917" s="21"/>
      <c r="Q917" s="21"/>
      <c r="R917" s="21"/>
      <c r="S917" s="21"/>
    </row>
    <row r="918" spans="9:19" customFormat="1" x14ac:dyDescent="0.2">
      <c r="I918" s="21"/>
      <c r="J918" s="21"/>
      <c r="K918" s="21"/>
      <c r="L918" s="21"/>
      <c r="M918" s="21"/>
      <c r="N918" s="21"/>
      <c r="O918" s="21"/>
      <c r="P918" s="21"/>
      <c r="Q918" s="21"/>
      <c r="R918" s="21"/>
      <c r="S918" s="21"/>
    </row>
    <row r="919" spans="9:19" customFormat="1" x14ac:dyDescent="0.2">
      <c r="I919" s="21"/>
      <c r="J919" s="21"/>
      <c r="K919" s="21"/>
      <c r="L919" s="21"/>
      <c r="M919" s="21"/>
      <c r="N919" s="21"/>
      <c r="O919" s="21"/>
      <c r="P919" s="21"/>
      <c r="Q919" s="21"/>
      <c r="R919" s="21"/>
      <c r="S919" s="21"/>
    </row>
    <row r="920" spans="9:19" customFormat="1" x14ac:dyDescent="0.2">
      <c r="I920" s="21"/>
      <c r="J920" s="21"/>
      <c r="K920" s="21"/>
      <c r="L920" s="21"/>
      <c r="M920" s="21"/>
      <c r="N920" s="21"/>
      <c r="O920" s="21"/>
      <c r="P920" s="21"/>
      <c r="Q920" s="21"/>
      <c r="R920" s="21"/>
      <c r="S920" s="21"/>
    </row>
    <row r="921" spans="9:19" customFormat="1" x14ac:dyDescent="0.2">
      <c r="I921" s="21"/>
      <c r="J921" s="21"/>
      <c r="K921" s="21"/>
      <c r="L921" s="21"/>
      <c r="M921" s="21"/>
      <c r="N921" s="21"/>
      <c r="O921" s="21"/>
      <c r="P921" s="21"/>
      <c r="Q921" s="21"/>
      <c r="R921" s="21"/>
      <c r="S921" s="21"/>
    </row>
    <row r="922" spans="9:19" customFormat="1" x14ac:dyDescent="0.2">
      <c r="I922" s="21"/>
      <c r="J922" s="21"/>
      <c r="K922" s="21"/>
      <c r="L922" s="21"/>
      <c r="M922" s="21"/>
      <c r="N922" s="21"/>
      <c r="O922" s="21"/>
      <c r="P922" s="21"/>
      <c r="Q922" s="21"/>
      <c r="R922" s="21"/>
      <c r="S922" s="21"/>
    </row>
    <row r="923" spans="9:19" customFormat="1" x14ac:dyDescent="0.2">
      <c r="I923" s="21"/>
      <c r="J923" s="21"/>
      <c r="K923" s="21"/>
      <c r="L923" s="21"/>
      <c r="M923" s="21"/>
      <c r="N923" s="21"/>
      <c r="O923" s="21"/>
      <c r="P923" s="21"/>
      <c r="Q923" s="21"/>
      <c r="R923" s="21"/>
      <c r="S923" s="21"/>
    </row>
    <row r="924" spans="9:19" customFormat="1" x14ac:dyDescent="0.2">
      <c r="I924" s="21"/>
      <c r="J924" s="21"/>
      <c r="K924" s="21"/>
      <c r="L924" s="21"/>
      <c r="M924" s="21"/>
      <c r="N924" s="21"/>
      <c r="O924" s="21"/>
      <c r="P924" s="21"/>
      <c r="Q924" s="21"/>
      <c r="R924" s="21"/>
      <c r="S924" s="21"/>
    </row>
    <row r="925" spans="9:19" customFormat="1" x14ac:dyDescent="0.2">
      <c r="I925" s="21"/>
      <c r="J925" s="21"/>
      <c r="K925" s="21"/>
      <c r="L925" s="21"/>
      <c r="M925" s="21"/>
      <c r="N925" s="21"/>
      <c r="O925" s="21"/>
      <c r="P925" s="21"/>
      <c r="Q925" s="21"/>
      <c r="R925" s="21"/>
      <c r="S925" s="21"/>
    </row>
    <row r="926" spans="9:19" customFormat="1" x14ac:dyDescent="0.2">
      <c r="I926" s="21"/>
      <c r="J926" s="21"/>
      <c r="K926" s="21"/>
      <c r="L926" s="21"/>
      <c r="M926" s="21"/>
      <c r="N926" s="21"/>
      <c r="O926" s="21"/>
      <c r="P926" s="21"/>
      <c r="Q926" s="21"/>
      <c r="R926" s="21"/>
      <c r="S926" s="21"/>
    </row>
    <row r="927" spans="9:19" customFormat="1" x14ac:dyDescent="0.2">
      <c r="I927" s="21"/>
      <c r="J927" s="21"/>
      <c r="K927" s="21"/>
      <c r="L927" s="21"/>
      <c r="M927" s="21"/>
      <c r="N927" s="21"/>
      <c r="O927" s="21"/>
      <c r="P927" s="21"/>
      <c r="Q927" s="21"/>
      <c r="R927" s="21"/>
      <c r="S927" s="21"/>
    </row>
    <row r="928" spans="9:19" customFormat="1" x14ac:dyDescent="0.2">
      <c r="I928" s="21"/>
      <c r="J928" s="21"/>
      <c r="K928" s="21"/>
      <c r="L928" s="21"/>
      <c r="M928" s="21"/>
      <c r="N928" s="21"/>
      <c r="O928" s="21"/>
      <c r="P928" s="21"/>
      <c r="Q928" s="21"/>
      <c r="R928" s="21"/>
      <c r="S928" s="21"/>
    </row>
    <row r="929" spans="9:19" customFormat="1" x14ac:dyDescent="0.2">
      <c r="I929" s="21"/>
      <c r="J929" s="21"/>
      <c r="K929" s="21"/>
      <c r="L929" s="21"/>
      <c r="M929" s="21"/>
      <c r="N929" s="21"/>
      <c r="O929" s="21"/>
      <c r="P929" s="21"/>
      <c r="Q929" s="21"/>
      <c r="R929" s="21"/>
      <c r="S929" s="21"/>
    </row>
    <row r="930" spans="9:19" customFormat="1" x14ac:dyDescent="0.2">
      <c r="I930" s="21"/>
      <c r="J930" s="21"/>
      <c r="K930" s="21"/>
      <c r="L930" s="21"/>
      <c r="M930" s="21"/>
      <c r="N930" s="21"/>
      <c r="O930" s="21"/>
      <c r="P930" s="21"/>
      <c r="Q930" s="21"/>
      <c r="R930" s="21"/>
      <c r="S930" s="21"/>
    </row>
    <row r="931" spans="9:19" customFormat="1" x14ac:dyDescent="0.2">
      <c r="I931" s="21"/>
      <c r="J931" s="21"/>
      <c r="K931" s="21"/>
      <c r="L931" s="21"/>
      <c r="M931" s="21"/>
      <c r="N931" s="21"/>
      <c r="O931" s="21"/>
      <c r="P931" s="21"/>
      <c r="Q931" s="21"/>
      <c r="R931" s="21"/>
      <c r="S931" s="21"/>
    </row>
    <row r="932" spans="9:19" customFormat="1" x14ac:dyDescent="0.2">
      <c r="I932" s="21"/>
      <c r="J932" s="21"/>
      <c r="K932" s="21"/>
      <c r="L932" s="21"/>
      <c r="M932" s="21"/>
      <c r="N932" s="21"/>
      <c r="O932" s="21"/>
      <c r="P932" s="21"/>
      <c r="Q932" s="21"/>
      <c r="R932" s="21"/>
      <c r="S932" s="21"/>
    </row>
    <row r="933" spans="9:19" customFormat="1" x14ac:dyDescent="0.2">
      <c r="I933" s="21"/>
      <c r="J933" s="21"/>
      <c r="K933" s="21"/>
      <c r="L933" s="21"/>
      <c r="M933" s="21"/>
      <c r="N933" s="21"/>
      <c r="O933" s="21"/>
      <c r="P933" s="21"/>
      <c r="Q933" s="21"/>
      <c r="R933" s="21"/>
      <c r="S933" s="21"/>
    </row>
    <row r="934" spans="9:19" customFormat="1" x14ac:dyDescent="0.2">
      <c r="I934" s="21"/>
      <c r="J934" s="21"/>
      <c r="K934" s="21"/>
      <c r="L934" s="21"/>
      <c r="M934" s="21"/>
      <c r="N934" s="21"/>
      <c r="O934" s="21"/>
      <c r="P934" s="21"/>
      <c r="Q934" s="21"/>
      <c r="R934" s="21"/>
      <c r="S934" s="21"/>
    </row>
    <row r="935" spans="9:19" customFormat="1" x14ac:dyDescent="0.2">
      <c r="I935" s="21"/>
      <c r="J935" s="21"/>
      <c r="K935" s="21"/>
      <c r="L935" s="21"/>
      <c r="M935" s="21"/>
      <c r="N935" s="21"/>
      <c r="O935" s="21"/>
      <c r="P935" s="21"/>
      <c r="Q935" s="21"/>
      <c r="R935" s="21"/>
      <c r="S935" s="21"/>
    </row>
    <row r="936" spans="9:19" customFormat="1" x14ac:dyDescent="0.2">
      <c r="I936" s="21"/>
      <c r="J936" s="21"/>
      <c r="K936" s="21"/>
      <c r="L936" s="21"/>
      <c r="M936" s="21"/>
      <c r="N936" s="21"/>
      <c r="O936" s="21"/>
      <c r="P936" s="21"/>
      <c r="Q936" s="21"/>
      <c r="R936" s="21"/>
      <c r="S936" s="21"/>
    </row>
    <row r="937" spans="9:19" customFormat="1" x14ac:dyDescent="0.2">
      <c r="I937" s="21"/>
      <c r="J937" s="21"/>
      <c r="K937" s="21"/>
      <c r="L937" s="21"/>
      <c r="M937" s="21"/>
      <c r="N937" s="21"/>
      <c r="O937" s="21"/>
      <c r="P937" s="21"/>
      <c r="Q937" s="21"/>
      <c r="R937" s="21"/>
      <c r="S937" s="21"/>
    </row>
    <row r="938" spans="9:19" customFormat="1" x14ac:dyDescent="0.2">
      <c r="I938" s="21"/>
      <c r="J938" s="21"/>
      <c r="K938" s="21"/>
      <c r="L938" s="21"/>
      <c r="M938" s="21"/>
      <c r="N938" s="21"/>
      <c r="O938" s="21"/>
      <c r="P938" s="21"/>
      <c r="Q938" s="21"/>
      <c r="R938" s="21"/>
      <c r="S938" s="21"/>
    </row>
    <row r="939" spans="9:19" customFormat="1" x14ac:dyDescent="0.2">
      <c r="I939" s="21"/>
      <c r="J939" s="21"/>
      <c r="K939" s="21"/>
      <c r="L939" s="21"/>
      <c r="M939" s="21"/>
      <c r="N939" s="21"/>
      <c r="O939" s="21"/>
      <c r="P939" s="21"/>
      <c r="Q939" s="21"/>
      <c r="R939" s="21"/>
      <c r="S939" s="21"/>
    </row>
    <row r="940" spans="9:19" customFormat="1" x14ac:dyDescent="0.2">
      <c r="I940" s="21"/>
      <c r="J940" s="21"/>
      <c r="K940" s="21"/>
      <c r="L940" s="21"/>
      <c r="M940" s="21"/>
      <c r="N940" s="21"/>
      <c r="O940" s="21"/>
      <c r="P940" s="21"/>
      <c r="Q940" s="21"/>
      <c r="R940" s="21"/>
      <c r="S940" s="21"/>
    </row>
    <row r="941" spans="9:19" customFormat="1" x14ac:dyDescent="0.2">
      <c r="I941" s="21"/>
      <c r="J941" s="21"/>
      <c r="K941" s="21"/>
      <c r="L941" s="21"/>
      <c r="M941" s="21"/>
      <c r="N941" s="21"/>
      <c r="O941" s="21"/>
      <c r="P941" s="21"/>
      <c r="Q941" s="21"/>
      <c r="R941" s="21"/>
      <c r="S941" s="21"/>
    </row>
    <row r="942" spans="9:19" customFormat="1" x14ac:dyDescent="0.2">
      <c r="I942" s="21"/>
      <c r="J942" s="21"/>
      <c r="K942" s="21"/>
      <c r="L942" s="21"/>
      <c r="M942" s="21"/>
      <c r="N942" s="21"/>
      <c r="O942" s="21"/>
      <c r="P942" s="21"/>
      <c r="Q942" s="21"/>
      <c r="R942" s="21"/>
      <c r="S942" s="21"/>
    </row>
    <row r="943" spans="9:19" customFormat="1" x14ac:dyDescent="0.2">
      <c r="I943" s="21"/>
      <c r="J943" s="21"/>
      <c r="K943" s="21"/>
      <c r="L943" s="21"/>
      <c r="M943" s="21"/>
      <c r="N943" s="21"/>
      <c r="O943" s="21"/>
      <c r="P943" s="21"/>
      <c r="Q943" s="21"/>
      <c r="R943" s="21"/>
      <c r="S943" s="21"/>
    </row>
    <row r="944" spans="9:19" customFormat="1" x14ac:dyDescent="0.2">
      <c r="I944" s="21"/>
      <c r="J944" s="21"/>
      <c r="K944" s="21"/>
      <c r="L944" s="21"/>
      <c r="M944" s="21"/>
      <c r="N944" s="21"/>
      <c r="O944" s="21"/>
      <c r="P944" s="21"/>
      <c r="Q944" s="21"/>
      <c r="R944" s="21"/>
      <c r="S944" s="21"/>
    </row>
    <row r="945" spans="9:19" customFormat="1" x14ac:dyDescent="0.2">
      <c r="I945" s="21"/>
      <c r="J945" s="21"/>
      <c r="K945" s="21"/>
      <c r="L945" s="21"/>
      <c r="M945" s="21"/>
      <c r="N945" s="21"/>
      <c r="O945" s="21"/>
      <c r="P945" s="21"/>
      <c r="Q945" s="21"/>
      <c r="R945" s="21"/>
      <c r="S945" s="21"/>
    </row>
    <row r="946" spans="9:19" customFormat="1" x14ac:dyDescent="0.2">
      <c r="I946" s="21"/>
      <c r="J946" s="21"/>
      <c r="K946" s="21"/>
      <c r="L946" s="21"/>
      <c r="M946" s="21"/>
      <c r="N946" s="21"/>
      <c r="O946" s="21"/>
      <c r="P946" s="21"/>
      <c r="Q946" s="21"/>
      <c r="R946" s="21"/>
      <c r="S946" s="21"/>
    </row>
    <row r="947" spans="9:19" customFormat="1" x14ac:dyDescent="0.2">
      <c r="I947" s="21"/>
      <c r="J947" s="21"/>
      <c r="K947" s="21"/>
      <c r="L947" s="21"/>
      <c r="M947" s="21"/>
      <c r="N947" s="21"/>
      <c r="O947" s="21"/>
      <c r="P947" s="21"/>
      <c r="Q947" s="21"/>
      <c r="R947" s="21"/>
      <c r="S947" s="21"/>
    </row>
    <row r="948" spans="9:19" customFormat="1" x14ac:dyDescent="0.2">
      <c r="I948" s="21"/>
      <c r="J948" s="21"/>
      <c r="K948" s="21"/>
      <c r="L948" s="21"/>
      <c r="M948" s="21"/>
      <c r="N948" s="21"/>
      <c r="O948" s="21"/>
      <c r="P948" s="21"/>
      <c r="Q948" s="21"/>
      <c r="R948" s="21"/>
      <c r="S948" s="21"/>
    </row>
    <row r="949" spans="9:19" customFormat="1" x14ac:dyDescent="0.2">
      <c r="I949" s="21"/>
      <c r="J949" s="21"/>
      <c r="K949" s="21"/>
      <c r="L949" s="21"/>
      <c r="M949" s="21"/>
      <c r="N949" s="21"/>
      <c r="O949" s="21"/>
      <c r="P949" s="21"/>
      <c r="Q949" s="21"/>
      <c r="R949" s="21"/>
      <c r="S949" s="21"/>
    </row>
    <row r="950" spans="9:19" customFormat="1" x14ac:dyDescent="0.2">
      <c r="I950" s="21"/>
      <c r="J950" s="21"/>
      <c r="K950" s="21"/>
      <c r="L950" s="21"/>
      <c r="M950" s="21"/>
      <c r="N950" s="21"/>
      <c r="O950" s="21"/>
      <c r="P950" s="21"/>
      <c r="Q950" s="21"/>
      <c r="R950" s="21"/>
      <c r="S950" s="21"/>
    </row>
    <row r="951" spans="9:19" customFormat="1" x14ac:dyDescent="0.2">
      <c r="I951" s="21"/>
      <c r="J951" s="21"/>
      <c r="K951" s="21"/>
      <c r="L951" s="21"/>
      <c r="M951" s="21"/>
      <c r="N951" s="21"/>
      <c r="O951" s="21"/>
      <c r="P951" s="21"/>
      <c r="Q951" s="21"/>
      <c r="R951" s="21"/>
      <c r="S951" s="21"/>
    </row>
    <row r="952" spans="9:19" customFormat="1" x14ac:dyDescent="0.2">
      <c r="I952" s="21"/>
      <c r="J952" s="21"/>
      <c r="K952" s="21"/>
      <c r="L952" s="21"/>
      <c r="M952" s="21"/>
      <c r="N952" s="21"/>
      <c r="O952" s="21"/>
      <c r="P952" s="21"/>
      <c r="Q952" s="21"/>
      <c r="R952" s="21"/>
      <c r="S952" s="21"/>
    </row>
    <row r="953" spans="9:19" customFormat="1" x14ac:dyDescent="0.2">
      <c r="I953" s="21"/>
      <c r="J953" s="21"/>
      <c r="K953" s="21"/>
      <c r="L953" s="21"/>
      <c r="M953" s="21"/>
      <c r="N953" s="21"/>
      <c r="O953" s="21"/>
      <c r="P953" s="21"/>
      <c r="Q953" s="21"/>
      <c r="R953" s="21"/>
      <c r="S953" s="21"/>
    </row>
    <row r="954" spans="9:19" customFormat="1" x14ac:dyDescent="0.2">
      <c r="I954" s="21"/>
      <c r="J954" s="21"/>
      <c r="K954" s="21"/>
      <c r="L954" s="21"/>
      <c r="M954" s="21"/>
      <c r="N954" s="21"/>
      <c r="O954" s="21"/>
      <c r="P954" s="21"/>
      <c r="Q954" s="21"/>
      <c r="R954" s="21"/>
      <c r="S954" s="21"/>
    </row>
    <row r="955" spans="9:19" customFormat="1" x14ac:dyDescent="0.2">
      <c r="I955" s="21"/>
      <c r="J955" s="21"/>
      <c r="K955" s="21"/>
      <c r="L955" s="21"/>
      <c r="M955" s="21"/>
      <c r="N955" s="21"/>
      <c r="O955" s="21"/>
      <c r="P955" s="21"/>
      <c r="Q955" s="21"/>
      <c r="R955" s="21"/>
      <c r="S955" s="21"/>
    </row>
    <row r="956" spans="9:19" customFormat="1" x14ac:dyDescent="0.2">
      <c r="I956" s="21"/>
      <c r="J956" s="21"/>
      <c r="K956" s="21"/>
      <c r="L956" s="21"/>
      <c r="M956" s="21"/>
      <c r="N956" s="21"/>
      <c r="O956" s="21"/>
      <c r="P956" s="21"/>
      <c r="Q956" s="21"/>
      <c r="R956" s="21"/>
      <c r="S956" s="21"/>
    </row>
    <row r="957" spans="9:19" customFormat="1" x14ac:dyDescent="0.2">
      <c r="I957" s="21"/>
      <c r="J957" s="21"/>
      <c r="K957" s="21"/>
      <c r="L957" s="21"/>
      <c r="M957" s="21"/>
      <c r="N957" s="21"/>
      <c r="O957" s="21"/>
      <c r="P957" s="21"/>
      <c r="Q957" s="21"/>
      <c r="R957" s="21"/>
      <c r="S957" s="21"/>
    </row>
    <row r="958" spans="9:19" customFormat="1" x14ac:dyDescent="0.2">
      <c r="I958" s="21"/>
      <c r="J958" s="21"/>
      <c r="K958" s="21"/>
      <c r="L958" s="21"/>
      <c r="M958" s="21"/>
      <c r="N958" s="21"/>
      <c r="O958" s="21"/>
      <c r="P958" s="21"/>
      <c r="Q958" s="21"/>
      <c r="R958" s="21"/>
      <c r="S958" s="21"/>
    </row>
    <row r="959" spans="9:19" customFormat="1" x14ac:dyDescent="0.2">
      <c r="I959" s="21"/>
      <c r="J959" s="21"/>
      <c r="K959" s="21"/>
      <c r="L959" s="21"/>
      <c r="M959" s="21"/>
      <c r="N959" s="21"/>
      <c r="O959" s="21"/>
      <c r="P959" s="21"/>
      <c r="Q959" s="21"/>
      <c r="R959" s="21"/>
      <c r="S959" s="21"/>
    </row>
    <row r="960" spans="9:19" customFormat="1" x14ac:dyDescent="0.2">
      <c r="I960" s="21"/>
      <c r="J960" s="21"/>
      <c r="K960" s="21"/>
      <c r="L960" s="21"/>
      <c r="M960" s="21"/>
      <c r="N960" s="21"/>
      <c r="O960" s="21"/>
      <c r="P960" s="21"/>
      <c r="Q960" s="21"/>
      <c r="R960" s="21"/>
      <c r="S960" s="21"/>
    </row>
    <row r="961" spans="9:19" customFormat="1" x14ac:dyDescent="0.2">
      <c r="I961" s="21"/>
      <c r="J961" s="21"/>
      <c r="K961" s="21"/>
      <c r="L961" s="21"/>
      <c r="M961" s="21"/>
      <c r="N961" s="21"/>
      <c r="O961" s="21"/>
      <c r="P961" s="21"/>
      <c r="Q961" s="21"/>
      <c r="R961" s="21"/>
      <c r="S961" s="21"/>
    </row>
    <row r="962" spans="9:19" customFormat="1" x14ac:dyDescent="0.2">
      <c r="I962" s="21"/>
      <c r="J962" s="21"/>
      <c r="K962" s="21"/>
      <c r="L962" s="21"/>
      <c r="M962" s="21"/>
      <c r="N962" s="21"/>
      <c r="O962" s="21"/>
      <c r="P962" s="21"/>
      <c r="Q962" s="21"/>
      <c r="R962" s="21"/>
      <c r="S962" s="21"/>
    </row>
    <row r="963" spans="9:19" customFormat="1" x14ac:dyDescent="0.2">
      <c r="I963" s="21"/>
      <c r="J963" s="21"/>
      <c r="K963" s="21"/>
      <c r="L963" s="21"/>
      <c r="M963" s="21"/>
      <c r="N963" s="21"/>
      <c r="O963" s="21"/>
      <c r="P963" s="21"/>
      <c r="Q963" s="21"/>
      <c r="R963" s="21"/>
      <c r="S963" s="21"/>
    </row>
    <row r="964" spans="9:19" customFormat="1" x14ac:dyDescent="0.2">
      <c r="I964" s="21"/>
      <c r="J964" s="21"/>
      <c r="K964" s="21"/>
      <c r="L964" s="21"/>
      <c r="M964" s="21"/>
      <c r="N964" s="21"/>
      <c r="O964" s="21"/>
      <c r="P964" s="21"/>
      <c r="Q964" s="21"/>
      <c r="R964" s="21"/>
      <c r="S964" s="21"/>
    </row>
    <row r="965" spans="9:19" customFormat="1" x14ac:dyDescent="0.2">
      <c r="I965" s="21"/>
      <c r="J965" s="21"/>
      <c r="K965" s="21"/>
      <c r="L965" s="21"/>
      <c r="M965" s="21"/>
      <c r="N965" s="21"/>
      <c r="O965" s="21"/>
      <c r="P965" s="21"/>
      <c r="Q965" s="21"/>
      <c r="R965" s="21"/>
      <c r="S965" s="21"/>
    </row>
    <row r="966" spans="9:19" customFormat="1" x14ac:dyDescent="0.2">
      <c r="I966" s="21"/>
      <c r="J966" s="21"/>
      <c r="K966" s="21"/>
      <c r="L966" s="21"/>
      <c r="M966" s="21"/>
      <c r="N966" s="21"/>
      <c r="O966" s="21"/>
      <c r="P966" s="21"/>
      <c r="Q966" s="21"/>
      <c r="R966" s="21"/>
      <c r="S966" s="21"/>
    </row>
    <row r="967" spans="9:19" customFormat="1" x14ac:dyDescent="0.2">
      <c r="I967" s="21"/>
      <c r="J967" s="21"/>
      <c r="K967" s="21"/>
      <c r="L967" s="21"/>
      <c r="M967" s="21"/>
      <c r="N967" s="21"/>
      <c r="O967" s="21"/>
      <c r="P967" s="21"/>
      <c r="Q967" s="21"/>
      <c r="R967" s="21"/>
      <c r="S967" s="21"/>
    </row>
    <row r="968" spans="9:19" customFormat="1" x14ac:dyDescent="0.2">
      <c r="I968" s="21"/>
      <c r="J968" s="21"/>
      <c r="K968" s="21"/>
      <c r="L968" s="21"/>
      <c r="M968" s="21"/>
      <c r="N968" s="21"/>
      <c r="O968" s="21"/>
      <c r="P968" s="21"/>
      <c r="Q968" s="21"/>
      <c r="R968" s="21"/>
      <c r="S968" s="21"/>
    </row>
    <row r="969" spans="9:19" customFormat="1" x14ac:dyDescent="0.2">
      <c r="I969" s="21"/>
      <c r="J969" s="21"/>
      <c r="K969" s="21"/>
      <c r="L969" s="21"/>
      <c r="M969" s="21"/>
      <c r="N969" s="21"/>
      <c r="O969" s="21"/>
      <c r="P969" s="21"/>
      <c r="Q969" s="21"/>
      <c r="R969" s="21"/>
      <c r="S969" s="21"/>
    </row>
    <row r="970" spans="9:19" customFormat="1" x14ac:dyDescent="0.2">
      <c r="I970" s="21"/>
      <c r="J970" s="21"/>
      <c r="K970" s="21"/>
      <c r="L970" s="21"/>
      <c r="M970" s="21"/>
      <c r="N970" s="21"/>
      <c r="O970" s="21"/>
      <c r="P970" s="21"/>
      <c r="Q970" s="21"/>
      <c r="R970" s="21"/>
      <c r="S970" s="21"/>
    </row>
    <row r="971" spans="9:19" customFormat="1" x14ac:dyDescent="0.2">
      <c r="I971" s="21"/>
      <c r="J971" s="21"/>
      <c r="K971" s="21"/>
      <c r="L971" s="21"/>
      <c r="M971" s="21"/>
      <c r="N971" s="21"/>
      <c r="O971" s="21"/>
      <c r="P971" s="21"/>
      <c r="Q971" s="21"/>
      <c r="R971" s="21"/>
      <c r="S971" s="21"/>
    </row>
    <row r="972" spans="9:19" customFormat="1" x14ac:dyDescent="0.2">
      <c r="I972" s="21"/>
      <c r="J972" s="21"/>
      <c r="K972" s="21"/>
      <c r="L972" s="21"/>
      <c r="M972" s="21"/>
      <c r="N972" s="21"/>
      <c r="O972" s="21"/>
      <c r="P972" s="21"/>
      <c r="Q972" s="21"/>
      <c r="R972" s="21"/>
      <c r="S972" s="21"/>
    </row>
    <row r="973" spans="9:19" customFormat="1" x14ac:dyDescent="0.2">
      <c r="I973" s="21"/>
      <c r="J973" s="21"/>
      <c r="K973" s="21"/>
      <c r="L973" s="21"/>
      <c r="M973" s="21"/>
      <c r="N973" s="21"/>
      <c r="O973" s="21"/>
      <c r="P973" s="21"/>
      <c r="Q973" s="21"/>
      <c r="R973" s="21"/>
      <c r="S973" s="21"/>
    </row>
    <row r="974" spans="9:19" customFormat="1" x14ac:dyDescent="0.2">
      <c r="I974" s="21"/>
      <c r="J974" s="21"/>
      <c r="K974" s="21"/>
      <c r="L974" s="21"/>
      <c r="M974" s="21"/>
      <c r="N974" s="21"/>
      <c r="O974" s="21"/>
      <c r="P974" s="21"/>
      <c r="Q974" s="21"/>
      <c r="R974" s="21"/>
      <c r="S974" s="21"/>
    </row>
    <row r="975" spans="9:19" customFormat="1" x14ac:dyDescent="0.2">
      <c r="I975" s="21"/>
      <c r="J975" s="21"/>
      <c r="K975" s="21"/>
      <c r="L975" s="21"/>
      <c r="M975" s="21"/>
      <c r="N975" s="21"/>
      <c r="O975" s="21"/>
      <c r="P975" s="21"/>
      <c r="Q975" s="21"/>
      <c r="R975" s="21"/>
      <c r="S975" s="21"/>
    </row>
    <row r="976" spans="9:19" customFormat="1" x14ac:dyDescent="0.2">
      <c r="I976" s="21"/>
      <c r="J976" s="21"/>
      <c r="K976" s="21"/>
      <c r="L976" s="21"/>
      <c r="M976" s="21"/>
      <c r="N976" s="21"/>
      <c r="O976" s="21"/>
      <c r="P976" s="21"/>
      <c r="Q976" s="21"/>
      <c r="R976" s="21"/>
      <c r="S976" s="21"/>
    </row>
    <row r="977" spans="9:19" customFormat="1" x14ac:dyDescent="0.2">
      <c r="I977" s="21"/>
      <c r="J977" s="21"/>
      <c r="K977" s="21"/>
      <c r="L977" s="21"/>
      <c r="M977" s="21"/>
      <c r="N977" s="21"/>
      <c r="O977" s="21"/>
      <c r="P977" s="21"/>
      <c r="Q977" s="21"/>
      <c r="R977" s="21"/>
      <c r="S977" s="21"/>
    </row>
    <row r="978" spans="9:19" customFormat="1" x14ac:dyDescent="0.2">
      <c r="I978" s="21"/>
      <c r="J978" s="21"/>
      <c r="K978" s="21"/>
      <c r="L978" s="21"/>
      <c r="M978" s="21"/>
      <c r="N978" s="21"/>
      <c r="O978" s="21"/>
      <c r="P978" s="21"/>
      <c r="Q978" s="21"/>
      <c r="R978" s="21"/>
      <c r="S978" s="21"/>
    </row>
    <row r="979" spans="9:19" customFormat="1" x14ac:dyDescent="0.2">
      <c r="I979" s="21"/>
      <c r="J979" s="21"/>
      <c r="K979" s="21"/>
      <c r="L979" s="21"/>
      <c r="M979" s="21"/>
      <c r="N979" s="21"/>
      <c r="O979" s="21"/>
      <c r="P979" s="21"/>
      <c r="Q979" s="21"/>
      <c r="R979" s="21"/>
      <c r="S979" s="21"/>
    </row>
    <row r="980" spans="9:19" customFormat="1" x14ac:dyDescent="0.2">
      <c r="I980" s="21"/>
      <c r="J980" s="21"/>
      <c r="K980" s="21"/>
      <c r="L980" s="21"/>
      <c r="M980" s="21"/>
      <c r="N980" s="21"/>
      <c r="O980" s="21"/>
      <c r="P980" s="21"/>
      <c r="Q980" s="21"/>
      <c r="R980" s="21"/>
      <c r="S980" s="21"/>
    </row>
    <row r="981" spans="9:19" customFormat="1" x14ac:dyDescent="0.2">
      <c r="I981" s="21"/>
      <c r="J981" s="21"/>
      <c r="K981" s="21"/>
      <c r="L981" s="21"/>
      <c r="M981" s="21"/>
      <c r="N981" s="21"/>
      <c r="O981" s="21"/>
      <c r="P981" s="21"/>
      <c r="Q981" s="21"/>
      <c r="R981" s="21"/>
      <c r="S981" s="21"/>
    </row>
    <row r="982" spans="9:19" customFormat="1" x14ac:dyDescent="0.2">
      <c r="I982" s="21"/>
      <c r="J982" s="21"/>
      <c r="K982" s="21"/>
      <c r="L982" s="21"/>
      <c r="M982" s="21"/>
      <c r="N982" s="21"/>
      <c r="O982" s="21"/>
      <c r="P982" s="21"/>
      <c r="Q982" s="21"/>
      <c r="R982" s="21"/>
      <c r="S982" s="21"/>
    </row>
    <row r="983" spans="9:19" customFormat="1" x14ac:dyDescent="0.2">
      <c r="I983" s="21"/>
      <c r="J983" s="21"/>
      <c r="K983" s="21"/>
      <c r="L983" s="21"/>
      <c r="M983" s="21"/>
      <c r="N983" s="21"/>
      <c r="O983" s="21"/>
      <c r="P983" s="21"/>
      <c r="Q983" s="21"/>
      <c r="R983" s="21"/>
      <c r="S983" s="21"/>
    </row>
    <row r="984" spans="9:19" customFormat="1" x14ac:dyDescent="0.2">
      <c r="I984" s="21"/>
      <c r="J984" s="21"/>
      <c r="K984" s="21"/>
      <c r="L984" s="21"/>
      <c r="M984" s="21"/>
      <c r="N984" s="21"/>
      <c r="O984" s="21"/>
      <c r="P984" s="21"/>
      <c r="Q984" s="21"/>
      <c r="R984" s="21"/>
      <c r="S984" s="21"/>
    </row>
    <row r="985" spans="9:19" customFormat="1" x14ac:dyDescent="0.2">
      <c r="I985" s="21"/>
      <c r="J985" s="21"/>
      <c r="K985" s="21"/>
      <c r="L985" s="21"/>
      <c r="M985" s="21"/>
      <c r="N985" s="21"/>
      <c r="O985" s="21"/>
      <c r="P985" s="21"/>
      <c r="Q985" s="21"/>
      <c r="R985" s="21"/>
      <c r="S985" s="21"/>
    </row>
    <row r="986" spans="9:19" customFormat="1" x14ac:dyDescent="0.2">
      <c r="I986" s="21"/>
      <c r="J986" s="21"/>
      <c r="K986" s="21"/>
      <c r="L986" s="21"/>
      <c r="M986" s="21"/>
      <c r="N986" s="21"/>
      <c r="O986" s="21"/>
      <c r="P986" s="21"/>
      <c r="Q986" s="21"/>
      <c r="R986" s="21"/>
      <c r="S986" s="21"/>
    </row>
    <row r="987" spans="9:19" customFormat="1" x14ac:dyDescent="0.2">
      <c r="I987" s="21"/>
      <c r="J987" s="21"/>
      <c r="K987" s="21"/>
      <c r="L987" s="21"/>
      <c r="M987" s="21"/>
      <c r="N987" s="21"/>
      <c r="O987" s="21"/>
      <c r="P987" s="21"/>
      <c r="Q987" s="21"/>
      <c r="R987" s="21"/>
      <c r="S987" s="21"/>
    </row>
    <row r="988" spans="9:19" customFormat="1" x14ac:dyDescent="0.2">
      <c r="I988" s="21"/>
      <c r="J988" s="21"/>
      <c r="K988" s="21"/>
      <c r="L988" s="21"/>
      <c r="M988" s="21"/>
      <c r="N988" s="21"/>
      <c r="O988" s="21"/>
      <c r="P988" s="21"/>
      <c r="Q988" s="21"/>
      <c r="R988" s="21"/>
      <c r="S988" s="21"/>
    </row>
    <row r="989" spans="9:19" customFormat="1" x14ac:dyDescent="0.2">
      <c r="I989" s="21"/>
      <c r="J989" s="21"/>
      <c r="K989" s="21"/>
      <c r="L989" s="21"/>
      <c r="M989" s="21"/>
      <c r="N989" s="21"/>
      <c r="O989" s="21"/>
      <c r="P989" s="21"/>
      <c r="Q989" s="21"/>
      <c r="R989" s="21"/>
      <c r="S989" s="21"/>
    </row>
    <row r="990" spans="9:19" customFormat="1" x14ac:dyDescent="0.2">
      <c r="I990" s="21"/>
      <c r="J990" s="21"/>
      <c r="K990" s="21"/>
      <c r="L990" s="21"/>
      <c r="M990" s="21"/>
      <c r="N990" s="21"/>
      <c r="O990" s="21"/>
      <c r="P990" s="21"/>
      <c r="Q990" s="21"/>
      <c r="R990" s="21"/>
      <c r="S990" s="21"/>
    </row>
    <row r="991" spans="9:19" customFormat="1" x14ac:dyDescent="0.2">
      <c r="I991" s="21"/>
      <c r="J991" s="21"/>
      <c r="K991" s="21"/>
      <c r="L991" s="21"/>
      <c r="M991" s="21"/>
      <c r="N991" s="21"/>
      <c r="O991" s="21"/>
      <c r="P991" s="21"/>
      <c r="Q991" s="21"/>
      <c r="R991" s="21"/>
      <c r="S991" s="21"/>
    </row>
    <row r="992" spans="9:19" customFormat="1" x14ac:dyDescent="0.2">
      <c r="I992" s="21"/>
      <c r="J992" s="21"/>
      <c r="K992" s="21"/>
      <c r="L992" s="21"/>
      <c r="M992" s="21"/>
      <c r="N992" s="21"/>
      <c r="O992" s="21"/>
      <c r="P992" s="21"/>
      <c r="Q992" s="21"/>
      <c r="R992" s="21"/>
      <c r="S992" s="21"/>
    </row>
    <row r="993" spans="9:19" customFormat="1" x14ac:dyDescent="0.2">
      <c r="I993" s="21"/>
      <c r="J993" s="21"/>
      <c r="K993" s="21"/>
      <c r="L993" s="21"/>
      <c r="M993" s="21"/>
      <c r="N993" s="21"/>
      <c r="O993" s="21"/>
      <c r="P993" s="21"/>
      <c r="Q993" s="21"/>
      <c r="R993" s="21"/>
      <c r="S993" s="21"/>
    </row>
    <row r="994" spans="9:19" customFormat="1" x14ac:dyDescent="0.2">
      <c r="I994" s="21"/>
      <c r="J994" s="21"/>
      <c r="K994" s="21"/>
      <c r="L994" s="21"/>
      <c r="M994" s="21"/>
      <c r="N994" s="21"/>
      <c r="O994" s="21"/>
      <c r="P994" s="21"/>
      <c r="Q994" s="21"/>
      <c r="R994" s="21"/>
      <c r="S994" s="21"/>
    </row>
    <row r="995" spans="9:19" customFormat="1" x14ac:dyDescent="0.2">
      <c r="I995" s="21"/>
      <c r="J995" s="21"/>
      <c r="K995" s="21"/>
      <c r="L995" s="21"/>
      <c r="M995" s="21"/>
      <c r="N995" s="21"/>
      <c r="O995" s="21"/>
      <c r="P995" s="21"/>
      <c r="Q995" s="21"/>
      <c r="R995" s="21"/>
      <c r="S995" s="21"/>
    </row>
    <row r="996" spans="9:19" customFormat="1" x14ac:dyDescent="0.2">
      <c r="I996" s="21"/>
      <c r="J996" s="21"/>
      <c r="K996" s="21"/>
      <c r="L996" s="21"/>
      <c r="M996" s="21"/>
      <c r="N996" s="21"/>
      <c r="O996" s="21"/>
      <c r="P996" s="21"/>
      <c r="Q996" s="21"/>
      <c r="R996" s="21"/>
      <c r="S996" s="21"/>
    </row>
    <row r="997" spans="9:19" customFormat="1" x14ac:dyDescent="0.2">
      <c r="I997" s="21"/>
      <c r="J997" s="21"/>
      <c r="K997" s="21"/>
      <c r="L997" s="21"/>
      <c r="M997" s="21"/>
      <c r="N997" s="21"/>
      <c r="O997" s="21"/>
      <c r="P997" s="21"/>
      <c r="Q997" s="21"/>
      <c r="R997" s="21"/>
      <c r="S997" s="21"/>
    </row>
    <row r="998" spans="9:19" customFormat="1" x14ac:dyDescent="0.2">
      <c r="I998" s="21"/>
      <c r="J998" s="21"/>
      <c r="K998" s="21"/>
      <c r="L998" s="21"/>
      <c r="M998" s="21"/>
      <c r="N998" s="21"/>
      <c r="O998" s="21"/>
      <c r="P998" s="21"/>
      <c r="Q998" s="21"/>
      <c r="R998" s="21"/>
      <c r="S998" s="21"/>
    </row>
    <row r="999" spans="9:19" customFormat="1" x14ac:dyDescent="0.2">
      <c r="I999" s="21"/>
      <c r="J999" s="21"/>
      <c r="K999" s="21"/>
      <c r="L999" s="21"/>
      <c r="M999" s="21"/>
      <c r="N999" s="21"/>
      <c r="O999" s="21"/>
      <c r="P999" s="21"/>
      <c r="Q999" s="21"/>
      <c r="R999" s="21"/>
      <c r="S999" s="21"/>
    </row>
    <row r="1000" spans="9:19" customFormat="1" x14ac:dyDescent="0.2">
      <c r="I1000" s="21"/>
      <c r="J1000" s="21"/>
      <c r="K1000" s="21"/>
      <c r="L1000" s="21"/>
      <c r="M1000" s="21"/>
      <c r="N1000" s="21"/>
      <c r="O1000" s="21"/>
      <c r="P1000" s="21"/>
      <c r="Q1000" s="21"/>
      <c r="R1000" s="21"/>
      <c r="S1000" s="21"/>
    </row>
    <row r="1001" spans="9:19" customFormat="1" x14ac:dyDescent="0.2">
      <c r="I1001" s="21"/>
      <c r="J1001" s="21"/>
      <c r="K1001" s="21"/>
      <c r="L1001" s="21"/>
      <c r="M1001" s="21"/>
      <c r="N1001" s="21"/>
      <c r="O1001" s="21"/>
      <c r="P1001" s="21"/>
      <c r="Q1001" s="21"/>
      <c r="R1001" s="21"/>
      <c r="S1001" s="21"/>
    </row>
    <row r="1002" spans="9:19" customFormat="1" x14ac:dyDescent="0.2">
      <c r="I1002" s="21"/>
      <c r="J1002" s="21"/>
      <c r="K1002" s="21"/>
      <c r="L1002" s="21"/>
      <c r="M1002" s="21"/>
      <c r="N1002" s="21"/>
      <c r="O1002" s="21"/>
      <c r="P1002" s="21"/>
      <c r="Q1002" s="21"/>
      <c r="R1002" s="21"/>
      <c r="S1002" s="21"/>
    </row>
    <row r="1003" spans="9:19" customFormat="1" x14ac:dyDescent="0.2">
      <c r="I1003" s="21"/>
      <c r="J1003" s="21"/>
      <c r="K1003" s="21"/>
      <c r="L1003" s="21"/>
      <c r="M1003" s="21"/>
      <c r="N1003" s="21"/>
      <c r="O1003" s="21"/>
      <c r="P1003" s="21"/>
      <c r="Q1003" s="21"/>
      <c r="R1003" s="21"/>
      <c r="S1003" s="21"/>
    </row>
    <row r="1004" spans="9:19" customFormat="1" x14ac:dyDescent="0.2">
      <c r="I1004" s="21"/>
      <c r="J1004" s="21"/>
      <c r="K1004" s="21"/>
      <c r="L1004" s="21"/>
      <c r="M1004" s="21"/>
      <c r="N1004" s="21"/>
      <c r="O1004" s="21"/>
      <c r="P1004" s="21"/>
      <c r="Q1004" s="21"/>
      <c r="R1004" s="21"/>
      <c r="S1004" s="21"/>
    </row>
    <row r="1005" spans="9:19" customFormat="1" x14ac:dyDescent="0.2">
      <c r="I1005" s="21"/>
      <c r="J1005" s="21"/>
      <c r="K1005" s="21"/>
      <c r="L1005" s="21"/>
      <c r="M1005" s="21"/>
      <c r="N1005" s="21"/>
      <c r="O1005" s="21"/>
      <c r="P1005" s="21"/>
      <c r="Q1005" s="21"/>
      <c r="R1005" s="21"/>
      <c r="S1005" s="21"/>
    </row>
    <row r="1006" spans="9:19" customFormat="1" x14ac:dyDescent="0.2">
      <c r="I1006" s="21"/>
      <c r="J1006" s="21"/>
      <c r="K1006" s="21"/>
      <c r="L1006" s="21"/>
      <c r="M1006" s="21"/>
      <c r="N1006" s="21"/>
      <c r="O1006" s="21"/>
      <c r="P1006" s="21"/>
      <c r="Q1006" s="21"/>
      <c r="R1006" s="21"/>
      <c r="S1006" s="21"/>
    </row>
    <row r="1007" spans="9:19" customFormat="1" x14ac:dyDescent="0.2">
      <c r="I1007" s="21"/>
      <c r="J1007" s="21"/>
      <c r="K1007" s="21"/>
      <c r="L1007" s="21"/>
      <c r="M1007" s="21"/>
      <c r="N1007" s="21"/>
      <c r="O1007" s="21"/>
      <c r="P1007" s="21"/>
      <c r="Q1007" s="21"/>
      <c r="R1007" s="21"/>
      <c r="S1007" s="21"/>
    </row>
    <row r="1008" spans="9:19" customFormat="1" x14ac:dyDescent="0.2">
      <c r="I1008" s="21"/>
      <c r="J1008" s="21"/>
      <c r="K1008" s="21"/>
      <c r="L1008" s="21"/>
      <c r="M1008" s="21"/>
      <c r="N1008" s="21"/>
      <c r="O1008" s="21"/>
      <c r="P1008" s="21"/>
      <c r="Q1008" s="21"/>
      <c r="R1008" s="21"/>
      <c r="S1008" s="21"/>
    </row>
    <row r="1009" spans="9:19" customFormat="1" x14ac:dyDescent="0.2">
      <c r="I1009" s="21"/>
      <c r="J1009" s="21"/>
      <c r="K1009" s="21"/>
      <c r="L1009" s="21"/>
      <c r="M1009" s="21"/>
      <c r="N1009" s="21"/>
      <c r="O1009" s="21"/>
      <c r="P1009" s="21"/>
      <c r="Q1009" s="21"/>
      <c r="R1009" s="21"/>
      <c r="S1009" s="21"/>
    </row>
    <row r="1010" spans="9:19" customFormat="1" x14ac:dyDescent="0.2">
      <c r="I1010" s="21"/>
      <c r="J1010" s="21"/>
      <c r="K1010" s="21"/>
      <c r="L1010" s="21"/>
      <c r="M1010" s="21"/>
      <c r="N1010" s="21"/>
      <c r="O1010" s="21"/>
      <c r="P1010" s="21"/>
      <c r="Q1010" s="21"/>
      <c r="R1010" s="21"/>
      <c r="S1010" s="21"/>
    </row>
    <row r="1011" spans="9:19" customFormat="1" x14ac:dyDescent="0.2">
      <c r="I1011" s="21"/>
      <c r="J1011" s="21"/>
      <c r="K1011" s="21"/>
      <c r="L1011" s="21"/>
      <c r="M1011" s="21"/>
      <c r="N1011" s="21"/>
      <c r="O1011" s="21"/>
      <c r="P1011" s="21"/>
      <c r="Q1011" s="21"/>
      <c r="R1011" s="21"/>
      <c r="S1011" s="21"/>
    </row>
    <row r="1012" spans="9:19" customFormat="1" x14ac:dyDescent="0.2">
      <c r="I1012" s="21"/>
      <c r="J1012" s="21"/>
      <c r="K1012" s="21"/>
      <c r="L1012" s="21"/>
      <c r="M1012" s="21"/>
      <c r="N1012" s="21"/>
      <c r="O1012" s="21"/>
      <c r="P1012" s="21"/>
      <c r="Q1012" s="21"/>
      <c r="R1012" s="21"/>
      <c r="S1012" s="21"/>
    </row>
    <row r="1013" spans="9:19" customFormat="1" x14ac:dyDescent="0.2">
      <c r="I1013" s="21"/>
      <c r="J1013" s="21"/>
      <c r="K1013" s="21"/>
      <c r="L1013" s="21"/>
      <c r="M1013" s="21"/>
      <c r="N1013" s="21"/>
      <c r="O1013" s="21"/>
      <c r="P1013" s="21"/>
      <c r="Q1013" s="21"/>
      <c r="R1013" s="21"/>
      <c r="S1013" s="21"/>
    </row>
    <row r="1014" spans="9:19" customFormat="1" x14ac:dyDescent="0.2">
      <c r="I1014" s="21"/>
      <c r="J1014" s="21"/>
      <c r="K1014" s="21"/>
      <c r="L1014" s="21"/>
      <c r="M1014" s="21"/>
      <c r="N1014" s="21"/>
      <c r="O1014" s="21"/>
      <c r="P1014" s="21"/>
      <c r="Q1014" s="21"/>
      <c r="R1014" s="21"/>
      <c r="S1014" s="21"/>
    </row>
    <row r="1015" spans="9:19" customFormat="1" x14ac:dyDescent="0.2">
      <c r="I1015" s="21"/>
      <c r="J1015" s="21"/>
      <c r="K1015" s="21"/>
      <c r="L1015" s="21"/>
      <c r="M1015" s="21"/>
      <c r="N1015" s="21"/>
      <c r="O1015" s="21"/>
      <c r="P1015" s="21"/>
      <c r="Q1015" s="21"/>
      <c r="R1015" s="21"/>
      <c r="S1015" s="21"/>
    </row>
    <row r="1016" spans="9:19" customFormat="1" x14ac:dyDescent="0.2">
      <c r="I1016" s="21"/>
      <c r="J1016" s="21"/>
      <c r="K1016" s="21"/>
      <c r="L1016" s="21"/>
      <c r="M1016" s="21"/>
      <c r="N1016" s="21"/>
      <c r="O1016" s="21"/>
      <c r="P1016" s="21"/>
      <c r="Q1016" s="21"/>
      <c r="R1016" s="21"/>
      <c r="S1016" s="21"/>
    </row>
    <row r="1017" spans="9:19" customFormat="1" x14ac:dyDescent="0.2">
      <c r="I1017" s="21"/>
      <c r="J1017" s="21"/>
      <c r="K1017" s="21"/>
      <c r="L1017" s="21"/>
      <c r="M1017" s="21"/>
      <c r="N1017" s="21"/>
      <c r="O1017" s="21"/>
      <c r="P1017" s="21"/>
      <c r="Q1017" s="21"/>
      <c r="R1017" s="21"/>
      <c r="S1017" s="21"/>
    </row>
    <row r="1018" spans="9:19" customFormat="1" x14ac:dyDescent="0.2">
      <c r="I1018" s="21"/>
      <c r="J1018" s="21"/>
      <c r="K1018" s="21"/>
      <c r="L1018" s="21"/>
      <c r="M1018" s="21"/>
      <c r="N1018" s="21"/>
      <c r="O1018" s="21"/>
      <c r="P1018" s="21"/>
      <c r="Q1018" s="21"/>
      <c r="R1018" s="21"/>
      <c r="S1018" s="21"/>
    </row>
    <row r="1019" spans="9:19" customFormat="1" x14ac:dyDescent="0.2">
      <c r="I1019" s="21"/>
      <c r="J1019" s="21"/>
      <c r="K1019" s="21"/>
      <c r="L1019" s="21"/>
      <c r="M1019" s="21"/>
      <c r="N1019" s="21"/>
      <c r="O1019" s="21"/>
      <c r="P1019" s="21"/>
      <c r="Q1019" s="21"/>
      <c r="R1019" s="21"/>
      <c r="S1019" s="21"/>
    </row>
    <row r="1020" spans="9:19" customFormat="1" x14ac:dyDescent="0.2">
      <c r="I1020" s="21"/>
      <c r="J1020" s="21"/>
      <c r="K1020" s="21"/>
      <c r="L1020" s="21"/>
      <c r="M1020" s="21"/>
      <c r="N1020" s="21"/>
      <c r="O1020" s="21"/>
      <c r="P1020" s="21"/>
      <c r="Q1020" s="21"/>
      <c r="R1020" s="21"/>
      <c r="S1020" s="21"/>
    </row>
    <row r="1021" spans="9:19" customFormat="1" x14ac:dyDescent="0.2">
      <c r="I1021" s="21"/>
      <c r="J1021" s="21"/>
      <c r="K1021" s="21"/>
      <c r="L1021" s="21"/>
      <c r="M1021" s="21"/>
      <c r="N1021" s="21"/>
      <c r="O1021" s="21"/>
      <c r="P1021" s="21"/>
      <c r="Q1021" s="21"/>
      <c r="R1021" s="21"/>
      <c r="S1021" s="21"/>
    </row>
    <row r="1022" spans="9:19" customFormat="1" x14ac:dyDescent="0.2">
      <c r="I1022" s="21"/>
      <c r="J1022" s="21"/>
      <c r="K1022" s="21"/>
      <c r="L1022" s="21"/>
      <c r="M1022" s="21"/>
      <c r="N1022" s="21"/>
      <c r="O1022" s="21"/>
      <c r="P1022" s="21"/>
      <c r="Q1022" s="21"/>
      <c r="R1022" s="21"/>
      <c r="S1022" s="21"/>
    </row>
    <row r="1023" spans="9:19" customFormat="1" x14ac:dyDescent="0.2">
      <c r="I1023" s="21"/>
      <c r="J1023" s="21"/>
      <c r="K1023" s="21"/>
      <c r="L1023" s="21"/>
      <c r="M1023" s="21"/>
      <c r="N1023" s="21"/>
      <c r="O1023" s="21"/>
      <c r="P1023" s="21"/>
      <c r="Q1023" s="21"/>
      <c r="R1023" s="21"/>
      <c r="S1023" s="21"/>
    </row>
    <row r="1024" spans="9:19" customFormat="1" x14ac:dyDescent="0.2">
      <c r="I1024" s="21"/>
      <c r="J1024" s="21"/>
      <c r="K1024" s="21"/>
      <c r="L1024" s="21"/>
      <c r="M1024" s="21"/>
      <c r="N1024" s="21"/>
      <c r="O1024" s="21"/>
      <c r="P1024" s="21"/>
      <c r="Q1024" s="21"/>
      <c r="R1024" s="21"/>
      <c r="S1024" s="21"/>
    </row>
    <row r="1025" spans="9:19" customFormat="1" x14ac:dyDescent="0.2">
      <c r="I1025" s="21"/>
      <c r="J1025" s="21"/>
      <c r="K1025" s="21"/>
      <c r="L1025" s="21"/>
      <c r="M1025" s="21"/>
      <c r="N1025" s="21"/>
      <c r="O1025" s="21"/>
      <c r="P1025" s="21"/>
      <c r="Q1025" s="21"/>
      <c r="R1025" s="21"/>
      <c r="S1025" s="21"/>
    </row>
    <row r="1026" spans="9:19" customFormat="1" x14ac:dyDescent="0.2">
      <c r="I1026" s="21"/>
      <c r="J1026" s="21"/>
      <c r="K1026" s="21"/>
      <c r="L1026" s="21"/>
      <c r="M1026" s="21"/>
      <c r="N1026" s="21"/>
      <c r="O1026" s="21"/>
      <c r="P1026" s="21"/>
      <c r="Q1026" s="21"/>
      <c r="R1026" s="21"/>
      <c r="S1026" s="21"/>
    </row>
    <row r="1027" spans="9:19" customFormat="1" x14ac:dyDescent="0.2">
      <c r="I1027" s="21"/>
      <c r="J1027" s="21"/>
      <c r="K1027" s="21"/>
      <c r="L1027" s="21"/>
      <c r="M1027" s="21"/>
      <c r="N1027" s="21"/>
      <c r="O1027" s="21"/>
      <c r="P1027" s="21"/>
      <c r="Q1027" s="21"/>
      <c r="R1027" s="21"/>
      <c r="S1027" s="21"/>
    </row>
    <row r="1028" spans="9:19" customFormat="1" x14ac:dyDescent="0.2">
      <c r="I1028" s="21"/>
      <c r="J1028" s="21"/>
      <c r="K1028" s="21"/>
      <c r="L1028" s="21"/>
      <c r="M1028" s="21"/>
      <c r="N1028" s="21"/>
      <c r="O1028" s="21"/>
      <c r="P1028" s="21"/>
      <c r="Q1028" s="21"/>
      <c r="R1028" s="21"/>
      <c r="S1028" s="21"/>
    </row>
    <row r="1029" spans="9:19" customFormat="1" x14ac:dyDescent="0.2">
      <c r="I1029" s="21"/>
      <c r="J1029" s="21"/>
      <c r="K1029" s="21"/>
      <c r="L1029" s="21"/>
      <c r="M1029" s="21"/>
      <c r="N1029" s="21"/>
      <c r="O1029" s="21"/>
      <c r="P1029" s="21"/>
      <c r="Q1029" s="21"/>
      <c r="R1029" s="21"/>
      <c r="S1029" s="21"/>
    </row>
    <row r="1030" spans="9:19" customFormat="1" x14ac:dyDescent="0.2">
      <c r="I1030" s="21"/>
      <c r="J1030" s="21"/>
      <c r="K1030" s="21"/>
      <c r="L1030" s="21"/>
      <c r="M1030" s="21"/>
      <c r="N1030" s="21"/>
      <c r="O1030" s="21"/>
      <c r="P1030" s="21"/>
      <c r="Q1030" s="21"/>
      <c r="R1030" s="21"/>
      <c r="S1030" s="21"/>
    </row>
    <row r="1031" spans="9:19" customFormat="1" x14ac:dyDescent="0.2">
      <c r="I1031" s="21"/>
      <c r="J1031" s="21"/>
      <c r="K1031" s="21"/>
      <c r="L1031" s="21"/>
      <c r="M1031" s="21"/>
      <c r="N1031" s="21"/>
      <c r="O1031" s="21"/>
      <c r="P1031" s="21"/>
      <c r="Q1031" s="21"/>
      <c r="R1031" s="21"/>
      <c r="S1031" s="21"/>
    </row>
    <row r="1032" spans="9:19" customFormat="1" x14ac:dyDescent="0.2">
      <c r="I1032" s="21"/>
      <c r="J1032" s="21"/>
      <c r="K1032" s="21"/>
      <c r="L1032" s="21"/>
      <c r="M1032" s="21"/>
      <c r="N1032" s="21"/>
      <c r="O1032" s="21"/>
      <c r="P1032" s="21"/>
      <c r="Q1032" s="21"/>
      <c r="R1032" s="21"/>
      <c r="S1032" s="21"/>
    </row>
    <row r="1033" spans="9:19" customFormat="1" x14ac:dyDescent="0.2">
      <c r="I1033" s="21"/>
      <c r="J1033" s="21"/>
      <c r="K1033" s="21"/>
      <c r="L1033" s="21"/>
      <c r="M1033" s="21"/>
      <c r="N1033" s="21"/>
      <c r="O1033" s="21"/>
      <c r="P1033" s="21"/>
      <c r="Q1033" s="21"/>
      <c r="R1033" s="21"/>
      <c r="S1033" s="21"/>
    </row>
    <row r="1034" spans="9:19" customFormat="1" x14ac:dyDescent="0.2">
      <c r="I1034" s="21"/>
      <c r="J1034" s="21"/>
      <c r="K1034" s="21"/>
      <c r="L1034" s="21"/>
      <c r="M1034" s="21"/>
      <c r="N1034" s="21"/>
      <c r="O1034" s="21"/>
      <c r="P1034" s="21"/>
      <c r="Q1034" s="21"/>
      <c r="R1034" s="21"/>
      <c r="S1034" s="21"/>
    </row>
    <row r="1035" spans="9:19" customFormat="1" x14ac:dyDescent="0.2">
      <c r="I1035" s="21"/>
      <c r="J1035" s="21"/>
      <c r="K1035" s="21"/>
      <c r="L1035" s="21"/>
      <c r="M1035" s="21"/>
      <c r="N1035" s="21"/>
      <c r="O1035" s="21"/>
      <c r="P1035" s="21"/>
      <c r="Q1035" s="21"/>
      <c r="R1035" s="21"/>
      <c r="S1035" s="21"/>
    </row>
    <row r="1036" spans="9:19" customFormat="1" x14ac:dyDescent="0.2">
      <c r="I1036" s="21"/>
      <c r="J1036" s="21"/>
      <c r="K1036" s="21"/>
      <c r="L1036" s="21"/>
      <c r="M1036" s="21"/>
      <c r="N1036" s="21"/>
      <c r="O1036" s="21"/>
      <c r="P1036" s="21"/>
      <c r="Q1036" s="21"/>
      <c r="R1036" s="21"/>
      <c r="S1036" s="21"/>
    </row>
    <row r="1037" spans="9:19" customFormat="1" x14ac:dyDescent="0.2">
      <c r="I1037" s="21"/>
      <c r="J1037" s="21"/>
      <c r="K1037" s="21"/>
      <c r="L1037" s="21"/>
      <c r="M1037" s="21"/>
      <c r="N1037" s="21"/>
      <c r="O1037" s="21"/>
      <c r="P1037" s="21"/>
      <c r="Q1037" s="21"/>
      <c r="R1037" s="21"/>
      <c r="S1037" s="21"/>
    </row>
    <row r="1038" spans="9:19" customFormat="1" x14ac:dyDescent="0.2">
      <c r="I1038" s="21"/>
      <c r="J1038" s="21"/>
      <c r="K1038" s="21"/>
      <c r="L1038" s="21"/>
      <c r="M1038" s="21"/>
      <c r="N1038" s="21"/>
      <c r="O1038" s="21"/>
      <c r="P1038" s="21"/>
      <c r="Q1038" s="21"/>
      <c r="R1038" s="21"/>
      <c r="S1038" s="21"/>
    </row>
    <row r="1039" spans="9:19" customFormat="1" x14ac:dyDescent="0.2">
      <c r="I1039" s="21"/>
      <c r="J1039" s="21"/>
      <c r="K1039" s="21"/>
      <c r="L1039" s="21"/>
      <c r="M1039" s="21"/>
      <c r="N1039" s="21"/>
      <c r="O1039" s="21"/>
      <c r="P1039" s="21"/>
      <c r="Q1039" s="21"/>
      <c r="R1039" s="21"/>
      <c r="S1039" s="21"/>
    </row>
    <row r="1040" spans="9:19" customFormat="1" x14ac:dyDescent="0.2">
      <c r="I1040" s="21"/>
      <c r="J1040" s="21"/>
      <c r="K1040" s="21"/>
      <c r="L1040" s="21"/>
      <c r="M1040" s="21"/>
      <c r="N1040" s="21"/>
      <c r="O1040" s="21"/>
      <c r="P1040" s="21"/>
      <c r="Q1040" s="21"/>
      <c r="R1040" s="21"/>
      <c r="S1040" s="21"/>
    </row>
    <row r="1041" spans="9:19" customFormat="1" x14ac:dyDescent="0.2">
      <c r="I1041" s="21"/>
      <c r="J1041" s="21"/>
      <c r="K1041" s="21"/>
      <c r="L1041" s="21"/>
      <c r="M1041" s="21"/>
      <c r="N1041" s="21"/>
      <c r="O1041" s="21"/>
      <c r="P1041" s="21"/>
      <c r="Q1041" s="21"/>
      <c r="R1041" s="21"/>
      <c r="S1041" s="21"/>
    </row>
    <row r="1042" spans="9:19" customFormat="1" x14ac:dyDescent="0.2">
      <c r="I1042" s="21"/>
      <c r="J1042" s="21"/>
      <c r="K1042" s="21"/>
      <c r="L1042" s="21"/>
      <c r="M1042" s="21"/>
      <c r="N1042" s="21"/>
      <c r="O1042" s="21"/>
      <c r="P1042" s="21"/>
      <c r="Q1042" s="21"/>
      <c r="R1042" s="21"/>
      <c r="S1042" s="21"/>
    </row>
    <row r="1043" spans="9:19" customFormat="1" x14ac:dyDescent="0.2">
      <c r="I1043" s="21"/>
      <c r="J1043" s="21"/>
      <c r="K1043" s="21"/>
      <c r="L1043" s="21"/>
      <c r="M1043" s="21"/>
      <c r="N1043" s="21"/>
      <c r="O1043" s="21"/>
      <c r="P1043" s="21"/>
      <c r="Q1043" s="21"/>
      <c r="R1043" s="21"/>
      <c r="S1043" s="21"/>
    </row>
    <row r="1044" spans="9:19" customFormat="1" x14ac:dyDescent="0.2">
      <c r="I1044" s="21"/>
      <c r="J1044" s="21"/>
      <c r="K1044" s="21"/>
      <c r="L1044" s="21"/>
      <c r="M1044" s="21"/>
      <c r="N1044" s="21"/>
      <c r="O1044" s="21"/>
      <c r="P1044" s="21"/>
      <c r="Q1044" s="21"/>
      <c r="R1044" s="21"/>
      <c r="S1044" s="21"/>
    </row>
    <row r="1045" spans="9:19" customFormat="1" x14ac:dyDescent="0.2">
      <c r="I1045" s="21"/>
      <c r="J1045" s="21"/>
      <c r="K1045" s="21"/>
      <c r="L1045" s="21"/>
      <c r="M1045" s="21"/>
      <c r="N1045" s="21"/>
      <c r="O1045" s="21"/>
      <c r="P1045" s="21"/>
      <c r="Q1045" s="21"/>
      <c r="R1045" s="21"/>
      <c r="S1045" s="21"/>
    </row>
    <row r="1046" spans="9:19" customFormat="1" x14ac:dyDescent="0.2">
      <c r="I1046" s="21"/>
      <c r="J1046" s="21"/>
      <c r="K1046" s="21"/>
      <c r="L1046" s="21"/>
      <c r="M1046" s="21"/>
      <c r="N1046" s="21"/>
      <c r="O1046" s="21"/>
      <c r="P1046" s="21"/>
      <c r="Q1046" s="21"/>
      <c r="R1046" s="21"/>
      <c r="S1046" s="21"/>
    </row>
    <row r="1047" spans="9:19" customFormat="1" x14ac:dyDescent="0.2">
      <c r="I1047" s="21"/>
      <c r="J1047" s="21"/>
      <c r="K1047" s="21"/>
      <c r="L1047" s="21"/>
      <c r="M1047" s="21"/>
      <c r="N1047" s="21"/>
      <c r="O1047" s="21"/>
      <c r="P1047" s="21"/>
      <c r="Q1047" s="21"/>
      <c r="R1047" s="21"/>
      <c r="S1047" s="21"/>
    </row>
    <row r="1048" spans="9:19" customFormat="1" x14ac:dyDescent="0.2">
      <c r="I1048" s="21"/>
      <c r="J1048" s="21"/>
      <c r="K1048" s="21"/>
      <c r="L1048" s="21"/>
      <c r="M1048" s="21"/>
      <c r="N1048" s="21"/>
      <c r="O1048" s="21"/>
      <c r="P1048" s="21"/>
      <c r="Q1048" s="21"/>
      <c r="R1048" s="21"/>
      <c r="S1048" s="21"/>
    </row>
    <row r="1049" spans="9:19" customFormat="1" x14ac:dyDescent="0.2">
      <c r="I1049" s="21"/>
      <c r="J1049" s="21"/>
      <c r="K1049" s="21"/>
      <c r="L1049" s="21"/>
      <c r="M1049" s="21"/>
      <c r="N1049" s="21"/>
      <c r="O1049" s="21"/>
      <c r="P1049" s="21"/>
      <c r="Q1049" s="21"/>
      <c r="R1049" s="21"/>
      <c r="S1049" s="21"/>
    </row>
    <row r="1050" spans="9:19" customFormat="1" x14ac:dyDescent="0.2">
      <c r="I1050" s="21"/>
      <c r="J1050" s="21"/>
      <c r="K1050" s="21"/>
      <c r="L1050" s="21"/>
      <c r="M1050" s="21"/>
      <c r="N1050" s="21"/>
      <c r="O1050" s="21"/>
      <c r="P1050" s="21"/>
      <c r="Q1050" s="21"/>
      <c r="R1050" s="21"/>
      <c r="S1050" s="21"/>
    </row>
    <row r="1051" spans="9:19" customFormat="1" x14ac:dyDescent="0.2">
      <c r="I1051" s="21"/>
      <c r="J1051" s="21"/>
      <c r="K1051" s="21"/>
      <c r="L1051" s="21"/>
      <c r="M1051" s="21"/>
      <c r="N1051" s="21"/>
      <c r="O1051" s="21"/>
      <c r="P1051" s="21"/>
      <c r="Q1051" s="21"/>
      <c r="R1051" s="21"/>
      <c r="S1051" s="21"/>
    </row>
    <row r="1052" spans="9:19" customFormat="1" x14ac:dyDescent="0.2">
      <c r="I1052" s="21"/>
      <c r="J1052" s="21"/>
      <c r="K1052" s="21"/>
      <c r="L1052" s="21"/>
      <c r="M1052" s="21"/>
      <c r="N1052" s="21"/>
      <c r="O1052" s="21"/>
      <c r="P1052" s="21"/>
      <c r="Q1052" s="21"/>
      <c r="R1052" s="21"/>
      <c r="S1052" s="21"/>
    </row>
    <row r="1053" spans="9:19" customFormat="1" x14ac:dyDescent="0.2">
      <c r="I1053" s="21"/>
      <c r="J1053" s="21"/>
      <c r="K1053" s="21"/>
      <c r="L1053" s="21"/>
      <c r="M1053" s="21"/>
      <c r="N1053" s="21"/>
      <c r="O1053" s="21"/>
      <c r="P1053" s="21"/>
      <c r="Q1053" s="21"/>
      <c r="R1053" s="21"/>
      <c r="S1053" s="21"/>
    </row>
    <row r="1054" spans="9:19" customFormat="1" x14ac:dyDescent="0.2">
      <c r="I1054" s="21"/>
      <c r="J1054" s="21"/>
      <c r="K1054" s="21"/>
      <c r="L1054" s="21"/>
      <c r="M1054" s="21"/>
      <c r="N1054" s="21"/>
      <c r="O1054" s="21"/>
      <c r="P1054" s="21"/>
      <c r="Q1054" s="21"/>
      <c r="R1054" s="21"/>
      <c r="S1054" s="21"/>
    </row>
    <row r="1055" spans="9:19" customFormat="1" x14ac:dyDescent="0.2">
      <c r="I1055" s="21"/>
      <c r="J1055" s="21"/>
      <c r="K1055" s="21"/>
      <c r="L1055" s="21"/>
      <c r="M1055" s="21"/>
      <c r="N1055" s="21"/>
      <c r="O1055" s="21"/>
      <c r="P1055" s="21"/>
      <c r="Q1055" s="21"/>
      <c r="R1055" s="21"/>
      <c r="S1055" s="21"/>
    </row>
    <row r="1056" spans="9:19" customFormat="1" x14ac:dyDescent="0.2">
      <c r="I1056" s="21"/>
      <c r="J1056" s="21"/>
      <c r="K1056" s="21"/>
      <c r="L1056" s="21"/>
      <c r="M1056" s="21"/>
      <c r="N1056" s="21"/>
      <c r="O1056" s="21"/>
      <c r="P1056" s="21"/>
      <c r="Q1056" s="21"/>
      <c r="R1056" s="21"/>
      <c r="S1056" s="21"/>
    </row>
    <row r="1057" spans="9:19" customFormat="1" x14ac:dyDescent="0.2">
      <c r="I1057" s="21"/>
      <c r="J1057" s="21"/>
      <c r="K1057" s="21"/>
      <c r="L1057" s="21"/>
      <c r="M1057" s="21"/>
      <c r="N1057" s="21"/>
      <c r="O1057" s="21"/>
      <c r="P1057" s="21"/>
      <c r="Q1057" s="21"/>
      <c r="R1057" s="21"/>
      <c r="S1057" s="21"/>
    </row>
    <row r="1058" spans="9:19" customFormat="1" x14ac:dyDescent="0.2">
      <c r="I1058" s="21"/>
      <c r="J1058" s="21"/>
      <c r="K1058" s="21"/>
      <c r="L1058" s="21"/>
      <c r="M1058" s="21"/>
      <c r="N1058" s="21"/>
      <c r="O1058" s="21"/>
      <c r="P1058" s="21"/>
      <c r="Q1058" s="21"/>
      <c r="R1058" s="21"/>
      <c r="S1058" s="21"/>
    </row>
    <row r="1059" spans="9:19" customFormat="1" x14ac:dyDescent="0.2">
      <c r="I1059" s="21"/>
      <c r="J1059" s="21"/>
      <c r="K1059" s="21"/>
      <c r="L1059" s="21"/>
      <c r="M1059" s="21"/>
      <c r="N1059" s="21"/>
      <c r="O1059" s="21"/>
      <c r="P1059" s="21"/>
      <c r="Q1059" s="21"/>
      <c r="R1059" s="21"/>
      <c r="S1059" s="21"/>
    </row>
    <row r="1060" spans="9:19" customFormat="1" x14ac:dyDescent="0.2">
      <c r="I1060" s="21"/>
      <c r="J1060" s="21"/>
      <c r="K1060" s="21"/>
      <c r="L1060" s="21"/>
      <c r="M1060" s="21"/>
      <c r="N1060" s="21"/>
      <c r="O1060" s="21"/>
      <c r="P1060" s="21"/>
      <c r="Q1060" s="21"/>
      <c r="R1060" s="21"/>
      <c r="S1060" s="21"/>
    </row>
    <row r="1061" spans="9:19" customFormat="1" x14ac:dyDescent="0.2">
      <c r="I1061" s="21"/>
      <c r="J1061" s="21"/>
      <c r="K1061" s="21"/>
      <c r="L1061" s="21"/>
      <c r="M1061" s="21"/>
      <c r="N1061" s="21"/>
      <c r="O1061" s="21"/>
      <c r="P1061" s="21"/>
      <c r="Q1061" s="21"/>
      <c r="R1061" s="21"/>
      <c r="S1061" s="21"/>
    </row>
    <row r="1062" spans="9:19" customFormat="1" x14ac:dyDescent="0.2">
      <c r="I1062" s="21"/>
      <c r="J1062" s="21"/>
      <c r="K1062" s="21"/>
      <c r="L1062" s="21"/>
      <c r="M1062" s="21"/>
      <c r="N1062" s="21"/>
      <c r="O1062" s="21"/>
      <c r="P1062" s="21"/>
      <c r="Q1062" s="21"/>
      <c r="R1062" s="21"/>
      <c r="S1062" s="21"/>
    </row>
    <row r="1063" spans="9:19" customFormat="1" x14ac:dyDescent="0.2">
      <c r="I1063" s="21"/>
      <c r="J1063" s="21"/>
      <c r="K1063" s="21"/>
      <c r="L1063" s="21"/>
      <c r="M1063" s="21"/>
      <c r="N1063" s="21"/>
      <c r="O1063" s="21"/>
      <c r="P1063" s="21"/>
      <c r="Q1063" s="21"/>
      <c r="R1063" s="21"/>
      <c r="S1063" s="21"/>
    </row>
    <row r="1064" spans="9:19" customFormat="1" x14ac:dyDescent="0.2">
      <c r="I1064" s="21"/>
      <c r="J1064" s="21"/>
      <c r="K1064" s="21"/>
      <c r="L1064" s="21"/>
      <c r="M1064" s="21"/>
      <c r="N1064" s="21"/>
      <c r="O1064" s="21"/>
      <c r="P1064" s="21"/>
      <c r="Q1064" s="21"/>
      <c r="R1064" s="21"/>
      <c r="S1064" s="21"/>
    </row>
    <row r="1065" spans="9:19" customFormat="1" x14ac:dyDescent="0.2">
      <c r="I1065" s="21"/>
      <c r="J1065" s="21"/>
      <c r="K1065" s="21"/>
      <c r="L1065" s="21"/>
      <c r="M1065" s="21"/>
      <c r="N1065" s="21"/>
      <c r="O1065" s="21"/>
      <c r="P1065" s="21"/>
      <c r="Q1065" s="21"/>
      <c r="R1065" s="21"/>
      <c r="S1065" s="21"/>
    </row>
    <row r="1066" spans="9:19" customFormat="1" x14ac:dyDescent="0.2">
      <c r="I1066" s="21"/>
      <c r="J1066" s="21"/>
      <c r="K1066" s="21"/>
      <c r="L1066" s="21"/>
      <c r="M1066" s="21"/>
      <c r="N1066" s="21"/>
      <c r="O1066" s="21"/>
      <c r="P1066" s="21"/>
      <c r="Q1066" s="21"/>
      <c r="R1066" s="21"/>
      <c r="S1066" s="21"/>
    </row>
    <row r="1067" spans="9:19" customFormat="1" x14ac:dyDescent="0.2">
      <c r="I1067" s="21"/>
      <c r="J1067" s="21"/>
      <c r="K1067" s="21"/>
      <c r="L1067" s="21"/>
      <c r="M1067" s="21"/>
      <c r="N1067" s="21"/>
      <c r="O1067" s="21"/>
      <c r="P1067" s="21"/>
      <c r="Q1067" s="21"/>
      <c r="R1067" s="21"/>
      <c r="S1067" s="21"/>
    </row>
    <row r="1068" spans="9:19" customFormat="1" x14ac:dyDescent="0.2">
      <c r="I1068" s="21"/>
      <c r="J1068" s="21"/>
      <c r="K1068" s="21"/>
      <c r="L1068" s="21"/>
      <c r="M1068" s="21"/>
      <c r="N1068" s="21"/>
      <c r="O1068" s="21"/>
      <c r="P1068" s="21"/>
      <c r="Q1068" s="21"/>
      <c r="R1068" s="21"/>
      <c r="S1068" s="21"/>
    </row>
    <row r="1069" spans="9:19" customFormat="1" x14ac:dyDescent="0.2">
      <c r="I1069" s="21"/>
      <c r="J1069" s="21"/>
      <c r="K1069" s="21"/>
      <c r="L1069" s="21"/>
      <c r="M1069" s="21"/>
      <c r="N1069" s="21"/>
      <c r="O1069" s="21"/>
      <c r="P1069" s="21"/>
      <c r="Q1069" s="21"/>
      <c r="R1069" s="21"/>
      <c r="S1069" s="21"/>
    </row>
    <row r="1070" spans="9:19" customFormat="1" x14ac:dyDescent="0.2">
      <c r="I1070" s="21"/>
      <c r="J1070" s="21"/>
      <c r="K1070" s="21"/>
      <c r="L1070" s="21"/>
      <c r="M1070" s="21"/>
      <c r="N1070" s="21"/>
      <c r="O1070" s="21"/>
      <c r="P1070" s="21"/>
      <c r="Q1070" s="21"/>
      <c r="R1070" s="21"/>
      <c r="S1070" s="21"/>
    </row>
    <row r="1071" spans="9:19" customFormat="1" x14ac:dyDescent="0.2">
      <c r="I1071" s="21"/>
      <c r="J1071" s="21"/>
      <c r="K1071" s="21"/>
      <c r="L1071" s="21"/>
      <c r="M1071" s="21"/>
      <c r="N1071" s="21"/>
      <c r="O1071" s="21"/>
      <c r="P1071" s="21"/>
      <c r="Q1071" s="21"/>
      <c r="R1071" s="21"/>
      <c r="S1071" s="21"/>
    </row>
    <row r="1072" spans="9:19" customFormat="1" x14ac:dyDescent="0.2">
      <c r="I1072" s="21"/>
      <c r="J1072" s="21"/>
      <c r="K1072" s="21"/>
      <c r="L1072" s="21"/>
      <c r="M1072" s="21"/>
      <c r="N1072" s="21"/>
      <c r="O1072" s="21"/>
      <c r="P1072" s="21"/>
      <c r="Q1072" s="21"/>
      <c r="R1072" s="21"/>
      <c r="S1072" s="21"/>
    </row>
    <row r="1073" spans="9:19" customFormat="1" x14ac:dyDescent="0.2">
      <c r="I1073" s="21"/>
      <c r="J1073" s="21"/>
      <c r="K1073" s="21"/>
      <c r="L1073" s="21"/>
      <c r="M1073" s="21"/>
      <c r="N1073" s="21"/>
      <c r="O1073" s="21"/>
      <c r="P1073" s="21"/>
      <c r="Q1073" s="21"/>
      <c r="R1073" s="21"/>
      <c r="S1073" s="21"/>
    </row>
    <row r="1074" spans="9:19" customFormat="1" x14ac:dyDescent="0.2">
      <c r="I1074" s="21"/>
      <c r="J1074" s="21"/>
      <c r="K1074" s="21"/>
      <c r="L1074" s="21"/>
      <c r="M1074" s="21"/>
      <c r="N1074" s="21"/>
      <c r="O1074" s="21"/>
      <c r="P1074" s="21"/>
      <c r="Q1074" s="21"/>
      <c r="R1074" s="21"/>
      <c r="S1074" s="21"/>
    </row>
    <row r="1075" spans="9:19" customFormat="1" x14ac:dyDescent="0.2">
      <c r="I1075" s="21"/>
      <c r="J1075" s="21"/>
      <c r="K1075" s="21"/>
      <c r="L1075" s="21"/>
      <c r="M1075" s="21"/>
      <c r="N1075" s="21"/>
      <c r="O1075" s="21"/>
      <c r="P1075" s="21"/>
      <c r="Q1075" s="21"/>
      <c r="R1075" s="21"/>
      <c r="S1075" s="21"/>
    </row>
    <row r="1076" spans="9:19" customFormat="1" x14ac:dyDescent="0.2">
      <c r="I1076" s="21"/>
      <c r="J1076" s="21"/>
      <c r="K1076" s="21"/>
      <c r="L1076" s="21"/>
      <c r="M1076" s="21"/>
      <c r="N1076" s="21"/>
      <c r="O1076" s="21"/>
      <c r="P1076" s="21"/>
      <c r="Q1076" s="21"/>
      <c r="R1076" s="21"/>
      <c r="S1076" s="21"/>
    </row>
    <row r="1077" spans="9:19" customFormat="1" x14ac:dyDescent="0.2">
      <c r="I1077" s="21"/>
      <c r="J1077" s="21"/>
      <c r="K1077" s="21"/>
      <c r="L1077" s="21"/>
      <c r="M1077" s="21"/>
      <c r="N1077" s="21"/>
      <c r="O1077" s="21"/>
      <c r="P1077" s="21"/>
      <c r="Q1077" s="21"/>
      <c r="R1077" s="21"/>
      <c r="S1077" s="21"/>
    </row>
    <row r="1078" spans="9:19" customFormat="1" x14ac:dyDescent="0.2">
      <c r="I1078" s="21"/>
      <c r="J1078" s="21"/>
      <c r="K1078" s="21"/>
      <c r="L1078" s="21"/>
      <c r="M1078" s="21"/>
      <c r="N1078" s="21"/>
      <c r="O1078" s="21"/>
      <c r="P1078" s="21"/>
      <c r="Q1078" s="21"/>
      <c r="R1078" s="21"/>
      <c r="S1078" s="21"/>
    </row>
    <row r="1079" spans="9:19" customFormat="1" x14ac:dyDescent="0.2">
      <c r="I1079" s="21"/>
      <c r="J1079" s="21"/>
      <c r="K1079" s="21"/>
      <c r="L1079" s="21"/>
      <c r="M1079" s="21"/>
      <c r="N1079" s="21"/>
      <c r="O1079" s="21"/>
      <c r="P1079" s="21"/>
      <c r="Q1079" s="21"/>
      <c r="R1079" s="21"/>
      <c r="S1079" s="21"/>
    </row>
    <row r="1080" spans="9:19" customFormat="1" x14ac:dyDescent="0.2">
      <c r="I1080" s="21"/>
      <c r="J1080" s="21"/>
      <c r="K1080" s="21"/>
      <c r="L1080" s="21"/>
      <c r="M1080" s="21"/>
      <c r="N1080" s="21"/>
      <c r="O1080" s="21"/>
      <c r="P1080" s="21"/>
      <c r="Q1080" s="21"/>
      <c r="R1080" s="21"/>
      <c r="S1080" s="21"/>
    </row>
    <row r="1081" spans="9:19" customFormat="1" x14ac:dyDescent="0.2">
      <c r="I1081" s="21"/>
      <c r="J1081" s="21"/>
      <c r="K1081" s="21"/>
      <c r="L1081" s="21"/>
      <c r="M1081" s="21"/>
      <c r="N1081" s="21"/>
      <c r="O1081" s="21"/>
      <c r="P1081" s="21"/>
      <c r="Q1081" s="21"/>
      <c r="R1081" s="21"/>
      <c r="S1081" s="21"/>
    </row>
    <row r="1082" spans="9:19" customFormat="1" x14ac:dyDescent="0.2">
      <c r="I1082" s="21"/>
      <c r="J1082" s="21"/>
      <c r="K1082" s="21"/>
      <c r="L1082" s="21"/>
      <c r="M1082" s="21"/>
      <c r="N1082" s="21"/>
      <c r="O1082" s="21"/>
      <c r="P1082" s="21"/>
      <c r="Q1082" s="21"/>
      <c r="R1082" s="21"/>
      <c r="S1082" s="21"/>
    </row>
    <row r="1083" spans="9:19" customFormat="1" x14ac:dyDescent="0.2">
      <c r="I1083" s="21"/>
      <c r="J1083" s="21"/>
      <c r="K1083" s="21"/>
      <c r="L1083" s="21"/>
      <c r="M1083" s="21"/>
      <c r="N1083" s="21"/>
      <c r="O1083" s="21"/>
      <c r="P1083" s="21"/>
      <c r="Q1083" s="21"/>
      <c r="R1083" s="21"/>
      <c r="S1083" s="21"/>
    </row>
    <row r="1084" spans="9:19" customFormat="1" x14ac:dyDescent="0.2">
      <c r="I1084" s="21"/>
      <c r="J1084" s="21"/>
      <c r="K1084" s="21"/>
      <c r="L1084" s="21"/>
      <c r="M1084" s="21"/>
      <c r="N1084" s="21"/>
      <c r="O1084" s="21"/>
      <c r="P1084" s="21"/>
      <c r="Q1084" s="21"/>
      <c r="R1084" s="21"/>
      <c r="S1084" s="21"/>
    </row>
    <row r="1085" spans="9:19" customFormat="1" x14ac:dyDescent="0.2">
      <c r="I1085" s="21"/>
      <c r="J1085" s="21"/>
      <c r="K1085" s="21"/>
      <c r="L1085" s="21"/>
      <c r="M1085" s="21"/>
      <c r="N1085" s="21"/>
      <c r="O1085" s="21"/>
      <c r="P1085" s="21"/>
      <c r="Q1085" s="21"/>
      <c r="R1085" s="21"/>
      <c r="S1085" s="21"/>
    </row>
    <row r="1086" spans="9:19" customFormat="1" x14ac:dyDescent="0.2">
      <c r="I1086" s="21"/>
      <c r="J1086" s="21"/>
      <c r="K1086" s="21"/>
      <c r="L1086" s="21"/>
      <c r="M1086" s="21"/>
      <c r="N1086" s="21"/>
      <c r="O1086" s="21"/>
      <c r="P1086" s="21"/>
      <c r="Q1086" s="21"/>
      <c r="R1086" s="21"/>
      <c r="S1086" s="21"/>
    </row>
    <row r="1087" spans="9:19" customFormat="1" x14ac:dyDescent="0.2">
      <c r="I1087" s="21"/>
      <c r="J1087" s="21"/>
      <c r="K1087" s="21"/>
      <c r="L1087" s="21"/>
      <c r="M1087" s="21"/>
      <c r="N1087" s="21"/>
      <c r="O1087" s="21"/>
      <c r="P1087" s="21"/>
      <c r="Q1087" s="21"/>
      <c r="R1087" s="21"/>
      <c r="S1087" s="21"/>
    </row>
    <row r="1088" spans="9:19" customFormat="1" x14ac:dyDescent="0.2">
      <c r="I1088" s="21"/>
      <c r="J1088" s="21"/>
      <c r="K1088" s="21"/>
      <c r="L1088" s="21"/>
      <c r="M1088" s="21"/>
      <c r="N1088" s="21"/>
      <c r="O1088" s="21"/>
      <c r="P1088" s="21"/>
      <c r="Q1088" s="21"/>
      <c r="R1088" s="21"/>
      <c r="S1088" s="21"/>
    </row>
    <row r="1089" spans="9:19" customFormat="1" x14ac:dyDescent="0.2">
      <c r="I1089" s="21"/>
      <c r="J1089" s="21"/>
      <c r="K1089" s="21"/>
      <c r="L1089" s="21"/>
      <c r="M1089" s="21"/>
      <c r="N1089" s="21"/>
      <c r="O1089" s="21"/>
      <c r="P1089" s="21"/>
      <c r="Q1089" s="21"/>
      <c r="R1089" s="21"/>
      <c r="S1089" s="21"/>
    </row>
    <row r="1090" spans="9:19" customFormat="1" x14ac:dyDescent="0.2">
      <c r="I1090" s="21"/>
      <c r="J1090" s="21"/>
      <c r="K1090" s="21"/>
      <c r="L1090" s="21"/>
      <c r="M1090" s="21"/>
      <c r="N1090" s="21"/>
      <c r="O1090" s="21"/>
      <c r="P1090" s="21"/>
      <c r="Q1090" s="21"/>
      <c r="R1090" s="21"/>
      <c r="S1090" s="21"/>
    </row>
    <row r="1091" spans="9:19" customFormat="1" x14ac:dyDescent="0.2">
      <c r="I1091" s="21"/>
      <c r="J1091" s="21"/>
      <c r="K1091" s="21"/>
      <c r="L1091" s="21"/>
      <c r="M1091" s="21"/>
      <c r="N1091" s="21"/>
      <c r="O1091" s="21"/>
      <c r="P1091" s="21"/>
      <c r="Q1091" s="21"/>
      <c r="R1091" s="21"/>
      <c r="S1091" s="21"/>
    </row>
    <row r="1092" spans="9:19" customFormat="1" x14ac:dyDescent="0.2">
      <c r="I1092" s="21"/>
      <c r="J1092" s="21"/>
      <c r="K1092" s="21"/>
      <c r="L1092" s="21"/>
      <c r="M1092" s="21"/>
      <c r="N1092" s="21"/>
      <c r="O1092" s="21"/>
      <c r="P1092" s="21"/>
      <c r="Q1092" s="21"/>
      <c r="R1092" s="21"/>
      <c r="S1092" s="21"/>
    </row>
    <row r="1093" spans="9:19" customFormat="1" x14ac:dyDescent="0.2">
      <c r="I1093" s="21"/>
      <c r="J1093" s="21"/>
      <c r="K1093" s="21"/>
      <c r="L1093" s="21"/>
      <c r="M1093" s="21"/>
      <c r="N1093" s="21"/>
      <c r="O1093" s="21"/>
      <c r="P1093" s="21"/>
      <c r="Q1093" s="21"/>
      <c r="R1093" s="21"/>
      <c r="S1093" s="21"/>
    </row>
    <row r="1094" spans="9:19" customFormat="1" x14ac:dyDescent="0.2">
      <c r="I1094" s="21"/>
      <c r="J1094" s="21"/>
      <c r="K1094" s="21"/>
      <c r="L1094" s="21"/>
      <c r="M1094" s="21"/>
      <c r="N1094" s="21"/>
      <c r="O1094" s="21"/>
      <c r="P1094" s="21"/>
      <c r="Q1094" s="21"/>
      <c r="R1094" s="21"/>
      <c r="S1094" s="21"/>
    </row>
    <row r="1095" spans="9:19" customFormat="1" x14ac:dyDescent="0.2">
      <c r="I1095" s="21"/>
      <c r="J1095" s="21"/>
      <c r="K1095" s="21"/>
      <c r="L1095" s="21"/>
      <c r="M1095" s="21"/>
      <c r="N1095" s="21"/>
      <c r="O1095" s="21"/>
      <c r="P1095" s="21"/>
      <c r="Q1095" s="21"/>
      <c r="R1095" s="21"/>
      <c r="S1095" s="21"/>
    </row>
    <row r="1096" spans="9:19" customFormat="1" x14ac:dyDescent="0.2">
      <c r="I1096" s="21"/>
      <c r="J1096" s="21"/>
      <c r="K1096" s="21"/>
      <c r="L1096" s="21"/>
      <c r="M1096" s="21"/>
      <c r="N1096" s="21"/>
      <c r="O1096" s="21"/>
      <c r="P1096" s="21"/>
      <c r="Q1096" s="21"/>
      <c r="R1096" s="21"/>
      <c r="S1096" s="21"/>
    </row>
    <row r="1097" spans="9:19" customFormat="1" x14ac:dyDescent="0.2">
      <c r="I1097" s="21"/>
      <c r="J1097" s="21"/>
      <c r="K1097" s="21"/>
      <c r="L1097" s="21"/>
      <c r="M1097" s="21"/>
      <c r="N1097" s="21"/>
      <c r="O1097" s="21"/>
      <c r="P1097" s="21"/>
      <c r="Q1097" s="21"/>
      <c r="R1097" s="21"/>
      <c r="S1097" s="21"/>
    </row>
    <row r="1098" spans="9:19" customFormat="1" x14ac:dyDescent="0.2">
      <c r="I1098" s="21"/>
      <c r="J1098" s="21"/>
      <c r="K1098" s="21"/>
      <c r="L1098" s="21"/>
      <c r="M1098" s="21"/>
      <c r="N1098" s="21"/>
      <c r="O1098" s="21"/>
      <c r="P1098" s="21"/>
      <c r="Q1098" s="21"/>
      <c r="R1098" s="21"/>
      <c r="S1098" s="21"/>
    </row>
    <row r="1099" spans="9:19" customFormat="1" x14ac:dyDescent="0.2">
      <c r="I1099" s="21"/>
      <c r="J1099" s="21"/>
      <c r="K1099" s="21"/>
      <c r="L1099" s="21"/>
      <c r="M1099" s="21"/>
      <c r="N1099" s="21"/>
      <c r="O1099" s="21"/>
      <c r="P1099" s="21"/>
      <c r="Q1099" s="21"/>
      <c r="R1099" s="21"/>
      <c r="S1099" s="21"/>
    </row>
    <row r="1100" spans="9:19" customFormat="1" x14ac:dyDescent="0.2">
      <c r="I1100" s="21"/>
      <c r="J1100" s="21"/>
      <c r="K1100" s="21"/>
      <c r="L1100" s="21"/>
      <c r="M1100" s="21"/>
      <c r="N1100" s="21"/>
      <c r="O1100" s="21"/>
      <c r="P1100" s="21"/>
      <c r="Q1100" s="21"/>
      <c r="R1100" s="21"/>
      <c r="S1100" s="21"/>
    </row>
    <row r="1101" spans="9:19" customFormat="1" x14ac:dyDescent="0.2">
      <c r="I1101" s="21"/>
      <c r="J1101" s="21"/>
      <c r="K1101" s="21"/>
      <c r="L1101" s="21"/>
      <c r="M1101" s="21"/>
      <c r="N1101" s="21"/>
      <c r="O1101" s="21"/>
      <c r="P1101" s="21"/>
      <c r="Q1101" s="21"/>
      <c r="R1101" s="21"/>
      <c r="S1101" s="21"/>
    </row>
    <row r="1102" spans="9:19" customFormat="1" x14ac:dyDescent="0.2">
      <c r="I1102" s="21"/>
      <c r="J1102" s="21"/>
      <c r="K1102" s="21"/>
      <c r="L1102" s="21"/>
      <c r="M1102" s="21"/>
      <c r="N1102" s="21"/>
      <c r="O1102" s="21"/>
      <c r="P1102" s="21"/>
      <c r="Q1102" s="21"/>
      <c r="R1102" s="21"/>
      <c r="S1102" s="21"/>
    </row>
    <row r="1103" spans="9:19" customFormat="1" x14ac:dyDescent="0.2">
      <c r="I1103" s="21"/>
      <c r="J1103" s="21"/>
      <c r="K1103" s="21"/>
      <c r="L1103" s="21"/>
      <c r="M1103" s="21"/>
      <c r="N1103" s="21"/>
      <c r="O1103" s="21"/>
      <c r="P1103" s="21"/>
      <c r="Q1103" s="21"/>
      <c r="R1103" s="21"/>
      <c r="S1103" s="21"/>
    </row>
    <row r="1104" spans="9:19" customFormat="1" x14ac:dyDescent="0.2">
      <c r="I1104" s="21"/>
      <c r="J1104" s="21"/>
      <c r="K1104" s="21"/>
      <c r="L1104" s="21"/>
      <c r="M1104" s="21"/>
      <c r="N1104" s="21"/>
      <c r="O1104" s="21"/>
      <c r="P1104" s="21"/>
      <c r="Q1104" s="21"/>
      <c r="R1104" s="21"/>
      <c r="S1104" s="21"/>
    </row>
    <row r="1105" spans="9:19" customFormat="1" x14ac:dyDescent="0.2">
      <c r="I1105" s="21"/>
      <c r="J1105" s="21"/>
      <c r="K1105" s="21"/>
      <c r="L1105" s="21"/>
      <c r="M1105" s="21"/>
      <c r="N1105" s="21"/>
      <c r="O1105" s="21"/>
      <c r="P1105" s="21"/>
      <c r="Q1105" s="21"/>
      <c r="R1105" s="21"/>
      <c r="S1105" s="21"/>
    </row>
    <row r="1106" spans="9:19" customFormat="1" x14ac:dyDescent="0.2">
      <c r="I1106" s="21"/>
      <c r="J1106" s="21"/>
      <c r="K1106" s="21"/>
      <c r="L1106" s="21"/>
      <c r="M1106" s="21"/>
      <c r="N1106" s="21"/>
      <c r="O1106" s="21"/>
      <c r="P1106" s="21"/>
      <c r="Q1106" s="21"/>
      <c r="R1106" s="21"/>
      <c r="S1106" s="21"/>
    </row>
    <row r="1107" spans="9:19" customFormat="1" x14ac:dyDescent="0.2">
      <c r="I1107" s="21"/>
      <c r="J1107" s="21"/>
      <c r="K1107" s="21"/>
      <c r="L1107" s="21"/>
      <c r="M1107" s="21"/>
      <c r="N1107" s="21"/>
      <c r="O1107" s="21"/>
      <c r="P1107" s="21"/>
      <c r="Q1107" s="21"/>
      <c r="R1107" s="21"/>
      <c r="S1107" s="21"/>
    </row>
    <row r="1108" spans="9:19" customFormat="1" x14ac:dyDescent="0.2">
      <c r="I1108" s="21"/>
      <c r="J1108" s="21"/>
      <c r="K1108" s="21"/>
      <c r="L1108" s="21"/>
      <c r="M1108" s="21"/>
      <c r="N1108" s="21"/>
      <c r="O1108" s="21"/>
      <c r="P1108" s="21"/>
      <c r="Q1108" s="21"/>
      <c r="R1108" s="21"/>
      <c r="S1108" s="21"/>
    </row>
    <row r="1109" spans="9:19" customFormat="1" x14ac:dyDescent="0.2">
      <c r="I1109" s="21"/>
      <c r="J1109" s="21"/>
      <c r="K1109" s="21"/>
      <c r="L1109" s="21"/>
      <c r="M1109" s="21"/>
      <c r="N1109" s="21"/>
      <c r="O1109" s="21"/>
      <c r="P1109" s="21"/>
      <c r="Q1109" s="21"/>
      <c r="R1109" s="21"/>
      <c r="S1109" s="21"/>
    </row>
    <row r="1110" spans="9:19" customFormat="1" x14ac:dyDescent="0.2">
      <c r="I1110" s="21"/>
      <c r="J1110" s="21"/>
      <c r="K1110" s="21"/>
      <c r="L1110" s="21"/>
      <c r="M1110" s="21"/>
      <c r="N1110" s="21"/>
      <c r="O1110" s="21"/>
      <c r="P1110" s="21"/>
      <c r="Q1110" s="21"/>
      <c r="R1110" s="21"/>
      <c r="S1110" s="21"/>
    </row>
    <row r="1111" spans="9:19" customFormat="1" x14ac:dyDescent="0.2">
      <c r="I1111" s="21"/>
      <c r="J1111" s="21"/>
      <c r="K1111" s="21"/>
      <c r="L1111" s="21"/>
      <c r="M1111" s="21"/>
      <c r="N1111" s="21"/>
      <c r="O1111" s="21"/>
      <c r="P1111" s="21"/>
      <c r="Q1111" s="21"/>
      <c r="R1111" s="21"/>
      <c r="S1111" s="21"/>
    </row>
    <row r="1112" spans="9:19" customFormat="1" x14ac:dyDescent="0.2">
      <c r="I1112" s="21"/>
      <c r="J1112" s="21"/>
      <c r="K1112" s="21"/>
      <c r="L1112" s="21"/>
      <c r="M1112" s="21"/>
      <c r="N1112" s="21"/>
      <c r="O1112" s="21"/>
      <c r="P1112" s="21"/>
      <c r="Q1112" s="21"/>
      <c r="R1112" s="21"/>
      <c r="S1112" s="21"/>
    </row>
    <row r="1113" spans="9:19" customFormat="1" x14ac:dyDescent="0.2">
      <c r="I1113" s="21"/>
      <c r="J1113" s="21"/>
      <c r="K1113" s="21"/>
      <c r="L1113" s="21"/>
      <c r="M1113" s="21"/>
      <c r="N1113" s="21"/>
      <c r="O1113" s="21"/>
      <c r="P1113" s="21"/>
      <c r="Q1113" s="21"/>
      <c r="R1113" s="21"/>
      <c r="S1113" s="21"/>
    </row>
    <row r="1114" spans="9:19" customFormat="1" x14ac:dyDescent="0.2">
      <c r="I1114" s="21"/>
      <c r="J1114" s="21"/>
      <c r="K1114" s="21"/>
      <c r="L1114" s="21"/>
      <c r="M1114" s="21"/>
      <c r="N1114" s="21"/>
      <c r="O1114" s="21"/>
      <c r="P1114" s="21"/>
      <c r="Q1114" s="21"/>
      <c r="R1114" s="21"/>
      <c r="S1114" s="21"/>
    </row>
    <row r="1115" spans="9:19" customFormat="1" x14ac:dyDescent="0.2">
      <c r="I1115" s="21"/>
      <c r="J1115" s="21"/>
      <c r="K1115" s="21"/>
      <c r="L1115" s="21"/>
      <c r="M1115" s="21"/>
      <c r="N1115" s="21"/>
      <c r="O1115" s="21"/>
      <c r="P1115" s="21"/>
      <c r="Q1115" s="21"/>
      <c r="R1115" s="21"/>
      <c r="S1115" s="21"/>
    </row>
    <row r="1116" spans="9:19" customFormat="1" x14ac:dyDescent="0.2">
      <c r="I1116" s="21"/>
      <c r="J1116" s="21"/>
      <c r="K1116" s="21"/>
      <c r="L1116" s="21"/>
      <c r="M1116" s="21"/>
      <c r="N1116" s="21"/>
      <c r="O1116" s="21"/>
      <c r="P1116" s="21"/>
      <c r="Q1116" s="21"/>
      <c r="R1116" s="21"/>
      <c r="S1116" s="21"/>
    </row>
    <row r="1117" spans="9:19" customFormat="1" x14ac:dyDescent="0.2">
      <c r="I1117" s="21"/>
      <c r="J1117" s="21"/>
      <c r="K1117" s="21"/>
      <c r="L1117" s="21"/>
      <c r="M1117" s="21"/>
      <c r="N1117" s="21"/>
      <c r="O1117" s="21"/>
      <c r="P1117" s="21"/>
      <c r="Q1117" s="21"/>
      <c r="R1117" s="21"/>
      <c r="S1117" s="21"/>
    </row>
    <row r="1118" spans="9:19" customFormat="1" x14ac:dyDescent="0.2">
      <c r="I1118" s="21"/>
      <c r="J1118" s="21"/>
      <c r="K1118" s="21"/>
      <c r="L1118" s="21"/>
      <c r="M1118" s="21"/>
      <c r="N1118" s="21"/>
      <c r="O1118" s="21"/>
      <c r="P1118" s="21"/>
      <c r="Q1118" s="21"/>
      <c r="R1118" s="21"/>
      <c r="S1118" s="21"/>
    </row>
    <row r="1119" spans="9:19" customFormat="1" x14ac:dyDescent="0.2">
      <c r="I1119" s="21"/>
      <c r="J1119" s="21"/>
      <c r="K1119" s="21"/>
      <c r="L1119" s="21"/>
      <c r="M1119" s="21"/>
      <c r="N1119" s="21"/>
      <c r="O1119" s="21"/>
      <c r="P1119" s="21"/>
      <c r="Q1119" s="21"/>
      <c r="R1119" s="21"/>
      <c r="S1119" s="21"/>
    </row>
    <row r="1120" spans="9:19" customFormat="1" x14ac:dyDescent="0.2">
      <c r="I1120" s="21"/>
      <c r="J1120" s="21"/>
      <c r="K1120" s="21"/>
      <c r="L1120" s="21"/>
      <c r="M1120" s="21"/>
      <c r="N1120" s="21"/>
      <c r="O1120" s="21"/>
      <c r="P1120" s="21"/>
      <c r="Q1120" s="21"/>
      <c r="R1120" s="21"/>
      <c r="S1120" s="21"/>
    </row>
    <row r="1121" spans="9:19" customFormat="1" x14ac:dyDescent="0.2">
      <c r="I1121" s="21"/>
      <c r="J1121" s="21"/>
      <c r="K1121" s="21"/>
      <c r="L1121" s="21"/>
      <c r="M1121" s="21"/>
      <c r="N1121" s="21"/>
      <c r="O1121" s="21"/>
      <c r="P1121" s="21"/>
      <c r="Q1121" s="21"/>
      <c r="R1121" s="21"/>
      <c r="S1121" s="21"/>
    </row>
    <row r="1122" spans="9:19" customFormat="1" x14ac:dyDescent="0.2">
      <c r="I1122" s="21"/>
      <c r="J1122" s="21"/>
      <c r="K1122" s="21"/>
      <c r="L1122" s="21"/>
      <c r="M1122" s="21"/>
      <c r="N1122" s="21"/>
      <c r="O1122" s="21"/>
      <c r="P1122" s="21"/>
      <c r="Q1122" s="21"/>
      <c r="R1122" s="21"/>
      <c r="S1122" s="21"/>
    </row>
    <row r="1123" spans="9:19" customFormat="1" x14ac:dyDescent="0.2">
      <c r="I1123" s="21"/>
      <c r="J1123" s="21"/>
      <c r="K1123" s="21"/>
      <c r="L1123" s="21"/>
      <c r="M1123" s="21"/>
      <c r="N1123" s="21"/>
      <c r="O1123" s="21"/>
      <c r="P1123" s="21"/>
      <c r="Q1123" s="21"/>
      <c r="R1123" s="21"/>
      <c r="S1123" s="21"/>
    </row>
    <row r="1124" spans="9:19" customFormat="1" x14ac:dyDescent="0.2">
      <c r="I1124" s="21"/>
      <c r="J1124" s="21"/>
      <c r="K1124" s="21"/>
      <c r="L1124" s="21"/>
      <c r="M1124" s="21"/>
      <c r="N1124" s="21"/>
      <c r="O1124" s="21"/>
      <c r="P1124" s="21"/>
      <c r="Q1124" s="21"/>
      <c r="R1124" s="21"/>
      <c r="S1124" s="21"/>
    </row>
    <row r="1125" spans="9:19" customFormat="1" x14ac:dyDescent="0.2">
      <c r="I1125" s="21"/>
      <c r="J1125" s="21"/>
      <c r="K1125" s="21"/>
      <c r="L1125" s="21"/>
      <c r="M1125" s="21"/>
      <c r="N1125" s="21"/>
      <c r="O1125" s="21"/>
      <c r="P1125" s="21"/>
      <c r="Q1125" s="21"/>
      <c r="R1125" s="21"/>
      <c r="S1125" s="21"/>
    </row>
    <row r="1126" spans="9:19" customFormat="1" x14ac:dyDescent="0.2">
      <c r="I1126" s="21"/>
      <c r="J1126" s="21"/>
      <c r="K1126" s="21"/>
      <c r="L1126" s="21"/>
      <c r="M1126" s="21"/>
      <c r="N1126" s="21"/>
      <c r="O1126" s="21"/>
      <c r="P1126" s="21"/>
      <c r="Q1126" s="21"/>
      <c r="R1126" s="21"/>
      <c r="S1126" s="21"/>
    </row>
    <row r="1127" spans="9:19" customFormat="1" x14ac:dyDescent="0.2">
      <c r="I1127" s="21"/>
      <c r="J1127" s="21"/>
      <c r="K1127" s="21"/>
      <c r="L1127" s="21"/>
      <c r="M1127" s="21"/>
      <c r="N1127" s="21"/>
      <c r="O1127" s="21"/>
      <c r="P1127" s="21"/>
      <c r="Q1127" s="21"/>
      <c r="R1127" s="21"/>
      <c r="S1127" s="21"/>
    </row>
    <row r="1128" spans="9:19" customFormat="1" x14ac:dyDescent="0.2">
      <c r="I1128" s="21"/>
      <c r="J1128" s="21"/>
      <c r="K1128" s="21"/>
      <c r="L1128" s="21"/>
      <c r="M1128" s="21"/>
      <c r="N1128" s="21"/>
      <c r="O1128" s="21"/>
      <c r="P1128" s="21"/>
      <c r="Q1128" s="21"/>
      <c r="R1128" s="21"/>
      <c r="S1128" s="21"/>
    </row>
    <row r="1129" spans="9:19" customFormat="1" x14ac:dyDescent="0.2">
      <c r="I1129" s="21"/>
      <c r="J1129" s="21"/>
      <c r="K1129" s="21"/>
      <c r="L1129" s="21"/>
      <c r="M1129" s="21"/>
      <c r="N1129" s="21"/>
      <c r="O1129" s="21"/>
      <c r="P1129" s="21"/>
      <c r="Q1129" s="21"/>
      <c r="R1129" s="21"/>
      <c r="S1129" s="21"/>
    </row>
    <row r="1130" spans="9:19" customFormat="1" x14ac:dyDescent="0.2">
      <c r="I1130" s="21"/>
      <c r="J1130" s="21"/>
      <c r="K1130" s="21"/>
      <c r="L1130" s="21"/>
      <c r="M1130" s="21"/>
      <c r="N1130" s="21"/>
      <c r="O1130" s="21"/>
      <c r="P1130" s="21"/>
      <c r="Q1130" s="21"/>
      <c r="R1130" s="21"/>
      <c r="S1130" s="21"/>
    </row>
    <row r="1131" spans="9:19" customFormat="1" x14ac:dyDescent="0.2">
      <c r="I1131" s="21"/>
      <c r="J1131" s="21"/>
      <c r="K1131" s="21"/>
      <c r="L1131" s="21"/>
      <c r="M1131" s="21"/>
      <c r="N1131" s="21"/>
      <c r="O1131" s="21"/>
      <c r="P1131" s="21"/>
      <c r="Q1131" s="21"/>
      <c r="R1131" s="21"/>
      <c r="S1131" s="21"/>
    </row>
    <row r="1132" spans="9:19" customFormat="1" x14ac:dyDescent="0.2">
      <c r="I1132" s="21"/>
      <c r="J1132" s="21"/>
      <c r="K1132" s="21"/>
      <c r="L1132" s="21"/>
      <c r="M1132" s="21"/>
      <c r="N1132" s="21"/>
      <c r="O1132" s="21"/>
      <c r="P1132" s="21"/>
      <c r="Q1132" s="21"/>
      <c r="R1132" s="21"/>
      <c r="S1132" s="21"/>
    </row>
    <row r="1133" spans="9:19" customFormat="1" x14ac:dyDescent="0.2">
      <c r="I1133" s="21"/>
      <c r="J1133" s="21"/>
      <c r="K1133" s="21"/>
      <c r="L1133" s="21"/>
      <c r="M1133" s="21"/>
      <c r="N1133" s="21"/>
      <c r="O1133" s="21"/>
      <c r="P1133" s="21"/>
      <c r="Q1133" s="21"/>
      <c r="R1133" s="21"/>
      <c r="S1133" s="21"/>
    </row>
    <row r="1134" spans="9:19" customFormat="1" x14ac:dyDescent="0.2">
      <c r="I1134" s="21"/>
      <c r="J1134" s="21"/>
      <c r="K1134" s="21"/>
      <c r="L1134" s="21"/>
      <c r="M1134" s="21"/>
      <c r="N1134" s="21"/>
      <c r="O1134" s="21"/>
      <c r="P1134" s="21"/>
      <c r="Q1134" s="21"/>
      <c r="R1134" s="21"/>
      <c r="S1134" s="21"/>
    </row>
    <row r="1135" spans="9:19" customFormat="1" x14ac:dyDescent="0.2">
      <c r="I1135" s="21"/>
      <c r="J1135" s="21"/>
      <c r="K1135" s="21"/>
      <c r="L1135" s="21"/>
      <c r="M1135" s="21"/>
      <c r="N1135" s="21"/>
      <c r="O1135" s="21"/>
      <c r="P1135" s="21"/>
      <c r="Q1135" s="21"/>
      <c r="R1135" s="21"/>
      <c r="S1135" s="21"/>
    </row>
    <row r="1136" spans="9:19" customFormat="1" x14ac:dyDescent="0.2">
      <c r="I1136" s="21"/>
      <c r="J1136" s="21"/>
      <c r="K1136" s="21"/>
      <c r="L1136" s="21"/>
      <c r="M1136" s="21"/>
      <c r="N1136" s="21"/>
      <c r="O1136" s="21"/>
      <c r="P1136" s="21"/>
      <c r="Q1136" s="21"/>
      <c r="R1136" s="21"/>
      <c r="S1136" s="21"/>
    </row>
    <row r="1137" spans="9:19" customFormat="1" x14ac:dyDescent="0.2">
      <c r="I1137" s="21"/>
      <c r="J1137" s="21"/>
      <c r="K1137" s="21"/>
      <c r="L1137" s="21"/>
      <c r="M1137" s="21"/>
      <c r="N1137" s="21"/>
      <c r="O1137" s="21"/>
      <c r="P1137" s="21"/>
      <c r="Q1137" s="21"/>
      <c r="R1137" s="21"/>
      <c r="S1137" s="21"/>
    </row>
    <row r="1138" spans="9:19" customFormat="1" x14ac:dyDescent="0.2">
      <c r="I1138" s="21"/>
      <c r="J1138" s="21"/>
      <c r="K1138" s="21"/>
      <c r="L1138" s="21"/>
      <c r="M1138" s="21"/>
      <c r="N1138" s="21"/>
      <c r="O1138" s="21"/>
      <c r="P1138" s="21"/>
      <c r="Q1138" s="21"/>
      <c r="R1138" s="21"/>
      <c r="S1138" s="21"/>
    </row>
    <row r="1139" spans="9:19" customFormat="1" x14ac:dyDescent="0.2">
      <c r="I1139" s="21"/>
      <c r="J1139" s="21"/>
      <c r="K1139" s="21"/>
      <c r="L1139" s="21"/>
      <c r="M1139" s="21"/>
      <c r="N1139" s="21"/>
      <c r="O1139" s="21"/>
      <c r="P1139" s="21"/>
      <c r="Q1139" s="21"/>
      <c r="R1139" s="21"/>
      <c r="S1139" s="21"/>
    </row>
    <row r="1140" spans="9:19" customFormat="1" x14ac:dyDescent="0.2">
      <c r="I1140" s="21"/>
      <c r="J1140" s="21"/>
      <c r="K1140" s="21"/>
      <c r="L1140" s="21"/>
      <c r="M1140" s="21"/>
      <c r="N1140" s="21"/>
      <c r="O1140" s="21"/>
      <c r="P1140" s="21"/>
      <c r="Q1140" s="21"/>
      <c r="R1140" s="21"/>
      <c r="S1140" s="21"/>
    </row>
    <row r="1141" spans="9:19" customFormat="1" x14ac:dyDescent="0.2">
      <c r="I1141" s="21"/>
      <c r="J1141" s="21"/>
      <c r="K1141" s="21"/>
      <c r="L1141" s="21"/>
      <c r="M1141" s="21"/>
      <c r="N1141" s="21"/>
      <c r="O1141" s="21"/>
      <c r="P1141" s="21"/>
      <c r="Q1141" s="21"/>
      <c r="R1141" s="21"/>
      <c r="S1141" s="21"/>
    </row>
    <row r="1142" spans="9:19" customFormat="1" x14ac:dyDescent="0.2">
      <c r="I1142" s="21"/>
      <c r="J1142" s="21"/>
      <c r="K1142" s="21"/>
      <c r="L1142" s="21"/>
      <c r="M1142" s="21"/>
      <c r="N1142" s="21"/>
      <c r="O1142" s="21"/>
      <c r="P1142" s="21"/>
      <c r="Q1142" s="21"/>
      <c r="R1142" s="21"/>
      <c r="S1142" s="21"/>
    </row>
    <row r="1143" spans="9:19" customFormat="1" x14ac:dyDescent="0.2">
      <c r="I1143" s="21"/>
      <c r="J1143" s="21"/>
      <c r="K1143" s="21"/>
      <c r="L1143" s="21"/>
      <c r="M1143" s="21"/>
      <c r="N1143" s="21"/>
      <c r="O1143" s="21"/>
      <c r="P1143" s="21"/>
      <c r="Q1143" s="21"/>
      <c r="R1143" s="21"/>
      <c r="S1143" s="21"/>
    </row>
    <row r="1144" spans="9:19" customFormat="1" x14ac:dyDescent="0.2">
      <c r="I1144" s="21"/>
      <c r="J1144" s="21"/>
      <c r="K1144" s="21"/>
      <c r="L1144" s="21"/>
      <c r="M1144" s="21"/>
      <c r="N1144" s="21"/>
      <c r="O1144" s="21"/>
      <c r="P1144" s="21"/>
      <c r="Q1144" s="21"/>
      <c r="R1144" s="21"/>
      <c r="S1144" s="21"/>
    </row>
    <row r="1145" spans="9:19" customFormat="1" x14ac:dyDescent="0.2">
      <c r="I1145" s="21"/>
      <c r="J1145" s="21"/>
      <c r="K1145" s="21"/>
      <c r="L1145" s="21"/>
      <c r="M1145" s="21"/>
      <c r="N1145" s="21"/>
      <c r="O1145" s="21"/>
      <c r="P1145" s="21"/>
      <c r="Q1145" s="21"/>
      <c r="R1145" s="21"/>
      <c r="S1145" s="21"/>
    </row>
    <row r="1146" spans="9:19" customFormat="1" x14ac:dyDescent="0.2">
      <c r="I1146" s="21"/>
      <c r="J1146" s="21"/>
      <c r="K1146" s="21"/>
      <c r="L1146" s="21"/>
      <c r="M1146" s="21"/>
      <c r="N1146" s="21"/>
      <c r="O1146" s="21"/>
      <c r="P1146" s="21"/>
      <c r="Q1146" s="21"/>
      <c r="R1146" s="21"/>
      <c r="S1146" s="21"/>
    </row>
    <row r="1147" spans="9:19" customFormat="1" x14ac:dyDescent="0.2">
      <c r="I1147" s="21"/>
      <c r="J1147" s="21"/>
      <c r="K1147" s="21"/>
      <c r="L1147" s="21"/>
      <c r="M1147" s="21"/>
      <c r="N1147" s="21"/>
      <c r="O1147" s="21"/>
      <c r="P1147" s="21"/>
      <c r="Q1147" s="21"/>
      <c r="R1147" s="21"/>
      <c r="S1147" s="21"/>
    </row>
    <row r="1148" spans="9:19" customFormat="1" x14ac:dyDescent="0.2">
      <c r="I1148" s="21"/>
      <c r="J1148" s="21"/>
      <c r="K1148" s="21"/>
      <c r="L1148" s="21"/>
      <c r="M1148" s="21"/>
      <c r="N1148" s="21"/>
      <c r="O1148" s="21"/>
      <c r="P1148" s="21"/>
      <c r="Q1148" s="21"/>
      <c r="R1148" s="21"/>
      <c r="S1148" s="21"/>
    </row>
    <row r="1149" spans="9:19" customFormat="1" x14ac:dyDescent="0.2">
      <c r="I1149" s="21"/>
      <c r="J1149" s="21"/>
      <c r="K1149" s="21"/>
      <c r="L1149" s="21"/>
      <c r="M1149" s="21"/>
      <c r="N1149" s="21"/>
      <c r="O1149" s="21"/>
      <c r="P1149" s="21"/>
      <c r="Q1149" s="21"/>
      <c r="R1149" s="21"/>
      <c r="S1149" s="21"/>
    </row>
    <row r="1150" spans="9:19" customFormat="1" x14ac:dyDescent="0.2">
      <c r="I1150" s="21"/>
      <c r="J1150" s="21"/>
      <c r="K1150" s="21"/>
      <c r="L1150" s="21"/>
      <c r="M1150" s="21"/>
      <c r="N1150" s="21"/>
      <c r="O1150" s="21"/>
      <c r="P1150" s="21"/>
      <c r="Q1150" s="21"/>
      <c r="R1150" s="21"/>
      <c r="S1150" s="21"/>
    </row>
    <row r="1151" spans="9:19" customFormat="1" x14ac:dyDescent="0.2">
      <c r="I1151" s="21"/>
      <c r="J1151" s="21"/>
      <c r="K1151" s="21"/>
      <c r="L1151" s="21"/>
      <c r="M1151" s="21"/>
      <c r="N1151" s="21"/>
      <c r="O1151" s="21"/>
      <c r="P1151" s="21"/>
      <c r="Q1151" s="21"/>
      <c r="R1151" s="21"/>
      <c r="S1151" s="21"/>
    </row>
    <row r="1152" spans="9:19" customFormat="1" x14ac:dyDescent="0.2">
      <c r="I1152" s="21"/>
      <c r="J1152" s="21"/>
      <c r="K1152" s="21"/>
      <c r="L1152" s="21"/>
      <c r="M1152" s="21"/>
      <c r="N1152" s="21"/>
      <c r="O1152" s="21"/>
      <c r="P1152" s="21"/>
      <c r="Q1152" s="21"/>
      <c r="R1152" s="21"/>
      <c r="S1152" s="21"/>
    </row>
    <row r="1153" spans="9:19" customFormat="1" x14ac:dyDescent="0.2">
      <c r="I1153" s="21"/>
      <c r="J1153" s="21"/>
      <c r="K1153" s="21"/>
      <c r="L1153" s="21"/>
      <c r="M1153" s="21"/>
      <c r="N1153" s="21"/>
      <c r="O1153" s="21"/>
      <c r="P1153" s="21"/>
      <c r="Q1153" s="21"/>
      <c r="R1153" s="21"/>
      <c r="S1153" s="21"/>
    </row>
    <row r="1154" spans="9:19" customFormat="1" x14ac:dyDescent="0.2">
      <c r="I1154" s="21"/>
      <c r="J1154" s="21"/>
      <c r="K1154" s="21"/>
      <c r="L1154" s="21"/>
      <c r="M1154" s="21"/>
      <c r="N1154" s="21"/>
      <c r="O1154" s="21"/>
      <c r="P1154" s="21"/>
      <c r="Q1154" s="21"/>
      <c r="R1154" s="21"/>
      <c r="S1154" s="21"/>
    </row>
    <row r="1155" spans="9:19" customFormat="1" x14ac:dyDescent="0.2">
      <c r="I1155" s="21"/>
      <c r="J1155" s="21"/>
      <c r="K1155" s="21"/>
      <c r="L1155" s="21"/>
      <c r="M1155" s="21"/>
      <c r="N1155" s="21"/>
      <c r="O1155" s="21"/>
      <c r="P1155" s="21"/>
      <c r="Q1155" s="21"/>
      <c r="R1155" s="21"/>
      <c r="S1155" s="21"/>
    </row>
    <row r="1156" spans="9:19" customFormat="1" x14ac:dyDescent="0.2">
      <c r="I1156" s="21"/>
      <c r="J1156" s="21"/>
      <c r="K1156" s="21"/>
      <c r="L1156" s="21"/>
      <c r="M1156" s="21"/>
      <c r="N1156" s="21"/>
      <c r="O1156" s="21"/>
      <c r="P1156" s="21"/>
      <c r="Q1156" s="21"/>
      <c r="R1156" s="21"/>
      <c r="S1156" s="21"/>
    </row>
    <row r="1157" spans="9:19" customFormat="1" x14ac:dyDescent="0.2">
      <c r="I1157" s="21"/>
      <c r="J1157" s="21"/>
      <c r="K1157" s="21"/>
      <c r="L1157" s="21"/>
      <c r="M1157" s="21"/>
      <c r="N1157" s="21"/>
      <c r="O1157" s="21"/>
      <c r="P1157" s="21"/>
      <c r="Q1157" s="21"/>
      <c r="R1157" s="21"/>
      <c r="S1157" s="21"/>
    </row>
    <row r="1158" spans="9:19" customFormat="1" x14ac:dyDescent="0.2">
      <c r="I1158" s="21"/>
      <c r="J1158" s="21"/>
      <c r="K1158" s="21"/>
      <c r="L1158" s="21"/>
      <c r="M1158" s="21"/>
      <c r="N1158" s="21"/>
      <c r="O1158" s="21"/>
      <c r="P1158" s="21"/>
      <c r="Q1158" s="21"/>
      <c r="R1158" s="21"/>
      <c r="S1158" s="21"/>
    </row>
    <row r="1159" spans="9:19" customFormat="1" x14ac:dyDescent="0.2">
      <c r="I1159" s="21"/>
      <c r="J1159" s="21"/>
      <c r="K1159" s="21"/>
      <c r="L1159" s="21"/>
      <c r="M1159" s="21"/>
      <c r="N1159" s="21"/>
      <c r="O1159" s="21"/>
      <c r="P1159" s="21"/>
      <c r="Q1159" s="21"/>
      <c r="R1159" s="21"/>
      <c r="S1159" s="21"/>
    </row>
    <row r="1160" spans="9:19" customFormat="1" x14ac:dyDescent="0.2">
      <c r="I1160" s="21"/>
      <c r="J1160" s="21"/>
      <c r="K1160" s="21"/>
      <c r="L1160" s="21"/>
      <c r="M1160" s="21"/>
      <c r="N1160" s="21"/>
      <c r="O1160" s="21"/>
      <c r="P1160" s="21"/>
      <c r="Q1160" s="21"/>
      <c r="R1160" s="21"/>
      <c r="S1160" s="21"/>
    </row>
    <row r="1161" spans="9:19" customFormat="1" x14ac:dyDescent="0.2">
      <c r="I1161" s="21"/>
      <c r="J1161" s="21"/>
      <c r="K1161" s="21"/>
      <c r="L1161" s="21"/>
      <c r="M1161" s="21"/>
      <c r="N1161" s="21"/>
      <c r="O1161" s="21"/>
      <c r="P1161" s="21"/>
      <c r="Q1161" s="21"/>
      <c r="R1161" s="21"/>
      <c r="S1161" s="21"/>
    </row>
    <row r="1162" spans="9:19" customFormat="1" x14ac:dyDescent="0.2">
      <c r="I1162" s="21"/>
      <c r="J1162" s="21"/>
      <c r="K1162" s="21"/>
      <c r="L1162" s="21"/>
      <c r="M1162" s="21"/>
      <c r="N1162" s="21"/>
      <c r="O1162" s="21"/>
      <c r="P1162" s="21"/>
      <c r="Q1162" s="21"/>
      <c r="R1162" s="21"/>
      <c r="S1162" s="21"/>
    </row>
    <row r="1163" spans="9:19" customFormat="1" x14ac:dyDescent="0.2">
      <c r="I1163" s="21"/>
      <c r="J1163" s="21"/>
      <c r="K1163" s="21"/>
      <c r="L1163" s="21"/>
      <c r="M1163" s="21"/>
      <c r="N1163" s="21"/>
      <c r="O1163" s="21"/>
      <c r="P1163" s="21"/>
      <c r="Q1163" s="21"/>
      <c r="R1163" s="21"/>
      <c r="S1163" s="21"/>
    </row>
    <row r="1164" spans="9:19" customFormat="1" x14ac:dyDescent="0.2">
      <c r="I1164" s="21"/>
      <c r="J1164" s="21"/>
      <c r="K1164" s="21"/>
      <c r="L1164" s="21"/>
      <c r="M1164" s="21"/>
      <c r="N1164" s="21"/>
      <c r="O1164" s="21"/>
      <c r="P1164" s="21"/>
      <c r="Q1164" s="21"/>
      <c r="R1164" s="21"/>
      <c r="S1164" s="21"/>
    </row>
    <row r="1165" spans="9:19" customFormat="1" x14ac:dyDescent="0.2">
      <c r="I1165" s="21"/>
      <c r="J1165" s="21"/>
      <c r="K1165" s="21"/>
      <c r="L1165" s="21"/>
      <c r="M1165" s="21"/>
      <c r="N1165" s="21"/>
      <c r="O1165" s="21"/>
      <c r="P1165" s="21"/>
      <c r="Q1165" s="21"/>
      <c r="R1165" s="21"/>
      <c r="S1165" s="21"/>
    </row>
    <row r="1166" spans="9:19" customFormat="1" x14ac:dyDescent="0.2">
      <c r="I1166" s="21"/>
      <c r="J1166" s="21"/>
      <c r="K1166" s="21"/>
      <c r="L1166" s="21"/>
      <c r="M1166" s="21"/>
      <c r="N1166" s="21"/>
      <c r="O1166" s="21"/>
      <c r="P1166" s="21"/>
      <c r="Q1166" s="21"/>
      <c r="R1166" s="21"/>
      <c r="S1166" s="21"/>
    </row>
    <row r="1167" spans="9:19" customFormat="1" x14ac:dyDescent="0.2">
      <c r="I1167" s="21"/>
      <c r="J1167" s="21"/>
      <c r="K1167" s="21"/>
      <c r="L1167" s="21"/>
      <c r="M1167" s="21"/>
      <c r="N1167" s="21"/>
      <c r="O1167" s="21"/>
      <c r="P1167" s="21"/>
      <c r="Q1167" s="21"/>
      <c r="R1167" s="21"/>
      <c r="S1167" s="21"/>
    </row>
    <row r="1168" spans="9:19" customFormat="1" x14ac:dyDescent="0.2">
      <c r="I1168" s="21"/>
      <c r="J1168" s="21"/>
      <c r="K1168" s="21"/>
      <c r="L1168" s="21"/>
      <c r="M1168" s="21"/>
      <c r="N1168" s="21"/>
      <c r="O1168" s="21"/>
      <c r="P1168" s="21"/>
      <c r="Q1168" s="21"/>
      <c r="R1168" s="21"/>
      <c r="S1168" s="21"/>
    </row>
    <row r="1169" spans="9:19" customFormat="1" x14ac:dyDescent="0.2">
      <c r="I1169" s="21"/>
      <c r="J1169" s="21"/>
      <c r="K1169" s="21"/>
      <c r="L1169" s="21"/>
      <c r="M1169" s="21"/>
      <c r="N1169" s="21"/>
      <c r="O1169" s="21"/>
      <c r="P1169" s="21"/>
      <c r="Q1169" s="21"/>
      <c r="R1169" s="21"/>
      <c r="S1169" s="21"/>
    </row>
    <row r="1170" spans="9:19" customFormat="1" x14ac:dyDescent="0.2">
      <c r="I1170" s="21"/>
      <c r="J1170" s="21"/>
      <c r="K1170" s="21"/>
      <c r="L1170" s="21"/>
      <c r="M1170" s="21"/>
      <c r="N1170" s="21"/>
      <c r="O1170" s="21"/>
      <c r="P1170" s="21"/>
      <c r="Q1170" s="21"/>
      <c r="R1170" s="21"/>
      <c r="S1170" s="21"/>
    </row>
    <row r="1171" spans="9:19" customFormat="1" x14ac:dyDescent="0.2">
      <c r="I1171" s="21"/>
      <c r="J1171" s="21"/>
      <c r="K1171" s="21"/>
      <c r="L1171" s="21"/>
      <c r="M1171" s="21"/>
      <c r="N1171" s="21"/>
      <c r="O1171" s="21"/>
      <c r="P1171" s="21"/>
      <c r="Q1171" s="21"/>
      <c r="R1171" s="21"/>
      <c r="S1171" s="21"/>
    </row>
    <row r="1172" spans="9:19" customFormat="1" x14ac:dyDescent="0.2">
      <c r="I1172" s="21"/>
      <c r="J1172" s="21"/>
      <c r="K1172" s="21"/>
      <c r="L1172" s="21"/>
      <c r="M1172" s="21"/>
      <c r="N1172" s="21"/>
      <c r="O1172" s="21"/>
      <c r="P1172" s="21"/>
      <c r="Q1172" s="21"/>
      <c r="R1172" s="21"/>
      <c r="S1172" s="21"/>
    </row>
    <row r="1173" spans="9:19" customFormat="1" x14ac:dyDescent="0.2">
      <c r="I1173" s="21"/>
      <c r="J1173" s="21"/>
      <c r="K1173" s="21"/>
      <c r="L1173" s="21"/>
      <c r="M1173" s="21"/>
      <c r="N1173" s="21"/>
      <c r="O1173" s="21"/>
      <c r="P1173" s="21"/>
      <c r="Q1173" s="21"/>
      <c r="R1173" s="21"/>
      <c r="S1173" s="21"/>
    </row>
    <row r="1174" spans="9:19" customFormat="1" x14ac:dyDescent="0.2">
      <c r="I1174" s="21"/>
      <c r="J1174" s="21"/>
      <c r="K1174" s="21"/>
      <c r="L1174" s="21"/>
      <c r="M1174" s="21"/>
      <c r="N1174" s="21"/>
      <c r="O1174" s="21"/>
      <c r="P1174" s="21"/>
      <c r="Q1174" s="21"/>
      <c r="R1174" s="21"/>
      <c r="S1174" s="21"/>
    </row>
    <row r="1175" spans="9:19" customFormat="1" x14ac:dyDescent="0.2">
      <c r="I1175" s="21"/>
      <c r="J1175" s="21"/>
      <c r="K1175" s="21"/>
      <c r="L1175" s="21"/>
      <c r="M1175" s="21"/>
      <c r="N1175" s="21"/>
      <c r="O1175" s="21"/>
      <c r="P1175" s="21"/>
      <c r="Q1175" s="21"/>
      <c r="R1175" s="21"/>
      <c r="S1175" s="21"/>
    </row>
    <row r="1176" spans="9:19" customFormat="1" x14ac:dyDescent="0.2">
      <c r="I1176" s="21"/>
      <c r="J1176" s="21"/>
      <c r="K1176" s="21"/>
      <c r="L1176" s="21"/>
      <c r="M1176" s="21"/>
      <c r="N1176" s="21"/>
      <c r="O1176" s="21"/>
      <c r="P1176" s="21"/>
      <c r="Q1176" s="21"/>
      <c r="R1176" s="21"/>
      <c r="S1176" s="21"/>
    </row>
    <row r="1177" spans="9:19" customFormat="1" x14ac:dyDescent="0.2">
      <c r="I1177" s="21"/>
      <c r="J1177" s="21"/>
      <c r="K1177" s="21"/>
      <c r="L1177" s="21"/>
      <c r="M1177" s="21"/>
      <c r="N1177" s="21"/>
      <c r="O1177" s="21"/>
      <c r="P1177" s="21"/>
      <c r="Q1177" s="21"/>
      <c r="R1177" s="21"/>
      <c r="S1177" s="21"/>
    </row>
    <row r="1178" spans="9:19" customFormat="1" x14ac:dyDescent="0.2">
      <c r="I1178" s="21"/>
      <c r="J1178" s="21"/>
      <c r="K1178" s="21"/>
      <c r="L1178" s="21"/>
      <c r="M1178" s="21"/>
      <c r="N1178" s="21"/>
      <c r="O1178" s="21"/>
      <c r="P1178" s="21"/>
      <c r="Q1178" s="21"/>
      <c r="R1178" s="21"/>
      <c r="S1178" s="21"/>
    </row>
    <row r="1179" spans="9:19" customFormat="1" x14ac:dyDescent="0.2">
      <c r="I1179" s="21"/>
      <c r="J1179" s="21"/>
      <c r="K1179" s="21"/>
      <c r="L1179" s="21"/>
      <c r="M1179" s="21"/>
      <c r="N1179" s="21"/>
      <c r="O1179" s="21"/>
      <c r="P1179" s="21"/>
      <c r="Q1179" s="21"/>
      <c r="R1179" s="21"/>
      <c r="S1179" s="21"/>
    </row>
    <row r="1180" spans="9:19" customFormat="1" x14ac:dyDescent="0.2">
      <c r="I1180" s="21"/>
      <c r="J1180" s="21"/>
      <c r="K1180" s="21"/>
      <c r="L1180" s="21"/>
      <c r="M1180" s="21"/>
      <c r="N1180" s="21"/>
      <c r="O1180" s="21"/>
      <c r="P1180" s="21"/>
      <c r="Q1180" s="21"/>
      <c r="R1180" s="21"/>
      <c r="S1180" s="21"/>
    </row>
    <row r="1181" spans="9:19" customFormat="1" x14ac:dyDescent="0.2">
      <c r="I1181" s="21"/>
      <c r="J1181" s="21"/>
      <c r="K1181" s="21"/>
      <c r="L1181" s="21"/>
      <c r="M1181" s="21"/>
      <c r="N1181" s="21"/>
      <c r="O1181" s="21"/>
      <c r="P1181" s="21"/>
      <c r="Q1181" s="21"/>
      <c r="R1181" s="21"/>
      <c r="S1181" s="21"/>
    </row>
    <row r="1182" spans="9:19" customFormat="1" x14ac:dyDescent="0.2">
      <c r="I1182" s="21"/>
      <c r="J1182" s="21"/>
      <c r="K1182" s="21"/>
      <c r="L1182" s="21"/>
      <c r="M1182" s="21"/>
      <c r="N1182" s="21"/>
      <c r="O1182" s="21"/>
      <c r="P1182" s="21"/>
      <c r="Q1182" s="21"/>
      <c r="R1182" s="21"/>
      <c r="S1182" s="21"/>
    </row>
    <row r="1183" spans="9:19" customFormat="1" x14ac:dyDescent="0.2">
      <c r="I1183" s="21"/>
      <c r="J1183" s="21"/>
      <c r="K1183" s="21"/>
      <c r="L1183" s="21"/>
      <c r="M1183" s="21"/>
      <c r="N1183" s="21"/>
      <c r="O1183" s="21"/>
      <c r="P1183" s="21"/>
      <c r="Q1183" s="21"/>
      <c r="R1183" s="21"/>
      <c r="S1183" s="21"/>
    </row>
    <row r="1184" spans="9:19" customFormat="1" x14ac:dyDescent="0.2">
      <c r="I1184" s="21"/>
      <c r="J1184" s="21"/>
      <c r="K1184" s="21"/>
      <c r="L1184" s="21"/>
      <c r="M1184" s="21"/>
      <c r="N1184" s="21"/>
      <c r="O1184" s="21"/>
      <c r="P1184" s="21"/>
      <c r="Q1184" s="21"/>
      <c r="R1184" s="21"/>
      <c r="S1184" s="21"/>
    </row>
    <row r="1185" spans="9:19" customFormat="1" x14ac:dyDescent="0.2">
      <c r="I1185" s="21"/>
      <c r="J1185" s="21"/>
      <c r="K1185" s="21"/>
      <c r="L1185" s="21"/>
      <c r="M1185" s="21"/>
      <c r="N1185" s="21"/>
      <c r="O1185" s="21"/>
      <c r="P1185" s="21"/>
      <c r="Q1185" s="21"/>
      <c r="R1185" s="21"/>
      <c r="S1185" s="21"/>
    </row>
    <row r="1186" spans="9:19" customFormat="1" x14ac:dyDescent="0.2">
      <c r="I1186" s="21"/>
      <c r="J1186" s="21"/>
      <c r="K1186" s="21"/>
      <c r="L1186" s="21"/>
      <c r="M1186" s="21"/>
      <c r="N1186" s="21"/>
      <c r="O1186" s="21"/>
      <c r="P1186" s="21"/>
      <c r="Q1186" s="21"/>
      <c r="R1186" s="21"/>
      <c r="S1186" s="21"/>
    </row>
    <row r="1187" spans="9:19" customFormat="1" x14ac:dyDescent="0.2">
      <c r="I1187" s="21"/>
      <c r="J1187" s="21"/>
      <c r="K1187" s="21"/>
      <c r="L1187" s="21"/>
      <c r="M1187" s="21"/>
      <c r="N1187" s="21"/>
      <c r="O1187" s="21"/>
      <c r="P1187" s="21"/>
      <c r="Q1187" s="21"/>
      <c r="R1187" s="21"/>
      <c r="S1187" s="21"/>
    </row>
    <row r="1188" spans="9:19" customFormat="1" x14ac:dyDescent="0.2">
      <c r="I1188" s="21"/>
      <c r="J1188" s="21"/>
      <c r="K1188" s="21"/>
      <c r="L1188" s="21"/>
      <c r="M1188" s="21"/>
      <c r="N1188" s="21"/>
      <c r="O1188" s="21"/>
      <c r="P1188" s="21"/>
      <c r="Q1188" s="21"/>
      <c r="R1188" s="21"/>
      <c r="S1188" s="21"/>
    </row>
    <row r="1189" spans="9:19" customFormat="1" x14ac:dyDescent="0.2">
      <c r="I1189" s="21"/>
      <c r="J1189" s="21"/>
      <c r="K1189" s="21"/>
      <c r="L1189" s="21"/>
      <c r="M1189" s="21"/>
      <c r="N1189" s="21"/>
      <c r="O1189" s="21"/>
      <c r="P1189" s="21"/>
      <c r="Q1189" s="21"/>
      <c r="R1189" s="21"/>
      <c r="S1189" s="21"/>
    </row>
    <row r="1190" spans="9:19" customFormat="1" x14ac:dyDescent="0.2">
      <c r="I1190" s="21"/>
      <c r="J1190" s="21"/>
      <c r="K1190" s="21"/>
      <c r="L1190" s="21"/>
      <c r="M1190" s="21"/>
      <c r="N1190" s="21"/>
      <c r="O1190" s="21"/>
      <c r="P1190" s="21"/>
      <c r="Q1190" s="21"/>
      <c r="R1190" s="21"/>
      <c r="S1190" s="21"/>
    </row>
    <row r="1191" spans="9:19" customFormat="1" x14ac:dyDescent="0.2">
      <c r="I1191" s="21"/>
      <c r="J1191" s="21"/>
      <c r="K1191" s="21"/>
      <c r="L1191" s="21"/>
      <c r="M1191" s="21"/>
      <c r="N1191" s="21"/>
      <c r="O1191" s="21"/>
      <c r="P1191" s="21"/>
      <c r="Q1191" s="21"/>
      <c r="R1191" s="21"/>
      <c r="S1191" s="21"/>
    </row>
    <row r="1192" spans="9:19" customFormat="1" x14ac:dyDescent="0.2">
      <c r="I1192" s="21"/>
      <c r="J1192" s="21"/>
      <c r="K1192" s="21"/>
      <c r="L1192" s="21"/>
      <c r="M1192" s="21"/>
      <c r="N1192" s="21"/>
      <c r="O1192" s="21"/>
      <c r="P1192" s="21"/>
      <c r="Q1192" s="21"/>
      <c r="R1192" s="21"/>
      <c r="S1192" s="21"/>
    </row>
    <row r="1193" spans="9:19" customFormat="1" x14ac:dyDescent="0.2">
      <c r="I1193" s="21"/>
      <c r="J1193" s="21"/>
      <c r="K1193" s="21"/>
      <c r="L1193" s="21"/>
      <c r="M1193" s="21"/>
      <c r="N1193" s="21"/>
      <c r="O1193" s="21"/>
      <c r="P1193" s="21"/>
      <c r="Q1193" s="21"/>
      <c r="R1193" s="21"/>
      <c r="S1193" s="21"/>
    </row>
    <row r="1194" spans="9:19" customFormat="1" x14ac:dyDescent="0.2">
      <c r="I1194" s="21"/>
      <c r="J1194" s="21"/>
      <c r="K1194" s="21"/>
      <c r="L1194" s="21"/>
      <c r="M1194" s="21"/>
      <c r="N1194" s="21"/>
      <c r="O1194" s="21"/>
      <c r="P1194" s="21"/>
      <c r="Q1194" s="21"/>
      <c r="R1194" s="21"/>
      <c r="S1194" s="21"/>
    </row>
    <row r="1195" spans="9:19" customFormat="1" x14ac:dyDescent="0.2">
      <c r="I1195" s="21"/>
      <c r="J1195" s="21"/>
      <c r="K1195" s="21"/>
      <c r="L1195" s="21"/>
      <c r="M1195" s="21"/>
      <c r="N1195" s="21"/>
      <c r="O1195" s="21"/>
      <c r="P1195" s="21"/>
      <c r="Q1195" s="21"/>
      <c r="R1195" s="21"/>
      <c r="S1195" s="21"/>
    </row>
    <row r="1196" spans="9:19" customFormat="1" x14ac:dyDescent="0.2">
      <c r="I1196" s="21"/>
      <c r="J1196" s="21"/>
      <c r="K1196" s="21"/>
      <c r="L1196" s="21"/>
      <c r="M1196" s="21"/>
      <c r="N1196" s="21"/>
      <c r="O1196" s="21"/>
      <c r="P1196" s="21"/>
      <c r="Q1196" s="21"/>
      <c r="R1196" s="21"/>
      <c r="S1196" s="21"/>
    </row>
    <row r="1197" spans="9:19" customFormat="1" x14ac:dyDescent="0.2">
      <c r="I1197" s="21"/>
      <c r="J1197" s="21"/>
      <c r="K1197" s="21"/>
      <c r="L1197" s="21"/>
      <c r="M1197" s="21"/>
      <c r="N1197" s="21"/>
      <c r="O1197" s="21"/>
      <c r="P1197" s="21"/>
      <c r="Q1197" s="21"/>
      <c r="R1197" s="21"/>
      <c r="S1197" s="21"/>
    </row>
    <row r="1198" spans="9:19" customFormat="1" x14ac:dyDescent="0.2">
      <c r="I1198" s="21"/>
      <c r="J1198" s="21"/>
      <c r="K1198" s="21"/>
      <c r="L1198" s="21"/>
      <c r="M1198" s="21"/>
      <c r="N1198" s="21"/>
      <c r="O1198" s="21"/>
      <c r="P1198" s="21"/>
      <c r="Q1198" s="21"/>
      <c r="R1198" s="21"/>
      <c r="S1198" s="21"/>
    </row>
    <row r="1199" spans="9:19" customFormat="1" x14ac:dyDescent="0.2">
      <c r="I1199" s="21"/>
      <c r="J1199" s="21"/>
      <c r="K1199" s="21"/>
      <c r="L1199" s="21"/>
      <c r="M1199" s="21"/>
      <c r="N1199" s="21"/>
      <c r="O1199" s="21"/>
      <c r="P1199" s="21"/>
      <c r="Q1199" s="21"/>
      <c r="R1199" s="21"/>
      <c r="S1199" s="21"/>
    </row>
    <row r="1200" spans="9:19" customFormat="1" x14ac:dyDescent="0.2">
      <c r="I1200" s="21"/>
      <c r="J1200" s="21"/>
      <c r="K1200" s="21"/>
      <c r="L1200" s="21"/>
      <c r="M1200" s="21"/>
      <c r="N1200" s="21"/>
      <c r="O1200" s="21"/>
      <c r="P1200" s="21"/>
      <c r="Q1200" s="21"/>
      <c r="R1200" s="21"/>
      <c r="S1200" s="21"/>
    </row>
    <row r="1201" spans="9:19" customFormat="1" x14ac:dyDescent="0.2">
      <c r="I1201" s="21"/>
      <c r="J1201" s="21"/>
      <c r="K1201" s="21"/>
      <c r="L1201" s="21"/>
      <c r="M1201" s="21"/>
      <c r="N1201" s="21"/>
      <c r="O1201" s="21"/>
      <c r="P1201" s="21"/>
      <c r="Q1201" s="21"/>
      <c r="R1201" s="21"/>
      <c r="S1201" s="21"/>
    </row>
    <row r="1202" spans="9:19" customFormat="1" x14ac:dyDescent="0.2">
      <c r="I1202" s="21"/>
      <c r="J1202" s="21"/>
      <c r="K1202" s="21"/>
      <c r="L1202" s="21"/>
      <c r="M1202" s="21"/>
      <c r="N1202" s="21"/>
      <c r="O1202" s="21"/>
      <c r="P1202" s="21"/>
      <c r="Q1202" s="21"/>
      <c r="R1202" s="21"/>
      <c r="S1202" s="21"/>
    </row>
    <row r="1203" spans="9:19" customFormat="1" x14ac:dyDescent="0.2">
      <c r="I1203" s="21"/>
      <c r="J1203" s="21"/>
      <c r="K1203" s="21"/>
      <c r="L1203" s="21"/>
      <c r="M1203" s="21"/>
      <c r="N1203" s="21"/>
      <c r="O1203" s="21"/>
      <c r="P1203" s="21"/>
      <c r="Q1203" s="21"/>
      <c r="R1203" s="21"/>
      <c r="S1203" s="21"/>
    </row>
    <row r="1204" spans="9:19" customFormat="1" x14ac:dyDescent="0.2">
      <c r="I1204" s="21"/>
      <c r="J1204" s="21"/>
      <c r="K1204" s="21"/>
      <c r="L1204" s="21"/>
      <c r="M1204" s="21"/>
      <c r="N1204" s="21"/>
      <c r="O1204" s="21"/>
      <c r="P1204" s="21"/>
      <c r="Q1204" s="21"/>
      <c r="R1204" s="21"/>
      <c r="S1204" s="21"/>
    </row>
    <row r="1205" spans="9:19" customFormat="1" x14ac:dyDescent="0.2">
      <c r="I1205" s="21"/>
      <c r="J1205" s="21"/>
      <c r="K1205" s="21"/>
      <c r="L1205" s="21"/>
      <c r="M1205" s="21"/>
      <c r="N1205" s="21"/>
      <c r="O1205" s="21"/>
      <c r="P1205" s="21"/>
      <c r="Q1205" s="21"/>
      <c r="R1205" s="21"/>
      <c r="S1205" s="21"/>
    </row>
    <row r="1206" spans="9:19" customFormat="1" x14ac:dyDescent="0.2">
      <c r="I1206" s="21"/>
      <c r="J1206" s="21"/>
      <c r="K1206" s="21"/>
      <c r="L1206" s="21"/>
      <c r="M1206" s="21"/>
      <c r="N1206" s="21"/>
      <c r="O1206" s="21"/>
      <c r="P1206" s="21"/>
      <c r="Q1206" s="21"/>
      <c r="R1206" s="21"/>
      <c r="S1206" s="21"/>
    </row>
    <row r="1207" spans="9:19" customFormat="1" x14ac:dyDescent="0.2">
      <c r="I1207" s="21"/>
      <c r="J1207" s="21"/>
      <c r="K1207" s="21"/>
      <c r="L1207" s="21"/>
      <c r="M1207" s="21"/>
      <c r="N1207" s="21"/>
      <c r="O1207" s="21"/>
      <c r="P1207" s="21"/>
      <c r="Q1207" s="21"/>
      <c r="R1207" s="21"/>
      <c r="S1207" s="21"/>
    </row>
    <row r="1208" spans="9:19" customFormat="1" x14ac:dyDescent="0.2">
      <c r="I1208" s="21"/>
      <c r="J1208" s="21"/>
      <c r="K1208" s="21"/>
      <c r="L1208" s="21"/>
      <c r="M1208" s="21"/>
      <c r="N1208" s="21"/>
      <c r="O1208" s="21"/>
      <c r="P1208" s="21"/>
      <c r="Q1208" s="21"/>
      <c r="R1208" s="21"/>
      <c r="S1208" s="21"/>
    </row>
    <row r="1209" spans="9:19" customFormat="1" x14ac:dyDescent="0.2">
      <c r="I1209" s="21"/>
      <c r="J1209" s="21"/>
      <c r="K1209" s="21"/>
      <c r="L1209" s="21"/>
      <c r="M1209" s="21"/>
      <c r="N1209" s="21"/>
      <c r="O1209" s="21"/>
      <c r="P1209" s="21"/>
      <c r="Q1209" s="21"/>
      <c r="R1209" s="21"/>
      <c r="S1209" s="21"/>
    </row>
    <row r="1210" spans="9:19" customFormat="1" x14ac:dyDescent="0.2">
      <c r="I1210" s="21"/>
      <c r="J1210" s="21"/>
      <c r="K1210" s="21"/>
      <c r="L1210" s="21"/>
      <c r="M1210" s="21"/>
      <c r="N1210" s="21"/>
      <c r="O1210" s="21"/>
      <c r="P1210" s="21"/>
      <c r="Q1210" s="21"/>
      <c r="R1210" s="21"/>
      <c r="S1210" s="21"/>
    </row>
    <row r="1211" spans="9:19" customFormat="1" x14ac:dyDescent="0.2">
      <c r="I1211" s="21"/>
      <c r="J1211" s="21"/>
      <c r="K1211" s="21"/>
      <c r="L1211" s="21"/>
      <c r="M1211" s="21"/>
      <c r="N1211" s="21"/>
      <c r="O1211" s="21"/>
      <c r="P1211" s="21"/>
      <c r="Q1211" s="21"/>
      <c r="R1211" s="21"/>
      <c r="S1211" s="21"/>
    </row>
    <row r="1212" spans="9:19" customFormat="1" x14ac:dyDescent="0.2">
      <c r="I1212" s="21"/>
      <c r="J1212" s="21"/>
      <c r="K1212" s="21"/>
      <c r="L1212" s="21"/>
      <c r="M1212" s="21"/>
      <c r="N1212" s="21"/>
      <c r="O1212" s="21"/>
      <c r="P1212" s="21"/>
      <c r="Q1212" s="21"/>
      <c r="R1212" s="21"/>
      <c r="S1212" s="21"/>
    </row>
    <row r="1213" spans="9:19" customFormat="1" x14ac:dyDescent="0.2">
      <c r="I1213" s="21"/>
      <c r="J1213" s="21"/>
      <c r="K1213" s="21"/>
      <c r="L1213" s="21"/>
      <c r="M1213" s="21"/>
      <c r="N1213" s="21"/>
      <c r="O1213" s="21"/>
      <c r="P1213" s="21"/>
      <c r="Q1213" s="21"/>
      <c r="R1213" s="21"/>
      <c r="S1213" s="21"/>
    </row>
    <row r="1214" spans="9:19" customFormat="1" x14ac:dyDescent="0.2">
      <c r="I1214" s="21"/>
      <c r="J1214" s="21"/>
      <c r="K1214" s="21"/>
      <c r="L1214" s="21"/>
      <c r="M1214" s="21"/>
      <c r="N1214" s="21"/>
      <c r="O1214" s="21"/>
      <c r="P1214" s="21"/>
      <c r="Q1214" s="21"/>
      <c r="R1214" s="21"/>
      <c r="S1214" s="21"/>
    </row>
    <row r="1215" spans="9:19" customFormat="1" x14ac:dyDescent="0.2">
      <c r="I1215" s="21"/>
      <c r="J1215" s="21"/>
      <c r="K1215" s="21"/>
      <c r="L1215" s="21"/>
      <c r="M1215" s="21"/>
      <c r="N1215" s="21"/>
      <c r="O1215" s="21"/>
      <c r="P1215" s="21"/>
      <c r="Q1215" s="21"/>
      <c r="R1215" s="21"/>
      <c r="S1215" s="21"/>
    </row>
    <row r="1216" spans="9:19" customFormat="1" x14ac:dyDescent="0.2">
      <c r="I1216" s="21"/>
      <c r="J1216" s="21"/>
      <c r="K1216" s="21"/>
      <c r="L1216" s="21"/>
      <c r="M1216" s="21"/>
      <c r="N1216" s="21"/>
      <c r="O1216" s="21"/>
      <c r="P1216" s="21"/>
      <c r="Q1216" s="21"/>
      <c r="R1216" s="21"/>
      <c r="S1216" s="21"/>
    </row>
    <row r="1217" spans="9:19" customFormat="1" x14ac:dyDescent="0.2">
      <c r="I1217" s="21"/>
      <c r="J1217" s="21"/>
      <c r="K1217" s="21"/>
      <c r="L1217" s="21"/>
      <c r="M1217" s="21"/>
      <c r="N1217" s="21"/>
      <c r="O1217" s="21"/>
      <c r="P1217" s="21"/>
      <c r="Q1217" s="21"/>
      <c r="R1217" s="21"/>
      <c r="S1217" s="21"/>
    </row>
    <row r="1218" spans="9:19" customFormat="1" x14ac:dyDescent="0.2">
      <c r="I1218" s="21"/>
      <c r="J1218" s="21"/>
      <c r="K1218" s="21"/>
      <c r="L1218" s="21"/>
      <c r="M1218" s="21"/>
      <c r="N1218" s="21"/>
      <c r="O1218" s="21"/>
      <c r="P1218" s="21"/>
      <c r="Q1218" s="21"/>
      <c r="R1218" s="21"/>
      <c r="S1218" s="21"/>
    </row>
    <row r="1219" spans="9:19" customFormat="1" x14ac:dyDescent="0.2">
      <c r="I1219" s="21"/>
      <c r="J1219" s="21"/>
      <c r="K1219" s="21"/>
      <c r="L1219" s="21"/>
      <c r="M1219" s="21"/>
      <c r="N1219" s="21"/>
      <c r="O1219" s="21"/>
      <c r="P1219" s="21"/>
      <c r="Q1219" s="21"/>
      <c r="R1219" s="21"/>
      <c r="S1219" s="21"/>
    </row>
    <row r="1220" spans="9:19" customFormat="1" x14ac:dyDescent="0.2">
      <c r="I1220" s="21"/>
      <c r="J1220" s="21"/>
      <c r="K1220" s="21"/>
      <c r="L1220" s="21"/>
      <c r="M1220" s="21"/>
      <c r="N1220" s="21"/>
      <c r="O1220" s="21"/>
      <c r="P1220" s="21"/>
      <c r="Q1220" s="21"/>
      <c r="R1220" s="21"/>
      <c r="S1220" s="21"/>
    </row>
    <row r="1221" spans="9:19" customFormat="1" x14ac:dyDescent="0.2">
      <c r="I1221" s="21"/>
      <c r="J1221" s="21"/>
      <c r="K1221" s="21"/>
      <c r="L1221" s="21"/>
      <c r="M1221" s="21"/>
      <c r="N1221" s="21"/>
      <c r="O1221" s="21"/>
      <c r="P1221" s="21"/>
      <c r="Q1221" s="21"/>
      <c r="R1221" s="21"/>
      <c r="S1221" s="21"/>
    </row>
    <row r="1222" spans="9:19" customFormat="1" x14ac:dyDescent="0.2">
      <c r="I1222" s="21"/>
      <c r="J1222" s="21"/>
      <c r="K1222" s="21"/>
      <c r="L1222" s="21"/>
      <c r="M1222" s="21"/>
      <c r="N1222" s="21"/>
      <c r="O1222" s="21"/>
      <c r="P1222" s="21"/>
      <c r="Q1222" s="21"/>
      <c r="R1222" s="21"/>
      <c r="S1222" s="21"/>
    </row>
    <row r="1223" spans="9:19" customFormat="1" x14ac:dyDescent="0.2">
      <c r="I1223" s="21"/>
      <c r="J1223" s="21"/>
      <c r="K1223" s="21"/>
      <c r="L1223" s="21"/>
      <c r="M1223" s="21"/>
      <c r="N1223" s="21"/>
      <c r="O1223" s="21"/>
      <c r="P1223" s="21"/>
      <c r="Q1223" s="21"/>
      <c r="R1223" s="21"/>
      <c r="S1223" s="21"/>
    </row>
    <row r="1224" spans="9:19" customFormat="1" x14ac:dyDescent="0.2">
      <c r="I1224" s="21"/>
      <c r="J1224" s="21"/>
      <c r="K1224" s="21"/>
      <c r="L1224" s="21"/>
      <c r="M1224" s="21"/>
      <c r="N1224" s="21"/>
      <c r="O1224" s="21"/>
      <c r="P1224" s="21"/>
      <c r="Q1224" s="21"/>
      <c r="R1224" s="21"/>
      <c r="S1224" s="21"/>
    </row>
    <row r="1225" spans="9:19" customFormat="1" x14ac:dyDescent="0.2">
      <c r="I1225" s="21"/>
      <c r="J1225" s="21"/>
      <c r="K1225" s="21"/>
      <c r="L1225" s="21"/>
      <c r="M1225" s="21"/>
      <c r="N1225" s="21"/>
      <c r="O1225" s="21"/>
      <c r="P1225" s="21"/>
      <c r="Q1225" s="21"/>
      <c r="R1225" s="21"/>
      <c r="S1225" s="21"/>
    </row>
    <row r="1226" spans="9:19" customFormat="1" x14ac:dyDescent="0.2">
      <c r="I1226" s="21"/>
      <c r="J1226" s="21"/>
      <c r="K1226" s="21"/>
      <c r="L1226" s="21"/>
      <c r="M1226" s="21"/>
      <c r="N1226" s="21"/>
      <c r="O1226" s="21"/>
      <c r="P1226" s="21"/>
      <c r="Q1226" s="21"/>
      <c r="R1226" s="21"/>
      <c r="S1226" s="21"/>
    </row>
    <row r="1227" spans="9:19" customFormat="1" x14ac:dyDescent="0.2">
      <c r="I1227" s="21"/>
      <c r="J1227" s="21"/>
      <c r="K1227" s="21"/>
      <c r="L1227" s="21"/>
      <c r="M1227" s="21"/>
      <c r="N1227" s="21"/>
      <c r="O1227" s="21"/>
      <c r="P1227" s="21"/>
      <c r="Q1227" s="21"/>
      <c r="R1227" s="21"/>
      <c r="S1227" s="21"/>
    </row>
    <row r="1228" spans="9:19" customFormat="1" x14ac:dyDescent="0.2">
      <c r="I1228" s="21"/>
      <c r="J1228" s="21"/>
      <c r="K1228" s="21"/>
      <c r="L1228" s="21"/>
      <c r="M1228" s="21"/>
      <c r="N1228" s="21"/>
      <c r="O1228" s="21"/>
      <c r="P1228" s="21"/>
      <c r="Q1228" s="21"/>
      <c r="R1228" s="21"/>
      <c r="S1228" s="21"/>
    </row>
    <row r="1229" spans="9:19" customFormat="1" x14ac:dyDescent="0.2">
      <c r="I1229" s="21"/>
      <c r="J1229" s="21"/>
      <c r="K1229" s="21"/>
      <c r="L1229" s="21"/>
      <c r="M1229" s="21"/>
      <c r="N1229" s="21"/>
      <c r="O1229" s="21"/>
      <c r="P1229" s="21"/>
      <c r="Q1229" s="21"/>
      <c r="R1229" s="21"/>
      <c r="S1229" s="21"/>
    </row>
    <row r="1230" spans="9:19" customFormat="1" x14ac:dyDescent="0.2">
      <c r="I1230" s="21"/>
      <c r="J1230" s="21"/>
      <c r="K1230" s="21"/>
      <c r="L1230" s="21"/>
      <c r="M1230" s="21"/>
      <c r="N1230" s="21"/>
      <c r="O1230" s="21"/>
      <c r="P1230" s="21"/>
      <c r="Q1230" s="21"/>
      <c r="R1230" s="21"/>
      <c r="S1230" s="21"/>
    </row>
    <row r="1231" spans="9:19" customFormat="1" x14ac:dyDescent="0.2">
      <c r="I1231" s="21"/>
      <c r="J1231" s="21"/>
      <c r="K1231" s="21"/>
      <c r="L1231" s="21"/>
      <c r="M1231" s="21"/>
      <c r="N1231" s="21"/>
      <c r="O1231" s="21"/>
      <c r="P1231" s="21"/>
      <c r="Q1231" s="21"/>
      <c r="R1231" s="21"/>
      <c r="S1231" s="21"/>
    </row>
    <row r="1232" spans="9:19" customFormat="1" x14ac:dyDescent="0.2">
      <c r="I1232" s="21"/>
      <c r="J1232" s="21"/>
      <c r="K1232" s="21"/>
      <c r="L1232" s="21"/>
      <c r="M1232" s="21"/>
      <c r="N1232" s="21"/>
      <c r="O1232" s="21"/>
      <c r="P1232" s="21"/>
      <c r="Q1232" s="21"/>
      <c r="R1232" s="21"/>
      <c r="S1232" s="21"/>
    </row>
    <row r="1233" spans="9:19" customFormat="1" x14ac:dyDescent="0.2">
      <c r="I1233" s="21"/>
      <c r="J1233" s="21"/>
      <c r="K1233" s="21"/>
      <c r="L1233" s="21"/>
      <c r="M1233" s="21"/>
      <c r="N1233" s="21"/>
      <c r="O1233" s="21"/>
      <c r="P1233" s="21"/>
      <c r="Q1233" s="21"/>
      <c r="R1233" s="21"/>
      <c r="S1233" s="21"/>
    </row>
    <row r="1234" spans="9:19" customFormat="1" x14ac:dyDescent="0.2">
      <c r="I1234" s="21"/>
      <c r="J1234" s="21"/>
      <c r="K1234" s="21"/>
      <c r="L1234" s="21"/>
      <c r="M1234" s="21"/>
      <c r="N1234" s="21"/>
      <c r="O1234" s="21"/>
      <c r="P1234" s="21"/>
      <c r="Q1234" s="21"/>
      <c r="R1234" s="21"/>
      <c r="S1234" s="21"/>
    </row>
    <row r="1235" spans="9:19" customFormat="1" x14ac:dyDescent="0.2">
      <c r="I1235" s="21"/>
      <c r="J1235" s="21"/>
      <c r="K1235" s="21"/>
      <c r="L1235" s="21"/>
      <c r="M1235" s="21"/>
      <c r="N1235" s="21"/>
      <c r="O1235" s="21"/>
      <c r="P1235" s="21"/>
      <c r="Q1235" s="21"/>
      <c r="R1235" s="21"/>
      <c r="S1235" s="21"/>
    </row>
    <row r="1236" spans="9:19" customFormat="1" x14ac:dyDescent="0.2">
      <c r="I1236" s="21"/>
      <c r="J1236" s="21"/>
      <c r="K1236" s="21"/>
      <c r="L1236" s="21"/>
      <c r="M1236" s="21"/>
      <c r="N1236" s="21"/>
      <c r="O1236" s="21"/>
      <c r="P1236" s="21"/>
      <c r="Q1236" s="21"/>
      <c r="R1236" s="21"/>
      <c r="S1236" s="21"/>
    </row>
    <row r="1237" spans="9:19" customFormat="1" x14ac:dyDescent="0.2">
      <c r="I1237" s="21"/>
      <c r="J1237" s="21"/>
      <c r="K1237" s="21"/>
      <c r="L1237" s="21"/>
      <c r="M1237" s="21"/>
      <c r="N1237" s="21"/>
      <c r="O1237" s="21"/>
      <c r="P1237" s="21"/>
      <c r="Q1237" s="21"/>
      <c r="R1237" s="21"/>
      <c r="S1237" s="21"/>
    </row>
    <row r="1238" spans="9:19" customFormat="1" x14ac:dyDescent="0.2">
      <c r="I1238" s="21"/>
      <c r="J1238" s="21"/>
      <c r="K1238" s="21"/>
      <c r="L1238" s="21"/>
      <c r="M1238" s="21"/>
      <c r="N1238" s="21"/>
      <c r="O1238" s="21"/>
      <c r="P1238" s="21"/>
      <c r="Q1238" s="21"/>
      <c r="R1238" s="21"/>
      <c r="S1238" s="21"/>
    </row>
    <row r="1239" spans="9:19" customFormat="1" x14ac:dyDescent="0.2">
      <c r="I1239" s="21"/>
      <c r="J1239" s="21"/>
      <c r="K1239" s="21"/>
      <c r="L1239" s="21"/>
      <c r="M1239" s="21"/>
      <c r="N1239" s="21"/>
      <c r="O1239" s="21"/>
      <c r="P1239" s="21"/>
      <c r="Q1239" s="21"/>
      <c r="R1239" s="21"/>
      <c r="S1239" s="21"/>
    </row>
    <row r="1240" spans="9:19" customFormat="1" x14ac:dyDescent="0.2">
      <c r="I1240" s="21"/>
      <c r="J1240" s="21"/>
      <c r="K1240" s="21"/>
      <c r="L1240" s="21"/>
      <c r="M1240" s="21"/>
      <c r="N1240" s="21"/>
      <c r="O1240" s="21"/>
      <c r="P1240" s="21"/>
      <c r="Q1240" s="21"/>
      <c r="R1240" s="21"/>
      <c r="S1240" s="21"/>
    </row>
    <row r="1241" spans="9:19" customFormat="1" x14ac:dyDescent="0.2">
      <c r="I1241" s="21"/>
      <c r="J1241" s="21"/>
      <c r="K1241" s="21"/>
      <c r="L1241" s="21"/>
      <c r="M1241" s="21"/>
      <c r="N1241" s="21"/>
      <c r="O1241" s="21"/>
      <c r="P1241" s="21"/>
      <c r="Q1241" s="21"/>
      <c r="R1241" s="21"/>
      <c r="S1241" s="21"/>
    </row>
    <row r="1242" spans="9:19" customFormat="1" x14ac:dyDescent="0.2">
      <c r="I1242" s="21"/>
      <c r="J1242" s="21"/>
      <c r="K1242" s="21"/>
      <c r="L1242" s="21"/>
      <c r="M1242" s="21"/>
      <c r="N1242" s="21"/>
      <c r="O1242" s="21"/>
      <c r="P1242" s="21"/>
      <c r="Q1242" s="21"/>
      <c r="R1242" s="21"/>
      <c r="S1242" s="21"/>
    </row>
    <row r="1243" spans="9:19" customFormat="1" x14ac:dyDescent="0.2">
      <c r="I1243" s="21"/>
      <c r="J1243" s="21"/>
      <c r="K1243" s="21"/>
      <c r="L1243" s="21"/>
      <c r="M1243" s="21"/>
      <c r="N1243" s="21"/>
      <c r="O1243" s="21"/>
      <c r="P1243" s="21"/>
      <c r="Q1243" s="21"/>
      <c r="R1243" s="21"/>
      <c r="S1243" s="21"/>
    </row>
    <row r="1244" spans="9:19" customFormat="1" x14ac:dyDescent="0.2">
      <c r="I1244" s="21"/>
      <c r="J1244" s="21"/>
      <c r="K1244" s="21"/>
      <c r="L1244" s="21"/>
      <c r="M1244" s="21"/>
      <c r="N1244" s="21"/>
      <c r="O1244" s="21"/>
      <c r="P1244" s="21"/>
      <c r="Q1244" s="21"/>
      <c r="R1244" s="21"/>
      <c r="S1244" s="21"/>
    </row>
    <row r="1245" spans="9:19" customFormat="1" x14ac:dyDescent="0.2">
      <c r="I1245" s="21"/>
      <c r="J1245" s="21"/>
      <c r="K1245" s="21"/>
      <c r="L1245" s="21"/>
      <c r="M1245" s="21"/>
      <c r="N1245" s="21"/>
      <c r="O1245" s="21"/>
      <c r="P1245" s="21"/>
      <c r="Q1245" s="21"/>
      <c r="R1245" s="21"/>
      <c r="S1245" s="21"/>
    </row>
    <row r="1246" spans="9:19" customFormat="1" x14ac:dyDescent="0.2">
      <c r="I1246" s="21"/>
      <c r="J1246" s="21"/>
      <c r="K1246" s="21"/>
      <c r="L1246" s="21"/>
      <c r="M1246" s="21"/>
      <c r="N1246" s="21"/>
      <c r="O1246" s="21"/>
      <c r="P1246" s="21"/>
      <c r="Q1246" s="21"/>
      <c r="R1246" s="21"/>
      <c r="S1246" s="21"/>
    </row>
    <row r="1247" spans="9:19" customFormat="1" x14ac:dyDescent="0.2">
      <c r="I1247" s="21"/>
      <c r="J1247" s="21"/>
      <c r="K1247" s="21"/>
      <c r="L1247" s="21"/>
      <c r="M1247" s="21"/>
      <c r="N1247" s="21"/>
      <c r="O1247" s="21"/>
      <c r="P1247" s="21"/>
      <c r="Q1247" s="21"/>
      <c r="R1247" s="21"/>
      <c r="S1247" s="21"/>
    </row>
    <row r="1248" spans="9:19" customFormat="1" x14ac:dyDescent="0.2">
      <c r="I1248" s="21"/>
      <c r="J1248" s="21"/>
      <c r="K1248" s="21"/>
      <c r="L1248" s="21"/>
      <c r="M1248" s="21"/>
      <c r="N1248" s="21"/>
      <c r="O1248" s="21"/>
      <c r="P1248" s="21"/>
      <c r="Q1248" s="21"/>
      <c r="R1248" s="21"/>
      <c r="S1248" s="21"/>
    </row>
    <row r="1249" spans="9:19" customFormat="1" x14ac:dyDescent="0.2">
      <c r="I1249" s="21"/>
      <c r="J1249" s="21"/>
      <c r="K1249" s="21"/>
      <c r="L1249" s="21"/>
      <c r="M1249" s="21"/>
      <c r="N1249" s="21"/>
      <c r="O1249" s="21"/>
      <c r="P1249" s="21"/>
      <c r="Q1249" s="21"/>
      <c r="R1249" s="21"/>
      <c r="S1249" s="21"/>
    </row>
    <row r="1250" spans="9:19" customFormat="1" x14ac:dyDescent="0.2">
      <c r="I1250" s="21"/>
      <c r="J1250" s="21"/>
      <c r="K1250" s="21"/>
      <c r="L1250" s="21"/>
      <c r="M1250" s="21"/>
      <c r="N1250" s="21"/>
      <c r="O1250" s="21"/>
      <c r="P1250" s="21"/>
      <c r="Q1250" s="21"/>
      <c r="R1250" s="21"/>
      <c r="S1250" s="21"/>
    </row>
    <row r="1251" spans="9:19" customFormat="1" x14ac:dyDescent="0.2">
      <c r="I1251" s="21"/>
      <c r="J1251" s="21"/>
      <c r="K1251" s="21"/>
      <c r="L1251" s="21"/>
      <c r="M1251" s="21"/>
      <c r="N1251" s="21"/>
      <c r="O1251" s="21"/>
      <c r="P1251" s="21"/>
      <c r="Q1251" s="21"/>
      <c r="R1251" s="21"/>
      <c r="S1251" s="21"/>
    </row>
    <row r="1252" spans="9:19" customFormat="1" x14ac:dyDescent="0.2">
      <c r="I1252" s="21"/>
      <c r="J1252" s="21"/>
      <c r="K1252" s="21"/>
      <c r="L1252" s="21"/>
      <c r="M1252" s="21"/>
      <c r="N1252" s="21"/>
      <c r="O1252" s="21"/>
      <c r="P1252" s="21"/>
      <c r="Q1252" s="21"/>
      <c r="R1252" s="21"/>
      <c r="S1252" s="21"/>
    </row>
    <row r="1253" spans="9:19" customFormat="1" x14ac:dyDescent="0.2">
      <c r="I1253" s="21"/>
      <c r="J1253" s="21"/>
      <c r="K1253" s="21"/>
      <c r="L1253" s="21"/>
      <c r="M1253" s="21"/>
      <c r="N1253" s="21"/>
      <c r="O1253" s="21"/>
      <c r="P1253" s="21"/>
      <c r="Q1253" s="21"/>
      <c r="R1253" s="21"/>
      <c r="S1253" s="21"/>
    </row>
    <row r="1254" spans="9:19" customFormat="1" x14ac:dyDescent="0.2">
      <c r="I1254" s="21"/>
      <c r="J1254" s="21"/>
      <c r="K1254" s="21"/>
      <c r="L1254" s="21"/>
      <c r="M1254" s="21"/>
      <c r="N1254" s="21"/>
      <c r="O1254" s="21"/>
      <c r="P1254" s="21"/>
      <c r="Q1254" s="21"/>
      <c r="R1254" s="21"/>
      <c r="S1254" s="21"/>
    </row>
    <row r="1255" spans="9:19" customFormat="1" x14ac:dyDescent="0.2">
      <c r="I1255" s="21"/>
      <c r="J1255" s="21"/>
      <c r="K1255" s="21"/>
      <c r="L1255" s="21"/>
      <c r="M1255" s="21"/>
      <c r="N1255" s="21"/>
      <c r="O1255" s="21"/>
      <c r="P1255" s="21"/>
      <c r="Q1255" s="21"/>
      <c r="R1255" s="21"/>
      <c r="S1255" s="21"/>
    </row>
    <row r="1256" spans="9:19" customFormat="1" x14ac:dyDescent="0.2">
      <c r="I1256" s="21"/>
      <c r="J1256" s="21"/>
      <c r="K1256" s="21"/>
      <c r="L1256" s="21"/>
      <c r="M1256" s="21"/>
      <c r="N1256" s="21"/>
      <c r="O1256" s="21"/>
      <c r="P1256" s="21"/>
      <c r="Q1256" s="21"/>
      <c r="R1256" s="21"/>
      <c r="S1256" s="21"/>
    </row>
    <row r="1257" spans="9:19" customFormat="1" x14ac:dyDescent="0.2">
      <c r="I1257" s="21"/>
      <c r="J1257" s="21"/>
      <c r="K1257" s="21"/>
      <c r="L1257" s="21"/>
      <c r="M1257" s="21"/>
      <c r="N1257" s="21"/>
      <c r="O1257" s="21"/>
      <c r="P1257" s="21"/>
      <c r="Q1257" s="21"/>
      <c r="R1257" s="21"/>
      <c r="S1257" s="21"/>
    </row>
    <row r="1258" spans="9:19" customFormat="1" x14ac:dyDescent="0.2">
      <c r="I1258" s="21"/>
      <c r="J1258" s="21"/>
      <c r="K1258" s="21"/>
      <c r="L1258" s="21"/>
      <c r="M1258" s="21"/>
      <c r="N1258" s="21"/>
      <c r="O1258" s="21"/>
      <c r="P1258" s="21"/>
      <c r="Q1258" s="21"/>
      <c r="R1258" s="21"/>
      <c r="S1258" s="21"/>
    </row>
    <row r="1259" spans="9:19" customFormat="1" x14ac:dyDescent="0.2">
      <c r="I1259" s="21"/>
      <c r="J1259" s="21"/>
      <c r="K1259" s="21"/>
      <c r="L1259" s="21"/>
      <c r="M1259" s="21"/>
      <c r="N1259" s="21"/>
      <c r="O1259" s="21"/>
      <c r="P1259" s="21"/>
      <c r="Q1259" s="21"/>
      <c r="R1259" s="21"/>
      <c r="S1259" s="21"/>
    </row>
    <row r="1260" spans="9:19" customFormat="1" x14ac:dyDescent="0.2">
      <c r="I1260" s="21"/>
      <c r="J1260" s="21"/>
      <c r="K1260" s="21"/>
      <c r="L1260" s="21"/>
      <c r="M1260" s="21"/>
      <c r="N1260" s="21"/>
      <c r="O1260" s="21"/>
      <c r="P1260" s="21"/>
      <c r="Q1260" s="21"/>
      <c r="R1260" s="21"/>
      <c r="S1260" s="21"/>
    </row>
    <row r="1261" spans="9:19" customFormat="1" x14ac:dyDescent="0.2">
      <c r="I1261" s="21"/>
      <c r="J1261" s="21"/>
      <c r="K1261" s="21"/>
      <c r="L1261" s="21"/>
      <c r="M1261" s="21"/>
      <c r="N1261" s="21"/>
      <c r="O1261" s="21"/>
      <c r="P1261" s="21"/>
      <c r="Q1261" s="21"/>
      <c r="R1261" s="21"/>
      <c r="S1261" s="21"/>
    </row>
    <row r="1262" spans="9:19" customFormat="1" x14ac:dyDescent="0.2">
      <c r="I1262" s="21"/>
      <c r="J1262" s="21"/>
      <c r="K1262" s="21"/>
      <c r="L1262" s="21"/>
      <c r="M1262" s="21"/>
      <c r="N1262" s="21"/>
      <c r="O1262" s="21"/>
      <c r="P1262" s="21"/>
      <c r="Q1262" s="21"/>
      <c r="R1262" s="21"/>
      <c r="S1262" s="21"/>
    </row>
    <row r="1263" spans="9:19" customFormat="1" x14ac:dyDescent="0.2">
      <c r="I1263" s="21"/>
      <c r="J1263" s="21"/>
      <c r="K1263" s="21"/>
      <c r="L1263" s="21"/>
      <c r="M1263" s="21"/>
      <c r="N1263" s="21"/>
      <c r="O1263" s="21"/>
      <c r="P1263" s="21"/>
      <c r="Q1263" s="21"/>
      <c r="R1263" s="21"/>
      <c r="S1263" s="21"/>
    </row>
    <row r="1264" spans="9:19" customFormat="1" x14ac:dyDescent="0.2">
      <c r="I1264" s="21"/>
      <c r="J1264" s="21"/>
      <c r="K1264" s="21"/>
      <c r="L1264" s="21"/>
      <c r="M1264" s="21"/>
      <c r="N1264" s="21"/>
      <c r="O1264" s="21"/>
      <c r="P1264" s="21"/>
      <c r="Q1264" s="21"/>
      <c r="R1264" s="21"/>
      <c r="S1264" s="21"/>
    </row>
    <row r="1265" spans="9:19" customFormat="1" x14ac:dyDescent="0.2">
      <c r="I1265" s="21"/>
      <c r="J1265" s="21"/>
      <c r="K1265" s="21"/>
      <c r="L1265" s="21"/>
      <c r="M1265" s="21"/>
      <c r="N1265" s="21"/>
      <c r="O1265" s="21"/>
      <c r="P1265" s="21"/>
      <c r="Q1265" s="21"/>
      <c r="R1265" s="21"/>
      <c r="S1265" s="21"/>
    </row>
    <row r="1266" spans="9:19" customFormat="1" x14ac:dyDescent="0.2">
      <c r="I1266" s="21"/>
      <c r="J1266" s="21"/>
      <c r="K1266" s="21"/>
      <c r="L1266" s="21"/>
      <c r="M1266" s="21"/>
      <c r="N1266" s="21"/>
      <c r="O1266" s="21"/>
      <c r="P1266" s="21"/>
      <c r="Q1266" s="21"/>
      <c r="R1266" s="21"/>
      <c r="S1266" s="21"/>
    </row>
    <row r="1267" spans="9:19" customFormat="1" x14ac:dyDescent="0.2">
      <c r="I1267" s="21"/>
      <c r="J1267" s="21"/>
      <c r="K1267" s="21"/>
      <c r="L1267" s="21"/>
      <c r="M1267" s="21"/>
      <c r="N1267" s="21"/>
      <c r="O1267" s="21"/>
      <c r="P1267" s="21"/>
      <c r="Q1267" s="21"/>
      <c r="R1267" s="21"/>
      <c r="S1267" s="21"/>
    </row>
    <row r="1268" spans="9:19" customFormat="1" x14ac:dyDescent="0.2">
      <c r="I1268" s="21"/>
      <c r="J1268" s="21"/>
      <c r="K1268" s="21"/>
      <c r="L1268" s="21"/>
      <c r="M1268" s="21"/>
      <c r="N1268" s="21"/>
      <c r="O1268" s="21"/>
      <c r="P1268" s="21"/>
      <c r="Q1268" s="21"/>
      <c r="R1268" s="21"/>
      <c r="S1268" s="21"/>
    </row>
    <row r="1269" spans="9:19" customFormat="1" x14ac:dyDescent="0.2">
      <c r="I1269" s="21"/>
      <c r="J1269" s="21"/>
      <c r="K1269" s="21"/>
      <c r="L1269" s="21"/>
      <c r="M1269" s="21"/>
      <c r="N1269" s="21"/>
      <c r="O1269" s="21"/>
      <c r="P1269" s="21"/>
      <c r="Q1269" s="21"/>
      <c r="R1269" s="21"/>
      <c r="S1269" s="21"/>
    </row>
    <row r="1270" spans="9:19" customFormat="1" x14ac:dyDescent="0.2">
      <c r="I1270" s="21"/>
      <c r="J1270" s="21"/>
      <c r="K1270" s="21"/>
      <c r="L1270" s="21"/>
      <c r="M1270" s="21"/>
      <c r="N1270" s="21"/>
      <c r="O1270" s="21"/>
      <c r="P1270" s="21"/>
      <c r="Q1270" s="21"/>
      <c r="R1270" s="21"/>
      <c r="S1270" s="21"/>
    </row>
    <row r="1271" spans="9:19" customFormat="1" x14ac:dyDescent="0.2">
      <c r="I1271" s="21"/>
      <c r="J1271" s="21"/>
      <c r="K1271" s="21"/>
      <c r="L1271" s="21"/>
      <c r="M1271" s="21"/>
      <c r="N1271" s="21"/>
      <c r="O1271" s="21"/>
      <c r="P1271" s="21"/>
      <c r="Q1271" s="21"/>
      <c r="R1271" s="21"/>
      <c r="S1271" s="21"/>
    </row>
    <row r="1272" spans="9:19" customFormat="1" x14ac:dyDescent="0.2">
      <c r="I1272" s="21"/>
      <c r="J1272" s="21"/>
      <c r="K1272" s="21"/>
      <c r="L1272" s="21"/>
      <c r="M1272" s="21"/>
      <c r="N1272" s="21"/>
      <c r="O1272" s="21"/>
      <c r="P1272" s="21"/>
      <c r="Q1272" s="21"/>
      <c r="R1272" s="21"/>
      <c r="S1272" s="21"/>
    </row>
    <row r="1273" spans="9:19" customFormat="1" x14ac:dyDescent="0.2">
      <c r="I1273" s="21"/>
      <c r="J1273" s="21"/>
      <c r="K1273" s="21"/>
      <c r="L1273" s="21"/>
      <c r="M1273" s="21"/>
      <c r="N1273" s="21"/>
      <c r="O1273" s="21"/>
      <c r="P1273" s="21"/>
      <c r="Q1273" s="21"/>
      <c r="R1273" s="21"/>
      <c r="S1273" s="21"/>
    </row>
    <row r="1274" spans="9:19" customFormat="1" x14ac:dyDescent="0.2">
      <c r="I1274" s="21"/>
      <c r="J1274" s="21"/>
      <c r="K1274" s="21"/>
      <c r="L1274" s="21"/>
      <c r="M1274" s="21"/>
      <c r="N1274" s="21"/>
      <c r="O1274" s="21"/>
      <c r="P1274" s="21"/>
      <c r="Q1274" s="21"/>
      <c r="R1274" s="21"/>
      <c r="S1274" s="21"/>
    </row>
    <row r="1275" spans="9:19" customFormat="1" x14ac:dyDescent="0.2">
      <c r="I1275" s="21"/>
      <c r="J1275" s="21"/>
      <c r="K1275" s="21"/>
      <c r="L1275" s="21"/>
      <c r="M1275" s="21"/>
      <c r="N1275" s="21"/>
      <c r="O1275" s="21"/>
      <c r="P1275" s="21"/>
      <c r="Q1275" s="21"/>
      <c r="R1275" s="21"/>
      <c r="S1275" s="21"/>
    </row>
    <row r="1276" spans="9:19" customFormat="1" x14ac:dyDescent="0.2">
      <c r="I1276" s="21"/>
      <c r="J1276" s="21"/>
      <c r="K1276" s="21"/>
      <c r="L1276" s="21"/>
      <c r="M1276" s="21"/>
      <c r="N1276" s="21"/>
      <c r="O1276" s="21"/>
      <c r="P1276" s="21"/>
      <c r="Q1276" s="21"/>
      <c r="R1276" s="21"/>
      <c r="S1276" s="21"/>
    </row>
    <row r="1277" spans="9:19" customFormat="1" x14ac:dyDescent="0.2">
      <c r="I1277" s="21"/>
      <c r="J1277" s="21"/>
      <c r="K1277" s="21"/>
      <c r="L1277" s="21"/>
      <c r="M1277" s="21"/>
      <c r="N1277" s="21"/>
      <c r="O1277" s="21"/>
      <c r="P1277" s="21"/>
      <c r="Q1277" s="21"/>
      <c r="R1277" s="21"/>
      <c r="S1277" s="21"/>
    </row>
    <row r="1278" spans="9:19" customFormat="1" x14ac:dyDescent="0.2">
      <c r="I1278" s="21"/>
      <c r="J1278" s="21"/>
      <c r="K1278" s="21"/>
      <c r="L1278" s="21"/>
      <c r="M1278" s="21"/>
      <c r="N1278" s="21"/>
      <c r="O1278" s="21"/>
      <c r="P1278" s="21"/>
      <c r="Q1278" s="21"/>
      <c r="R1278" s="21"/>
      <c r="S1278" s="21"/>
    </row>
    <row r="1279" spans="9:19" customFormat="1" x14ac:dyDescent="0.2">
      <c r="I1279" s="21"/>
      <c r="J1279" s="21"/>
      <c r="K1279" s="21"/>
      <c r="L1279" s="21"/>
      <c r="M1279" s="21"/>
      <c r="N1279" s="21"/>
      <c r="O1279" s="21"/>
      <c r="P1279" s="21"/>
      <c r="Q1279" s="21"/>
      <c r="R1279" s="21"/>
      <c r="S1279" s="21"/>
    </row>
    <row r="1280" spans="9:19" customFormat="1" x14ac:dyDescent="0.2">
      <c r="I1280" s="21"/>
      <c r="J1280" s="21"/>
      <c r="K1280" s="21"/>
      <c r="L1280" s="21"/>
      <c r="M1280" s="21"/>
      <c r="N1280" s="21"/>
      <c r="O1280" s="21"/>
      <c r="P1280" s="21"/>
      <c r="Q1280" s="21"/>
      <c r="R1280" s="21"/>
      <c r="S1280" s="21"/>
    </row>
    <row r="1281" spans="9:19" customFormat="1" x14ac:dyDescent="0.2">
      <c r="I1281" s="21"/>
      <c r="J1281" s="21"/>
      <c r="K1281" s="21"/>
      <c r="L1281" s="21"/>
      <c r="M1281" s="21"/>
      <c r="N1281" s="21"/>
      <c r="O1281" s="21"/>
      <c r="P1281" s="21"/>
      <c r="Q1281" s="21"/>
      <c r="R1281" s="21"/>
      <c r="S1281" s="21"/>
    </row>
    <row r="1282" spans="9:19" customFormat="1" x14ac:dyDescent="0.2">
      <c r="I1282" s="21"/>
      <c r="J1282" s="21"/>
      <c r="K1282" s="21"/>
      <c r="L1282" s="21"/>
      <c r="M1282" s="21"/>
      <c r="N1282" s="21"/>
      <c r="O1282" s="21"/>
      <c r="P1282" s="21"/>
      <c r="Q1282" s="21"/>
      <c r="R1282" s="21"/>
      <c r="S1282" s="21"/>
    </row>
    <row r="1283" spans="9:19" customFormat="1" x14ac:dyDescent="0.2">
      <c r="I1283" s="21"/>
      <c r="J1283" s="21"/>
      <c r="K1283" s="21"/>
      <c r="L1283" s="21"/>
      <c r="M1283" s="21"/>
      <c r="N1283" s="21"/>
      <c r="O1283" s="21"/>
      <c r="P1283" s="21"/>
      <c r="Q1283" s="21"/>
      <c r="R1283" s="21"/>
      <c r="S1283" s="21"/>
    </row>
    <row r="1284" spans="9:19" customFormat="1" x14ac:dyDescent="0.2">
      <c r="I1284" s="21"/>
      <c r="J1284" s="21"/>
      <c r="K1284" s="21"/>
      <c r="L1284" s="21"/>
      <c r="M1284" s="21"/>
      <c r="N1284" s="21"/>
      <c r="O1284" s="21"/>
      <c r="P1284" s="21"/>
      <c r="Q1284" s="21"/>
      <c r="R1284" s="21"/>
      <c r="S1284" s="21"/>
    </row>
    <row r="1285" spans="9:19" customFormat="1" x14ac:dyDescent="0.2">
      <c r="I1285" s="21"/>
      <c r="J1285" s="21"/>
      <c r="K1285" s="21"/>
      <c r="L1285" s="21"/>
      <c r="M1285" s="21"/>
      <c r="N1285" s="21"/>
      <c r="O1285" s="21"/>
      <c r="P1285" s="21"/>
      <c r="Q1285" s="21"/>
      <c r="R1285" s="21"/>
      <c r="S1285" s="21"/>
    </row>
    <row r="1286" spans="9:19" customFormat="1" x14ac:dyDescent="0.2">
      <c r="I1286" s="21"/>
      <c r="J1286" s="21"/>
      <c r="K1286" s="21"/>
      <c r="L1286" s="21"/>
      <c r="M1286" s="21"/>
      <c r="N1286" s="21"/>
      <c r="O1286" s="21"/>
      <c r="P1286" s="21"/>
      <c r="Q1286" s="21"/>
      <c r="R1286" s="21"/>
      <c r="S1286" s="21"/>
    </row>
    <row r="1287" spans="9:19" customFormat="1" x14ac:dyDescent="0.2">
      <c r="I1287" s="21"/>
      <c r="J1287" s="21"/>
      <c r="K1287" s="21"/>
      <c r="L1287" s="21"/>
      <c r="M1287" s="21"/>
      <c r="N1287" s="21"/>
      <c r="O1287" s="21"/>
      <c r="P1287" s="21"/>
      <c r="Q1287" s="21"/>
      <c r="R1287" s="21"/>
      <c r="S1287" s="21"/>
    </row>
    <row r="1288" spans="9:19" customFormat="1" x14ac:dyDescent="0.2">
      <c r="I1288" s="21"/>
      <c r="J1288" s="21"/>
      <c r="K1288" s="21"/>
      <c r="L1288" s="21"/>
      <c r="M1288" s="21"/>
      <c r="N1288" s="21"/>
      <c r="O1288" s="21"/>
      <c r="P1288" s="21"/>
      <c r="Q1288" s="21"/>
      <c r="R1288" s="21"/>
      <c r="S1288" s="21"/>
    </row>
    <row r="1289" spans="9:19" customFormat="1" x14ac:dyDescent="0.2">
      <c r="I1289" s="21"/>
      <c r="J1289" s="21"/>
      <c r="K1289" s="21"/>
      <c r="L1289" s="21"/>
      <c r="M1289" s="21"/>
      <c r="N1289" s="21"/>
      <c r="O1289" s="21"/>
      <c r="P1289" s="21"/>
      <c r="Q1289" s="21"/>
      <c r="R1289" s="21"/>
      <c r="S1289" s="21"/>
    </row>
    <row r="1290" spans="9:19" customFormat="1" x14ac:dyDescent="0.2">
      <c r="I1290" s="21"/>
      <c r="J1290" s="21"/>
      <c r="K1290" s="21"/>
      <c r="L1290" s="21"/>
      <c r="M1290" s="21"/>
      <c r="N1290" s="21"/>
      <c r="O1290" s="21"/>
      <c r="P1290" s="21"/>
      <c r="Q1290" s="21"/>
      <c r="R1290" s="21"/>
      <c r="S1290" s="21"/>
    </row>
    <row r="1291" spans="9:19" customFormat="1" x14ac:dyDescent="0.2">
      <c r="I1291" s="21"/>
      <c r="J1291" s="21"/>
      <c r="K1291" s="21"/>
      <c r="L1291" s="21"/>
      <c r="M1291" s="21"/>
      <c r="N1291" s="21"/>
      <c r="O1291" s="21"/>
      <c r="P1291" s="21"/>
      <c r="Q1291" s="21"/>
      <c r="R1291" s="21"/>
      <c r="S1291" s="21"/>
    </row>
    <row r="1292" spans="9:19" customFormat="1" x14ac:dyDescent="0.2">
      <c r="I1292" s="21"/>
      <c r="J1292" s="21"/>
      <c r="K1292" s="21"/>
      <c r="L1292" s="21"/>
      <c r="M1292" s="21"/>
      <c r="N1292" s="21"/>
      <c r="O1292" s="21"/>
      <c r="P1292" s="21"/>
      <c r="Q1292" s="21"/>
      <c r="R1292" s="21"/>
      <c r="S1292" s="21"/>
    </row>
    <row r="1293" spans="9:19" customFormat="1" x14ac:dyDescent="0.2">
      <c r="I1293" s="21"/>
      <c r="J1293" s="21"/>
      <c r="K1293" s="21"/>
      <c r="L1293" s="21"/>
      <c r="M1293" s="21"/>
      <c r="N1293" s="21"/>
      <c r="O1293" s="21"/>
      <c r="P1293" s="21"/>
      <c r="Q1293" s="21"/>
      <c r="R1293" s="21"/>
      <c r="S1293" s="21"/>
    </row>
    <row r="1294" spans="9:19" customFormat="1" x14ac:dyDescent="0.2">
      <c r="I1294" s="21"/>
      <c r="J1294" s="21"/>
      <c r="K1294" s="21"/>
      <c r="L1294" s="21"/>
      <c r="M1294" s="21"/>
      <c r="N1294" s="21"/>
      <c r="O1294" s="21"/>
      <c r="P1294" s="21"/>
      <c r="Q1294" s="21"/>
      <c r="R1294" s="21"/>
      <c r="S1294" s="21"/>
    </row>
    <row r="1295" spans="9:19" customFormat="1" x14ac:dyDescent="0.2">
      <c r="I1295" s="21"/>
      <c r="J1295" s="21"/>
      <c r="K1295" s="21"/>
      <c r="L1295" s="21"/>
      <c r="M1295" s="21"/>
      <c r="N1295" s="21"/>
      <c r="O1295" s="21"/>
      <c r="P1295" s="21"/>
      <c r="Q1295" s="21"/>
      <c r="R1295" s="21"/>
      <c r="S1295" s="21"/>
    </row>
    <row r="1296" spans="9:19" customFormat="1" x14ac:dyDescent="0.2">
      <c r="I1296" s="21"/>
      <c r="J1296" s="21"/>
      <c r="K1296" s="21"/>
      <c r="L1296" s="21"/>
      <c r="M1296" s="21"/>
      <c r="N1296" s="21"/>
      <c r="O1296" s="21"/>
      <c r="P1296" s="21"/>
      <c r="Q1296" s="21"/>
      <c r="R1296" s="21"/>
      <c r="S1296" s="21"/>
    </row>
    <row r="1297" spans="9:19" customFormat="1" x14ac:dyDescent="0.2">
      <c r="I1297" s="21"/>
      <c r="J1297" s="21"/>
      <c r="K1297" s="21"/>
      <c r="L1297" s="21"/>
      <c r="M1297" s="21"/>
      <c r="N1297" s="21"/>
      <c r="O1297" s="21"/>
      <c r="P1297" s="21"/>
      <c r="Q1297" s="21"/>
      <c r="R1297" s="21"/>
      <c r="S1297" s="21"/>
    </row>
    <row r="1298" spans="9:19" customFormat="1" x14ac:dyDescent="0.2">
      <c r="I1298" s="21"/>
      <c r="J1298" s="21"/>
      <c r="K1298" s="21"/>
      <c r="L1298" s="21"/>
      <c r="M1298" s="21"/>
      <c r="N1298" s="21"/>
      <c r="O1298" s="21"/>
      <c r="P1298" s="21"/>
      <c r="Q1298" s="21"/>
      <c r="R1298" s="21"/>
      <c r="S1298" s="21"/>
    </row>
    <row r="1299" spans="9:19" customFormat="1" x14ac:dyDescent="0.2">
      <c r="I1299" s="21"/>
      <c r="J1299" s="21"/>
      <c r="K1299" s="21"/>
      <c r="L1299" s="21"/>
      <c r="M1299" s="21"/>
      <c r="N1299" s="21"/>
      <c r="O1299" s="21"/>
      <c r="P1299" s="21"/>
      <c r="Q1299" s="21"/>
      <c r="R1299" s="21"/>
      <c r="S1299" s="21"/>
    </row>
    <row r="1300" spans="9:19" customFormat="1" x14ac:dyDescent="0.2">
      <c r="I1300" s="21"/>
      <c r="J1300" s="21"/>
      <c r="K1300" s="21"/>
      <c r="L1300" s="21"/>
      <c r="M1300" s="21"/>
      <c r="N1300" s="21"/>
      <c r="O1300" s="21"/>
      <c r="P1300" s="21"/>
      <c r="Q1300" s="21"/>
      <c r="R1300" s="21"/>
      <c r="S1300" s="21"/>
    </row>
    <row r="1301" spans="9:19" customFormat="1" x14ac:dyDescent="0.2">
      <c r="I1301" s="21"/>
      <c r="J1301" s="21"/>
      <c r="K1301" s="21"/>
      <c r="L1301" s="21"/>
      <c r="M1301" s="21"/>
      <c r="N1301" s="21"/>
      <c r="O1301" s="21"/>
      <c r="P1301" s="21"/>
      <c r="Q1301" s="21"/>
      <c r="R1301" s="21"/>
      <c r="S1301" s="21"/>
    </row>
    <row r="1302" spans="9:19" customFormat="1" x14ac:dyDescent="0.2">
      <c r="I1302" s="21"/>
      <c r="J1302" s="21"/>
      <c r="K1302" s="21"/>
      <c r="L1302" s="21"/>
      <c r="M1302" s="21"/>
      <c r="N1302" s="21"/>
      <c r="O1302" s="21"/>
      <c r="P1302" s="21"/>
      <c r="Q1302" s="21"/>
      <c r="R1302" s="21"/>
      <c r="S1302" s="21"/>
    </row>
    <row r="1303" spans="9:19" customFormat="1" x14ac:dyDescent="0.2">
      <c r="I1303" s="21"/>
      <c r="J1303" s="21"/>
      <c r="K1303" s="21"/>
      <c r="L1303" s="21"/>
      <c r="M1303" s="21"/>
      <c r="N1303" s="21"/>
      <c r="O1303" s="21"/>
      <c r="P1303" s="21"/>
      <c r="Q1303" s="21"/>
      <c r="R1303" s="21"/>
      <c r="S1303" s="21"/>
    </row>
    <row r="1304" spans="9:19" customFormat="1" x14ac:dyDescent="0.2">
      <c r="I1304" s="21"/>
      <c r="J1304" s="21"/>
      <c r="K1304" s="21"/>
      <c r="L1304" s="21"/>
      <c r="M1304" s="21"/>
      <c r="N1304" s="21"/>
      <c r="O1304" s="21"/>
      <c r="P1304" s="21"/>
      <c r="Q1304" s="21"/>
      <c r="R1304" s="21"/>
      <c r="S1304" s="21"/>
    </row>
    <row r="1305" spans="9:19" customFormat="1" x14ac:dyDescent="0.2">
      <c r="I1305" s="21"/>
      <c r="J1305" s="21"/>
      <c r="K1305" s="21"/>
      <c r="L1305" s="21"/>
      <c r="M1305" s="21"/>
      <c r="N1305" s="21"/>
      <c r="O1305" s="21"/>
      <c r="P1305" s="21"/>
      <c r="Q1305" s="21"/>
      <c r="R1305" s="21"/>
      <c r="S1305" s="21"/>
    </row>
    <row r="1306" spans="9:19" customFormat="1" x14ac:dyDescent="0.2">
      <c r="I1306" s="21"/>
      <c r="J1306" s="21"/>
      <c r="K1306" s="21"/>
      <c r="L1306" s="21"/>
      <c r="M1306" s="21"/>
      <c r="N1306" s="21"/>
      <c r="O1306" s="21"/>
      <c r="P1306" s="21"/>
      <c r="Q1306" s="21"/>
      <c r="R1306" s="21"/>
      <c r="S1306" s="21"/>
    </row>
    <row r="1307" spans="9:19" customFormat="1" x14ac:dyDescent="0.2">
      <c r="I1307" s="21"/>
      <c r="J1307" s="21"/>
      <c r="K1307" s="21"/>
      <c r="L1307" s="21"/>
      <c r="M1307" s="21"/>
      <c r="N1307" s="21"/>
      <c r="O1307" s="21"/>
      <c r="P1307" s="21"/>
      <c r="Q1307" s="21"/>
      <c r="R1307" s="21"/>
      <c r="S1307" s="21"/>
    </row>
    <row r="1308" spans="9:19" customFormat="1" x14ac:dyDescent="0.2">
      <c r="I1308" s="21"/>
      <c r="J1308" s="21"/>
      <c r="K1308" s="21"/>
      <c r="L1308" s="21"/>
      <c r="M1308" s="21"/>
      <c r="N1308" s="21"/>
      <c r="O1308" s="21"/>
      <c r="P1308" s="21"/>
      <c r="Q1308" s="21"/>
      <c r="R1308" s="21"/>
      <c r="S1308" s="21"/>
    </row>
    <row r="1309" spans="9:19" customFormat="1" x14ac:dyDescent="0.2">
      <c r="I1309" s="21"/>
      <c r="J1309" s="21"/>
      <c r="K1309" s="21"/>
      <c r="L1309" s="21"/>
      <c r="M1309" s="21"/>
      <c r="N1309" s="21"/>
      <c r="O1309" s="21"/>
      <c r="P1309" s="21"/>
      <c r="Q1309" s="21"/>
      <c r="R1309" s="21"/>
      <c r="S1309" s="21"/>
    </row>
    <row r="1310" spans="9:19" customFormat="1" x14ac:dyDescent="0.2">
      <c r="I1310" s="21"/>
      <c r="J1310" s="21"/>
      <c r="K1310" s="21"/>
      <c r="L1310" s="21"/>
      <c r="M1310" s="21"/>
      <c r="N1310" s="21"/>
      <c r="O1310" s="21"/>
      <c r="P1310" s="21"/>
      <c r="Q1310" s="21"/>
      <c r="R1310" s="21"/>
      <c r="S1310" s="21"/>
    </row>
    <row r="1311" spans="9:19" customFormat="1" x14ac:dyDescent="0.2">
      <c r="I1311" s="21"/>
      <c r="J1311" s="21"/>
      <c r="K1311" s="21"/>
      <c r="L1311" s="21"/>
      <c r="M1311" s="21"/>
      <c r="N1311" s="21"/>
      <c r="O1311" s="21"/>
      <c r="P1311" s="21"/>
      <c r="Q1311" s="21"/>
      <c r="R1311" s="21"/>
      <c r="S1311" s="21"/>
    </row>
    <row r="1312" spans="9:19" customFormat="1" x14ac:dyDescent="0.2">
      <c r="I1312" s="21"/>
      <c r="J1312" s="21"/>
      <c r="K1312" s="21"/>
      <c r="L1312" s="21"/>
      <c r="M1312" s="21"/>
      <c r="N1312" s="21"/>
      <c r="O1312" s="21"/>
      <c r="P1312" s="21"/>
      <c r="Q1312" s="21"/>
      <c r="R1312" s="21"/>
      <c r="S1312" s="21"/>
    </row>
    <row r="1313" spans="9:19" customFormat="1" x14ac:dyDescent="0.2">
      <c r="I1313" s="21"/>
      <c r="J1313" s="21"/>
      <c r="K1313" s="21"/>
      <c r="L1313" s="21"/>
      <c r="M1313" s="21"/>
      <c r="N1313" s="21"/>
      <c r="O1313" s="21"/>
      <c r="P1313" s="21"/>
      <c r="Q1313" s="21"/>
      <c r="R1313" s="21"/>
      <c r="S1313" s="21"/>
    </row>
    <row r="1314" spans="9:19" customFormat="1" x14ac:dyDescent="0.2">
      <c r="I1314" s="21"/>
      <c r="J1314" s="21"/>
      <c r="K1314" s="21"/>
      <c r="L1314" s="21"/>
      <c r="M1314" s="21"/>
      <c r="N1314" s="21"/>
      <c r="O1314" s="21"/>
      <c r="P1314" s="21"/>
      <c r="Q1314" s="21"/>
      <c r="R1314" s="21"/>
      <c r="S1314" s="21"/>
    </row>
    <row r="1315" spans="9:19" customFormat="1" x14ac:dyDescent="0.2">
      <c r="I1315" s="21"/>
      <c r="J1315" s="21"/>
      <c r="K1315" s="21"/>
      <c r="L1315" s="21"/>
      <c r="M1315" s="21"/>
      <c r="N1315" s="21"/>
      <c r="O1315" s="21"/>
      <c r="P1315" s="21"/>
      <c r="Q1315" s="21"/>
      <c r="R1315" s="21"/>
      <c r="S1315" s="21"/>
    </row>
    <row r="1316" spans="9:19" customFormat="1" x14ac:dyDescent="0.2">
      <c r="I1316" s="21"/>
      <c r="J1316" s="21"/>
      <c r="K1316" s="21"/>
      <c r="L1316" s="21"/>
      <c r="M1316" s="21"/>
      <c r="N1316" s="21"/>
      <c r="O1316" s="21"/>
      <c r="P1316" s="21"/>
      <c r="Q1316" s="21"/>
      <c r="R1316" s="21"/>
      <c r="S1316" s="21"/>
    </row>
    <row r="1317" spans="9:19" customFormat="1" x14ac:dyDescent="0.2">
      <c r="I1317" s="21"/>
      <c r="J1317" s="21"/>
      <c r="K1317" s="21"/>
      <c r="L1317" s="21"/>
      <c r="M1317" s="21"/>
      <c r="N1317" s="21"/>
      <c r="O1317" s="21"/>
      <c r="P1317" s="21"/>
      <c r="Q1317" s="21"/>
      <c r="R1317" s="21"/>
      <c r="S1317" s="21"/>
    </row>
    <row r="1318" spans="9:19" customFormat="1" x14ac:dyDescent="0.2">
      <c r="I1318" s="21"/>
      <c r="J1318" s="21"/>
      <c r="K1318" s="21"/>
      <c r="L1318" s="21"/>
      <c r="M1318" s="21"/>
      <c r="N1318" s="21"/>
      <c r="O1318" s="21"/>
      <c r="P1318" s="21"/>
      <c r="Q1318" s="21"/>
      <c r="R1318" s="21"/>
      <c r="S1318" s="21"/>
    </row>
    <row r="1319" spans="9:19" customFormat="1" x14ac:dyDescent="0.2">
      <c r="I1319" s="21"/>
      <c r="J1319" s="21"/>
      <c r="K1319" s="21"/>
      <c r="L1319" s="21"/>
      <c r="M1319" s="21"/>
      <c r="N1319" s="21"/>
      <c r="O1319" s="21"/>
      <c r="P1319" s="21"/>
      <c r="Q1319" s="21"/>
      <c r="R1319" s="21"/>
      <c r="S1319" s="21"/>
    </row>
    <row r="1320" spans="9:19" customFormat="1" x14ac:dyDescent="0.2">
      <c r="I1320" s="21"/>
      <c r="J1320" s="21"/>
      <c r="K1320" s="21"/>
      <c r="L1320" s="21"/>
      <c r="M1320" s="21"/>
      <c r="N1320" s="21"/>
      <c r="O1320" s="21"/>
      <c r="P1320" s="21"/>
      <c r="Q1320" s="21"/>
      <c r="R1320" s="21"/>
      <c r="S1320" s="21"/>
    </row>
    <row r="1321" spans="9:19" customFormat="1" x14ac:dyDescent="0.2">
      <c r="I1321" s="21"/>
      <c r="J1321" s="21"/>
      <c r="K1321" s="21"/>
      <c r="L1321" s="21"/>
      <c r="M1321" s="21"/>
      <c r="N1321" s="21"/>
      <c r="O1321" s="21"/>
      <c r="P1321" s="21"/>
      <c r="Q1321" s="21"/>
      <c r="R1321" s="21"/>
      <c r="S1321" s="21"/>
    </row>
    <row r="1322" spans="9:19" customFormat="1" x14ac:dyDescent="0.2">
      <c r="I1322" s="21"/>
      <c r="J1322" s="21"/>
      <c r="K1322" s="21"/>
      <c r="L1322" s="21"/>
      <c r="M1322" s="21"/>
      <c r="N1322" s="21"/>
      <c r="O1322" s="21"/>
      <c r="P1322" s="21"/>
      <c r="Q1322" s="21"/>
      <c r="R1322" s="21"/>
      <c r="S1322" s="21"/>
    </row>
    <row r="1323" spans="9:19" customFormat="1" x14ac:dyDescent="0.2">
      <c r="I1323" s="21"/>
      <c r="J1323" s="21"/>
      <c r="K1323" s="21"/>
      <c r="L1323" s="21"/>
      <c r="M1323" s="21"/>
      <c r="N1323" s="21"/>
      <c r="O1323" s="21"/>
      <c r="P1323" s="21"/>
      <c r="Q1323" s="21"/>
      <c r="R1323" s="21"/>
      <c r="S1323" s="21"/>
    </row>
    <row r="1324" spans="9:19" customFormat="1" x14ac:dyDescent="0.2">
      <c r="I1324" s="21"/>
      <c r="J1324" s="21"/>
      <c r="K1324" s="21"/>
      <c r="L1324" s="21"/>
      <c r="M1324" s="21"/>
      <c r="N1324" s="21"/>
      <c r="O1324" s="21"/>
      <c r="P1324" s="21"/>
      <c r="Q1324" s="21"/>
      <c r="R1324" s="21"/>
      <c r="S1324" s="21"/>
    </row>
    <row r="1325" spans="9:19" customFormat="1" x14ac:dyDescent="0.2">
      <c r="I1325" s="21"/>
      <c r="J1325" s="21"/>
      <c r="K1325" s="21"/>
      <c r="L1325" s="21"/>
      <c r="M1325" s="21"/>
      <c r="N1325" s="21"/>
      <c r="O1325" s="21"/>
      <c r="P1325" s="21"/>
      <c r="Q1325" s="21"/>
      <c r="R1325" s="21"/>
      <c r="S1325" s="21"/>
    </row>
    <row r="1326" spans="9:19" customFormat="1" x14ac:dyDescent="0.2">
      <c r="I1326" s="21"/>
      <c r="J1326" s="21"/>
      <c r="K1326" s="21"/>
      <c r="L1326" s="21"/>
      <c r="M1326" s="21"/>
      <c r="N1326" s="21"/>
      <c r="O1326" s="21"/>
      <c r="P1326" s="21"/>
      <c r="Q1326" s="21"/>
      <c r="R1326" s="21"/>
      <c r="S1326" s="21"/>
    </row>
    <row r="1327" spans="9:19" customFormat="1" x14ac:dyDescent="0.2">
      <c r="I1327" s="21"/>
      <c r="J1327" s="21"/>
      <c r="K1327" s="21"/>
      <c r="L1327" s="21"/>
      <c r="M1327" s="21"/>
      <c r="N1327" s="21"/>
      <c r="O1327" s="21"/>
      <c r="P1327" s="21"/>
      <c r="Q1327" s="21"/>
      <c r="R1327" s="21"/>
      <c r="S1327" s="21"/>
    </row>
    <row r="1328" spans="9:19" customFormat="1" x14ac:dyDescent="0.2">
      <c r="I1328" s="21"/>
      <c r="J1328" s="21"/>
      <c r="K1328" s="21"/>
      <c r="L1328" s="21"/>
      <c r="M1328" s="21"/>
      <c r="N1328" s="21"/>
      <c r="O1328" s="21"/>
      <c r="P1328" s="21"/>
      <c r="Q1328" s="21"/>
      <c r="R1328" s="21"/>
      <c r="S1328" s="21"/>
    </row>
    <row r="1329" spans="9:19" customFormat="1" x14ac:dyDescent="0.2">
      <c r="I1329" s="21"/>
      <c r="J1329" s="21"/>
      <c r="K1329" s="21"/>
      <c r="L1329" s="21"/>
      <c r="M1329" s="21"/>
      <c r="N1329" s="21"/>
      <c r="O1329" s="21"/>
      <c r="P1329" s="21"/>
      <c r="Q1329" s="21"/>
      <c r="R1329" s="21"/>
      <c r="S1329" s="21"/>
    </row>
    <row r="1330" spans="9:19" customFormat="1" x14ac:dyDescent="0.2">
      <c r="I1330" s="21"/>
      <c r="J1330" s="21"/>
      <c r="K1330" s="21"/>
      <c r="L1330" s="21"/>
      <c r="M1330" s="21"/>
      <c r="N1330" s="21"/>
      <c r="O1330" s="21"/>
      <c r="P1330" s="21"/>
      <c r="Q1330" s="21"/>
      <c r="R1330" s="21"/>
      <c r="S1330" s="21"/>
    </row>
    <row r="1331" spans="9:19" customFormat="1" x14ac:dyDescent="0.2">
      <c r="I1331" s="21"/>
      <c r="J1331" s="21"/>
      <c r="K1331" s="21"/>
      <c r="L1331" s="21"/>
      <c r="M1331" s="21"/>
      <c r="N1331" s="21"/>
      <c r="O1331" s="21"/>
      <c r="P1331" s="21"/>
      <c r="Q1331" s="21"/>
      <c r="R1331" s="21"/>
      <c r="S1331" s="21"/>
    </row>
    <row r="1332" spans="9:19" customFormat="1" x14ac:dyDescent="0.2">
      <c r="I1332" s="21"/>
      <c r="J1332" s="21"/>
      <c r="K1332" s="21"/>
      <c r="L1332" s="21"/>
      <c r="M1332" s="21"/>
      <c r="N1332" s="21"/>
      <c r="O1332" s="21"/>
      <c r="P1332" s="21"/>
      <c r="Q1332" s="21"/>
      <c r="R1332" s="21"/>
      <c r="S1332" s="21"/>
    </row>
    <row r="1333" spans="9:19" customFormat="1" x14ac:dyDescent="0.2">
      <c r="I1333" s="21"/>
      <c r="J1333" s="21"/>
      <c r="K1333" s="21"/>
      <c r="L1333" s="21"/>
      <c r="M1333" s="21"/>
      <c r="N1333" s="21"/>
      <c r="O1333" s="21"/>
      <c r="P1333" s="21"/>
      <c r="Q1333" s="21"/>
      <c r="R1333" s="21"/>
      <c r="S1333" s="21"/>
    </row>
    <row r="1334" spans="9:19" customFormat="1" x14ac:dyDescent="0.2">
      <c r="I1334" s="21"/>
      <c r="J1334" s="21"/>
      <c r="K1334" s="21"/>
      <c r="L1334" s="21"/>
      <c r="M1334" s="21"/>
      <c r="N1334" s="21"/>
      <c r="O1334" s="21"/>
      <c r="P1334" s="21"/>
      <c r="Q1334" s="21"/>
      <c r="R1334" s="21"/>
      <c r="S1334" s="21"/>
    </row>
    <row r="1335" spans="9:19" customFormat="1" x14ac:dyDescent="0.2">
      <c r="I1335" s="21"/>
      <c r="J1335" s="21"/>
      <c r="K1335" s="21"/>
      <c r="L1335" s="21"/>
      <c r="M1335" s="21"/>
      <c r="N1335" s="21"/>
      <c r="O1335" s="21"/>
      <c r="P1335" s="21"/>
      <c r="Q1335" s="21"/>
      <c r="R1335" s="21"/>
      <c r="S1335" s="21"/>
    </row>
    <row r="1336" spans="9:19" customFormat="1" x14ac:dyDescent="0.2">
      <c r="I1336" s="21"/>
      <c r="J1336" s="21"/>
      <c r="K1336" s="21"/>
      <c r="L1336" s="21"/>
      <c r="M1336" s="21"/>
      <c r="N1336" s="21"/>
      <c r="O1336" s="21"/>
      <c r="P1336" s="21"/>
      <c r="Q1336" s="21"/>
      <c r="R1336" s="21"/>
      <c r="S1336" s="21"/>
    </row>
    <row r="1337" spans="9:19" customFormat="1" x14ac:dyDescent="0.2">
      <c r="I1337" s="21"/>
      <c r="J1337" s="21"/>
      <c r="K1337" s="21"/>
      <c r="L1337" s="21"/>
      <c r="M1337" s="21"/>
      <c r="N1337" s="21"/>
      <c r="O1337" s="21"/>
      <c r="P1337" s="21"/>
      <c r="Q1337" s="21"/>
      <c r="R1337" s="21"/>
      <c r="S1337" s="21"/>
    </row>
    <row r="1338" spans="9:19" customFormat="1" x14ac:dyDescent="0.2">
      <c r="I1338" s="21"/>
      <c r="J1338" s="21"/>
      <c r="K1338" s="21"/>
      <c r="L1338" s="21"/>
      <c r="M1338" s="21"/>
      <c r="N1338" s="21"/>
      <c r="O1338" s="21"/>
      <c r="P1338" s="21"/>
      <c r="Q1338" s="21"/>
      <c r="R1338" s="21"/>
      <c r="S1338" s="21"/>
    </row>
    <row r="1339" spans="9:19" customFormat="1" x14ac:dyDescent="0.2">
      <c r="I1339" s="21"/>
      <c r="J1339" s="21"/>
      <c r="K1339" s="21"/>
      <c r="L1339" s="21"/>
      <c r="M1339" s="21"/>
      <c r="N1339" s="21"/>
      <c r="O1339" s="21"/>
      <c r="P1339" s="21"/>
      <c r="Q1339" s="21"/>
      <c r="R1339" s="21"/>
      <c r="S1339" s="21"/>
    </row>
    <row r="1340" spans="9:19" customFormat="1" x14ac:dyDescent="0.2">
      <c r="I1340" s="21"/>
      <c r="J1340" s="21"/>
      <c r="K1340" s="21"/>
      <c r="L1340" s="21"/>
      <c r="M1340" s="21"/>
      <c r="N1340" s="21"/>
      <c r="O1340" s="21"/>
      <c r="P1340" s="21"/>
      <c r="Q1340" s="21"/>
      <c r="R1340" s="21"/>
      <c r="S1340" s="21"/>
    </row>
    <row r="1341" spans="9:19" customFormat="1" x14ac:dyDescent="0.2">
      <c r="I1341" s="21"/>
      <c r="J1341" s="21"/>
      <c r="K1341" s="21"/>
      <c r="L1341" s="21"/>
      <c r="M1341" s="21"/>
      <c r="N1341" s="21"/>
      <c r="O1341" s="21"/>
      <c r="P1341" s="21"/>
      <c r="Q1341" s="21"/>
      <c r="R1341" s="21"/>
      <c r="S1341" s="21"/>
    </row>
    <row r="1342" spans="9:19" customFormat="1" x14ac:dyDescent="0.2">
      <c r="I1342" s="21"/>
      <c r="J1342" s="21"/>
      <c r="K1342" s="21"/>
      <c r="L1342" s="21"/>
      <c r="M1342" s="21"/>
      <c r="N1342" s="21"/>
      <c r="O1342" s="21"/>
      <c r="P1342" s="21"/>
      <c r="Q1342" s="21"/>
      <c r="R1342" s="21"/>
      <c r="S1342" s="21"/>
    </row>
    <row r="1343" spans="9:19" customFormat="1" x14ac:dyDescent="0.2">
      <c r="I1343" s="21"/>
      <c r="J1343" s="21"/>
      <c r="K1343" s="21"/>
      <c r="L1343" s="21"/>
      <c r="M1343" s="21"/>
      <c r="N1343" s="21"/>
      <c r="O1343" s="21"/>
      <c r="P1343" s="21"/>
      <c r="Q1343" s="21"/>
      <c r="R1343" s="21"/>
      <c r="S1343" s="21"/>
    </row>
    <row r="1344" spans="9:19" customFormat="1" x14ac:dyDescent="0.2">
      <c r="I1344" s="21"/>
      <c r="J1344" s="21"/>
      <c r="K1344" s="21"/>
      <c r="L1344" s="21"/>
      <c r="M1344" s="21"/>
      <c r="N1344" s="21"/>
      <c r="O1344" s="21"/>
      <c r="P1344" s="21"/>
      <c r="Q1344" s="21"/>
      <c r="R1344" s="21"/>
      <c r="S1344" s="21"/>
    </row>
    <row r="1345" spans="9:19" customFormat="1" x14ac:dyDescent="0.2">
      <c r="I1345" s="21"/>
      <c r="J1345" s="21"/>
      <c r="K1345" s="21"/>
      <c r="L1345" s="21"/>
      <c r="M1345" s="21"/>
      <c r="N1345" s="21"/>
      <c r="O1345" s="21"/>
      <c r="P1345" s="21"/>
      <c r="Q1345" s="21"/>
      <c r="R1345" s="21"/>
      <c r="S1345" s="21"/>
    </row>
    <row r="1346" spans="9:19" customFormat="1" x14ac:dyDescent="0.2">
      <c r="I1346" s="21"/>
      <c r="J1346" s="21"/>
      <c r="K1346" s="21"/>
      <c r="L1346" s="21"/>
      <c r="M1346" s="21"/>
      <c r="N1346" s="21"/>
      <c r="O1346" s="21"/>
      <c r="P1346" s="21"/>
      <c r="Q1346" s="21"/>
      <c r="R1346" s="21"/>
      <c r="S1346" s="21"/>
    </row>
    <row r="1347" spans="9:19" customFormat="1" x14ac:dyDescent="0.2">
      <c r="I1347" s="21"/>
      <c r="J1347" s="21"/>
      <c r="K1347" s="21"/>
      <c r="L1347" s="21"/>
      <c r="M1347" s="21"/>
      <c r="N1347" s="21"/>
      <c r="O1347" s="21"/>
      <c r="P1347" s="21"/>
      <c r="Q1347" s="21"/>
      <c r="R1347" s="21"/>
      <c r="S1347" s="21"/>
    </row>
    <row r="1348" spans="9:19" customFormat="1" x14ac:dyDescent="0.2">
      <c r="I1348" s="21"/>
      <c r="J1348" s="21"/>
      <c r="K1348" s="21"/>
      <c r="L1348" s="21"/>
      <c r="M1348" s="21"/>
      <c r="N1348" s="21"/>
      <c r="O1348" s="21"/>
      <c r="P1348" s="21"/>
      <c r="Q1348" s="21"/>
      <c r="R1348" s="21"/>
      <c r="S1348" s="21"/>
    </row>
    <row r="1349" spans="9:19" customFormat="1" x14ac:dyDescent="0.2">
      <c r="I1349" s="21"/>
      <c r="J1349" s="21"/>
      <c r="K1349" s="21"/>
      <c r="L1349" s="21"/>
      <c r="M1349" s="21"/>
      <c r="N1349" s="21"/>
      <c r="O1349" s="21"/>
      <c r="P1349" s="21"/>
      <c r="Q1349" s="21"/>
      <c r="R1349" s="21"/>
      <c r="S1349" s="21"/>
    </row>
    <row r="1350" spans="9:19" customFormat="1" x14ac:dyDescent="0.2">
      <c r="I1350" s="21"/>
      <c r="J1350" s="21"/>
      <c r="K1350" s="21"/>
      <c r="L1350" s="21"/>
      <c r="M1350" s="21"/>
      <c r="N1350" s="21"/>
      <c r="O1350" s="21"/>
      <c r="P1350" s="21"/>
      <c r="Q1350" s="21"/>
      <c r="R1350" s="21"/>
      <c r="S1350" s="21"/>
    </row>
    <row r="1351" spans="9:19" customFormat="1" x14ac:dyDescent="0.2">
      <c r="I1351" s="21"/>
      <c r="J1351" s="21"/>
      <c r="K1351" s="21"/>
      <c r="L1351" s="21"/>
      <c r="M1351" s="21"/>
      <c r="N1351" s="21"/>
      <c r="O1351" s="21"/>
      <c r="P1351" s="21"/>
      <c r="Q1351" s="21"/>
      <c r="R1351" s="21"/>
      <c r="S1351" s="21"/>
    </row>
    <row r="1352" spans="9:19" customFormat="1" x14ac:dyDescent="0.2">
      <c r="I1352" s="21"/>
      <c r="J1352" s="21"/>
      <c r="K1352" s="21"/>
      <c r="L1352" s="21"/>
      <c r="M1352" s="21"/>
      <c r="N1352" s="21"/>
      <c r="O1352" s="21"/>
      <c r="P1352" s="21"/>
      <c r="Q1352" s="21"/>
      <c r="R1352" s="21"/>
      <c r="S1352" s="21"/>
    </row>
    <row r="1353" spans="9:19" customFormat="1" x14ac:dyDescent="0.2">
      <c r="I1353" s="21"/>
      <c r="J1353" s="21"/>
      <c r="K1353" s="21"/>
      <c r="L1353" s="21"/>
      <c r="M1353" s="21"/>
      <c r="N1353" s="21"/>
      <c r="O1353" s="21"/>
      <c r="P1353" s="21"/>
      <c r="Q1353" s="21"/>
      <c r="R1353" s="21"/>
      <c r="S1353" s="21"/>
    </row>
    <row r="1354" spans="9:19" customFormat="1" x14ac:dyDescent="0.2">
      <c r="I1354" s="21"/>
      <c r="J1354" s="21"/>
      <c r="K1354" s="21"/>
      <c r="L1354" s="21"/>
      <c r="M1354" s="21"/>
      <c r="N1354" s="21"/>
      <c r="O1354" s="21"/>
      <c r="P1354" s="21"/>
      <c r="Q1354" s="21"/>
      <c r="R1354" s="21"/>
      <c r="S1354" s="21"/>
    </row>
    <row r="1355" spans="9:19" customFormat="1" x14ac:dyDescent="0.2">
      <c r="I1355" s="21"/>
      <c r="J1355" s="21"/>
      <c r="K1355" s="21"/>
      <c r="L1355" s="21"/>
      <c r="M1355" s="21"/>
      <c r="N1355" s="21"/>
      <c r="O1355" s="21"/>
      <c r="P1355" s="21"/>
      <c r="Q1355" s="21"/>
      <c r="R1355" s="21"/>
      <c r="S1355" s="21"/>
    </row>
    <row r="1356" spans="9:19" customFormat="1" x14ac:dyDescent="0.2">
      <c r="I1356" s="21"/>
      <c r="J1356" s="21"/>
      <c r="K1356" s="21"/>
      <c r="L1356" s="21"/>
      <c r="M1356" s="21"/>
      <c r="N1356" s="21"/>
      <c r="O1356" s="21"/>
      <c r="P1356" s="21"/>
      <c r="Q1356" s="21"/>
      <c r="R1356" s="21"/>
      <c r="S1356" s="21"/>
    </row>
    <row r="1357" spans="9:19" customFormat="1" x14ac:dyDescent="0.2">
      <c r="I1357" s="21"/>
      <c r="J1357" s="21"/>
      <c r="K1357" s="21"/>
      <c r="L1357" s="21"/>
      <c r="M1357" s="21"/>
      <c r="N1357" s="21"/>
      <c r="O1357" s="21"/>
      <c r="P1357" s="21"/>
      <c r="Q1357" s="21"/>
      <c r="R1357" s="21"/>
      <c r="S1357" s="21"/>
    </row>
    <row r="1358" spans="9:19" customFormat="1" x14ac:dyDescent="0.2">
      <c r="I1358" s="21"/>
      <c r="J1358" s="21"/>
      <c r="K1358" s="21"/>
      <c r="L1358" s="21"/>
      <c r="M1358" s="21"/>
      <c r="N1358" s="21"/>
      <c r="O1358" s="21"/>
      <c r="P1358" s="21"/>
      <c r="Q1358" s="21"/>
      <c r="R1358" s="21"/>
      <c r="S1358" s="21"/>
    </row>
    <row r="1359" spans="9:19" customFormat="1" x14ac:dyDescent="0.2">
      <c r="I1359" s="21"/>
      <c r="J1359" s="21"/>
      <c r="K1359" s="21"/>
      <c r="L1359" s="21"/>
      <c r="M1359" s="21"/>
      <c r="N1359" s="21"/>
      <c r="O1359" s="21"/>
      <c r="P1359" s="21"/>
      <c r="Q1359" s="21"/>
      <c r="R1359" s="21"/>
      <c r="S1359" s="21"/>
    </row>
    <row r="1360" spans="9:19" customFormat="1" x14ac:dyDescent="0.2">
      <c r="I1360" s="21"/>
      <c r="J1360" s="21"/>
      <c r="K1360" s="21"/>
      <c r="L1360" s="21"/>
      <c r="M1360" s="21"/>
      <c r="N1360" s="21"/>
      <c r="O1360" s="21"/>
      <c r="P1360" s="21"/>
      <c r="Q1360" s="21"/>
      <c r="R1360" s="21"/>
      <c r="S1360" s="21"/>
    </row>
    <row r="1361" spans="9:19" customFormat="1" x14ac:dyDescent="0.2">
      <c r="I1361" s="21"/>
      <c r="J1361" s="21"/>
      <c r="K1361" s="21"/>
      <c r="L1361" s="21"/>
      <c r="M1361" s="21"/>
      <c r="N1361" s="21"/>
      <c r="O1361" s="21"/>
      <c r="P1361" s="21"/>
      <c r="Q1361" s="21"/>
      <c r="R1361" s="21"/>
      <c r="S1361" s="21"/>
    </row>
    <row r="1362" spans="9:19" customFormat="1" x14ac:dyDescent="0.2">
      <c r="I1362" s="21"/>
      <c r="J1362" s="21"/>
      <c r="K1362" s="21"/>
      <c r="L1362" s="21"/>
      <c r="M1362" s="21"/>
      <c r="N1362" s="21"/>
      <c r="O1362" s="21"/>
      <c r="P1362" s="21"/>
      <c r="Q1362" s="21"/>
      <c r="R1362" s="21"/>
      <c r="S1362" s="21"/>
    </row>
    <row r="1363" spans="9:19" customFormat="1" x14ac:dyDescent="0.2">
      <c r="I1363" s="21"/>
      <c r="J1363" s="21"/>
      <c r="K1363" s="21"/>
      <c r="L1363" s="21"/>
      <c r="M1363" s="21"/>
      <c r="N1363" s="21"/>
      <c r="O1363" s="21"/>
      <c r="P1363" s="21"/>
      <c r="Q1363" s="21"/>
      <c r="R1363" s="21"/>
      <c r="S1363" s="21"/>
    </row>
    <row r="1364" spans="9:19" customFormat="1" x14ac:dyDescent="0.2">
      <c r="I1364" s="21"/>
      <c r="J1364" s="21"/>
      <c r="K1364" s="21"/>
      <c r="L1364" s="21"/>
      <c r="M1364" s="21"/>
      <c r="N1364" s="21"/>
      <c r="O1364" s="21"/>
      <c r="P1364" s="21"/>
      <c r="Q1364" s="21"/>
      <c r="R1364" s="21"/>
      <c r="S1364" s="21"/>
    </row>
    <row r="1365" spans="9:19" customFormat="1" x14ac:dyDescent="0.2">
      <c r="I1365" s="21"/>
      <c r="J1365" s="21"/>
      <c r="K1365" s="21"/>
      <c r="L1365" s="21"/>
      <c r="M1365" s="21"/>
      <c r="N1365" s="21"/>
      <c r="O1365" s="21"/>
      <c r="P1365" s="21"/>
      <c r="Q1365" s="21"/>
      <c r="R1365" s="21"/>
      <c r="S1365" s="21"/>
    </row>
    <row r="1366" spans="9:19" customFormat="1" x14ac:dyDescent="0.2">
      <c r="I1366" s="21"/>
      <c r="J1366" s="21"/>
      <c r="K1366" s="21"/>
      <c r="L1366" s="21"/>
      <c r="M1366" s="21"/>
      <c r="N1366" s="21"/>
      <c r="O1366" s="21"/>
      <c r="P1366" s="21"/>
      <c r="Q1366" s="21"/>
      <c r="R1366" s="21"/>
      <c r="S1366" s="21"/>
    </row>
    <row r="1367" spans="9:19" customFormat="1" x14ac:dyDescent="0.2">
      <c r="I1367" s="21"/>
      <c r="J1367" s="21"/>
      <c r="K1367" s="21"/>
      <c r="L1367" s="21"/>
      <c r="M1367" s="21"/>
      <c r="N1367" s="21"/>
      <c r="O1367" s="21"/>
      <c r="P1367" s="21"/>
      <c r="Q1367" s="21"/>
      <c r="R1367" s="21"/>
      <c r="S1367" s="21"/>
    </row>
    <row r="1368" spans="9:19" customFormat="1" x14ac:dyDescent="0.2">
      <c r="I1368" s="21"/>
      <c r="J1368" s="21"/>
      <c r="K1368" s="21"/>
      <c r="L1368" s="21"/>
      <c r="M1368" s="21"/>
      <c r="N1368" s="21"/>
      <c r="O1368" s="21"/>
      <c r="P1368" s="21"/>
      <c r="Q1368" s="21"/>
      <c r="R1368" s="21"/>
      <c r="S1368" s="21"/>
    </row>
    <row r="1369" spans="9:19" customFormat="1" x14ac:dyDescent="0.2">
      <c r="I1369" s="21"/>
      <c r="J1369" s="21"/>
      <c r="K1369" s="21"/>
      <c r="L1369" s="21"/>
      <c r="M1369" s="21"/>
      <c r="N1369" s="21"/>
      <c r="O1369" s="21"/>
      <c r="P1369" s="21"/>
      <c r="Q1369" s="21"/>
      <c r="R1369" s="21"/>
      <c r="S1369" s="21"/>
    </row>
    <row r="1370" spans="9:19" customFormat="1" x14ac:dyDescent="0.2">
      <c r="I1370" s="21"/>
      <c r="J1370" s="21"/>
      <c r="K1370" s="21"/>
      <c r="L1370" s="21"/>
      <c r="M1370" s="21"/>
      <c r="N1370" s="21"/>
      <c r="O1370" s="21"/>
      <c r="P1370" s="21"/>
      <c r="Q1370" s="21"/>
      <c r="R1370" s="21"/>
      <c r="S1370" s="21"/>
    </row>
    <row r="1371" spans="9:19" customFormat="1" x14ac:dyDescent="0.2">
      <c r="I1371" s="21"/>
      <c r="J1371" s="21"/>
      <c r="K1371" s="21"/>
      <c r="L1371" s="21"/>
      <c r="M1371" s="21"/>
      <c r="N1371" s="21"/>
      <c r="O1371" s="21"/>
      <c r="P1371" s="21"/>
      <c r="Q1371" s="21"/>
      <c r="R1371" s="21"/>
      <c r="S1371" s="21"/>
    </row>
    <row r="1372" spans="9:19" customFormat="1" x14ac:dyDescent="0.2">
      <c r="I1372" s="21"/>
      <c r="J1372" s="21"/>
      <c r="K1372" s="21"/>
      <c r="L1372" s="21"/>
      <c r="M1372" s="21"/>
      <c r="N1372" s="21"/>
      <c r="O1372" s="21"/>
      <c r="P1372" s="21"/>
      <c r="Q1372" s="21"/>
      <c r="R1372" s="21"/>
      <c r="S1372" s="21"/>
    </row>
    <row r="1373" spans="9:19" customFormat="1" x14ac:dyDescent="0.2">
      <c r="I1373" s="21"/>
      <c r="J1373" s="21"/>
      <c r="K1373" s="21"/>
      <c r="L1373" s="21"/>
      <c r="M1373" s="21"/>
      <c r="N1373" s="21"/>
      <c r="O1373" s="21"/>
      <c r="P1373" s="21"/>
      <c r="Q1373" s="21"/>
      <c r="R1373" s="21"/>
      <c r="S1373" s="21"/>
    </row>
    <row r="1374" spans="9:19" customFormat="1" x14ac:dyDescent="0.2">
      <c r="I1374" s="21"/>
      <c r="J1374" s="21"/>
      <c r="K1374" s="21"/>
      <c r="L1374" s="21"/>
      <c r="M1374" s="21"/>
      <c r="N1374" s="21"/>
      <c r="O1374" s="21"/>
      <c r="P1374" s="21"/>
      <c r="Q1374" s="21"/>
      <c r="R1374" s="21"/>
      <c r="S1374" s="21"/>
    </row>
    <row r="1375" spans="9:19" customFormat="1" x14ac:dyDescent="0.2">
      <c r="I1375" s="21"/>
      <c r="J1375" s="21"/>
      <c r="K1375" s="21"/>
      <c r="L1375" s="21"/>
      <c r="M1375" s="21"/>
      <c r="N1375" s="21"/>
      <c r="O1375" s="21"/>
      <c r="P1375" s="21"/>
      <c r="Q1375" s="21"/>
      <c r="R1375" s="21"/>
      <c r="S1375" s="21"/>
    </row>
    <row r="1376" spans="9:19" customFormat="1" x14ac:dyDescent="0.2">
      <c r="I1376" s="21"/>
      <c r="J1376" s="21"/>
      <c r="K1376" s="21"/>
      <c r="L1376" s="21"/>
      <c r="M1376" s="21"/>
      <c r="N1376" s="21"/>
      <c r="O1376" s="21"/>
      <c r="P1376" s="21"/>
      <c r="Q1376" s="21"/>
      <c r="R1376" s="21"/>
      <c r="S1376" s="21"/>
    </row>
    <row r="1377" spans="9:19" customFormat="1" x14ac:dyDescent="0.2">
      <c r="I1377" s="21"/>
      <c r="J1377" s="21"/>
      <c r="K1377" s="21"/>
      <c r="L1377" s="21"/>
      <c r="M1377" s="21"/>
      <c r="N1377" s="21"/>
      <c r="O1377" s="21"/>
      <c r="P1377" s="21"/>
      <c r="Q1377" s="21"/>
      <c r="R1377" s="21"/>
      <c r="S1377" s="21"/>
    </row>
    <row r="1378" spans="9:19" customFormat="1" x14ac:dyDescent="0.2">
      <c r="I1378" s="21"/>
      <c r="J1378" s="21"/>
      <c r="K1378" s="21"/>
      <c r="L1378" s="21"/>
      <c r="M1378" s="21"/>
      <c r="N1378" s="21"/>
      <c r="O1378" s="21"/>
      <c r="P1378" s="21"/>
      <c r="Q1378" s="21"/>
      <c r="R1378" s="21"/>
      <c r="S1378" s="21"/>
    </row>
    <row r="1379" spans="9:19" customFormat="1" x14ac:dyDescent="0.2">
      <c r="I1379" s="21"/>
      <c r="J1379" s="21"/>
      <c r="K1379" s="21"/>
      <c r="L1379" s="21"/>
      <c r="M1379" s="21"/>
      <c r="N1379" s="21"/>
      <c r="O1379" s="21"/>
      <c r="P1379" s="21"/>
      <c r="Q1379" s="21"/>
      <c r="R1379" s="21"/>
      <c r="S1379" s="21"/>
    </row>
    <row r="1380" spans="9:19" customFormat="1" x14ac:dyDescent="0.2">
      <c r="I1380" s="21"/>
      <c r="J1380" s="21"/>
      <c r="K1380" s="21"/>
      <c r="L1380" s="21"/>
      <c r="M1380" s="21"/>
      <c r="N1380" s="21"/>
      <c r="O1380" s="21"/>
      <c r="P1380" s="21"/>
      <c r="Q1380" s="21"/>
      <c r="R1380" s="21"/>
      <c r="S1380" s="21"/>
    </row>
    <row r="1381" spans="9:19" customFormat="1" x14ac:dyDescent="0.2">
      <c r="I1381" s="21"/>
      <c r="J1381" s="21"/>
      <c r="K1381" s="21"/>
      <c r="L1381" s="21"/>
      <c r="M1381" s="21"/>
      <c r="N1381" s="21"/>
      <c r="O1381" s="21"/>
      <c r="P1381" s="21"/>
      <c r="Q1381" s="21"/>
      <c r="R1381" s="21"/>
      <c r="S1381" s="21"/>
    </row>
    <row r="1382" spans="9:19" customFormat="1" x14ac:dyDescent="0.2">
      <c r="I1382" s="21"/>
      <c r="J1382" s="21"/>
      <c r="K1382" s="21"/>
      <c r="L1382" s="21"/>
      <c r="M1382" s="21"/>
      <c r="N1382" s="21"/>
      <c r="O1382" s="21"/>
      <c r="P1382" s="21"/>
      <c r="Q1382" s="21"/>
      <c r="R1382" s="21"/>
      <c r="S1382" s="21"/>
    </row>
    <row r="1383" spans="9:19" customFormat="1" x14ac:dyDescent="0.2">
      <c r="I1383" s="21"/>
      <c r="J1383" s="21"/>
      <c r="K1383" s="21"/>
      <c r="L1383" s="21"/>
      <c r="M1383" s="21"/>
      <c r="N1383" s="21"/>
      <c r="O1383" s="21"/>
      <c r="P1383" s="21"/>
      <c r="Q1383" s="21"/>
      <c r="R1383" s="21"/>
      <c r="S1383" s="21"/>
    </row>
    <row r="1384" spans="9:19" customFormat="1" x14ac:dyDescent="0.2">
      <c r="I1384" s="21"/>
      <c r="J1384" s="21"/>
      <c r="K1384" s="21"/>
      <c r="L1384" s="21"/>
      <c r="M1384" s="21"/>
      <c r="N1384" s="21"/>
      <c r="O1384" s="21"/>
      <c r="P1384" s="21"/>
      <c r="Q1384" s="21"/>
      <c r="R1384" s="21"/>
      <c r="S1384" s="21"/>
    </row>
    <row r="1385" spans="9:19" customFormat="1" x14ac:dyDescent="0.2">
      <c r="I1385" s="21"/>
      <c r="J1385" s="21"/>
      <c r="K1385" s="21"/>
      <c r="L1385" s="21"/>
      <c r="M1385" s="21"/>
      <c r="N1385" s="21"/>
      <c r="O1385" s="21"/>
      <c r="P1385" s="21"/>
      <c r="Q1385" s="21"/>
      <c r="R1385" s="21"/>
      <c r="S1385" s="21"/>
    </row>
    <row r="1386" spans="9:19" customFormat="1" x14ac:dyDescent="0.2">
      <c r="I1386" s="21"/>
      <c r="J1386" s="21"/>
      <c r="K1386" s="21"/>
      <c r="L1386" s="21"/>
      <c r="M1386" s="21"/>
      <c r="N1386" s="21"/>
      <c r="O1386" s="21"/>
      <c r="P1386" s="21"/>
      <c r="Q1386" s="21"/>
      <c r="R1386" s="21"/>
      <c r="S1386" s="21"/>
    </row>
    <row r="1387" spans="9:19" customFormat="1" x14ac:dyDescent="0.2">
      <c r="I1387" s="21"/>
      <c r="J1387" s="21"/>
      <c r="K1387" s="21"/>
      <c r="L1387" s="21"/>
      <c r="M1387" s="21"/>
      <c r="N1387" s="21"/>
      <c r="O1387" s="21"/>
      <c r="P1387" s="21"/>
      <c r="Q1387" s="21"/>
      <c r="R1387" s="21"/>
      <c r="S1387" s="21"/>
    </row>
    <row r="1388" spans="9:19" customFormat="1" x14ac:dyDescent="0.2">
      <c r="I1388" s="21"/>
      <c r="J1388" s="21"/>
      <c r="K1388" s="21"/>
      <c r="L1388" s="21"/>
      <c r="M1388" s="21"/>
      <c r="N1388" s="21"/>
      <c r="O1388" s="21"/>
      <c r="P1388" s="21"/>
      <c r="Q1388" s="21"/>
      <c r="R1388" s="21"/>
      <c r="S1388" s="21"/>
    </row>
    <row r="1389" spans="9:19" customFormat="1" x14ac:dyDescent="0.2">
      <c r="I1389" s="21"/>
      <c r="J1389" s="21"/>
      <c r="K1389" s="21"/>
      <c r="L1389" s="21"/>
      <c r="M1389" s="21"/>
      <c r="N1389" s="21"/>
      <c r="O1389" s="21"/>
      <c r="P1389" s="21"/>
      <c r="Q1389" s="21"/>
      <c r="R1389" s="21"/>
      <c r="S1389" s="21"/>
    </row>
    <row r="1390" spans="9:19" customFormat="1" x14ac:dyDescent="0.2">
      <c r="I1390" s="21"/>
      <c r="J1390" s="21"/>
      <c r="K1390" s="21"/>
      <c r="L1390" s="21"/>
      <c r="M1390" s="21"/>
      <c r="N1390" s="21"/>
      <c r="O1390" s="21"/>
      <c r="P1390" s="21"/>
      <c r="Q1390" s="21"/>
      <c r="R1390" s="21"/>
      <c r="S1390" s="21"/>
    </row>
    <row r="1391" spans="9:19" customFormat="1" x14ac:dyDescent="0.2">
      <c r="I1391" s="21"/>
      <c r="J1391" s="21"/>
      <c r="K1391" s="21"/>
      <c r="L1391" s="21"/>
      <c r="M1391" s="21"/>
      <c r="N1391" s="21"/>
      <c r="O1391" s="21"/>
      <c r="P1391" s="21"/>
      <c r="Q1391" s="21"/>
      <c r="R1391" s="21"/>
      <c r="S1391" s="21"/>
    </row>
    <row r="1392" spans="9:19" customFormat="1" x14ac:dyDescent="0.2">
      <c r="I1392" s="21"/>
      <c r="J1392" s="21"/>
      <c r="K1392" s="21"/>
      <c r="L1392" s="21"/>
      <c r="M1392" s="21"/>
      <c r="N1392" s="21"/>
      <c r="O1392" s="21"/>
      <c r="P1392" s="21"/>
      <c r="Q1392" s="21"/>
      <c r="R1392" s="21"/>
      <c r="S1392" s="21"/>
    </row>
    <row r="1393" spans="9:19" customFormat="1" x14ac:dyDescent="0.2">
      <c r="I1393" s="21"/>
      <c r="J1393" s="21"/>
      <c r="K1393" s="21"/>
      <c r="L1393" s="21"/>
      <c r="M1393" s="21"/>
      <c r="N1393" s="21"/>
      <c r="O1393" s="21"/>
      <c r="P1393" s="21"/>
      <c r="Q1393" s="21"/>
      <c r="R1393" s="21"/>
      <c r="S1393" s="21"/>
    </row>
    <row r="1394" spans="9:19" customFormat="1" x14ac:dyDescent="0.2">
      <c r="I1394" s="21"/>
      <c r="J1394" s="21"/>
      <c r="K1394" s="21"/>
      <c r="L1394" s="21"/>
      <c r="M1394" s="21"/>
      <c r="N1394" s="21"/>
      <c r="O1394" s="21"/>
      <c r="P1394" s="21"/>
      <c r="Q1394" s="21"/>
      <c r="R1394" s="21"/>
      <c r="S1394" s="21"/>
    </row>
    <row r="1395" spans="9:19" customFormat="1" x14ac:dyDescent="0.2">
      <c r="I1395" s="21"/>
      <c r="J1395" s="21"/>
      <c r="K1395" s="21"/>
      <c r="L1395" s="21"/>
      <c r="M1395" s="21"/>
      <c r="N1395" s="21"/>
      <c r="O1395" s="21"/>
      <c r="P1395" s="21"/>
      <c r="Q1395" s="21"/>
      <c r="R1395" s="21"/>
      <c r="S1395" s="21"/>
    </row>
    <row r="1396" spans="9:19" customFormat="1" x14ac:dyDescent="0.2">
      <c r="I1396" s="21"/>
      <c r="J1396" s="21"/>
      <c r="K1396" s="21"/>
      <c r="L1396" s="21"/>
      <c r="M1396" s="21"/>
      <c r="N1396" s="21"/>
      <c r="O1396" s="21"/>
      <c r="P1396" s="21"/>
      <c r="Q1396" s="21"/>
      <c r="R1396" s="21"/>
      <c r="S1396" s="21"/>
    </row>
    <row r="1397" spans="9:19" customFormat="1" x14ac:dyDescent="0.2">
      <c r="I1397" s="21"/>
      <c r="J1397" s="21"/>
      <c r="K1397" s="21"/>
      <c r="L1397" s="21"/>
      <c r="M1397" s="21"/>
      <c r="N1397" s="21"/>
      <c r="O1397" s="21"/>
      <c r="P1397" s="21"/>
      <c r="Q1397" s="21"/>
      <c r="R1397" s="21"/>
      <c r="S1397" s="21"/>
    </row>
    <row r="1398" spans="9:19" customFormat="1" x14ac:dyDescent="0.2">
      <c r="I1398" s="21"/>
      <c r="J1398" s="21"/>
      <c r="K1398" s="21"/>
      <c r="L1398" s="21"/>
      <c r="M1398" s="21"/>
      <c r="N1398" s="21"/>
      <c r="O1398" s="21"/>
      <c r="P1398" s="21"/>
      <c r="Q1398" s="21"/>
      <c r="R1398" s="21"/>
      <c r="S1398" s="21"/>
    </row>
    <row r="1399" spans="9:19" customFormat="1" x14ac:dyDescent="0.2">
      <c r="I1399" s="21"/>
      <c r="J1399" s="21"/>
      <c r="K1399" s="21"/>
      <c r="L1399" s="21"/>
      <c r="M1399" s="21"/>
      <c r="N1399" s="21"/>
      <c r="O1399" s="21"/>
      <c r="P1399" s="21"/>
      <c r="Q1399" s="21"/>
      <c r="R1399" s="21"/>
      <c r="S1399" s="21"/>
    </row>
    <row r="1400" spans="9:19" customFormat="1" x14ac:dyDescent="0.2">
      <c r="I1400" s="21"/>
      <c r="J1400" s="21"/>
      <c r="K1400" s="21"/>
      <c r="L1400" s="21"/>
      <c r="M1400" s="21"/>
      <c r="N1400" s="21"/>
      <c r="O1400" s="21"/>
      <c r="P1400" s="21"/>
      <c r="Q1400" s="21"/>
      <c r="R1400" s="21"/>
      <c r="S1400" s="21"/>
    </row>
    <row r="1401" spans="9:19" customFormat="1" x14ac:dyDescent="0.2">
      <c r="I1401" s="21"/>
      <c r="J1401" s="21"/>
      <c r="K1401" s="21"/>
      <c r="L1401" s="21"/>
      <c r="M1401" s="21"/>
      <c r="N1401" s="21"/>
      <c r="O1401" s="21"/>
      <c r="P1401" s="21"/>
      <c r="Q1401" s="21"/>
      <c r="R1401" s="21"/>
      <c r="S1401" s="21"/>
    </row>
    <row r="1402" spans="9:19" customFormat="1" x14ac:dyDescent="0.2">
      <c r="I1402" s="21"/>
      <c r="J1402" s="21"/>
      <c r="K1402" s="21"/>
      <c r="L1402" s="21"/>
      <c r="M1402" s="21"/>
      <c r="N1402" s="21"/>
      <c r="O1402" s="21"/>
      <c r="P1402" s="21"/>
      <c r="Q1402" s="21"/>
      <c r="R1402" s="21"/>
      <c r="S1402" s="21"/>
    </row>
    <row r="1403" spans="9:19" customFormat="1" x14ac:dyDescent="0.2">
      <c r="I1403" s="21"/>
      <c r="J1403" s="21"/>
      <c r="K1403" s="21"/>
      <c r="L1403" s="21"/>
      <c r="M1403" s="21"/>
      <c r="N1403" s="21"/>
      <c r="O1403" s="21"/>
      <c r="P1403" s="21"/>
      <c r="Q1403" s="21"/>
      <c r="R1403" s="21"/>
      <c r="S1403" s="21"/>
    </row>
    <row r="1404" spans="9:19" customFormat="1" x14ac:dyDescent="0.2">
      <c r="I1404" s="21"/>
      <c r="J1404" s="21"/>
      <c r="K1404" s="21"/>
      <c r="L1404" s="21"/>
      <c r="M1404" s="21"/>
      <c r="N1404" s="21"/>
      <c r="O1404" s="21"/>
      <c r="P1404" s="21"/>
      <c r="Q1404" s="21"/>
      <c r="R1404" s="21"/>
      <c r="S1404" s="21"/>
    </row>
    <row r="1405" spans="9:19" customFormat="1" x14ac:dyDescent="0.2">
      <c r="I1405" s="21"/>
      <c r="J1405" s="21"/>
      <c r="K1405" s="21"/>
      <c r="L1405" s="21"/>
      <c r="M1405" s="21"/>
      <c r="N1405" s="21"/>
      <c r="O1405" s="21"/>
      <c r="P1405" s="21"/>
      <c r="Q1405" s="21"/>
      <c r="R1405" s="21"/>
      <c r="S1405" s="21"/>
    </row>
    <row r="1406" spans="9:19" customFormat="1" x14ac:dyDescent="0.2">
      <c r="I1406" s="21"/>
      <c r="J1406" s="21"/>
      <c r="K1406" s="21"/>
      <c r="L1406" s="21"/>
      <c r="M1406" s="21"/>
      <c r="N1406" s="21"/>
      <c r="O1406" s="21"/>
      <c r="P1406" s="21"/>
      <c r="Q1406" s="21"/>
      <c r="R1406" s="21"/>
      <c r="S1406" s="21"/>
    </row>
    <row r="1407" spans="9:19" customFormat="1" x14ac:dyDescent="0.2">
      <c r="I1407" s="21"/>
      <c r="J1407" s="21"/>
      <c r="K1407" s="21"/>
      <c r="L1407" s="21"/>
      <c r="M1407" s="21"/>
      <c r="N1407" s="21"/>
      <c r="O1407" s="21"/>
      <c r="P1407" s="21"/>
      <c r="Q1407" s="21"/>
      <c r="R1407" s="21"/>
      <c r="S1407" s="21"/>
    </row>
    <row r="1408" spans="9:19" customFormat="1" x14ac:dyDescent="0.2">
      <c r="I1408" s="21"/>
      <c r="J1408" s="21"/>
      <c r="K1408" s="21"/>
      <c r="L1408" s="21"/>
      <c r="M1408" s="21"/>
      <c r="N1408" s="21"/>
      <c r="O1408" s="21"/>
      <c r="P1408" s="21"/>
      <c r="Q1408" s="21"/>
      <c r="R1408" s="21"/>
      <c r="S1408" s="21"/>
    </row>
    <row r="1409" spans="9:19" customFormat="1" x14ac:dyDescent="0.2">
      <c r="I1409" s="21"/>
      <c r="J1409" s="21"/>
      <c r="K1409" s="21"/>
      <c r="L1409" s="21"/>
      <c r="M1409" s="21"/>
      <c r="N1409" s="21"/>
      <c r="O1409" s="21"/>
      <c r="P1409" s="21"/>
      <c r="Q1409" s="21"/>
      <c r="R1409" s="21"/>
      <c r="S1409" s="21"/>
    </row>
    <row r="1410" spans="9:19" customFormat="1" x14ac:dyDescent="0.2">
      <c r="I1410" s="21"/>
      <c r="J1410" s="21"/>
      <c r="K1410" s="21"/>
      <c r="L1410" s="21"/>
      <c r="M1410" s="21"/>
      <c r="N1410" s="21"/>
      <c r="O1410" s="21"/>
      <c r="P1410" s="21"/>
      <c r="Q1410" s="21"/>
      <c r="R1410" s="21"/>
      <c r="S1410" s="21"/>
    </row>
    <row r="1411" spans="9:19" customFormat="1" x14ac:dyDescent="0.2">
      <c r="I1411" s="21"/>
      <c r="J1411" s="21"/>
      <c r="K1411" s="21"/>
      <c r="L1411" s="21"/>
      <c r="M1411" s="21"/>
      <c r="N1411" s="21"/>
      <c r="O1411" s="21"/>
      <c r="P1411" s="21"/>
      <c r="Q1411" s="21"/>
      <c r="R1411" s="21"/>
      <c r="S1411" s="21"/>
    </row>
    <row r="1412" spans="9:19" customFormat="1" x14ac:dyDescent="0.2">
      <c r="I1412" s="21"/>
      <c r="J1412" s="21"/>
      <c r="K1412" s="21"/>
      <c r="L1412" s="21"/>
      <c r="M1412" s="21"/>
      <c r="N1412" s="21"/>
      <c r="O1412" s="21"/>
      <c r="P1412" s="21"/>
      <c r="Q1412" s="21"/>
      <c r="R1412" s="21"/>
      <c r="S1412" s="21"/>
    </row>
    <row r="1413" spans="9:19" customFormat="1" x14ac:dyDescent="0.2">
      <c r="I1413" s="21"/>
      <c r="J1413" s="21"/>
      <c r="K1413" s="21"/>
      <c r="L1413" s="21"/>
      <c r="M1413" s="21"/>
      <c r="N1413" s="21"/>
      <c r="O1413" s="21"/>
      <c r="P1413" s="21"/>
      <c r="Q1413" s="21"/>
      <c r="R1413" s="21"/>
      <c r="S1413" s="21"/>
    </row>
    <row r="1414" spans="9:19" customFormat="1" x14ac:dyDescent="0.2">
      <c r="I1414" s="21"/>
      <c r="J1414" s="21"/>
      <c r="K1414" s="21"/>
      <c r="L1414" s="21"/>
      <c r="M1414" s="21"/>
      <c r="N1414" s="21"/>
      <c r="O1414" s="21"/>
      <c r="P1414" s="21"/>
      <c r="Q1414" s="21"/>
      <c r="R1414" s="21"/>
      <c r="S1414" s="21"/>
    </row>
    <row r="1415" spans="9:19" customFormat="1" x14ac:dyDescent="0.2">
      <c r="I1415" s="21"/>
      <c r="J1415" s="21"/>
      <c r="K1415" s="21"/>
      <c r="L1415" s="21"/>
      <c r="M1415" s="21"/>
      <c r="N1415" s="21"/>
      <c r="O1415" s="21"/>
      <c r="P1415" s="21"/>
      <c r="Q1415" s="21"/>
      <c r="R1415" s="21"/>
      <c r="S1415" s="21"/>
    </row>
    <row r="1416" spans="9:19" customFormat="1" x14ac:dyDescent="0.2">
      <c r="I1416" s="21"/>
      <c r="J1416" s="21"/>
      <c r="K1416" s="21"/>
      <c r="L1416" s="21"/>
      <c r="M1416" s="21"/>
      <c r="N1416" s="21"/>
      <c r="O1416" s="21"/>
      <c r="P1416" s="21"/>
      <c r="Q1416" s="21"/>
      <c r="R1416" s="21"/>
      <c r="S1416" s="21"/>
    </row>
    <row r="1417" spans="9:19" customFormat="1" x14ac:dyDescent="0.2">
      <c r="I1417" s="21"/>
      <c r="J1417" s="21"/>
      <c r="K1417" s="21"/>
      <c r="L1417" s="21"/>
      <c r="M1417" s="21"/>
      <c r="N1417" s="21"/>
      <c r="O1417" s="21"/>
      <c r="P1417" s="21"/>
      <c r="Q1417" s="21"/>
      <c r="R1417" s="21"/>
      <c r="S1417" s="21"/>
    </row>
    <row r="1418" spans="9:19" customFormat="1" x14ac:dyDescent="0.2">
      <c r="I1418" s="21"/>
      <c r="J1418" s="21"/>
      <c r="K1418" s="21"/>
      <c r="L1418" s="21"/>
      <c r="M1418" s="21"/>
      <c r="N1418" s="21"/>
      <c r="O1418" s="21"/>
      <c r="P1418" s="21"/>
      <c r="Q1418" s="21"/>
      <c r="R1418" s="21"/>
      <c r="S1418" s="21"/>
    </row>
    <row r="1419" spans="9:19" customFormat="1" x14ac:dyDescent="0.2">
      <c r="I1419" s="21"/>
      <c r="J1419" s="21"/>
      <c r="K1419" s="21"/>
      <c r="L1419" s="21"/>
      <c r="M1419" s="21"/>
      <c r="N1419" s="21"/>
      <c r="O1419" s="21"/>
      <c r="P1419" s="21"/>
      <c r="Q1419" s="21"/>
      <c r="R1419" s="21"/>
      <c r="S1419" s="21"/>
    </row>
    <row r="1420" spans="9:19" customFormat="1" x14ac:dyDescent="0.2">
      <c r="I1420" s="21"/>
      <c r="J1420" s="21"/>
      <c r="K1420" s="21"/>
      <c r="L1420" s="21"/>
      <c r="M1420" s="21"/>
      <c r="N1420" s="21"/>
      <c r="O1420" s="21"/>
      <c r="P1420" s="21"/>
      <c r="Q1420" s="21"/>
      <c r="R1420" s="21"/>
      <c r="S1420" s="21"/>
    </row>
    <row r="1421" spans="9:19" customFormat="1" x14ac:dyDescent="0.2">
      <c r="I1421" s="21"/>
      <c r="J1421" s="21"/>
      <c r="K1421" s="21"/>
      <c r="L1421" s="21"/>
      <c r="M1421" s="21"/>
      <c r="N1421" s="21"/>
      <c r="O1421" s="21"/>
      <c r="P1421" s="21"/>
      <c r="Q1421" s="21"/>
      <c r="R1421" s="21"/>
      <c r="S1421" s="21"/>
    </row>
    <row r="1422" spans="9:19" customFormat="1" x14ac:dyDescent="0.2">
      <c r="I1422" s="21"/>
      <c r="J1422" s="21"/>
      <c r="K1422" s="21"/>
      <c r="L1422" s="21"/>
      <c r="M1422" s="21"/>
      <c r="N1422" s="21"/>
      <c r="O1422" s="21"/>
      <c r="P1422" s="21"/>
      <c r="Q1422" s="21"/>
      <c r="R1422" s="21"/>
      <c r="S1422" s="21"/>
    </row>
    <row r="1423" spans="9:19" customFormat="1" x14ac:dyDescent="0.2">
      <c r="I1423" s="21"/>
      <c r="J1423" s="21"/>
      <c r="K1423" s="21"/>
      <c r="L1423" s="21"/>
      <c r="M1423" s="21"/>
      <c r="N1423" s="21"/>
      <c r="O1423" s="21"/>
      <c r="P1423" s="21"/>
      <c r="Q1423" s="21"/>
      <c r="R1423" s="21"/>
      <c r="S1423" s="21"/>
    </row>
    <row r="1424" spans="9:19" customFormat="1" x14ac:dyDescent="0.2">
      <c r="I1424" s="21"/>
      <c r="J1424" s="21"/>
      <c r="K1424" s="21"/>
      <c r="L1424" s="21"/>
      <c r="M1424" s="21"/>
      <c r="N1424" s="21"/>
      <c r="O1424" s="21"/>
      <c r="P1424" s="21"/>
      <c r="Q1424" s="21"/>
      <c r="R1424" s="21"/>
      <c r="S1424" s="21"/>
    </row>
    <row r="1425" spans="9:19" customFormat="1" x14ac:dyDescent="0.2">
      <c r="I1425" s="21"/>
      <c r="J1425" s="21"/>
      <c r="K1425" s="21"/>
      <c r="L1425" s="21"/>
      <c r="M1425" s="21"/>
      <c r="N1425" s="21"/>
      <c r="O1425" s="21"/>
      <c r="P1425" s="21"/>
      <c r="Q1425" s="21"/>
      <c r="R1425" s="21"/>
      <c r="S1425" s="21"/>
    </row>
    <row r="1426" spans="9:19" customFormat="1" x14ac:dyDescent="0.2">
      <c r="I1426" s="21"/>
      <c r="J1426" s="21"/>
      <c r="K1426" s="21"/>
      <c r="L1426" s="21"/>
      <c r="M1426" s="21"/>
      <c r="N1426" s="21"/>
      <c r="O1426" s="21"/>
      <c r="P1426" s="21"/>
      <c r="Q1426" s="21"/>
      <c r="R1426" s="21"/>
      <c r="S1426" s="21"/>
    </row>
    <row r="1427" spans="9:19" customFormat="1" x14ac:dyDescent="0.2">
      <c r="I1427" s="21"/>
      <c r="J1427" s="21"/>
      <c r="K1427" s="21"/>
      <c r="L1427" s="21"/>
      <c r="M1427" s="21"/>
      <c r="N1427" s="21"/>
      <c r="O1427" s="21"/>
      <c r="P1427" s="21"/>
      <c r="Q1427" s="21"/>
      <c r="R1427" s="21"/>
      <c r="S1427" s="21"/>
    </row>
    <row r="1428" spans="9:19" customFormat="1" x14ac:dyDescent="0.2">
      <c r="I1428" s="21"/>
      <c r="J1428" s="21"/>
      <c r="K1428" s="21"/>
      <c r="L1428" s="21"/>
      <c r="M1428" s="21"/>
      <c r="N1428" s="21"/>
      <c r="O1428" s="21"/>
      <c r="P1428" s="21"/>
      <c r="Q1428" s="21"/>
      <c r="R1428" s="21"/>
      <c r="S1428" s="21"/>
    </row>
    <row r="1429" spans="9:19" customFormat="1" x14ac:dyDescent="0.2">
      <c r="I1429" s="21"/>
      <c r="J1429" s="21"/>
      <c r="K1429" s="21"/>
      <c r="L1429" s="21"/>
      <c r="M1429" s="21"/>
      <c r="N1429" s="21"/>
      <c r="O1429" s="21"/>
      <c r="P1429" s="21"/>
      <c r="Q1429" s="21"/>
      <c r="R1429" s="21"/>
      <c r="S1429" s="21"/>
    </row>
    <row r="1430" spans="9:19" customFormat="1" x14ac:dyDescent="0.2">
      <c r="I1430" s="21"/>
      <c r="J1430" s="21"/>
      <c r="K1430" s="21"/>
      <c r="L1430" s="21"/>
      <c r="M1430" s="21"/>
      <c r="N1430" s="21"/>
      <c r="O1430" s="21"/>
      <c r="P1430" s="21"/>
      <c r="Q1430" s="21"/>
      <c r="R1430" s="21"/>
      <c r="S1430" s="21"/>
    </row>
    <row r="1431" spans="9:19" customFormat="1" x14ac:dyDescent="0.2">
      <c r="I1431" s="21"/>
      <c r="J1431" s="21"/>
      <c r="K1431" s="21"/>
      <c r="L1431" s="21"/>
      <c r="M1431" s="21"/>
      <c r="N1431" s="21"/>
      <c r="O1431" s="21"/>
      <c r="P1431" s="21"/>
      <c r="Q1431" s="21"/>
      <c r="R1431" s="21"/>
      <c r="S1431" s="21"/>
    </row>
    <row r="1432" spans="9:19" customFormat="1" x14ac:dyDescent="0.2">
      <c r="I1432" s="21"/>
      <c r="J1432" s="21"/>
      <c r="K1432" s="21"/>
      <c r="L1432" s="21"/>
      <c r="M1432" s="21"/>
      <c r="N1432" s="21"/>
      <c r="O1432" s="21"/>
      <c r="P1432" s="21"/>
      <c r="Q1432" s="21"/>
      <c r="R1432" s="21"/>
      <c r="S1432" s="21"/>
    </row>
    <row r="1433" spans="9:19" customFormat="1" x14ac:dyDescent="0.2">
      <c r="I1433" s="21"/>
      <c r="J1433" s="21"/>
      <c r="K1433" s="21"/>
      <c r="L1433" s="21"/>
      <c r="M1433" s="21"/>
      <c r="N1433" s="21"/>
      <c r="O1433" s="21"/>
      <c r="P1433" s="21"/>
      <c r="Q1433" s="21"/>
      <c r="R1433" s="21"/>
      <c r="S1433" s="21"/>
    </row>
    <row r="1434" spans="9:19" customFormat="1" x14ac:dyDescent="0.2">
      <c r="I1434" s="21"/>
      <c r="J1434" s="21"/>
      <c r="K1434" s="21"/>
      <c r="L1434" s="21"/>
      <c r="M1434" s="21"/>
      <c r="N1434" s="21"/>
      <c r="O1434" s="21"/>
      <c r="P1434" s="21"/>
      <c r="Q1434" s="21"/>
      <c r="R1434" s="21"/>
      <c r="S1434" s="21"/>
    </row>
    <row r="1435" spans="9:19" customFormat="1" x14ac:dyDescent="0.2">
      <c r="I1435" s="21"/>
      <c r="J1435" s="21"/>
      <c r="K1435" s="21"/>
      <c r="L1435" s="21"/>
      <c r="M1435" s="21"/>
      <c r="N1435" s="21"/>
      <c r="O1435" s="21"/>
      <c r="P1435" s="21"/>
      <c r="Q1435" s="21"/>
      <c r="R1435" s="21"/>
      <c r="S1435" s="21"/>
    </row>
    <row r="1436" spans="9:19" customFormat="1" x14ac:dyDescent="0.2">
      <c r="I1436" s="21"/>
      <c r="J1436" s="21"/>
      <c r="K1436" s="21"/>
      <c r="L1436" s="21"/>
      <c r="M1436" s="21"/>
      <c r="N1436" s="21"/>
      <c r="O1436" s="21"/>
      <c r="P1436" s="21"/>
      <c r="Q1436" s="21"/>
      <c r="R1436" s="21"/>
      <c r="S1436" s="21"/>
    </row>
    <row r="1437" spans="9:19" customFormat="1" x14ac:dyDescent="0.2">
      <c r="I1437" s="21"/>
      <c r="J1437" s="21"/>
      <c r="K1437" s="21"/>
      <c r="L1437" s="21"/>
      <c r="M1437" s="21"/>
      <c r="N1437" s="21"/>
      <c r="O1437" s="21"/>
      <c r="P1437" s="21"/>
      <c r="Q1437" s="21"/>
      <c r="R1437" s="21"/>
      <c r="S1437" s="21"/>
    </row>
    <row r="1438" spans="9:19" customFormat="1" x14ac:dyDescent="0.2">
      <c r="I1438" s="21"/>
      <c r="J1438" s="21"/>
      <c r="K1438" s="21"/>
      <c r="L1438" s="21"/>
      <c r="M1438" s="21"/>
      <c r="N1438" s="21"/>
      <c r="O1438" s="21"/>
      <c r="P1438" s="21"/>
      <c r="Q1438" s="21"/>
      <c r="R1438" s="21"/>
      <c r="S1438" s="21"/>
    </row>
    <row r="1439" spans="9:19" customFormat="1" x14ac:dyDescent="0.2">
      <c r="I1439" s="21"/>
      <c r="J1439" s="21"/>
      <c r="K1439" s="21"/>
      <c r="L1439" s="21"/>
      <c r="M1439" s="21"/>
      <c r="N1439" s="21"/>
      <c r="O1439" s="21"/>
      <c r="P1439" s="21"/>
      <c r="Q1439" s="21"/>
      <c r="R1439" s="21"/>
      <c r="S1439" s="21"/>
    </row>
    <row r="1440" spans="9:19" customFormat="1" x14ac:dyDescent="0.2">
      <c r="I1440" s="21"/>
      <c r="J1440" s="21"/>
      <c r="K1440" s="21"/>
      <c r="L1440" s="21"/>
      <c r="M1440" s="21"/>
      <c r="N1440" s="21"/>
      <c r="O1440" s="21"/>
      <c r="P1440" s="21"/>
      <c r="Q1440" s="21"/>
      <c r="R1440" s="21"/>
      <c r="S1440" s="21"/>
    </row>
    <row r="1441" spans="9:19" customFormat="1" x14ac:dyDescent="0.2">
      <c r="I1441" s="21"/>
      <c r="J1441" s="21"/>
      <c r="K1441" s="21"/>
      <c r="L1441" s="21"/>
      <c r="M1441" s="21"/>
      <c r="N1441" s="21"/>
      <c r="O1441" s="21"/>
      <c r="P1441" s="21"/>
      <c r="Q1441" s="21"/>
      <c r="R1441" s="21"/>
      <c r="S1441" s="21"/>
    </row>
    <row r="1442" spans="9:19" customFormat="1" x14ac:dyDescent="0.2">
      <c r="I1442" s="21"/>
      <c r="J1442" s="21"/>
      <c r="K1442" s="21"/>
      <c r="L1442" s="21"/>
      <c r="M1442" s="21"/>
      <c r="N1442" s="21"/>
      <c r="O1442" s="21"/>
      <c r="P1442" s="21"/>
      <c r="Q1442" s="21"/>
      <c r="R1442" s="21"/>
      <c r="S1442" s="21"/>
    </row>
    <row r="1443" spans="9:19" customFormat="1" x14ac:dyDescent="0.2">
      <c r="I1443" s="21"/>
      <c r="J1443" s="21"/>
      <c r="K1443" s="21"/>
      <c r="L1443" s="21"/>
      <c r="M1443" s="21"/>
      <c r="N1443" s="21"/>
      <c r="O1443" s="21"/>
      <c r="P1443" s="21"/>
      <c r="Q1443" s="21"/>
      <c r="R1443" s="21"/>
      <c r="S1443" s="21"/>
    </row>
    <row r="1444" spans="9:19" customFormat="1" x14ac:dyDescent="0.2">
      <c r="I1444" s="21"/>
      <c r="J1444" s="21"/>
      <c r="K1444" s="21"/>
      <c r="L1444" s="21"/>
      <c r="M1444" s="21"/>
      <c r="N1444" s="21"/>
      <c r="O1444" s="21"/>
      <c r="P1444" s="21"/>
      <c r="Q1444" s="21"/>
      <c r="R1444" s="21"/>
      <c r="S1444" s="21"/>
    </row>
    <row r="1445" spans="9:19" customFormat="1" x14ac:dyDescent="0.2">
      <c r="I1445" s="21"/>
      <c r="J1445" s="21"/>
      <c r="K1445" s="21"/>
      <c r="L1445" s="21"/>
      <c r="M1445" s="21"/>
      <c r="N1445" s="21"/>
      <c r="O1445" s="21"/>
      <c r="P1445" s="21"/>
      <c r="Q1445" s="21"/>
      <c r="R1445" s="21"/>
      <c r="S1445" s="21"/>
    </row>
    <row r="1446" spans="9:19" customFormat="1" x14ac:dyDescent="0.2">
      <c r="I1446" s="21"/>
      <c r="J1446" s="21"/>
      <c r="K1446" s="21"/>
      <c r="L1446" s="21"/>
      <c r="M1446" s="21"/>
      <c r="N1446" s="21"/>
      <c r="O1446" s="21"/>
      <c r="P1446" s="21"/>
      <c r="Q1446" s="21"/>
      <c r="R1446" s="21"/>
      <c r="S1446" s="21"/>
    </row>
    <row r="1447" spans="9:19" customFormat="1" x14ac:dyDescent="0.2">
      <c r="I1447" s="21"/>
      <c r="J1447" s="21"/>
      <c r="K1447" s="21"/>
      <c r="L1447" s="21"/>
      <c r="M1447" s="21"/>
      <c r="N1447" s="21"/>
      <c r="O1447" s="21"/>
      <c r="P1447" s="21"/>
      <c r="Q1447" s="21"/>
      <c r="R1447" s="21"/>
      <c r="S1447" s="21"/>
    </row>
    <row r="1448" spans="9:19" customFormat="1" x14ac:dyDescent="0.2">
      <c r="I1448" s="21"/>
      <c r="J1448" s="21"/>
      <c r="K1448" s="21"/>
      <c r="L1448" s="21"/>
      <c r="M1448" s="21"/>
      <c r="N1448" s="21"/>
      <c r="O1448" s="21"/>
      <c r="P1448" s="21"/>
      <c r="Q1448" s="21"/>
      <c r="R1448" s="21"/>
      <c r="S1448" s="21"/>
    </row>
    <row r="1449" spans="9:19" customFormat="1" x14ac:dyDescent="0.2">
      <c r="I1449" s="21"/>
      <c r="J1449" s="21"/>
      <c r="K1449" s="21"/>
      <c r="L1449" s="21"/>
      <c r="M1449" s="21"/>
      <c r="N1449" s="21"/>
      <c r="O1449" s="21"/>
      <c r="P1449" s="21"/>
      <c r="Q1449" s="21"/>
      <c r="R1449" s="21"/>
      <c r="S1449" s="21"/>
    </row>
    <row r="1450" spans="9:19" customFormat="1" x14ac:dyDescent="0.2">
      <c r="I1450" s="21"/>
      <c r="J1450" s="21"/>
      <c r="K1450" s="21"/>
      <c r="L1450" s="21"/>
      <c r="M1450" s="21"/>
      <c r="N1450" s="21"/>
      <c r="O1450" s="21"/>
      <c r="P1450" s="21"/>
      <c r="Q1450" s="21"/>
      <c r="R1450" s="21"/>
      <c r="S1450" s="21"/>
    </row>
    <row r="1451" spans="9:19" customFormat="1" x14ac:dyDescent="0.2">
      <c r="I1451" s="21"/>
      <c r="J1451" s="21"/>
      <c r="K1451" s="21"/>
      <c r="L1451" s="21"/>
      <c r="M1451" s="21"/>
      <c r="N1451" s="21"/>
      <c r="O1451" s="21"/>
      <c r="P1451" s="21"/>
      <c r="Q1451" s="21"/>
      <c r="R1451" s="21"/>
      <c r="S1451" s="21"/>
    </row>
    <row r="1452" spans="9:19" customFormat="1" x14ac:dyDescent="0.2">
      <c r="I1452" s="21"/>
      <c r="J1452" s="21"/>
      <c r="K1452" s="21"/>
      <c r="L1452" s="21"/>
      <c r="M1452" s="21"/>
      <c r="N1452" s="21"/>
      <c r="O1452" s="21"/>
      <c r="P1452" s="21"/>
      <c r="Q1452" s="21"/>
      <c r="R1452" s="21"/>
      <c r="S1452" s="21"/>
    </row>
    <row r="1453" spans="9:19" customFormat="1" x14ac:dyDescent="0.2">
      <c r="I1453" s="21"/>
      <c r="J1453" s="21"/>
      <c r="K1453" s="21"/>
      <c r="L1453" s="21"/>
      <c r="M1453" s="21"/>
      <c r="N1453" s="21"/>
      <c r="O1453" s="21"/>
      <c r="P1453" s="21"/>
      <c r="Q1453" s="21"/>
      <c r="R1453" s="21"/>
      <c r="S1453" s="21"/>
    </row>
    <row r="1454" spans="9:19" customFormat="1" x14ac:dyDescent="0.2">
      <c r="I1454" s="21"/>
      <c r="J1454" s="21"/>
      <c r="K1454" s="21"/>
      <c r="L1454" s="21"/>
      <c r="M1454" s="21"/>
      <c r="N1454" s="21"/>
      <c r="O1454" s="21"/>
      <c r="P1454" s="21"/>
      <c r="Q1454" s="21"/>
      <c r="R1454" s="21"/>
      <c r="S1454" s="21"/>
    </row>
    <row r="1455" spans="9:19" customFormat="1" x14ac:dyDescent="0.2">
      <c r="I1455" s="21"/>
      <c r="J1455" s="21"/>
      <c r="K1455" s="21"/>
      <c r="L1455" s="21"/>
      <c r="M1455" s="21"/>
      <c r="N1455" s="21"/>
      <c r="O1455" s="21"/>
      <c r="P1455" s="21"/>
      <c r="Q1455" s="21"/>
      <c r="R1455" s="21"/>
      <c r="S1455" s="21"/>
    </row>
    <row r="1456" spans="9:19" customFormat="1" x14ac:dyDescent="0.2">
      <c r="I1456" s="21"/>
      <c r="J1456" s="21"/>
      <c r="K1456" s="21"/>
      <c r="L1456" s="21"/>
      <c r="M1456" s="21"/>
      <c r="N1456" s="21"/>
      <c r="O1456" s="21"/>
      <c r="P1456" s="21"/>
      <c r="Q1456" s="21"/>
      <c r="R1456" s="21"/>
      <c r="S1456" s="21"/>
    </row>
    <row r="1457" spans="9:19" customFormat="1" x14ac:dyDescent="0.2">
      <c r="I1457" s="21"/>
      <c r="J1457" s="21"/>
      <c r="K1457" s="21"/>
      <c r="L1457" s="21"/>
      <c r="M1457" s="21"/>
      <c r="N1457" s="21"/>
      <c r="O1457" s="21"/>
      <c r="P1457" s="21"/>
      <c r="Q1457" s="21"/>
      <c r="R1457" s="21"/>
      <c r="S1457" s="21"/>
    </row>
    <row r="1458" spans="9:19" customFormat="1" x14ac:dyDescent="0.2">
      <c r="I1458" s="21"/>
      <c r="J1458" s="21"/>
      <c r="K1458" s="21"/>
      <c r="L1458" s="21"/>
      <c r="M1458" s="21"/>
      <c r="N1458" s="21"/>
      <c r="O1458" s="21"/>
      <c r="P1458" s="21"/>
      <c r="Q1458" s="21"/>
      <c r="R1458" s="21"/>
      <c r="S1458" s="21"/>
    </row>
    <row r="1459" spans="9:19" customFormat="1" x14ac:dyDescent="0.2">
      <c r="I1459" s="21"/>
      <c r="J1459" s="21"/>
      <c r="K1459" s="21"/>
      <c r="L1459" s="21"/>
      <c r="M1459" s="21"/>
      <c r="N1459" s="21"/>
      <c r="O1459" s="21"/>
      <c r="P1459" s="21"/>
      <c r="Q1459" s="21"/>
      <c r="R1459" s="21"/>
      <c r="S1459" s="21"/>
    </row>
    <row r="1460" spans="9:19" customFormat="1" x14ac:dyDescent="0.2">
      <c r="I1460" s="21"/>
      <c r="J1460" s="21"/>
      <c r="K1460" s="21"/>
      <c r="L1460" s="21"/>
      <c r="M1460" s="21"/>
      <c r="N1460" s="21"/>
      <c r="O1460" s="21"/>
      <c r="P1460" s="21"/>
      <c r="Q1460" s="21"/>
      <c r="R1460" s="21"/>
      <c r="S1460" s="21"/>
    </row>
    <row r="1461" spans="9:19" customFormat="1" x14ac:dyDescent="0.2">
      <c r="I1461" s="21"/>
      <c r="J1461" s="21"/>
      <c r="K1461" s="21"/>
      <c r="L1461" s="21"/>
      <c r="M1461" s="21"/>
      <c r="N1461" s="21"/>
      <c r="O1461" s="21"/>
      <c r="P1461" s="21"/>
      <c r="Q1461" s="21"/>
      <c r="R1461" s="21"/>
      <c r="S1461" s="21"/>
    </row>
    <row r="1462" spans="9:19" customFormat="1" x14ac:dyDescent="0.2">
      <c r="I1462" s="21"/>
      <c r="J1462" s="21"/>
      <c r="K1462" s="21"/>
      <c r="L1462" s="21"/>
      <c r="M1462" s="21"/>
      <c r="N1462" s="21"/>
      <c r="O1462" s="21"/>
      <c r="P1462" s="21"/>
      <c r="Q1462" s="21"/>
      <c r="R1462" s="21"/>
      <c r="S1462" s="21"/>
    </row>
    <row r="1463" spans="9:19" customFormat="1" x14ac:dyDescent="0.2">
      <c r="I1463" s="21"/>
      <c r="J1463" s="21"/>
      <c r="K1463" s="21"/>
      <c r="L1463" s="21"/>
      <c r="M1463" s="21"/>
      <c r="N1463" s="21"/>
      <c r="O1463" s="21"/>
      <c r="P1463" s="21"/>
      <c r="Q1463" s="21"/>
      <c r="R1463" s="21"/>
      <c r="S1463" s="21"/>
    </row>
    <row r="1464" spans="9:19" customFormat="1" x14ac:dyDescent="0.2">
      <c r="I1464" s="21"/>
      <c r="J1464" s="21"/>
      <c r="K1464" s="21"/>
      <c r="L1464" s="21"/>
      <c r="M1464" s="21"/>
      <c r="N1464" s="21"/>
      <c r="O1464" s="21"/>
      <c r="P1464" s="21"/>
      <c r="Q1464" s="21"/>
      <c r="R1464" s="21"/>
      <c r="S1464" s="21"/>
    </row>
    <row r="1465" spans="9:19" customFormat="1" x14ac:dyDescent="0.2">
      <c r="I1465" s="21"/>
      <c r="J1465" s="21"/>
      <c r="K1465" s="21"/>
      <c r="L1465" s="21"/>
      <c r="M1465" s="21"/>
      <c r="N1465" s="21"/>
      <c r="O1465" s="21"/>
      <c r="P1465" s="21"/>
      <c r="Q1465" s="21"/>
      <c r="R1465" s="21"/>
      <c r="S1465" s="21"/>
    </row>
    <row r="1466" spans="9:19" customFormat="1" x14ac:dyDescent="0.2">
      <c r="I1466" s="21"/>
      <c r="J1466" s="21"/>
      <c r="K1466" s="21"/>
      <c r="L1466" s="21"/>
      <c r="M1466" s="21"/>
      <c r="N1466" s="21"/>
      <c r="O1466" s="21"/>
      <c r="P1466" s="21"/>
      <c r="Q1466" s="21"/>
      <c r="R1466" s="21"/>
      <c r="S1466" s="21"/>
    </row>
    <row r="1467" spans="9:19" customFormat="1" x14ac:dyDescent="0.2">
      <c r="I1467" s="21"/>
      <c r="J1467" s="21"/>
      <c r="K1467" s="21"/>
      <c r="L1467" s="21"/>
      <c r="M1467" s="21"/>
      <c r="N1467" s="21"/>
      <c r="O1467" s="21"/>
      <c r="P1467" s="21"/>
      <c r="Q1467" s="21"/>
      <c r="R1467" s="21"/>
      <c r="S1467" s="21"/>
    </row>
    <row r="1468" spans="9:19" customFormat="1" x14ac:dyDescent="0.2">
      <c r="I1468" s="21"/>
      <c r="J1468" s="21"/>
      <c r="K1468" s="21"/>
      <c r="L1468" s="21"/>
      <c r="M1468" s="21"/>
      <c r="N1468" s="21"/>
      <c r="O1468" s="21"/>
      <c r="P1468" s="21"/>
      <c r="Q1468" s="21"/>
      <c r="R1468" s="21"/>
      <c r="S1468" s="21"/>
    </row>
    <row r="1469" spans="9:19" customFormat="1" x14ac:dyDescent="0.2">
      <c r="I1469" s="21"/>
      <c r="J1469" s="21"/>
      <c r="K1469" s="21"/>
      <c r="L1469" s="21"/>
      <c r="M1469" s="21"/>
      <c r="N1469" s="21"/>
      <c r="O1469" s="21"/>
      <c r="P1469" s="21"/>
      <c r="Q1469" s="21"/>
      <c r="R1469" s="21"/>
      <c r="S1469" s="21"/>
    </row>
    <row r="1470" spans="9:19" customFormat="1" x14ac:dyDescent="0.2">
      <c r="I1470" s="21"/>
      <c r="J1470" s="21"/>
      <c r="K1470" s="21"/>
      <c r="L1470" s="21"/>
      <c r="M1470" s="21"/>
      <c r="N1470" s="21"/>
      <c r="O1470" s="21"/>
      <c r="P1470" s="21"/>
      <c r="Q1470" s="21"/>
      <c r="R1470" s="21"/>
      <c r="S1470" s="21"/>
    </row>
    <row r="1471" spans="9:19" customFormat="1" x14ac:dyDescent="0.2">
      <c r="I1471" s="21"/>
      <c r="J1471" s="21"/>
      <c r="K1471" s="21"/>
      <c r="L1471" s="21"/>
      <c r="M1471" s="21"/>
      <c r="N1471" s="21"/>
      <c r="O1471" s="21"/>
      <c r="P1471" s="21"/>
      <c r="Q1471" s="21"/>
      <c r="R1471" s="21"/>
      <c r="S1471" s="21"/>
    </row>
    <row r="1472" spans="9:19" customFormat="1" x14ac:dyDescent="0.2">
      <c r="I1472" s="21"/>
      <c r="J1472" s="21"/>
      <c r="K1472" s="21"/>
      <c r="L1472" s="21"/>
      <c r="M1472" s="21"/>
      <c r="N1472" s="21"/>
      <c r="O1472" s="21"/>
      <c r="P1472" s="21"/>
      <c r="Q1472" s="21"/>
      <c r="R1472" s="21"/>
      <c r="S1472" s="21"/>
    </row>
    <row r="1473" spans="9:19" customFormat="1" x14ac:dyDescent="0.2">
      <c r="I1473" s="21"/>
      <c r="J1473" s="21"/>
      <c r="K1473" s="21"/>
      <c r="L1473" s="21"/>
      <c r="M1473" s="21"/>
      <c r="N1473" s="21"/>
      <c r="O1473" s="21"/>
      <c r="P1473" s="21"/>
      <c r="Q1473" s="21"/>
      <c r="R1473" s="21"/>
      <c r="S1473" s="21"/>
    </row>
    <row r="1474" spans="9:19" customFormat="1" x14ac:dyDescent="0.2">
      <c r="I1474" s="21"/>
      <c r="J1474" s="21"/>
      <c r="K1474" s="21"/>
      <c r="L1474" s="21"/>
      <c r="M1474" s="21"/>
      <c r="N1474" s="21"/>
      <c r="O1474" s="21"/>
      <c r="P1474" s="21"/>
      <c r="Q1474" s="21"/>
      <c r="R1474" s="21"/>
      <c r="S1474" s="21"/>
    </row>
    <row r="1475" spans="9:19" customFormat="1" x14ac:dyDescent="0.2">
      <c r="I1475" s="21"/>
      <c r="J1475" s="21"/>
      <c r="K1475" s="21"/>
      <c r="L1475" s="21"/>
      <c r="M1475" s="21"/>
      <c r="N1475" s="21"/>
      <c r="O1475" s="21"/>
      <c r="P1475" s="21"/>
      <c r="Q1475" s="21"/>
      <c r="R1475" s="21"/>
      <c r="S1475" s="21"/>
    </row>
    <row r="1476" spans="9:19" customFormat="1" x14ac:dyDescent="0.2">
      <c r="I1476" s="21"/>
      <c r="J1476" s="21"/>
      <c r="K1476" s="21"/>
      <c r="L1476" s="21"/>
      <c r="M1476" s="21"/>
      <c r="N1476" s="21"/>
      <c r="O1476" s="21"/>
      <c r="P1476" s="21"/>
      <c r="Q1476" s="21"/>
      <c r="R1476" s="21"/>
      <c r="S1476" s="21"/>
    </row>
    <row r="1477" spans="9:19" customFormat="1" x14ac:dyDescent="0.2">
      <c r="I1477" s="21"/>
      <c r="J1477" s="21"/>
      <c r="K1477" s="21"/>
      <c r="L1477" s="21"/>
      <c r="M1477" s="21"/>
      <c r="N1477" s="21"/>
      <c r="O1477" s="21"/>
      <c r="P1477" s="21"/>
      <c r="Q1477" s="21"/>
      <c r="R1477" s="21"/>
      <c r="S1477" s="21"/>
    </row>
    <row r="1478" spans="9:19" customFormat="1" x14ac:dyDescent="0.2">
      <c r="I1478" s="21"/>
      <c r="J1478" s="21"/>
      <c r="K1478" s="21"/>
      <c r="L1478" s="21"/>
      <c r="M1478" s="21"/>
      <c r="N1478" s="21"/>
      <c r="O1478" s="21"/>
      <c r="P1478" s="21"/>
      <c r="Q1478" s="21"/>
      <c r="R1478" s="21"/>
      <c r="S1478" s="21"/>
    </row>
    <row r="1479" spans="9:19" customFormat="1" x14ac:dyDescent="0.2">
      <c r="I1479" s="21"/>
      <c r="J1479" s="21"/>
      <c r="K1479" s="21"/>
      <c r="L1479" s="21"/>
      <c r="M1479" s="21"/>
      <c r="N1479" s="21"/>
      <c r="O1479" s="21"/>
      <c r="P1479" s="21"/>
      <c r="Q1479" s="21"/>
      <c r="R1479" s="21"/>
      <c r="S1479" s="21"/>
    </row>
    <row r="1480" spans="9:19" customFormat="1" x14ac:dyDescent="0.2">
      <c r="I1480" s="21"/>
      <c r="J1480" s="21"/>
      <c r="K1480" s="21"/>
      <c r="L1480" s="21"/>
      <c r="M1480" s="21"/>
      <c r="N1480" s="21"/>
      <c r="O1480" s="21"/>
      <c r="P1480" s="21"/>
      <c r="Q1480" s="21"/>
      <c r="R1480" s="21"/>
      <c r="S1480" s="21"/>
    </row>
    <row r="1481" spans="9:19" customFormat="1" x14ac:dyDescent="0.2">
      <c r="I1481" s="21"/>
      <c r="J1481" s="21"/>
      <c r="K1481" s="21"/>
      <c r="L1481" s="21"/>
      <c r="M1481" s="21"/>
      <c r="N1481" s="21"/>
      <c r="O1481" s="21"/>
      <c r="P1481" s="21"/>
      <c r="Q1481" s="21"/>
      <c r="R1481" s="21"/>
      <c r="S1481" s="21"/>
    </row>
    <row r="1482" spans="9:19" customFormat="1" x14ac:dyDescent="0.2">
      <c r="I1482" s="21"/>
      <c r="J1482" s="21"/>
      <c r="K1482" s="21"/>
      <c r="L1482" s="21"/>
      <c r="M1482" s="21"/>
      <c r="N1482" s="21"/>
      <c r="O1482" s="21"/>
      <c r="P1482" s="21"/>
      <c r="Q1482" s="21"/>
      <c r="R1482" s="21"/>
      <c r="S1482" s="21"/>
    </row>
    <row r="1483" spans="9:19" customFormat="1" x14ac:dyDescent="0.2">
      <c r="I1483" s="21"/>
      <c r="J1483" s="21"/>
      <c r="K1483" s="21"/>
      <c r="L1483" s="21"/>
      <c r="M1483" s="21"/>
      <c r="N1483" s="21"/>
      <c r="O1483" s="21"/>
      <c r="P1483" s="21"/>
      <c r="Q1483" s="21"/>
      <c r="R1483" s="21"/>
      <c r="S1483" s="21"/>
    </row>
    <row r="1484" spans="9:19" customFormat="1" x14ac:dyDescent="0.2">
      <c r="I1484" s="21"/>
      <c r="J1484" s="21"/>
      <c r="K1484" s="21"/>
      <c r="L1484" s="21"/>
      <c r="M1484" s="21"/>
      <c r="N1484" s="21"/>
      <c r="O1484" s="21"/>
      <c r="P1484" s="21"/>
      <c r="Q1484" s="21"/>
      <c r="R1484" s="21"/>
      <c r="S1484" s="21"/>
    </row>
    <row r="1485" spans="9:19" customFormat="1" x14ac:dyDescent="0.2">
      <c r="I1485" s="21"/>
      <c r="J1485" s="21"/>
      <c r="K1485" s="21"/>
      <c r="L1485" s="21"/>
      <c r="M1485" s="21"/>
      <c r="N1485" s="21"/>
      <c r="O1485" s="21"/>
      <c r="P1485" s="21"/>
      <c r="Q1485" s="21"/>
      <c r="R1485" s="21"/>
      <c r="S1485" s="21"/>
    </row>
    <row r="1486" spans="9:19" customFormat="1" x14ac:dyDescent="0.2">
      <c r="I1486" s="21"/>
      <c r="J1486" s="21"/>
      <c r="K1486" s="21"/>
      <c r="L1486" s="21"/>
      <c r="M1486" s="21"/>
      <c r="N1486" s="21"/>
      <c r="O1486" s="21"/>
      <c r="P1486" s="21"/>
      <c r="Q1486" s="21"/>
      <c r="R1486" s="21"/>
      <c r="S1486" s="21"/>
    </row>
    <row r="1487" spans="9:19" customFormat="1" x14ac:dyDescent="0.2">
      <c r="I1487" s="21"/>
      <c r="J1487" s="21"/>
      <c r="K1487" s="21"/>
      <c r="L1487" s="21"/>
      <c r="M1487" s="21"/>
      <c r="N1487" s="21"/>
      <c r="O1487" s="21"/>
      <c r="P1487" s="21"/>
      <c r="Q1487" s="21"/>
      <c r="R1487" s="21"/>
      <c r="S1487" s="21"/>
    </row>
    <row r="1488" spans="9:19" customFormat="1" x14ac:dyDescent="0.2">
      <c r="I1488" s="21"/>
      <c r="J1488" s="21"/>
      <c r="K1488" s="21"/>
      <c r="L1488" s="21"/>
      <c r="M1488" s="21"/>
      <c r="N1488" s="21"/>
      <c r="O1488" s="21"/>
      <c r="P1488" s="21"/>
      <c r="Q1488" s="21"/>
      <c r="R1488" s="21"/>
      <c r="S1488" s="21"/>
    </row>
    <row r="1489" spans="9:19" customFormat="1" x14ac:dyDescent="0.2">
      <c r="I1489" s="21"/>
      <c r="J1489" s="21"/>
      <c r="K1489" s="21"/>
      <c r="L1489" s="21"/>
      <c r="M1489" s="21"/>
      <c r="N1489" s="21"/>
      <c r="O1489" s="21"/>
      <c r="P1489" s="21"/>
      <c r="Q1489" s="21"/>
      <c r="R1489" s="21"/>
      <c r="S1489" s="21"/>
    </row>
    <row r="1490" spans="9:19" customFormat="1" x14ac:dyDescent="0.2">
      <c r="I1490" s="21"/>
      <c r="J1490" s="21"/>
      <c r="K1490" s="21"/>
      <c r="L1490" s="21"/>
      <c r="M1490" s="21"/>
      <c r="N1490" s="21"/>
      <c r="O1490" s="21"/>
      <c r="P1490" s="21"/>
      <c r="Q1490" s="21"/>
      <c r="R1490" s="21"/>
      <c r="S1490" s="21"/>
    </row>
    <row r="1491" spans="9:19" customFormat="1" x14ac:dyDescent="0.2">
      <c r="I1491" s="21"/>
      <c r="J1491" s="21"/>
      <c r="K1491" s="21"/>
      <c r="L1491" s="21"/>
      <c r="M1491" s="21"/>
      <c r="N1491" s="21"/>
      <c r="O1491" s="21"/>
      <c r="P1491" s="21"/>
      <c r="Q1491" s="21"/>
      <c r="R1491" s="21"/>
      <c r="S1491" s="21"/>
    </row>
    <row r="1492" spans="9:19" customFormat="1" x14ac:dyDescent="0.2">
      <c r="I1492" s="21"/>
      <c r="J1492" s="21"/>
      <c r="K1492" s="21"/>
      <c r="L1492" s="21"/>
      <c r="M1492" s="21"/>
      <c r="N1492" s="21"/>
      <c r="O1492" s="21"/>
      <c r="P1492" s="21"/>
      <c r="Q1492" s="21"/>
      <c r="R1492" s="21"/>
      <c r="S1492" s="21"/>
    </row>
    <row r="1493" spans="9:19" customFormat="1" x14ac:dyDescent="0.2">
      <c r="I1493" s="21"/>
      <c r="J1493" s="21"/>
      <c r="K1493" s="21"/>
      <c r="L1493" s="21"/>
      <c r="M1493" s="21"/>
      <c r="N1493" s="21"/>
      <c r="O1493" s="21"/>
      <c r="P1493" s="21"/>
      <c r="Q1493" s="21"/>
      <c r="R1493" s="21"/>
      <c r="S1493" s="21"/>
    </row>
    <row r="1494" spans="9:19" customFormat="1" x14ac:dyDescent="0.2">
      <c r="I1494" s="21"/>
      <c r="J1494" s="21"/>
      <c r="K1494" s="21"/>
      <c r="L1494" s="21"/>
      <c r="M1494" s="21"/>
      <c r="N1494" s="21"/>
      <c r="O1494" s="21"/>
      <c r="P1494" s="21"/>
      <c r="Q1494" s="21"/>
      <c r="R1494" s="21"/>
      <c r="S1494" s="21"/>
    </row>
    <row r="1495" spans="9:19" customFormat="1" x14ac:dyDescent="0.2">
      <c r="I1495" s="21"/>
      <c r="J1495" s="21"/>
      <c r="K1495" s="21"/>
      <c r="L1495" s="21"/>
      <c r="M1495" s="21"/>
      <c r="N1495" s="21"/>
      <c r="O1495" s="21"/>
      <c r="P1495" s="21"/>
      <c r="Q1495" s="21"/>
      <c r="R1495" s="21"/>
      <c r="S1495" s="21"/>
    </row>
    <row r="1496" spans="9:19" customFormat="1" x14ac:dyDescent="0.2">
      <c r="I1496" s="21"/>
      <c r="J1496" s="21"/>
      <c r="K1496" s="21"/>
      <c r="L1496" s="21"/>
      <c r="M1496" s="21"/>
      <c r="N1496" s="21"/>
      <c r="O1496" s="21"/>
      <c r="P1496" s="21"/>
      <c r="Q1496" s="21"/>
      <c r="R1496" s="21"/>
      <c r="S1496" s="21"/>
    </row>
    <row r="1497" spans="9:19" customFormat="1" x14ac:dyDescent="0.2">
      <c r="I1497" s="21"/>
      <c r="J1497" s="21"/>
      <c r="K1497" s="21"/>
      <c r="L1497" s="21"/>
      <c r="M1497" s="21"/>
      <c r="N1497" s="21"/>
      <c r="O1497" s="21"/>
      <c r="P1497" s="21"/>
      <c r="Q1497" s="21"/>
      <c r="R1497" s="21"/>
      <c r="S1497" s="21"/>
    </row>
    <row r="1498" spans="9:19" customFormat="1" x14ac:dyDescent="0.2">
      <c r="I1498" s="21"/>
      <c r="J1498" s="21"/>
      <c r="K1498" s="21"/>
      <c r="L1498" s="21"/>
      <c r="M1498" s="21"/>
      <c r="N1498" s="21"/>
      <c r="O1498" s="21"/>
      <c r="P1498" s="21"/>
      <c r="Q1498" s="21"/>
      <c r="R1498" s="21"/>
      <c r="S1498" s="21"/>
    </row>
    <row r="1499" spans="9:19" customFormat="1" x14ac:dyDescent="0.2">
      <c r="I1499" s="21"/>
      <c r="J1499" s="21"/>
      <c r="K1499" s="21"/>
      <c r="L1499" s="21"/>
      <c r="M1499" s="21"/>
      <c r="N1499" s="21"/>
      <c r="O1499" s="21"/>
      <c r="P1499" s="21"/>
      <c r="Q1499" s="21"/>
      <c r="R1499" s="21"/>
      <c r="S1499" s="21"/>
    </row>
    <row r="1500" spans="9:19" customFormat="1" x14ac:dyDescent="0.2">
      <c r="I1500" s="21"/>
      <c r="J1500" s="21"/>
      <c r="K1500" s="21"/>
      <c r="L1500" s="21"/>
      <c r="M1500" s="21"/>
      <c r="N1500" s="21"/>
      <c r="O1500" s="21"/>
      <c r="P1500" s="21"/>
      <c r="Q1500" s="21"/>
      <c r="R1500" s="21"/>
      <c r="S1500" s="21"/>
    </row>
    <row r="1501" spans="9:19" customFormat="1" x14ac:dyDescent="0.2">
      <c r="I1501" s="21"/>
      <c r="J1501" s="21"/>
      <c r="K1501" s="21"/>
      <c r="L1501" s="21"/>
      <c r="M1501" s="21"/>
      <c r="N1501" s="21"/>
      <c r="O1501" s="21"/>
      <c r="P1501" s="21"/>
      <c r="Q1501" s="21"/>
      <c r="R1501" s="21"/>
      <c r="S1501" s="21"/>
    </row>
    <row r="1502" spans="9:19" customFormat="1" x14ac:dyDescent="0.2">
      <c r="I1502" s="21"/>
      <c r="J1502" s="21"/>
      <c r="K1502" s="21"/>
      <c r="L1502" s="21"/>
      <c r="M1502" s="21"/>
      <c r="N1502" s="21"/>
      <c r="O1502" s="21"/>
      <c r="P1502" s="21"/>
      <c r="Q1502" s="21"/>
      <c r="R1502" s="21"/>
      <c r="S1502" s="21"/>
    </row>
    <row r="1503" spans="9:19" customFormat="1" x14ac:dyDescent="0.2">
      <c r="I1503" s="21"/>
      <c r="J1503" s="21"/>
      <c r="K1503" s="21"/>
      <c r="L1503" s="21"/>
      <c r="M1503" s="21"/>
      <c r="N1503" s="21"/>
      <c r="O1503" s="21"/>
      <c r="P1503" s="21"/>
      <c r="Q1503" s="21"/>
      <c r="R1503" s="21"/>
      <c r="S1503" s="21"/>
    </row>
    <row r="1504" spans="9:19" customFormat="1" x14ac:dyDescent="0.2">
      <c r="I1504" s="21"/>
      <c r="J1504" s="21"/>
      <c r="K1504" s="21"/>
      <c r="L1504" s="21"/>
      <c r="M1504" s="21"/>
      <c r="N1504" s="21"/>
      <c r="O1504" s="21"/>
      <c r="P1504" s="21"/>
      <c r="Q1504" s="21"/>
      <c r="R1504" s="21"/>
      <c r="S1504" s="21"/>
    </row>
    <row r="1505" spans="9:19" customFormat="1" x14ac:dyDescent="0.2">
      <c r="I1505" s="21"/>
      <c r="J1505" s="21"/>
      <c r="K1505" s="21"/>
      <c r="L1505" s="21"/>
      <c r="M1505" s="21"/>
      <c r="N1505" s="21"/>
      <c r="O1505" s="21"/>
      <c r="P1505" s="21"/>
      <c r="Q1505" s="21"/>
      <c r="R1505" s="21"/>
      <c r="S1505" s="21"/>
    </row>
    <row r="1506" spans="9:19" customFormat="1" x14ac:dyDescent="0.2">
      <c r="I1506" s="21"/>
      <c r="J1506" s="21"/>
      <c r="K1506" s="21"/>
      <c r="L1506" s="21"/>
      <c r="M1506" s="21"/>
      <c r="N1506" s="21"/>
      <c r="O1506" s="21"/>
      <c r="P1506" s="21"/>
      <c r="Q1506" s="21"/>
      <c r="R1506" s="21"/>
      <c r="S1506" s="21"/>
    </row>
    <row r="1507" spans="9:19" customFormat="1" x14ac:dyDescent="0.2">
      <c r="I1507" s="21"/>
      <c r="J1507" s="21"/>
      <c r="K1507" s="21"/>
      <c r="L1507" s="21"/>
      <c r="M1507" s="21"/>
      <c r="N1507" s="21"/>
      <c r="O1507" s="21"/>
      <c r="P1507" s="21"/>
      <c r="Q1507" s="21"/>
      <c r="R1507" s="21"/>
      <c r="S1507" s="21"/>
    </row>
    <row r="1508" spans="9:19" customFormat="1" x14ac:dyDescent="0.2">
      <c r="I1508" s="21"/>
      <c r="J1508" s="21"/>
      <c r="K1508" s="21"/>
      <c r="L1508" s="21"/>
      <c r="M1508" s="21"/>
      <c r="N1508" s="21"/>
      <c r="O1508" s="21"/>
      <c r="P1508" s="21"/>
      <c r="Q1508" s="21"/>
      <c r="R1508" s="21"/>
      <c r="S1508" s="21"/>
    </row>
    <row r="1509" spans="9:19" customFormat="1" x14ac:dyDescent="0.2">
      <c r="I1509" s="21"/>
      <c r="J1509" s="21"/>
      <c r="K1509" s="21"/>
      <c r="L1509" s="21"/>
      <c r="M1509" s="21"/>
      <c r="N1509" s="21"/>
      <c r="O1509" s="21"/>
      <c r="P1509" s="21"/>
      <c r="Q1509" s="21"/>
      <c r="R1509" s="21"/>
      <c r="S1509" s="21"/>
    </row>
    <row r="1510" spans="9:19" customFormat="1" x14ac:dyDescent="0.2">
      <c r="I1510" s="21"/>
      <c r="J1510" s="21"/>
      <c r="K1510" s="21"/>
      <c r="L1510" s="21"/>
      <c r="M1510" s="21"/>
      <c r="N1510" s="21"/>
      <c r="O1510" s="21"/>
      <c r="P1510" s="21"/>
      <c r="Q1510" s="21"/>
      <c r="R1510" s="21"/>
      <c r="S1510" s="21"/>
    </row>
    <row r="1511" spans="9:19" customFormat="1" x14ac:dyDescent="0.2">
      <c r="I1511" s="21"/>
      <c r="J1511" s="21"/>
      <c r="K1511" s="21"/>
      <c r="L1511" s="21"/>
      <c r="M1511" s="21"/>
      <c r="N1511" s="21"/>
      <c r="O1511" s="21"/>
      <c r="P1511" s="21"/>
      <c r="Q1511" s="21"/>
      <c r="R1511" s="21"/>
      <c r="S1511" s="21"/>
    </row>
    <row r="1512" spans="9:19" customFormat="1" x14ac:dyDescent="0.2">
      <c r="I1512" s="21"/>
      <c r="J1512" s="21"/>
      <c r="K1512" s="21"/>
      <c r="L1512" s="21"/>
      <c r="M1512" s="21"/>
      <c r="N1512" s="21"/>
      <c r="O1512" s="21"/>
      <c r="P1512" s="21"/>
      <c r="Q1512" s="21"/>
      <c r="R1512" s="21"/>
      <c r="S1512" s="21"/>
    </row>
    <row r="1513" spans="9:19" customFormat="1" x14ac:dyDescent="0.2">
      <c r="I1513" s="21"/>
      <c r="J1513" s="21"/>
      <c r="K1513" s="21"/>
      <c r="L1513" s="21"/>
      <c r="M1513" s="21"/>
      <c r="N1513" s="21"/>
      <c r="O1513" s="21"/>
      <c r="P1513" s="21"/>
      <c r="Q1513" s="21"/>
      <c r="R1513" s="21"/>
      <c r="S1513" s="21"/>
    </row>
    <row r="1514" spans="9:19" customFormat="1" x14ac:dyDescent="0.2">
      <c r="I1514" s="21"/>
      <c r="J1514" s="21"/>
      <c r="K1514" s="21"/>
      <c r="L1514" s="21"/>
      <c r="M1514" s="21"/>
      <c r="N1514" s="21"/>
      <c r="O1514" s="21"/>
      <c r="P1514" s="21"/>
      <c r="Q1514" s="21"/>
      <c r="R1514" s="21"/>
      <c r="S1514" s="21"/>
    </row>
    <row r="1515" spans="9:19" customFormat="1" x14ac:dyDescent="0.2">
      <c r="I1515" s="21"/>
      <c r="J1515" s="21"/>
      <c r="K1515" s="21"/>
      <c r="L1515" s="21"/>
      <c r="M1515" s="21"/>
      <c r="N1515" s="21"/>
      <c r="O1515" s="21"/>
      <c r="P1515" s="21"/>
      <c r="Q1515" s="21"/>
      <c r="R1515" s="21"/>
      <c r="S1515" s="21"/>
    </row>
    <row r="1516" spans="9:19" customFormat="1" x14ac:dyDescent="0.2">
      <c r="I1516" s="21"/>
      <c r="J1516" s="21"/>
      <c r="K1516" s="21"/>
      <c r="L1516" s="21"/>
      <c r="M1516" s="21"/>
      <c r="N1516" s="21"/>
      <c r="O1516" s="21"/>
      <c r="P1516" s="21"/>
      <c r="Q1516" s="21"/>
      <c r="R1516" s="21"/>
      <c r="S1516" s="21"/>
    </row>
    <row r="1517" spans="9:19" customFormat="1" x14ac:dyDescent="0.2">
      <c r="I1517" s="21"/>
      <c r="J1517" s="21"/>
      <c r="K1517" s="21"/>
      <c r="L1517" s="21"/>
      <c r="M1517" s="21"/>
      <c r="N1517" s="21"/>
      <c r="O1517" s="21"/>
      <c r="P1517" s="21"/>
      <c r="Q1517" s="21"/>
      <c r="R1517" s="21"/>
      <c r="S1517" s="21"/>
    </row>
    <row r="1518" spans="9:19" customFormat="1" x14ac:dyDescent="0.2">
      <c r="I1518" s="21"/>
      <c r="J1518" s="21"/>
      <c r="K1518" s="21"/>
      <c r="L1518" s="21"/>
      <c r="M1518" s="21"/>
      <c r="N1518" s="21"/>
      <c r="O1518" s="21"/>
      <c r="P1518" s="21"/>
      <c r="Q1518" s="21"/>
      <c r="R1518" s="21"/>
      <c r="S1518" s="21"/>
    </row>
    <row r="1519" spans="9:19" customFormat="1" x14ac:dyDescent="0.2">
      <c r="I1519" s="21"/>
      <c r="J1519" s="21"/>
      <c r="K1519" s="21"/>
      <c r="L1519" s="21"/>
      <c r="M1519" s="21"/>
      <c r="N1519" s="21"/>
      <c r="O1519" s="21"/>
      <c r="P1519" s="21"/>
      <c r="Q1519" s="21"/>
      <c r="R1519" s="21"/>
      <c r="S1519" s="21"/>
    </row>
    <row r="1520" spans="9:19" customFormat="1" x14ac:dyDescent="0.2">
      <c r="I1520" s="21"/>
      <c r="J1520" s="21"/>
      <c r="K1520" s="21"/>
      <c r="L1520" s="21"/>
      <c r="M1520" s="21"/>
      <c r="N1520" s="21"/>
      <c r="O1520" s="21"/>
      <c r="P1520" s="21"/>
      <c r="Q1520" s="21"/>
      <c r="R1520" s="21"/>
      <c r="S1520" s="21"/>
    </row>
    <row r="1521" spans="9:19" customFormat="1" x14ac:dyDescent="0.2">
      <c r="I1521" s="21"/>
      <c r="J1521" s="21"/>
      <c r="K1521" s="21"/>
      <c r="L1521" s="21"/>
      <c r="M1521" s="21"/>
      <c r="N1521" s="21"/>
      <c r="O1521" s="21"/>
      <c r="P1521" s="21"/>
      <c r="Q1521" s="21"/>
      <c r="R1521" s="21"/>
      <c r="S1521" s="21"/>
    </row>
    <row r="1522" spans="9:19" customFormat="1" x14ac:dyDescent="0.2">
      <c r="I1522" s="21"/>
      <c r="J1522" s="21"/>
      <c r="K1522" s="21"/>
      <c r="L1522" s="21"/>
      <c r="M1522" s="21"/>
      <c r="N1522" s="21"/>
      <c r="O1522" s="21"/>
      <c r="P1522" s="21"/>
      <c r="Q1522" s="21"/>
      <c r="R1522" s="21"/>
      <c r="S1522" s="21"/>
    </row>
    <row r="1523" spans="9:19" customFormat="1" x14ac:dyDescent="0.2">
      <c r="I1523" s="21"/>
      <c r="J1523" s="21"/>
      <c r="K1523" s="21"/>
      <c r="L1523" s="21"/>
      <c r="M1523" s="21"/>
      <c r="N1523" s="21"/>
      <c r="O1523" s="21"/>
      <c r="P1523" s="21"/>
      <c r="Q1523" s="21"/>
      <c r="R1523" s="21"/>
      <c r="S1523" s="21"/>
    </row>
    <row r="1524" spans="9:19" customFormat="1" x14ac:dyDescent="0.2">
      <c r="I1524" s="21"/>
      <c r="J1524" s="21"/>
      <c r="K1524" s="21"/>
      <c r="L1524" s="21"/>
      <c r="M1524" s="21"/>
      <c r="N1524" s="21"/>
      <c r="O1524" s="21"/>
      <c r="P1524" s="21"/>
      <c r="Q1524" s="21"/>
      <c r="R1524" s="21"/>
      <c r="S1524" s="21"/>
    </row>
    <row r="1525" spans="9:19" customFormat="1" x14ac:dyDescent="0.2">
      <c r="I1525" s="21"/>
      <c r="J1525" s="21"/>
      <c r="K1525" s="21"/>
      <c r="L1525" s="21"/>
      <c r="M1525" s="21"/>
      <c r="N1525" s="21"/>
      <c r="O1525" s="21"/>
      <c r="P1525" s="21"/>
      <c r="Q1525" s="21"/>
      <c r="R1525" s="21"/>
      <c r="S1525" s="21"/>
    </row>
    <row r="1526" spans="9:19" customFormat="1" x14ac:dyDescent="0.2">
      <c r="I1526" s="21"/>
      <c r="J1526" s="21"/>
      <c r="K1526" s="21"/>
      <c r="L1526" s="21"/>
      <c r="M1526" s="21"/>
      <c r="N1526" s="21"/>
      <c r="O1526" s="21"/>
      <c r="P1526" s="21"/>
      <c r="Q1526" s="21"/>
      <c r="R1526" s="21"/>
      <c r="S1526" s="21"/>
    </row>
    <row r="1527" spans="9:19" customFormat="1" x14ac:dyDescent="0.2">
      <c r="I1527" s="21"/>
      <c r="J1527" s="21"/>
      <c r="K1527" s="21"/>
      <c r="L1527" s="21"/>
      <c r="M1527" s="21"/>
      <c r="N1527" s="21"/>
      <c r="O1527" s="21"/>
      <c r="P1527" s="21"/>
      <c r="Q1527" s="21"/>
      <c r="R1527" s="21"/>
      <c r="S1527" s="21"/>
    </row>
    <row r="1528" spans="9:19" customFormat="1" x14ac:dyDescent="0.2">
      <c r="I1528" s="21"/>
      <c r="J1528" s="21"/>
      <c r="K1528" s="21"/>
      <c r="L1528" s="21"/>
      <c r="M1528" s="21"/>
      <c r="N1528" s="21"/>
      <c r="O1528" s="21"/>
      <c r="P1528" s="21"/>
      <c r="Q1528" s="21"/>
      <c r="R1528" s="21"/>
      <c r="S1528" s="21"/>
    </row>
    <row r="1529" spans="9:19" customFormat="1" x14ac:dyDescent="0.2">
      <c r="I1529" s="21"/>
      <c r="J1529" s="21"/>
      <c r="K1529" s="21"/>
      <c r="L1529" s="21"/>
      <c r="M1529" s="21"/>
      <c r="N1529" s="21"/>
      <c r="O1529" s="21"/>
      <c r="P1529" s="21"/>
      <c r="Q1529" s="21"/>
      <c r="R1529" s="21"/>
      <c r="S1529" s="21"/>
    </row>
    <row r="1530" spans="9:19" customFormat="1" x14ac:dyDescent="0.2">
      <c r="I1530" s="21"/>
      <c r="J1530" s="21"/>
      <c r="K1530" s="21"/>
      <c r="L1530" s="21"/>
      <c r="M1530" s="21"/>
      <c r="N1530" s="21"/>
      <c r="O1530" s="21"/>
      <c r="P1530" s="21"/>
      <c r="Q1530" s="21"/>
      <c r="R1530" s="21"/>
      <c r="S1530" s="21"/>
    </row>
    <row r="1531" spans="9:19" customFormat="1" x14ac:dyDescent="0.2">
      <c r="I1531" s="21"/>
      <c r="J1531" s="21"/>
      <c r="K1531" s="21"/>
      <c r="L1531" s="21"/>
      <c r="M1531" s="21"/>
      <c r="N1531" s="21"/>
      <c r="O1531" s="21"/>
      <c r="P1531" s="21"/>
      <c r="Q1531" s="21"/>
      <c r="R1531" s="21"/>
      <c r="S1531" s="21"/>
    </row>
    <row r="1532" spans="9:19" customFormat="1" x14ac:dyDescent="0.2">
      <c r="I1532" s="21"/>
      <c r="J1532" s="21"/>
      <c r="K1532" s="21"/>
      <c r="L1532" s="21"/>
      <c r="M1532" s="21"/>
      <c r="N1532" s="21"/>
      <c r="O1532" s="21"/>
      <c r="P1532" s="21"/>
      <c r="Q1532" s="21"/>
      <c r="R1532" s="21"/>
      <c r="S1532" s="21"/>
    </row>
    <row r="1533" spans="9:19" customFormat="1" x14ac:dyDescent="0.2">
      <c r="I1533" s="21"/>
      <c r="J1533" s="21"/>
      <c r="K1533" s="21"/>
      <c r="L1533" s="21"/>
      <c r="M1533" s="21"/>
      <c r="N1533" s="21"/>
      <c r="O1533" s="21"/>
      <c r="P1533" s="21"/>
      <c r="Q1533" s="21"/>
      <c r="R1533" s="21"/>
      <c r="S1533" s="21"/>
    </row>
    <row r="1534" spans="9:19" customFormat="1" x14ac:dyDescent="0.2">
      <c r="I1534" s="21"/>
      <c r="J1534" s="21"/>
      <c r="K1534" s="21"/>
      <c r="L1534" s="21"/>
      <c r="M1534" s="21"/>
      <c r="N1534" s="21"/>
      <c r="O1534" s="21"/>
      <c r="P1534" s="21"/>
      <c r="Q1534" s="21"/>
      <c r="R1534" s="21"/>
      <c r="S1534" s="21"/>
    </row>
    <row r="1535" spans="9:19" customFormat="1" x14ac:dyDescent="0.2">
      <c r="I1535" s="21"/>
      <c r="J1535" s="21"/>
      <c r="K1535" s="21"/>
      <c r="L1535" s="21"/>
      <c r="M1535" s="21"/>
      <c r="N1535" s="21"/>
      <c r="O1535" s="21"/>
      <c r="P1535" s="21"/>
      <c r="Q1535" s="21"/>
      <c r="R1535" s="21"/>
      <c r="S1535" s="21"/>
    </row>
    <row r="1536" spans="9:19" customFormat="1" x14ac:dyDescent="0.2">
      <c r="I1536" s="21"/>
      <c r="J1536" s="21"/>
      <c r="K1536" s="21"/>
      <c r="L1536" s="21"/>
      <c r="M1536" s="21"/>
      <c r="N1536" s="21"/>
      <c r="O1536" s="21"/>
      <c r="P1536" s="21"/>
      <c r="Q1536" s="21"/>
      <c r="R1536" s="21"/>
      <c r="S1536" s="21"/>
    </row>
    <row r="1537" spans="9:19" customFormat="1" x14ac:dyDescent="0.2">
      <c r="I1537" s="21"/>
      <c r="J1537" s="21"/>
      <c r="K1537" s="21"/>
      <c r="L1537" s="21"/>
      <c r="M1537" s="21"/>
      <c r="N1537" s="21"/>
      <c r="O1537" s="21"/>
      <c r="P1537" s="21"/>
      <c r="Q1537" s="21"/>
      <c r="R1537" s="21"/>
      <c r="S1537" s="21"/>
    </row>
    <row r="1538" spans="9:19" customFormat="1" x14ac:dyDescent="0.2">
      <c r="I1538" s="21"/>
      <c r="J1538" s="21"/>
      <c r="K1538" s="21"/>
      <c r="L1538" s="21"/>
      <c r="M1538" s="21"/>
      <c r="N1538" s="21"/>
      <c r="O1538" s="21"/>
      <c r="P1538" s="21"/>
      <c r="Q1538" s="21"/>
      <c r="R1538" s="21"/>
      <c r="S1538" s="21"/>
    </row>
    <row r="1539" spans="9:19" customFormat="1" x14ac:dyDescent="0.2">
      <c r="I1539" s="21"/>
      <c r="J1539" s="21"/>
      <c r="K1539" s="21"/>
      <c r="L1539" s="21"/>
      <c r="M1539" s="21"/>
      <c r="N1539" s="21"/>
      <c r="O1539" s="21"/>
      <c r="P1539" s="21"/>
      <c r="Q1539" s="21"/>
      <c r="R1539" s="21"/>
      <c r="S1539" s="21"/>
    </row>
    <row r="1540" spans="9:19" customFormat="1" x14ac:dyDescent="0.2">
      <c r="I1540" s="21"/>
      <c r="J1540" s="21"/>
      <c r="K1540" s="21"/>
      <c r="L1540" s="21"/>
      <c r="M1540" s="21"/>
      <c r="N1540" s="21"/>
      <c r="O1540" s="21"/>
      <c r="P1540" s="21"/>
      <c r="Q1540" s="21"/>
      <c r="R1540" s="21"/>
      <c r="S1540" s="21"/>
    </row>
    <row r="1541" spans="9:19" customFormat="1" x14ac:dyDescent="0.2">
      <c r="I1541" s="21"/>
      <c r="J1541" s="21"/>
      <c r="K1541" s="21"/>
      <c r="L1541" s="21"/>
      <c r="M1541" s="21"/>
      <c r="N1541" s="21"/>
      <c r="O1541" s="21"/>
      <c r="P1541" s="21"/>
      <c r="Q1541" s="21"/>
      <c r="R1541" s="21"/>
      <c r="S1541" s="21"/>
    </row>
    <row r="1542" spans="9:19" customFormat="1" x14ac:dyDescent="0.2">
      <c r="I1542" s="21"/>
      <c r="J1542" s="21"/>
      <c r="K1542" s="21"/>
      <c r="L1542" s="21"/>
      <c r="M1542" s="21"/>
      <c r="N1542" s="21"/>
      <c r="O1542" s="21"/>
      <c r="P1542" s="21"/>
      <c r="Q1542" s="21"/>
      <c r="R1542" s="21"/>
      <c r="S1542" s="21"/>
    </row>
    <row r="1543" spans="9:19" customFormat="1" x14ac:dyDescent="0.2">
      <c r="I1543" s="21"/>
      <c r="J1543" s="21"/>
      <c r="K1543" s="21"/>
      <c r="L1543" s="21"/>
      <c r="M1543" s="21"/>
      <c r="N1543" s="21"/>
      <c r="O1543" s="21"/>
      <c r="P1543" s="21"/>
      <c r="Q1543" s="21"/>
      <c r="R1543" s="21"/>
      <c r="S1543" s="21"/>
    </row>
    <row r="1544" spans="9:19" customFormat="1" x14ac:dyDescent="0.2">
      <c r="I1544" s="21"/>
      <c r="J1544" s="21"/>
      <c r="K1544" s="21"/>
      <c r="L1544" s="21"/>
      <c r="M1544" s="21"/>
      <c r="N1544" s="21"/>
      <c r="O1544" s="21"/>
      <c r="P1544" s="21"/>
      <c r="Q1544" s="21"/>
      <c r="R1544" s="21"/>
      <c r="S1544" s="21"/>
    </row>
    <row r="1545" spans="9:19" customFormat="1" x14ac:dyDescent="0.2">
      <c r="I1545" s="21"/>
      <c r="J1545" s="21"/>
      <c r="K1545" s="21"/>
      <c r="L1545" s="21"/>
      <c r="M1545" s="21"/>
      <c r="N1545" s="21"/>
      <c r="O1545" s="21"/>
      <c r="P1545" s="21"/>
      <c r="Q1545" s="21"/>
      <c r="R1545" s="21"/>
      <c r="S1545" s="21"/>
    </row>
    <row r="1546" spans="9:19" customFormat="1" x14ac:dyDescent="0.2">
      <c r="I1546" s="21"/>
      <c r="J1546" s="21"/>
      <c r="K1546" s="21"/>
      <c r="L1546" s="21"/>
      <c r="M1546" s="21"/>
      <c r="N1546" s="21"/>
      <c r="O1546" s="21"/>
      <c r="P1546" s="21"/>
      <c r="Q1546" s="21"/>
      <c r="R1546" s="21"/>
      <c r="S1546" s="21"/>
    </row>
    <row r="1547" spans="9:19" customFormat="1" x14ac:dyDescent="0.2">
      <c r="I1547" s="21"/>
      <c r="J1547" s="21"/>
      <c r="K1547" s="21"/>
      <c r="L1547" s="21"/>
      <c r="M1547" s="21"/>
      <c r="N1547" s="21"/>
      <c r="O1547" s="21"/>
      <c r="P1547" s="21"/>
      <c r="Q1547" s="21"/>
      <c r="R1547" s="21"/>
      <c r="S1547" s="21"/>
    </row>
    <row r="1548" spans="9:19" customFormat="1" x14ac:dyDescent="0.2">
      <c r="I1548" s="21"/>
      <c r="J1548" s="21"/>
      <c r="K1548" s="21"/>
      <c r="L1548" s="21"/>
      <c r="M1548" s="21"/>
      <c r="N1548" s="21"/>
      <c r="O1548" s="21"/>
      <c r="P1548" s="21"/>
      <c r="Q1548" s="21"/>
      <c r="R1548" s="21"/>
      <c r="S1548" s="21"/>
    </row>
    <row r="1549" spans="9:19" customFormat="1" x14ac:dyDescent="0.2">
      <c r="I1549" s="21"/>
      <c r="J1549" s="21"/>
      <c r="K1549" s="21"/>
      <c r="L1549" s="21"/>
      <c r="M1549" s="21"/>
      <c r="N1549" s="21"/>
      <c r="O1549" s="21"/>
      <c r="P1549" s="21"/>
      <c r="Q1549" s="21"/>
      <c r="R1549" s="21"/>
      <c r="S1549" s="21"/>
    </row>
    <row r="1550" spans="9:19" customFormat="1" x14ac:dyDescent="0.2">
      <c r="I1550" s="21"/>
      <c r="J1550" s="21"/>
      <c r="K1550" s="21"/>
      <c r="L1550" s="21"/>
      <c r="M1550" s="21"/>
      <c r="N1550" s="21"/>
      <c r="O1550" s="21"/>
      <c r="P1550" s="21"/>
      <c r="Q1550" s="21"/>
      <c r="R1550" s="21"/>
      <c r="S1550" s="21"/>
    </row>
    <row r="1551" spans="9:19" customFormat="1" x14ac:dyDescent="0.2">
      <c r="I1551" s="21"/>
      <c r="J1551" s="21"/>
      <c r="K1551" s="21"/>
      <c r="L1551" s="21"/>
      <c r="M1551" s="21"/>
      <c r="N1551" s="21"/>
      <c r="O1551" s="21"/>
      <c r="P1551" s="21"/>
      <c r="Q1551" s="21"/>
      <c r="R1551" s="21"/>
      <c r="S1551" s="21"/>
    </row>
    <row r="1552" spans="9:19" customFormat="1" x14ac:dyDescent="0.2">
      <c r="I1552" s="21"/>
      <c r="J1552" s="21"/>
      <c r="K1552" s="21"/>
      <c r="L1552" s="21"/>
      <c r="M1552" s="21"/>
      <c r="N1552" s="21"/>
      <c r="O1552" s="21"/>
      <c r="P1552" s="21"/>
      <c r="Q1552" s="21"/>
      <c r="R1552" s="21"/>
      <c r="S1552" s="21"/>
    </row>
    <row r="1553" spans="9:19" customFormat="1" x14ac:dyDescent="0.2">
      <c r="I1553" s="21"/>
      <c r="J1553" s="21"/>
      <c r="K1553" s="21"/>
      <c r="L1553" s="21"/>
      <c r="M1553" s="21"/>
      <c r="N1553" s="21"/>
      <c r="O1553" s="21"/>
      <c r="P1553" s="21"/>
      <c r="Q1553" s="21"/>
      <c r="R1553" s="21"/>
      <c r="S1553" s="21"/>
    </row>
    <row r="1554" spans="9:19" customFormat="1" x14ac:dyDescent="0.2">
      <c r="I1554" s="21"/>
      <c r="J1554" s="21"/>
      <c r="K1554" s="21"/>
      <c r="L1554" s="21"/>
      <c r="M1554" s="21"/>
      <c r="N1554" s="21"/>
      <c r="O1554" s="21"/>
      <c r="P1554" s="21"/>
      <c r="Q1554" s="21"/>
      <c r="R1554" s="21"/>
      <c r="S1554" s="21"/>
    </row>
    <row r="1555" spans="9:19" customFormat="1" x14ac:dyDescent="0.2">
      <c r="I1555" s="21"/>
      <c r="J1555" s="21"/>
      <c r="K1555" s="21"/>
      <c r="L1555" s="21"/>
      <c r="M1555" s="21"/>
      <c r="N1555" s="21"/>
      <c r="O1555" s="21"/>
      <c r="P1555" s="21"/>
      <c r="Q1555" s="21"/>
      <c r="R1555" s="21"/>
      <c r="S1555" s="21"/>
    </row>
    <row r="1556" spans="9:19" customFormat="1" x14ac:dyDescent="0.2">
      <c r="I1556" s="21"/>
      <c r="J1556" s="21"/>
      <c r="K1556" s="21"/>
      <c r="L1556" s="21"/>
      <c r="M1556" s="21"/>
      <c r="N1556" s="21"/>
      <c r="O1556" s="21"/>
      <c r="P1556" s="21"/>
      <c r="Q1556" s="21"/>
      <c r="R1556" s="21"/>
      <c r="S1556" s="21"/>
    </row>
    <row r="1557" spans="9:19" customFormat="1" x14ac:dyDescent="0.2">
      <c r="I1557" s="21"/>
      <c r="J1557" s="21"/>
      <c r="K1557" s="21"/>
      <c r="L1557" s="21"/>
      <c r="M1557" s="21"/>
      <c r="N1557" s="21"/>
      <c r="O1557" s="21"/>
      <c r="P1557" s="21"/>
      <c r="Q1557" s="21"/>
      <c r="R1557" s="21"/>
      <c r="S1557" s="21"/>
    </row>
    <row r="1558" spans="9:19" customFormat="1" x14ac:dyDescent="0.2">
      <c r="I1558" s="21"/>
      <c r="J1558" s="21"/>
      <c r="K1558" s="21"/>
      <c r="L1558" s="21"/>
      <c r="M1558" s="21"/>
      <c r="N1558" s="21"/>
      <c r="O1558" s="21"/>
      <c r="P1558" s="21"/>
      <c r="Q1558" s="21"/>
      <c r="R1558" s="21"/>
      <c r="S1558" s="21"/>
    </row>
    <row r="1559" spans="9:19" customFormat="1" x14ac:dyDescent="0.2">
      <c r="I1559" s="21"/>
      <c r="J1559" s="21"/>
      <c r="K1559" s="21"/>
      <c r="L1559" s="21"/>
      <c r="M1559" s="21"/>
      <c r="N1559" s="21"/>
      <c r="O1559" s="21"/>
      <c r="P1559" s="21"/>
      <c r="Q1559" s="21"/>
      <c r="R1559" s="21"/>
      <c r="S1559" s="21"/>
    </row>
    <row r="1560" spans="9:19" customFormat="1" x14ac:dyDescent="0.2">
      <c r="I1560" s="21"/>
      <c r="J1560" s="21"/>
      <c r="K1560" s="21"/>
      <c r="L1560" s="21"/>
      <c r="M1560" s="21"/>
      <c r="N1560" s="21"/>
      <c r="O1560" s="21"/>
      <c r="P1560" s="21"/>
      <c r="Q1560" s="21"/>
      <c r="R1560" s="21"/>
      <c r="S1560" s="21"/>
    </row>
    <row r="1561" spans="9:19" customFormat="1" x14ac:dyDescent="0.2">
      <c r="I1561" s="21"/>
      <c r="J1561" s="21"/>
      <c r="K1561" s="21"/>
      <c r="L1561" s="21"/>
      <c r="M1561" s="21"/>
      <c r="N1561" s="21"/>
      <c r="O1561" s="21"/>
      <c r="P1561" s="21"/>
      <c r="Q1561" s="21"/>
      <c r="R1561" s="21"/>
      <c r="S1561" s="21"/>
    </row>
    <row r="1562" spans="9:19" customFormat="1" x14ac:dyDescent="0.2">
      <c r="I1562" s="21"/>
      <c r="J1562" s="21"/>
      <c r="K1562" s="21"/>
      <c r="L1562" s="21"/>
      <c r="M1562" s="21"/>
      <c r="N1562" s="21"/>
      <c r="O1562" s="21"/>
      <c r="P1562" s="21"/>
      <c r="Q1562" s="21"/>
      <c r="R1562" s="21"/>
      <c r="S1562" s="21"/>
    </row>
    <row r="1563" spans="9:19" customFormat="1" x14ac:dyDescent="0.2">
      <c r="I1563" s="21"/>
      <c r="J1563" s="21"/>
      <c r="K1563" s="21"/>
      <c r="L1563" s="21"/>
      <c r="M1563" s="21"/>
      <c r="N1563" s="21"/>
      <c r="O1563" s="21"/>
      <c r="P1563" s="21"/>
      <c r="Q1563" s="21"/>
      <c r="R1563" s="21"/>
      <c r="S1563" s="21"/>
    </row>
    <row r="1564" spans="9:19" customFormat="1" x14ac:dyDescent="0.2">
      <c r="I1564" s="21"/>
      <c r="J1564" s="21"/>
      <c r="K1564" s="21"/>
      <c r="L1564" s="21"/>
      <c r="M1564" s="21"/>
      <c r="N1564" s="21"/>
      <c r="O1564" s="21"/>
      <c r="P1564" s="21"/>
      <c r="Q1564" s="21"/>
      <c r="R1564" s="21"/>
      <c r="S1564" s="21"/>
    </row>
    <row r="1565" spans="9:19" customFormat="1" x14ac:dyDescent="0.2">
      <c r="I1565" s="21"/>
      <c r="J1565" s="21"/>
      <c r="K1565" s="21"/>
      <c r="L1565" s="21"/>
      <c r="M1565" s="21"/>
      <c r="N1565" s="21"/>
      <c r="O1565" s="21"/>
      <c r="P1565" s="21"/>
      <c r="Q1565" s="21"/>
      <c r="R1565" s="21"/>
      <c r="S1565" s="21"/>
    </row>
    <row r="1566" spans="9:19" customFormat="1" x14ac:dyDescent="0.2">
      <c r="I1566" s="21"/>
      <c r="J1566" s="21"/>
      <c r="K1566" s="21"/>
      <c r="L1566" s="21"/>
      <c r="M1566" s="21"/>
      <c r="N1566" s="21"/>
      <c r="O1566" s="21"/>
      <c r="P1566" s="21"/>
      <c r="Q1566" s="21"/>
      <c r="R1566" s="21"/>
      <c r="S1566" s="21"/>
    </row>
    <row r="1567" spans="9:19" customFormat="1" x14ac:dyDescent="0.2">
      <c r="I1567" s="21"/>
      <c r="J1567" s="21"/>
      <c r="K1567" s="21"/>
      <c r="L1567" s="21"/>
      <c r="M1567" s="21"/>
      <c r="N1567" s="21"/>
      <c r="O1567" s="21"/>
      <c r="P1567" s="21"/>
      <c r="Q1567" s="21"/>
      <c r="R1567" s="21"/>
      <c r="S1567" s="21"/>
    </row>
    <row r="1568" spans="9:19" customFormat="1" x14ac:dyDescent="0.2">
      <c r="I1568" s="21"/>
      <c r="J1568" s="21"/>
      <c r="K1568" s="21"/>
      <c r="L1568" s="21"/>
      <c r="M1568" s="21"/>
      <c r="N1568" s="21"/>
      <c r="O1568" s="21"/>
      <c r="P1568" s="21"/>
      <c r="Q1568" s="21"/>
      <c r="R1568" s="21"/>
      <c r="S1568" s="21"/>
    </row>
    <row r="1569" spans="9:19" customFormat="1" x14ac:dyDescent="0.2">
      <c r="I1569" s="21"/>
      <c r="J1569" s="21"/>
      <c r="K1569" s="21"/>
      <c r="L1569" s="21"/>
      <c r="M1569" s="21"/>
      <c r="N1569" s="21"/>
      <c r="O1569" s="21"/>
      <c r="P1569" s="21"/>
      <c r="Q1569" s="21"/>
      <c r="R1569" s="21"/>
      <c r="S1569" s="21"/>
    </row>
    <row r="1570" spans="9:19" customFormat="1" x14ac:dyDescent="0.2">
      <c r="I1570" s="21"/>
      <c r="J1570" s="21"/>
      <c r="K1570" s="21"/>
      <c r="L1570" s="21"/>
      <c r="M1570" s="21"/>
      <c r="N1570" s="21"/>
      <c r="O1570" s="21"/>
      <c r="P1570" s="21"/>
      <c r="Q1570" s="21"/>
      <c r="R1570" s="21"/>
      <c r="S1570" s="21"/>
    </row>
    <row r="1571" spans="9:19" customFormat="1" x14ac:dyDescent="0.2">
      <c r="I1571" s="21"/>
      <c r="J1571" s="21"/>
      <c r="K1571" s="21"/>
      <c r="L1571" s="21"/>
      <c r="M1571" s="21"/>
      <c r="N1571" s="21"/>
      <c r="O1571" s="21"/>
      <c r="P1571" s="21"/>
      <c r="Q1571" s="21"/>
      <c r="R1571" s="21"/>
      <c r="S1571" s="21"/>
    </row>
    <row r="1572" spans="9:19" customFormat="1" x14ac:dyDescent="0.2">
      <c r="I1572" s="21"/>
      <c r="J1572" s="21"/>
      <c r="K1572" s="21"/>
      <c r="L1572" s="21"/>
      <c r="M1572" s="21"/>
      <c r="N1572" s="21"/>
      <c r="O1572" s="21"/>
      <c r="P1572" s="21"/>
      <c r="Q1572" s="21"/>
      <c r="R1572" s="21"/>
      <c r="S1572" s="21"/>
    </row>
    <row r="1573" spans="9:19" customFormat="1" x14ac:dyDescent="0.2">
      <c r="I1573" s="21"/>
      <c r="J1573" s="21"/>
      <c r="K1573" s="21"/>
      <c r="L1573" s="21"/>
      <c r="M1573" s="21"/>
      <c r="N1573" s="21"/>
      <c r="O1573" s="21"/>
      <c r="P1573" s="21"/>
      <c r="Q1573" s="21"/>
      <c r="R1573" s="21"/>
      <c r="S1573" s="21"/>
    </row>
    <row r="1574" spans="9:19" customFormat="1" x14ac:dyDescent="0.2">
      <c r="I1574" s="21"/>
      <c r="J1574" s="21"/>
      <c r="K1574" s="21"/>
      <c r="L1574" s="21"/>
      <c r="M1574" s="21"/>
      <c r="N1574" s="21"/>
      <c r="O1574" s="21"/>
      <c r="P1574" s="21"/>
      <c r="Q1574" s="21"/>
      <c r="R1574" s="21"/>
      <c r="S1574" s="21"/>
    </row>
    <row r="1575" spans="9:19" customFormat="1" x14ac:dyDescent="0.2">
      <c r="I1575" s="21"/>
      <c r="J1575" s="21"/>
      <c r="K1575" s="21"/>
      <c r="L1575" s="21"/>
      <c r="M1575" s="21"/>
      <c r="N1575" s="21"/>
      <c r="O1575" s="21"/>
      <c r="P1575" s="21"/>
      <c r="Q1575" s="21"/>
      <c r="R1575" s="21"/>
      <c r="S1575" s="21"/>
    </row>
    <row r="1576" spans="9:19" customFormat="1" x14ac:dyDescent="0.2">
      <c r="I1576" s="21"/>
      <c r="J1576" s="21"/>
      <c r="K1576" s="21"/>
      <c r="L1576" s="21"/>
      <c r="M1576" s="21"/>
      <c r="N1576" s="21"/>
      <c r="O1576" s="21"/>
      <c r="P1576" s="21"/>
      <c r="Q1576" s="21"/>
      <c r="R1576" s="21"/>
      <c r="S1576" s="21"/>
    </row>
    <row r="1577" spans="9:19" customFormat="1" x14ac:dyDescent="0.2">
      <c r="I1577" s="21"/>
      <c r="J1577" s="21"/>
      <c r="K1577" s="21"/>
      <c r="L1577" s="21"/>
      <c r="M1577" s="21"/>
      <c r="N1577" s="21"/>
      <c r="O1577" s="21"/>
      <c r="P1577" s="21"/>
      <c r="Q1577" s="21"/>
      <c r="R1577" s="21"/>
      <c r="S1577" s="21"/>
    </row>
    <row r="1578" spans="9:19" customFormat="1" x14ac:dyDescent="0.2">
      <c r="I1578" s="21"/>
      <c r="J1578" s="21"/>
      <c r="K1578" s="21"/>
      <c r="L1578" s="21"/>
      <c r="M1578" s="21"/>
      <c r="N1578" s="21"/>
      <c r="O1578" s="21"/>
      <c r="P1578" s="21"/>
      <c r="Q1578" s="21"/>
      <c r="R1578" s="21"/>
      <c r="S1578" s="21"/>
    </row>
    <row r="1579" spans="9:19" customFormat="1" x14ac:dyDescent="0.2">
      <c r="I1579" s="21"/>
      <c r="J1579" s="21"/>
      <c r="K1579" s="21"/>
      <c r="L1579" s="21"/>
      <c r="M1579" s="21"/>
      <c r="N1579" s="21"/>
      <c r="O1579" s="21"/>
      <c r="P1579" s="21"/>
      <c r="Q1579" s="21"/>
      <c r="R1579" s="21"/>
      <c r="S1579" s="21"/>
    </row>
    <row r="1580" spans="9:19" customFormat="1" x14ac:dyDescent="0.2">
      <c r="I1580" s="21"/>
      <c r="J1580" s="21"/>
      <c r="K1580" s="21"/>
      <c r="L1580" s="21"/>
      <c r="M1580" s="21"/>
      <c r="N1580" s="21"/>
      <c r="O1580" s="21"/>
      <c r="P1580" s="21"/>
      <c r="Q1580" s="21"/>
      <c r="R1580" s="21"/>
      <c r="S1580" s="21"/>
    </row>
    <row r="1581" spans="9:19" customFormat="1" x14ac:dyDescent="0.2">
      <c r="I1581" s="21"/>
      <c r="J1581" s="21"/>
      <c r="K1581" s="21"/>
      <c r="L1581" s="21"/>
      <c r="M1581" s="21"/>
      <c r="N1581" s="21"/>
      <c r="O1581" s="21"/>
      <c r="P1581" s="21"/>
      <c r="Q1581" s="21"/>
      <c r="R1581" s="21"/>
      <c r="S1581" s="21"/>
    </row>
    <row r="1582" spans="9:19" customFormat="1" x14ac:dyDescent="0.2">
      <c r="I1582" s="21"/>
      <c r="J1582" s="21"/>
      <c r="K1582" s="21"/>
      <c r="L1582" s="21"/>
      <c r="M1582" s="21"/>
      <c r="N1582" s="21"/>
      <c r="O1582" s="21"/>
      <c r="P1582" s="21"/>
      <c r="Q1582" s="21"/>
      <c r="R1582" s="21"/>
      <c r="S1582" s="21"/>
    </row>
    <row r="1583" spans="9:19" customFormat="1" x14ac:dyDescent="0.2">
      <c r="I1583" s="21"/>
      <c r="J1583" s="21"/>
      <c r="K1583" s="21"/>
      <c r="L1583" s="21"/>
      <c r="M1583" s="21"/>
      <c r="N1583" s="21"/>
      <c r="O1583" s="21"/>
      <c r="P1583" s="21"/>
      <c r="Q1583" s="21"/>
      <c r="R1583" s="21"/>
      <c r="S1583" s="21"/>
    </row>
    <row r="1584" spans="9:19" customFormat="1" x14ac:dyDescent="0.2">
      <c r="I1584" s="21"/>
      <c r="J1584" s="21"/>
      <c r="K1584" s="21"/>
      <c r="L1584" s="21"/>
      <c r="M1584" s="21"/>
      <c r="N1584" s="21"/>
      <c r="O1584" s="21"/>
      <c r="P1584" s="21"/>
      <c r="Q1584" s="21"/>
      <c r="R1584" s="21"/>
      <c r="S1584" s="21"/>
    </row>
    <row r="1585" spans="9:19" customFormat="1" x14ac:dyDescent="0.2">
      <c r="I1585" s="21"/>
      <c r="J1585" s="21"/>
      <c r="K1585" s="21"/>
      <c r="L1585" s="21"/>
      <c r="M1585" s="21"/>
      <c r="N1585" s="21"/>
      <c r="O1585" s="21"/>
      <c r="P1585" s="21"/>
      <c r="Q1585" s="21"/>
      <c r="R1585" s="21"/>
      <c r="S1585" s="21"/>
    </row>
    <row r="1586" spans="9:19" customFormat="1" x14ac:dyDescent="0.2">
      <c r="I1586" s="21"/>
      <c r="J1586" s="21"/>
      <c r="K1586" s="21"/>
      <c r="L1586" s="21"/>
      <c r="M1586" s="21"/>
      <c r="N1586" s="21"/>
      <c r="O1586" s="21"/>
      <c r="P1586" s="21"/>
      <c r="Q1586" s="21"/>
      <c r="R1586" s="21"/>
      <c r="S1586" s="21"/>
    </row>
    <row r="1587" spans="9:19" customFormat="1" x14ac:dyDescent="0.2">
      <c r="I1587" s="21"/>
      <c r="J1587" s="21"/>
      <c r="K1587" s="21"/>
      <c r="L1587" s="21"/>
      <c r="M1587" s="21"/>
      <c r="N1587" s="21"/>
      <c r="O1587" s="21"/>
      <c r="P1587" s="21"/>
      <c r="Q1587" s="21"/>
      <c r="R1587" s="21"/>
      <c r="S1587" s="21"/>
    </row>
    <row r="1588" spans="9:19" customFormat="1" x14ac:dyDescent="0.2">
      <c r="I1588" s="21"/>
      <c r="J1588" s="21"/>
      <c r="K1588" s="21"/>
      <c r="L1588" s="21"/>
      <c r="M1588" s="21"/>
      <c r="N1588" s="21"/>
      <c r="O1588" s="21"/>
      <c r="P1588" s="21"/>
      <c r="Q1588" s="21"/>
      <c r="R1588" s="21"/>
      <c r="S1588" s="21"/>
    </row>
    <row r="1589" spans="9:19" customFormat="1" x14ac:dyDescent="0.2">
      <c r="I1589" s="21"/>
      <c r="J1589" s="21"/>
      <c r="K1589" s="21"/>
      <c r="L1589" s="21"/>
      <c r="M1589" s="21"/>
      <c r="N1589" s="21"/>
      <c r="O1589" s="21"/>
      <c r="P1589" s="21"/>
      <c r="Q1589" s="21"/>
      <c r="R1589" s="21"/>
      <c r="S1589" s="21"/>
    </row>
    <row r="1590" spans="9:19" customFormat="1" x14ac:dyDescent="0.2">
      <c r="I1590" s="21"/>
      <c r="J1590" s="21"/>
      <c r="K1590" s="21"/>
      <c r="L1590" s="21"/>
      <c r="M1590" s="21"/>
      <c r="N1590" s="21"/>
      <c r="O1590" s="21"/>
      <c r="P1590" s="21"/>
      <c r="Q1590" s="21"/>
      <c r="R1590" s="21"/>
      <c r="S1590" s="21"/>
    </row>
    <row r="1591" spans="9:19" customFormat="1" x14ac:dyDescent="0.2">
      <c r="I1591" s="21"/>
      <c r="J1591" s="21"/>
      <c r="K1591" s="21"/>
      <c r="L1591" s="21"/>
      <c r="M1591" s="21"/>
      <c r="N1591" s="21"/>
      <c r="O1591" s="21"/>
      <c r="P1591" s="21"/>
      <c r="Q1591" s="21"/>
      <c r="R1591" s="21"/>
      <c r="S1591" s="21"/>
    </row>
    <row r="1592" spans="9:19" customFormat="1" x14ac:dyDescent="0.2">
      <c r="I1592" s="21"/>
      <c r="J1592" s="21"/>
      <c r="K1592" s="21"/>
      <c r="L1592" s="21"/>
      <c r="M1592" s="21"/>
      <c r="N1592" s="21"/>
      <c r="O1592" s="21"/>
      <c r="P1592" s="21"/>
      <c r="Q1592" s="21"/>
      <c r="R1592" s="21"/>
      <c r="S1592" s="21"/>
    </row>
    <row r="1593" spans="9:19" customFormat="1" x14ac:dyDescent="0.2">
      <c r="I1593" s="21"/>
      <c r="J1593" s="21"/>
      <c r="K1593" s="21"/>
      <c r="L1593" s="21"/>
      <c r="M1593" s="21"/>
      <c r="N1593" s="21"/>
      <c r="O1593" s="21"/>
      <c r="P1593" s="21"/>
      <c r="Q1593" s="21"/>
      <c r="R1593" s="21"/>
      <c r="S1593" s="21"/>
    </row>
    <row r="1594" spans="9:19" customFormat="1" x14ac:dyDescent="0.2">
      <c r="I1594" s="21"/>
      <c r="J1594" s="21"/>
      <c r="K1594" s="21"/>
      <c r="L1594" s="21"/>
      <c r="M1594" s="21"/>
      <c r="N1594" s="21"/>
      <c r="O1594" s="21"/>
      <c r="P1594" s="21"/>
      <c r="Q1594" s="21"/>
      <c r="R1594" s="21"/>
      <c r="S1594" s="21"/>
    </row>
    <row r="1595" spans="9:19" customFormat="1" x14ac:dyDescent="0.2">
      <c r="I1595" s="21"/>
      <c r="J1595" s="21"/>
      <c r="K1595" s="21"/>
      <c r="L1595" s="21"/>
      <c r="M1595" s="21"/>
      <c r="N1595" s="21"/>
      <c r="O1595" s="21"/>
      <c r="P1595" s="21"/>
      <c r="Q1595" s="21"/>
      <c r="R1595" s="21"/>
      <c r="S1595" s="21"/>
    </row>
    <row r="1596" spans="9:19" customFormat="1" x14ac:dyDescent="0.2">
      <c r="I1596" s="21"/>
      <c r="J1596" s="21"/>
      <c r="K1596" s="21"/>
      <c r="L1596" s="21"/>
      <c r="M1596" s="21"/>
      <c r="N1596" s="21"/>
      <c r="O1596" s="21"/>
      <c r="P1596" s="21"/>
      <c r="Q1596" s="21"/>
      <c r="R1596" s="21"/>
      <c r="S1596" s="21"/>
    </row>
    <row r="1597" spans="9:19" customFormat="1" x14ac:dyDescent="0.2">
      <c r="I1597" s="21"/>
      <c r="J1597" s="21"/>
      <c r="K1597" s="21"/>
      <c r="L1597" s="21"/>
      <c r="M1597" s="21"/>
      <c r="N1597" s="21"/>
      <c r="O1597" s="21"/>
      <c r="P1597" s="21"/>
      <c r="Q1597" s="21"/>
      <c r="R1597" s="21"/>
      <c r="S1597" s="21"/>
    </row>
    <row r="1598" spans="9:19" customFormat="1" x14ac:dyDescent="0.2">
      <c r="I1598" s="21"/>
      <c r="J1598" s="21"/>
      <c r="K1598" s="21"/>
      <c r="L1598" s="21"/>
      <c r="M1598" s="21"/>
      <c r="N1598" s="21"/>
      <c r="O1598" s="21"/>
      <c r="P1598" s="21"/>
      <c r="Q1598" s="21"/>
      <c r="R1598" s="21"/>
      <c r="S1598" s="21"/>
    </row>
    <row r="1599" spans="9:19" customFormat="1" x14ac:dyDescent="0.2">
      <c r="I1599" s="21"/>
      <c r="J1599" s="21"/>
      <c r="K1599" s="21"/>
      <c r="L1599" s="21"/>
      <c r="M1599" s="21"/>
      <c r="N1599" s="21"/>
      <c r="O1599" s="21"/>
      <c r="P1599" s="21"/>
      <c r="Q1599" s="21"/>
      <c r="R1599" s="21"/>
      <c r="S1599" s="21"/>
    </row>
    <row r="1600" spans="9:19" customFormat="1" x14ac:dyDescent="0.2">
      <c r="I1600" s="21"/>
      <c r="J1600" s="21"/>
      <c r="K1600" s="21"/>
      <c r="L1600" s="21"/>
      <c r="M1600" s="21"/>
      <c r="N1600" s="21"/>
      <c r="O1600" s="21"/>
      <c r="P1600" s="21"/>
      <c r="Q1600" s="21"/>
      <c r="R1600" s="21"/>
      <c r="S1600" s="21"/>
    </row>
    <row r="1601" spans="9:19" customFormat="1" x14ac:dyDescent="0.2">
      <c r="I1601" s="21"/>
      <c r="J1601" s="21"/>
      <c r="K1601" s="21"/>
      <c r="L1601" s="21"/>
      <c r="M1601" s="21"/>
      <c r="N1601" s="21"/>
      <c r="O1601" s="21"/>
      <c r="P1601" s="21"/>
      <c r="Q1601" s="21"/>
      <c r="R1601" s="21"/>
      <c r="S1601" s="21"/>
    </row>
    <row r="1602" spans="9:19" customFormat="1" x14ac:dyDescent="0.2">
      <c r="I1602" s="21"/>
      <c r="J1602" s="21"/>
      <c r="K1602" s="21"/>
      <c r="L1602" s="21"/>
      <c r="M1602" s="21"/>
      <c r="N1602" s="21"/>
      <c r="O1602" s="21"/>
      <c r="P1602" s="21"/>
      <c r="Q1602" s="21"/>
      <c r="R1602" s="21"/>
      <c r="S1602" s="21"/>
    </row>
    <row r="1603" spans="9:19" customFormat="1" x14ac:dyDescent="0.2">
      <c r="I1603" s="21"/>
      <c r="J1603" s="21"/>
      <c r="K1603" s="21"/>
      <c r="L1603" s="21"/>
      <c r="M1603" s="21"/>
      <c r="N1603" s="21"/>
      <c r="O1603" s="21"/>
      <c r="P1603" s="21"/>
      <c r="Q1603" s="21"/>
      <c r="R1603" s="21"/>
      <c r="S1603" s="21"/>
    </row>
    <row r="1604" spans="9:19" customFormat="1" x14ac:dyDescent="0.2">
      <c r="I1604" s="21"/>
      <c r="J1604" s="21"/>
      <c r="K1604" s="21"/>
      <c r="L1604" s="21"/>
      <c r="M1604" s="21"/>
      <c r="N1604" s="21"/>
      <c r="O1604" s="21"/>
      <c r="P1604" s="21"/>
      <c r="Q1604" s="21"/>
      <c r="R1604" s="21"/>
      <c r="S1604" s="21"/>
    </row>
    <row r="1605" spans="9:19" customFormat="1" x14ac:dyDescent="0.2">
      <c r="I1605" s="21"/>
      <c r="J1605" s="21"/>
      <c r="K1605" s="21"/>
      <c r="L1605" s="21"/>
      <c r="M1605" s="21"/>
      <c r="N1605" s="21"/>
      <c r="O1605" s="21"/>
      <c r="P1605" s="21"/>
      <c r="Q1605" s="21"/>
      <c r="R1605" s="21"/>
      <c r="S1605" s="21"/>
    </row>
    <row r="1606" spans="9:19" customFormat="1" x14ac:dyDescent="0.2">
      <c r="I1606" s="21"/>
      <c r="J1606" s="21"/>
      <c r="K1606" s="21"/>
      <c r="L1606" s="21"/>
      <c r="M1606" s="21"/>
      <c r="N1606" s="21"/>
      <c r="O1606" s="21"/>
      <c r="P1606" s="21"/>
      <c r="Q1606" s="21"/>
      <c r="R1606" s="21"/>
      <c r="S1606" s="21"/>
    </row>
    <row r="1607" spans="9:19" customFormat="1" x14ac:dyDescent="0.2">
      <c r="I1607" s="21"/>
      <c r="J1607" s="21"/>
      <c r="K1607" s="21"/>
      <c r="L1607" s="21"/>
      <c r="M1607" s="21"/>
      <c r="N1607" s="21"/>
      <c r="O1607" s="21"/>
      <c r="P1607" s="21"/>
      <c r="Q1607" s="21"/>
      <c r="R1607" s="21"/>
      <c r="S1607" s="21"/>
    </row>
    <row r="1608" spans="9:19" customFormat="1" x14ac:dyDescent="0.2">
      <c r="I1608" s="21"/>
      <c r="J1608" s="21"/>
      <c r="K1608" s="21"/>
      <c r="L1608" s="21"/>
      <c r="M1608" s="21"/>
      <c r="N1608" s="21"/>
      <c r="O1608" s="21"/>
      <c r="P1608" s="21"/>
      <c r="Q1608" s="21"/>
      <c r="R1608" s="21"/>
      <c r="S1608" s="21"/>
    </row>
    <row r="1609" spans="9:19" customFormat="1" x14ac:dyDescent="0.2">
      <c r="I1609" s="21"/>
      <c r="J1609" s="21"/>
      <c r="K1609" s="21"/>
      <c r="L1609" s="21"/>
      <c r="M1609" s="21"/>
      <c r="N1609" s="21"/>
      <c r="O1609" s="21"/>
      <c r="P1609" s="21"/>
      <c r="Q1609" s="21"/>
      <c r="R1609" s="21"/>
      <c r="S1609" s="21"/>
    </row>
    <row r="1610" spans="9:19" customFormat="1" x14ac:dyDescent="0.2">
      <c r="I1610" s="21"/>
      <c r="J1610" s="21"/>
      <c r="K1610" s="21"/>
      <c r="L1610" s="21"/>
      <c r="M1610" s="21"/>
      <c r="N1610" s="21"/>
      <c r="O1610" s="21"/>
      <c r="P1610" s="21"/>
      <c r="Q1610" s="21"/>
      <c r="R1610" s="21"/>
      <c r="S1610" s="21"/>
    </row>
    <row r="1611" spans="9:19" customFormat="1" x14ac:dyDescent="0.2">
      <c r="I1611" s="21"/>
      <c r="J1611" s="21"/>
      <c r="K1611" s="21"/>
      <c r="L1611" s="21"/>
      <c r="M1611" s="21"/>
      <c r="N1611" s="21"/>
      <c r="O1611" s="21"/>
      <c r="P1611" s="21"/>
      <c r="Q1611" s="21"/>
      <c r="R1611" s="21"/>
      <c r="S1611" s="21"/>
    </row>
    <row r="1612" spans="9:19" customFormat="1" x14ac:dyDescent="0.2">
      <c r="I1612" s="21"/>
      <c r="J1612" s="21"/>
      <c r="K1612" s="21"/>
      <c r="L1612" s="21"/>
      <c r="M1612" s="21"/>
      <c r="N1612" s="21"/>
      <c r="O1612" s="21"/>
      <c r="P1612" s="21"/>
      <c r="Q1612" s="21"/>
      <c r="R1612" s="21"/>
      <c r="S1612" s="21"/>
    </row>
    <row r="1613" spans="9:19" customFormat="1" x14ac:dyDescent="0.2">
      <c r="I1613" s="21"/>
      <c r="J1613" s="21"/>
      <c r="K1613" s="21"/>
      <c r="L1613" s="21"/>
      <c r="M1613" s="21"/>
      <c r="N1613" s="21"/>
      <c r="O1613" s="21"/>
      <c r="P1613" s="21"/>
      <c r="Q1613" s="21"/>
      <c r="R1613" s="21"/>
      <c r="S1613" s="21"/>
    </row>
    <row r="1614" spans="9:19" customFormat="1" x14ac:dyDescent="0.2">
      <c r="I1614" s="21"/>
      <c r="J1614" s="21"/>
      <c r="K1614" s="21"/>
      <c r="L1614" s="21"/>
      <c r="M1614" s="21"/>
      <c r="N1614" s="21"/>
      <c r="O1614" s="21"/>
      <c r="P1614" s="21"/>
      <c r="Q1614" s="21"/>
      <c r="R1614" s="21"/>
      <c r="S1614" s="21"/>
    </row>
    <row r="1615" spans="9:19" customFormat="1" x14ac:dyDescent="0.2">
      <c r="I1615" s="21"/>
      <c r="J1615" s="21"/>
      <c r="K1615" s="21"/>
      <c r="L1615" s="21"/>
      <c r="M1615" s="21"/>
      <c r="N1615" s="21"/>
      <c r="O1615" s="21"/>
      <c r="P1615" s="21"/>
      <c r="Q1615" s="21"/>
      <c r="R1615" s="21"/>
      <c r="S1615" s="21"/>
    </row>
    <row r="1616" spans="9:19" customFormat="1" x14ac:dyDescent="0.2">
      <c r="I1616" s="21"/>
      <c r="J1616" s="21"/>
      <c r="K1616" s="21"/>
      <c r="L1616" s="21"/>
      <c r="M1616" s="21"/>
      <c r="N1616" s="21"/>
      <c r="O1616" s="21"/>
      <c r="P1616" s="21"/>
      <c r="Q1616" s="21"/>
      <c r="R1616" s="21"/>
      <c r="S1616" s="21"/>
    </row>
    <row r="1617" spans="9:19" customFormat="1" x14ac:dyDescent="0.2">
      <c r="I1617" s="21"/>
      <c r="J1617" s="21"/>
      <c r="K1617" s="21"/>
      <c r="L1617" s="21"/>
      <c r="M1617" s="21"/>
      <c r="N1617" s="21"/>
      <c r="O1617" s="21"/>
      <c r="P1617" s="21"/>
      <c r="Q1617" s="21"/>
      <c r="R1617" s="21"/>
      <c r="S1617" s="21"/>
    </row>
    <row r="1618" spans="9:19" customFormat="1" x14ac:dyDescent="0.2">
      <c r="I1618" s="21"/>
      <c r="J1618" s="21"/>
      <c r="K1618" s="21"/>
      <c r="L1618" s="21"/>
      <c r="M1618" s="21"/>
      <c r="N1618" s="21"/>
      <c r="O1618" s="21"/>
      <c r="P1618" s="21"/>
      <c r="Q1618" s="21"/>
      <c r="R1618" s="21"/>
      <c r="S1618" s="21"/>
    </row>
    <row r="1619" spans="9:19" customFormat="1" x14ac:dyDescent="0.2">
      <c r="I1619" s="21"/>
      <c r="J1619" s="21"/>
      <c r="K1619" s="21"/>
      <c r="L1619" s="21"/>
      <c r="M1619" s="21"/>
      <c r="N1619" s="21"/>
      <c r="O1619" s="21"/>
      <c r="P1619" s="21"/>
      <c r="Q1619" s="21"/>
      <c r="R1619" s="21"/>
      <c r="S1619" s="21"/>
    </row>
    <row r="1620" spans="9:19" customFormat="1" x14ac:dyDescent="0.2">
      <c r="I1620" s="21"/>
      <c r="J1620" s="21"/>
      <c r="K1620" s="21"/>
      <c r="L1620" s="21"/>
      <c r="M1620" s="21"/>
      <c r="N1620" s="21"/>
      <c r="O1620" s="21"/>
      <c r="P1620" s="21"/>
      <c r="Q1620" s="21"/>
      <c r="R1620" s="21"/>
      <c r="S1620" s="21"/>
    </row>
    <row r="1621" spans="9:19" customFormat="1" x14ac:dyDescent="0.2">
      <c r="I1621" s="21"/>
      <c r="J1621" s="21"/>
      <c r="K1621" s="21"/>
      <c r="L1621" s="21"/>
      <c r="M1621" s="21"/>
      <c r="N1621" s="21"/>
      <c r="O1621" s="21"/>
      <c r="P1621" s="21"/>
      <c r="Q1621" s="21"/>
      <c r="R1621" s="21"/>
      <c r="S1621" s="21"/>
    </row>
    <row r="1622" spans="9:19" customFormat="1" x14ac:dyDescent="0.2">
      <c r="I1622" s="21"/>
      <c r="J1622" s="21"/>
      <c r="K1622" s="21"/>
      <c r="L1622" s="21"/>
      <c r="M1622" s="21"/>
      <c r="N1622" s="21"/>
      <c r="O1622" s="21"/>
      <c r="P1622" s="21"/>
      <c r="Q1622" s="21"/>
      <c r="R1622" s="21"/>
      <c r="S1622" s="21"/>
    </row>
    <row r="1623" spans="9:19" customFormat="1" x14ac:dyDescent="0.2">
      <c r="I1623" s="21"/>
      <c r="J1623" s="21"/>
      <c r="K1623" s="21"/>
      <c r="L1623" s="21"/>
      <c r="M1623" s="21"/>
      <c r="N1623" s="21"/>
      <c r="O1623" s="21"/>
      <c r="P1623" s="21"/>
      <c r="Q1623" s="21"/>
      <c r="R1623" s="21"/>
      <c r="S1623" s="21"/>
    </row>
    <row r="1624" spans="9:19" customFormat="1" x14ac:dyDescent="0.2">
      <c r="I1624" s="21"/>
      <c r="J1624" s="21"/>
      <c r="K1624" s="21"/>
      <c r="L1624" s="21"/>
      <c r="M1624" s="21"/>
      <c r="N1624" s="21"/>
      <c r="O1624" s="21"/>
      <c r="P1624" s="21"/>
      <c r="Q1624" s="21"/>
      <c r="R1624" s="21"/>
      <c r="S1624" s="21"/>
    </row>
    <row r="1625" spans="9:19" customFormat="1" x14ac:dyDescent="0.2">
      <c r="I1625" s="21"/>
      <c r="J1625" s="21"/>
      <c r="K1625" s="21"/>
      <c r="L1625" s="21"/>
      <c r="M1625" s="21"/>
      <c r="N1625" s="21"/>
      <c r="O1625" s="21"/>
      <c r="P1625" s="21"/>
      <c r="Q1625" s="21"/>
      <c r="R1625" s="21"/>
      <c r="S1625" s="21"/>
    </row>
    <row r="1626" spans="9:19" customFormat="1" x14ac:dyDescent="0.2">
      <c r="I1626" s="21"/>
      <c r="J1626" s="21"/>
      <c r="K1626" s="21"/>
      <c r="L1626" s="21"/>
      <c r="M1626" s="21"/>
      <c r="N1626" s="21"/>
      <c r="O1626" s="21"/>
      <c r="P1626" s="21"/>
      <c r="Q1626" s="21"/>
      <c r="R1626" s="21"/>
      <c r="S1626" s="21"/>
    </row>
    <row r="1627" spans="9:19" customFormat="1" x14ac:dyDescent="0.2">
      <c r="I1627" s="21"/>
      <c r="J1627" s="21"/>
      <c r="K1627" s="21"/>
      <c r="L1627" s="21"/>
      <c r="M1627" s="21"/>
      <c r="N1627" s="21"/>
      <c r="O1627" s="21"/>
      <c r="P1627" s="21"/>
      <c r="Q1627" s="21"/>
      <c r="R1627" s="21"/>
      <c r="S1627" s="21"/>
    </row>
    <row r="1628" spans="9:19" customFormat="1" x14ac:dyDescent="0.2">
      <c r="I1628" s="21"/>
      <c r="J1628" s="21"/>
      <c r="K1628" s="21"/>
      <c r="L1628" s="21"/>
      <c r="M1628" s="21"/>
      <c r="N1628" s="21"/>
      <c r="O1628" s="21"/>
      <c r="P1628" s="21"/>
      <c r="Q1628" s="21"/>
      <c r="R1628" s="21"/>
      <c r="S1628" s="21"/>
    </row>
    <row r="1629" spans="9:19" customFormat="1" x14ac:dyDescent="0.2">
      <c r="I1629" s="21"/>
      <c r="J1629" s="21"/>
      <c r="K1629" s="21"/>
      <c r="L1629" s="21"/>
      <c r="M1629" s="21"/>
      <c r="N1629" s="21"/>
      <c r="O1629" s="21"/>
      <c r="P1629" s="21"/>
      <c r="Q1629" s="21"/>
      <c r="R1629" s="21"/>
      <c r="S1629" s="21"/>
    </row>
    <row r="1630" spans="9:19" customFormat="1" x14ac:dyDescent="0.2">
      <c r="I1630" s="21"/>
      <c r="J1630" s="21"/>
      <c r="K1630" s="21"/>
      <c r="L1630" s="21"/>
      <c r="M1630" s="21"/>
      <c r="N1630" s="21"/>
      <c r="O1630" s="21"/>
      <c r="P1630" s="21"/>
      <c r="Q1630" s="21"/>
      <c r="R1630" s="21"/>
      <c r="S1630" s="21"/>
    </row>
    <row r="1631" spans="9:19" customFormat="1" x14ac:dyDescent="0.2">
      <c r="I1631" s="21"/>
      <c r="J1631" s="21"/>
      <c r="K1631" s="21"/>
      <c r="L1631" s="21"/>
      <c r="M1631" s="21"/>
      <c r="N1631" s="21"/>
      <c r="O1631" s="21"/>
      <c r="P1631" s="21"/>
      <c r="Q1631" s="21"/>
      <c r="R1631" s="21"/>
      <c r="S1631" s="21"/>
    </row>
    <row r="1632" spans="9:19" customFormat="1" x14ac:dyDescent="0.2">
      <c r="I1632" s="21"/>
      <c r="J1632" s="21"/>
      <c r="K1632" s="21"/>
      <c r="L1632" s="21"/>
      <c r="M1632" s="21"/>
      <c r="N1632" s="21"/>
      <c r="O1632" s="21"/>
      <c r="P1632" s="21"/>
      <c r="Q1632" s="21"/>
      <c r="R1632" s="21"/>
      <c r="S1632" s="21"/>
    </row>
    <row r="1633" spans="9:19" customFormat="1" x14ac:dyDescent="0.2">
      <c r="I1633" s="21"/>
      <c r="J1633" s="21"/>
      <c r="K1633" s="21"/>
      <c r="L1633" s="21"/>
      <c r="M1633" s="21"/>
      <c r="N1633" s="21"/>
      <c r="O1633" s="21"/>
      <c r="P1633" s="21"/>
      <c r="Q1633" s="21"/>
      <c r="R1633" s="21"/>
      <c r="S1633" s="21"/>
    </row>
    <row r="1634" spans="9:19" customFormat="1" x14ac:dyDescent="0.2">
      <c r="I1634" s="21"/>
      <c r="J1634" s="21"/>
      <c r="K1634" s="21"/>
      <c r="L1634" s="21"/>
      <c r="M1634" s="21"/>
      <c r="N1634" s="21"/>
      <c r="O1634" s="21"/>
      <c r="P1634" s="21"/>
      <c r="Q1634" s="21"/>
      <c r="R1634" s="21"/>
      <c r="S1634" s="21"/>
    </row>
    <row r="1635" spans="9:19" customFormat="1" x14ac:dyDescent="0.2">
      <c r="I1635" s="21"/>
      <c r="J1635" s="21"/>
      <c r="K1635" s="21"/>
      <c r="L1635" s="21"/>
      <c r="M1635" s="21"/>
      <c r="N1635" s="21"/>
      <c r="O1635" s="21"/>
      <c r="P1635" s="21"/>
      <c r="Q1635" s="21"/>
      <c r="R1635" s="21"/>
      <c r="S1635" s="21"/>
    </row>
    <row r="1636" spans="9:19" customFormat="1" x14ac:dyDescent="0.2">
      <c r="I1636" s="21"/>
      <c r="J1636" s="21"/>
      <c r="K1636" s="21"/>
      <c r="L1636" s="21"/>
      <c r="M1636" s="21"/>
      <c r="N1636" s="21"/>
      <c r="O1636" s="21"/>
      <c r="P1636" s="21"/>
      <c r="Q1636" s="21"/>
      <c r="R1636" s="21"/>
      <c r="S1636" s="21"/>
    </row>
    <row r="1637" spans="9:19" customFormat="1" x14ac:dyDescent="0.2">
      <c r="I1637" s="21"/>
      <c r="J1637" s="21"/>
      <c r="K1637" s="21"/>
      <c r="L1637" s="21"/>
      <c r="M1637" s="21"/>
      <c r="N1637" s="21"/>
      <c r="O1637" s="21"/>
      <c r="P1637" s="21"/>
      <c r="Q1637" s="21"/>
      <c r="R1637" s="21"/>
      <c r="S1637" s="21"/>
    </row>
    <row r="1638" spans="9:19" customFormat="1" x14ac:dyDescent="0.2">
      <c r="I1638" s="21"/>
      <c r="J1638" s="21"/>
      <c r="K1638" s="21"/>
      <c r="L1638" s="21"/>
      <c r="M1638" s="21"/>
      <c r="N1638" s="21"/>
      <c r="O1638" s="21"/>
      <c r="P1638" s="21"/>
      <c r="Q1638" s="21"/>
      <c r="R1638" s="21"/>
      <c r="S1638" s="21"/>
    </row>
    <row r="1639" spans="9:19" customFormat="1" x14ac:dyDescent="0.2">
      <c r="I1639" s="21"/>
      <c r="J1639" s="21"/>
      <c r="K1639" s="21"/>
      <c r="L1639" s="21"/>
      <c r="M1639" s="21"/>
      <c r="N1639" s="21"/>
      <c r="O1639" s="21"/>
      <c r="P1639" s="21"/>
      <c r="Q1639" s="21"/>
      <c r="R1639" s="21"/>
      <c r="S1639" s="21"/>
    </row>
    <row r="1640" spans="9:19" customFormat="1" x14ac:dyDescent="0.2">
      <c r="I1640" s="21"/>
      <c r="J1640" s="21"/>
      <c r="K1640" s="21"/>
      <c r="L1640" s="21"/>
      <c r="M1640" s="21"/>
      <c r="N1640" s="21"/>
      <c r="O1640" s="21"/>
      <c r="P1640" s="21"/>
      <c r="Q1640" s="21"/>
      <c r="R1640" s="21"/>
      <c r="S1640" s="21"/>
    </row>
    <row r="1641" spans="9:19" customFormat="1" x14ac:dyDescent="0.2">
      <c r="I1641" s="21"/>
      <c r="J1641" s="21"/>
      <c r="K1641" s="21"/>
      <c r="L1641" s="21"/>
      <c r="M1641" s="21"/>
      <c r="N1641" s="21"/>
      <c r="O1641" s="21"/>
      <c r="P1641" s="21"/>
      <c r="Q1641" s="21"/>
      <c r="R1641" s="21"/>
      <c r="S1641" s="21"/>
    </row>
    <row r="1642" spans="9:19" customFormat="1" x14ac:dyDescent="0.2">
      <c r="I1642" s="21"/>
      <c r="J1642" s="21"/>
      <c r="K1642" s="21"/>
      <c r="L1642" s="21"/>
      <c r="M1642" s="21"/>
      <c r="N1642" s="21"/>
      <c r="O1642" s="21"/>
      <c r="P1642" s="21"/>
      <c r="Q1642" s="21"/>
      <c r="R1642" s="21"/>
      <c r="S1642" s="21"/>
    </row>
    <row r="1643" spans="9:19" customFormat="1" x14ac:dyDescent="0.2">
      <c r="I1643" s="21"/>
      <c r="J1643" s="21"/>
      <c r="K1643" s="21"/>
      <c r="L1643" s="21"/>
      <c r="M1643" s="21"/>
      <c r="N1643" s="21"/>
      <c r="O1643" s="21"/>
      <c r="P1643" s="21"/>
      <c r="Q1643" s="21"/>
      <c r="R1643" s="21"/>
      <c r="S1643" s="21"/>
    </row>
    <row r="1644" spans="9:19" customFormat="1" x14ac:dyDescent="0.2">
      <c r="I1644" s="21"/>
      <c r="J1644" s="21"/>
      <c r="K1644" s="21"/>
      <c r="L1644" s="21"/>
      <c r="M1644" s="21"/>
      <c r="N1644" s="21"/>
      <c r="O1644" s="21"/>
      <c r="P1644" s="21"/>
      <c r="Q1644" s="21"/>
      <c r="R1644" s="21"/>
      <c r="S1644" s="21"/>
    </row>
    <row r="1645" spans="9:19" customFormat="1" x14ac:dyDescent="0.2">
      <c r="I1645" s="21"/>
      <c r="J1645" s="21"/>
      <c r="K1645" s="21"/>
      <c r="L1645" s="21"/>
      <c r="M1645" s="21"/>
      <c r="N1645" s="21"/>
      <c r="O1645" s="21"/>
      <c r="P1645" s="21"/>
      <c r="Q1645" s="21"/>
      <c r="R1645" s="21"/>
      <c r="S1645" s="21"/>
    </row>
    <row r="1646" spans="9:19" customFormat="1" x14ac:dyDescent="0.2">
      <c r="I1646" s="21"/>
      <c r="J1646" s="21"/>
      <c r="K1646" s="21"/>
      <c r="L1646" s="21"/>
      <c r="M1646" s="21"/>
      <c r="N1646" s="21"/>
      <c r="O1646" s="21"/>
      <c r="P1646" s="21"/>
      <c r="Q1646" s="21"/>
      <c r="R1646" s="21"/>
      <c r="S1646" s="21"/>
    </row>
    <row r="1647" spans="9:19" customFormat="1" x14ac:dyDescent="0.2">
      <c r="I1647" s="21"/>
      <c r="J1647" s="21"/>
      <c r="K1647" s="21"/>
      <c r="L1647" s="21"/>
      <c r="M1647" s="21"/>
      <c r="N1647" s="21"/>
      <c r="O1647" s="21"/>
      <c r="P1647" s="21"/>
      <c r="Q1647" s="21"/>
      <c r="R1647" s="21"/>
      <c r="S1647" s="21"/>
    </row>
    <row r="1648" spans="9:19" customFormat="1" x14ac:dyDescent="0.2">
      <c r="I1648" s="21"/>
      <c r="J1648" s="21"/>
      <c r="K1648" s="21"/>
      <c r="L1648" s="21"/>
      <c r="M1648" s="21"/>
      <c r="N1648" s="21"/>
      <c r="O1648" s="21"/>
      <c r="P1648" s="21"/>
      <c r="Q1648" s="21"/>
      <c r="R1648" s="21"/>
      <c r="S1648" s="21"/>
    </row>
    <row r="1649" spans="9:19" customFormat="1" x14ac:dyDescent="0.2">
      <c r="I1649" s="21"/>
      <c r="J1649" s="21"/>
      <c r="K1649" s="21"/>
      <c r="L1649" s="21"/>
      <c r="M1649" s="21"/>
      <c r="N1649" s="21"/>
      <c r="O1649" s="21"/>
      <c r="P1649" s="21"/>
      <c r="Q1649" s="21"/>
      <c r="R1649" s="21"/>
      <c r="S1649" s="21"/>
    </row>
    <row r="1650" spans="9:19" customFormat="1" x14ac:dyDescent="0.2">
      <c r="I1650" s="21"/>
      <c r="J1650" s="21"/>
      <c r="K1650" s="21"/>
      <c r="L1650" s="21"/>
      <c r="M1650" s="21"/>
      <c r="N1650" s="21"/>
      <c r="O1650" s="21"/>
      <c r="P1650" s="21"/>
      <c r="Q1650" s="21"/>
      <c r="R1650" s="21"/>
      <c r="S1650" s="21"/>
    </row>
    <row r="1651" spans="9:19" customFormat="1" x14ac:dyDescent="0.2">
      <c r="I1651" s="21"/>
      <c r="J1651" s="21"/>
      <c r="K1651" s="21"/>
      <c r="L1651" s="21"/>
      <c r="M1651" s="21"/>
      <c r="N1651" s="21"/>
      <c r="O1651" s="21"/>
      <c r="P1651" s="21"/>
      <c r="Q1651" s="21"/>
      <c r="R1651" s="21"/>
      <c r="S1651" s="21"/>
    </row>
    <row r="1652" spans="9:19" customFormat="1" x14ac:dyDescent="0.2">
      <c r="I1652" s="21"/>
      <c r="J1652" s="21"/>
      <c r="K1652" s="21"/>
      <c r="L1652" s="21"/>
      <c r="M1652" s="21"/>
      <c r="N1652" s="21"/>
      <c r="O1652" s="21"/>
      <c r="P1652" s="21"/>
      <c r="Q1652" s="21"/>
      <c r="R1652" s="21"/>
      <c r="S1652" s="21"/>
    </row>
    <row r="1653" spans="9:19" customFormat="1" x14ac:dyDescent="0.2">
      <c r="I1653" s="21"/>
      <c r="J1653" s="21"/>
      <c r="K1653" s="21"/>
      <c r="L1653" s="21"/>
      <c r="M1653" s="21"/>
      <c r="N1653" s="21"/>
      <c r="O1653" s="21"/>
      <c r="P1653" s="21"/>
      <c r="Q1653" s="21"/>
      <c r="R1653" s="21"/>
      <c r="S1653" s="21"/>
    </row>
    <row r="1654" spans="9:19" customFormat="1" x14ac:dyDescent="0.2">
      <c r="I1654" s="21"/>
      <c r="J1654" s="21"/>
      <c r="K1654" s="21"/>
      <c r="L1654" s="21"/>
      <c r="M1654" s="21"/>
      <c r="N1654" s="21"/>
      <c r="O1654" s="21"/>
      <c r="P1654" s="21"/>
      <c r="Q1654" s="21"/>
      <c r="R1654" s="21"/>
      <c r="S1654" s="21"/>
    </row>
    <row r="1655" spans="9:19" customFormat="1" x14ac:dyDescent="0.2">
      <c r="I1655" s="21"/>
      <c r="J1655" s="21"/>
      <c r="K1655" s="21"/>
      <c r="L1655" s="21"/>
      <c r="M1655" s="21"/>
      <c r="N1655" s="21"/>
      <c r="O1655" s="21"/>
      <c r="P1655" s="21"/>
      <c r="Q1655" s="21"/>
      <c r="R1655" s="21"/>
      <c r="S1655" s="21"/>
    </row>
    <row r="1656" spans="9:19" customFormat="1" x14ac:dyDescent="0.2">
      <c r="I1656" s="21"/>
      <c r="J1656" s="21"/>
      <c r="K1656" s="21"/>
      <c r="L1656" s="21"/>
      <c r="M1656" s="21"/>
      <c r="N1656" s="21"/>
      <c r="O1656" s="21"/>
      <c r="P1656" s="21"/>
      <c r="Q1656" s="21"/>
      <c r="R1656" s="21"/>
      <c r="S1656" s="21"/>
    </row>
    <row r="1657" spans="9:19" customFormat="1" x14ac:dyDescent="0.2">
      <c r="I1657" s="21"/>
      <c r="J1657" s="21"/>
      <c r="K1657" s="21"/>
      <c r="L1657" s="21"/>
      <c r="M1657" s="21"/>
      <c r="N1657" s="21"/>
      <c r="O1657" s="21"/>
      <c r="P1657" s="21"/>
      <c r="Q1657" s="21"/>
      <c r="R1657" s="21"/>
      <c r="S1657" s="21"/>
    </row>
    <row r="1658" spans="9:19" customFormat="1" x14ac:dyDescent="0.2">
      <c r="I1658" s="21"/>
      <c r="J1658" s="21"/>
      <c r="K1658" s="21"/>
      <c r="L1658" s="21"/>
      <c r="M1658" s="21"/>
      <c r="N1658" s="21"/>
      <c r="O1658" s="21"/>
      <c r="P1658" s="21"/>
      <c r="Q1658" s="21"/>
      <c r="R1658" s="21"/>
      <c r="S1658" s="21"/>
    </row>
    <row r="1659" spans="9:19" customFormat="1" x14ac:dyDescent="0.2">
      <c r="I1659" s="21"/>
      <c r="J1659" s="21"/>
      <c r="K1659" s="21"/>
      <c r="L1659" s="21"/>
      <c r="M1659" s="21"/>
      <c r="N1659" s="21"/>
      <c r="O1659" s="21"/>
      <c r="P1659" s="21"/>
      <c r="Q1659" s="21"/>
      <c r="R1659" s="21"/>
      <c r="S1659" s="21"/>
    </row>
    <row r="1660" spans="9:19" customFormat="1" x14ac:dyDescent="0.2">
      <c r="I1660" s="21"/>
      <c r="J1660" s="21"/>
      <c r="K1660" s="21"/>
      <c r="L1660" s="21"/>
      <c r="M1660" s="21"/>
      <c r="N1660" s="21"/>
      <c r="O1660" s="21"/>
      <c r="P1660" s="21"/>
      <c r="Q1660" s="21"/>
      <c r="R1660" s="21"/>
      <c r="S1660" s="21"/>
    </row>
    <row r="1661" spans="9:19" customFormat="1" x14ac:dyDescent="0.2">
      <c r="I1661" s="21"/>
      <c r="J1661" s="21"/>
      <c r="K1661" s="21"/>
      <c r="L1661" s="21"/>
      <c r="M1661" s="21"/>
      <c r="N1661" s="21"/>
      <c r="O1661" s="21"/>
      <c r="P1661" s="21"/>
      <c r="Q1661" s="21"/>
      <c r="R1661" s="21"/>
      <c r="S1661" s="21"/>
    </row>
    <row r="1662" spans="9:19" customFormat="1" x14ac:dyDescent="0.2">
      <c r="I1662" s="21"/>
      <c r="J1662" s="21"/>
      <c r="K1662" s="21"/>
      <c r="L1662" s="21"/>
      <c r="M1662" s="21"/>
      <c r="N1662" s="21"/>
      <c r="O1662" s="21"/>
      <c r="P1662" s="21"/>
      <c r="Q1662" s="21"/>
      <c r="R1662" s="21"/>
      <c r="S1662" s="21"/>
    </row>
    <row r="1663" spans="9:19" customFormat="1" x14ac:dyDescent="0.2">
      <c r="I1663" s="21"/>
      <c r="J1663" s="21"/>
      <c r="K1663" s="21"/>
      <c r="L1663" s="21"/>
      <c r="M1663" s="21"/>
      <c r="N1663" s="21"/>
      <c r="O1663" s="21"/>
      <c r="P1663" s="21"/>
      <c r="Q1663" s="21"/>
      <c r="R1663" s="21"/>
      <c r="S1663" s="21"/>
    </row>
    <row r="1664" spans="9:19" customFormat="1" x14ac:dyDescent="0.2">
      <c r="I1664" s="21"/>
      <c r="J1664" s="21"/>
      <c r="K1664" s="21"/>
      <c r="L1664" s="21"/>
      <c r="M1664" s="21"/>
      <c r="N1664" s="21"/>
      <c r="O1664" s="21"/>
      <c r="P1664" s="21"/>
      <c r="Q1664" s="21"/>
      <c r="R1664" s="21"/>
      <c r="S1664" s="21"/>
    </row>
    <row r="1665" spans="9:19" customFormat="1" x14ac:dyDescent="0.2">
      <c r="I1665" s="21"/>
      <c r="J1665" s="21"/>
      <c r="K1665" s="21"/>
      <c r="L1665" s="21"/>
      <c r="M1665" s="21"/>
      <c r="N1665" s="21"/>
      <c r="O1665" s="21"/>
      <c r="P1665" s="21"/>
      <c r="Q1665" s="21"/>
      <c r="R1665" s="21"/>
      <c r="S1665" s="21"/>
    </row>
    <row r="1666" spans="9:19" customFormat="1" x14ac:dyDescent="0.2">
      <c r="I1666" s="21"/>
      <c r="J1666" s="21"/>
      <c r="K1666" s="21"/>
      <c r="L1666" s="21"/>
      <c r="M1666" s="21"/>
      <c r="N1666" s="21"/>
      <c r="O1666" s="21"/>
      <c r="P1666" s="21"/>
      <c r="Q1666" s="21"/>
      <c r="R1666" s="21"/>
      <c r="S1666" s="21"/>
    </row>
    <row r="1667" spans="9:19" customFormat="1" x14ac:dyDescent="0.2">
      <c r="I1667" s="21"/>
      <c r="J1667" s="21"/>
      <c r="K1667" s="21"/>
      <c r="L1667" s="21"/>
      <c r="M1667" s="21"/>
      <c r="N1667" s="21"/>
      <c r="O1667" s="21"/>
      <c r="P1667" s="21"/>
      <c r="Q1667" s="21"/>
      <c r="R1667" s="21"/>
      <c r="S1667" s="21"/>
    </row>
    <row r="1668" spans="9:19" customFormat="1" x14ac:dyDescent="0.2">
      <c r="I1668" s="21"/>
      <c r="J1668" s="21"/>
      <c r="K1668" s="21"/>
      <c r="L1668" s="21"/>
      <c r="M1668" s="21"/>
      <c r="N1668" s="21"/>
      <c r="O1668" s="21"/>
      <c r="P1668" s="21"/>
      <c r="Q1668" s="21"/>
      <c r="R1668" s="21"/>
      <c r="S1668" s="21"/>
    </row>
    <row r="1669" spans="9:19" customFormat="1" x14ac:dyDescent="0.2">
      <c r="I1669" s="21"/>
      <c r="J1669" s="21"/>
      <c r="K1669" s="21"/>
      <c r="L1669" s="21"/>
      <c r="M1669" s="21"/>
      <c r="N1669" s="21"/>
      <c r="O1669" s="21"/>
      <c r="P1669" s="21"/>
      <c r="Q1669" s="21"/>
      <c r="R1669" s="21"/>
      <c r="S1669" s="21"/>
    </row>
    <row r="1670" spans="9:19" customFormat="1" x14ac:dyDescent="0.2">
      <c r="I1670" s="21"/>
      <c r="J1670" s="21"/>
      <c r="K1670" s="21"/>
      <c r="L1670" s="21"/>
      <c r="M1670" s="21"/>
      <c r="N1670" s="21"/>
      <c r="O1670" s="21"/>
      <c r="P1670" s="21"/>
      <c r="Q1670" s="21"/>
      <c r="R1670" s="21"/>
      <c r="S1670" s="21"/>
    </row>
    <row r="1671" spans="9:19" customFormat="1" x14ac:dyDescent="0.2">
      <c r="I1671" s="21"/>
      <c r="J1671" s="21"/>
      <c r="K1671" s="21"/>
      <c r="L1671" s="21"/>
      <c r="M1671" s="21"/>
      <c r="N1671" s="21"/>
      <c r="O1671" s="21"/>
      <c r="P1671" s="21"/>
      <c r="Q1671" s="21"/>
      <c r="R1671" s="21"/>
      <c r="S1671" s="21"/>
    </row>
    <row r="1672" spans="9:19" customFormat="1" x14ac:dyDescent="0.2">
      <c r="I1672" s="21"/>
      <c r="J1672" s="21"/>
      <c r="K1672" s="21"/>
      <c r="L1672" s="21"/>
      <c r="M1672" s="21"/>
      <c r="N1672" s="21"/>
      <c r="O1672" s="21"/>
      <c r="P1672" s="21"/>
      <c r="Q1672" s="21"/>
      <c r="R1672" s="21"/>
      <c r="S1672" s="21"/>
    </row>
    <row r="1673" spans="9:19" customFormat="1" x14ac:dyDescent="0.2">
      <c r="I1673" s="21"/>
      <c r="J1673" s="21"/>
      <c r="K1673" s="21"/>
      <c r="L1673" s="21"/>
      <c r="M1673" s="21"/>
      <c r="N1673" s="21"/>
      <c r="O1673" s="21"/>
      <c r="P1673" s="21"/>
      <c r="Q1673" s="21"/>
      <c r="R1673" s="21"/>
      <c r="S1673" s="21"/>
    </row>
    <row r="1674" spans="9:19" customFormat="1" x14ac:dyDescent="0.2">
      <c r="I1674" s="21"/>
      <c r="J1674" s="21"/>
      <c r="K1674" s="21"/>
      <c r="L1674" s="21"/>
      <c r="M1674" s="21"/>
      <c r="N1674" s="21"/>
      <c r="O1674" s="21"/>
      <c r="P1674" s="21"/>
      <c r="Q1674" s="21"/>
      <c r="R1674" s="21"/>
      <c r="S1674" s="21"/>
    </row>
    <row r="1675" spans="9:19" customFormat="1" x14ac:dyDescent="0.2">
      <c r="I1675" s="21"/>
      <c r="J1675" s="21"/>
      <c r="K1675" s="21"/>
      <c r="L1675" s="21"/>
      <c r="M1675" s="21"/>
      <c r="N1675" s="21"/>
      <c r="O1675" s="21"/>
      <c r="P1675" s="21"/>
      <c r="Q1675" s="21"/>
      <c r="R1675" s="21"/>
      <c r="S1675" s="21"/>
    </row>
    <row r="1676" spans="9:19" customFormat="1" x14ac:dyDescent="0.2">
      <c r="I1676" s="21"/>
      <c r="J1676" s="21"/>
      <c r="K1676" s="21"/>
      <c r="L1676" s="21"/>
      <c r="M1676" s="21"/>
      <c r="N1676" s="21"/>
      <c r="O1676" s="21"/>
      <c r="P1676" s="21"/>
      <c r="Q1676" s="21"/>
      <c r="R1676" s="21"/>
      <c r="S1676" s="21"/>
    </row>
    <row r="1677" spans="9:19" customFormat="1" x14ac:dyDescent="0.2">
      <c r="I1677" s="21"/>
      <c r="J1677" s="21"/>
      <c r="K1677" s="21"/>
      <c r="L1677" s="21"/>
      <c r="M1677" s="21"/>
      <c r="N1677" s="21"/>
      <c r="O1677" s="21"/>
      <c r="P1677" s="21"/>
      <c r="Q1677" s="21"/>
      <c r="R1677" s="21"/>
      <c r="S1677" s="21"/>
    </row>
    <row r="1678" spans="9:19" customFormat="1" x14ac:dyDescent="0.2">
      <c r="I1678" s="21"/>
      <c r="J1678" s="21"/>
      <c r="K1678" s="21"/>
      <c r="L1678" s="21"/>
      <c r="M1678" s="21"/>
      <c r="N1678" s="21"/>
      <c r="O1678" s="21"/>
      <c r="P1678" s="21"/>
      <c r="Q1678" s="21"/>
      <c r="R1678" s="21"/>
      <c r="S1678" s="21"/>
    </row>
    <row r="1679" spans="9:19" customFormat="1" x14ac:dyDescent="0.2">
      <c r="I1679" s="21"/>
      <c r="J1679" s="21"/>
      <c r="K1679" s="21"/>
      <c r="L1679" s="21"/>
      <c r="M1679" s="21"/>
      <c r="N1679" s="21"/>
      <c r="O1679" s="21"/>
      <c r="P1679" s="21"/>
      <c r="Q1679" s="21"/>
      <c r="R1679" s="21"/>
      <c r="S1679" s="21"/>
    </row>
    <row r="1680" spans="9:19" customFormat="1" x14ac:dyDescent="0.2">
      <c r="I1680" s="21"/>
      <c r="J1680" s="21"/>
      <c r="K1680" s="21"/>
      <c r="L1680" s="21"/>
      <c r="M1680" s="21"/>
      <c r="N1680" s="21"/>
      <c r="O1680" s="21"/>
      <c r="P1680" s="21"/>
      <c r="Q1680" s="21"/>
      <c r="R1680" s="21"/>
      <c r="S1680" s="21"/>
    </row>
    <row r="1681" spans="9:19" customFormat="1" x14ac:dyDescent="0.2">
      <c r="I1681" s="21"/>
      <c r="J1681" s="21"/>
      <c r="K1681" s="21"/>
      <c r="L1681" s="21"/>
      <c r="M1681" s="21"/>
      <c r="N1681" s="21"/>
      <c r="O1681" s="21"/>
      <c r="P1681" s="21"/>
      <c r="Q1681" s="21"/>
      <c r="R1681" s="21"/>
      <c r="S1681" s="21"/>
    </row>
    <row r="1682" spans="9:19" customFormat="1" x14ac:dyDescent="0.2">
      <c r="I1682" s="21"/>
      <c r="J1682" s="21"/>
      <c r="K1682" s="21"/>
      <c r="L1682" s="21"/>
      <c r="M1682" s="21"/>
      <c r="N1682" s="21"/>
      <c r="O1682" s="21"/>
      <c r="P1682" s="21"/>
      <c r="Q1682" s="21"/>
      <c r="R1682" s="21"/>
      <c r="S1682" s="21"/>
    </row>
    <row r="1683" spans="9:19" customFormat="1" x14ac:dyDescent="0.2">
      <c r="I1683" s="21"/>
      <c r="J1683" s="21"/>
      <c r="K1683" s="21"/>
      <c r="L1683" s="21"/>
      <c r="M1683" s="21"/>
      <c r="N1683" s="21"/>
      <c r="O1683" s="21"/>
      <c r="P1683" s="21"/>
      <c r="Q1683" s="21"/>
      <c r="R1683" s="21"/>
      <c r="S1683" s="21"/>
    </row>
    <row r="1684" spans="9:19" customFormat="1" x14ac:dyDescent="0.2">
      <c r="I1684" s="21"/>
      <c r="J1684" s="21"/>
      <c r="K1684" s="21"/>
      <c r="L1684" s="21"/>
      <c r="M1684" s="21"/>
      <c r="N1684" s="21"/>
      <c r="O1684" s="21"/>
      <c r="P1684" s="21"/>
      <c r="Q1684" s="21"/>
      <c r="R1684" s="21"/>
      <c r="S1684" s="21"/>
    </row>
    <row r="1685" spans="9:19" customFormat="1" x14ac:dyDescent="0.2">
      <c r="I1685" s="21"/>
      <c r="J1685" s="21"/>
      <c r="K1685" s="21"/>
      <c r="L1685" s="21"/>
      <c r="M1685" s="21"/>
      <c r="N1685" s="21"/>
      <c r="O1685" s="21"/>
      <c r="P1685" s="21"/>
      <c r="Q1685" s="21"/>
      <c r="R1685" s="21"/>
      <c r="S1685" s="21"/>
    </row>
    <row r="1686" spans="9:19" customFormat="1" x14ac:dyDescent="0.2">
      <c r="I1686" s="21"/>
      <c r="J1686" s="21"/>
      <c r="K1686" s="21"/>
      <c r="L1686" s="21"/>
      <c r="M1686" s="21"/>
      <c r="N1686" s="21"/>
      <c r="O1686" s="21"/>
      <c r="P1686" s="21"/>
      <c r="Q1686" s="21"/>
      <c r="R1686" s="21"/>
      <c r="S1686" s="21"/>
    </row>
    <row r="1687" spans="9:19" customFormat="1" x14ac:dyDescent="0.2">
      <c r="I1687" s="21"/>
      <c r="J1687" s="21"/>
      <c r="K1687" s="21"/>
      <c r="L1687" s="21"/>
      <c r="M1687" s="21"/>
      <c r="N1687" s="21"/>
      <c r="O1687" s="21"/>
      <c r="P1687" s="21"/>
      <c r="Q1687" s="21"/>
      <c r="R1687" s="21"/>
      <c r="S1687" s="21"/>
    </row>
    <row r="1688" spans="9:19" customFormat="1" x14ac:dyDescent="0.2">
      <c r="I1688" s="21"/>
      <c r="J1688" s="21"/>
      <c r="K1688" s="21"/>
      <c r="L1688" s="21"/>
      <c r="M1688" s="21"/>
      <c r="N1688" s="21"/>
      <c r="O1688" s="21"/>
      <c r="P1688" s="21"/>
      <c r="Q1688" s="21"/>
      <c r="R1688" s="21"/>
      <c r="S1688" s="21"/>
    </row>
    <row r="1689" spans="9:19" customFormat="1" x14ac:dyDescent="0.2">
      <c r="I1689" s="21"/>
      <c r="J1689" s="21"/>
      <c r="K1689" s="21"/>
      <c r="L1689" s="21"/>
      <c r="M1689" s="21"/>
      <c r="N1689" s="21"/>
      <c r="O1689" s="21"/>
      <c r="P1689" s="21"/>
      <c r="Q1689" s="21"/>
      <c r="R1689" s="21"/>
      <c r="S1689" s="21"/>
    </row>
    <row r="1690" spans="9:19" customFormat="1" x14ac:dyDescent="0.2">
      <c r="I1690" s="21"/>
      <c r="J1690" s="21"/>
      <c r="K1690" s="21"/>
      <c r="L1690" s="21"/>
      <c r="M1690" s="21"/>
      <c r="N1690" s="21"/>
      <c r="O1690" s="21"/>
      <c r="P1690" s="21"/>
      <c r="Q1690" s="21"/>
      <c r="R1690" s="21"/>
      <c r="S1690" s="21"/>
    </row>
    <row r="1691" spans="9:19" customFormat="1" x14ac:dyDescent="0.2">
      <c r="I1691" s="21"/>
      <c r="J1691" s="21"/>
      <c r="K1691" s="21"/>
      <c r="L1691" s="21"/>
      <c r="M1691" s="21"/>
      <c r="N1691" s="21"/>
      <c r="O1691" s="21"/>
      <c r="P1691" s="21"/>
      <c r="Q1691" s="21"/>
      <c r="R1691" s="21"/>
      <c r="S1691" s="21"/>
    </row>
    <row r="1692" spans="9:19" customFormat="1" x14ac:dyDescent="0.2">
      <c r="I1692" s="21"/>
      <c r="J1692" s="21"/>
      <c r="K1692" s="21"/>
      <c r="L1692" s="21"/>
      <c r="M1692" s="21"/>
      <c r="N1692" s="21"/>
      <c r="O1692" s="21"/>
      <c r="P1692" s="21"/>
      <c r="Q1692" s="21"/>
      <c r="R1692" s="21"/>
      <c r="S1692" s="21"/>
    </row>
    <row r="1693" spans="9:19" customFormat="1" x14ac:dyDescent="0.2">
      <c r="I1693" s="21"/>
      <c r="J1693" s="21"/>
      <c r="K1693" s="21"/>
      <c r="L1693" s="21"/>
      <c r="M1693" s="21"/>
      <c r="N1693" s="21"/>
      <c r="O1693" s="21"/>
      <c r="P1693" s="21"/>
      <c r="Q1693" s="21"/>
      <c r="R1693" s="21"/>
      <c r="S1693" s="21"/>
    </row>
    <row r="1694" spans="9:19" customFormat="1" x14ac:dyDescent="0.2">
      <c r="I1694" s="21"/>
      <c r="J1694" s="21"/>
      <c r="K1694" s="21"/>
      <c r="L1694" s="21"/>
      <c r="M1694" s="21"/>
      <c r="N1694" s="21"/>
      <c r="O1694" s="21"/>
      <c r="P1694" s="21"/>
      <c r="Q1694" s="21"/>
      <c r="R1694" s="21"/>
      <c r="S1694" s="21"/>
    </row>
    <row r="1695" spans="9:19" customFormat="1" x14ac:dyDescent="0.2">
      <c r="I1695" s="21"/>
      <c r="J1695" s="21"/>
      <c r="K1695" s="21"/>
      <c r="L1695" s="21"/>
      <c r="M1695" s="21"/>
      <c r="N1695" s="21"/>
      <c r="O1695" s="21"/>
      <c r="P1695" s="21"/>
      <c r="Q1695" s="21"/>
      <c r="R1695" s="21"/>
      <c r="S1695" s="21"/>
    </row>
    <row r="1696" spans="9:19" customFormat="1" x14ac:dyDescent="0.2">
      <c r="I1696" s="21"/>
      <c r="J1696" s="21"/>
      <c r="K1696" s="21"/>
      <c r="L1696" s="21"/>
      <c r="M1696" s="21"/>
      <c r="N1696" s="21"/>
      <c r="O1696" s="21"/>
      <c r="P1696" s="21"/>
      <c r="Q1696" s="21"/>
      <c r="R1696" s="21"/>
      <c r="S1696" s="21"/>
    </row>
    <row r="1697" spans="9:19" customFormat="1" x14ac:dyDescent="0.2">
      <c r="I1697" s="21"/>
      <c r="J1697" s="21"/>
      <c r="K1697" s="21"/>
      <c r="L1697" s="21"/>
      <c r="M1697" s="21"/>
      <c r="N1697" s="21"/>
      <c r="O1697" s="21"/>
      <c r="P1697" s="21"/>
      <c r="Q1697" s="21"/>
      <c r="R1697" s="21"/>
      <c r="S1697" s="21"/>
    </row>
    <row r="1698" spans="9:19" customFormat="1" x14ac:dyDescent="0.2">
      <c r="I1698" s="21"/>
      <c r="J1698" s="21"/>
      <c r="K1698" s="21"/>
      <c r="L1698" s="21"/>
      <c r="M1698" s="21"/>
      <c r="N1698" s="21"/>
      <c r="O1698" s="21"/>
      <c r="P1698" s="21"/>
      <c r="Q1698" s="21"/>
      <c r="R1698" s="21"/>
      <c r="S1698" s="21"/>
    </row>
    <row r="1699" spans="9:19" customFormat="1" x14ac:dyDescent="0.2">
      <c r="I1699" s="21"/>
      <c r="J1699" s="21"/>
      <c r="K1699" s="21"/>
      <c r="L1699" s="21"/>
      <c r="M1699" s="21"/>
      <c r="N1699" s="21"/>
      <c r="O1699" s="21"/>
      <c r="P1699" s="21"/>
      <c r="Q1699" s="21"/>
      <c r="R1699" s="21"/>
      <c r="S1699" s="21"/>
    </row>
    <row r="1700" spans="9:19" customFormat="1" x14ac:dyDescent="0.2">
      <c r="I1700" s="21"/>
      <c r="J1700" s="21"/>
      <c r="K1700" s="21"/>
      <c r="L1700" s="21"/>
      <c r="M1700" s="21"/>
      <c r="N1700" s="21"/>
      <c r="O1700" s="21"/>
      <c r="P1700" s="21"/>
      <c r="Q1700" s="21"/>
      <c r="R1700" s="21"/>
      <c r="S1700" s="21"/>
    </row>
    <row r="1701" spans="9:19" customFormat="1" x14ac:dyDescent="0.2">
      <c r="I1701" s="21"/>
      <c r="J1701" s="21"/>
      <c r="K1701" s="21"/>
      <c r="L1701" s="21"/>
      <c r="M1701" s="21"/>
      <c r="N1701" s="21"/>
      <c r="O1701" s="21"/>
      <c r="P1701" s="21"/>
      <c r="Q1701" s="21"/>
      <c r="R1701" s="21"/>
      <c r="S1701" s="21"/>
    </row>
    <row r="1702" spans="9:19" customFormat="1" x14ac:dyDescent="0.2">
      <c r="I1702" s="21"/>
      <c r="J1702" s="21"/>
      <c r="K1702" s="21"/>
      <c r="L1702" s="21"/>
      <c r="M1702" s="21"/>
      <c r="N1702" s="21"/>
      <c r="O1702" s="21"/>
      <c r="P1702" s="21"/>
      <c r="Q1702" s="21"/>
      <c r="R1702" s="21"/>
      <c r="S1702" s="21"/>
    </row>
    <row r="1703" spans="9:19" customFormat="1" x14ac:dyDescent="0.2">
      <c r="I1703" s="21"/>
      <c r="J1703" s="21"/>
      <c r="K1703" s="21"/>
      <c r="L1703" s="21"/>
      <c r="M1703" s="21"/>
      <c r="N1703" s="21"/>
      <c r="O1703" s="21"/>
      <c r="P1703" s="21"/>
      <c r="Q1703" s="21"/>
      <c r="R1703" s="21"/>
      <c r="S1703" s="21"/>
    </row>
    <row r="1704" spans="9:19" customFormat="1" x14ac:dyDescent="0.2">
      <c r="I1704" s="21"/>
      <c r="J1704" s="21"/>
      <c r="K1704" s="21"/>
      <c r="L1704" s="21"/>
      <c r="M1704" s="21"/>
      <c r="N1704" s="21"/>
      <c r="O1704" s="21"/>
      <c r="P1704" s="21"/>
      <c r="Q1704" s="21"/>
      <c r="R1704" s="21"/>
      <c r="S1704" s="21"/>
    </row>
    <row r="1705" spans="9:19" customFormat="1" x14ac:dyDescent="0.2">
      <c r="I1705" s="21"/>
      <c r="J1705" s="21"/>
      <c r="K1705" s="21"/>
      <c r="L1705" s="21"/>
      <c r="M1705" s="21"/>
      <c r="N1705" s="21"/>
      <c r="O1705" s="21"/>
      <c r="P1705" s="21"/>
      <c r="Q1705" s="21"/>
      <c r="R1705" s="21"/>
      <c r="S1705" s="21"/>
    </row>
    <row r="1706" spans="9:19" customFormat="1" x14ac:dyDescent="0.2">
      <c r="I1706" s="21"/>
      <c r="J1706" s="21"/>
      <c r="K1706" s="21"/>
      <c r="L1706" s="21"/>
      <c r="M1706" s="21"/>
      <c r="N1706" s="21"/>
      <c r="O1706" s="21"/>
      <c r="P1706" s="21"/>
      <c r="Q1706" s="21"/>
      <c r="R1706" s="21"/>
      <c r="S1706" s="21"/>
    </row>
    <row r="1707" spans="9:19" customFormat="1" x14ac:dyDescent="0.2">
      <c r="I1707" s="21"/>
      <c r="J1707" s="21"/>
      <c r="K1707" s="21"/>
      <c r="L1707" s="21"/>
      <c r="M1707" s="21"/>
      <c r="N1707" s="21"/>
      <c r="O1707" s="21"/>
      <c r="P1707" s="21"/>
      <c r="Q1707" s="21"/>
      <c r="R1707" s="21"/>
      <c r="S1707" s="21"/>
    </row>
    <row r="1708" spans="9:19" customFormat="1" x14ac:dyDescent="0.2">
      <c r="I1708" s="21"/>
      <c r="J1708" s="21"/>
      <c r="K1708" s="21"/>
      <c r="L1708" s="21"/>
      <c r="M1708" s="21"/>
      <c r="N1708" s="21"/>
      <c r="O1708" s="21"/>
      <c r="P1708" s="21"/>
      <c r="Q1708" s="21"/>
      <c r="R1708" s="21"/>
      <c r="S1708" s="21"/>
    </row>
    <row r="1709" spans="9:19" customFormat="1" x14ac:dyDescent="0.2">
      <c r="I1709" s="21"/>
      <c r="J1709" s="21"/>
      <c r="K1709" s="21"/>
      <c r="L1709" s="21"/>
      <c r="M1709" s="21"/>
      <c r="N1709" s="21"/>
      <c r="O1709" s="21"/>
      <c r="P1709" s="21"/>
      <c r="Q1709" s="21"/>
      <c r="R1709" s="21"/>
      <c r="S1709" s="21"/>
    </row>
    <row r="1710" spans="9:19" customFormat="1" x14ac:dyDescent="0.2">
      <c r="I1710" s="21"/>
      <c r="J1710" s="21"/>
      <c r="K1710" s="21"/>
      <c r="L1710" s="21"/>
      <c r="M1710" s="21"/>
      <c r="N1710" s="21"/>
      <c r="O1710" s="21"/>
      <c r="P1710" s="21"/>
      <c r="Q1710" s="21"/>
      <c r="R1710" s="21"/>
      <c r="S1710" s="21"/>
    </row>
    <row r="1711" spans="9:19" customFormat="1" x14ac:dyDescent="0.2">
      <c r="I1711" s="21"/>
      <c r="J1711" s="21"/>
      <c r="K1711" s="21"/>
      <c r="L1711" s="21"/>
      <c r="M1711" s="21"/>
      <c r="N1711" s="21"/>
      <c r="O1711" s="21"/>
      <c r="P1711" s="21"/>
      <c r="Q1711" s="21"/>
      <c r="R1711" s="21"/>
      <c r="S1711" s="21"/>
    </row>
    <row r="1712" spans="9:19" customFormat="1" x14ac:dyDescent="0.2">
      <c r="I1712" s="21"/>
      <c r="J1712" s="21"/>
      <c r="K1712" s="21"/>
      <c r="L1712" s="21"/>
      <c r="M1712" s="21"/>
      <c r="N1712" s="21"/>
      <c r="O1712" s="21"/>
      <c r="P1712" s="21"/>
      <c r="Q1712" s="21"/>
      <c r="R1712" s="21"/>
      <c r="S1712" s="21"/>
    </row>
    <row r="1713" spans="9:19" customFormat="1" x14ac:dyDescent="0.2">
      <c r="I1713" s="21"/>
      <c r="J1713" s="21"/>
      <c r="K1713" s="21"/>
      <c r="L1713" s="21"/>
      <c r="M1713" s="21"/>
      <c r="N1713" s="21"/>
      <c r="O1713" s="21"/>
      <c r="P1713" s="21"/>
      <c r="Q1713" s="21"/>
      <c r="R1713" s="21"/>
      <c r="S1713" s="21"/>
    </row>
    <row r="1714" spans="9:19" customFormat="1" x14ac:dyDescent="0.2">
      <c r="I1714" s="21"/>
      <c r="J1714" s="21"/>
      <c r="K1714" s="21"/>
      <c r="L1714" s="21"/>
      <c r="M1714" s="21"/>
      <c r="N1714" s="21"/>
      <c r="O1714" s="21"/>
      <c r="P1714" s="21"/>
      <c r="Q1714" s="21"/>
      <c r="R1714" s="21"/>
      <c r="S1714" s="21"/>
    </row>
    <row r="1715" spans="9:19" customFormat="1" x14ac:dyDescent="0.2">
      <c r="I1715" s="21"/>
      <c r="J1715" s="21"/>
      <c r="K1715" s="21"/>
      <c r="L1715" s="21"/>
      <c r="M1715" s="21"/>
      <c r="N1715" s="21"/>
      <c r="O1715" s="21"/>
      <c r="P1715" s="21"/>
      <c r="Q1715" s="21"/>
      <c r="R1715" s="21"/>
      <c r="S1715" s="21"/>
    </row>
    <row r="1716" spans="9:19" customFormat="1" x14ac:dyDescent="0.2">
      <c r="I1716" s="21"/>
      <c r="J1716" s="21"/>
      <c r="K1716" s="21"/>
      <c r="L1716" s="21"/>
      <c r="M1716" s="21"/>
      <c r="N1716" s="21"/>
      <c r="O1716" s="21"/>
      <c r="P1716" s="21"/>
      <c r="Q1716" s="21"/>
      <c r="R1716" s="21"/>
      <c r="S1716" s="21"/>
    </row>
    <row r="1717" spans="9:19" customFormat="1" x14ac:dyDescent="0.2">
      <c r="I1717" s="21"/>
      <c r="J1717" s="21"/>
      <c r="K1717" s="21"/>
      <c r="L1717" s="21"/>
      <c r="M1717" s="21"/>
      <c r="N1717" s="21"/>
      <c r="O1717" s="21"/>
      <c r="P1717" s="21"/>
      <c r="Q1717" s="21"/>
      <c r="R1717" s="21"/>
      <c r="S1717" s="21"/>
    </row>
    <row r="1718" spans="9:19" customFormat="1" x14ac:dyDescent="0.2">
      <c r="I1718" s="21"/>
      <c r="J1718" s="21"/>
      <c r="K1718" s="21"/>
      <c r="L1718" s="21"/>
      <c r="M1718" s="21"/>
      <c r="N1718" s="21"/>
      <c r="O1718" s="21"/>
      <c r="P1718" s="21"/>
      <c r="Q1718" s="21"/>
      <c r="R1718" s="21"/>
      <c r="S1718" s="21"/>
    </row>
    <row r="1719" spans="9:19" customFormat="1" x14ac:dyDescent="0.2">
      <c r="I1719" s="21"/>
      <c r="J1719" s="21"/>
      <c r="K1719" s="21"/>
      <c r="L1719" s="21"/>
      <c r="M1719" s="21"/>
      <c r="N1719" s="21"/>
      <c r="O1719" s="21"/>
      <c r="P1719" s="21"/>
      <c r="Q1719" s="21"/>
      <c r="R1719" s="21"/>
      <c r="S1719" s="21"/>
    </row>
    <row r="1720" spans="9:19" customFormat="1" x14ac:dyDescent="0.2">
      <c r="I1720" s="21"/>
      <c r="J1720" s="21"/>
      <c r="K1720" s="21"/>
      <c r="L1720" s="21"/>
      <c r="M1720" s="21"/>
      <c r="N1720" s="21"/>
      <c r="O1720" s="21"/>
      <c r="P1720" s="21"/>
      <c r="Q1720" s="21"/>
      <c r="R1720" s="21"/>
      <c r="S1720" s="21"/>
    </row>
    <row r="1721" spans="9:19" customFormat="1" x14ac:dyDescent="0.2">
      <c r="I1721" s="21"/>
      <c r="J1721" s="21"/>
      <c r="K1721" s="21"/>
      <c r="L1721" s="21"/>
      <c r="M1721" s="21"/>
      <c r="N1721" s="21"/>
      <c r="O1721" s="21"/>
      <c r="P1721" s="21"/>
      <c r="Q1721" s="21"/>
      <c r="R1721" s="21"/>
      <c r="S1721" s="21"/>
    </row>
    <row r="1722" spans="9:19" customFormat="1" x14ac:dyDescent="0.2">
      <c r="I1722" s="21"/>
      <c r="J1722" s="21"/>
      <c r="K1722" s="21"/>
      <c r="L1722" s="21"/>
      <c r="M1722" s="21"/>
      <c r="N1722" s="21"/>
      <c r="O1722" s="21"/>
      <c r="P1722" s="21"/>
      <c r="Q1722" s="21"/>
      <c r="R1722" s="21"/>
      <c r="S1722" s="21"/>
    </row>
    <row r="1723" spans="9:19" customFormat="1" x14ac:dyDescent="0.2">
      <c r="I1723" s="21"/>
      <c r="J1723" s="21"/>
      <c r="K1723" s="21"/>
      <c r="L1723" s="21"/>
      <c r="M1723" s="21"/>
      <c r="N1723" s="21"/>
      <c r="O1723" s="21"/>
      <c r="P1723" s="21"/>
      <c r="Q1723" s="21"/>
      <c r="R1723" s="21"/>
      <c r="S1723" s="21"/>
    </row>
    <row r="1724" spans="9:19" customFormat="1" x14ac:dyDescent="0.2">
      <c r="I1724" s="21"/>
      <c r="J1724" s="21"/>
      <c r="K1724" s="21"/>
      <c r="L1724" s="21"/>
      <c r="M1724" s="21"/>
      <c r="N1724" s="21"/>
      <c r="O1724" s="21"/>
      <c r="P1724" s="21"/>
      <c r="Q1724" s="21"/>
      <c r="R1724" s="21"/>
      <c r="S1724" s="21"/>
    </row>
    <row r="1725" spans="9:19" customFormat="1" x14ac:dyDescent="0.2">
      <c r="I1725" s="21"/>
      <c r="J1725" s="21"/>
      <c r="K1725" s="21"/>
      <c r="L1725" s="21"/>
      <c r="M1725" s="21"/>
      <c r="N1725" s="21"/>
      <c r="O1725" s="21"/>
      <c r="P1725" s="21"/>
      <c r="Q1725" s="21"/>
      <c r="R1725" s="21"/>
      <c r="S1725" s="21"/>
    </row>
    <row r="1726" spans="9:19" customFormat="1" x14ac:dyDescent="0.2">
      <c r="I1726" s="21"/>
      <c r="J1726" s="21"/>
      <c r="K1726" s="21"/>
      <c r="L1726" s="21"/>
      <c r="M1726" s="21"/>
      <c r="N1726" s="21"/>
      <c r="O1726" s="21"/>
      <c r="P1726" s="21"/>
      <c r="Q1726" s="21"/>
      <c r="R1726" s="21"/>
      <c r="S1726" s="21"/>
    </row>
    <row r="1727" spans="9:19" customFormat="1" x14ac:dyDescent="0.2">
      <c r="I1727" s="21"/>
      <c r="J1727" s="21"/>
      <c r="K1727" s="21"/>
      <c r="L1727" s="21"/>
      <c r="M1727" s="21"/>
      <c r="N1727" s="21"/>
      <c r="O1727" s="21"/>
      <c r="P1727" s="21"/>
      <c r="Q1727" s="21"/>
      <c r="R1727" s="21"/>
      <c r="S1727" s="21"/>
    </row>
    <row r="1728" spans="9:19" customFormat="1" x14ac:dyDescent="0.2">
      <c r="I1728" s="21"/>
      <c r="J1728" s="21"/>
      <c r="K1728" s="21"/>
      <c r="L1728" s="21"/>
      <c r="M1728" s="21"/>
      <c r="N1728" s="21"/>
      <c r="O1728" s="21"/>
      <c r="P1728" s="21"/>
      <c r="Q1728" s="21"/>
      <c r="R1728" s="21"/>
      <c r="S1728" s="21"/>
    </row>
    <row r="1729" spans="9:19" customFormat="1" x14ac:dyDescent="0.2">
      <c r="I1729" s="21"/>
      <c r="J1729" s="21"/>
      <c r="K1729" s="21"/>
      <c r="L1729" s="21"/>
      <c r="M1729" s="21"/>
      <c r="N1729" s="21"/>
      <c r="O1729" s="21"/>
      <c r="P1729" s="21"/>
      <c r="Q1729" s="21"/>
      <c r="R1729" s="21"/>
      <c r="S1729" s="21"/>
    </row>
    <row r="1730" spans="9:19" customFormat="1" x14ac:dyDescent="0.2">
      <c r="I1730" s="21"/>
      <c r="J1730" s="21"/>
      <c r="K1730" s="21"/>
      <c r="L1730" s="21"/>
      <c r="M1730" s="21"/>
      <c r="N1730" s="21"/>
      <c r="O1730" s="21"/>
      <c r="P1730" s="21"/>
      <c r="Q1730" s="21"/>
      <c r="R1730" s="21"/>
      <c r="S1730" s="21"/>
    </row>
    <row r="1731" spans="9:19" customFormat="1" x14ac:dyDescent="0.2">
      <c r="I1731" s="21"/>
      <c r="J1731" s="21"/>
      <c r="K1731" s="21"/>
      <c r="L1731" s="21"/>
      <c r="M1731" s="21"/>
      <c r="N1731" s="21"/>
      <c r="O1731" s="21"/>
      <c r="P1731" s="21"/>
      <c r="Q1731" s="21"/>
      <c r="R1731" s="21"/>
      <c r="S1731" s="21"/>
    </row>
    <row r="1732" spans="9:19" customFormat="1" x14ac:dyDescent="0.2">
      <c r="I1732" s="21"/>
      <c r="J1732" s="21"/>
      <c r="K1732" s="21"/>
      <c r="L1732" s="21"/>
      <c r="M1732" s="21"/>
      <c r="N1732" s="21"/>
      <c r="O1732" s="21"/>
      <c r="P1732" s="21"/>
      <c r="Q1732" s="21"/>
      <c r="R1732" s="21"/>
      <c r="S1732" s="21"/>
    </row>
    <row r="1733" spans="9:19" customFormat="1" x14ac:dyDescent="0.2">
      <c r="I1733" s="21"/>
      <c r="J1733" s="21"/>
      <c r="K1733" s="21"/>
      <c r="L1733" s="21"/>
      <c r="M1733" s="21"/>
      <c r="N1733" s="21"/>
      <c r="O1733" s="21"/>
      <c r="P1733" s="21"/>
      <c r="Q1733" s="21"/>
      <c r="R1733" s="21"/>
      <c r="S1733" s="21"/>
    </row>
    <row r="1734" spans="9:19" customFormat="1" x14ac:dyDescent="0.2">
      <c r="I1734" s="21"/>
      <c r="J1734" s="21"/>
      <c r="K1734" s="21"/>
      <c r="L1734" s="21"/>
      <c r="M1734" s="21"/>
      <c r="N1734" s="21"/>
      <c r="O1734" s="21"/>
      <c r="P1734" s="21"/>
      <c r="Q1734" s="21"/>
      <c r="R1734" s="21"/>
      <c r="S1734" s="21"/>
    </row>
    <row r="1735" spans="9:19" customFormat="1" x14ac:dyDescent="0.2">
      <c r="I1735" s="21"/>
      <c r="J1735" s="21"/>
      <c r="K1735" s="21"/>
      <c r="L1735" s="21"/>
      <c r="M1735" s="21"/>
      <c r="N1735" s="21"/>
      <c r="O1735" s="21"/>
      <c r="P1735" s="21"/>
      <c r="Q1735" s="21"/>
      <c r="R1735" s="21"/>
      <c r="S1735" s="21"/>
    </row>
    <row r="1736" spans="9:19" customFormat="1" x14ac:dyDescent="0.2">
      <c r="I1736" s="21"/>
      <c r="J1736" s="21"/>
      <c r="K1736" s="21"/>
      <c r="L1736" s="21"/>
      <c r="M1736" s="21"/>
      <c r="N1736" s="21"/>
      <c r="O1736" s="21"/>
      <c r="P1736" s="21"/>
      <c r="Q1736" s="21"/>
      <c r="R1736" s="21"/>
      <c r="S1736" s="21"/>
    </row>
    <row r="1737" spans="9:19" customFormat="1" x14ac:dyDescent="0.2">
      <c r="I1737" s="21"/>
      <c r="J1737" s="21"/>
      <c r="K1737" s="21"/>
      <c r="L1737" s="21"/>
      <c r="M1737" s="21"/>
      <c r="N1737" s="21"/>
      <c r="O1737" s="21"/>
      <c r="P1737" s="21"/>
      <c r="Q1737" s="21"/>
      <c r="R1737" s="21"/>
      <c r="S1737" s="21"/>
    </row>
    <row r="1738" spans="9:19" customFormat="1" x14ac:dyDescent="0.2">
      <c r="I1738" s="21"/>
      <c r="J1738" s="21"/>
      <c r="K1738" s="21"/>
      <c r="L1738" s="21"/>
      <c r="M1738" s="21"/>
      <c r="N1738" s="21"/>
      <c r="O1738" s="21"/>
      <c r="P1738" s="21"/>
      <c r="Q1738" s="21"/>
      <c r="R1738" s="21"/>
      <c r="S1738" s="21"/>
    </row>
    <row r="1739" spans="9:19" customFormat="1" x14ac:dyDescent="0.2">
      <c r="I1739" s="21"/>
      <c r="J1739" s="21"/>
      <c r="K1739" s="21"/>
      <c r="L1739" s="21"/>
      <c r="M1739" s="21"/>
      <c r="N1739" s="21"/>
      <c r="O1739" s="21"/>
      <c r="P1739" s="21"/>
      <c r="Q1739" s="21"/>
      <c r="R1739" s="21"/>
      <c r="S1739" s="21"/>
    </row>
    <row r="1740" spans="9:19" customFormat="1" x14ac:dyDescent="0.2">
      <c r="I1740" s="21"/>
      <c r="J1740" s="21"/>
      <c r="K1740" s="21"/>
      <c r="L1740" s="21"/>
      <c r="M1740" s="21"/>
      <c r="N1740" s="21"/>
      <c r="O1740" s="21"/>
      <c r="P1740" s="21"/>
      <c r="Q1740" s="21"/>
      <c r="R1740" s="21"/>
      <c r="S1740" s="21"/>
    </row>
    <row r="1741" spans="9:19" customFormat="1" x14ac:dyDescent="0.2">
      <c r="I1741" s="21"/>
      <c r="J1741" s="21"/>
      <c r="K1741" s="21"/>
      <c r="L1741" s="21"/>
      <c r="M1741" s="21"/>
      <c r="N1741" s="21"/>
      <c r="O1741" s="21"/>
      <c r="P1741" s="21"/>
      <c r="Q1741" s="21"/>
      <c r="R1741" s="21"/>
      <c r="S1741" s="21"/>
    </row>
    <row r="1742" spans="9:19" customFormat="1" x14ac:dyDescent="0.2">
      <c r="I1742" s="21"/>
      <c r="J1742" s="21"/>
      <c r="K1742" s="21"/>
      <c r="L1742" s="21"/>
      <c r="M1742" s="21"/>
      <c r="N1742" s="21"/>
      <c r="O1742" s="21"/>
      <c r="P1742" s="21"/>
      <c r="Q1742" s="21"/>
      <c r="R1742" s="21"/>
      <c r="S1742" s="21"/>
    </row>
    <row r="1743" spans="9:19" customFormat="1" x14ac:dyDescent="0.2">
      <c r="I1743" s="21"/>
      <c r="J1743" s="21"/>
      <c r="K1743" s="21"/>
      <c r="L1743" s="21"/>
      <c r="M1743" s="21"/>
      <c r="N1743" s="21"/>
      <c r="O1743" s="21"/>
      <c r="P1743" s="21"/>
      <c r="Q1743" s="21"/>
      <c r="R1743" s="21"/>
      <c r="S1743" s="21"/>
    </row>
    <row r="1744" spans="9:19" customFormat="1" x14ac:dyDescent="0.2">
      <c r="I1744" s="21"/>
      <c r="J1744" s="21"/>
      <c r="K1744" s="21"/>
      <c r="L1744" s="21"/>
      <c r="M1744" s="21"/>
      <c r="N1744" s="21"/>
      <c r="O1744" s="21"/>
      <c r="P1744" s="21"/>
      <c r="Q1744" s="21"/>
      <c r="R1744" s="21"/>
      <c r="S1744" s="21"/>
    </row>
    <row r="1745" spans="9:19" customFormat="1" x14ac:dyDescent="0.2">
      <c r="I1745" s="21"/>
      <c r="J1745" s="21"/>
      <c r="K1745" s="21"/>
      <c r="L1745" s="21"/>
      <c r="M1745" s="21"/>
      <c r="N1745" s="21"/>
      <c r="O1745" s="21"/>
      <c r="P1745" s="21"/>
      <c r="Q1745" s="21"/>
      <c r="R1745" s="21"/>
      <c r="S1745" s="21"/>
    </row>
    <row r="1746" spans="9:19" customFormat="1" x14ac:dyDescent="0.2">
      <c r="I1746" s="21"/>
      <c r="J1746" s="21"/>
      <c r="K1746" s="21"/>
      <c r="L1746" s="21"/>
      <c r="M1746" s="21"/>
      <c r="N1746" s="21"/>
      <c r="O1746" s="21"/>
      <c r="P1746" s="21"/>
      <c r="Q1746" s="21"/>
      <c r="R1746" s="21"/>
      <c r="S1746" s="21"/>
    </row>
    <row r="1747" spans="9:19" customFormat="1" x14ac:dyDescent="0.2">
      <c r="I1747" s="21"/>
      <c r="J1747" s="21"/>
      <c r="K1747" s="21"/>
      <c r="L1747" s="21"/>
      <c r="M1747" s="21"/>
      <c r="N1747" s="21"/>
      <c r="O1747" s="21"/>
      <c r="P1747" s="21"/>
      <c r="Q1747" s="21"/>
      <c r="R1747" s="21"/>
      <c r="S1747" s="21"/>
    </row>
    <row r="1748" spans="9:19" customFormat="1" x14ac:dyDescent="0.2">
      <c r="I1748" s="21"/>
      <c r="J1748" s="21"/>
      <c r="K1748" s="21"/>
      <c r="L1748" s="21"/>
      <c r="M1748" s="21"/>
      <c r="N1748" s="21"/>
      <c r="O1748" s="21"/>
      <c r="P1748" s="21"/>
      <c r="Q1748" s="21"/>
      <c r="R1748" s="21"/>
      <c r="S1748" s="21"/>
    </row>
    <row r="1749" spans="9:19" customFormat="1" x14ac:dyDescent="0.2">
      <c r="I1749" s="21"/>
      <c r="J1749" s="21"/>
      <c r="K1749" s="21"/>
      <c r="L1749" s="21"/>
      <c r="M1749" s="21"/>
      <c r="N1749" s="21"/>
      <c r="O1749" s="21"/>
      <c r="P1749" s="21"/>
      <c r="Q1749" s="21"/>
      <c r="R1749" s="21"/>
      <c r="S1749" s="21"/>
    </row>
    <row r="1750" spans="9:19" customFormat="1" x14ac:dyDescent="0.2">
      <c r="I1750" s="21"/>
      <c r="J1750" s="21"/>
      <c r="K1750" s="21"/>
      <c r="L1750" s="21"/>
      <c r="M1750" s="21"/>
      <c r="N1750" s="21"/>
      <c r="O1750" s="21"/>
      <c r="P1750" s="21"/>
      <c r="Q1750" s="21"/>
      <c r="R1750" s="21"/>
      <c r="S1750" s="21"/>
    </row>
    <row r="1751" spans="9:19" customFormat="1" x14ac:dyDescent="0.2">
      <c r="I1751" s="21"/>
      <c r="J1751" s="21"/>
      <c r="K1751" s="21"/>
      <c r="L1751" s="21"/>
      <c r="M1751" s="21"/>
      <c r="N1751" s="21"/>
      <c r="O1751" s="21"/>
      <c r="P1751" s="21"/>
      <c r="Q1751" s="21"/>
      <c r="R1751" s="21"/>
      <c r="S1751" s="21"/>
    </row>
    <row r="1752" spans="9:19" customFormat="1" x14ac:dyDescent="0.2">
      <c r="I1752" s="21"/>
      <c r="J1752" s="21"/>
      <c r="K1752" s="21"/>
      <c r="L1752" s="21"/>
      <c r="M1752" s="21"/>
      <c r="N1752" s="21"/>
      <c r="O1752" s="21"/>
      <c r="P1752" s="21"/>
      <c r="Q1752" s="21"/>
      <c r="R1752" s="21"/>
      <c r="S1752" s="21"/>
    </row>
    <row r="1753" spans="9:19" customFormat="1" x14ac:dyDescent="0.2">
      <c r="I1753" s="21"/>
      <c r="J1753" s="21"/>
      <c r="K1753" s="21"/>
      <c r="L1753" s="21"/>
      <c r="M1753" s="21"/>
      <c r="N1753" s="21"/>
      <c r="O1753" s="21"/>
      <c r="P1753" s="21"/>
      <c r="Q1753" s="21"/>
      <c r="R1753" s="21"/>
      <c r="S1753" s="21"/>
    </row>
    <row r="1754" spans="9:19" customFormat="1" x14ac:dyDescent="0.2">
      <c r="I1754" s="21"/>
      <c r="J1754" s="21"/>
      <c r="K1754" s="21"/>
      <c r="L1754" s="21"/>
      <c r="M1754" s="21"/>
      <c r="N1754" s="21"/>
      <c r="O1754" s="21"/>
      <c r="P1754" s="21"/>
      <c r="Q1754" s="21"/>
      <c r="R1754" s="21"/>
      <c r="S1754" s="21"/>
    </row>
    <row r="1755" spans="9:19" customFormat="1" x14ac:dyDescent="0.2">
      <c r="I1755" s="21"/>
      <c r="J1755" s="21"/>
      <c r="K1755" s="21"/>
      <c r="L1755" s="21"/>
      <c r="M1755" s="21"/>
      <c r="N1755" s="21"/>
      <c r="O1755" s="21"/>
      <c r="P1755" s="21"/>
      <c r="Q1755" s="21"/>
      <c r="R1755" s="21"/>
      <c r="S1755" s="21"/>
    </row>
    <row r="1756" spans="9:19" customFormat="1" x14ac:dyDescent="0.2">
      <c r="I1756" s="21"/>
      <c r="J1756" s="21"/>
      <c r="K1756" s="21"/>
      <c r="L1756" s="21"/>
      <c r="M1756" s="21"/>
      <c r="N1756" s="21"/>
      <c r="O1756" s="21"/>
      <c r="P1756" s="21"/>
      <c r="Q1756" s="21"/>
      <c r="R1756" s="21"/>
      <c r="S1756" s="21"/>
    </row>
    <row r="1757" spans="9:19" customFormat="1" x14ac:dyDescent="0.2">
      <c r="I1757" s="21"/>
      <c r="J1757" s="21"/>
      <c r="K1757" s="21"/>
      <c r="L1757" s="21"/>
      <c r="M1757" s="21"/>
      <c r="N1757" s="21"/>
      <c r="O1757" s="21"/>
      <c r="P1757" s="21"/>
      <c r="Q1757" s="21"/>
      <c r="R1757" s="21"/>
      <c r="S1757" s="21"/>
    </row>
    <row r="1758" spans="9:19" customFormat="1" x14ac:dyDescent="0.2">
      <c r="I1758" s="21"/>
      <c r="J1758" s="21"/>
      <c r="K1758" s="21"/>
      <c r="L1758" s="21"/>
      <c r="M1758" s="21"/>
      <c r="N1758" s="21"/>
      <c r="O1758" s="21"/>
      <c r="P1758" s="21"/>
      <c r="Q1758" s="21"/>
      <c r="R1758" s="21"/>
      <c r="S1758" s="21"/>
    </row>
    <row r="1759" spans="9:19" customFormat="1" x14ac:dyDescent="0.2">
      <c r="I1759" s="21"/>
      <c r="J1759" s="21"/>
      <c r="K1759" s="21"/>
      <c r="L1759" s="21"/>
      <c r="M1759" s="21"/>
      <c r="N1759" s="21"/>
      <c r="O1759" s="21"/>
      <c r="P1759" s="21"/>
      <c r="Q1759" s="21"/>
      <c r="R1759" s="21"/>
      <c r="S1759" s="21"/>
    </row>
    <row r="1760" spans="9:19" customFormat="1" x14ac:dyDescent="0.2">
      <c r="I1760" s="21"/>
      <c r="J1760" s="21"/>
      <c r="K1760" s="21"/>
      <c r="L1760" s="21"/>
      <c r="M1760" s="21"/>
      <c r="N1760" s="21"/>
      <c r="O1760" s="21"/>
      <c r="P1760" s="21"/>
      <c r="Q1760" s="21"/>
      <c r="R1760" s="21"/>
      <c r="S1760" s="21"/>
    </row>
    <row r="1761" spans="9:19" customFormat="1" x14ac:dyDescent="0.2">
      <c r="I1761" s="21"/>
      <c r="J1761" s="21"/>
      <c r="K1761" s="21"/>
      <c r="L1761" s="21"/>
      <c r="M1761" s="21"/>
      <c r="N1761" s="21"/>
      <c r="O1761" s="21"/>
      <c r="P1761" s="21"/>
      <c r="Q1761" s="21"/>
      <c r="R1761" s="21"/>
      <c r="S1761" s="21"/>
    </row>
    <row r="1762" spans="9:19" customFormat="1" x14ac:dyDescent="0.2">
      <c r="I1762" s="21"/>
      <c r="J1762" s="21"/>
      <c r="K1762" s="21"/>
      <c r="L1762" s="21"/>
      <c r="M1762" s="21"/>
      <c r="N1762" s="21"/>
      <c r="O1762" s="21"/>
      <c r="P1762" s="21"/>
      <c r="Q1762" s="21"/>
      <c r="R1762" s="21"/>
      <c r="S1762" s="21"/>
    </row>
    <row r="1763" spans="9:19" customFormat="1" x14ac:dyDescent="0.2">
      <c r="I1763" s="21"/>
      <c r="J1763" s="21"/>
      <c r="K1763" s="21"/>
      <c r="L1763" s="21"/>
      <c r="M1763" s="21"/>
      <c r="N1763" s="21"/>
      <c r="O1763" s="21"/>
      <c r="P1763" s="21"/>
      <c r="Q1763" s="21"/>
      <c r="R1763" s="21"/>
      <c r="S1763" s="21"/>
    </row>
    <row r="1764" spans="9:19" customFormat="1" x14ac:dyDescent="0.2">
      <c r="I1764" s="21"/>
      <c r="J1764" s="21"/>
      <c r="K1764" s="21"/>
      <c r="L1764" s="21"/>
      <c r="M1764" s="21"/>
      <c r="N1764" s="21"/>
      <c r="O1764" s="21"/>
      <c r="P1764" s="21"/>
      <c r="Q1764" s="21"/>
      <c r="R1764" s="21"/>
      <c r="S1764" s="21"/>
    </row>
    <row r="1765" spans="9:19" customFormat="1" x14ac:dyDescent="0.2">
      <c r="I1765" s="21"/>
      <c r="J1765" s="21"/>
      <c r="K1765" s="21"/>
      <c r="L1765" s="21"/>
      <c r="M1765" s="21"/>
      <c r="N1765" s="21"/>
      <c r="O1765" s="21"/>
      <c r="P1765" s="21"/>
      <c r="Q1765" s="21"/>
      <c r="R1765" s="21"/>
      <c r="S1765" s="21"/>
    </row>
    <row r="1766" spans="9:19" customFormat="1" x14ac:dyDescent="0.2">
      <c r="I1766" s="21"/>
      <c r="J1766" s="21"/>
      <c r="K1766" s="21"/>
      <c r="L1766" s="21"/>
      <c r="M1766" s="21"/>
      <c r="N1766" s="21"/>
      <c r="O1766" s="21"/>
      <c r="P1766" s="21"/>
      <c r="Q1766" s="21"/>
      <c r="R1766" s="21"/>
      <c r="S1766" s="21"/>
    </row>
    <row r="1767" spans="9:19" customFormat="1" x14ac:dyDescent="0.2">
      <c r="I1767" s="21"/>
      <c r="J1767" s="21"/>
      <c r="K1767" s="21"/>
      <c r="L1767" s="21"/>
      <c r="M1767" s="21"/>
      <c r="N1767" s="21"/>
      <c r="O1767" s="21"/>
      <c r="P1767" s="21"/>
      <c r="Q1767" s="21"/>
      <c r="R1767" s="21"/>
      <c r="S1767" s="21"/>
    </row>
    <row r="1768" spans="9:19" customFormat="1" x14ac:dyDescent="0.2">
      <c r="I1768" s="21"/>
      <c r="J1768" s="21"/>
      <c r="K1768" s="21"/>
      <c r="L1768" s="21"/>
      <c r="M1768" s="21"/>
      <c r="N1768" s="21"/>
      <c r="O1768" s="21"/>
      <c r="P1768" s="21"/>
      <c r="Q1768" s="21"/>
      <c r="R1768" s="21"/>
      <c r="S1768" s="21"/>
    </row>
    <row r="1769" spans="9:19" customFormat="1" x14ac:dyDescent="0.2">
      <c r="I1769" s="21"/>
      <c r="J1769" s="21"/>
      <c r="K1769" s="21"/>
      <c r="L1769" s="21"/>
      <c r="M1769" s="21"/>
      <c r="N1769" s="21"/>
      <c r="O1769" s="21"/>
      <c r="P1769" s="21"/>
      <c r="Q1769" s="21"/>
      <c r="R1769" s="21"/>
      <c r="S1769" s="21"/>
    </row>
    <row r="1770" spans="9:19" customFormat="1" x14ac:dyDescent="0.2">
      <c r="I1770" s="21"/>
      <c r="J1770" s="21"/>
      <c r="K1770" s="21"/>
      <c r="L1770" s="21"/>
      <c r="M1770" s="21"/>
      <c r="N1770" s="21"/>
      <c r="O1770" s="21"/>
      <c r="P1770" s="21"/>
      <c r="Q1770" s="21"/>
      <c r="R1770" s="21"/>
      <c r="S1770" s="21"/>
    </row>
    <row r="1771" spans="9:19" customFormat="1" x14ac:dyDescent="0.2">
      <c r="I1771" s="21"/>
      <c r="J1771" s="21"/>
      <c r="K1771" s="21"/>
      <c r="L1771" s="21"/>
      <c r="M1771" s="21"/>
      <c r="N1771" s="21"/>
      <c r="O1771" s="21"/>
      <c r="P1771" s="21"/>
      <c r="Q1771" s="21"/>
      <c r="R1771" s="21"/>
      <c r="S1771" s="21"/>
    </row>
    <row r="1772" spans="9:19" customFormat="1" x14ac:dyDescent="0.2">
      <c r="I1772" s="21"/>
      <c r="J1772" s="21"/>
      <c r="K1772" s="21"/>
      <c r="L1772" s="21"/>
      <c r="M1772" s="21"/>
      <c r="N1772" s="21"/>
      <c r="O1772" s="21"/>
      <c r="P1772" s="21"/>
      <c r="Q1772" s="21"/>
      <c r="R1772" s="21"/>
      <c r="S1772" s="21"/>
    </row>
    <row r="1773" spans="9:19" customFormat="1" x14ac:dyDescent="0.2">
      <c r="I1773" s="21"/>
      <c r="J1773" s="21"/>
      <c r="K1773" s="21"/>
      <c r="L1773" s="21"/>
      <c r="M1773" s="21"/>
      <c r="N1773" s="21"/>
      <c r="O1773" s="21"/>
      <c r="P1773" s="21"/>
      <c r="Q1773" s="21"/>
      <c r="R1773" s="21"/>
      <c r="S1773" s="21"/>
    </row>
    <row r="1774" spans="9:19" customFormat="1" x14ac:dyDescent="0.2">
      <c r="I1774" s="21"/>
      <c r="J1774" s="21"/>
      <c r="K1774" s="21"/>
      <c r="L1774" s="21"/>
      <c r="M1774" s="21"/>
      <c r="N1774" s="21"/>
      <c r="O1774" s="21"/>
      <c r="P1774" s="21"/>
      <c r="Q1774" s="21"/>
      <c r="R1774" s="21"/>
      <c r="S1774" s="21"/>
    </row>
    <row r="1775" spans="9:19" customFormat="1" x14ac:dyDescent="0.2">
      <c r="I1775" s="21"/>
      <c r="J1775" s="21"/>
      <c r="K1775" s="21"/>
      <c r="L1775" s="21"/>
      <c r="M1775" s="21"/>
      <c r="N1775" s="21"/>
      <c r="O1775" s="21"/>
      <c r="P1775" s="21"/>
      <c r="Q1775" s="21"/>
      <c r="R1775" s="21"/>
      <c r="S1775" s="21"/>
    </row>
    <row r="1776" spans="9:19" customFormat="1" x14ac:dyDescent="0.2">
      <c r="I1776" s="21"/>
      <c r="J1776" s="21"/>
      <c r="K1776" s="21"/>
      <c r="L1776" s="21"/>
      <c r="M1776" s="21"/>
      <c r="N1776" s="21"/>
      <c r="O1776" s="21"/>
      <c r="P1776" s="21"/>
      <c r="Q1776" s="21"/>
      <c r="R1776" s="21"/>
      <c r="S1776" s="21"/>
    </row>
    <row r="1777" spans="9:19" customFormat="1" x14ac:dyDescent="0.2">
      <c r="I1777" s="21"/>
      <c r="J1777" s="21"/>
      <c r="K1777" s="21"/>
      <c r="L1777" s="21"/>
      <c r="M1777" s="21"/>
      <c r="N1777" s="21"/>
      <c r="O1777" s="21"/>
      <c r="P1777" s="21"/>
      <c r="Q1777" s="21"/>
      <c r="R1777" s="21"/>
      <c r="S1777" s="21"/>
    </row>
    <row r="1778" spans="9:19" customFormat="1" x14ac:dyDescent="0.2">
      <c r="I1778" s="21"/>
      <c r="J1778" s="21"/>
      <c r="K1778" s="21"/>
      <c r="L1778" s="21"/>
      <c r="M1778" s="21"/>
      <c r="N1778" s="21"/>
      <c r="O1778" s="21"/>
      <c r="P1778" s="21"/>
      <c r="Q1778" s="21"/>
      <c r="R1778" s="21"/>
      <c r="S1778" s="21"/>
    </row>
    <row r="1779" spans="9:19" customFormat="1" x14ac:dyDescent="0.2">
      <c r="I1779" s="21"/>
      <c r="J1779" s="21"/>
      <c r="K1779" s="21"/>
      <c r="L1779" s="21"/>
      <c r="M1779" s="21"/>
      <c r="N1779" s="21"/>
      <c r="O1779" s="21"/>
      <c r="P1779" s="21"/>
      <c r="Q1779" s="21"/>
      <c r="R1779" s="21"/>
      <c r="S1779" s="21"/>
    </row>
    <row r="1780" spans="9:19" customFormat="1" x14ac:dyDescent="0.2">
      <c r="I1780" s="21"/>
      <c r="J1780" s="21"/>
      <c r="K1780" s="21"/>
      <c r="L1780" s="21"/>
      <c r="M1780" s="21"/>
      <c r="N1780" s="21"/>
      <c r="O1780" s="21"/>
      <c r="P1780" s="21"/>
      <c r="Q1780" s="21"/>
      <c r="R1780" s="21"/>
      <c r="S1780" s="21"/>
    </row>
    <row r="1781" spans="9:19" customFormat="1" x14ac:dyDescent="0.2">
      <c r="I1781" s="21"/>
      <c r="J1781" s="21"/>
      <c r="K1781" s="21"/>
      <c r="L1781" s="21"/>
      <c r="M1781" s="21"/>
      <c r="N1781" s="21"/>
      <c r="O1781" s="21"/>
      <c r="P1781" s="21"/>
      <c r="Q1781" s="21"/>
      <c r="R1781" s="21"/>
      <c r="S1781" s="21"/>
    </row>
    <row r="1782" spans="9:19" customFormat="1" x14ac:dyDescent="0.2">
      <c r="I1782" s="21"/>
      <c r="J1782" s="21"/>
      <c r="K1782" s="21"/>
      <c r="L1782" s="21"/>
      <c r="M1782" s="21"/>
      <c r="N1782" s="21"/>
      <c r="O1782" s="21"/>
      <c r="P1782" s="21"/>
      <c r="Q1782" s="21"/>
      <c r="R1782" s="21"/>
      <c r="S1782" s="21"/>
    </row>
    <row r="1783" spans="9:19" customFormat="1" x14ac:dyDescent="0.2">
      <c r="I1783" s="21"/>
      <c r="J1783" s="21"/>
      <c r="K1783" s="21"/>
      <c r="L1783" s="21"/>
      <c r="M1783" s="21"/>
      <c r="N1783" s="21"/>
      <c r="O1783" s="21"/>
      <c r="P1783" s="21"/>
      <c r="Q1783" s="21"/>
      <c r="R1783" s="21"/>
      <c r="S1783" s="21"/>
    </row>
    <row r="1784" spans="9:19" customFormat="1" x14ac:dyDescent="0.2">
      <c r="I1784" s="21"/>
      <c r="J1784" s="21"/>
      <c r="K1784" s="21"/>
      <c r="L1784" s="21"/>
      <c r="M1784" s="21"/>
      <c r="N1784" s="21"/>
      <c r="O1784" s="21"/>
      <c r="P1784" s="21"/>
      <c r="Q1784" s="21"/>
      <c r="R1784" s="21"/>
      <c r="S1784" s="21"/>
    </row>
    <row r="1785" spans="9:19" customFormat="1" x14ac:dyDescent="0.2">
      <c r="I1785" s="21"/>
      <c r="J1785" s="21"/>
      <c r="K1785" s="21"/>
      <c r="L1785" s="21"/>
      <c r="M1785" s="21"/>
      <c r="N1785" s="21"/>
      <c r="O1785" s="21"/>
      <c r="P1785" s="21"/>
      <c r="Q1785" s="21"/>
      <c r="R1785" s="21"/>
      <c r="S1785" s="21"/>
    </row>
    <row r="1786" spans="9:19" customFormat="1" x14ac:dyDescent="0.2">
      <c r="I1786" s="21"/>
      <c r="J1786" s="21"/>
      <c r="K1786" s="21"/>
      <c r="L1786" s="21"/>
      <c r="M1786" s="21"/>
      <c r="N1786" s="21"/>
      <c r="O1786" s="21"/>
      <c r="P1786" s="21"/>
      <c r="Q1786" s="21"/>
      <c r="R1786" s="21"/>
      <c r="S1786" s="21"/>
    </row>
    <row r="1787" spans="9:19" customFormat="1" x14ac:dyDescent="0.2">
      <c r="I1787" s="21"/>
      <c r="J1787" s="21"/>
      <c r="K1787" s="21"/>
      <c r="L1787" s="21"/>
      <c r="M1787" s="21"/>
      <c r="N1787" s="21"/>
      <c r="O1787" s="21"/>
      <c r="P1787" s="21"/>
      <c r="Q1787" s="21"/>
      <c r="R1787" s="21"/>
      <c r="S1787" s="21"/>
    </row>
    <row r="1788" spans="9:19" customFormat="1" x14ac:dyDescent="0.2">
      <c r="I1788" s="21"/>
      <c r="J1788" s="21"/>
      <c r="K1788" s="21"/>
      <c r="L1788" s="21"/>
      <c r="M1788" s="21"/>
      <c r="N1788" s="21"/>
      <c r="O1788" s="21"/>
      <c r="P1788" s="21"/>
      <c r="Q1788" s="21"/>
      <c r="R1788" s="21"/>
      <c r="S1788" s="21"/>
    </row>
    <row r="1789" spans="9:19" customFormat="1" x14ac:dyDescent="0.2">
      <c r="I1789" s="21"/>
      <c r="J1789" s="21"/>
      <c r="K1789" s="21"/>
      <c r="L1789" s="21"/>
      <c r="M1789" s="21"/>
      <c r="N1789" s="21"/>
      <c r="O1789" s="21"/>
      <c r="P1789" s="21"/>
      <c r="Q1789" s="21"/>
      <c r="R1789" s="21"/>
      <c r="S1789" s="21"/>
    </row>
    <row r="1790" spans="9:19" customFormat="1" x14ac:dyDescent="0.2">
      <c r="I1790" s="21"/>
      <c r="J1790" s="21"/>
      <c r="K1790" s="21"/>
      <c r="L1790" s="21"/>
      <c r="M1790" s="21"/>
      <c r="N1790" s="21"/>
      <c r="O1790" s="21"/>
      <c r="P1790" s="21"/>
      <c r="Q1790" s="21"/>
      <c r="R1790" s="21"/>
      <c r="S1790" s="21"/>
    </row>
    <row r="1791" spans="9:19" customFormat="1" x14ac:dyDescent="0.2">
      <c r="I1791" s="21"/>
      <c r="J1791" s="21"/>
      <c r="K1791" s="21"/>
      <c r="L1791" s="21"/>
      <c r="M1791" s="21"/>
      <c r="N1791" s="21"/>
      <c r="O1791" s="21"/>
      <c r="P1791" s="21"/>
      <c r="Q1791" s="21"/>
      <c r="R1791" s="21"/>
      <c r="S1791" s="21"/>
    </row>
    <row r="1792" spans="9:19" customFormat="1" x14ac:dyDescent="0.2">
      <c r="I1792" s="21"/>
      <c r="J1792" s="21"/>
      <c r="K1792" s="21"/>
      <c r="L1792" s="21"/>
      <c r="M1792" s="21"/>
      <c r="N1792" s="21"/>
      <c r="O1792" s="21"/>
      <c r="P1792" s="21"/>
      <c r="Q1792" s="21"/>
      <c r="R1792" s="21"/>
      <c r="S1792" s="21"/>
    </row>
    <row r="1793" spans="9:19" customFormat="1" x14ac:dyDescent="0.2">
      <c r="I1793" s="21"/>
      <c r="J1793" s="21"/>
      <c r="K1793" s="21"/>
      <c r="L1793" s="21"/>
      <c r="M1793" s="21"/>
      <c r="N1793" s="21"/>
      <c r="O1793" s="21"/>
      <c r="P1793" s="21"/>
      <c r="Q1793" s="21"/>
      <c r="R1793" s="21"/>
      <c r="S1793" s="21"/>
    </row>
    <row r="1794" spans="9:19" customFormat="1" x14ac:dyDescent="0.2">
      <c r="I1794" s="21"/>
      <c r="J1794" s="21"/>
      <c r="K1794" s="21"/>
      <c r="L1794" s="21"/>
      <c r="M1794" s="21"/>
      <c r="N1794" s="21"/>
      <c r="O1794" s="21"/>
      <c r="P1794" s="21"/>
      <c r="Q1794" s="21"/>
      <c r="R1794" s="21"/>
      <c r="S1794" s="21"/>
    </row>
    <row r="1795" spans="9:19" customFormat="1" x14ac:dyDescent="0.2">
      <c r="I1795" s="21"/>
      <c r="J1795" s="21"/>
      <c r="K1795" s="21"/>
      <c r="L1795" s="21"/>
      <c r="M1795" s="21"/>
      <c r="N1795" s="21"/>
      <c r="O1795" s="21"/>
      <c r="P1795" s="21"/>
      <c r="Q1795" s="21"/>
      <c r="R1795" s="21"/>
      <c r="S1795" s="21"/>
    </row>
    <row r="1796" spans="9:19" customFormat="1" x14ac:dyDescent="0.2">
      <c r="I1796" s="21"/>
      <c r="J1796" s="21"/>
      <c r="K1796" s="21"/>
      <c r="L1796" s="21"/>
      <c r="M1796" s="21"/>
      <c r="N1796" s="21"/>
      <c r="O1796" s="21"/>
      <c r="P1796" s="21"/>
      <c r="Q1796" s="21"/>
      <c r="R1796" s="21"/>
      <c r="S1796" s="21"/>
    </row>
    <row r="1797" spans="9:19" customFormat="1" x14ac:dyDescent="0.2">
      <c r="I1797" s="21"/>
      <c r="J1797" s="21"/>
      <c r="K1797" s="21"/>
      <c r="L1797" s="21"/>
      <c r="M1797" s="21"/>
      <c r="N1797" s="21"/>
      <c r="O1797" s="21"/>
      <c r="P1797" s="21"/>
      <c r="Q1797" s="21"/>
      <c r="R1797" s="21"/>
      <c r="S1797" s="21"/>
    </row>
    <row r="1798" spans="9:19" customFormat="1" x14ac:dyDescent="0.2">
      <c r="I1798" s="21"/>
      <c r="J1798" s="21"/>
      <c r="K1798" s="21"/>
      <c r="L1798" s="21"/>
      <c r="M1798" s="21"/>
      <c r="N1798" s="21"/>
      <c r="O1798" s="21"/>
      <c r="P1798" s="21"/>
      <c r="Q1798" s="21"/>
      <c r="R1798" s="21"/>
      <c r="S1798" s="21"/>
    </row>
    <row r="1799" spans="9:19" customFormat="1" x14ac:dyDescent="0.2">
      <c r="I1799" s="21"/>
      <c r="J1799" s="21"/>
      <c r="K1799" s="21"/>
      <c r="L1799" s="21"/>
      <c r="M1799" s="21"/>
      <c r="N1799" s="21"/>
      <c r="O1799" s="21"/>
      <c r="P1799" s="21"/>
      <c r="Q1799" s="21"/>
      <c r="R1799" s="21"/>
      <c r="S1799" s="21"/>
    </row>
    <row r="1800" spans="9:19" customFormat="1" x14ac:dyDescent="0.2">
      <c r="I1800" s="21"/>
      <c r="J1800" s="21"/>
      <c r="K1800" s="21"/>
      <c r="L1800" s="21"/>
      <c r="M1800" s="21"/>
      <c r="N1800" s="21"/>
      <c r="O1800" s="21"/>
      <c r="P1800" s="21"/>
      <c r="Q1800" s="21"/>
      <c r="R1800" s="21"/>
      <c r="S1800" s="21"/>
    </row>
    <row r="1801" spans="9:19" customFormat="1" x14ac:dyDescent="0.2">
      <c r="I1801" s="21"/>
      <c r="J1801" s="21"/>
      <c r="K1801" s="21"/>
      <c r="L1801" s="21"/>
      <c r="M1801" s="21"/>
      <c r="N1801" s="21"/>
      <c r="O1801" s="21"/>
      <c r="P1801" s="21"/>
      <c r="Q1801" s="21"/>
      <c r="R1801" s="21"/>
      <c r="S1801" s="21"/>
    </row>
    <row r="1802" spans="9:19" customFormat="1" x14ac:dyDescent="0.2">
      <c r="I1802" s="21"/>
      <c r="J1802" s="21"/>
      <c r="K1802" s="21"/>
      <c r="L1802" s="21"/>
      <c r="M1802" s="21"/>
      <c r="N1802" s="21"/>
      <c r="O1802" s="21"/>
      <c r="P1802" s="21"/>
      <c r="Q1802" s="21"/>
      <c r="R1802" s="21"/>
      <c r="S1802" s="21"/>
    </row>
    <row r="1803" spans="9:19" customFormat="1" x14ac:dyDescent="0.2">
      <c r="I1803" s="21"/>
      <c r="J1803" s="21"/>
      <c r="K1803" s="21"/>
      <c r="L1803" s="21"/>
      <c r="M1803" s="21"/>
      <c r="N1803" s="21"/>
      <c r="O1803" s="21"/>
      <c r="P1803" s="21"/>
      <c r="Q1803" s="21"/>
      <c r="R1803" s="21"/>
      <c r="S1803" s="21"/>
    </row>
    <row r="1804" spans="9:19" customFormat="1" x14ac:dyDescent="0.2">
      <c r="I1804" s="21"/>
      <c r="J1804" s="21"/>
      <c r="K1804" s="21"/>
      <c r="L1804" s="21"/>
      <c r="M1804" s="21"/>
      <c r="N1804" s="21"/>
      <c r="O1804" s="21"/>
      <c r="P1804" s="21"/>
      <c r="Q1804" s="21"/>
      <c r="R1804" s="21"/>
      <c r="S1804" s="21"/>
    </row>
    <row r="1805" spans="9:19" customFormat="1" x14ac:dyDescent="0.2">
      <c r="I1805" s="21"/>
      <c r="J1805" s="21"/>
      <c r="K1805" s="21"/>
      <c r="L1805" s="21"/>
      <c r="M1805" s="21"/>
      <c r="N1805" s="21"/>
      <c r="O1805" s="21"/>
      <c r="P1805" s="21"/>
      <c r="Q1805" s="21"/>
      <c r="R1805" s="21"/>
      <c r="S1805" s="21"/>
    </row>
    <row r="1806" spans="9:19" customFormat="1" x14ac:dyDescent="0.2">
      <c r="I1806" s="21"/>
      <c r="J1806" s="21"/>
      <c r="K1806" s="21"/>
      <c r="L1806" s="21"/>
      <c r="M1806" s="21"/>
      <c r="N1806" s="21"/>
      <c r="O1806" s="21"/>
      <c r="P1806" s="21"/>
      <c r="Q1806" s="21"/>
      <c r="R1806" s="21"/>
      <c r="S1806" s="21"/>
    </row>
    <row r="1807" spans="9:19" customFormat="1" x14ac:dyDescent="0.2">
      <c r="I1807" s="21"/>
      <c r="J1807" s="21"/>
      <c r="K1807" s="21"/>
      <c r="L1807" s="21"/>
      <c r="M1807" s="21"/>
      <c r="N1807" s="21"/>
      <c r="O1807" s="21"/>
      <c r="P1807" s="21"/>
      <c r="Q1807" s="21"/>
      <c r="R1807" s="21"/>
      <c r="S1807" s="21"/>
    </row>
    <row r="1808" spans="9:19" customFormat="1" x14ac:dyDescent="0.2">
      <c r="I1808" s="21"/>
      <c r="J1808" s="21"/>
      <c r="K1808" s="21"/>
      <c r="L1808" s="21"/>
      <c r="M1808" s="21"/>
      <c r="N1808" s="21"/>
      <c r="O1808" s="21"/>
      <c r="P1808" s="21"/>
      <c r="Q1808" s="21"/>
      <c r="R1808" s="21"/>
      <c r="S1808" s="21"/>
    </row>
    <row r="1809" spans="9:19" customFormat="1" x14ac:dyDescent="0.2">
      <c r="I1809" s="21"/>
      <c r="J1809" s="21"/>
      <c r="K1809" s="21"/>
      <c r="L1809" s="21"/>
      <c r="M1809" s="21"/>
      <c r="N1809" s="21"/>
      <c r="O1809" s="21"/>
      <c r="P1809" s="21"/>
      <c r="Q1809" s="21"/>
      <c r="R1809" s="21"/>
      <c r="S1809" s="21"/>
    </row>
    <row r="1810" spans="9:19" customFormat="1" x14ac:dyDescent="0.2">
      <c r="I1810" s="21"/>
      <c r="J1810" s="21"/>
      <c r="K1810" s="21"/>
      <c r="L1810" s="21"/>
      <c r="M1810" s="21"/>
      <c r="N1810" s="21"/>
      <c r="O1810" s="21"/>
      <c r="P1810" s="21"/>
      <c r="Q1810" s="21"/>
      <c r="R1810" s="21"/>
      <c r="S1810" s="21"/>
    </row>
    <row r="1811" spans="9:19" customFormat="1" x14ac:dyDescent="0.2">
      <c r="I1811" s="21"/>
      <c r="J1811" s="21"/>
      <c r="K1811" s="21"/>
      <c r="L1811" s="21"/>
      <c r="M1811" s="21"/>
      <c r="N1811" s="21"/>
      <c r="O1811" s="21"/>
      <c r="P1811" s="21"/>
      <c r="Q1811" s="21"/>
      <c r="R1811" s="21"/>
      <c r="S1811" s="21"/>
    </row>
    <row r="1812" spans="9:19" customFormat="1" x14ac:dyDescent="0.2">
      <c r="I1812" s="21"/>
      <c r="J1812" s="21"/>
      <c r="K1812" s="21"/>
      <c r="L1812" s="21"/>
      <c r="M1812" s="21"/>
      <c r="N1812" s="21"/>
      <c r="O1812" s="21"/>
      <c r="P1812" s="21"/>
      <c r="Q1812" s="21"/>
      <c r="R1812" s="21"/>
      <c r="S1812" s="21"/>
    </row>
    <row r="1813" spans="9:19" customFormat="1" x14ac:dyDescent="0.2">
      <c r="I1813" s="21"/>
      <c r="J1813" s="21"/>
      <c r="K1813" s="21"/>
      <c r="L1813" s="21"/>
      <c r="M1813" s="21"/>
      <c r="N1813" s="21"/>
      <c r="O1813" s="21"/>
      <c r="P1813" s="21"/>
      <c r="Q1813" s="21"/>
      <c r="R1813" s="21"/>
      <c r="S1813" s="21"/>
    </row>
    <row r="1814" spans="9:19" customFormat="1" x14ac:dyDescent="0.2">
      <c r="I1814" s="21"/>
      <c r="J1814" s="21"/>
      <c r="K1814" s="21"/>
      <c r="L1814" s="21"/>
      <c r="M1814" s="21"/>
      <c r="N1814" s="21"/>
      <c r="O1814" s="21"/>
      <c r="P1814" s="21"/>
      <c r="Q1814" s="21"/>
      <c r="R1814" s="21"/>
      <c r="S1814" s="21"/>
    </row>
    <row r="1815" spans="9:19" customFormat="1" x14ac:dyDescent="0.2">
      <c r="I1815" s="21"/>
      <c r="J1815" s="21"/>
      <c r="K1815" s="21"/>
      <c r="L1815" s="21"/>
      <c r="M1815" s="21"/>
      <c r="N1815" s="21"/>
      <c r="O1815" s="21"/>
      <c r="P1815" s="21"/>
      <c r="Q1815" s="21"/>
      <c r="R1815" s="21"/>
      <c r="S1815" s="21"/>
    </row>
    <row r="1816" spans="9:19" customFormat="1" x14ac:dyDescent="0.2">
      <c r="I1816" s="21"/>
      <c r="J1816" s="21"/>
      <c r="K1816" s="21"/>
      <c r="L1816" s="21"/>
      <c r="M1816" s="21"/>
      <c r="N1816" s="21"/>
      <c r="O1816" s="21"/>
      <c r="P1816" s="21"/>
      <c r="Q1816" s="21"/>
      <c r="R1816" s="21"/>
      <c r="S1816" s="21"/>
    </row>
    <row r="1817" spans="9:19" customFormat="1" x14ac:dyDescent="0.2">
      <c r="I1817" s="21"/>
      <c r="J1817" s="21"/>
      <c r="K1817" s="21"/>
      <c r="L1817" s="21"/>
      <c r="M1817" s="21"/>
      <c r="N1817" s="21"/>
      <c r="O1817" s="21"/>
      <c r="P1817" s="21"/>
      <c r="Q1817" s="21"/>
      <c r="R1817" s="21"/>
      <c r="S1817" s="21"/>
    </row>
    <row r="1818" spans="9:19" customFormat="1" x14ac:dyDescent="0.2">
      <c r="I1818" s="21"/>
      <c r="J1818" s="21"/>
      <c r="K1818" s="21"/>
      <c r="L1818" s="21"/>
      <c r="M1818" s="21"/>
      <c r="N1818" s="21"/>
      <c r="O1818" s="21"/>
      <c r="P1818" s="21"/>
      <c r="Q1818" s="21"/>
      <c r="R1818" s="21"/>
      <c r="S1818" s="21"/>
    </row>
    <row r="1819" spans="9:19" customFormat="1" x14ac:dyDescent="0.2">
      <c r="I1819" s="21"/>
      <c r="J1819" s="21"/>
      <c r="K1819" s="21"/>
      <c r="L1819" s="21"/>
      <c r="M1819" s="21"/>
      <c r="N1819" s="21"/>
      <c r="O1819" s="21"/>
      <c r="P1819" s="21"/>
      <c r="Q1819" s="21"/>
      <c r="R1819" s="21"/>
      <c r="S1819" s="21"/>
    </row>
    <row r="1820" spans="9:19" customFormat="1" x14ac:dyDescent="0.2">
      <c r="I1820" s="21"/>
      <c r="J1820" s="21"/>
      <c r="K1820" s="21"/>
      <c r="L1820" s="21"/>
      <c r="M1820" s="21"/>
      <c r="N1820" s="21"/>
      <c r="O1820" s="21"/>
      <c r="P1820" s="21"/>
      <c r="Q1820" s="21"/>
      <c r="R1820" s="21"/>
      <c r="S1820" s="21"/>
    </row>
    <row r="1821" spans="9:19" customFormat="1" x14ac:dyDescent="0.2">
      <c r="I1821" s="21"/>
      <c r="J1821" s="21"/>
      <c r="K1821" s="21"/>
      <c r="L1821" s="21"/>
      <c r="M1821" s="21"/>
      <c r="N1821" s="21"/>
      <c r="O1821" s="21"/>
      <c r="P1821" s="21"/>
      <c r="Q1821" s="21"/>
      <c r="R1821" s="21"/>
      <c r="S1821" s="21"/>
    </row>
    <row r="1822" spans="9:19" customFormat="1" x14ac:dyDescent="0.2">
      <c r="I1822" s="21"/>
      <c r="J1822" s="21"/>
      <c r="K1822" s="21"/>
      <c r="L1822" s="21"/>
      <c r="M1822" s="21"/>
      <c r="N1822" s="21"/>
      <c r="O1822" s="21"/>
      <c r="P1822" s="21"/>
      <c r="Q1822" s="21"/>
      <c r="R1822" s="21"/>
      <c r="S1822" s="21"/>
    </row>
    <row r="1823" spans="9:19" customFormat="1" x14ac:dyDescent="0.2">
      <c r="I1823" s="21"/>
      <c r="J1823" s="21"/>
      <c r="K1823" s="21"/>
      <c r="L1823" s="21"/>
      <c r="M1823" s="21"/>
      <c r="N1823" s="21"/>
      <c r="O1823" s="21"/>
      <c r="P1823" s="21"/>
      <c r="Q1823" s="21"/>
      <c r="R1823" s="21"/>
      <c r="S1823" s="21"/>
    </row>
    <row r="1824" spans="9:19" customFormat="1" x14ac:dyDescent="0.2">
      <c r="I1824" s="21"/>
      <c r="J1824" s="21"/>
      <c r="K1824" s="21"/>
      <c r="L1824" s="21"/>
      <c r="M1824" s="21"/>
      <c r="N1824" s="21"/>
      <c r="O1824" s="21"/>
      <c r="P1824" s="21"/>
      <c r="Q1824" s="21"/>
      <c r="R1824" s="21"/>
      <c r="S1824" s="21"/>
    </row>
    <row r="1825" spans="9:19" customFormat="1" x14ac:dyDescent="0.2">
      <c r="I1825" s="21"/>
      <c r="J1825" s="21"/>
      <c r="K1825" s="21"/>
      <c r="L1825" s="21"/>
      <c r="M1825" s="21"/>
      <c r="N1825" s="21"/>
      <c r="O1825" s="21"/>
      <c r="P1825" s="21"/>
      <c r="Q1825" s="21"/>
      <c r="R1825" s="21"/>
      <c r="S1825" s="21"/>
    </row>
    <row r="1826" spans="9:19" customFormat="1" x14ac:dyDescent="0.2">
      <c r="I1826" s="21"/>
      <c r="J1826" s="21"/>
      <c r="K1826" s="21"/>
      <c r="L1826" s="21"/>
      <c r="M1826" s="21"/>
      <c r="N1826" s="21"/>
      <c r="O1826" s="21"/>
      <c r="P1826" s="21"/>
      <c r="Q1826" s="21"/>
      <c r="R1826" s="21"/>
      <c r="S1826" s="21"/>
    </row>
    <row r="1827" spans="9:19" customFormat="1" x14ac:dyDescent="0.2">
      <c r="I1827" s="21"/>
      <c r="J1827" s="21"/>
      <c r="K1827" s="21"/>
      <c r="L1827" s="21"/>
      <c r="M1827" s="21"/>
      <c r="N1827" s="21"/>
      <c r="O1827" s="21"/>
      <c r="P1827" s="21"/>
      <c r="Q1827" s="21"/>
      <c r="R1827" s="21"/>
      <c r="S1827" s="21"/>
    </row>
    <row r="1828" spans="9:19" customFormat="1" x14ac:dyDescent="0.2">
      <c r="I1828" s="21"/>
      <c r="J1828" s="21"/>
      <c r="K1828" s="21"/>
      <c r="L1828" s="21"/>
      <c r="M1828" s="21"/>
      <c r="N1828" s="21"/>
      <c r="O1828" s="21"/>
      <c r="P1828" s="21"/>
      <c r="Q1828" s="21"/>
      <c r="R1828" s="21"/>
      <c r="S1828" s="21"/>
    </row>
    <row r="1829" spans="9:19" customFormat="1" x14ac:dyDescent="0.2">
      <c r="I1829" s="21"/>
      <c r="J1829" s="21"/>
      <c r="K1829" s="21"/>
      <c r="L1829" s="21"/>
      <c r="M1829" s="21"/>
      <c r="N1829" s="21"/>
      <c r="O1829" s="21"/>
      <c r="P1829" s="21"/>
      <c r="Q1829" s="21"/>
      <c r="R1829" s="21"/>
      <c r="S1829" s="21"/>
    </row>
    <row r="1830" spans="9:19" customFormat="1" x14ac:dyDescent="0.2">
      <c r="I1830" s="21"/>
      <c r="J1830" s="21"/>
      <c r="K1830" s="21"/>
      <c r="L1830" s="21"/>
      <c r="M1830" s="21"/>
      <c r="N1830" s="21"/>
      <c r="O1830" s="21"/>
      <c r="P1830" s="21"/>
      <c r="Q1830" s="21"/>
      <c r="R1830" s="21"/>
      <c r="S1830" s="21"/>
    </row>
    <row r="1831" spans="9:19" customFormat="1" x14ac:dyDescent="0.2">
      <c r="I1831" s="21"/>
      <c r="J1831" s="21"/>
      <c r="K1831" s="21"/>
      <c r="L1831" s="21"/>
      <c r="M1831" s="21"/>
      <c r="N1831" s="21"/>
      <c r="O1831" s="21"/>
      <c r="P1831" s="21"/>
      <c r="Q1831" s="21"/>
      <c r="R1831" s="21"/>
      <c r="S1831" s="21"/>
    </row>
    <row r="1832" spans="9:19" customFormat="1" x14ac:dyDescent="0.2">
      <c r="I1832" s="21"/>
      <c r="J1832" s="21"/>
      <c r="K1832" s="21"/>
      <c r="L1832" s="21"/>
      <c r="M1832" s="21"/>
      <c r="N1832" s="21"/>
      <c r="O1832" s="21"/>
      <c r="P1832" s="21"/>
      <c r="Q1832" s="21"/>
      <c r="R1832" s="21"/>
      <c r="S1832" s="21"/>
    </row>
    <row r="1833" spans="9:19" customFormat="1" x14ac:dyDescent="0.2">
      <c r="I1833" s="21"/>
      <c r="J1833" s="21"/>
      <c r="K1833" s="21"/>
      <c r="L1833" s="21"/>
      <c r="M1833" s="21"/>
      <c r="N1833" s="21"/>
      <c r="O1833" s="21"/>
      <c r="P1833" s="21"/>
      <c r="Q1833" s="21"/>
      <c r="R1833" s="21"/>
      <c r="S1833" s="21"/>
    </row>
    <row r="1834" spans="9:19" customFormat="1" x14ac:dyDescent="0.2">
      <c r="I1834" s="21"/>
      <c r="J1834" s="21"/>
      <c r="K1834" s="21"/>
      <c r="L1834" s="21"/>
      <c r="M1834" s="21"/>
      <c r="N1834" s="21"/>
      <c r="O1834" s="21"/>
      <c r="P1834" s="21"/>
      <c r="Q1834" s="21"/>
      <c r="R1834" s="21"/>
      <c r="S1834" s="21"/>
    </row>
    <row r="1835" spans="9:19" customFormat="1" x14ac:dyDescent="0.2">
      <c r="I1835" s="21"/>
      <c r="J1835" s="21"/>
      <c r="K1835" s="21"/>
      <c r="L1835" s="21"/>
      <c r="M1835" s="21"/>
      <c r="N1835" s="21"/>
      <c r="O1835" s="21"/>
      <c r="P1835" s="21"/>
      <c r="Q1835" s="21"/>
      <c r="R1835" s="21"/>
      <c r="S1835" s="21"/>
    </row>
    <row r="1836" spans="9:19" customFormat="1" x14ac:dyDescent="0.2">
      <c r="I1836" s="21"/>
      <c r="J1836" s="21"/>
      <c r="K1836" s="21"/>
      <c r="L1836" s="21"/>
      <c r="M1836" s="21"/>
      <c r="N1836" s="21"/>
      <c r="O1836" s="21"/>
      <c r="P1836" s="21"/>
      <c r="Q1836" s="21"/>
      <c r="R1836" s="21"/>
      <c r="S1836" s="21"/>
    </row>
    <row r="1837" spans="9:19" customFormat="1" x14ac:dyDescent="0.2">
      <c r="I1837" s="21"/>
      <c r="J1837" s="21"/>
      <c r="K1837" s="21"/>
      <c r="L1837" s="21"/>
      <c r="M1837" s="21"/>
      <c r="N1837" s="21"/>
      <c r="O1837" s="21"/>
      <c r="P1837" s="21"/>
      <c r="Q1837" s="21"/>
      <c r="R1837" s="21"/>
      <c r="S1837" s="21"/>
    </row>
    <row r="1838" spans="9:19" customFormat="1" x14ac:dyDescent="0.2">
      <c r="I1838" s="21"/>
      <c r="J1838" s="21"/>
      <c r="K1838" s="21"/>
      <c r="L1838" s="21"/>
      <c r="M1838" s="21"/>
      <c r="N1838" s="21"/>
      <c r="O1838" s="21"/>
      <c r="P1838" s="21"/>
      <c r="Q1838" s="21"/>
      <c r="R1838" s="21"/>
      <c r="S1838" s="21"/>
    </row>
    <row r="1839" spans="9:19" customFormat="1" x14ac:dyDescent="0.2">
      <c r="I1839" s="21"/>
      <c r="J1839" s="21"/>
      <c r="K1839" s="21"/>
      <c r="L1839" s="21"/>
      <c r="M1839" s="21"/>
      <c r="N1839" s="21"/>
      <c r="O1839" s="21"/>
      <c r="P1839" s="21"/>
      <c r="Q1839" s="21"/>
      <c r="R1839" s="21"/>
      <c r="S1839" s="21"/>
    </row>
    <row r="1840" spans="9:19" customFormat="1" x14ac:dyDescent="0.2">
      <c r="I1840" s="21"/>
      <c r="J1840" s="21"/>
      <c r="K1840" s="21"/>
      <c r="L1840" s="21"/>
      <c r="M1840" s="21"/>
      <c r="N1840" s="21"/>
      <c r="O1840" s="21"/>
      <c r="P1840" s="21"/>
      <c r="Q1840" s="21"/>
      <c r="R1840" s="21"/>
      <c r="S1840" s="21"/>
    </row>
    <row r="1841" spans="9:19" customFormat="1" x14ac:dyDescent="0.2">
      <c r="I1841" s="21"/>
      <c r="J1841" s="21"/>
      <c r="K1841" s="21"/>
      <c r="L1841" s="21"/>
      <c r="M1841" s="21"/>
      <c r="N1841" s="21"/>
      <c r="O1841" s="21"/>
      <c r="P1841" s="21"/>
      <c r="Q1841" s="21"/>
      <c r="R1841" s="21"/>
      <c r="S1841" s="21"/>
    </row>
    <row r="1842" spans="9:19" customFormat="1" x14ac:dyDescent="0.2">
      <c r="I1842" s="21"/>
      <c r="J1842" s="21"/>
      <c r="K1842" s="21"/>
      <c r="L1842" s="21"/>
      <c r="M1842" s="21"/>
      <c r="N1842" s="21"/>
      <c r="O1842" s="21"/>
      <c r="P1842" s="21"/>
      <c r="Q1842" s="21"/>
      <c r="R1842" s="21"/>
      <c r="S1842" s="21"/>
    </row>
    <row r="1843" spans="9:19" customFormat="1" x14ac:dyDescent="0.2">
      <c r="I1843" s="21"/>
      <c r="J1843" s="21"/>
      <c r="K1843" s="21"/>
      <c r="L1843" s="21"/>
      <c r="M1843" s="21"/>
      <c r="N1843" s="21"/>
      <c r="O1843" s="21"/>
      <c r="P1843" s="21"/>
      <c r="Q1843" s="21"/>
      <c r="R1843" s="21"/>
      <c r="S1843" s="21"/>
    </row>
    <row r="1844" spans="9:19" customFormat="1" x14ac:dyDescent="0.2">
      <c r="I1844" s="21"/>
      <c r="J1844" s="21"/>
      <c r="K1844" s="21"/>
      <c r="L1844" s="21"/>
      <c r="M1844" s="21"/>
      <c r="N1844" s="21"/>
      <c r="O1844" s="21"/>
      <c r="P1844" s="21"/>
      <c r="Q1844" s="21"/>
      <c r="R1844" s="21"/>
      <c r="S1844" s="21"/>
    </row>
    <row r="1845" spans="9:19" customFormat="1" x14ac:dyDescent="0.2">
      <c r="I1845" s="21"/>
      <c r="J1845" s="21"/>
      <c r="K1845" s="21"/>
      <c r="L1845" s="21"/>
      <c r="M1845" s="21"/>
      <c r="N1845" s="21"/>
      <c r="O1845" s="21"/>
      <c r="P1845" s="21"/>
      <c r="Q1845" s="21"/>
      <c r="R1845" s="21"/>
      <c r="S1845" s="21"/>
    </row>
    <row r="1846" spans="9:19" customFormat="1" x14ac:dyDescent="0.2">
      <c r="I1846" s="21"/>
      <c r="J1846" s="21"/>
      <c r="K1846" s="21"/>
      <c r="L1846" s="21"/>
      <c r="M1846" s="21"/>
      <c r="N1846" s="21"/>
      <c r="O1846" s="21"/>
      <c r="P1846" s="21"/>
      <c r="Q1846" s="21"/>
      <c r="R1846" s="21"/>
      <c r="S1846" s="21"/>
    </row>
    <row r="1847" spans="9:19" customFormat="1" x14ac:dyDescent="0.2">
      <c r="I1847" s="21"/>
      <c r="J1847" s="21"/>
      <c r="K1847" s="21"/>
      <c r="L1847" s="21"/>
      <c r="M1847" s="21"/>
      <c r="N1847" s="21"/>
      <c r="O1847" s="21"/>
      <c r="P1847" s="21"/>
      <c r="Q1847" s="21"/>
      <c r="R1847" s="21"/>
      <c r="S1847" s="21"/>
    </row>
    <row r="1848" spans="9:19" customFormat="1" x14ac:dyDescent="0.2">
      <c r="I1848" s="21"/>
      <c r="J1848" s="21"/>
      <c r="K1848" s="21"/>
      <c r="L1848" s="21"/>
      <c r="M1848" s="21"/>
      <c r="N1848" s="21"/>
      <c r="O1848" s="21"/>
      <c r="P1848" s="21"/>
      <c r="Q1848" s="21"/>
      <c r="R1848" s="21"/>
      <c r="S1848" s="21"/>
    </row>
    <row r="1849" spans="9:19" customFormat="1" x14ac:dyDescent="0.2">
      <c r="I1849" s="21"/>
      <c r="J1849" s="21"/>
      <c r="K1849" s="21"/>
      <c r="L1849" s="21"/>
      <c r="M1849" s="21"/>
      <c r="N1849" s="21"/>
      <c r="O1849" s="21"/>
      <c r="P1849" s="21"/>
      <c r="Q1849" s="21"/>
      <c r="R1849" s="21"/>
      <c r="S1849" s="21"/>
    </row>
    <row r="1850" spans="9:19" customFormat="1" x14ac:dyDescent="0.2">
      <c r="I1850" s="21"/>
      <c r="J1850" s="21"/>
      <c r="K1850" s="21"/>
      <c r="L1850" s="21"/>
      <c r="M1850" s="21"/>
      <c r="N1850" s="21"/>
      <c r="O1850" s="21"/>
      <c r="P1850" s="21"/>
      <c r="Q1850" s="21"/>
      <c r="R1850" s="21"/>
      <c r="S1850" s="21"/>
    </row>
    <row r="1851" spans="9:19" customFormat="1" x14ac:dyDescent="0.2">
      <c r="I1851" s="21"/>
      <c r="J1851" s="21"/>
      <c r="K1851" s="21"/>
      <c r="L1851" s="21"/>
      <c r="M1851" s="21"/>
      <c r="N1851" s="21"/>
      <c r="O1851" s="21"/>
      <c r="P1851" s="21"/>
      <c r="Q1851" s="21"/>
      <c r="R1851" s="21"/>
      <c r="S1851" s="21"/>
    </row>
    <row r="1852" spans="9:19" customFormat="1" x14ac:dyDescent="0.2">
      <c r="I1852" s="21"/>
      <c r="J1852" s="21"/>
      <c r="K1852" s="21"/>
      <c r="L1852" s="21"/>
      <c r="M1852" s="21"/>
      <c r="N1852" s="21"/>
      <c r="O1852" s="21"/>
      <c r="P1852" s="21"/>
      <c r="Q1852" s="21"/>
      <c r="R1852" s="21"/>
      <c r="S1852" s="21"/>
    </row>
    <row r="1853" spans="9:19" customFormat="1" x14ac:dyDescent="0.2">
      <c r="I1853" s="21"/>
      <c r="J1853" s="21"/>
      <c r="K1853" s="21"/>
      <c r="L1853" s="21"/>
      <c r="M1853" s="21"/>
      <c r="N1853" s="21"/>
      <c r="O1853" s="21"/>
      <c r="P1853" s="21"/>
      <c r="Q1853" s="21"/>
      <c r="R1853" s="21"/>
      <c r="S1853" s="21"/>
    </row>
    <row r="1854" spans="9:19" customFormat="1" x14ac:dyDescent="0.2">
      <c r="I1854" s="21"/>
      <c r="J1854" s="21"/>
      <c r="K1854" s="21"/>
      <c r="L1854" s="21"/>
      <c r="M1854" s="21"/>
      <c r="N1854" s="21"/>
      <c r="O1854" s="21"/>
      <c r="P1854" s="21"/>
      <c r="Q1854" s="21"/>
      <c r="R1854" s="21"/>
      <c r="S1854" s="21"/>
    </row>
    <row r="1855" spans="9:19" customFormat="1" x14ac:dyDescent="0.2">
      <c r="I1855" s="21"/>
      <c r="J1855" s="21"/>
      <c r="K1855" s="21"/>
      <c r="L1855" s="21"/>
      <c r="M1855" s="21"/>
      <c r="N1855" s="21"/>
      <c r="O1855" s="21"/>
      <c r="P1855" s="21"/>
      <c r="Q1855" s="21"/>
      <c r="R1855" s="21"/>
      <c r="S1855" s="21"/>
    </row>
    <row r="1856" spans="9:19" customFormat="1" x14ac:dyDescent="0.2">
      <c r="I1856" s="21"/>
      <c r="J1856" s="21"/>
      <c r="K1856" s="21"/>
      <c r="L1856" s="21"/>
      <c r="M1856" s="21"/>
      <c r="N1856" s="21"/>
      <c r="O1856" s="21"/>
      <c r="P1856" s="21"/>
      <c r="Q1856" s="21"/>
      <c r="R1856" s="21"/>
      <c r="S1856" s="21"/>
    </row>
    <row r="1857" spans="9:19" customFormat="1" x14ac:dyDescent="0.2">
      <c r="I1857" s="21"/>
      <c r="J1857" s="21"/>
      <c r="K1857" s="21"/>
      <c r="L1857" s="21"/>
      <c r="M1857" s="21"/>
      <c r="N1857" s="21"/>
      <c r="O1857" s="21"/>
      <c r="P1857" s="21"/>
      <c r="Q1857" s="21"/>
      <c r="R1857" s="21"/>
      <c r="S1857" s="21"/>
    </row>
    <row r="1858" spans="9:19" customFormat="1" x14ac:dyDescent="0.2">
      <c r="I1858" s="21"/>
      <c r="J1858" s="21"/>
      <c r="K1858" s="21"/>
      <c r="L1858" s="21"/>
      <c r="M1858" s="21"/>
      <c r="N1858" s="21"/>
      <c r="O1858" s="21"/>
      <c r="P1858" s="21"/>
      <c r="Q1858" s="21"/>
      <c r="R1858" s="21"/>
      <c r="S1858" s="21"/>
    </row>
    <row r="1859" spans="9:19" customFormat="1" x14ac:dyDescent="0.2">
      <c r="I1859" s="21"/>
      <c r="J1859" s="21"/>
      <c r="K1859" s="21"/>
      <c r="L1859" s="21"/>
      <c r="M1859" s="21"/>
      <c r="N1859" s="21"/>
      <c r="O1859" s="21"/>
      <c r="P1859" s="21"/>
      <c r="Q1859" s="21"/>
      <c r="R1859" s="21"/>
      <c r="S1859" s="21"/>
    </row>
    <row r="1860" spans="9:19" customFormat="1" x14ac:dyDescent="0.2">
      <c r="I1860" s="21"/>
      <c r="J1860" s="21"/>
      <c r="K1860" s="21"/>
      <c r="L1860" s="21"/>
      <c r="M1860" s="21"/>
      <c r="N1860" s="21"/>
      <c r="O1860" s="21"/>
      <c r="P1860" s="21"/>
      <c r="Q1860" s="21"/>
      <c r="R1860" s="21"/>
      <c r="S1860" s="21"/>
    </row>
    <row r="1861" spans="9:19" customFormat="1" x14ac:dyDescent="0.2">
      <c r="I1861" s="21"/>
      <c r="J1861" s="21"/>
      <c r="K1861" s="21"/>
      <c r="L1861" s="21"/>
      <c r="M1861" s="21"/>
      <c r="N1861" s="21"/>
      <c r="O1861" s="21"/>
      <c r="P1861" s="21"/>
      <c r="Q1861" s="21"/>
      <c r="R1861" s="21"/>
      <c r="S1861" s="21"/>
    </row>
    <row r="1862" spans="9:19" customFormat="1" x14ac:dyDescent="0.2">
      <c r="I1862" s="21"/>
      <c r="J1862" s="21"/>
      <c r="K1862" s="21"/>
      <c r="L1862" s="21"/>
      <c r="M1862" s="21"/>
      <c r="N1862" s="21"/>
      <c r="O1862" s="21"/>
      <c r="P1862" s="21"/>
      <c r="Q1862" s="21"/>
      <c r="R1862" s="21"/>
      <c r="S1862" s="21"/>
    </row>
    <row r="1863" spans="9:19" customFormat="1" x14ac:dyDescent="0.2">
      <c r="I1863" s="21"/>
      <c r="J1863" s="21"/>
      <c r="K1863" s="21"/>
      <c r="L1863" s="21"/>
      <c r="M1863" s="21"/>
      <c r="N1863" s="21"/>
      <c r="O1863" s="21"/>
      <c r="P1863" s="21"/>
      <c r="Q1863" s="21"/>
      <c r="R1863" s="21"/>
      <c r="S1863" s="21"/>
    </row>
    <row r="1864" spans="9:19" customFormat="1" x14ac:dyDescent="0.2">
      <c r="I1864" s="21"/>
      <c r="J1864" s="21"/>
      <c r="K1864" s="21"/>
      <c r="L1864" s="21"/>
      <c r="M1864" s="21"/>
      <c r="N1864" s="21"/>
      <c r="O1864" s="21"/>
      <c r="P1864" s="21"/>
      <c r="Q1864" s="21"/>
      <c r="R1864" s="21"/>
      <c r="S1864" s="21"/>
    </row>
    <row r="1865" spans="9:19" customFormat="1" x14ac:dyDescent="0.2">
      <c r="I1865" s="21"/>
      <c r="J1865" s="21"/>
      <c r="K1865" s="21"/>
      <c r="L1865" s="21"/>
      <c r="M1865" s="21"/>
      <c r="N1865" s="21"/>
      <c r="O1865" s="21"/>
      <c r="P1865" s="21"/>
      <c r="Q1865" s="21"/>
      <c r="R1865" s="21"/>
      <c r="S1865" s="21"/>
    </row>
    <row r="1866" spans="9:19" customFormat="1" x14ac:dyDescent="0.2">
      <c r="I1866" s="21"/>
      <c r="J1866" s="21"/>
      <c r="K1866" s="21"/>
      <c r="L1866" s="21"/>
      <c r="M1866" s="21"/>
      <c r="N1866" s="21"/>
      <c r="O1866" s="21"/>
      <c r="P1866" s="21"/>
      <c r="Q1866" s="21"/>
      <c r="R1866" s="21"/>
      <c r="S1866" s="21"/>
    </row>
    <row r="1867" spans="9:19" customFormat="1" x14ac:dyDescent="0.2">
      <c r="I1867" s="21"/>
      <c r="J1867" s="21"/>
      <c r="K1867" s="21"/>
      <c r="L1867" s="21"/>
      <c r="M1867" s="21"/>
      <c r="N1867" s="21"/>
      <c r="O1867" s="21"/>
      <c r="P1867" s="21"/>
      <c r="Q1867" s="21"/>
      <c r="R1867" s="21"/>
      <c r="S1867" s="21"/>
    </row>
    <row r="1868" spans="9:19" customFormat="1" x14ac:dyDescent="0.2">
      <c r="I1868" s="21"/>
      <c r="J1868" s="21"/>
      <c r="K1868" s="21"/>
      <c r="L1868" s="21"/>
      <c r="M1868" s="21"/>
      <c r="N1868" s="21"/>
      <c r="O1868" s="21"/>
      <c r="P1868" s="21"/>
      <c r="Q1868" s="21"/>
      <c r="R1868" s="21"/>
      <c r="S1868" s="21"/>
    </row>
    <row r="1869" spans="9:19" customFormat="1" x14ac:dyDescent="0.2">
      <c r="I1869" s="21"/>
      <c r="J1869" s="21"/>
      <c r="K1869" s="21"/>
      <c r="L1869" s="21"/>
      <c r="M1869" s="21"/>
      <c r="N1869" s="21"/>
      <c r="O1869" s="21"/>
      <c r="P1869" s="21"/>
      <c r="Q1869" s="21"/>
      <c r="R1869" s="21"/>
      <c r="S1869" s="21"/>
    </row>
    <row r="1870" spans="9:19" customFormat="1" x14ac:dyDescent="0.2">
      <c r="I1870" s="21"/>
      <c r="J1870" s="21"/>
      <c r="K1870" s="21"/>
      <c r="L1870" s="21"/>
      <c r="M1870" s="21"/>
      <c r="N1870" s="21"/>
      <c r="O1870" s="21"/>
      <c r="P1870" s="21"/>
      <c r="Q1870" s="21"/>
      <c r="R1870" s="21"/>
      <c r="S1870" s="21"/>
    </row>
    <row r="1871" spans="9:19" customFormat="1" x14ac:dyDescent="0.2">
      <c r="I1871" s="21"/>
      <c r="J1871" s="21"/>
      <c r="K1871" s="21"/>
      <c r="L1871" s="21"/>
      <c r="M1871" s="21"/>
      <c r="N1871" s="21"/>
      <c r="O1871" s="21"/>
      <c r="P1871" s="21"/>
      <c r="Q1871" s="21"/>
      <c r="R1871" s="21"/>
      <c r="S1871" s="21"/>
    </row>
    <row r="1872" spans="9:19" customFormat="1" x14ac:dyDescent="0.2">
      <c r="I1872" s="21"/>
      <c r="J1872" s="21"/>
      <c r="K1872" s="21"/>
      <c r="L1872" s="21"/>
      <c r="M1872" s="21"/>
      <c r="N1872" s="21"/>
      <c r="O1872" s="21"/>
      <c r="P1872" s="21"/>
      <c r="Q1872" s="21"/>
      <c r="R1872" s="21"/>
      <c r="S1872" s="21"/>
    </row>
    <row r="1873" spans="9:19" customFormat="1" x14ac:dyDescent="0.2">
      <c r="I1873" s="21"/>
      <c r="J1873" s="21"/>
      <c r="K1873" s="21"/>
      <c r="L1873" s="21"/>
      <c r="M1873" s="21"/>
      <c r="N1873" s="21"/>
      <c r="O1873" s="21"/>
      <c r="P1873" s="21"/>
      <c r="Q1873" s="21"/>
      <c r="R1873" s="21"/>
      <c r="S1873" s="21"/>
    </row>
    <row r="1874" spans="9:19" customFormat="1" x14ac:dyDescent="0.2">
      <c r="I1874" s="21"/>
      <c r="J1874" s="21"/>
      <c r="K1874" s="21"/>
      <c r="L1874" s="21"/>
      <c r="M1874" s="21"/>
      <c r="N1874" s="21"/>
      <c r="O1874" s="21"/>
      <c r="P1874" s="21"/>
      <c r="Q1874" s="21"/>
      <c r="R1874" s="21"/>
      <c r="S1874" s="21"/>
    </row>
    <row r="1875" spans="9:19" customFormat="1" x14ac:dyDescent="0.2">
      <c r="I1875" s="21"/>
      <c r="J1875" s="21"/>
      <c r="K1875" s="21"/>
      <c r="L1875" s="21"/>
      <c r="M1875" s="21"/>
      <c r="N1875" s="21"/>
      <c r="O1875" s="21"/>
      <c r="P1875" s="21"/>
      <c r="Q1875" s="21"/>
      <c r="R1875" s="21"/>
      <c r="S1875" s="21"/>
    </row>
    <row r="1876" spans="9:19" customFormat="1" x14ac:dyDescent="0.2">
      <c r="I1876" s="21"/>
      <c r="J1876" s="21"/>
      <c r="K1876" s="21"/>
      <c r="L1876" s="21"/>
      <c r="M1876" s="21"/>
      <c r="N1876" s="21"/>
      <c r="O1876" s="21"/>
      <c r="P1876" s="21"/>
      <c r="Q1876" s="21"/>
      <c r="R1876" s="21"/>
      <c r="S1876" s="21"/>
    </row>
    <row r="1877" spans="9:19" customFormat="1" x14ac:dyDescent="0.2">
      <c r="I1877" s="21"/>
      <c r="J1877" s="21"/>
      <c r="K1877" s="21"/>
      <c r="L1877" s="21"/>
      <c r="M1877" s="21"/>
      <c r="N1877" s="21"/>
      <c r="O1877" s="21"/>
      <c r="P1877" s="21"/>
      <c r="Q1877" s="21"/>
      <c r="R1877" s="21"/>
      <c r="S1877" s="21"/>
    </row>
    <row r="1878" spans="9:19" customFormat="1" x14ac:dyDescent="0.2">
      <c r="I1878" s="21"/>
      <c r="J1878" s="21"/>
      <c r="K1878" s="21"/>
      <c r="L1878" s="21"/>
      <c r="M1878" s="21"/>
      <c r="N1878" s="21"/>
      <c r="O1878" s="21"/>
      <c r="P1878" s="21"/>
      <c r="Q1878" s="21"/>
      <c r="R1878" s="21"/>
      <c r="S1878" s="21"/>
    </row>
    <row r="1879" spans="9:19" customFormat="1" x14ac:dyDescent="0.2">
      <c r="I1879" s="21"/>
      <c r="J1879" s="21"/>
      <c r="K1879" s="21"/>
      <c r="L1879" s="21"/>
      <c r="M1879" s="21"/>
      <c r="N1879" s="21"/>
      <c r="O1879" s="21"/>
      <c r="P1879" s="21"/>
      <c r="Q1879" s="21"/>
      <c r="R1879" s="21"/>
      <c r="S1879" s="21"/>
    </row>
    <row r="1880" spans="9:19" customFormat="1" x14ac:dyDescent="0.2">
      <c r="I1880" s="21"/>
      <c r="J1880" s="21"/>
      <c r="K1880" s="21"/>
      <c r="L1880" s="21"/>
      <c r="M1880" s="21"/>
      <c r="N1880" s="21"/>
      <c r="O1880" s="21"/>
      <c r="P1880" s="21"/>
      <c r="Q1880" s="21"/>
      <c r="R1880" s="21"/>
      <c r="S1880" s="21"/>
    </row>
    <row r="1881" spans="9:19" customFormat="1" x14ac:dyDescent="0.2">
      <c r="I1881" s="21"/>
      <c r="J1881" s="21"/>
      <c r="K1881" s="21"/>
      <c r="L1881" s="21"/>
      <c r="M1881" s="21"/>
      <c r="N1881" s="21"/>
      <c r="O1881" s="21"/>
      <c r="P1881" s="21"/>
      <c r="Q1881" s="21"/>
      <c r="R1881" s="21"/>
      <c r="S1881" s="21"/>
    </row>
    <row r="1882" spans="9:19" customFormat="1" x14ac:dyDescent="0.2">
      <c r="I1882" s="21"/>
      <c r="J1882" s="21"/>
      <c r="K1882" s="21"/>
      <c r="L1882" s="21"/>
      <c r="M1882" s="21"/>
      <c r="N1882" s="21"/>
      <c r="O1882" s="21"/>
      <c r="P1882" s="21"/>
      <c r="Q1882" s="21"/>
      <c r="R1882" s="21"/>
      <c r="S1882" s="21"/>
    </row>
    <row r="1883" spans="9:19" customFormat="1" x14ac:dyDescent="0.2">
      <c r="I1883" s="21"/>
      <c r="J1883" s="21"/>
      <c r="K1883" s="21"/>
      <c r="L1883" s="21"/>
      <c r="M1883" s="21"/>
      <c r="N1883" s="21"/>
      <c r="O1883" s="21"/>
      <c r="P1883" s="21"/>
      <c r="Q1883" s="21"/>
      <c r="R1883" s="21"/>
      <c r="S1883" s="21"/>
    </row>
    <row r="1884" spans="9:19" customFormat="1" x14ac:dyDescent="0.2">
      <c r="I1884" s="21"/>
      <c r="J1884" s="21"/>
      <c r="K1884" s="21"/>
      <c r="L1884" s="21"/>
      <c r="M1884" s="21"/>
      <c r="N1884" s="21"/>
      <c r="O1884" s="21"/>
      <c r="P1884" s="21"/>
      <c r="Q1884" s="21"/>
      <c r="R1884" s="21"/>
      <c r="S1884" s="21"/>
    </row>
    <row r="1885" spans="9:19" customFormat="1" x14ac:dyDescent="0.2">
      <c r="I1885" s="21"/>
      <c r="J1885" s="21"/>
      <c r="K1885" s="21"/>
      <c r="L1885" s="21"/>
      <c r="M1885" s="21"/>
      <c r="N1885" s="21"/>
      <c r="O1885" s="21"/>
      <c r="P1885" s="21"/>
      <c r="Q1885" s="21"/>
      <c r="R1885" s="21"/>
      <c r="S1885" s="21"/>
    </row>
    <row r="1886" spans="9:19" customFormat="1" x14ac:dyDescent="0.2">
      <c r="I1886" s="21"/>
      <c r="J1886" s="21"/>
      <c r="K1886" s="21"/>
      <c r="L1886" s="21"/>
      <c r="M1886" s="21"/>
      <c r="N1886" s="21"/>
      <c r="O1886" s="21"/>
      <c r="P1886" s="21"/>
      <c r="Q1886" s="21"/>
      <c r="R1886" s="21"/>
      <c r="S1886" s="21"/>
    </row>
    <row r="1887" spans="9:19" customFormat="1" x14ac:dyDescent="0.2">
      <c r="I1887" s="21"/>
      <c r="J1887" s="21"/>
      <c r="K1887" s="21"/>
      <c r="L1887" s="21"/>
      <c r="M1887" s="21"/>
      <c r="N1887" s="21"/>
      <c r="O1887" s="21"/>
      <c r="P1887" s="21"/>
      <c r="Q1887" s="21"/>
      <c r="R1887" s="21"/>
      <c r="S1887" s="21"/>
    </row>
    <row r="1888" spans="9:19" customFormat="1" x14ac:dyDescent="0.2">
      <c r="I1888" s="21"/>
      <c r="J1888" s="21"/>
      <c r="K1888" s="21"/>
      <c r="L1888" s="21"/>
      <c r="M1888" s="21"/>
      <c r="N1888" s="21"/>
      <c r="O1888" s="21"/>
      <c r="P1888" s="21"/>
      <c r="Q1888" s="21"/>
      <c r="R1888" s="21"/>
      <c r="S1888" s="21"/>
    </row>
    <row r="1889" spans="9:19" customFormat="1" x14ac:dyDescent="0.2">
      <c r="I1889" s="21"/>
      <c r="J1889" s="21"/>
      <c r="K1889" s="21"/>
      <c r="L1889" s="21"/>
      <c r="M1889" s="21"/>
      <c r="N1889" s="21"/>
      <c r="O1889" s="21"/>
      <c r="P1889" s="21"/>
      <c r="Q1889" s="21"/>
      <c r="R1889" s="21"/>
      <c r="S1889" s="21"/>
    </row>
    <row r="1890" spans="9:19" customFormat="1" x14ac:dyDescent="0.2">
      <c r="I1890" s="21"/>
      <c r="J1890" s="21"/>
      <c r="K1890" s="21"/>
      <c r="L1890" s="21"/>
      <c r="M1890" s="21"/>
      <c r="N1890" s="21"/>
      <c r="O1890" s="21"/>
      <c r="P1890" s="21"/>
      <c r="Q1890" s="21"/>
      <c r="R1890" s="21"/>
      <c r="S1890" s="21"/>
    </row>
    <row r="1891" spans="9:19" customFormat="1" x14ac:dyDescent="0.2">
      <c r="I1891" s="21"/>
      <c r="J1891" s="21"/>
      <c r="K1891" s="21"/>
      <c r="L1891" s="21"/>
      <c r="M1891" s="21"/>
      <c r="N1891" s="21"/>
      <c r="O1891" s="21"/>
      <c r="P1891" s="21"/>
      <c r="Q1891" s="21"/>
      <c r="R1891" s="21"/>
      <c r="S1891" s="21"/>
    </row>
    <row r="1892" spans="9:19" customFormat="1" x14ac:dyDescent="0.2">
      <c r="I1892" s="21"/>
      <c r="J1892" s="21"/>
      <c r="K1892" s="21"/>
      <c r="L1892" s="21"/>
      <c r="M1892" s="21"/>
      <c r="N1892" s="21"/>
      <c r="O1892" s="21"/>
      <c r="P1892" s="21"/>
      <c r="Q1892" s="21"/>
      <c r="R1892" s="21"/>
      <c r="S1892" s="21"/>
    </row>
    <row r="1893" spans="9:19" customFormat="1" x14ac:dyDescent="0.2">
      <c r="I1893" s="21"/>
      <c r="J1893" s="21"/>
      <c r="K1893" s="21"/>
      <c r="L1893" s="21"/>
      <c r="M1893" s="21"/>
      <c r="N1893" s="21"/>
      <c r="O1893" s="21"/>
      <c r="P1893" s="21"/>
      <c r="Q1893" s="21"/>
      <c r="R1893" s="21"/>
      <c r="S1893" s="21"/>
    </row>
    <row r="1894" spans="9:19" customFormat="1" x14ac:dyDescent="0.2">
      <c r="I1894" s="21"/>
      <c r="J1894" s="21"/>
      <c r="K1894" s="21"/>
      <c r="L1894" s="21"/>
      <c r="M1894" s="21"/>
      <c r="N1894" s="21"/>
      <c r="O1894" s="21"/>
      <c r="P1894" s="21"/>
      <c r="Q1894" s="21"/>
      <c r="R1894" s="21"/>
      <c r="S1894" s="21"/>
    </row>
    <row r="1895" spans="9:19" customFormat="1" x14ac:dyDescent="0.2">
      <c r="I1895" s="21"/>
      <c r="J1895" s="21"/>
      <c r="K1895" s="21"/>
      <c r="L1895" s="21"/>
      <c r="M1895" s="21"/>
      <c r="N1895" s="21"/>
      <c r="O1895" s="21"/>
      <c r="P1895" s="21"/>
      <c r="Q1895" s="21"/>
      <c r="R1895" s="21"/>
      <c r="S1895" s="21"/>
    </row>
    <row r="1896" spans="9:19" customFormat="1" x14ac:dyDescent="0.2">
      <c r="I1896" s="21"/>
      <c r="J1896" s="21"/>
      <c r="K1896" s="21"/>
      <c r="L1896" s="21"/>
      <c r="M1896" s="21"/>
      <c r="N1896" s="21"/>
      <c r="O1896" s="21"/>
      <c r="P1896" s="21"/>
      <c r="Q1896" s="21"/>
      <c r="R1896" s="21"/>
      <c r="S1896" s="21"/>
    </row>
    <row r="1897" spans="9:19" customFormat="1" x14ac:dyDescent="0.2">
      <c r="I1897" s="21"/>
      <c r="J1897" s="21"/>
      <c r="K1897" s="21"/>
      <c r="L1897" s="21"/>
      <c r="M1897" s="21"/>
      <c r="N1897" s="21"/>
      <c r="O1897" s="21"/>
      <c r="P1897" s="21"/>
      <c r="Q1897" s="21"/>
      <c r="R1897" s="21"/>
      <c r="S1897" s="21"/>
    </row>
    <row r="1898" spans="9:19" customFormat="1" x14ac:dyDescent="0.2">
      <c r="I1898" s="21"/>
      <c r="J1898" s="21"/>
      <c r="K1898" s="21"/>
      <c r="L1898" s="21"/>
      <c r="M1898" s="21"/>
      <c r="N1898" s="21"/>
      <c r="O1898" s="21"/>
      <c r="P1898" s="21"/>
      <c r="Q1898" s="21"/>
      <c r="R1898" s="21"/>
      <c r="S1898" s="21"/>
    </row>
    <row r="1899" spans="9:19" customFormat="1" x14ac:dyDescent="0.2">
      <c r="I1899" s="21"/>
      <c r="J1899" s="21"/>
      <c r="K1899" s="21"/>
      <c r="L1899" s="21"/>
      <c r="M1899" s="21"/>
      <c r="N1899" s="21"/>
      <c r="O1899" s="21"/>
      <c r="P1899" s="21"/>
      <c r="Q1899" s="21"/>
      <c r="R1899" s="21"/>
      <c r="S1899" s="21"/>
    </row>
    <row r="1900" spans="9:19" customFormat="1" x14ac:dyDescent="0.2">
      <c r="I1900" s="21"/>
      <c r="J1900" s="21"/>
      <c r="K1900" s="21"/>
      <c r="L1900" s="21"/>
      <c r="M1900" s="21"/>
      <c r="N1900" s="21"/>
      <c r="O1900" s="21"/>
      <c r="P1900" s="21"/>
      <c r="Q1900" s="21"/>
      <c r="R1900" s="21"/>
      <c r="S1900" s="21"/>
    </row>
    <row r="1901" spans="9:19" customFormat="1" x14ac:dyDescent="0.2">
      <c r="I1901" s="21"/>
      <c r="J1901" s="21"/>
      <c r="K1901" s="21"/>
      <c r="L1901" s="21"/>
      <c r="M1901" s="21"/>
      <c r="N1901" s="21"/>
      <c r="O1901" s="21"/>
      <c r="P1901" s="21"/>
      <c r="Q1901" s="21"/>
      <c r="R1901" s="21"/>
      <c r="S1901" s="21"/>
    </row>
    <row r="1902" spans="9:19" customFormat="1" x14ac:dyDescent="0.2">
      <c r="I1902" s="21"/>
      <c r="J1902" s="21"/>
      <c r="K1902" s="21"/>
      <c r="L1902" s="21"/>
      <c r="M1902" s="21"/>
      <c r="N1902" s="21"/>
      <c r="O1902" s="21"/>
      <c r="P1902" s="21"/>
      <c r="Q1902" s="21"/>
      <c r="R1902" s="21"/>
      <c r="S1902" s="21"/>
    </row>
    <row r="1903" spans="9:19" customFormat="1" x14ac:dyDescent="0.2">
      <c r="I1903" s="21"/>
      <c r="J1903" s="21"/>
      <c r="K1903" s="21"/>
      <c r="L1903" s="21"/>
      <c r="M1903" s="21"/>
      <c r="N1903" s="21"/>
      <c r="O1903" s="21"/>
      <c r="P1903" s="21"/>
      <c r="Q1903" s="21"/>
      <c r="R1903" s="21"/>
      <c r="S1903" s="21"/>
    </row>
    <row r="1904" spans="9:19" customFormat="1" x14ac:dyDescent="0.2">
      <c r="I1904" s="21"/>
      <c r="J1904" s="21"/>
      <c r="K1904" s="21"/>
      <c r="L1904" s="21"/>
      <c r="M1904" s="21"/>
      <c r="N1904" s="21"/>
      <c r="O1904" s="21"/>
      <c r="P1904" s="21"/>
      <c r="Q1904" s="21"/>
      <c r="R1904" s="21"/>
      <c r="S1904" s="21"/>
    </row>
    <row r="1905" spans="9:19" customFormat="1" x14ac:dyDescent="0.2">
      <c r="I1905" s="21"/>
      <c r="J1905" s="21"/>
      <c r="K1905" s="21"/>
      <c r="L1905" s="21"/>
      <c r="M1905" s="21"/>
      <c r="N1905" s="21"/>
      <c r="O1905" s="21"/>
      <c r="P1905" s="21"/>
      <c r="Q1905" s="21"/>
      <c r="R1905" s="21"/>
      <c r="S1905" s="21"/>
    </row>
    <row r="1906" spans="9:19" customFormat="1" x14ac:dyDescent="0.2">
      <c r="I1906" s="21"/>
      <c r="J1906" s="21"/>
      <c r="K1906" s="21"/>
      <c r="L1906" s="21"/>
      <c r="M1906" s="21"/>
      <c r="N1906" s="21"/>
      <c r="O1906" s="21"/>
      <c r="P1906" s="21"/>
      <c r="Q1906" s="21"/>
      <c r="R1906" s="21"/>
      <c r="S1906" s="21"/>
    </row>
    <row r="1907" spans="9:19" customFormat="1" x14ac:dyDescent="0.2">
      <c r="I1907" s="21"/>
      <c r="J1907" s="21"/>
      <c r="K1907" s="21"/>
      <c r="L1907" s="21"/>
      <c r="M1907" s="21"/>
      <c r="N1907" s="21"/>
      <c r="O1907" s="21"/>
      <c r="P1907" s="21"/>
      <c r="Q1907" s="21"/>
      <c r="R1907" s="21"/>
      <c r="S1907" s="21"/>
    </row>
    <row r="1908" spans="9:19" customFormat="1" x14ac:dyDescent="0.2">
      <c r="I1908" s="21"/>
      <c r="J1908" s="21"/>
      <c r="K1908" s="21"/>
      <c r="L1908" s="21"/>
      <c r="M1908" s="21"/>
      <c r="N1908" s="21"/>
      <c r="O1908" s="21"/>
      <c r="P1908" s="21"/>
      <c r="Q1908" s="21"/>
      <c r="R1908" s="21"/>
      <c r="S1908" s="21"/>
    </row>
    <row r="1909" spans="9:19" customFormat="1" x14ac:dyDescent="0.2">
      <c r="I1909" s="21"/>
      <c r="J1909" s="21"/>
      <c r="K1909" s="21"/>
      <c r="L1909" s="21"/>
      <c r="M1909" s="21"/>
      <c r="N1909" s="21"/>
      <c r="O1909" s="21"/>
      <c r="P1909" s="21"/>
      <c r="Q1909" s="21"/>
      <c r="R1909" s="21"/>
      <c r="S1909" s="21"/>
    </row>
    <row r="1910" spans="9:19" customFormat="1" x14ac:dyDescent="0.2">
      <c r="I1910" s="21"/>
      <c r="J1910" s="21"/>
      <c r="K1910" s="21"/>
      <c r="L1910" s="21"/>
      <c r="M1910" s="21"/>
      <c r="N1910" s="21"/>
      <c r="O1910" s="21"/>
      <c r="P1910" s="21"/>
      <c r="Q1910" s="21"/>
      <c r="R1910" s="21"/>
      <c r="S1910" s="21"/>
    </row>
    <row r="1911" spans="9:19" customFormat="1" x14ac:dyDescent="0.2">
      <c r="I1911" s="21"/>
      <c r="J1911" s="21"/>
      <c r="K1911" s="21"/>
      <c r="L1911" s="21"/>
      <c r="M1911" s="21"/>
      <c r="N1911" s="21"/>
      <c r="O1911" s="21"/>
      <c r="P1911" s="21"/>
      <c r="Q1911" s="21"/>
      <c r="R1911" s="21"/>
      <c r="S1911" s="21"/>
    </row>
    <row r="1912" spans="9:19" customFormat="1" x14ac:dyDescent="0.2">
      <c r="I1912" s="21"/>
      <c r="J1912" s="21"/>
      <c r="K1912" s="21"/>
      <c r="L1912" s="21"/>
      <c r="M1912" s="21"/>
      <c r="N1912" s="21"/>
      <c r="O1912" s="21"/>
      <c r="P1912" s="21"/>
      <c r="Q1912" s="21"/>
      <c r="R1912" s="21"/>
      <c r="S1912" s="21"/>
    </row>
    <row r="1913" spans="9:19" customFormat="1" x14ac:dyDescent="0.2">
      <c r="I1913" s="21"/>
      <c r="J1913" s="21"/>
      <c r="K1913" s="21"/>
      <c r="L1913" s="21"/>
      <c r="M1913" s="21"/>
      <c r="N1913" s="21"/>
      <c r="O1913" s="21"/>
      <c r="P1913" s="21"/>
      <c r="Q1913" s="21"/>
      <c r="R1913" s="21"/>
      <c r="S1913" s="21"/>
    </row>
    <row r="1914" spans="9:19" customFormat="1" x14ac:dyDescent="0.2">
      <c r="I1914" s="21"/>
      <c r="J1914" s="21"/>
      <c r="K1914" s="21"/>
      <c r="L1914" s="21"/>
      <c r="M1914" s="21"/>
      <c r="N1914" s="21"/>
      <c r="O1914" s="21"/>
      <c r="P1914" s="21"/>
      <c r="Q1914" s="21"/>
      <c r="R1914" s="21"/>
      <c r="S1914" s="21"/>
    </row>
    <row r="1915" spans="9:19" customFormat="1" x14ac:dyDescent="0.2">
      <c r="I1915" s="21"/>
      <c r="J1915" s="21"/>
      <c r="K1915" s="21"/>
      <c r="L1915" s="21"/>
      <c r="M1915" s="21"/>
      <c r="N1915" s="21"/>
      <c r="O1915" s="21"/>
      <c r="P1915" s="21"/>
      <c r="Q1915" s="21"/>
      <c r="R1915" s="21"/>
      <c r="S1915" s="21"/>
    </row>
    <row r="1916" spans="9:19" customFormat="1" x14ac:dyDescent="0.2">
      <c r="I1916" s="21"/>
      <c r="J1916" s="21"/>
      <c r="K1916" s="21"/>
      <c r="L1916" s="21"/>
      <c r="M1916" s="21"/>
      <c r="N1916" s="21"/>
      <c r="O1916" s="21"/>
      <c r="P1916" s="21"/>
      <c r="Q1916" s="21"/>
      <c r="R1916" s="21"/>
      <c r="S1916" s="21"/>
    </row>
    <row r="1917" spans="9:19" customFormat="1" x14ac:dyDescent="0.2">
      <c r="I1917" s="21"/>
      <c r="J1917" s="21"/>
      <c r="K1917" s="21"/>
      <c r="L1917" s="21"/>
      <c r="M1917" s="21"/>
      <c r="N1917" s="21"/>
      <c r="O1917" s="21"/>
      <c r="P1917" s="21"/>
      <c r="Q1917" s="21"/>
      <c r="R1917" s="21"/>
      <c r="S1917" s="21"/>
    </row>
    <row r="1918" spans="9:19" customFormat="1" x14ac:dyDescent="0.2">
      <c r="I1918" s="21"/>
      <c r="J1918" s="21"/>
      <c r="K1918" s="21"/>
      <c r="L1918" s="21"/>
      <c r="M1918" s="21"/>
      <c r="N1918" s="21"/>
      <c r="O1918" s="21"/>
      <c r="P1918" s="21"/>
      <c r="Q1918" s="21"/>
      <c r="R1918" s="21"/>
      <c r="S1918" s="21"/>
    </row>
    <row r="1919" spans="9:19" customFormat="1" x14ac:dyDescent="0.2">
      <c r="I1919" s="21"/>
      <c r="J1919" s="21"/>
      <c r="K1919" s="21"/>
      <c r="L1919" s="21"/>
      <c r="M1919" s="21"/>
      <c r="N1919" s="21"/>
      <c r="O1919" s="21"/>
      <c r="P1919" s="21"/>
      <c r="Q1919" s="21"/>
      <c r="R1919" s="21"/>
      <c r="S1919" s="21"/>
    </row>
    <row r="1920" spans="9:19" customFormat="1" x14ac:dyDescent="0.2">
      <c r="I1920" s="21"/>
      <c r="J1920" s="21"/>
      <c r="K1920" s="21"/>
      <c r="L1920" s="21"/>
      <c r="M1920" s="21"/>
      <c r="N1920" s="21"/>
      <c r="O1920" s="21"/>
      <c r="P1920" s="21"/>
      <c r="Q1920" s="21"/>
      <c r="R1920" s="21"/>
      <c r="S1920" s="21"/>
    </row>
    <row r="1921" spans="9:19" customFormat="1" x14ac:dyDescent="0.2">
      <c r="I1921" s="21"/>
      <c r="J1921" s="21"/>
      <c r="K1921" s="21"/>
      <c r="L1921" s="21"/>
      <c r="M1921" s="21"/>
      <c r="N1921" s="21"/>
      <c r="O1921" s="21"/>
      <c r="P1921" s="21"/>
      <c r="Q1921" s="21"/>
      <c r="R1921" s="21"/>
      <c r="S1921" s="21"/>
    </row>
    <row r="1922" spans="9:19" customFormat="1" x14ac:dyDescent="0.2">
      <c r="I1922" s="21"/>
      <c r="J1922" s="21"/>
      <c r="K1922" s="21"/>
      <c r="L1922" s="21"/>
      <c r="M1922" s="21"/>
      <c r="N1922" s="21"/>
      <c r="O1922" s="21"/>
      <c r="P1922" s="21"/>
      <c r="Q1922" s="21"/>
      <c r="R1922" s="21"/>
      <c r="S1922" s="21"/>
    </row>
    <row r="1923" spans="9:19" customFormat="1" x14ac:dyDescent="0.2">
      <c r="I1923" s="21"/>
      <c r="J1923" s="21"/>
      <c r="K1923" s="21"/>
      <c r="L1923" s="21"/>
      <c r="M1923" s="21"/>
      <c r="N1923" s="21"/>
      <c r="O1923" s="21"/>
      <c r="P1923" s="21"/>
      <c r="Q1923" s="21"/>
      <c r="R1923" s="21"/>
      <c r="S1923" s="21"/>
    </row>
    <row r="1924" spans="9:19" customFormat="1" x14ac:dyDescent="0.2">
      <c r="I1924" s="21"/>
      <c r="J1924" s="21"/>
      <c r="K1924" s="21"/>
      <c r="L1924" s="21"/>
      <c r="M1924" s="21"/>
      <c r="N1924" s="21"/>
      <c r="O1924" s="21"/>
      <c r="P1924" s="21"/>
      <c r="Q1924" s="21"/>
      <c r="R1924" s="21"/>
      <c r="S1924" s="21"/>
    </row>
    <row r="1925" spans="9:19" customFormat="1" x14ac:dyDescent="0.2">
      <c r="I1925" s="21"/>
      <c r="J1925" s="21"/>
      <c r="K1925" s="21"/>
      <c r="L1925" s="21"/>
      <c r="M1925" s="21"/>
      <c r="N1925" s="21"/>
      <c r="O1925" s="21"/>
      <c r="P1925" s="21"/>
      <c r="Q1925" s="21"/>
      <c r="R1925" s="21"/>
      <c r="S1925" s="21"/>
    </row>
    <row r="1926" spans="9:19" customFormat="1" x14ac:dyDescent="0.2">
      <c r="I1926" s="21"/>
      <c r="J1926" s="21"/>
      <c r="K1926" s="21"/>
      <c r="L1926" s="21"/>
      <c r="M1926" s="21"/>
      <c r="N1926" s="21"/>
      <c r="O1926" s="21"/>
      <c r="P1926" s="21"/>
      <c r="Q1926" s="21"/>
      <c r="R1926" s="21"/>
      <c r="S1926" s="21"/>
    </row>
    <row r="1927" spans="9:19" customFormat="1" x14ac:dyDescent="0.2">
      <c r="I1927" s="21"/>
      <c r="J1927" s="21"/>
      <c r="K1927" s="21"/>
      <c r="L1927" s="21"/>
      <c r="M1927" s="21"/>
      <c r="N1927" s="21"/>
      <c r="O1927" s="21"/>
      <c r="P1927" s="21"/>
      <c r="Q1927" s="21"/>
      <c r="R1927" s="21"/>
      <c r="S1927" s="21"/>
    </row>
    <row r="1928" spans="9:19" customFormat="1" x14ac:dyDescent="0.2">
      <c r="I1928" s="21"/>
      <c r="J1928" s="21"/>
      <c r="K1928" s="21"/>
      <c r="L1928" s="21"/>
      <c r="M1928" s="21"/>
      <c r="N1928" s="21"/>
      <c r="O1928" s="21"/>
      <c r="P1928" s="21"/>
      <c r="Q1928" s="21"/>
      <c r="R1928" s="21"/>
      <c r="S1928" s="21"/>
    </row>
    <row r="1929" spans="9:19" customFormat="1" x14ac:dyDescent="0.2">
      <c r="I1929" s="21"/>
      <c r="J1929" s="21"/>
      <c r="K1929" s="21"/>
      <c r="L1929" s="21"/>
      <c r="M1929" s="21"/>
      <c r="N1929" s="21"/>
      <c r="O1929" s="21"/>
      <c r="P1929" s="21"/>
      <c r="Q1929" s="21"/>
      <c r="R1929" s="21"/>
      <c r="S1929" s="21"/>
    </row>
    <row r="1930" spans="9:19" customFormat="1" x14ac:dyDescent="0.2">
      <c r="I1930" s="21"/>
      <c r="J1930" s="21"/>
      <c r="K1930" s="21"/>
      <c r="L1930" s="21"/>
      <c r="M1930" s="21"/>
      <c r="N1930" s="21"/>
      <c r="O1930" s="21"/>
      <c r="P1930" s="21"/>
      <c r="Q1930" s="21"/>
      <c r="R1930" s="21"/>
      <c r="S1930" s="21"/>
    </row>
    <row r="1931" spans="9:19" customFormat="1" x14ac:dyDescent="0.2">
      <c r="I1931" s="21"/>
      <c r="J1931" s="21"/>
      <c r="K1931" s="21"/>
      <c r="L1931" s="21"/>
      <c r="M1931" s="21"/>
      <c r="N1931" s="21"/>
      <c r="O1931" s="21"/>
      <c r="P1931" s="21"/>
      <c r="Q1931" s="21"/>
      <c r="R1931" s="21"/>
      <c r="S1931" s="21"/>
    </row>
    <row r="1932" spans="9:19" customFormat="1" x14ac:dyDescent="0.2">
      <c r="I1932" s="21"/>
      <c r="J1932" s="21"/>
      <c r="K1932" s="21"/>
      <c r="L1932" s="21"/>
      <c r="M1932" s="21"/>
      <c r="N1932" s="21"/>
      <c r="O1932" s="21"/>
      <c r="P1932" s="21"/>
      <c r="Q1932" s="21"/>
      <c r="R1932" s="21"/>
      <c r="S1932" s="21"/>
    </row>
    <row r="1933" spans="9:19" customFormat="1" x14ac:dyDescent="0.2">
      <c r="I1933" s="21"/>
      <c r="J1933" s="21"/>
      <c r="K1933" s="21"/>
      <c r="L1933" s="21"/>
      <c r="M1933" s="21"/>
      <c r="N1933" s="21"/>
      <c r="O1933" s="21"/>
      <c r="P1933" s="21"/>
      <c r="Q1933" s="21"/>
      <c r="R1933" s="21"/>
      <c r="S1933" s="21"/>
    </row>
    <row r="1934" spans="9:19" customFormat="1" x14ac:dyDescent="0.2">
      <c r="I1934" s="21"/>
      <c r="J1934" s="21"/>
      <c r="K1934" s="21"/>
      <c r="L1934" s="21"/>
      <c r="M1934" s="21"/>
      <c r="N1934" s="21"/>
      <c r="O1934" s="21"/>
      <c r="P1934" s="21"/>
      <c r="Q1934" s="21"/>
      <c r="R1934" s="21"/>
      <c r="S1934" s="21"/>
    </row>
    <row r="1935" spans="9:19" customFormat="1" x14ac:dyDescent="0.2">
      <c r="I1935" s="21"/>
      <c r="J1935" s="21"/>
      <c r="K1935" s="21"/>
      <c r="L1935" s="21"/>
      <c r="M1935" s="21"/>
      <c r="N1935" s="21"/>
      <c r="O1935" s="21"/>
      <c r="P1935" s="21"/>
      <c r="Q1935" s="21"/>
      <c r="R1935" s="21"/>
      <c r="S1935" s="21"/>
    </row>
    <row r="1936" spans="9:19" customFormat="1" x14ac:dyDescent="0.2">
      <c r="I1936" s="21"/>
      <c r="J1936" s="21"/>
      <c r="K1936" s="21"/>
      <c r="L1936" s="21"/>
      <c r="M1936" s="21"/>
      <c r="N1936" s="21"/>
      <c r="O1936" s="21"/>
      <c r="P1936" s="21"/>
      <c r="Q1936" s="21"/>
      <c r="R1936" s="21"/>
      <c r="S1936" s="21"/>
    </row>
    <row r="1937" spans="9:19" customFormat="1" x14ac:dyDescent="0.2">
      <c r="I1937" s="21"/>
      <c r="J1937" s="21"/>
      <c r="K1937" s="21"/>
      <c r="L1937" s="21"/>
      <c r="M1937" s="21"/>
      <c r="N1937" s="21"/>
      <c r="O1937" s="21"/>
      <c r="P1937" s="21"/>
      <c r="Q1937" s="21"/>
      <c r="R1937" s="21"/>
      <c r="S1937" s="21"/>
    </row>
    <row r="1938" spans="9:19" customFormat="1" x14ac:dyDescent="0.2">
      <c r="I1938" s="21"/>
      <c r="J1938" s="21"/>
      <c r="K1938" s="21"/>
      <c r="L1938" s="21"/>
      <c r="M1938" s="21"/>
      <c r="N1938" s="21"/>
      <c r="O1938" s="21"/>
      <c r="P1938" s="21"/>
      <c r="Q1938" s="21"/>
      <c r="R1938" s="21"/>
      <c r="S1938" s="21"/>
    </row>
    <row r="1939" spans="9:19" customFormat="1" x14ac:dyDescent="0.2">
      <c r="I1939" s="21"/>
      <c r="J1939" s="21"/>
      <c r="K1939" s="21"/>
      <c r="L1939" s="21"/>
      <c r="M1939" s="21"/>
      <c r="N1939" s="21"/>
      <c r="O1939" s="21"/>
      <c r="P1939" s="21"/>
      <c r="Q1939" s="21"/>
      <c r="R1939" s="21"/>
      <c r="S1939" s="21"/>
    </row>
    <row r="1940" spans="9:19" customFormat="1" x14ac:dyDescent="0.2">
      <c r="I1940" s="21"/>
      <c r="J1940" s="21"/>
      <c r="K1940" s="21"/>
      <c r="L1940" s="21"/>
      <c r="M1940" s="21"/>
      <c r="N1940" s="21"/>
      <c r="O1940" s="21"/>
      <c r="P1940" s="21"/>
      <c r="Q1940" s="21"/>
      <c r="R1940" s="21"/>
      <c r="S1940" s="21"/>
    </row>
    <row r="1941" spans="9:19" customFormat="1" x14ac:dyDescent="0.2">
      <c r="I1941" s="21"/>
      <c r="J1941" s="21"/>
      <c r="K1941" s="21"/>
      <c r="L1941" s="21"/>
      <c r="M1941" s="21"/>
      <c r="N1941" s="21"/>
      <c r="O1941" s="21"/>
      <c r="P1941" s="21"/>
      <c r="Q1941" s="21"/>
      <c r="R1941" s="21"/>
      <c r="S1941" s="21"/>
    </row>
    <row r="1942" spans="9:19" customFormat="1" x14ac:dyDescent="0.2">
      <c r="I1942" s="21"/>
      <c r="J1942" s="21"/>
      <c r="K1942" s="21"/>
      <c r="L1942" s="21"/>
      <c r="M1942" s="21"/>
      <c r="N1942" s="21"/>
      <c r="O1942" s="21"/>
      <c r="P1942" s="21"/>
      <c r="Q1942" s="21"/>
      <c r="R1942" s="21"/>
      <c r="S1942" s="21"/>
    </row>
    <row r="1943" spans="9:19" customFormat="1" x14ac:dyDescent="0.2">
      <c r="I1943" s="21"/>
      <c r="J1943" s="21"/>
      <c r="K1943" s="21"/>
      <c r="L1943" s="21"/>
      <c r="M1943" s="21"/>
      <c r="N1943" s="21"/>
      <c r="O1943" s="21"/>
      <c r="P1943" s="21"/>
      <c r="Q1943" s="21"/>
      <c r="R1943" s="21"/>
      <c r="S1943" s="21"/>
    </row>
    <row r="1944" spans="9:19" customFormat="1" x14ac:dyDescent="0.2">
      <c r="I1944" s="21"/>
      <c r="J1944" s="21"/>
      <c r="K1944" s="21"/>
      <c r="L1944" s="21"/>
      <c r="M1944" s="21"/>
      <c r="N1944" s="21"/>
      <c r="O1944" s="21"/>
      <c r="P1944" s="21"/>
      <c r="Q1944" s="21"/>
      <c r="R1944" s="21"/>
      <c r="S1944" s="21"/>
    </row>
    <row r="1945" spans="9:19" customFormat="1" x14ac:dyDescent="0.2">
      <c r="I1945" s="21"/>
      <c r="J1945" s="21"/>
      <c r="K1945" s="21"/>
      <c r="L1945" s="21"/>
      <c r="M1945" s="21"/>
      <c r="N1945" s="21"/>
      <c r="O1945" s="21"/>
      <c r="P1945" s="21"/>
      <c r="Q1945" s="21"/>
      <c r="R1945" s="21"/>
      <c r="S1945" s="21"/>
    </row>
    <row r="1946" spans="9:19" customFormat="1" x14ac:dyDescent="0.2">
      <c r="I1946" s="21"/>
      <c r="J1946" s="21"/>
      <c r="K1946" s="21"/>
      <c r="L1946" s="21"/>
      <c r="M1946" s="21"/>
      <c r="N1946" s="21"/>
      <c r="O1946" s="21"/>
      <c r="P1946" s="21"/>
      <c r="Q1946" s="21"/>
      <c r="R1946" s="21"/>
      <c r="S1946" s="21"/>
    </row>
    <row r="1947" spans="9:19" customFormat="1" x14ac:dyDescent="0.2">
      <c r="I1947" s="21"/>
      <c r="J1947" s="21"/>
      <c r="K1947" s="21"/>
      <c r="L1947" s="21"/>
      <c r="M1947" s="21"/>
      <c r="N1947" s="21"/>
      <c r="O1947" s="21"/>
      <c r="P1947" s="21"/>
      <c r="Q1947" s="21"/>
      <c r="R1947" s="21"/>
      <c r="S1947" s="21"/>
    </row>
    <row r="1948" spans="9:19" customFormat="1" x14ac:dyDescent="0.2">
      <c r="I1948" s="21"/>
      <c r="J1948" s="21"/>
      <c r="K1948" s="21"/>
      <c r="L1948" s="21"/>
      <c r="M1948" s="21"/>
      <c r="N1948" s="21"/>
      <c r="O1948" s="21"/>
      <c r="P1948" s="21"/>
      <c r="Q1948" s="21"/>
      <c r="R1948" s="21"/>
      <c r="S1948" s="21"/>
    </row>
    <row r="1949" spans="9:19" customFormat="1" x14ac:dyDescent="0.2">
      <c r="I1949" s="21"/>
      <c r="J1949" s="21"/>
      <c r="K1949" s="21"/>
      <c r="L1949" s="21"/>
      <c r="M1949" s="21"/>
      <c r="N1949" s="21"/>
      <c r="O1949" s="21"/>
      <c r="P1949" s="21"/>
      <c r="Q1949" s="21"/>
      <c r="R1949" s="21"/>
      <c r="S1949" s="21"/>
    </row>
    <row r="1950" spans="9:19" customFormat="1" x14ac:dyDescent="0.2">
      <c r="I1950" s="21"/>
      <c r="J1950" s="21"/>
      <c r="K1950" s="21"/>
      <c r="L1950" s="21"/>
      <c r="M1950" s="21"/>
      <c r="N1950" s="21"/>
      <c r="O1950" s="21"/>
      <c r="P1950" s="21"/>
      <c r="Q1950" s="21"/>
      <c r="R1950" s="21"/>
      <c r="S1950" s="21"/>
    </row>
    <row r="1951" spans="9:19" customFormat="1" x14ac:dyDescent="0.2">
      <c r="I1951" s="21"/>
      <c r="J1951" s="21"/>
      <c r="K1951" s="21"/>
      <c r="L1951" s="21"/>
      <c r="M1951" s="21"/>
      <c r="N1951" s="21"/>
      <c r="O1951" s="21"/>
      <c r="P1951" s="21"/>
      <c r="Q1951" s="21"/>
      <c r="R1951" s="21"/>
      <c r="S1951" s="21"/>
    </row>
    <row r="1952" spans="9:19" customFormat="1" x14ac:dyDescent="0.2">
      <c r="I1952" s="21"/>
      <c r="J1952" s="21"/>
      <c r="K1952" s="21"/>
      <c r="L1952" s="21"/>
      <c r="M1952" s="21"/>
      <c r="N1952" s="21"/>
      <c r="O1952" s="21"/>
      <c r="P1952" s="21"/>
      <c r="Q1952" s="21"/>
      <c r="R1952" s="21"/>
      <c r="S1952" s="21"/>
    </row>
    <row r="1953" spans="9:19" customFormat="1" x14ac:dyDescent="0.2">
      <c r="I1953" s="21"/>
      <c r="J1953" s="21"/>
      <c r="K1953" s="21"/>
      <c r="L1953" s="21"/>
      <c r="M1953" s="21"/>
      <c r="N1953" s="21"/>
      <c r="O1953" s="21"/>
      <c r="P1953" s="21"/>
      <c r="Q1953" s="21"/>
      <c r="R1953" s="21"/>
      <c r="S1953" s="21"/>
    </row>
    <row r="1954" spans="9:19" customFormat="1" x14ac:dyDescent="0.2">
      <c r="I1954" s="21"/>
      <c r="J1954" s="21"/>
      <c r="K1954" s="21"/>
      <c r="L1954" s="21"/>
      <c r="M1954" s="21"/>
      <c r="N1954" s="21"/>
      <c r="O1954" s="21"/>
      <c r="P1954" s="21"/>
      <c r="Q1954" s="21"/>
      <c r="R1954" s="21"/>
      <c r="S1954" s="21"/>
    </row>
    <row r="1955" spans="9:19" customFormat="1" x14ac:dyDescent="0.2">
      <c r="I1955" s="21"/>
      <c r="J1955" s="21"/>
      <c r="K1955" s="21"/>
      <c r="L1955" s="21"/>
      <c r="M1955" s="21"/>
      <c r="N1955" s="21"/>
      <c r="O1955" s="21"/>
      <c r="P1955" s="21"/>
      <c r="Q1955" s="21"/>
      <c r="R1955" s="21"/>
      <c r="S1955" s="21"/>
    </row>
    <row r="1956" spans="9:19" customFormat="1" x14ac:dyDescent="0.2">
      <c r="I1956" s="21"/>
      <c r="J1956" s="21"/>
      <c r="K1956" s="21"/>
      <c r="L1956" s="21"/>
      <c r="M1956" s="21"/>
      <c r="N1956" s="21"/>
      <c r="O1956" s="21"/>
      <c r="P1956" s="21"/>
      <c r="Q1956" s="21"/>
      <c r="R1956" s="21"/>
      <c r="S1956" s="21"/>
    </row>
    <row r="1957" spans="9:19" customFormat="1" x14ac:dyDescent="0.2">
      <c r="I1957" s="21"/>
      <c r="J1957" s="21"/>
      <c r="K1957" s="21"/>
      <c r="L1957" s="21"/>
      <c r="M1957" s="21"/>
      <c r="N1957" s="21"/>
      <c r="O1957" s="21"/>
      <c r="P1957" s="21"/>
      <c r="Q1957" s="21"/>
      <c r="R1957" s="21"/>
      <c r="S1957" s="21"/>
    </row>
    <row r="1958" spans="9:19" customFormat="1" x14ac:dyDescent="0.2">
      <c r="I1958" s="21"/>
      <c r="J1958" s="21"/>
      <c r="K1958" s="21"/>
      <c r="L1958" s="21"/>
      <c r="M1958" s="21"/>
      <c r="N1958" s="21"/>
      <c r="O1958" s="21"/>
      <c r="P1958" s="21"/>
      <c r="Q1958" s="21"/>
      <c r="R1958" s="21"/>
      <c r="S1958" s="21"/>
    </row>
    <row r="1959" spans="9:19" customFormat="1" x14ac:dyDescent="0.2">
      <c r="I1959" s="21"/>
      <c r="J1959" s="21"/>
      <c r="K1959" s="21"/>
      <c r="L1959" s="21"/>
      <c r="M1959" s="21"/>
      <c r="N1959" s="21"/>
      <c r="O1959" s="21"/>
      <c r="P1959" s="21"/>
      <c r="Q1959" s="21"/>
      <c r="R1959" s="21"/>
      <c r="S1959" s="21"/>
    </row>
    <row r="1960" spans="9:19" customFormat="1" x14ac:dyDescent="0.2">
      <c r="I1960" s="21"/>
      <c r="J1960" s="21"/>
      <c r="K1960" s="21"/>
      <c r="L1960" s="21"/>
      <c r="M1960" s="21"/>
      <c r="N1960" s="21"/>
      <c r="O1960" s="21"/>
      <c r="P1960" s="21"/>
      <c r="Q1960" s="21"/>
      <c r="R1960" s="21"/>
      <c r="S1960" s="21"/>
    </row>
    <row r="1961" spans="9:19" customFormat="1" x14ac:dyDescent="0.2">
      <c r="I1961" s="21"/>
      <c r="J1961" s="21"/>
      <c r="K1961" s="21"/>
      <c r="L1961" s="21"/>
      <c r="M1961" s="21"/>
      <c r="N1961" s="21"/>
      <c r="O1961" s="21"/>
      <c r="P1961" s="21"/>
      <c r="Q1961" s="21"/>
      <c r="R1961" s="21"/>
      <c r="S1961" s="21"/>
    </row>
    <row r="1962" spans="9:19" customFormat="1" x14ac:dyDescent="0.2">
      <c r="I1962" s="21"/>
      <c r="J1962" s="21"/>
      <c r="K1962" s="21"/>
      <c r="L1962" s="21"/>
      <c r="M1962" s="21"/>
      <c r="N1962" s="21"/>
      <c r="O1962" s="21"/>
      <c r="P1962" s="21"/>
      <c r="Q1962" s="21"/>
      <c r="R1962" s="21"/>
      <c r="S1962" s="21"/>
    </row>
    <row r="1963" spans="9:19" customFormat="1" x14ac:dyDescent="0.2">
      <c r="I1963" s="21"/>
      <c r="J1963" s="21"/>
      <c r="K1963" s="21"/>
      <c r="L1963" s="21"/>
      <c r="M1963" s="21"/>
      <c r="N1963" s="21"/>
      <c r="O1963" s="21"/>
      <c r="P1963" s="21"/>
      <c r="Q1963" s="21"/>
      <c r="R1963" s="21"/>
      <c r="S1963" s="21"/>
    </row>
    <row r="1964" spans="9:19" customFormat="1" x14ac:dyDescent="0.2">
      <c r="I1964" s="21"/>
      <c r="J1964" s="21"/>
      <c r="K1964" s="21"/>
      <c r="L1964" s="21"/>
      <c r="M1964" s="21"/>
      <c r="N1964" s="21"/>
      <c r="O1964" s="21"/>
      <c r="P1964" s="21"/>
      <c r="Q1964" s="21"/>
      <c r="R1964" s="21"/>
      <c r="S1964" s="21"/>
    </row>
    <row r="1965" spans="9:19" customFormat="1" x14ac:dyDescent="0.2">
      <c r="I1965" s="21"/>
      <c r="J1965" s="21"/>
      <c r="K1965" s="21"/>
      <c r="L1965" s="21"/>
      <c r="M1965" s="21"/>
      <c r="N1965" s="21"/>
      <c r="O1965" s="21"/>
      <c r="P1965" s="21"/>
      <c r="Q1965" s="21"/>
      <c r="R1965" s="21"/>
      <c r="S1965" s="21"/>
    </row>
    <row r="1966" spans="9:19" customFormat="1" x14ac:dyDescent="0.2">
      <c r="I1966" s="21"/>
      <c r="J1966" s="21"/>
      <c r="K1966" s="21"/>
      <c r="L1966" s="21"/>
      <c r="M1966" s="21"/>
      <c r="N1966" s="21"/>
      <c r="O1966" s="21"/>
      <c r="P1966" s="21"/>
      <c r="Q1966" s="21"/>
      <c r="R1966" s="21"/>
      <c r="S1966" s="21"/>
    </row>
    <row r="1967" spans="9:19" customFormat="1" x14ac:dyDescent="0.2">
      <c r="I1967" s="21"/>
      <c r="J1967" s="21"/>
      <c r="K1967" s="21"/>
      <c r="L1967" s="21"/>
      <c r="M1967" s="21"/>
      <c r="N1967" s="21"/>
      <c r="O1967" s="21"/>
      <c r="P1967" s="21"/>
      <c r="Q1967" s="21"/>
      <c r="R1967" s="21"/>
      <c r="S1967" s="21"/>
    </row>
    <row r="1968" spans="9:19" customFormat="1" x14ac:dyDescent="0.2">
      <c r="I1968" s="21"/>
      <c r="J1968" s="21"/>
      <c r="K1968" s="21"/>
      <c r="L1968" s="21"/>
      <c r="M1968" s="21"/>
      <c r="N1968" s="21"/>
      <c r="O1968" s="21"/>
      <c r="P1968" s="21"/>
      <c r="Q1968" s="21"/>
      <c r="R1968" s="21"/>
      <c r="S1968" s="21"/>
    </row>
    <row r="1969" spans="9:19" customFormat="1" x14ac:dyDescent="0.2">
      <c r="I1969" s="21"/>
      <c r="J1969" s="21"/>
      <c r="K1969" s="21"/>
      <c r="L1969" s="21"/>
      <c r="M1969" s="21"/>
      <c r="N1969" s="21"/>
      <c r="O1969" s="21"/>
      <c r="P1969" s="21"/>
      <c r="Q1969" s="21"/>
      <c r="R1969" s="21"/>
      <c r="S1969" s="21"/>
    </row>
    <row r="1970" spans="9:19" customFormat="1" x14ac:dyDescent="0.2">
      <c r="I1970" s="21"/>
      <c r="J1970" s="21"/>
      <c r="K1970" s="21"/>
      <c r="L1970" s="21"/>
      <c r="M1970" s="21"/>
      <c r="N1970" s="21"/>
      <c r="O1970" s="21"/>
      <c r="P1970" s="21"/>
      <c r="Q1970" s="21"/>
      <c r="R1970" s="21"/>
      <c r="S1970" s="21"/>
    </row>
    <row r="1971" spans="9:19" customFormat="1" x14ac:dyDescent="0.2">
      <c r="I1971" s="21"/>
      <c r="J1971" s="21"/>
      <c r="K1971" s="21"/>
      <c r="L1971" s="21"/>
      <c r="M1971" s="21"/>
      <c r="N1971" s="21"/>
      <c r="O1971" s="21"/>
      <c r="P1971" s="21"/>
      <c r="Q1971" s="21"/>
      <c r="R1971" s="21"/>
      <c r="S1971" s="21"/>
    </row>
    <row r="1972" spans="9:19" customFormat="1" x14ac:dyDescent="0.2">
      <c r="I1972" s="21"/>
      <c r="J1972" s="21"/>
      <c r="K1972" s="21"/>
      <c r="L1972" s="21"/>
      <c r="M1972" s="21"/>
      <c r="N1972" s="21"/>
      <c r="O1972" s="21"/>
      <c r="P1972" s="21"/>
      <c r="Q1972" s="21"/>
      <c r="R1972" s="21"/>
      <c r="S1972" s="21"/>
    </row>
    <row r="1973" spans="9:19" customFormat="1" x14ac:dyDescent="0.2">
      <c r="I1973" s="21"/>
      <c r="J1973" s="21"/>
      <c r="K1973" s="21"/>
      <c r="L1973" s="21"/>
      <c r="M1973" s="21"/>
      <c r="N1973" s="21"/>
      <c r="O1973" s="21"/>
      <c r="P1973" s="21"/>
      <c r="Q1973" s="21"/>
      <c r="R1973" s="21"/>
      <c r="S1973" s="21"/>
    </row>
    <row r="1974" spans="9:19" customFormat="1" x14ac:dyDescent="0.2">
      <c r="I1974" s="21"/>
      <c r="J1974" s="21"/>
      <c r="K1974" s="21"/>
      <c r="L1974" s="21"/>
      <c r="M1974" s="21"/>
      <c r="N1974" s="21"/>
      <c r="O1974" s="21"/>
      <c r="P1974" s="21"/>
      <c r="Q1974" s="21"/>
      <c r="R1974" s="21"/>
      <c r="S1974" s="21"/>
    </row>
    <row r="1975" spans="9:19" customFormat="1" x14ac:dyDescent="0.2">
      <c r="I1975" s="21"/>
      <c r="J1975" s="21"/>
      <c r="K1975" s="21"/>
      <c r="L1975" s="21"/>
      <c r="M1975" s="21"/>
      <c r="N1975" s="21"/>
      <c r="O1975" s="21"/>
      <c r="P1975" s="21"/>
      <c r="Q1975" s="21"/>
      <c r="R1975" s="21"/>
      <c r="S1975" s="21"/>
    </row>
    <row r="1976" spans="9:19" customFormat="1" x14ac:dyDescent="0.2">
      <c r="I1976" s="21"/>
      <c r="J1976" s="21"/>
      <c r="K1976" s="21"/>
      <c r="L1976" s="21"/>
      <c r="M1976" s="21"/>
      <c r="N1976" s="21"/>
      <c r="O1976" s="21"/>
      <c r="P1976" s="21"/>
      <c r="Q1976" s="21"/>
      <c r="R1976" s="21"/>
      <c r="S1976" s="21"/>
    </row>
    <row r="1977" spans="9:19" customFormat="1" x14ac:dyDescent="0.2">
      <c r="I1977" s="21"/>
      <c r="J1977" s="21"/>
      <c r="K1977" s="21"/>
      <c r="L1977" s="21"/>
      <c r="M1977" s="21"/>
      <c r="N1977" s="21"/>
      <c r="O1977" s="21"/>
      <c r="P1977" s="21"/>
      <c r="Q1977" s="21"/>
      <c r="R1977" s="21"/>
      <c r="S1977" s="21"/>
    </row>
    <row r="1978" spans="9:19" customFormat="1" x14ac:dyDescent="0.2">
      <c r="I1978" s="21"/>
      <c r="J1978" s="21"/>
      <c r="K1978" s="21"/>
      <c r="L1978" s="21"/>
      <c r="M1978" s="21"/>
      <c r="N1978" s="21"/>
      <c r="O1978" s="21"/>
      <c r="P1978" s="21"/>
      <c r="Q1978" s="21"/>
      <c r="R1978" s="21"/>
      <c r="S1978" s="21"/>
    </row>
    <row r="1979" spans="9:19" customFormat="1" x14ac:dyDescent="0.2">
      <c r="I1979" s="21"/>
      <c r="J1979" s="21"/>
      <c r="K1979" s="21"/>
      <c r="L1979" s="21"/>
      <c r="M1979" s="21"/>
      <c r="N1979" s="21"/>
      <c r="O1979" s="21"/>
      <c r="P1979" s="21"/>
      <c r="Q1979" s="21"/>
      <c r="R1979" s="21"/>
      <c r="S1979" s="21"/>
    </row>
    <row r="1980" spans="9:19" customFormat="1" x14ac:dyDescent="0.2">
      <c r="I1980" s="21"/>
      <c r="J1980" s="21"/>
      <c r="K1980" s="21"/>
      <c r="L1980" s="21"/>
      <c r="M1980" s="21"/>
      <c r="N1980" s="21"/>
      <c r="O1980" s="21"/>
      <c r="P1980" s="21"/>
      <c r="Q1980" s="21"/>
      <c r="R1980" s="21"/>
      <c r="S1980" s="21"/>
    </row>
    <row r="1981" spans="9:19" customFormat="1" x14ac:dyDescent="0.2">
      <c r="I1981" s="21"/>
      <c r="J1981" s="21"/>
      <c r="K1981" s="21"/>
      <c r="L1981" s="21"/>
      <c r="M1981" s="21"/>
      <c r="N1981" s="21"/>
      <c r="O1981" s="21"/>
      <c r="P1981" s="21"/>
      <c r="Q1981" s="21"/>
      <c r="R1981" s="21"/>
      <c r="S1981" s="21"/>
    </row>
    <row r="1982" spans="9:19" customFormat="1" x14ac:dyDescent="0.2">
      <c r="I1982" s="21"/>
      <c r="J1982" s="21"/>
      <c r="K1982" s="21"/>
      <c r="L1982" s="21"/>
      <c r="M1982" s="21"/>
      <c r="N1982" s="21"/>
      <c r="O1982" s="21"/>
      <c r="P1982" s="21"/>
      <c r="Q1982" s="21"/>
      <c r="R1982" s="21"/>
      <c r="S1982" s="21"/>
    </row>
    <row r="1983" spans="9:19" customFormat="1" x14ac:dyDescent="0.2">
      <c r="I1983" s="21"/>
      <c r="J1983" s="21"/>
      <c r="K1983" s="21"/>
      <c r="L1983" s="21"/>
      <c r="M1983" s="21"/>
      <c r="N1983" s="21"/>
      <c r="O1983" s="21"/>
      <c r="P1983" s="21"/>
      <c r="Q1983" s="21"/>
      <c r="R1983" s="21"/>
      <c r="S1983" s="21"/>
    </row>
    <row r="1984" spans="9:19" customFormat="1" x14ac:dyDescent="0.2">
      <c r="I1984" s="21"/>
      <c r="J1984" s="21"/>
      <c r="K1984" s="21"/>
      <c r="L1984" s="21"/>
      <c r="M1984" s="21"/>
      <c r="N1984" s="21"/>
      <c r="O1984" s="21"/>
      <c r="P1984" s="21"/>
      <c r="Q1984" s="21"/>
      <c r="R1984" s="21"/>
      <c r="S1984" s="21"/>
    </row>
    <row r="1985" spans="9:19" customFormat="1" x14ac:dyDescent="0.2">
      <c r="I1985" s="21"/>
      <c r="J1985" s="21"/>
      <c r="K1985" s="21"/>
      <c r="L1985" s="21"/>
      <c r="M1985" s="21"/>
      <c r="N1985" s="21"/>
      <c r="O1985" s="21"/>
      <c r="P1985" s="21"/>
      <c r="Q1985" s="21"/>
      <c r="R1985" s="21"/>
      <c r="S1985" s="21"/>
    </row>
    <row r="1986" spans="9:19" customFormat="1" x14ac:dyDescent="0.2">
      <c r="I1986" s="21"/>
      <c r="J1986" s="21"/>
      <c r="K1986" s="21"/>
      <c r="L1986" s="21"/>
      <c r="M1986" s="21"/>
      <c r="N1986" s="21"/>
      <c r="O1986" s="21"/>
      <c r="P1986" s="21"/>
      <c r="Q1986" s="21"/>
      <c r="R1986" s="21"/>
      <c r="S1986" s="21"/>
    </row>
    <row r="1987" spans="9:19" customFormat="1" x14ac:dyDescent="0.2">
      <c r="I1987" s="21"/>
      <c r="J1987" s="21"/>
      <c r="K1987" s="21"/>
      <c r="L1987" s="21"/>
      <c r="M1987" s="21"/>
      <c r="N1987" s="21"/>
      <c r="O1987" s="21"/>
      <c r="P1987" s="21"/>
      <c r="Q1987" s="21"/>
      <c r="R1987" s="21"/>
      <c r="S1987" s="21"/>
    </row>
    <row r="1988" spans="9:19" customFormat="1" x14ac:dyDescent="0.2">
      <c r="I1988" s="21"/>
      <c r="J1988" s="21"/>
      <c r="K1988" s="21"/>
      <c r="L1988" s="21"/>
      <c r="M1988" s="21"/>
      <c r="N1988" s="21"/>
      <c r="O1988" s="21"/>
      <c r="P1988" s="21"/>
      <c r="Q1988" s="21"/>
      <c r="R1988" s="21"/>
      <c r="S1988" s="21"/>
    </row>
    <row r="1989" spans="9:19" customFormat="1" x14ac:dyDescent="0.2">
      <c r="I1989" s="21"/>
      <c r="J1989" s="21"/>
      <c r="K1989" s="21"/>
      <c r="L1989" s="21"/>
      <c r="M1989" s="21"/>
      <c r="N1989" s="21"/>
      <c r="O1989" s="21"/>
      <c r="P1989" s="21"/>
      <c r="Q1989" s="21"/>
      <c r="R1989" s="21"/>
      <c r="S1989" s="21"/>
    </row>
    <row r="1990" spans="9:19" customFormat="1" x14ac:dyDescent="0.2">
      <c r="I1990" s="21"/>
      <c r="J1990" s="21"/>
      <c r="K1990" s="21"/>
      <c r="L1990" s="21"/>
      <c r="M1990" s="21"/>
      <c r="N1990" s="21"/>
      <c r="O1990" s="21"/>
      <c r="P1990" s="21"/>
      <c r="Q1990" s="21"/>
      <c r="R1990" s="21"/>
      <c r="S1990" s="21"/>
    </row>
    <row r="1991" spans="9:19" customFormat="1" x14ac:dyDescent="0.2">
      <c r="I1991" s="21"/>
      <c r="J1991" s="21"/>
      <c r="K1991" s="21"/>
      <c r="L1991" s="21"/>
      <c r="M1991" s="21"/>
      <c r="N1991" s="21"/>
      <c r="O1991" s="21"/>
      <c r="P1991" s="21"/>
      <c r="Q1991" s="21"/>
      <c r="R1991" s="21"/>
      <c r="S1991" s="21"/>
    </row>
    <row r="1992" spans="9:19" customFormat="1" x14ac:dyDescent="0.2">
      <c r="I1992" s="21"/>
      <c r="J1992" s="21"/>
      <c r="K1992" s="21"/>
      <c r="L1992" s="21"/>
      <c r="M1992" s="21"/>
      <c r="N1992" s="21"/>
      <c r="O1992" s="21"/>
      <c r="P1992" s="21"/>
      <c r="Q1992" s="21"/>
      <c r="R1992" s="21"/>
      <c r="S1992" s="21"/>
    </row>
    <row r="1993" spans="9:19" customFormat="1" x14ac:dyDescent="0.2">
      <c r="I1993" s="21"/>
      <c r="J1993" s="21"/>
      <c r="K1993" s="21"/>
      <c r="L1993" s="21"/>
      <c r="M1993" s="21"/>
      <c r="N1993" s="21"/>
      <c r="O1993" s="21"/>
      <c r="P1993" s="21"/>
      <c r="Q1993" s="21"/>
      <c r="R1993" s="21"/>
      <c r="S1993" s="21"/>
    </row>
    <row r="1994" spans="9:19" customFormat="1" x14ac:dyDescent="0.2">
      <c r="I1994" s="21"/>
      <c r="J1994" s="21"/>
      <c r="K1994" s="21"/>
      <c r="L1994" s="21"/>
      <c r="M1994" s="21"/>
      <c r="N1994" s="21"/>
      <c r="O1994" s="21"/>
      <c r="P1994" s="21"/>
      <c r="Q1994" s="21"/>
      <c r="R1994" s="21"/>
      <c r="S1994" s="21"/>
    </row>
    <row r="1995" spans="9:19" customFormat="1" x14ac:dyDescent="0.2">
      <c r="I1995" s="21"/>
      <c r="J1995" s="21"/>
      <c r="K1995" s="21"/>
      <c r="L1995" s="21"/>
      <c r="M1995" s="21"/>
      <c r="N1995" s="21"/>
      <c r="O1995" s="21"/>
      <c r="P1995" s="21"/>
      <c r="Q1995" s="21"/>
      <c r="R1995" s="21"/>
      <c r="S1995" s="21"/>
    </row>
    <row r="1996" spans="9:19" customFormat="1" x14ac:dyDescent="0.2">
      <c r="I1996" s="21"/>
      <c r="J1996" s="21"/>
      <c r="K1996" s="21"/>
      <c r="L1996" s="21"/>
      <c r="M1996" s="21"/>
      <c r="N1996" s="21"/>
      <c r="O1996" s="21"/>
      <c r="P1996" s="21"/>
      <c r="Q1996" s="21"/>
      <c r="R1996" s="21"/>
      <c r="S1996" s="21"/>
    </row>
    <row r="1997" spans="9:19" customFormat="1" x14ac:dyDescent="0.2">
      <c r="I1997" s="21"/>
      <c r="J1997" s="21"/>
      <c r="K1997" s="21"/>
      <c r="L1997" s="21"/>
      <c r="M1997" s="21"/>
      <c r="N1997" s="21"/>
      <c r="O1997" s="21"/>
      <c r="P1997" s="21"/>
      <c r="Q1997" s="21"/>
      <c r="R1997" s="21"/>
      <c r="S1997" s="21"/>
    </row>
    <row r="1998" spans="9:19" customFormat="1" x14ac:dyDescent="0.2">
      <c r="I1998" s="21"/>
      <c r="J1998" s="21"/>
      <c r="K1998" s="21"/>
      <c r="L1998" s="21"/>
      <c r="M1998" s="21"/>
      <c r="N1998" s="21"/>
      <c r="O1998" s="21"/>
      <c r="P1998" s="21"/>
      <c r="Q1998" s="21"/>
      <c r="R1998" s="21"/>
      <c r="S1998" s="21"/>
    </row>
    <row r="1999" spans="9:19" customFormat="1" x14ac:dyDescent="0.2">
      <c r="I1999" s="21"/>
      <c r="J1999" s="21"/>
      <c r="K1999" s="21"/>
      <c r="L1999" s="21"/>
      <c r="M1999" s="21"/>
      <c r="N1999" s="21"/>
      <c r="O1999" s="21"/>
      <c r="P1999" s="21"/>
      <c r="Q1999" s="21"/>
      <c r="R1999" s="21"/>
      <c r="S1999" s="21"/>
    </row>
    <row r="2000" spans="9:19" customFormat="1" x14ac:dyDescent="0.2">
      <c r="I2000" s="21"/>
      <c r="J2000" s="21"/>
      <c r="K2000" s="21"/>
      <c r="L2000" s="21"/>
      <c r="M2000" s="21"/>
      <c r="N2000" s="21"/>
      <c r="O2000" s="21"/>
      <c r="P2000" s="21"/>
      <c r="Q2000" s="21"/>
      <c r="R2000" s="21"/>
      <c r="S2000" s="21"/>
    </row>
    <row r="2001" spans="9:19" customFormat="1" x14ac:dyDescent="0.2">
      <c r="I2001" s="21"/>
      <c r="J2001" s="21"/>
      <c r="K2001" s="21"/>
      <c r="L2001" s="21"/>
      <c r="M2001" s="21"/>
      <c r="N2001" s="21"/>
      <c r="O2001" s="21"/>
      <c r="P2001" s="21"/>
      <c r="Q2001" s="21"/>
      <c r="R2001" s="21"/>
      <c r="S2001" s="21"/>
    </row>
    <row r="2002" spans="9:19" customFormat="1" x14ac:dyDescent="0.2">
      <c r="I2002" s="21"/>
      <c r="J2002" s="21"/>
      <c r="K2002" s="21"/>
      <c r="L2002" s="21"/>
      <c r="M2002" s="21"/>
      <c r="N2002" s="21"/>
      <c r="O2002" s="21"/>
      <c r="P2002" s="21"/>
      <c r="Q2002" s="21"/>
      <c r="R2002" s="21"/>
      <c r="S2002" s="21"/>
    </row>
    <row r="2003" spans="9:19" customFormat="1" x14ac:dyDescent="0.2">
      <c r="I2003" s="21"/>
      <c r="J2003" s="21"/>
      <c r="K2003" s="21"/>
      <c r="L2003" s="21"/>
      <c r="M2003" s="21"/>
      <c r="N2003" s="21"/>
      <c r="O2003" s="21"/>
      <c r="P2003" s="21"/>
      <c r="Q2003" s="21"/>
      <c r="R2003" s="21"/>
      <c r="S2003" s="21"/>
    </row>
    <row r="2004" spans="9:19" customFormat="1" x14ac:dyDescent="0.2">
      <c r="I2004" s="21"/>
      <c r="J2004" s="21"/>
      <c r="K2004" s="21"/>
      <c r="L2004" s="21"/>
      <c r="M2004" s="21"/>
      <c r="N2004" s="21"/>
      <c r="O2004" s="21"/>
      <c r="P2004" s="21"/>
      <c r="Q2004" s="21"/>
      <c r="R2004" s="21"/>
      <c r="S2004" s="21"/>
    </row>
    <row r="2005" spans="9:19" customFormat="1" x14ac:dyDescent="0.2">
      <c r="I2005" s="21"/>
      <c r="J2005" s="21"/>
      <c r="K2005" s="21"/>
      <c r="L2005" s="21"/>
      <c r="M2005" s="21"/>
      <c r="N2005" s="21"/>
      <c r="O2005" s="21"/>
      <c r="P2005" s="21"/>
      <c r="Q2005" s="21"/>
      <c r="R2005" s="21"/>
      <c r="S2005" s="21"/>
    </row>
    <row r="2006" spans="9:19" customFormat="1" x14ac:dyDescent="0.2">
      <c r="I2006" s="21"/>
      <c r="J2006" s="21"/>
      <c r="K2006" s="21"/>
      <c r="L2006" s="21"/>
      <c r="M2006" s="21"/>
      <c r="N2006" s="21"/>
      <c r="O2006" s="21"/>
      <c r="P2006" s="21"/>
      <c r="Q2006" s="21"/>
      <c r="R2006" s="21"/>
      <c r="S2006" s="21"/>
    </row>
    <row r="2007" spans="9:19" customFormat="1" x14ac:dyDescent="0.2">
      <c r="I2007" s="21"/>
      <c r="J2007" s="21"/>
      <c r="K2007" s="21"/>
      <c r="L2007" s="21"/>
      <c r="M2007" s="21"/>
      <c r="N2007" s="21"/>
      <c r="O2007" s="21"/>
      <c r="P2007" s="21"/>
      <c r="Q2007" s="21"/>
      <c r="R2007" s="21"/>
      <c r="S2007" s="21"/>
    </row>
    <row r="2008" spans="9:19" customFormat="1" x14ac:dyDescent="0.2">
      <c r="I2008" s="21"/>
      <c r="J2008" s="21"/>
      <c r="K2008" s="21"/>
      <c r="L2008" s="21"/>
      <c r="M2008" s="21"/>
      <c r="N2008" s="21"/>
      <c r="O2008" s="21"/>
      <c r="P2008" s="21"/>
      <c r="Q2008" s="21"/>
      <c r="R2008" s="21"/>
      <c r="S2008" s="21"/>
    </row>
    <row r="2009" spans="9:19" customFormat="1" x14ac:dyDescent="0.2">
      <c r="I2009" s="21"/>
      <c r="J2009" s="21"/>
      <c r="K2009" s="21"/>
      <c r="L2009" s="21"/>
      <c r="M2009" s="21"/>
      <c r="N2009" s="21"/>
      <c r="O2009" s="21"/>
      <c r="P2009" s="21"/>
      <c r="Q2009" s="21"/>
      <c r="R2009" s="21"/>
      <c r="S2009" s="21"/>
    </row>
    <row r="2010" spans="9:19" customFormat="1" x14ac:dyDescent="0.2">
      <c r="I2010" s="21"/>
      <c r="J2010" s="21"/>
      <c r="K2010" s="21"/>
      <c r="L2010" s="21"/>
      <c r="M2010" s="21"/>
      <c r="N2010" s="21"/>
      <c r="O2010" s="21"/>
      <c r="P2010" s="21"/>
      <c r="Q2010" s="21"/>
      <c r="R2010" s="21"/>
      <c r="S2010" s="21"/>
    </row>
    <row r="2011" spans="9:19" customFormat="1" x14ac:dyDescent="0.2">
      <c r="I2011" s="21"/>
      <c r="J2011" s="21"/>
      <c r="K2011" s="21"/>
      <c r="L2011" s="21"/>
      <c r="M2011" s="21"/>
      <c r="N2011" s="21"/>
      <c r="O2011" s="21"/>
      <c r="P2011" s="21"/>
      <c r="Q2011" s="21"/>
      <c r="R2011" s="21"/>
      <c r="S2011" s="21"/>
    </row>
    <row r="2012" spans="9:19" customFormat="1" x14ac:dyDescent="0.2">
      <c r="I2012" s="21"/>
      <c r="J2012" s="21"/>
      <c r="K2012" s="21"/>
      <c r="L2012" s="21"/>
      <c r="M2012" s="21"/>
      <c r="N2012" s="21"/>
      <c r="O2012" s="21"/>
      <c r="P2012" s="21"/>
      <c r="Q2012" s="21"/>
      <c r="R2012" s="21"/>
      <c r="S2012" s="21"/>
    </row>
    <row r="2013" spans="9:19" customFormat="1" x14ac:dyDescent="0.2">
      <c r="I2013" s="21"/>
      <c r="J2013" s="21"/>
      <c r="K2013" s="21"/>
      <c r="L2013" s="21"/>
      <c r="M2013" s="21"/>
      <c r="N2013" s="21"/>
      <c r="O2013" s="21"/>
      <c r="P2013" s="21"/>
      <c r="Q2013" s="21"/>
      <c r="R2013" s="21"/>
      <c r="S2013" s="21"/>
    </row>
    <row r="2014" spans="9:19" customFormat="1" x14ac:dyDescent="0.2">
      <c r="I2014" s="21"/>
      <c r="J2014" s="21"/>
      <c r="K2014" s="21"/>
      <c r="L2014" s="21"/>
      <c r="M2014" s="21"/>
      <c r="N2014" s="21"/>
      <c r="O2014" s="21"/>
      <c r="P2014" s="21"/>
      <c r="Q2014" s="21"/>
      <c r="R2014" s="21"/>
      <c r="S2014" s="21"/>
    </row>
    <row r="2015" spans="9:19" customFormat="1" x14ac:dyDescent="0.2">
      <c r="I2015" s="21"/>
      <c r="J2015" s="21"/>
      <c r="K2015" s="21"/>
      <c r="L2015" s="21"/>
      <c r="M2015" s="21"/>
      <c r="N2015" s="21"/>
      <c r="O2015" s="21"/>
      <c r="P2015" s="21"/>
      <c r="Q2015" s="21"/>
      <c r="R2015" s="21"/>
      <c r="S2015" s="21"/>
    </row>
    <row r="2016" spans="9:19" customFormat="1" x14ac:dyDescent="0.2">
      <c r="I2016" s="21"/>
      <c r="J2016" s="21"/>
      <c r="K2016" s="21"/>
      <c r="L2016" s="21"/>
      <c r="M2016" s="21"/>
      <c r="N2016" s="21"/>
      <c r="O2016" s="21"/>
      <c r="P2016" s="21"/>
      <c r="Q2016" s="21"/>
      <c r="R2016" s="21"/>
      <c r="S2016" s="21"/>
    </row>
    <row r="2017" spans="9:19" customFormat="1" x14ac:dyDescent="0.2">
      <c r="I2017" s="21"/>
      <c r="J2017" s="21"/>
      <c r="K2017" s="21"/>
      <c r="L2017" s="21"/>
      <c r="M2017" s="21"/>
      <c r="N2017" s="21"/>
      <c r="O2017" s="21"/>
      <c r="P2017" s="21"/>
      <c r="Q2017" s="21"/>
      <c r="R2017" s="21"/>
      <c r="S2017" s="21"/>
    </row>
    <row r="2018" spans="9:19" customFormat="1" x14ac:dyDescent="0.2">
      <c r="I2018" s="21"/>
      <c r="J2018" s="21"/>
      <c r="K2018" s="21"/>
      <c r="L2018" s="21"/>
      <c r="M2018" s="21"/>
      <c r="N2018" s="21"/>
      <c r="O2018" s="21"/>
      <c r="P2018" s="21"/>
      <c r="Q2018" s="21"/>
      <c r="R2018" s="21"/>
      <c r="S2018" s="21"/>
    </row>
    <row r="2019" spans="9:19" customFormat="1" x14ac:dyDescent="0.2">
      <c r="I2019" s="21"/>
      <c r="J2019" s="21"/>
      <c r="K2019" s="21"/>
      <c r="L2019" s="21"/>
      <c r="M2019" s="21"/>
      <c r="N2019" s="21"/>
      <c r="O2019" s="21"/>
      <c r="P2019" s="21"/>
      <c r="Q2019" s="21"/>
      <c r="R2019" s="21"/>
      <c r="S2019" s="21"/>
    </row>
    <row r="2020" spans="9:19" customFormat="1" x14ac:dyDescent="0.2">
      <c r="I2020" s="21"/>
      <c r="J2020" s="21"/>
      <c r="K2020" s="21"/>
      <c r="L2020" s="21"/>
      <c r="M2020" s="21"/>
      <c r="N2020" s="21"/>
      <c r="O2020" s="21"/>
      <c r="P2020" s="21"/>
      <c r="Q2020" s="21"/>
      <c r="R2020" s="21"/>
      <c r="S2020" s="21"/>
    </row>
    <row r="2021" spans="9:19" customFormat="1" x14ac:dyDescent="0.2">
      <c r="I2021" s="21"/>
      <c r="J2021" s="21"/>
      <c r="K2021" s="21"/>
      <c r="L2021" s="21"/>
      <c r="M2021" s="21"/>
      <c r="N2021" s="21"/>
      <c r="O2021" s="21"/>
      <c r="P2021" s="21"/>
      <c r="Q2021" s="21"/>
      <c r="R2021" s="21"/>
      <c r="S2021" s="21"/>
    </row>
    <row r="2022" spans="9:19" customFormat="1" x14ac:dyDescent="0.2">
      <c r="I2022" s="21"/>
      <c r="J2022" s="21"/>
      <c r="K2022" s="21"/>
      <c r="L2022" s="21"/>
      <c r="M2022" s="21"/>
      <c r="N2022" s="21"/>
      <c r="O2022" s="21"/>
      <c r="P2022" s="21"/>
      <c r="Q2022" s="21"/>
      <c r="R2022" s="21"/>
      <c r="S2022" s="21"/>
    </row>
    <row r="2023" spans="9:19" customFormat="1" x14ac:dyDescent="0.2">
      <c r="I2023" s="21"/>
      <c r="J2023" s="21"/>
      <c r="K2023" s="21"/>
      <c r="L2023" s="21"/>
      <c r="M2023" s="21"/>
      <c r="N2023" s="21"/>
      <c r="O2023" s="21"/>
      <c r="P2023" s="21"/>
      <c r="Q2023" s="21"/>
      <c r="R2023" s="21"/>
      <c r="S2023" s="21"/>
    </row>
    <row r="2024" spans="9:19" customFormat="1" x14ac:dyDescent="0.2">
      <c r="I2024" s="21"/>
      <c r="J2024" s="21"/>
      <c r="K2024" s="21"/>
      <c r="L2024" s="21"/>
      <c r="M2024" s="21"/>
      <c r="N2024" s="21"/>
      <c r="O2024" s="21"/>
      <c r="P2024" s="21"/>
      <c r="Q2024" s="21"/>
      <c r="R2024" s="21"/>
      <c r="S2024" s="21"/>
    </row>
    <row r="2025" spans="9:19" customFormat="1" x14ac:dyDescent="0.2">
      <c r="I2025" s="21"/>
      <c r="J2025" s="21"/>
      <c r="K2025" s="21"/>
      <c r="L2025" s="21"/>
      <c r="M2025" s="21"/>
      <c r="N2025" s="21"/>
      <c r="O2025" s="21"/>
      <c r="P2025" s="21"/>
      <c r="Q2025" s="21"/>
      <c r="R2025" s="21"/>
      <c r="S2025" s="21"/>
    </row>
    <row r="2026" spans="9:19" customFormat="1" x14ac:dyDescent="0.2">
      <c r="I2026" s="21"/>
      <c r="J2026" s="21"/>
      <c r="K2026" s="21"/>
      <c r="L2026" s="21"/>
      <c r="M2026" s="21"/>
      <c r="N2026" s="21"/>
      <c r="O2026" s="21"/>
      <c r="P2026" s="21"/>
      <c r="Q2026" s="21"/>
      <c r="R2026" s="21"/>
      <c r="S2026" s="21"/>
    </row>
    <row r="2027" spans="9:19" customFormat="1" x14ac:dyDescent="0.2">
      <c r="I2027" s="21"/>
      <c r="J2027" s="21"/>
      <c r="K2027" s="21"/>
      <c r="L2027" s="21"/>
      <c r="M2027" s="21"/>
      <c r="N2027" s="21"/>
      <c r="O2027" s="21"/>
      <c r="P2027" s="21"/>
      <c r="Q2027" s="21"/>
      <c r="R2027" s="21"/>
      <c r="S2027" s="21"/>
    </row>
    <row r="2028" spans="9:19" customFormat="1" x14ac:dyDescent="0.2">
      <c r="I2028" s="21"/>
      <c r="J2028" s="21"/>
      <c r="K2028" s="21"/>
      <c r="L2028" s="21"/>
      <c r="M2028" s="21"/>
      <c r="N2028" s="21"/>
      <c r="O2028" s="21"/>
      <c r="P2028" s="21"/>
      <c r="Q2028" s="21"/>
      <c r="R2028" s="21"/>
      <c r="S2028" s="21"/>
    </row>
    <row r="2029" spans="9:19" customFormat="1" x14ac:dyDescent="0.2">
      <c r="I2029" s="21"/>
      <c r="J2029" s="21"/>
      <c r="K2029" s="21"/>
      <c r="L2029" s="21"/>
      <c r="M2029" s="21"/>
      <c r="N2029" s="21"/>
      <c r="O2029" s="21"/>
      <c r="P2029" s="21"/>
      <c r="Q2029" s="21"/>
      <c r="R2029" s="21"/>
      <c r="S2029" s="21"/>
    </row>
    <row r="2030" spans="9:19" customFormat="1" x14ac:dyDescent="0.2">
      <c r="I2030" s="21"/>
      <c r="J2030" s="21"/>
      <c r="K2030" s="21"/>
      <c r="L2030" s="21"/>
      <c r="M2030" s="21"/>
      <c r="N2030" s="21"/>
      <c r="O2030" s="21"/>
      <c r="P2030" s="21"/>
      <c r="Q2030" s="21"/>
      <c r="R2030" s="21"/>
      <c r="S2030" s="21"/>
    </row>
    <row r="2031" spans="9:19" customFormat="1" x14ac:dyDescent="0.2">
      <c r="I2031" s="21"/>
      <c r="J2031" s="21"/>
      <c r="K2031" s="21"/>
      <c r="L2031" s="21"/>
      <c r="M2031" s="21"/>
      <c r="N2031" s="21"/>
      <c r="O2031" s="21"/>
      <c r="P2031" s="21"/>
      <c r="Q2031" s="21"/>
      <c r="R2031" s="21"/>
      <c r="S2031" s="21"/>
    </row>
    <row r="2032" spans="9:19" customFormat="1" x14ac:dyDescent="0.2">
      <c r="I2032" s="21"/>
      <c r="J2032" s="21"/>
      <c r="K2032" s="21"/>
      <c r="L2032" s="21"/>
      <c r="M2032" s="21"/>
      <c r="N2032" s="21"/>
      <c r="O2032" s="21"/>
      <c r="P2032" s="21"/>
      <c r="Q2032" s="21"/>
      <c r="R2032" s="21"/>
      <c r="S2032" s="21"/>
    </row>
    <row r="2033" spans="9:19" customFormat="1" x14ac:dyDescent="0.2">
      <c r="I2033" s="21"/>
      <c r="J2033" s="21"/>
      <c r="K2033" s="21"/>
      <c r="L2033" s="21"/>
      <c r="M2033" s="21"/>
      <c r="N2033" s="21"/>
      <c r="O2033" s="21"/>
      <c r="P2033" s="21"/>
      <c r="Q2033" s="21"/>
      <c r="R2033" s="21"/>
      <c r="S2033" s="21"/>
    </row>
    <row r="2034" spans="9:19" customFormat="1" x14ac:dyDescent="0.2">
      <c r="I2034" s="21"/>
      <c r="J2034" s="21"/>
      <c r="K2034" s="21"/>
      <c r="L2034" s="21"/>
      <c r="M2034" s="21"/>
      <c r="N2034" s="21"/>
      <c r="O2034" s="21"/>
      <c r="P2034" s="21"/>
      <c r="Q2034" s="21"/>
      <c r="R2034" s="21"/>
      <c r="S2034" s="21"/>
    </row>
    <row r="2035" spans="9:19" customFormat="1" x14ac:dyDescent="0.2">
      <c r="I2035" s="21"/>
      <c r="J2035" s="21"/>
      <c r="K2035" s="21"/>
      <c r="L2035" s="21"/>
      <c r="M2035" s="21"/>
      <c r="N2035" s="21"/>
      <c r="O2035" s="21"/>
      <c r="P2035" s="21"/>
      <c r="Q2035" s="21"/>
      <c r="R2035" s="21"/>
      <c r="S2035" s="21"/>
    </row>
    <row r="2036" spans="9:19" customFormat="1" x14ac:dyDescent="0.2">
      <c r="I2036" s="21"/>
      <c r="J2036" s="21"/>
      <c r="K2036" s="21"/>
      <c r="L2036" s="21"/>
      <c r="M2036" s="21"/>
      <c r="N2036" s="21"/>
      <c r="O2036" s="21"/>
      <c r="P2036" s="21"/>
      <c r="Q2036" s="21"/>
      <c r="R2036" s="21"/>
      <c r="S2036" s="21"/>
    </row>
    <row r="2037" spans="9:19" customFormat="1" x14ac:dyDescent="0.2">
      <c r="I2037" s="21"/>
      <c r="J2037" s="21"/>
      <c r="K2037" s="21"/>
      <c r="L2037" s="21"/>
      <c r="M2037" s="21"/>
      <c r="N2037" s="21"/>
      <c r="O2037" s="21"/>
      <c r="P2037" s="21"/>
      <c r="Q2037" s="21"/>
      <c r="R2037" s="21"/>
      <c r="S2037" s="21"/>
    </row>
    <row r="2038" spans="9:19" customFormat="1" x14ac:dyDescent="0.2">
      <c r="I2038" s="21"/>
      <c r="J2038" s="21"/>
      <c r="K2038" s="21"/>
      <c r="L2038" s="21"/>
      <c r="M2038" s="21"/>
      <c r="N2038" s="21"/>
      <c r="O2038" s="21"/>
      <c r="P2038" s="21"/>
      <c r="Q2038" s="21"/>
      <c r="R2038" s="21"/>
      <c r="S2038" s="21"/>
    </row>
    <row r="2039" spans="9:19" customFormat="1" x14ac:dyDescent="0.2">
      <c r="I2039" s="21"/>
      <c r="J2039" s="21"/>
      <c r="K2039" s="21"/>
      <c r="L2039" s="21"/>
      <c r="M2039" s="21"/>
      <c r="N2039" s="21"/>
      <c r="O2039" s="21"/>
      <c r="P2039" s="21"/>
      <c r="Q2039" s="21"/>
      <c r="R2039" s="21"/>
      <c r="S2039" s="21"/>
    </row>
    <row r="2040" spans="9:19" customFormat="1" x14ac:dyDescent="0.2">
      <c r="I2040" s="21"/>
      <c r="J2040" s="21"/>
      <c r="K2040" s="21"/>
      <c r="L2040" s="21"/>
      <c r="M2040" s="21"/>
      <c r="N2040" s="21"/>
      <c r="O2040" s="21"/>
      <c r="P2040" s="21"/>
      <c r="Q2040" s="21"/>
      <c r="R2040" s="21"/>
      <c r="S2040" s="21"/>
    </row>
    <row r="2041" spans="9:19" customFormat="1" x14ac:dyDescent="0.2">
      <c r="I2041" s="21"/>
      <c r="J2041" s="21"/>
      <c r="K2041" s="21"/>
      <c r="L2041" s="21"/>
      <c r="M2041" s="21"/>
      <c r="N2041" s="21"/>
      <c r="O2041" s="21"/>
      <c r="P2041" s="21"/>
      <c r="Q2041" s="21"/>
      <c r="R2041" s="21"/>
      <c r="S2041" s="21"/>
    </row>
    <row r="2042" spans="9:19" customFormat="1" x14ac:dyDescent="0.2">
      <c r="I2042" s="21"/>
      <c r="J2042" s="21"/>
      <c r="K2042" s="21"/>
      <c r="L2042" s="21"/>
      <c r="M2042" s="21"/>
      <c r="N2042" s="21"/>
      <c r="O2042" s="21"/>
      <c r="P2042" s="21"/>
      <c r="Q2042" s="21"/>
      <c r="R2042" s="21"/>
      <c r="S2042" s="21"/>
    </row>
    <row r="2043" spans="9:19" customFormat="1" x14ac:dyDescent="0.2">
      <c r="I2043" s="21"/>
      <c r="J2043" s="21"/>
      <c r="K2043" s="21"/>
      <c r="L2043" s="21"/>
      <c r="M2043" s="21"/>
      <c r="N2043" s="21"/>
      <c r="O2043" s="21"/>
      <c r="P2043" s="21"/>
      <c r="Q2043" s="21"/>
      <c r="R2043" s="21"/>
      <c r="S2043" s="21"/>
    </row>
    <row r="2044" spans="9:19" customFormat="1" x14ac:dyDescent="0.2">
      <c r="I2044" s="21"/>
      <c r="J2044" s="21"/>
      <c r="K2044" s="21"/>
      <c r="L2044" s="21"/>
      <c r="M2044" s="21"/>
      <c r="N2044" s="21"/>
      <c r="O2044" s="21"/>
      <c r="P2044" s="21"/>
      <c r="Q2044" s="21"/>
      <c r="R2044" s="21"/>
      <c r="S2044" s="21"/>
    </row>
    <row r="2045" spans="9:19" customFormat="1" x14ac:dyDescent="0.2">
      <c r="I2045" s="21"/>
      <c r="J2045" s="21"/>
      <c r="K2045" s="21"/>
      <c r="L2045" s="21"/>
      <c r="M2045" s="21"/>
      <c r="N2045" s="21"/>
      <c r="O2045" s="21"/>
      <c r="P2045" s="21"/>
      <c r="Q2045" s="21"/>
      <c r="R2045" s="21"/>
      <c r="S2045" s="21"/>
    </row>
    <row r="2046" spans="9:19" customFormat="1" x14ac:dyDescent="0.2">
      <c r="I2046" s="21"/>
      <c r="J2046" s="21"/>
      <c r="K2046" s="21"/>
      <c r="L2046" s="21"/>
      <c r="M2046" s="21"/>
      <c r="N2046" s="21"/>
      <c r="O2046" s="21"/>
      <c r="P2046" s="21"/>
      <c r="Q2046" s="21"/>
      <c r="R2046" s="21"/>
      <c r="S2046" s="21"/>
    </row>
    <row r="2047" spans="9:19" customFormat="1" x14ac:dyDescent="0.2">
      <c r="I2047" s="21"/>
      <c r="J2047" s="21"/>
      <c r="K2047" s="21"/>
      <c r="L2047" s="21"/>
      <c r="M2047" s="21"/>
      <c r="N2047" s="21"/>
      <c r="O2047" s="21"/>
      <c r="P2047" s="21"/>
      <c r="Q2047" s="21"/>
      <c r="R2047" s="21"/>
      <c r="S2047" s="21"/>
    </row>
    <row r="2048" spans="9:19" customFormat="1" x14ac:dyDescent="0.2">
      <c r="I2048" s="21"/>
      <c r="J2048" s="21"/>
      <c r="K2048" s="21"/>
      <c r="L2048" s="21"/>
      <c r="M2048" s="21"/>
      <c r="N2048" s="21"/>
      <c r="O2048" s="21"/>
      <c r="P2048" s="21"/>
      <c r="Q2048" s="21"/>
      <c r="R2048" s="21"/>
      <c r="S2048" s="21"/>
    </row>
    <row r="2049" spans="9:19" customFormat="1" x14ac:dyDescent="0.2">
      <c r="I2049" s="21"/>
      <c r="J2049" s="21"/>
      <c r="K2049" s="21"/>
      <c r="L2049" s="21"/>
      <c r="M2049" s="21"/>
      <c r="N2049" s="21"/>
      <c r="O2049" s="21"/>
      <c r="P2049" s="21"/>
      <c r="Q2049" s="21"/>
      <c r="R2049" s="21"/>
      <c r="S2049" s="21"/>
    </row>
    <row r="2050" spans="9:19" customFormat="1" x14ac:dyDescent="0.2">
      <c r="I2050" s="21"/>
      <c r="J2050" s="21"/>
      <c r="K2050" s="21"/>
      <c r="L2050" s="21"/>
      <c r="M2050" s="21"/>
      <c r="N2050" s="21"/>
      <c r="O2050" s="21"/>
      <c r="P2050" s="21"/>
      <c r="Q2050" s="21"/>
      <c r="R2050" s="21"/>
      <c r="S2050" s="21"/>
    </row>
    <row r="2051" spans="9:19" customFormat="1" x14ac:dyDescent="0.2">
      <c r="I2051" s="21"/>
      <c r="J2051" s="21"/>
      <c r="K2051" s="21"/>
      <c r="L2051" s="21"/>
      <c r="M2051" s="21"/>
      <c r="N2051" s="21"/>
      <c r="O2051" s="21"/>
      <c r="P2051" s="21"/>
      <c r="Q2051" s="21"/>
      <c r="R2051" s="21"/>
      <c r="S2051" s="21"/>
    </row>
    <row r="2052" spans="9:19" customFormat="1" x14ac:dyDescent="0.2">
      <c r="I2052" s="21"/>
      <c r="J2052" s="21"/>
      <c r="K2052" s="21"/>
      <c r="L2052" s="21"/>
      <c r="M2052" s="21"/>
      <c r="N2052" s="21"/>
      <c r="O2052" s="21"/>
      <c r="P2052" s="21"/>
      <c r="Q2052" s="21"/>
      <c r="R2052" s="21"/>
      <c r="S2052" s="21"/>
    </row>
    <row r="2053" spans="9:19" customFormat="1" x14ac:dyDescent="0.2">
      <c r="I2053" s="21"/>
      <c r="J2053" s="21"/>
      <c r="K2053" s="21"/>
      <c r="L2053" s="21"/>
      <c r="M2053" s="21"/>
      <c r="N2053" s="21"/>
      <c r="O2053" s="21"/>
      <c r="P2053" s="21"/>
      <c r="Q2053" s="21"/>
      <c r="R2053" s="21"/>
      <c r="S2053" s="21"/>
    </row>
    <row r="2054" spans="9:19" customFormat="1" x14ac:dyDescent="0.2">
      <c r="I2054" s="21"/>
      <c r="J2054" s="21"/>
      <c r="K2054" s="21"/>
      <c r="L2054" s="21"/>
      <c r="M2054" s="21"/>
      <c r="N2054" s="21"/>
      <c r="O2054" s="21"/>
      <c r="P2054" s="21"/>
      <c r="Q2054" s="21"/>
      <c r="R2054" s="21"/>
      <c r="S2054" s="21"/>
    </row>
    <row r="2055" spans="9:19" customFormat="1" x14ac:dyDescent="0.2">
      <c r="I2055" s="21"/>
      <c r="J2055" s="21"/>
      <c r="K2055" s="21"/>
      <c r="L2055" s="21"/>
      <c r="M2055" s="21"/>
      <c r="N2055" s="21"/>
      <c r="O2055" s="21"/>
      <c r="P2055" s="21"/>
      <c r="Q2055" s="21"/>
      <c r="R2055" s="21"/>
      <c r="S2055" s="21"/>
    </row>
    <row r="2056" spans="9:19" customFormat="1" x14ac:dyDescent="0.2">
      <c r="I2056" s="21"/>
      <c r="J2056" s="21"/>
      <c r="K2056" s="21"/>
      <c r="L2056" s="21"/>
      <c r="M2056" s="21"/>
      <c r="N2056" s="21"/>
      <c r="O2056" s="21"/>
      <c r="P2056" s="21"/>
      <c r="Q2056" s="21"/>
      <c r="R2056" s="21"/>
      <c r="S2056" s="21"/>
    </row>
    <row r="2057" spans="9:19" customFormat="1" x14ac:dyDescent="0.2">
      <c r="I2057" s="21"/>
      <c r="J2057" s="21"/>
      <c r="K2057" s="21"/>
      <c r="L2057" s="21"/>
      <c r="M2057" s="21"/>
      <c r="N2057" s="21"/>
      <c r="O2057" s="21"/>
      <c r="P2057" s="21"/>
      <c r="Q2057" s="21"/>
      <c r="R2057" s="21"/>
      <c r="S2057" s="21"/>
    </row>
    <row r="2058" spans="9:19" customFormat="1" x14ac:dyDescent="0.2">
      <c r="I2058" s="21"/>
      <c r="J2058" s="21"/>
      <c r="K2058" s="21"/>
      <c r="L2058" s="21"/>
      <c r="M2058" s="21"/>
      <c r="N2058" s="21"/>
      <c r="O2058" s="21"/>
      <c r="P2058" s="21"/>
      <c r="Q2058" s="21"/>
      <c r="R2058" s="21"/>
      <c r="S2058" s="21"/>
    </row>
    <row r="2059" spans="9:19" customFormat="1" x14ac:dyDescent="0.2">
      <c r="I2059" s="21"/>
      <c r="J2059" s="21"/>
      <c r="K2059" s="21"/>
      <c r="L2059" s="21"/>
      <c r="M2059" s="21"/>
      <c r="N2059" s="21"/>
      <c r="O2059" s="21"/>
      <c r="P2059" s="21"/>
      <c r="Q2059" s="21"/>
      <c r="R2059" s="21"/>
      <c r="S2059" s="21"/>
    </row>
    <row r="2060" spans="9:19" customFormat="1" x14ac:dyDescent="0.2">
      <c r="I2060" s="21"/>
      <c r="J2060" s="21"/>
      <c r="K2060" s="21"/>
      <c r="L2060" s="21"/>
      <c r="M2060" s="21"/>
      <c r="N2060" s="21"/>
      <c r="O2060" s="21"/>
      <c r="P2060" s="21"/>
      <c r="Q2060" s="21"/>
      <c r="R2060" s="21"/>
      <c r="S2060" s="21"/>
    </row>
    <row r="2061" spans="9:19" customFormat="1" x14ac:dyDescent="0.2">
      <c r="I2061" s="21"/>
      <c r="J2061" s="21"/>
      <c r="K2061" s="21"/>
      <c r="L2061" s="21"/>
      <c r="M2061" s="21"/>
      <c r="N2061" s="21"/>
      <c r="O2061" s="21"/>
      <c r="P2061" s="21"/>
      <c r="Q2061" s="21"/>
      <c r="R2061" s="21"/>
      <c r="S2061" s="21"/>
    </row>
    <row r="2062" spans="9:19" customFormat="1" x14ac:dyDescent="0.2">
      <c r="I2062" s="21"/>
      <c r="J2062" s="21"/>
      <c r="K2062" s="21"/>
      <c r="L2062" s="21"/>
      <c r="M2062" s="21"/>
      <c r="N2062" s="21"/>
      <c r="O2062" s="21"/>
      <c r="P2062" s="21"/>
      <c r="Q2062" s="21"/>
      <c r="R2062" s="21"/>
      <c r="S2062" s="21"/>
    </row>
    <row r="2063" spans="9:19" customFormat="1" x14ac:dyDescent="0.2">
      <c r="I2063" s="21"/>
      <c r="J2063" s="21"/>
      <c r="K2063" s="21"/>
      <c r="L2063" s="21"/>
      <c r="M2063" s="21"/>
      <c r="N2063" s="21"/>
      <c r="O2063" s="21"/>
      <c r="P2063" s="21"/>
      <c r="Q2063" s="21"/>
      <c r="R2063" s="21"/>
      <c r="S2063" s="21"/>
    </row>
    <row r="2064" spans="9:19" customFormat="1" x14ac:dyDescent="0.2">
      <c r="I2064" s="21"/>
      <c r="J2064" s="21"/>
      <c r="K2064" s="21"/>
      <c r="L2064" s="21"/>
      <c r="M2064" s="21"/>
      <c r="N2064" s="21"/>
      <c r="O2064" s="21"/>
      <c r="P2064" s="21"/>
      <c r="Q2064" s="21"/>
      <c r="R2064" s="21"/>
      <c r="S2064" s="21"/>
    </row>
    <row r="2065" spans="9:19" customFormat="1" x14ac:dyDescent="0.2">
      <c r="I2065" s="21"/>
      <c r="J2065" s="21"/>
      <c r="K2065" s="21"/>
      <c r="L2065" s="21"/>
      <c r="M2065" s="21"/>
      <c r="N2065" s="21"/>
      <c r="O2065" s="21"/>
      <c r="P2065" s="21"/>
      <c r="Q2065" s="21"/>
      <c r="R2065" s="21"/>
      <c r="S2065" s="21"/>
    </row>
    <row r="2066" spans="9:19" customFormat="1" x14ac:dyDescent="0.2">
      <c r="I2066" s="21"/>
      <c r="J2066" s="21"/>
      <c r="K2066" s="21"/>
      <c r="L2066" s="21"/>
      <c r="M2066" s="21"/>
      <c r="N2066" s="21"/>
      <c r="O2066" s="21"/>
      <c r="P2066" s="21"/>
      <c r="Q2066" s="21"/>
      <c r="R2066" s="21"/>
      <c r="S2066" s="21"/>
    </row>
    <row r="2067" spans="9:19" customFormat="1" x14ac:dyDescent="0.2">
      <c r="I2067" s="21"/>
      <c r="J2067" s="21"/>
      <c r="K2067" s="21"/>
      <c r="L2067" s="21"/>
      <c r="M2067" s="21"/>
      <c r="N2067" s="21"/>
      <c r="O2067" s="21"/>
      <c r="P2067" s="21"/>
      <c r="Q2067" s="21"/>
      <c r="R2067" s="21"/>
      <c r="S2067" s="21"/>
    </row>
    <row r="2068" spans="9:19" customFormat="1" x14ac:dyDescent="0.2">
      <c r="I2068" s="21"/>
      <c r="J2068" s="21"/>
      <c r="K2068" s="21"/>
      <c r="L2068" s="21"/>
      <c r="M2068" s="21"/>
      <c r="N2068" s="21"/>
      <c r="O2068" s="21"/>
      <c r="P2068" s="21"/>
      <c r="Q2068" s="21"/>
      <c r="R2068" s="21"/>
      <c r="S2068" s="21"/>
    </row>
    <row r="2069" spans="9:19" customFormat="1" x14ac:dyDescent="0.2">
      <c r="I2069" s="21"/>
      <c r="J2069" s="21"/>
      <c r="K2069" s="21"/>
      <c r="L2069" s="21"/>
      <c r="M2069" s="21"/>
      <c r="N2069" s="21"/>
      <c r="O2069" s="21"/>
      <c r="P2069" s="21"/>
      <c r="Q2069" s="21"/>
      <c r="R2069" s="21"/>
      <c r="S2069" s="21"/>
    </row>
    <row r="2070" spans="9:19" customFormat="1" x14ac:dyDescent="0.2">
      <c r="I2070" s="21"/>
      <c r="J2070" s="21"/>
      <c r="K2070" s="21"/>
      <c r="L2070" s="21"/>
      <c r="M2070" s="21"/>
      <c r="N2070" s="21"/>
      <c r="O2070" s="21"/>
      <c r="P2070" s="21"/>
      <c r="Q2070" s="21"/>
      <c r="R2070" s="21"/>
      <c r="S2070" s="21"/>
    </row>
    <row r="2071" spans="9:19" customFormat="1" x14ac:dyDescent="0.2">
      <c r="I2071" s="21"/>
      <c r="J2071" s="21"/>
      <c r="K2071" s="21"/>
      <c r="L2071" s="21"/>
      <c r="M2071" s="21"/>
      <c r="N2071" s="21"/>
      <c r="O2071" s="21"/>
      <c r="P2071" s="21"/>
      <c r="Q2071" s="21"/>
      <c r="R2071" s="21"/>
      <c r="S2071" s="21"/>
    </row>
    <row r="2072" spans="9:19" customFormat="1" x14ac:dyDescent="0.2">
      <c r="I2072" s="21"/>
      <c r="J2072" s="21"/>
      <c r="K2072" s="21"/>
      <c r="L2072" s="21"/>
      <c r="M2072" s="21"/>
      <c r="N2072" s="21"/>
      <c r="O2072" s="21"/>
      <c r="P2072" s="21"/>
      <c r="Q2072" s="21"/>
      <c r="R2072" s="21"/>
      <c r="S2072" s="21"/>
    </row>
    <row r="2073" spans="9:19" customFormat="1" x14ac:dyDescent="0.2">
      <c r="I2073" s="21"/>
      <c r="J2073" s="21"/>
      <c r="K2073" s="21"/>
      <c r="L2073" s="21"/>
      <c r="M2073" s="21"/>
      <c r="N2073" s="21"/>
      <c r="O2073" s="21"/>
      <c r="P2073" s="21"/>
      <c r="Q2073" s="21"/>
      <c r="R2073" s="21"/>
      <c r="S2073" s="21"/>
    </row>
    <row r="2074" spans="9:19" customFormat="1" x14ac:dyDescent="0.2">
      <c r="I2074" s="21"/>
      <c r="J2074" s="21"/>
      <c r="K2074" s="21"/>
      <c r="L2074" s="21"/>
      <c r="M2074" s="21"/>
      <c r="N2074" s="21"/>
      <c r="O2074" s="21"/>
      <c r="P2074" s="21"/>
      <c r="Q2074" s="21"/>
      <c r="R2074" s="21"/>
      <c r="S2074" s="21"/>
    </row>
    <row r="2075" spans="9:19" customFormat="1" x14ac:dyDescent="0.2">
      <c r="I2075" s="21"/>
      <c r="J2075" s="21"/>
      <c r="K2075" s="21"/>
      <c r="L2075" s="21"/>
      <c r="M2075" s="21"/>
      <c r="N2075" s="21"/>
      <c r="O2075" s="21"/>
      <c r="P2075" s="21"/>
      <c r="Q2075" s="21"/>
      <c r="R2075" s="21"/>
      <c r="S2075" s="21"/>
    </row>
    <row r="2076" spans="9:19" customFormat="1" x14ac:dyDescent="0.2">
      <c r="I2076" s="21"/>
      <c r="J2076" s="21"/>
      <c r="K2076" s="21"/>
      <c r="L2076" s="21"/>
      <c r="M2076" s="21"/>
      <c r="N2076" s="21"/>
      <c r="O2076" s="21"/>
      <c r="P2076" s="21"/>
      <c r="Q2076" s="21"/>
      <c r="R2076" s="21"/>
      <c r="S2076" s="21"/>
    </row>
    <row r="2077" spans="9:19" customFormat="1" x14ac:dyDescent="0.2">
      <c r="I2077" s="21"/>
      <c r="J2077" s="21"/>
      <c r="K2077" s="21"/>
      <c r="L2077" s="21"/>
      <c r="M2077" s="21"/>
      <c r="N2077" s="21"/>
      <c r="O2077" s="21"/>
      <c r="P2077" s="21"/>
      <c r="Q2077" s="21"/>
      <c r="R2077" s="21"/>
      <c r="S2077" s="21"/>
    </row>
    <row r="2078" spans="9:19" customFormat="1" x14ac:dyDescent="0.2">
      <c r="I2078" s="21"/>
      <c r="J2078" s="21"/>
      <c r="K2078" s="21"/>
      <c r="L2078" s="21"/>
      <c r="M2078" s="21"/>
      <c r="N2078" s="21"/>
      <c r="O2078" s="21"/>
      <c r="P2078" s="21"/>
      <c r="Q2078" s="21"/>
      <c r="R2078" s="21"/>
      <c r="S2078" s="21"/>
    </row>
    <row r="2079" spans="9:19" customFormat="1" x14ac:dyDescent="0.2">
      <c r="I2079" s="21"/>
      <c r="J2079" s="21"/>
      <c r="K2079" s="21"/>
      <c r="L2079" s="21"/>
      <c r="M2079" s="21"/>
      <c r="N2079" s="21"/>
      <c r="O2079" s="21"/>
      <c r="P2079" s="21"/>
      <c r="Q2079" s="21"/>
      <c r="R2079" s="21"/>
      <c r="S2079" s="21"/>
    </row>
    <row r="2080" spans="9:19" customFormat="1" x14ac:dyDescent="0.2">
      <c r="I2080" s="21"/>
      <c r="J2080" s="21"/>
      <c r="K2080" s="21"/>
      <c r="L2080" s="21"/>
      <c r="M2080" s="21"/>
      <c r="N2080" s="21"/>
      <c r="O2080" s="21"/>
      <c r="P2080" s="21"/>
      <c r="Q2080" s="21"/>
      <c r="R2080" s="21"/>
      <c r="S2080" s="21"/>
    </row>
    <row r="2081" spans="9:19" customFormat="1" x14ac:dyDescent="0.2">
      <c r="I2081" s="21"/>
      <c r="J2081" s="21"/>
      <c r="K2081" s="21"/>
      <c r="L2081" s="21"/>
      <c r="M2081" s="21"/>
      <c r="N2081" s="21"/>
      <c r="O2081" s="21"/>
      <c r="P2081" s="21"/>
      <c r="Q2081" s="21"/>
      <c r="R2081" s="21"/>
      <c r="S2081" s="21"/>
    </row>
    <row r="2082" spans="9:19" customFormat="1" x14ac:dyDescent="0.2">
      <c r="I2082" s="21"/>
      <c r="J2082" s="21"/>
      <c r="K2082" s="21"/>
      <c r="L2082" s="21"/>
      <c r="M2082" s="21"/>
      <c r="N2082" s="21"/>
      <c r="O2082" s="21"/>
      <c r="P2082" s="21"/>
      <c r="Q2082" s="21"/>
      <c r="R2082" s="21"/>
      <c r="S2082" s="21"/>
    </row>
    <row r="2083" spans="9:19" customFormat="1" x14ac:dyDescent="0.2">
      <c r="I2083" s="21"/>
      <c r="J2083" s="21"/>
      <c r="K2083" s="21"/>
      <c r="L2083" s="21"/>
      <c r="M2083" s="21"/>
      <c r="N2083" s="21"/>
      <c r="O2083" s="21"/>
      <c r="P2083" s="21"/>
      <c r="Q2083" s="21"/>
      <c r="R2083" s="21"/>
      <c r="S2083" s="21"/>
    </row>
    <row r="2084" spans="9:19" customFormat="1" x14ac:dyDescent="0.2">
      <c r="I2084" s="21"/>
      <c r="J2084" s="21"/>
      <c r="K2084" s="21"/>
      <c r="L2084" s="21"/>
      <c r="M2084" s="21"/>
      <c r="N2084" s="21"/>
      <c r="O2084" s="21"/>
      <c r="P2084" s="21"/>
      <c r="Q2084" s="21"/>
      <c r="R2084" s="21"/>
      <c r="S2084" s="21"/>
    </row>
    <row r="2085" spans="9:19" customFormat="1" x14ac:dyDescent="0.2">
      <c r="I2085" s="21"/>
      <c r="J2085" s="21"/>
      <c r="K2085" s="21"/>
      <c r="L2085" s="21"/>
      <c r="M2085" s="21"/>
      <c r="N2085" s="21"/>
      <c r="O2085" s="21"/>
      <c r="P2085" s="21"/>
      <c r="Q2085" s="21"/>
      <c r="R2085" s="21"/>
      <c r="S2085" s="21"/>
    </row>
    <row r="2086" spans="9:19" customFormat="1" x14ac:dyDescent="0.2">
      <c r="I2086" s="21"/>
      <c r="J2086" s="21"/>
      <c r="K2086" s="21"/>
      <c r="L2086" s="21"/>
      <c r="M2086" s="21"/>
      <c r="N2086" s="21"/>
      <c r="O2086" s="21"/>
      <c r="P2086" s="21"/>
      <c r="Q2086" s="21"/>
      <c r="R2086" s="21"/>
      <c r="S2086" s="21"/>
    </row>
    <row r="2087" spans="9:19" customFormat="1" x14ac:dyDescent="0.2">
      <c r="I2087" s="21"/>
      <c r="J2087" s="21"/>
      <c r="K2087" s="21"/>
      <c r="L2087" s="21"/>
      <c r="M2087" s="21"/>
      <c r="N2087" s="21"/>
      <c r="O2087" s="21"/>
      <c r="P2087" s="21"/>
      <c r="Q2087" s="21"/>
      <c r="R2087" s="21"/>
      <c r="S2087" s="21"/>
    </row>
    <row r="2088" spans="9:19" customFormat="1" x14ac:dyDescent="0.2">
      <c r="I2088" s="21"/>
      <c r="J2088" s="21"/>
      <c r="K2088" s="21"/>
      <c r="L2088" s="21"/>
      <c r="M2088" s="21"/>
      <c r="N2088" s="21"/>
      <c r="O2088" s="21"/>
      <c r="P2088" s="21"/>
      <c r="Q2088" s="21"/>
      <c r="R2088" s="21"/>
      <c r="S2088" s="21"/>
    </row>
    <row r="2089" spans="9:19" customFormat="1" x14ac:dyDescent="0.2">
      <c r="I2089" s="21"/>
      <c r="J2089" s="21"/>
      <c r="K2089" s="21"/>
      <c r="L2089" s="21"/>
      <c r="M2089" s="21"/>
      <c r="N2089" s="21"/>
      <c r="O2089" s="21"/>
      <c r="P2089" s="21"/>
      <c r="Q2089" s="21"/>
      <c r="R2089" s="21"/>
      <c r="S2089" s="21"/>
    </row>
    <row r="2090" spans="9:19" customFormat="1" x14ac:dyDescent="0.2">
      <c r="I2090" s="21"/>
      <c r="J2090" s="21"/>
      <c r="K2090" s="21"/>
      <c r="L2090" s="21"/>
      <c r="M2090" s="21"/>
      <c r="N2090" s="21"/>
      <c r="O2090" s="21"/>
      <c r="P2090" s="21"/>
      <c r="Q2090" s="21"/>
      <c r="R2090" s="21"/>
      <c r="S2090" s="21"/>
    </row>
    <row r="2091" spans="9:19" customFormat="1" x14ac:dyDescent="0.2">
      <c r="I2091" s="21"/>
      <c r="J2091" s="21"/>
      <c r="K2091" s="21"/>
      <c r="L2091" s="21"/>
      <c r="M2091" s="21"/>
      <c r="N2091" s="21"/>
      <c r="O2091" s="21"/>
      <c r="P2091" s="21"/>
      <c r="Q2091" s="21"/>
      <c r="R2091" s="21"/>
      <c r="S2091" s="21"/>
    </row>
    <row r="2092" spans="9:19" customFormat="1" x14ac:dyDescent="0.2">
      <c r="I2092" s="21"/>
      <c r="J2092" s="21"/>
      <c r="K2092" s="21"/>
      <c r="L2092" s="21"/>
      <c r="M2092" s="21"/>
      <c r="N2092" s="21"/>
      <c r="O2092" s="21"/>
      <c r="P2092" s="21"/>
      <c r="Q2092" s="21"/>
      <c r="R2092" s="21"/>
      <c r="S2092" s="21"/>
    </row>
    <row r="2093" spans="9:19" customFormat="1" x14ac:dyDescent="0.2">
      <c r="I2093" s="21"/>
      <c r="J2093" s="21"/>
      <c r="K2093" s="21"/>
      <c r="L2093" s="21"/>
      <c r="M2093" s="21"/>
      <c r="N2093" s="21"/>
      <c r="O2093" s="21"/>
      <c r="P2093" s="21"/>
      <c r="Q2093" s="21"/>
      <c r="R2093" s="21"/>
      <c r="S2093" s="21"/>
    </row>
    <row r="2094" spans="9:19" customFormat="1" x14ac:dyDescent="0.2">
      <c r="I2094" s="21"/>
      <c r="J2094" s="21"/>
      <c r="K2094" s="21"/>
      <c r="L2094" s="21"/>
      <c r="M2094" s="21"/>
      <c r="N2094" s="21"/>
      <c r="O2094" s="21"/>
      <c r="P2094" s="21"/>
      <c r="Q2094" s="21"/>
      <c r="R2094" s="21"/>
      <c r="S2094" s="21"/>
    </row>
    <row r="2095" spans="9:19" customFormat="1" x14ac:dyDescent="0.2">
      <c r="I2095" s="21"/>
      <c r="J2095" s="21"/>
      <c r="K2095" s="21"/>
      <c r="L2095" s="21"/>
      <c r="M2095" s="21"/>
      <c r="N2095" s="21"/>
      <c r="O2095" s="21"/>
      <c r="P2095" s="21"/>
      <c r="Q2095" s="21"/>
      <c r="R2095" s="21"/>
      <c r="S2095" s="21"/>
    </row>
    <row r="2096" spans="9:19" customFormat="1" x14ac:dyDescent="0.2">
      <c r="I2096" s="21"/>
      <c r="J2096" s="21"/>
      <c r="K2096" s="21"/>
      <c r="L2096" s="21"/>
      <c r="M2096" s="21"/>
      <c r="N2096" s="21"/>
      <c r="O2096" s="21"/>
      <c r="P2096" s="21"/>
      <c r="Q2096" s="21"/>
      <c r="R2096" s="21"/>
      <c r="S2096" s="21"/>
    </row>
    <row r="2097" spans="9:19" customFormat="1" x14ac:dyDescent="0.2">
      <c r="I2097" s="21"/>
      <c r="J2097" s="21"/>
      <c r="K2097" s="21"/>
      <c r="L2097" s="21"/>
      <c r="M2097" s="21"/>
      <c r="N2097" s="21"/>
      <c r="O2097" s="21"/>
      <c r="P2097" s="21"/>
      <c r="Q2097" s="21"/>
      <c r="R2097" s="21"/>
      <c r="S2097" s="21"/>
    </row>
    <row r="2098" spans="9:19" customFormat="1" x14ac:dyDescent="0.2">
      <c r="I2098" s="21"/>
      <c r="J2098" s="21"/>
      <c r="K2098" s="21"/>
      <c r="L2098" s="21"/>
      <c r="M2098" s="21"/>
      <c r="N2098" s="21"/>
      <c r="O2098" s="21"/>
      <c r="P2098" s="21"/>
      <c r="Q2098" s="21"/>
      <c r="R2098" s="21"/>
      <c r="S2098" s="21"/>
    </row>
    <row r="2099" spans="9:19" customFormat="1" x14ac:dyDescent="0.2">
      <c r="I2099" s="21"/>
      <c r="J2099" s="21"/>
      <c r="K2099" s="21"/>
      <c r="L2099" s="21"/>
      <c r="M2099" s="21"/>
      <c r="N2099" s="21"/>
      <c r="O2099" s="21"/>
      <c r="P2099" s="21"/>
      <c r="Q2099" s="21"/>
      <c r="R2099" s="21"/>
      <c r="S2099" s="21"/>
    </row>
    <row r="2100" spans="9:19" customFormat="1" x14ac:dyDescent="0.2">
      <c r="I2100" s="21"/>
      <c r="J2100" s="21"/>
      <c r="K2100" s="21"/>
      <c r="L2100" s="21"/>
      <c r="M2100" s="21"/>
      <c r="N2100" s="21"/>
      <c r="O2100" s="21"/>
      <c r="P2100" s="21"/>
      <c r="Q2100" s="21"/>
      <c r="R2100" s="21"/>
      <c r="S2100" s="21"/>
    </row>
    <row r="2101" spans="9:19" customFormat="1" x14ac:dyDescent="0.2">
      <c r="I2101" s="21"/>
      <c r="J2101" s="21"/>
      <c r="K2101" s="21"/>
      <c r="L2101" s="21"/>
      <c r="M2101" s="21"/>
      <c r="N2101" s="21"/>
      <c r="O2101" s="21"/>
      <c r="P2101" s="21"/>
      <c r="Q2101" s="21"/>
      <c r="R2101" s="21"/>
      <c r="S2101" s="21"/>
    </row>
    <row r="2102" spans="9:19" customFormat="1" x14ac:dyDescent="0.2">
      <c r="I2102" s="21"/>
      <c r="J2102" s="21"/>
      <c r="K2102" s="21"/>
      <c r="L2102" s="21"/>
      <c r="M2102" s="21"/>
      <c r="N2102" s="21"/>
      <c r="O2102" s="21"/>
      <c r="P2102" s="21"/>
      <c r="Q2102" s="21"/>
      <c r="R2102" s="21"/>
      <c r="S2102" s="21"/>
    </row>
    <row r="2103" spans="9:19" customFormat="1" x14ac:dyDescent="0.2">
      <c r="I2103" s="21"/>
      <c r="J2103" s="21"/>
      <c r="K2103" s="21"/>
      <c r="L2103" s="21"/>
      <c r="M2103" s="21"/>
      <c r="N2103" s="21"/>
      <c r="O2103" s="21"/>
      <c r="P2103" s="21"/>
      <c r="Q2103" s="21"/>
      <c r="R2103" s="21"/>
      <c r="S2103" s="21"/>
    </row>
    <row r="2104" spans="9:19" customFormat="1" x14ac:dyDescent="0.2">
      <c r="I2104" s="21"/>
      <c r="J2104" s="21"/>
      <c r="K2104" s="21"/>
      <c r="L2104" s="21"/>
      <c r="M2104" s="21"/>
      <c r="N2104" s="21"/>
      <c r="O2104" s="21"/>
      <c r="P2104" s="21"/>
      <c r="Q2104" s="21"/>
      <c r="R2104" s="21"/>
      <c r="S2104" s="21"/>
    </row>
    <row r="2105" spans="9:19" customFormat="1" x14ac:dyDescent="0.2">
      <c r="I2105" s="21"/>
      <c r="J2105" s="21"/>
      <c r="K2105" s="21"/>
      <c r="L2105" s="21"/>
      <c r="M2105" s="21"/>
      <c r="N2105" s="21"/>
      <c r="O2105" s="21"/>
      <c r="P2105" s="21"/>
      <c r="Q2105" s="21"/>
      <c r="R2105" s="21"/>
      <c r="S2105" s="21"/>
    </row>
    <row r="2106" spans="9:19" customFormat="1" x14ac:dyDescent="0.2">
      <c r="I2106" s="21"/>
      <c r="J2106" s="21"/>
      <c r="K2106" s="21"/>
      <c r="L2106" s="21"/>
      <c r="M2106" s="21"/>
      <c r="N2106" s="21"/>
      <c r="O2106" s="21"/>
      <c r="P2106" s="21"/>
      <c r="Q2106" s="21"/>
      <c r="R2106" s="21"/>
      <c r="S2106" s="21"/>
    </row>
    <row r="2107" spans="9:19" customFormat="1" x14ac:dyDescent="0.2">
      <c r="I2107" s="21"/>
      <c r="J2107" s="21"/>
      <c r="K2107" s="21"/>
      <c r="L2107" s="21"/>
      <c r="M2107" s="21"/>
      <c r="N2107" s="21"/>
      <c r="O2107" s="21"/>
      <c r="P2107" s="21"/>
      <c r="Q2107" s="21"/>
      <c r="R2107" s="21"/>
      <c r="S2107" s="21"/>
    </row>
    <row r="2108" spans="9:19" customFormat="1" x14ac:dyDescent="0.2">
      <c r="I2108" s="21"/>
      <c r="J2108" s="21"/>
      <c r="K2108" s="21"/>
      <c r="L2108" s="21"/>
      <c r="M2108" s="21"/>
      <c r="N2108" s="21"/>
      <c r="O2108" s="21"/>
      <c r="P2108" s="21"/>
      <c r="Q2108" s="21"/>
      <c r="R2108" s="21"/>
      <c r="S2108" s="21"/>
    </row>
    <row r="2109" spans="9:19" customFormat="1" x14ac:dyDescent="0.2">
      <c r="I2109" s="21"/>
      <c r="J2109" s="21"/>
      <c r="K2109" s="21"/>
      <c r="L2109" s="21"/>
      <c r="M2109" s="21"/>
      <c r="N2109" s="21"/>
      <c r="O2109" s="21"/>
      <c r="P2109" s="21"/>
      <c r="Q2109" s="21"/>
      <c r="R2109" s="21"/>
      <c r="S2109" s="21"/>
    </row>
    <row r="2110" spans="9:19" customFormat="1" x14ac:dyDescent="0.2">
      <c r="I2110" s="21"/>
      <c r="J2110" s="21"/>
      <c r="K2110" s="21"/>
      <c r="L2110" s="21"/>
      <c r="M2110" s="21"/>
      <c r="N2110" s="21"/>
      <c r="O2110" s="21"/>
      <c r="P2110" s="21"/>
      <c r="Q2110" s="21"/>
      <c r="R2110" s="21"/>
      <c r="S2110" s="21"/>
    </row>
    <row r="2111" spans="9:19" customFormat="1" x14ac:dyDescent="0.2">
      <c r="I2111" s="21"/>
      <c r="J2111" s="21"/>
      <c r="K2111" s="21"/>
      <c r="L2111" s="21"/>
      <c r="M2111" s="21"/>
      <c r="N2111" s="21"/>
      <c r="O2111" s="21"/>
      <c r="P2111" s="21"/>
      <c r="Q2111" s="21"/>
      <c r="R2111" s="21"/>
      <c r="S2111" s="21"/>
    </row>
    <row r="2112" spans="9:19" customFormat="1" x14ac:dyDescent="0.2">
      <c r="I2112" s="21"/>
      <c r="J2112" s="21"/>
      <c r="K2112" s="21"/>
      <c r="L2112" s="21"/>
      <c r="M2112" s="21"/>
      <c r="N2112" s="21"/>
      <c r="O2112" s="21"/>
      <c r="P2112" s="21"/>
      <c r="Q2112" s="21"/>
      <c r="R2112" s="21"/>
      <c r="S2112" s="21"/>
    </row>
    <row r="2113" spans="9:19" customFormat="1" x14ac:dyDescent="0.2">
      <c r="I2113" s="21"/>
      <c r="J2113" s="21"/>
      <c r="K2113" s="21"/>
      <c r="L2113" s="21"/>
      <c r="M2113" s="21"/>
      <c r="N2113" s="21"/>
      <c r="O2113" s="21"/>
      <c r="P2113" s="21"/>
      <c r="Q2113" s="21"/>
      <c r="R2113" s="21"/>
      <c r="S2113" s="21"/>
    </row>
    <row r="2114" spans="9:19" customFormat="1" x14ac:dyDescent="0.2">
      <c r="I2114" s="21"/>
      <c r="J2114" s="21"/>
      <c r="K2114" s="21"/>
      <c r="L2114" s="21"/>
      <c r="M2114" s="21"/>
      <c r="N2114" s="21"/>
      <c r="O2114" s="21"/>
      <c r="P2114" s="21"/>
      <c r="Q2114" s="21"/>
      <c r="R2114" s="21"/>
      <c r="S2114" s="21"/>
    </row>
    <row r="2115" spans="9:19" customFormat="1" x14ac:dyDescent="0.2">
      <c r="I2115" s="21"/>
      <c r="J2115" s="21"/>
      <c r="K2115" s="21"/>
      <c r="L2115" s="21"/>
      <c r="M2115" s="21"/>
      <c r="N2115" s="21"/>
      <c r="O2115" s="21"/>
      <c r="P2115" s="21"/>
      <c r="Q2115" s="21"/>
      <c r="R2115" s="21"/>
      <c r="S2115" s="21"/>
    </row>
    <row r="2116" spans="9:19" customFormat="1" x14ac:dyDescent="0.2">
      <c r="I2116" s="21"/>
      <c r="J2116" s="21"/>
      <c r="K2116" s="21"/>
      <c r="L2116" s="21"/>
      <c r="M2116" s="21"/>
      <c r="N2116" s="21"/>
      <c r="O2116" s="21"/>
      <c r="P2116" s="21"/>
      <c r="Q2116" s="21"/>
      <c r="R2116" s="21"/>
      <c r="S2116" s="21"/>
    </row>
    <row r="2117" spans="9:19" customFormat="1" x14ac:dyDescent="0.2">
      <c r="I2117" s="21"/>
      <c r="J2117" s="21"/>
      <c r="K2117" s="21"/>
      <c r="L2117" s="21"/>
      <c r="M2117" s="21"/>
      <c r="N2117" s="21"/>
      <c r="O2117" s="21"/>
      <c r="P2117" s="21"/>
      <c r="Q2117" s="21"/>
      <c r="R2117" s="21"/>
      <c r="S2117" s="21"/>
    </row>
    <row r="2118" spans="9:19" customFormat="1" x14ac:dyDescent="0.2">
      <c r="I2118" s="21"/>
      <c r="J2118" s="21"/>
      <c r="K2118" s="21"/>
      <c r="L2118" s="21"/>
      <c r="M2118" s="21"/>
      <c r="N2118" s="21"/>
      <c r="O2118" s="21"/>
      <c r="P2118" s="21"/>
      <c r="Q2118" s="21"/>
      <c r="R2118" s="21"/>
      <c r="S2118" s="21"/>
    </row>
    <row r="2119" spans="9:19" customFormat="1" x14ac:dyDescent="0.2">
      <c r="I2119" s="21"/>
      <c r="J2119" s="21"/>
      <c r="K2119" s="21"/>
      <c r="L2119" s="21"/>
      <c r="M2119" s="21"/>
      <c r="N2119" s="21"/>
      <c r="O2119" s="21"/>
      <c r="P2119" s="21"/>
      <c r="Q2119" s="21"/>
      <c r="R2119" s="21"/>
      <c r="S2119" s="21"/>
    </row>
    <row r="2120" spans="9:19" customFormat="1" x14ac:dyDescent="0.2">
      <c r="I2120" s="21"/>
      <c r="J2120" s="21"/>
      <c r="K2120" s="21"/>
      <c r="L2120" s="21"/>
      <c r="M2120" s="21"/>
      <c r="N2120" s="21"/>
      <c r="O2120" s="21"/>
      <c r="P2120" s="21"/>
      <c r="Q2120" s="21"/>
      <c r="R2120" s="21"/>
      <c r="S2120" s="21"/>
    </row>
    <row r="2121" spans="9:19" customFormat="1" x14ac:dyDescent="0.2">
      <c r="I2121" s="21"/>
      <c r="J2121" s="21"/>
      <c r="K2121" s="21"/>
      <c r="L2121" s="21"/>
      <c r="M2121" s="21"/>
      <c r="N2121" s="21"/>
      <c r="O2121" s="21"/>
      <c r="P2121" s="21"/>
      <c r="Q2121" s="21"/>
      <c r="R2121" s="21"/>
      <c r="S2121" s="21"/>
    </row>
    <row r="2122" spans="9:19" customFormat="1" x14ac:dyDescent="0.2">
      <c r="I2122" s="21"/>
      <c r="J2122" s="21"/>
      <c r="K2122" s="21"/>
      <c r="L2122" s="21"/>
      <c r="M2122" s="21"/>
      <c r="N2122" s="21"/>
      <c r="O2122" s="21"/>
      <c r="P2122" s="21"/>
      <c r="Q2122" s="21"/>
      <c r="R2122" s="21"/>
      <c r="S2122" s="21"/>
    </row>
    <row r="2123" spans="9:19" customFormat="1" x14ac:dyDescent="0.2">
      <c r="I2123" s="21"/>
      <c r="J2123" s="21"/>
      <c r="K2123" s="21"/>
      <c r="L2123" s="21"/>
      <c r="M2123" s="21"/>
      <c r="N2123" s="21"/>
      <c r="O2123" s="21"/>
      <c r="P2123" s="21"/>
      <c r="Q2123" s="21"/>
      <c r="R2123" s="21"/>
      <c r="S2123" s="21"/>
    </row>
    <row r="2124" spans="9:19" customFormat="1" x14ac:dyDescent="0.2">
      <c r="I2124" s="21"/>
      <c r="J2124" s="21"/>
      <c r="K2124" s="21"/>
      <c r="L2124" s="21"/>
      <c r="M2124" s="21"/>
      <c r="N2124" s="21"/>
      <c r="O2124" s="21"/>
      <c r="P2124" s="21"/>
      <c r="Q2124" s="21"/>
      <c r="R2124" s="21"/>
      <c r="S2124" s="21"/>
    </row>
    <row r="2125" spans="9:19" customFormat="1" x14ac:dyDescent="0.2">
      <c r="I2125" s="21"/>
      <c r="J2125" s="21"/>
      <c r="K2125" s="21"/>
      <c r="L2125" s="21"/>
      <c r="M2125" s="21"/>
      <c r="N2125" s="21"/>
      <c r="O2125" s="21"/>
      <c r="P2125" s="21"/>
      <c r="Q2125" s="21"/>
      <c r="R2125" s="21"/>
      <c r="S2125" s="21"/>
    </row>
    <row r="2126" spans="9:19" customFormat="1" x14ac:dyDescent="0.2">
      <c r="I2126" s="21"/>
      <c r="J2126" s="21"/>
      <c r="K2126" s="21"/>
      <c r="L2126" s="21"/>
      <c r="M2126" s="21"/>
      <c r="N2126" s="21"/>
      <c r="O2126" s="21"/>
      <c r="P2126" s="21"/>
      <c r="Q2126" s="21"/>
      <c r="R2126" s="21"/>
      <c r="S2126" s="21"/>
    </row>
    <row r="2127" spans="9:19" customFormat="1" x14ac:dyDescent="0.2">
      <c r="I2127" s="21"/>
      <c r="J2127" s="21"/>
      <c r="K2127" s="21"/>
      <c r="L2127" s="21"/>
      <c r="M2127" s="21"/>
      <c r="N2127" s="21"/>
      <c r="O2127" s="21"/>
      <c r="P2127" s="21"/>
      <c r="Q2127" s="21"/>
      <c r="R2127" s="21"/>
      <c r="S2127" s="21"/>
    </row>
    <row r="2128" spans="9:19" customFormat="1" x14ac:dyDescent="0.2">
      <c r="I2128" s="21"/>
      <c r="J2128" s="21"/>
      <c r="K2128" s="21"/>
      <c r="L2128" s="21"/>
      <c r="M2128" s="21"/>
      <c r="N2128" s="21"/>
      <c r="O2128" s="21"/>
      <c r="P2128" s="21"/>
      <c r="Q2128" s="21"/>
      <c r="R2128" s="21"/>
      <c r="S2128" s="21"/>
    </row>
    <row r="2129" spans="9:19" customFormat="1" x14ac:dyDescent="0.2">
      <c r="I2129" s="21"/>
      <c r="J2129" s="21"/>
      <c r="K2129" s="21"/>
      <c r="L2129" s="21"/>
      <c r="M2129" s="21"/>
      <c r="N2129" s="21"/>
      <c r="O2129" s="21"/>
      <c r="P2129" s="21"/>
      <c r="Q2129" s="21"/>
      <c r="R2129" s="21"/>
      <c r="S2129" s="21"/>
    </row>
    <row r="2130" spans="9:19" customFormat="1" x14ac:dyDescent="0.2">
      <c r="I2130" s="21"/>
      <c r="J2130" s="21"/>
      <c r="K2130" s="21"/>
      <c r="L2130" s="21"/>
      <c r="M2130" s="21"/>
      <c r="N2130" s="21"/>
      <c r="O2130" s="21"/>
      <c r="P2130" s="21"/>
      <c r="Q2130" s="21"/>
      <c r="R2130" s="21"/>
      <c r="S2130" s="21"/>
    </row>
    <row r="2131" spans="9:19" customFormat="1" x14ac:dyDescent="0.2">
      <c r="I2131" s="21"/>
      <c r="J2131" s="21"/>
      <c r="K2131" s="21"/>
      <c r="L2131" s="21"/>
      <c r="M2131" s="21"/>
      <c r="N2131" s="21"/>
      <c r="O2131" s="21"/>
      <c r="P2131" s="21"/>
      <c r="Q2131" s="21"/>
      <c r="R2131" s="21"/>
      <c r="S2131" s="21"/>
    </row>
    <row r="2132" spans="9:19" customFormat="1" x14ac:dyDescent="0.2">
      <c r="I2132" s="21"/>
      <c r="J2132" s="21"/>
      <c r="K2132" s="21"/>
      <c r="L2132" s="21"/>
      <c r="M2132" s="21"/>
      <c r="N2132" s="21"/>
      <c r="O2132" s="21"/>
      <c r="P2132" s="21"/>
      <c r="Q2132" s="21"/>
      <c r="R2132" s="21"/>
      <c r="S2132" s="21"/>
    </row>
    <row r="2133" spans="9:19" customFormat="1" x14ac:dyDescent="0.2">
      <c r="I2133" s="21"/>
      <c r="J2133" s="21"/>
      <c r="K2133" s="21"/>
      <c r="L2133" s="21"/>
      <c r="M2133" s="21"/>
      <c r="N2133" s="21"/>
      <c r="O2133" s="21"/>
      <c r="P2133" s="21"/>
      <c r="Q2133" s="21"/>
      <c r="R2133" s="21"/>
      <c r="S2133" s="21"/>
    </row>
    <row r="2134" spans="9:19" customFormat="1" x14ac:dyDescent="0.2">
      <c r="I2134" s="21"/>
      <c r="J2134" s="21"/>
      <c r="K2134" s="21"/>
      <c r="L2134" s="21"/>
      <c r="M2134" s="21"/>
      <c r="N2134" s="21"/>
      <c r="O2134" s="21"/>
      <c r="P2134" s="21"/>
      <c r="Q2134" s="21"/>
      <c r="R2134" s="21"/>
      <c r="S2134" s="21"/>
    </row>
    <row r="2135" spans="9:19" customFormat="1" x14ac:dyDescent="0.2">
      <c r="I2135" s="21"/>
      <c r="J2135" s="21"/>
      <c r="K2135" s="21"/>
      <c r="L2135" s="21"/>
      <c r="M2135" s="21"/>
      <c r="N2135" s="21"/>
      <c r="O2135" s="21"/>
      <c r="P2135" s="21"/>
      <c r="Q2135" s="21"/>
      <c r="R2135" s="21"/>
      <c r="S2135" s="21"/>
    </row>
    <row r="2136" spans="9:19" customFormat="1" x14ac:dyDescent="0.2">
      <c r="I2136" s="21"/>
      <c r="J2136" s="21"/>
      <c r="K2136" s="21"/>
      <c r="L2136" s="21"/>
      <c r="M2136" s="21"/>
      <c r="N2136" s="21"/>
      <c r="O2136" s="21"/>
      <c r="P2136" s="21"/>
      <c r="Q2136" s="21"/>
      <c r="R2136" s="21"/>
      <c r="S2136" s="21"/>
    </row>
    <row r="2137" spans="9:19" customFormat="1" x14ac:dyDescent="0.2">
      <c r="I2137" s="21"/>
      <c r="J2137" s="21"/>
      <c r="K2137" s="21"/>
      <c r="L2137" s="21"/>
      <c r="M2137" s="21"/>
      <c r="N2137" s="21"/>
      <c r="O2137" s="21"/>
      <c r="P2137" s="21"/>
      <c r="Q2137" s="21"/>
      <c r="R2137" s="21"/>
      <c r="S2137" s="21"/>
    </row>
    <row r="2138" spans="9:19" customFormat="1" x14ac:dyDescent="0.2">
      <c r="I2138" s="21"/>
      <c r="J2138" s="21"/>
      <c r="K2138" s="21"/>
      <c r="L2138" s="21"/>
      <c r="M2138" s="21"/>
      <c r="N2138" s="21"/>
      <c r="O2138" s="21"/>
      <c r="P2138" s="21"/>
      <c r="Q2138" s="21"/>
      <c r="R2138" s="21"/>
      <c r="S2138" s="21"/>
    </row>
    <row r="2139" spans="9:19" customFormat="1" x14ac:dyDescent="0.2">
      <c r="I2139" s="21"/>
      <c r="J2139" s="21"/>
      <c r="K2139" s="21"/>
      <c r="L2139" s="21"/>
      <c r="M2139" s="21"/>
      <c r="N2139" s="21"/>
      <c r="O2139" s="21"/>
      <c r="P2139" s="21"/>
      <c r="Q2139" s="21"/>
      <c r="R2139" s="21"/>
      <c r="S2139" s="21"/>
    </row>
    <row r="2140" spans="9:19" customFormat="1" x14ac:dyDescent="0.2">
      <c r="I2140" s="21"/>
      <c r="J2140" s="21"/>
      <c r="K2140" s="21"/>
      <c r="L2140" s="21"/>
      <c r="M2140" s="21"/>
      <c r="N2140" s="21"/>
      <c r="O2140" s="21"/>
      <c r="P2140" s="21"/>
      <c r="Q2140" s="21"/>
      <c r="R2140" s="21"/>
      <c r="S2140" s="21"/>
    </row>
    <row r="2141" spans="9:19" customFormat="1" x14ac:dyDescent="0.2">
      <c r="I2141" s="21"/>
      <c r="J2141" s="21"/>
      <c r="K2141" s="21"/>
      <c r="L2141" s="21"/>
      <c r="M2141" s="21"/>
      <c r="N2141" s="21"/>
      <c r="O2141" s="21"/>
      <c r="P2141" s="21"/>
      <c r="Q2141" s="21"/>
      <c r="R2141" s="21"/>
      <c r="S2141" s="21"/>
    </row>
    <row r="2142" spans="9:19" customFormat="1" x14ac:dyDescent="0.2">
      <c r="I2142" s="21"/>
      <c r="J2142" s="21"/>
      <c r="K2142" s="21"/>
      <c r="L2142" s="21"/>
      <c r="M2142" s="21"/>
      <c r="N2142" s="21"/>
      <c r="O2142" s="21"/>
      <c r="P2142" s="21"/>
      <c r="Q2142" s="21"/>
      <c r="R2142" s="21"/>
      <c r="S2142" s="21"/>
    </row>
    <row r="2143" spans="9:19" customFormat="1" x14ac:dyDescent="0.2">
      <c r="I2143" s="21"/>
      <c r="J2143" s="21"/>
      <c r="K2143" s="21"/>
      <c r="L2143" s="21"/>
      <c r="M2143" s="21"/>
      <c r="N2143" s="21"/>
      <c r="O2143" s="21"/>
      <c r="P2143" s="21"/>
      <c r="Q2143" s="21"/>
      <c r="R2143" s="21"/>
      <c r="S2143" s="21"/>
    </row>
    <row r="2144" spans="9:19" customFormat="1" x14ac:dyDescent="0.2">
      <c r="I2144" s="21"/>
      <c r="J2144" s="21"/>
      <c r="K2144" s="21"/>
      <c r="L2144" s="21"/>
      <c r="M2144" s="21"/>
      <c r="N2144" s="21"/>
      <c r="O2144" s="21"/>
      <c r="P2144" s="21"/>
      <c r="Q2144" s="21"/>
      <c r="R2144" s="21"/>
      <c r="S2144" s="21"/>
    </row>
    <row r="2145" spans="9:19" customFormat="1" x14ac:dyDescent="0.2">
      <c r="I2145" s="21"/>
      <c r="J2145" s="21"/>
      <c r="K2145" s="21"/>
      <c r="L2145" s="21"/>
      <c r="M2145" s="21"/>
      <c r="N2145" s="21"/>
      <c r="O2145" s="21"/>
      <c r="P2145" s="21"/>
      <c r="Q2145" s="21"/>
      <c r="R2145" s="21"/>
      <c r="S2145" s="21"/>
    </row>
    <row r="2146" spans="9:19" customFormat="1" x14ac:dyDescent="0.2">
      <c r="I2146" s="21"/>
      <c r="J2146" s="21"/>
      <c r="K2146" s="21"/>
      <c r="L2146" s="21"/>
      <c r="M2146" s="21"/>
      <c r="N2146" s="21"/>
      <c r="O2146" s="21"/>
      <c r="P2146" s="21"/>
      <c r="Q2146" s="21"/>
      <c r="R2146" s="21"/>
      <c r="S2146" s="21"/>
    </row>
    <row r="2147" spans="9:19" customFormat="1" x14ac:dyDescent="0.2">
      <c r="I2147" s="21"/>
      <c r="J2147" s="21"/>
      <c r="K2147" s="21"/>
      <c r="L2147" s="21"/>
      <c r="M2147" s="21"/>
      <c r="N2147" s="21"/>
      <c r="O2147" s="21"/>
      <c r="P2147" s="21"/>
      <c r="Q2147" s="21"/>
      <c r="R2147" s="21"/>
      <c r="S2147" s="21"/>
    </row>
    <row r="2148" spans="9:19" customFormat="1" x14ac:dyDescent="0.2">
      <c r="I2148" s="21"/>
      <c r="J2148" s="21"/>
      <c r="K2148" s="21"/>
      <c r="L2148" s="21"/>
      <c r="M2148" s="21"/>
      <c r="N2148" s="21"/>
      <c r="O2148" s="21"/>
      <c r="P2148" s="21"/>
      <c r="Q2148" s="21"/>
      <c r="R2148" s="21"/>
      <c r="S2148" s="21"/>
    </row>
    <row r="2149" spans="9:19" customFormat="1" x14ac:dyDescent="0.2">
      <c r="I2149" s="21"/>
      <c r="J2149" s="21"/>
      <c r="K2149" s="21"/>
      <c r="L2149" s="21"/>
      <c r="M2149" s="21"/>
      <c r="N2149" s="21"/>
      <c r="O2149" s="21"/>
      <c r="P2149" s="21"/>
      <c r="Q2149" s="21"/>
      <c r="R2149" s="21"/>
      <c r="S2149" s="21"/>
    </row>
    <row r="2150" spans="9:19" customFormat="1" x14ac:dyDescent="0.2">
      <c r="I2150" s="21"/>
      <c r="J2150" s="21"/>
      <c r="K2150" s="21"/>
      <c r="L2150" s="21"/>
      <c r="M2150" s="21"/>
      <c r="N2150" s="21"/>
      <c r="O2150" s="21"/>
      <c r="P2150" s="21"/>
      <c r="Q2150" s="21"/>
      <c r="R2150" s="21"/>
      <c r="S2150" s="21"/>
    </row>
    <row r="2151" spans="9:19" customFormat="1" x14ac:dyDescent="0.2">
      <c r="I2151" s="21"/>
      <c r="J2151" s="21"/>
      <c r="K2151" s="21"/>
      <c r="L2151" s="21"/>
      <c r="M2151" s="21"/>
      <c r="N2151" s="21"/>
      <c r="O2151" s="21"/>
      <c r="P2151" s="21"/>
      <c r="Q2151" s="21"/>
      <c r="R2151" s="21"/>
      <c r="S2151" s="21"/>
    </row>
    <row r="2152" spans="9:19" customFormat="1" x14ac:dyDescent="0.2">
      <c r="I2152" s="21"/>
      <c r="J2152" s="21"/>
      <c r="K2152" s="21"/>
      <c r="L2152" s="21"/>
      <c r="M2152" s="21"/>
      <c r="N2152" s="21"/>
      <c r="O2152" s="21"/>
      <c r="P2152" s="21"/>
      <c r="Q2152" s="21"/>
      <c r="R2152" s="21"/>
      <c r="S2152" s="21"/>
    </row>
    <row r="2153" spans="9:19" customFormat="1" x14ac:dyDescent="0.2">
      <c r="I2153" s="21"/>
      <c r="J2153" s="21"/>
      <c r="K2153" s="21"/>
      <c r="L2153" s="21"/>
      <c r="M2153" s="21"/>
      <c r="N2153" s="21"/>
      <c r="O2153" s="21"/>
      <c r="P2153" s="21"/>
      <c r="Q2153" s="21"/>
      <c r="R2153" s="21"/>
      <c r="S2153" s="21"/>
    </row>
    <row r="2154" spans="9:19" customFormat="1" x14ac:dyDescent="0.2">
      <c r="I2154" s="21"/>
      <c r="J2154" s="21"/>
      <c r="K2154" s="21"/>
      <c r="L2154" s="21"/>
      <c r="M2154" s="21"/>
      <c r="N2154" s="21"/>
      <c r="O2154" s="21"/>
      <c r="P2154" s="21"/>
      <c r="Q2154" s="21"/>
      <c r="R2154" s="21"/>
      <c r="S2154" s="21"/>
    </row>
    <row r="2155" spans="9:19" customFormat="1" x14ac:dyDescent="0.2">
      <c r="I2155" s="21"/>
      <c r="J2155" s="21"/>
      <c r="K2155" s="21"/>
      <c r="L2155" s="21"/>
      <c r="M2155" s="21"/>
      <c r="N2155" s="21"/>
      <c r="O2155" s="21"/>
      <c r="P2155" s="21"/>
      <c r="Q2155" s="21"/>
      <c r="R2155" s="21"/>
      <c r="S2155" s="21"/>
    </row>
    <row r="2156" spans="9:19" customFormat="1" x14ac:dyDescent="0.2">
      <c r="I2156" s="21"/>
      <c r="J2156" s="21"/>
      <c r="K2156" s="21"/>
      <c r="L2156" s="21"/>
      <c r="M2156" s="21"/>
      <c r="N2156" s="21"/>
      <c r="O2156" s="21"/>
      <c r="P2156" s="21"/>
      <c r="Q2156" s="21"/>
      <c r="R2156" s="21"/>
      <c r="S2156" s="21"/>
    </row>
    <row r="2157" spans="9:19" customFormat="1" x14ac:dyDescent="0.2">
      <c r="I2157" s="21"/>
      <c r="J2157" s="21"/>
      <c r="K2157" s="21"/>
      <c r="L2157" s="21"/>
      <c r="M2157" s="21"/>
      <c r="N2157" s="21"/>
      <c r="O2157" s="21"/>
      <c r="P2157" s="21"/>
      <c r="Q2157" s="21"/>
      <c r="R2157" s="21"/>
      <c r="S2157" s="21"/>
    </row>
    <row r="2158" spans="9:19" customFormat="1" x14ac:dyDescent="0.2">
      <c r="I2158" s="21"/>
      <c r="J2158" s="21"/>
      <c r="K2158" s="21"/>
      <c r="L2158" s="21"/>
      <c r="M2158" s="21"/>
      <c r="N2158" s="21"/>
      <c r="O2158" s="21"/>
      <c r="P2158" s="21"/>
      <c r="Q2158" s="21"/>
      <c r="R2158" s="21"/>
      <c r="S2158" s="21"/>
    </row>
    <row r="2159" spans="9:19" customFormat="1" x14ac:dyDescent="0.2">
      <c r="I2159" s="21"/>
      <c r="J2159" s="21"/>
      <c r="K2159" s="21"/>
      <c r="L2159" s="21"/>
      <c r="M2159" s="21"/>
      <c r="N2159" s="21"/>
      <c r="O2159" s="21"/>
      <c r="P2159" s="21"/>
      <c r="Q2159" s="21"/>
      <c r="R2159" s="21"/>
      <c r="S2159" s="21"/>
    </row>
    <row r="2160" spans="9:19" customFormat="1" x14ac:dyDescent="0.2">
      <c r="I2160" s="21"/>
      <c r="J2160" s="21"/>
      <c r="K2160" s="21"/>
      <c r="L2160" s="21"/>
      <c r="M2160" s="21"/>
      <c r="N2160" s="21"/>
      <c r="O2160" s="21"/>
      <c r="P2160" s="21"/>
      <c r="Q2160" s="21"/>
      <c r="R2160" s="21"/>
      <c r="S2160" s="21"/>
    </row>
    <row r="2161" spans="9:19" customFormat="1" x14ac:dyDescent="0.2">
      <c r="I2161" s="21"/>
      <c r="J2161" s="21"/>
      <c r="K2161" s="21"/>
      <c r="L2161" s="21"/>
      <c r="M2161" s="21"/>
      <c r="N2161" s="21"/>
      <c r="O2161" s="21"/>
      <c r="P2161" s="21"/>
      <c r="Q2161" s="21"/>
      <c r="R2161" s="21"/>
      <c r="S2161" s="21"/>
    </row>
    <row r="2162" spans="9:19" customFormat="1" x14ac:dyDescent="0.2">
      <c r="I2162" s="21"/>
      <c r="J2162" s="21"/>
      <c r="K2162" s="21"/>
      <c r="L2162" s="21"/>
      <c r="M2162" s="21"/>
      <c r="N2162" s="21"/>
      <c r="O2162" s="21"/>
      <c r="P2162" s="21"/>
      <c r="Q2162" s="21"/>
      <c r="R2162" s="21"/>
      <c r="S2162" s="21"/>
    </row>
    <row r="2163" spans="9:19" customFormat="1" x14ac:dyDescent="0.2">
      <c r="I2163" s="21"/>
      <c r="J2163" s="21"/>
      <c r="K2163" s="21"/>
      <c r="L2163" s="21"/>
      <c r="M2163" s="21"/>
      <c r="N2163" s="21"/>
      <c r="O2163" s="21"/>
      <c r="P2163" s="21"/>
      <c r="Q2163" s="21"/>
      <c r="R2163" s="21"/>
      <c r="S2163" s="21"/>
    </row>
    <row r="2164" spans="9:19" customFormat="1" x14ac:dyDescent="0.2">
      <c r="I2164" s="21"/>
      <c r="J2164" s="21"/>
      <c r="K2164" s="21"/>
      <c r="L2164" s="21"/>
      <c r="M2164" s="21"/>
      <c r="N2164" s="21"/>
      <c r="O2164" s="21"/>
      <c r="P2164" s="21"/>
      <c r="Q2164" s="21"/>
      <c r="R2164" s="21"/>
      <c r="S2164" s="21"/>
    </row>
    <row r="2165" spans="9:19" customFormat="1" x14ac:dyDescent="0.2">
      <c r="I2165" s="21"/>
      <c r="J2165" s="21"/>
      <c r="K2165" s="21"/>
      <c r="L2165" s="21"/>
      <c r="M2165" s="21"/>
      <c r="N2165" s="21"/>
      <c r="O2165" s="21"/>
      <c r="P2165" s="21"/>
      <c r="Q2165" s="21"/>
      <c r="R2165" s="21"/>
      <c r="S2165" s="21"/>
    </row>
    <row r="2166" spans="9:19" customFormat="1" x14ac:dyDescent="0.2">
      <c r="I2166" s="21"/>
      <c r="J2166" s="21"/>
      <c r="K2166" s="21"/>
      <c r="L2166" s="21"/>
      <c r="M2166" s="21"/>
      <c r="N2166" s="21"/>
      <c r="O2166" s="21"/>
      <c r="P2166" s="21"/>
      <c r="Q2166" s="21"/>
      <c r="R2166" s="21"/>
      <c r="S2166" s="21"/>
    </row>
    <row r="2167" spans="9:19" customFormat="1" x14ac:dyDescent="0.2">
      <c r="I2167" s="21"/>
      <c r="J2167" s="21"/>
      <c r="K2167" s="21"/>
      <c r="L2167" s="21"/>
      <c r="M2167" s="21"/>
      <c r="N2167" s="21"/>
      <c r="O2167" s="21"/>
      <c r="P2167" s="21"/>
      <c r="Q2167" s="21"/>
      <c r="R2167" s="21"/>
      <c r="S2167" s="21"/>
    </row>
    <row r="2168" spans="9:19" customFormat="1" x14ac:dyDescent="0.2">
      <c r="I2168" s="21"/>
      <c r="J2168" s="21"/>
      <c r="K2168" s="21"/>
      <c r="L2168" s="21"/>
      <c r="M2168" s="21"/>
      <c r="N2168" s="21"/>
      <c r="O2168" s="21"/>
      <c r="P2168" s="21"/>
      <c r="Q2168" s="21"/>
      <c r="R2168" s="21"/>
      <c r="S2168" s="21"/>
    </row>
    <row r="2169" spans="9:19" customFormat="1" x14ac:dyDescent="0.2">
      <c r="I2169" s="21"/>
      <c r="J2169" s="21"/>
      <c r="K2169" s="21"/>
      <c r="L2169" s="21"/>
      <c r="M2169" s="21"/>
      <c r="N2169" s="21"/>
      <c r="O2169" s="21"/>
      <c r="P2169" s="21"/>
      <c r="Q2169" s="21"/>
      <c r="R2169" s="21"/>
      <c r="S2169" s="21"/>
    </row>
    <row r="2170" spans="9:19" customFormat="1" x14ac:dyDescent="0.2">
      <c r="I2170" s="21"/>
      <c r="J2170" s="21"/>
      <c r="K2170" s="21"/>
      <c r="L2170" s="21"/>
      <c r="M2170" s="21"/>
      <c r="N2170" s="21"/>
      <c r="O2170" s="21"/>
      <c r="P2170" s="21"/>
      <c r="Q2170" s="21"/>
      <c r="R2170" s="21"/>
      <c r="S2170" s="21"/>
    </row>
    <row r="2171" spans="9:19" customFormat="1" x14ac:dyDescent="0.2">
      <c r="I2171" s="21"/>
      <c r="J2171" s="21"/>
      <c r="K2171" s="21"/>
      <c r="L2171" s="21"/>
      <c r="M2171" s="21"/>
      <c r="N2171" s="21"/>
      <c r="O2171" s="21"/>
      <c r="P2171" s="21"/>
      <c r="Q2171" s="21"/>
      <c r="R2171" s="21"/>
      <c r="S2171" s="21"/>
    </row>
    <row r="2172" spans="9:19" customFormat="1" x14ac:dyDescent="0.2">
      <c r="I2172" s="21"/>
      <c r="J2172" s="21"/>
      <c r="K2172" s="21"/>
      <c r="L2172" s="21"/>
      <c r="M2172" s="21"/>
      <c r="N2172" s="21"/>
      <c r="O2172" s="21"/>
      <c r="P2172" s="21"/>
      <c r="Q2172" s="21"/>
      <c r="R2172" s="21"/>
      <c r="S2172" s="21"/>
    </row>
    <row r="2173" spans="9:19" customFormat="1" x14ac:dyDescent="0.2">
      <c r="I2173" s="21"/>
      <c r="J2173" s="21"/>
      <c r="K2173" s="21"/>
      <c r="L2173" s="21"/>
      <c r="M2173" s="21"/>
      <c r="N2173" s="21"/>
      <c r="O2173" s="21"/>
      <c r="P2173" s="21"/>
      <c r="Q2173" s="21"/>
      <c r="R2173" s="21"/>
      <c r="S2173" s="21"/>
    </row>
    <row r="2174" spans="9:19" customFormat="1" x14ac:dyDescent="0.2">
      <c r="I2174" s="21"/>
      <c r="J2174" s="21"/>
      <c r="K2174" s="21"/>
      <c r="L2174" s="21"/>
      <c r="M2174" s="21"/>
      <c r="N2174" s="21"/>
      <c r="O2174" s="21"/>
      <c r="P2174" s="21"/>
      <c r="Q2174" s="21"/>
      <c r="R2174" s="21"/>
      <c r="S2174" s="21"/>
    </row>
    <row r="2175" spans="9:19" customFormat="1" x14ac:dyDescent="0.2">
      <c r="I2175" s="21"/>
      <c r="J2175" s="21"/>
      <c r="K2175" s="21"/>
      <c r="L2175" s="21"/>
      <c r="M2175" s="21"/>
      <c r="N2175" s="21"/>
      <c r="O2175" s="21"/>
      <c r="P2175" s="21"/>
      <c r="Q2175" s="21"/>
      <c r="R2175" s="21"/>
      <c r="S2175" s="21"/>
    </row>
    <row r="2176" spans="9:19" customFormat="1" x14ac:dyDescent="0.2">
      <c r="I2176" s="21"/>
      <c r="J2176" s="21"/>
      <c r="K2176" s="21"/>
      <c r="L2176" s="21"/>
      <c r="M2176" s="21"/>
      <c r="N2176" s="21"/>
      <c r="O2176" s="21"/>
      <c r="P2176" s="21"/>
      <c r="Q2176" s="21"/>
      <c r="R2176" s="21"/>
      <c r="S2176" s="21"/>
    </row>
    <row r="2177" spans="9:19" customFormat="1" x14ac:dyDescent="0.2">
      <c r="I2177" s="21"/>
      <c r="J2177" s="21"/>
      <c r="K2177" s="21"/>
      <c r="L2177" s="21"/>
      <c r="M2177" s="21"/>
      <c r="N2177" s="21"/>
      <c r="O2177" s="21"/>
      <c r="P2177" s="21"/>
      <c r="Q2177" s="21"/>
      <c r="R2177" s="21"/>
      <c r="S2177" s="21"/>
    </row>
    <row r="2178" spans="9:19" customFormat="1" x14ac:dyDescent="0.2">
      <c r="I2178" s="21"/>
      <c r="J2178" s="21"/>
      <c r="K2178" s="21"/>
      <c r="L2178" s="21"/>
      <c r="M2178" s="21"/>
      <c r="N2178" s="21"/>
      <c r="O2178" s="21"/>
      <c r="P2178" s="21"/>
      <c r="Q2178" s="21"/>
      <c r="R2178" s="21"/>
      <c r="S2178" s="21"/>
    </row>
    <row r="2179" spans="9:19" customFormat="1" x14ac:dyDescent="0.2">
      <c r="I2179" s="21"/>
      <c r="J2179" s="21"/>
      <c r="K2179" s="21"/>
      <c r="L2179" s="21"/>
      <c r="M2179" s="21"/>
      <c r="N2179" s="21"/>
      <c r="O2179" s="21"/>
      <c r="P2179" s="21"/>
      <c r="Q2179" s="21"/>
      <c r="R2179" s="21"/>
      <c r="S2179" s="21"/>
    </row>
    <row r="2180" spans="9:19" customFormat="1" x14ac:dyDescent="0.2">
      <c r="I2180" s="21"/>
      <c r="J2180" s="21"/>
      <c r="K2180" s="21"/>
      <c r="L2180" s="21"/>
      <c r="M2180" s="21"/>
      <c r="N2180" s="21"/>
      <c r="O2180" s="21"/>
      <c r="P2180" s="21"/>
      <c r="Q2180" s="21"/>
      <c r="R2180" s="21"/>
      <c r="S2180" s="21"/>
    </row>
    <row r="2181" spans="9:19" customFormat="1" x14ac:dyDescent="0.2">
      <c r="I2181" s="21"/>
      <c r="J2181" s="21"/>
      <c r="K2181" s="21"/>
      <c r="L2181" s="21"/>
      <c r="M2181" s="21"/>
      <c r="N2181" s="21"/>
      <c r="O2181" s="21"/>
      <c r="P2181" s="21"/>
      <c r="Q2181" s="21"/>
      <c r="R2181" s="21"/>
      <c r="S2181" s="21"/>
    </row>
    <row r="2182" spans="9:19" customFormat="1" x14ac:dyDescent="0.2">
      <c r="I2182" s="21"/>
      <c r="J2182" s="21"/>
      <c r="K2182" s="21"/>
      <c r="L2182" s="21"/>
      <c r="M2182" s="21"/>
      <c r="N2182" s="21"/>
      <c r="O2182" s="21"/>
      <c r="P2182" s="21"/>
      <c r="Q2182" s="21"/>
      <c r="R2182" s="21"/>
      <c r="S2182" s="21"/>
    </row>
    <row r="2183" spans="9:19" customFormat="1" x14ac:dyDescent="0.2">
      <c r="I2183" s="21"/>
      <c r="J2183" s="21"/>
      <c r="K2183" s="21"/>
      <c r="L2183" s="21"/>
      <c r="M2183" s="21"/>
      <c r="N2183" s="21"/>
      <c r="O2183" s="21"/>
      <c r="P2183" s="21"/>
      <c r="Q2183" s="21"/>
      <c r="R2183" s="21"/>
      <c r="S2183" s="21"/>
    </row>
    <row r="2184" spans="9:19" customFormat="1" x14ac:dyDescent="0.2">
      <c r="I2184" s="21"/>
      <c r="J2184" s="21"/>
      <c r="K2184" s="21"/>
      <c r="L2184" s="21"/>
      <c r="M2184" s="21"/>
      <c r="N2184" s="21"/>
      <c r="O2184" s="21"/>
      <c r="P2184" s="21"/>
      <c r="Q2184" s="21"/>
      <c r="R2184" s="21"/>
      <c r="S2184" s="21"/>
    </row>
    <row r="2185" spans="9:19" customFormat="1" x14ac:dyDescent="0.2">
      <c r="I2185" s="21"/>
      <c r="J2185" s="21"/>
      <c r="K2185" s="21"/>
      <c r="L2185" s="21"/>
      <c r="M2185" s="21"/>
      <c r="N2185" s="21"/>
      <c r="O2185" s="21"/>
      <c r="P2185" s="21"/>
      <c r="Q2185" s="21"/>
      <c r="R2185" s="21"/>
      <c r="S2185" s="21"/>
    </row>
    <row r="2186" spans="9:19" customFormat="1" x14ac:dyDescent="0.2">
      <c r="I2186" s="21"/>
      <c r="J2186" s="21"/>
      <c r="K2186" s="21"/>
      <c r="L2186" s="21"/>
      <c r="M2186" s="21"/>
      <c r="N2186" s="21"/>
      <c r="O2186" s="21"/>
      <c r="P2186" s="21"/>
      <c r="Q2186" s="21"/>
      <c r="R2186" s="21"/>
      <c r="S2186" s="21"/>
    </row>
    <row r="2187" spans="9:19" customFormat="1" x14ac:dyDescent="0.2">
      <c r="I2187" s="21"/>
      <c r="J2187" s="21"/>
      <c r="K2187" s="21"/>
      <c r="L2187" s="21"/>
      <c r="M2187" s="21"/>
      <c r="N2187" s="21"/>
      <c r="O2187" s="21"/>
      <c r="P2187" s="21"/>
      <c r="Q2187" s="21"/>
      <c r="R2187" s="21"/>
      <c r="S2187" s="21"/>
    </row>
    <row r="2188" spans="9:19" customFormat="1" x14ac:dyDescent="0.2">
      <c r="I2188" s="21"/>
      <c r="J2188" s="21"/>
      <c r="K2188" s="21"/>
      <c r="L2188" s="21"/>
      <c r="M2188" s="21"/>
      <c r="N2188" s="21"/>
      <c r="O2188" s="21"/>
      <c r="P2188" s="21"/>
      <c r="Q2188" s="21"/>
      <c r="R2188" s="21"/>
      <c r="S2188" s="21"/>
    </row>
    <row r="2189" spans="9:19" customFormat="1" x14ac:dyDescent="0.2">
      <c r="I2189" s="21"/>
      <c r="J2189" s="21"/>
      <c r="K2189" s="21"/>
      <c r="L2189" s="21"/>
      <c r="M2189" s="21"/>
      <c r="N2189" s="21"/>
      <c r="O2189" s="21"/>
      <c r="P2189" s="21"/>
      <c r="Q2189" s="21"/>
      <c r="R2189" s="21"/>
      <c r="S2189" s="21"/>
    </row>
    <row r="2190" spans="9:19" customFormat="1" x14ac:dyDescent="0.2">
      <c r="I2190" s="21"/>
      <c r="J2190" s="21"/>
      <c r="K2190" s="21"/>
      <c r="L2190" s="21"/>
      <c r="M2190" s="21"/>
      <c r="N2190" s="21"/>
      <c r="O2190" s="21"/>
      <c r="P2190" s="21"/>
      <c r="Q2190" s="21"/>
      <c r="R2190" s="21"/>
      <c r="S2190" s="21"/>
    </row>
    <row r="2191" spans="9:19" customFormat="1" x14ac:dyDescent="0.2">
      <c r="I2191" s="21"/>
      <c r="J2191" s="21"/>
      <c r="K2191" s="21"/>
      <c r="L2191" s="21"/>
      <c r="M2191" s="21"/>
      <c r="N2191" s="21"/>
      <c r="O2191" s="21"/>
      <c r="P2191" s="21"/>
      <c r="Q2191" s="21"/>
      <c r="R2191" s="21"/>
      <c r="S2191" s="21"/>
    </row>
    <row r="2192" spans="9:19" customFormat="1" x14ac:dyDescent="0.2">
      <c r="I2192" s="21"/>
      <c r="J2192" s="21"/>
      <c r="K2192" s="21"/>
      <c r="L2192" s="21"/>
      <c r="M2192" s="21"/>
      <c r="N2192" s="21"/>
      <c r="O2192" s="21"/>
      <c r="P2192" s="21"/>
      <c r="Q2192" s="21"/>
      <c r="R2192" s="21"/>
      <c r="S2192" s="21"/>
    </row>
    <row r="2193" spans="9:19" customFormat="1" x14ac:dyDescent="0.2">
      <c r="I2193" s="21"/>
      <c r="J2193" s="21"/>
      <c r="K2193" s="21"/>
      <c r="L2193" s="21"/>
      <c r="M2193" s="21"/>
      <c r="N2193" s="21"/>
      <c r="O2193" s="21"/>
      <c r="P2193" s="21"/>
      <c r="Q2193" s="21"/>
      <c r="R2193" s="21"/>
      <c r="S2193" s="21"/>
    </row>
    <row r="2194" spans="9:19" customFormat="1" x14ac:dyDescent="0.2">
      <c r="I2194" s="21"/>
      <c r="J2194" s="21"/>
      <c r="K2194" s="21"/>
      <c r="L2194" s="21"/>
      <c r="M2194" s="21"/>
      <c r="N2194" s="21"/>
      <c r="O2194" s="21"/>
      <c r="P2194" s="21"/>
      <c r="Q2194" s="21"/>
      <c r="R2194" s="21"/>
      <c r="S2194" s="21"/>
    </row>
    <row r="2195" spans="9:19" customFormat="1" x14ac:dyDescent="0.2">
      <c r="I2195" s="21"/>
      <c r="J2195" s="21"/>
      <c r="K2195" s="21"/>
      <c r="L2195" s="21"/>
      <c r="M2195" s="21"/>
      <c r="N2195" s="21"/>
      <c r="O2195" s="21"/>
      <c r="P2195" s="21"/>
      <c r="Q2195" s="21"/>
      <c r="R2195" s="21"/>
      <c r="S2195" s="21"/>
    </row>
    <row r="2196" spans="9:19" customFormat="1" x14ac:dyDescent="0.2">
      <c r="I2196" s="21"/>
      <c r="J2196" s="21"/>
      <c r="K2196" s="21"/>
      <c r="L2196" s="21"/>
      <c r="M2196" s="21"/>
      <c r="N2196" s="21"/>
      <c r="O2196" s="21"/>
      <c r="P2196" s="21"/>
      <c r="Q2196" s="21"/>
      <c r="R2196" s="21"/>
      <c r="S2196" s="21"/>
    </row>
    <row r="2197" spans="9:19" customFormat="1" x14ac:dyDescent="0.2">
      <c r="I2197" s="21"/>
      <c r="J2197" s="21"/>
      <c r="K2197" s="21"/>
      <c r="L2197" s="21"/>
      <c r="M2197" s="21"/>
      <c r="N2197" s="21"/>
      <c r="O2197" s="21"/>
      <c r="P2197" s="21"/>
      <c r="Q2197" s="21"/>
      <c r="R2197" s="21"/>
      <c r="S2197" s="21"/>
    </row>
    <row r="2198" spans="9:19" customFormat="1" x14ac:dyDescent="0.2">
      <c r="I2198" s="21"/>
      <c r="J2198" s="21"/>
      <c r="K2198" s="21"/>
      <c r="L2198" s="21"/>
      <c r="M2198" s="21"/>
      <c r="N2198" s="21"/>
      <c r="O2198" s="21"/>
      <c r="P2198" s="21"/>
      <c r="Q2198" s="21"/>
      <c r="R2198" s="21"/>
      <c r="S2198" s="21"/>
    </row>
    <row r="2199" spans="9:19" customFormat="1" x14ac:dyDescent="0.2">
      <c r="I2199" s="21"/>
      <c r="J2199" s="21"/>
      <c r="K2199" s="21"/>
      <c r="L2199" s="21"/>
      <c r="M2199" s="21"/>
      <c r="N2199" s="21"/>
      <c r="O2199" s="21"/>
      <c r="P2199" s="21"/>
      <c r="Q2199" s="21"/>
      <c r="R2199" s="21"/>
      <c r="S2199" s="21"/>
    </row>
    <row r="2200" spans="9:19" customFormat="1" x14ac:dyDescent="0.2">
      <c r="I2200" s="21"/>
      <c r="J2200" s="21"/>
      <c r="K2200" s="21"/>
      <c r="L2200" s="21"/>
      <c r="M2200" s="21"/>
      <c r="N2200" s="21"/>
      <c r="O2200" s="21"/>
      <c r="P2200" s="21"/>
      <c r="Q2200" s="21"/>
      <c r="R2200" s="21"/>
      <c r="S2200" s="21"/>
    </row>
    <row r="2201" spans="9:19" customFormat="1" x14ac:dyDescent="0.2">
      <c r="I2201" s="21"/>
      <c r="J2201" s="21"/>
      <c r="K2201" s="21"/>
      <c r="L2201" s="21"/>
      <c r="M2201" s="21"/>
      <c r="N2201" s="21"/>
      <c r="O2201" s="21"/>
      <c r="P2201" s="21"/>
      <c r="Q2201" s="21"/>
      <c r="R2201" s="21"/>
      <c r="S2201" s="21"/>
    </row>
    <row r="2202" spans="9:19" customFormat="1" x14ac:dyDescent="0.2">
      <c r="I2202" s="21"/>
      <c r="J2202" s="21"/>
      <c r="K2202" s="21"/>
      <c r="L2202" s="21"/>
      <c r="M2202" s="21"/>
      <c r="N2202" s="21"/>
      <c r="O2202" s="21"/>
      <c r="P2202" s="21"/>
      <c r="Q2202" s="21"/>
      <c r="R2202" s="21"/>
      <c r="S2202" s="21"/>
    </row>
    <row r="2203" spans="9:19" customFormat="1" x14ac:dyDescent="0.2">
      <c r="I2203" s="21"/>
      <c r="J2203" s="21"/>
      <c r="K2203" s="21"/>
      <c r="L2203" s="21"/>
      <c r="M2203" s="21"/>
      <c r="N2203" s="21"/>
      <c r="O2203" s="21"/>
      <c r="P2203" s="21"/>
      <c r="Q2203" s="21"/>
      <c r="R2203" s="21"/>
      <c r="S2203" s="21"/>
    </row>
    <row r="2204" spans="9:19" customFormat="1" x14ac:dyDescent="0.2">
      <c r="I2204" s="21"/>
      <c r="J2204" s="21"/>
      <c r="K2204" s="21"/>
      <c r="L2204" s="21"/>
      <c r="M2204" s="21"/>
      <c r="N2204" s="21"/>
      <c r="O2204" s="21"/>
      <c r="P2204" s="21"/>
      <c r="Q2204" s="21"/>
      <c r="R2204" s="21"/>
      <c r="S2204" s="21"/>
    </row>
    <row r="2205" spans="9:19" customFormat="1" x14ac:dyDescent="0.2">
      <c r="I2205" s="21"/>
      <c r="J2205" s="21"/>
      <c r="K2205" s="21"/>
      <c r="L2205" s="21"/>
      <c r="M2205" s="21"/>
      <c r="N2205" s="21"/>
      <c r="O2205" s="21"/>
      <c r="P2205" s="21"/>
      <c r="Q2205" s="21"/>
      <c r="R2205" s="21"/>
      <c r="S2205" s="21"/>
    </row>
    <row r="2206" spans="9:19" customFormat="1" x14ac:dyDescent="0.2">
      <c r="I2206" s="21"/>
      <c r="J2206" s="21"/>
      <c r="K2206" s="21"/>
      <c r="L2206" s="21"/>
      <c r="M2206" s="21"/>
      <c r="N2206" s="21"/>
      <c r="O2206" s="21"/>
      <c r="P2206" s="21"/>
      <c r="Q2206" s="21"/>
      <c r="R2206" s="21"/>
      <c r="S2206" s="21"/>
    </row>
    <row r="2207" spans="9:19" customFormat="1" x14ac:dyDescent="0.2">
      <c r="I2207" s="21"/>
      <c r="J2207" s="21"/>
      <c r="K2207" s="21"/>
      <c r="L2207" s="21"/>
      <c r="M2207" s="21"/>
      <c r="N2207" s="21"/>
      <c r="O2207" s="21"/>
      <c r="P2207" s="21"/>
      <c r="Q2207" s="21"/>
      <c r="R2207" s="21"/>
      <c r="S2207" s="21"/>
    </row>
    <row r="2208" spans="9:19" customFormat="1" x14ac:dyDescent="0.2">
      <c r="I2208" s="21"/>
      <c r="J2208" s="21"/>
      <c r="K2208" s="21"/>
      <c r="L2208" s="21"/>
      <c r="M2208" s="21"/>
      <c r="N2208" s="21"/>
      <c r="O2208" s="21"/>
      <c r="P2208" s="21"/>
      <c r="Q2208" s="21"/>
      <c r="R2208" s="21"/>
      <c r="S2208" s="21"/>
    </row>
    <row r="2209" spans="9:19" customFormat="1" x14ac:dyDescent="0.2">
      <c r="I2209" s="21"/>
      <c r="J2209" s="21"/>
      <c r="K2209" s="21"/>
      <c r="L2209" s="21"/>
      <c r="M2209" s="21"/>
      <c r="N2209" s="21"/>
      <c r="O2209" s="21"/>
      <c r="P2209" s="21"/>
      <c r="Q2209" s="21"/>
      <c r="R2209" s="21"/>
      <c r="S2209" s="21"/>
    </row>
    <row r="2210" spans="9:19" customFormat="1" x14ac:dyDescent="0.2">
      <c r="I2210" s="21"/>
      <c r="J2210" s="21"/>
      <c r="K2210" s="21"/>
      <c r="L2210" s="21"/>
      <c r="M2210" s="21"/>
      <c r="N2210" s="21"/>
      <c r="O2210" s="21"/>
      <c r="P2210" s="21"/>
      <c r="Q2210" s="21"/>
      <c r="R2210" s="21"/>
      <c r="S2210" s="21"/>
    </row>
    <row r="2211" spans="9:19" customFormat="1" x14ac:dyDescent="0.2">
      <c r="I2211" s="21"/>
      <c r="J2211" s="21"/>
      <c r="K2211" s="21"/>
      <c r="L2211" s="21"/>
      <c r="M2211" s="21"/>
      <c r="N2211" s="21"/>
      <c r="O2211" s="21"/>
      <c r="P2211" s="21"/>
      <c r="Q2211" s="21"/>
      <c r="R2211" s="21"/>
      <c r="S2211" s="21"/>
    </row>
    <row r="2212" spans="9:19" customFormat="1" x14ac:dyDescent="0.2">
      <c r="I2212" s="21"/>
      <c r="J2212" s="21"/>
      <c r="K2212" s="21"/>
      <c r="L2212" s="21"/>
      <c r="M2212" s="21"/>
      <c r="N2212" s="21"/>
      <c r="O2212" s="21"/>
      <c r="P2212" s="21"/>
      <c r="Q2212" s="21"/>
      <c r="R2212" s="21"/>
      <c r="S2212" s="21"/>
    </row>
    <row r="2213" spans="9:19" customFormat="1" x14ac:dyDescent="0.2">
      <c r="I2213" s="21"/>
      <c r="J2213" s="21"/>
      <c r="K2213" s="21"/>
      <c r="L2213" s="21"/>
      <c r="M2213" s="21"/>
      <c r="N2213" s="21"/>
      <c r="O2213" s="21"/>
      <c r="P2213" s="21"/>
      <c r="Q2213" s="21"/>
      <c r="R2213" s="21"/>
      <c r="S2213" s="21"/>
    </row>
    <row r="2214" spans="9:19" customFormat="1" x14ac:dyDescent="0.2">
      <c r="I2214" s="21"/>
      <c r="J2214" s="21"/>
      <c r="K2214" s="21"/>
      <c r="L2214" s="21"/>
      <c r="M2214" s="21"/>
      <c r="N2214" s="21"/>
      <c r="O2214" s="21"/>
      <c r="P2214" s="21"/>
      <c r="Q2214" s="21"/>
      <c r="R2214" s="21"/>
      <c r="S2214" s="21"/>
    </row>
    <row r="2215" spans="9:19" customFormat="1" x14ac:dyDescent="0.2">
      <c r="I2215" s="21"/>
      <c r="J2215" s="21"/>
      <c r="K2215" s="21"/>
      <c r="L2215" s="21"/>
      <c r="M2215" s="21"/>
      <c r="N2215" s="21"/>
      <c r="O2215" s="21"/>
      <c r="P2215" s="21"/>
      <c r="Q2215" s="21"/>
      <c r="R2215" s="21"/>
      <c r="S2215" s="21"/>
    </row>
    <row r="2216" spans="9:19" customFormat="1" x14ac:dyDescent="0.2">
      <c r="I2216" s="21"/>
      <c r="J2216" s="21"/>
      <c r="K2216" s="21"/>
      <c r="L2216" s="21"/>
      <c r="M2216" s="21"/>
      <c r="N2216" s="21"/>
      <c r="O2216" s="21"/>
      <c r="P2216" s="21"/>
      <c r="Q2216" s="21"/>
      <c r="R2216" s="21"/>
      <c r="S2216" s="21"/>
    </row>
    <row r="2217" spans="9:19" customFormat="1" x14ac:dyDescent="0.2">
      <c r="I2217" s="21"/>
      <c r="J2217" s="21"/>
      <c r="K2217" s="21"/>
      <c r="L2217" s="21"/>
      <c r="M2217" s="21"/>
      <c r="N2217" s="21"/>
      <c r="O2217" s="21"/>
      <c r="P2217" s="21"/>
      <c r="Q2217" s="21"/>
      <c r="R2217" s="21"/>
      <c r="S2217" s="21"/>
    </row>
    <row r="2218" spans="9:19" customFormat="1" x14ac:dyDescent="0.2">
      <c r="I2218" s="21"/>
      <c r="J2218" s="21"/>
      <c r="K2218" s="21"/>
      <c r="L2218" s="21"/>
      <c r="M2218" s="21"/>
      <c r="N2218" s="21"/>
      <c r="O2218" s="21"/>
      <c r="P2218" s="21"/>
      <c r="Q2218" s="21"/>
      <c r="R2218" s="21"/>
      <c r="S2218" s="21"/>
    </row>
    <row r="2219" spans="9:19" customFormat="1" x14ac:dyDescent="0.2">
      <c r="I2219" s="21"/>
      <c r="J2219" s="21"/>
      <c r="K2219" s="21"/>
      <c r="L2219" s="21"/>
      <c r="M2219" s="21"/>
      <c r="N2219" s="21"/>
      <c r="O2219" s="21"/>
      <c r="P2219" s="21"/>
      <c r="Q2219" s="21"/>
      <c r="R2219" s="21"/>
      <c r="S2219" s="21"/>
    </row>
    <row r="2220" spans="9:19" customFormat="1" x14ac:dyDescent="0.2">
      <c r="I2220" s="21"/>
      <c r="J2220" s="21"/>
      <c r="K2220" s="21"/>
      <c r="L2220" s="21"/>
      <c r="M2220" s="21"/>
      <c r="N2220" s="21"/>
      <c r="O2220" s="21"/>
      <c r="P2220" s="21"/>
      <c r="Q2220" s="21"/>
      <c r="R2220" s="21"/>
      <c r="S2220" s="21"/>
    </row>
    <row r="2221" spans="9:19" customFormat="1" x14ac:dyDescent="0.2">
      <c r="I2221" s="21"/>
      <c r="J2221" s="21"/>
      <c r="K2221" s="21"/>
      <c r="L2221" s="21"/>
      <c r="M2221" s="21"/>
      <c r="N2221" s="21"/>
      <c r="O2221" s="21"/>
      <c r="P2221" s="21"/>
      <c r="Q2221" s="21"/>
      <c r="R2221" s="21"/>
      <c r="S2221" s="21"/>
    </row>
    <row r="2222" spans="9:19" customFormat="1" x14ac:dyDescent="0.2">
      <c r="I2222" s="21"/>
      <c r="J2222" s="21"/>
      <c r="K2222" s="21"/>
      <c r="L2222" s="21"/>
      <c r="M2222" s="21"/>
      <c r="N2222" s="21"/>
      <c r="O2222" s="21"/>
      <c r="P2222" s="21"/>
      <c r="Q2222" s="21"/>
      <c r="R2222" s="21"/>
      <c r="S2222" s="21"/>
    </row>
    <row r="2223" spans="9:19" customFormat="1" x14ac:dyDescent="0.2">
      <c r="I2223" s="21"/>
      <c r="J2223" s="21"/>
      <c r="K2223" s="21"/>
      <c r="L2223" s="21"/>
      <c r="M2223" s="21"/>
      <c r="N2223" s="21"/>
      <c r="O2223" s="21"/>
      <c r="P2223" s="21"/>
      <c r="Q2223" s="21"/>
      <c r="R2223" s="21"/>
      <c r="S2223" s="21"/>
    </row>
    <row r="2224" spans="9:19" customFormat="1" x14ac:dyDescent="0.2">
      <c r="I2224" s="21"/>
      <c r="J2224" s="21"/>
      <c r="K2224" s="21"/>
      <c r="L2224" s="21"/>
      <c r="M2224" s="21"/>
      <c r="N2224" s="21"/>
      <c r="O2224" s="21"/>
      <c r="P2224" s="21"/>
      <c r="Q2224" s="21"/>
      <c r="R2224" s="21"/>
      <c r="S2224" s="21"/>
    </row>
    <row r="2225" spans="9:19" customFormat="1" x14ac:dyDescent="0.2">
      <c r="I2225" s="21"/>
      <c r="J2225" s="21"/>
      <c r="K2225" s="21"/>
      <c r="L2225" s="21"/>
      <c r="M2225" s="21"/>
      <c r="N2225" s="21"/>
      <c r="O2225" s="21"/>
      <c r="P2225" s="21"/>
      <c r="Q2225" s="21"/>
      <c r="R2225" s="21"/>
      <c r="S2225" s="21"/>
    </row>
    <row r="2226" spans="9:19" customFormat="1" x14ac:dyDescent="0.2">
      <c r="I2226" s="21"/>
      <c r="J2226" s="21"/>
      <c r="K2226" s="21"/>
      <c r="L2226" s="21"/>
      <c r="M2226" s="21"/>
      <c r="N2226" s="21"/>
      <c r="O2226" s="21"/>
      <c r="P2226" s="21"/>
      <c r="Q2226" s="21"/>
      <c r="R2226" s="21"/>
      <c r="S2226" s="21"/>
    </row>
    <row r="2227" spans="9:19" customFormat="1" x14ac:dyDescent="0.2">
      <c r="I2227" s="21"/>
      <c r="J2227" s="21"/>
      <c r="K2227" s="21"/>
      <c r="L2227" s="21"/>
      <c r="M2227" s="21"/>
      <c r="N2227" s="21"/>
      <c r="O2227" s="21"/>
      <c r="P2227" s="21"/>
      <c r="Q2227" s="21"/>
      <c r="R2227" s="21"/>
      <c r="S2227" s="21"/>
    </row>
    <row r="2228" spans="9:19" customFormat="1" x14ac:dyDescent="0.2">
      <c r="I2228" s="21"/>
      <c r="J2228" s="21"/>
      <c r="K2228" s="21"/>
      <c r="L2228" s="21"/>
      <c r="M2228" s="21"/>
      <c r="N2228" s="21"/>
      <c r="O2228" s="21"/>
      <c r="P2228" s="21"/>
      <c r="Q2228" s="21"/>
      <c r="R2228" s="21"/>
      <c r="S2228" s="21"/>
    </row>
    <row r="2229" spans="9:19" customFormat="1" x14ac:dyDescent="0.2">
      <c r="I2229" s="21"/>
      <c r="J2229" s="21"/>
      <c r="K2229" s="21"/>
      <c r="L2229" s="21"/>
      <c r="M2229" s="21"/>
      <c r="N2229" s="21"/>
      <c r="O2229" s="21"/>
      <c r="P2229" s="21"/>
      <c r="Q2229" s="21"/>
      <c r="R2229" s="21"/>
      <c r="S2229" s="21"/>
    </row>
    <row r="2230" spans="9:19" customFormat="1" x14ac:dyDescent="0.2">
      <c r="I2230" s="21"/>
      <c r="J2230" s="21"/>
      <c r="K2230" s="21"/>
      <c r="L2230" s="21"/>
      <c r="M2230" s="21"/>
      <c r="N2230" s="21"/>
      <c r="O2230" s="21"/>
      <c r="P2230" s="21"/>
      <c r="Q2230" s="21"/>
      <c r="R2230" s="21"/>
      <c r="S2230" s="21"/>
    </row>
    <row r="2231" spans="9:19" customFormat="1" x14ac:dyDescent="0.2">
      <c r="I2231" s="21"/>
      <c r="J2231" s="21"/>
      <c r="K2231" s="21"/>
      <c r="L2231" s="21"/>
      <c r="M2231" s="21"/>
      <c r="N2231" s="21"/>
      <c r="O2231" s="21"/>
      <c r="P2231" s="21"/>
      <c r="Q2231" s="21"/>
      <c r="R2231" s="21"/>
      <c r="S2231" s="21"/>
    </row>
    <row r="2232" spans="9:19" customFormat="1" x14ac:dyDescent="0.2">
      <c r="I2232" s="21"/>
      <c r="J2232" s="21"/>
      <c r="K2232" s="21"/>
      <c r="L2232" s="21"/>
      <c r="M2232" s="21"/>
      <c r="N2232" s="21"/>
      <c r="O2232" s="21"/>
      <c r="P2232" s="21"/>
      <c r="Q2232" s="21"/>
      <c r="R2232" s="21"/>
      <c r="S2232" s="21"/>
    </row>
    <row r="2233" spans="9:19" customFormat="1" x14ac:dyDescent="0.2">
      <c r="I2233" s="21"/>
      <c r="J2233" s="21"/>
      <c r="K2233" s="21"/>
      <c r="L2233" s="21"/>
      <c r="M2233" s="21"/>
      <c r="N2233" s="21"/>
      <c r="O2233" s="21"/>
      <c r="P2233" s="21"/>
      <c r="Q2233" s="21"/>
      <c r="R2233" s="21"/>
      <c r="S2233" s="21"/>
    </row>
    <row r="2234" spans="9:19" customFormat="1" x14ac:dyDescent="0.2">
      <c r="I2234" s="21"/>
      <c r="J2234" s="21"/>
      <c r="K2234" s="21"/>
      <c r="L2234" s="21"/>
      <c r="M2234" s="21"/>
      <c r="N2234" s="21"/>
      <c r="O2234" s="21"/>
      <c r="P2234" s="21"/>
      <c r="Q2234" s="21"/>
      <c r="R2234" s="21"/>
      <c r="S2234" s="21"/>
    </row>
    <row r="2235" spans="9:19" customFormat="1" x14ac:dyDescent="0.2">
      <c r="I2235" s="21"/>
      <c r="J2235" s="21"/>
      <c r="K2235" s="21"/>
      <c r="L2235" s="21"/>
      <c r="M2235" s="21"/>
      <c r="N2235" s="21"/>
      <c r="O2235" s="21"/>
      <c r="P2235" s="21"/>
      <c r="Q2235" s="21"/>
      <c r="R2235" s="21"/>
      <c r="S2235" s="21"/>
    </row>
    <row r="2236" spans="9:19" customFormat="1" x14ac:dyDescent="0.2">
      <c r="I2236" s="21"/>
      <c r="J2236" s="21"/>
      <c r="K2236" s="21"/>
      <c r="L2236" s="21"/>
      <c r="M2236" s="21"/>
      <c r="N2236" s="21"/>
      <c r="O2236" s="21"/>
      <c r="P2236" s="21"/>
      <c r="Q2236" s="21"/>
      <c r="R2236" s="21"/>
      <c r="S2236" s="21"/>
    </row>
    <row r="2237" spans="9:19" customFormat="1" x14ac:dyDescent="0.2">
      <c r="I2237" s="21"/>
      <c r="J2237" s="21"/>
      <c r="K2237" s="21"/>
      <c r="L2237" s="21"/>
      <c r="M2237" s="21"/>
      <c r="N2237" s="21"/>
      <c r="O2237" s="21"/>
      <c r="P2237" s="21"/>
      <c r="Q2237" s="21"/>
      <c r="R2237" s="21"/>
      <c r="S2237" s="21"/>
    </row>
    <row r="2238" spans="9:19" customFormat="1" x14ac:dyDescent="0.2">
      <c r="I2238" s="21"/>
      <c r="J2238" s="21"/>
      <c r="K2238" s="21"/>
      <c r="L2238" s="21"/>
      <c r="M2238" s="21"/>
      <c r="N2238" s="21"/>
      <c r="O2238" s="21"/>
      <c r="P2238" s="21"/>
      <c r="Q2238" s="21"/>
      <c r="R2238" s="21"/>
      <c r="S2238" s="21"/>
    </row>
    <row r="2239" spans="9:19" customFormat="1" x14ac:dyDescent="0.2">
      <c r="I2239" s="21"/>
      <c r="J2239" s="21"/>
      <c r="K2239" s="21"/>
      <c r="L2239" s="21"/>
      <c r="M2239" s="21"/>
      <c r="N2239" s="21"/>
      <c r="O2239" s="21"/>
      <c r="P2239" s="21"/>
      <c r="Q2239" s="21"/>
      <c r="R2239" s="21"/>
      <c r="S2239" s="21"/>
    </row>
    <row r="2240" spans="9:19" customFormat="1" x14ac:dyDescent="0.2">
      <c r="I2240" s="21"/>
      <c r="J2240" s="21"/>
      <c r="K2240" s="21"/>
      <c r="L2240" s="21"/>
      <c r="M2240" s="21"/>
      <c r="N2240" s="21"/>
      <c r="O2240" s="21"/>
      <c r="P2240" s="21"/>
      <c r="Q2240" s="21"/>
      <c r="R2240" s="21"/>
      <c r="S2240" s="21"/>
    </row>
    <row r="2241" spans="9:19" customFormat="1" x14ac:dyDescent="0.2">
      <c r="I2241" s="21"/>
      <c r="J2241" s="21"/>
      <c r="K2241" s="21"/>
      <c r="L2241" s="21"/>
      <c r="M2241" s="21"/>
      <c r="N2241" s="21"/>
      <c r="O2241" s="21"/>
      <c r="P2241" s="21"/>
      <c r="Q2241" s="21"/>
      <c r="R2241" s="21"/>
      <c r="S2241" s="21"/>
    </row>
    <row r="2242" spans="9:19" customFormat="1" x14ac:dyDescent="0.2">
      <c r="I2242" s="21"/>
      <c r="J2242" s="21"/>
      <c r="K2242" s="21"/>
      <c r="L2242" s="21"/>
      <c r="M2242" s="21"/>
      <c r="N2242" s="21"/>
      <c r="O2242" s="21"/>
      <c r="P2242" s="21"/>
      <c r="Q2242" s="21"/>
      <c r="R2242" s="21"/>
      <c r="S2242" s="21"/>
    </row>
    <row r="2243" spans="9:19" customFormat="1" x14ac:dyDescent="0.2">
      <c r="I2243" s="21"/>
      <c r="J2243" s="21"/>
      <c r="K2243" s="21"/>
      <c r="L2243" s="21"/>
      <c r="M2243" s="21"/>
      <c r="N2243" s="21"/>
      <c r="O2243" s="21"/>
      <c r="P2243" s="21"/>
      <c r="Q2243" s="21"/>
      <c r="R2243" s="21"/>
      <c r="S2243" s="21"/>
    </row>
    <row r="2244" spans="9:19" customFormat="1" x14ac:dyDescent="0.2">
      <c r="I2244" s="21"/>
      <c r="J2244" s="21"/>
      <c r="K2244" s="21"/>
      <c r="L2244" s="21"/>
      <c r="M2244" s="21"/>
      <c r="N2244" s="21"/>
      <c r="O2244" s="21"/>
      <c r="P2244" s="21"/>
      <c r="Q2244" s="21"/>
      <c r="R2244" s="21"/>
      <c r="S2244" s="21"/>
    </row>
    <row r="2245" spans="9:19" customFormat="1" x14ac:dyDescent="0.2">
      <c r="I2245" s="21"/>
      <c r="J2245" s="21"/>
      <c r="K2245" s="21"/>
      <c r="L2245" s="21"/>
      <c r="M2245" s="21"/>
      <c r="N2245" s="21"/>
      <c r="O2245" s="21"/>
      <c r="P2245" s="21"/>
      <c r="Q2245" s="21"/>
      <c r="R2245" s="21"/>
      <c r="S2245" s="21"/>
    </row>
    <row r="2246" spans="9:19" customFormat="1" x14ac:dyDescent="0.2">
      <c r="I2246" s="21"/>
      <c r="J2246" s="21"/>
      <c r="K2246" s="21"/>
      <c r="L2246" s="21"/>
      <c r="M2246" s="21"/>
      <c r="N2246" s="21"/>
      <c r="O2246" s="21"/>
      <c r="P2246" s="21"/>
      <c r="Q2246" s="21"/>
      <c r="R2246" s="21"/>
      <c r="S2246" s="21"/>
    </row>
    <row r="2247" spans="9:19" customFormat="1" x14ac:dyDescent="0.2">
      <c r="I2247" s="21"/>
      <c r="J2247" s="21"/>
      <c r="K2247" s="21"/>
      <c r="L2247" s="21"/>
      <c r="M2247" s="21"/>
      <c r="N2247" s="21"/>
      <c r="O2247" s="21"/>
      <c r="P2247" s="21"/>
      <c r="Q2247" s="21"/>
      <c r="R2247" s="21"/>
      <c r="S2247" s="21"/>
    </row>
    <row r="2248" spans="9:19" customFormat="1" x14ac:dyDescent="0.2">
      <c r="I2248" s="21"/>
      <c r="J2248" s="21"/>
      <c r="K2248" s="21"/>
      <c r="L2248" s="21"/>
      <c r="M2248" s="21"/>
      <c r="N2248" s="21"/>
      <c r="O2248" s="21"/>
      <c r="P2248" s="21"/>
      <c r="Q2248" s="21"/>
      <c r="R2248" s="21"/>
      <c r="S2248" s="21"/>
    </row>
    <row r="2249" spans="9:19" customFormat="1" x14ac:dyDescent="0.2">
      <c r="I2249" s="21"/>
      <c r="J2249" s="21"/>
      <c r="K2249" s="21"/>
      <c r="L2249" s="21"/>
      <c r="M2249" s="21"/>
      <c r="N2249" s="21"/>
      <c r="O2249" s="21"/>
      <c r="P2249" s="21"/>
      <c r="Q2249" s="21"/>
      <c r="R2249" s="21"/>
      <c r="S2249" s="21"/>
    </row>
    <row r="2250" spans="9:19" customFormat="1" x14ac:dyDescent="0.2">
      <c r="I2250" s="21"/>
      <c r="J2250" s="21"/>
      <c r="K2250" s="21"/>
      <c r="L2250" s="21"/>
      <c r="M2250" s="21"/>
      <c r="N2250" s="21"/>
      <c r="O2250" s="21"/>
      <c r="P2250" s="21"/>
      <c r="Q2250" s="21"/>
      <c r="R2250" s="21"/>
      <c r="S2250" s="21"/>
    </row>
    <row r="2251" spans="9:19" customFormat="1" x14ac:dyDescent="0.2">
      <c r="I2251" s="21"/>
      <c r="J2251" s="21"/>
      <c r="K2251" s="21"/>
      <c r="L2251" s="21"/>
      <c r="M2251" s="21"/>
      <c r="N2251" s="21"/>
      <c r="O2251" s="21"/>
      <c r="P2251" s="21"/>
      <c r="Q2251" s="21"/>
      <c r="R2251" s="21"/>
      <c r="S2251" s="21"/>
    </row>
    <row r="2252" spans="9:19" customFormat="1" x14ac:dyDescent="0.2">
      <c r="I2252" s="21"/>
      <c r="J2252" s="21"/>
      <c r="K2252" s="21"/>
      <c r="L2252" s="21"/>
      <c r="M2252" s="21"/>
      <c r="N2252" s="21"/>
      <c r="O2252" s="21"/>
      <c r="P2252" s="21"/>
      <c r="Q2252" s="21"/>
      <c r="R2252" s="21"/>
      <c r="S2252" s="21"/>
    </row>
    <row r="2253" spans="9:19" customFormat="1" x14ac:dyDescent="0.2">
      <c r="I2253" s="21"/>
      <c r="J2253" s="21"/>
      <c r="K2253" s="21"/>
      <c r="L2253" s="21"/>
      <c r="M2253" s="21"/>
      <c r="N2253" s="21"/>
      <c r="O2253" s="21"/>
      <c r="P2253" s="21"/>
      <c r="Q2253" s="21"/>
      <c r="R2253" s="21"/>
      <c r="S2253" s="21"/>
    </row>
    <row r="2254" spans="9:19" customFormat="1" x14ac:dyDescent="0.2">
      <c r="I2254" s="21"/>
      <c r="J2254" s="21"/>
      <c r="K2254" s="21"/>
      <c r="L2254" s="21"/>
      <c r="M2254" s="21"/>
      <c r="N2254" s="21"/>
      <c r="O2254" s="21"/>
      <c r="P2254" s="21"/>
      <c r="Q2254" s="21"/>
      <c r="R2254" s="21"/>
      <c r="S2254" s="21"/>
    </row>
    <row r="2255" spans="9:19" customFormat="1" x14ac:dyDescent="0.2">
      <c r="I2255" s="21"/>
      <c r="J2255" s="21"/>
      <c r="K2255" s="21"/>
      <c r="L2255" s="21"/>
      <c r="M2255" s="21"/>
      <c r="N2255" s="21"/>
      <c r="O2255" s="21"/>
      <c r="P2255" s="21"/>
      <c r="Q2255" s="21"/>
      <c r="R2255" s="21"/>
      <c r="S2255" s="21"/>
    </row>
    <row r="2256" spans="9:19" customFormat="1" x14ac:dyDescent="0.2">
      <c r="I2256" s="21"/>
      <c r="J2256" s="21"/>
      <c r="K2256" s="21"/>
      <c r="L2256" s="21"/>
      <c r="M2256" s="21"/>
      <c r="N2256" s="21"/>
      <c r="O2256" s="21"/>
      <c r="P2256" s="21"/>
      <c r="Q2256" s="21"/>
      <c r="R2256" s="21"/>
      <c r="S2256" s="21"/>
    </row>
    <row r="2257" spans="9:19" customFormat="1" x14ac:dyDescent="0.2">
      <c r="I2257" s="21"/>
      <c r="J2257" s="21"/>
      <c r="K2257" s="21"/>
      <c r="L2257" s="21"/>
      <c r="M2257" s="21"/>
      <c r="N2257" s="21"/>
      <c r="O2257" s="21"/>
      <c r="P2257" s="21"/>
      <c r="Q2257" s="21"/>
      <c r="R2257" s="21"/>
      <c r="S2257" s="21"/>
    </row>
    <row r="2258" spans="9:19" customFormat="1" x14ac:dyDescent="0.2">
      <c r="I2258" s="21"/>
      <c r="J2258" s="21"/>
      <c r="K2258" s="21"/>
      <c r="L2258" s="21"/>
      <c r="M2258" s="21"/>
      <c r="N2258" s="21"/>
      <c r="O2258" s="21"/>
      <c r="P2258" s="21"/>
      <c r="Q2258" s="21"/>
      <c r="R2258" s="21"/>
      <c r="S2258" s="21"/>
    </row>
    <row r="2259" spans="9:19" customFormat="1" x14ac:dyDescent="0.2">
      <c r="I2259" s="21"/>
      <c r="J2259" s="21"/>
      <c r="K2259" s="21"/>
      <c r="L2259" s="21"/>
      <c r="M2259" s="21"/>
      <c r="N2259" s="21"/>
      <c r="O2259" s="21"/>
      <c r="P2259" s="21"/>
      <c r="Q2259" s="21"/>
      <c r="R2259" s="21"/>
      <c r="S2259" s="21"/>
    </row>
    <row r="2260" spans="9:19" customFormat="1" x14ac:dyDescent="0.2">
      <c r="I2260" s="21"/>
      <c r="J2260" s="21"/>
      <c r="K2260" s="21"/>
      <c r="L2260" s="21"/>
      <c r="M2260" s="21"/>
      <c r="N2260" s="21"/>
      <c r="O2260" s="21"/>
      <c r="P2260" s="21"/>
      <c r="Q2260" s="21"/>
      <c r="R2260" s="21"/>
      <c r="S2260" s="21"/>
    </row>
    <row r="2261" spans="9:19" customFormat="1" x14ac:dyDescent="0.2">
      <c r="I2261" s="21"/>
      <c r="J2261" s="21"/>
      <c r="K2261" s="21"/>
      <c r="L2261" s="21"/>
      <c r="M2261" s="21"/>
      <c r="N2261" s="21"/>
      <c r="O2261" s="21"/>
      <c r="P2261" s="21"/>
      <c r="Q2261" s="21"/>
      <c r="R2261" s="21"/>
      <c r="S2261" s="21"/>
    </row>
    <row r="2262" spans="9:19" customFormat="1" x14ac:dyDescent="0.2">
      <c r="I2262" s="21"/>
      <c r="J2262" s="21"/>
      <c r="K2262" s="21"/>
      <c r="L2262" s="21"/>
      <c r="M2262" s="21"/>
      <c r="N2262" s="21"/>
      <c r="O2262" s="21"/>
      <c r="P2262" s="21"/>
      <c r="Q2262" s="21"/>
      <c r="R2262" s="21"/>
      <c r="S2262" s="21"/>
    </row>
    <row r="2263" spans="9:19" customFormat="1" x14ac:dyDescent="0.2">
      <c r="I2263" s="21"/>
      <c r="J2263" s="21"/>
      <c r="K2263" s="21"/>
      <c r="L2263" s="21"/>
      <c r="M2263" s="21"/>
      <c r="N2263" s="21"/>
      <c r="O2263" s="21"/>
      <c r="P2263" s="21"/>
      <c r="Q2263" s="21"/>
      <c r="R2263" s="21"/>
      <c r="S2263" s="21"/>
    </row>
    <row r="2264" spans="9:19" customFormat="1" x14ac:dyDescent="0.2">
      <c r="I2264" s="21"/>
      <c r="J2264" s="21"/>
      <c r="K2264" s="21"/>
      <c r="L2264" s="21"/>
      <c r="M2264" s="21"/>
      <c r="N2264" s="21"/>
      <c r="O2264" s="21"/>
      <c r="P2264" s="21"/>
      <c r="Q2264" s="21"/>
      <c r="R2264" s="21"/>
      <c r="S2264" s="21"/>
    </row>
    <row r="2265" spans="9:19" customFormat="1" x14ac:dyDescent="0.2">
      <c r="I2265" s="21"/>
      <c r="J2265" s="21"/>
      <c r="K2265" s="21"/>
      <c r="L2265" s="21"/>
      <c r="M2265" s="21"/>
      <c r="N2265" s="21"/>
      <c r="O2265" s="21"/>
      <c r="P2265" s="21"/>
      <c r="Q2265" s="21"/>
      <c r="R2265" s="21"/>
      <c r="S2265" s="21"/>
    </row>
    <row r="2266" spans="9:19" customFormat="1" x14ac:dyDescent="0.2">
      <c r="I2266" s="21"/>
      <c r="J2266" s="21"/>
      <c r="K2266" s="21"/>
      <c r="L2266" s="21"/>
      <c r="M2266" s="21"/>
      <c r="N2266" s="21"/>
      <c r="O2266" s="21"/>
      <c r="P2266" s="21"/>
      <c r="Q2266" s="21"/>
      <c r="R2266" s="21"/>
      <c r="S2266" s="21"/>
    </row>
    <row r="2267" spans="9:19" customFormat="1" x14ac:dyDescent="0.2">
      <c r="I2267" s="21"/>
      <c r="J2267" s="21"/>
      <c r="K2267" s="21"/>
      <c r="L2267" s="21"/>
      <c r="M2267" s="21"/>
      <c r="N2267" s="21"/>
      <c r="O2267" s="21"/>
      <c r="P2267" s="21"/>
      <c r="Q2267" s="21"/>
      <c r="R2267" s="21"/>
      <c r="S2267" s="21"/>
    </row>
    <row r="2268" spans="9:19" customFormat="1" x14ac:dyDescent="0.2">
      <c r="I2268" s="21"/>
      <c r="J2268" s="21"/>
      <c r="K2268" s="21"/>
      <c r="L2268" s="21"/>
      <c r="M2268" s="21"/>
      <c r="N2268" s="21"/>
      <c r="O2268" s="21"/>
      <c r="P2268" s="21"/>
      <c r="Q2268" s="21"/>
      <c r="R2268" s="21"/>
      <c r="S2268" s="21"/>
    </row>
    <row r="2269" spans="9:19" customFormat="1" x14ac:dyDescent="0.2">
      <c r="I2269" s="21"/>
      <c r="J2269" s="21"/>
      <c r="K2269" s="21"/>
      <c r="L2269" s="21"/>
      <c r="M2269" s="21"/>
      <c r="N2269" s="21"/>
      <c r="O2269" s="21"/>
      <c r="P2269" s="21"/>
      <c r="Q2269" s="21"/>
      <c r="R2269" s="21"/>
      <c r="S2269" s="21"/>
    </row>
    <row r="2270" spans="9:19" customFormat="1" x14ac:dyDescent="0.2">
      <c r="I2270" s="21"/>
      <c r="J2270" s="21"/>
      <c r="K2270" s="21"/>
      <c r="L2270" s="21"/>
      <c r="M2270" s="21"/>
      <c r="N2270" s="21"/>
      <c r="O2270" s="21"/>
      <c r="P2270" s="21"/>
      <c r="Q2270" s="21"/>
      <c r="R2270" s="21"/>
      <c r="S2270" s="21"/>
    </row>
    <row r="2271" spans="9:19" customFormat="1" x14ac:dyDescent="0.2">
      <c r="I2271" s="21"/>
      <c r="J2271" s="21"/>
      <c r="K2271" s="21"/>
      <c r="L2271" s="21"/>
      <c r="M2271" s="21"/>
      <c r="N2271" s="21"/>
      <c r="O2271" s="21"/>
      <c r="P2271" s="21"/>
      <c r="Q2271" s="21"/>
      <c r="R2271" s="21"/>
      <c r="S2271" s="21"/>
    </row>
    <row r="2272" spans="9:19" customFormat="1" x14ac:dyDescent="0.2">
      <c r="I2272" s="21"/>
      <c r="J2272" s="21"/>
      <c r="K2272" s="21"/>
      <c r="L2272" s="21"/>
      <c r="M2272" s="21"/>
      <c r="N2272" s="21"/>
      <c r="O2272" s="21"/>
      <c r="P2272" s="21"/>
      <c r="Q2272" s="21"/>
      <c r="R2272" s="21"/>
      <c r="S2272" s="21"/>
    </row>
    <row r="2273" spans="9:19" customFormat="1" x14ac:dyDescent="0.2">
      <c r="I2273" s="21"/>
      <c r="J2273" s="21"/>
      <c r="K2273" s="21"/>
      <c r="L2273" s="21"/>
      <c r="M2273" s="21"/>
      <c r="N2273" s="21"/>
      <c r="O2273" s="21"/>
      <c r="P2273" s="21"/>
      <c r="Q2273" s="21"/>
      <c r="R2273" s="21"/>
      <c r="S2273" s="21"/>
    </row>
    <row r="2274" spans="9:19" customFormat="1" x14ac:dyDescent="0.2">
      <c r="I2274" s="21"/>
      <c r="J2274" s="21"/>
      <c r="K2274" s="21"/>
      <c r="L2274" s="21"/>
      <c r="M2274" s="21"/>
      <c r="N2274" s="21"/>
      <c r="O2274" s="21"/>
      <c r="P2274" s="21"/>
      <c r="Q2274" s="21"/>
      <c r="R2274" s="21"/>
      <c r="S2274" s="21"/>
    </row>
    <row r="2275" spans="9:19" customFormat="1" x14ac:dyDescent="0.2">
      <c r="I2275" s="21"/>
      <c r="J2275" s="21"/>
      <c r="K2275" s="21"/>
      <c r="L2275" s="21"/>
      <c r="M2275" s="21"/>
      <c r="N2275" s="21"/>
      <c r="O2275" s="21"/>
      <c r="P2275" s="21"/>
      <c r="Q2275" s="21"/>
      <c r="R2275" s="21"/>
      <c r="S2275" s="21"/>
    </row>
    <row r="2276" spans="9:19" customFormat="1" x14ac:dyDescent="0.2">
      <c r="I2276" s="21"/>
      <c r="J2276" s="21"/>
      <c r="K2276" s="21"/>
      <c r="L2276" s="21"/>
      <c r="M2276" s="21"/>
      <c r="N2276" s="21"/>
      <c r="O2276" s="21"/>
      <c r="P2276" s="21"/>
      <c r="Q2276" s="21"/>
      <c r="R2276" s="21"/>
      <c r="S2276" s="21"/>
    </row>
    <row r="2277" spans="9:19" customFormat="1" x14ac:dyDescent="0.2">
      <c r="I2277" s="21"/>
      <c r="J2277" s="21"/>
      <c r="K2277" s="21"/>
      <c r="L2277" s="21"/>
      <c r="M2277" s="21"/>
      <c r="N2277" s="21"/>
      <c r="O2277" s="21"/>
      <c r="P2277" s="21"/>
      <c r="Q2277" s="21"/>
      <c r="R2277" s="21"/>
      <c r="S2277" s="21"/>
    </row>
    <row r="2278" spans="9:19" customFormat="1" x14ac:dyDescent="0.2">
      <c r="I2278" s="21"/>
      <c r="J2278" s="21"/>
      <c r="K2278" s="21"/>
      <c r="L2278" s="21"/>
      <c r="M2278" s="21"/>
      <c r="N2278" s="21"/>
      <c r="O2278" s="21"/>
      <c r="P2278" s="21"/>
      <c r="Q2278" s="21"/>
      <c r="R2278" s="21"/>
      <c r="S2278" s="21"/>
    </row>
    <row r="2279" spans="9:19" customFormat="1" x14ac:dyDescent="0.2">
      <c r="I2279" s="21"/>
      <c r="J2279" s="21"/>
      <c r="K2279" s="21"/>
      <c r="L2279" s="21"/>
      <c r="M2279" s="21"/>
      <c r="N2279" s="21"/>
      <c r="O2279" s="21"/>
      <c r="P2279" s="21"/>
      <c r="Q2279" s="21"/>
      <c r="R2279" s="21"/>
      <c r="S2279" s="21"/>
    </row>
    <row r="2280" spans="9:19" customFormat="1" x14ac:dyDescent="0.2">
      <c r="I2280" s="21"/>
      <c r="J2280" s="21"/>
      <c r="K2280" s="21"/>
      <c r="L2280" s="21"/>
      <c r="M2280" s="21"/>
      <c r="N2280" s="21"/>
      <c r="O2280" s="21"/>
      <c r="P2280" s="21"/>
      <c r="Q2280" s="21"/>
      <c r="R2280" s="21"/>
      <c r="S2280" s="21"/>
    </row>
    <row r="2281" spans="9:19" customFormat="1" x14ac:dyDescent="0.2">
      <c r="I2281" s="21"/>
      <c r="J2281" s="21"/>
      <c r="K2281" s="21"/>
      <c r="L2281" s="21"/>
      <c r="M2281" s="21"/>
      <c r="N2281" s="21"/>
      <c r="O2281" s="21"/>
      <c r="P2281" s="21"/>
      <c r="Q2281" s="21"/>
      <c r="R2281" s="21"/>
      <c r="S2281" s="21"/>
    </row>
    <row r="2282" spans="9:19" customFormat="1" x14ac:dyDescent="0.2">
      <c r="I2282" s="21"/>
      <c r="J2282" s="21"/>
      <c r="K2282" s="21"/>
      <c r="L2282" s="21"/>
      <c r="M2282" s="21"/>
      <c r="N2282" s="21"/>
      <c r="O2282" s="21"/>
      <c r="P2282" s="21"/>
      <c r="Q2282" s="21"/>
      <c r="R2282" s="21"/>
      <c r="S2282" s="21"/>
    </row>
    <row r="2283" spans="9:19" customFormat="1" x14ac:dyDescent="0.2">
      <c r="I2283" s="21"/>
      <c r="J2283" s="21"/>
      <c r="K2283" s="21"/>
      <c r="L2283" s="21"/>
      <c r="M2283" s="21"/>
      <c r="N2283" s="21"/>
      <c r="O2283" s="21"/>
      <c r="P2283" s="21"/>
      <c r="Q2283" s="21"/>
      <c r="R2283" s="21"/>
      <c r="S2283" s="21"/>
    </row>
    <row r="2284" spans="9:19" customFormat="1" x14ac:dyDescent="0.2">
      <c r="I2284" s="21"/>
      <c r="J2284" s="21"/>
      <c r="K2284" s="21"/>
      <c r="L2284" s="21"/>
      <c r="M2284" s="21"/>
      <c r="N2284" s="21"/>
      <c r="O2284" s="21"/>
      <c r="P2284" s="21"/>
      <c r="Q2284" s="21"/>
      <c r="R2284" s="21"/>
      <c r="S2284" s="21"/>
    </row>
    <row r="2285" spans="9:19" customFormat="1" x14ac:dyDescent="0.2">
      <c r="I2285" s="21"/>
      <c r="J2285" s="21"/>
      <c r="K2285" s="21"/>
      <c r="L2285" s="21"/>
      <c r="M2285" s="21"/>
      <c r="N2285" s="21"/>
      <c r="O2285" s="21"/>
      <c r="P2285" s="21"/>
      <c r="Q2285" s="21"/>
      <c r="R2285" s="21"/>
      <c r="S2285" s="21"/>
    </row>
    <row r="2286" spans="9:19" customFormat="1" x14ac:dyDescent="0.2">
      <c r="I2286" s="21"/>
      <c r="J2286" s="21"/>
      <c r="K2286" s="21"/>
      <c r="L2286" s="21"/>
      <c r="M2286" s="21"/>
      <c r="N2286" s="21"/>
      <c r="O2286" s="21"/>
      <c r="P2286" s="21"/>
      <c r="Q2286" s="21"/>
      <c r="R2286" s="21"/>
      <c r="S2286" s="21"/>
    </row>
    <row r="2287" spans="9:19" customFormat="1" x14ac:dyDescent="0.2">
      <c r="I2287" s="21"/>
      <c r="J2287" s="21"/>
      <c r="K2287" s="21"/>
      <c r="L2287" s="21"/>
      <c r="M2287" s="21"/>
      <c r="N2287" s="21"/>
      <c r="O2287" s="21"/>
      <c r="P2287" s="21"/>
      <c r="Q2287" s="21"/>
      <c r="R2287" s="21"/>
      <c r="S2287" s="21"/>
    </row>
    <row r="2288" spans="9:19" customFormat="1" x14ac:dyDescent="0.2">
      <c r="I2288" s="21"/>
      <c r="J2288" s="21"/>
      <c r="K2288" s="21"/>
      <c r="L2288" s="21"/>
      <c r="M2288" s="21"/>
      <c r="N2288" s="21"/>
      <c r="O2288" s="21"/>
      <c r="P2288" s="21"/>
      <c r="Q2288" s="21"/>
      <c r="R2288" s="21"/>
      <c r="S2288" s="21"/>
    </row>
    <row r="2289" spans="9:19" customFormat="1" x14ac:dyDescent="0.2">
      <c r="I2289" s="21"/>
      <c r="J2289" s="21"/>
      <c r="K2289" s="21"/>
      <c r="L2289" s="21"/>
      <c r="M2289" s="21"/>
      <c r="N2289" s="21"/>
      <c r="O2289" s="21"/>
      <c r="P2289" s="21"/>
      <c r="Q2289" s="21"/>
      <c r="R2289" s="21"/>
      <c r="S2289" s="21"/>
    </row>
    <row r="2290" spans="9:19" customFormat="1" x14ac:dyDescent="0.2">
      <c r="I2290" s="21"/>
      <c r="J2290" s="21"/>
      <c r="K2290" s="21"/>
      <c r="L2290" s="21"/>
      <c r="M2290" s="21"/>
      <c r="N2290" s="21"/>
      <c r="O2290" s="21"/>
      <c r="P2290" s="21"/>
      <c r="Q2290" s="21"/>
      <c r="R2290" s="21"/>
      <c r="S2290" s="21"/>
    </row>
    <row r="2291" spans="9:19" customFormat="1" x14ac:dyDescent="0.2">
      <c r="I2291" s="21"/>
      <c r="J2291" s="21"/>
      <c r="K2291" s="21"/>
      <c r="L2291" s="21"/>
      <c r="M2291" s="21"/>
      <c r="N2291" s="21"/>
      <c r="O2291" s="21"/>
      <c r="P2291" s="21"/>
      <c r="Q2291" s="21"/>
      <c r="R2291" s="21"/>
      <c r="S2291" s="21"/>
    </row>
    <row r="2292" spans="9:19" customFormat="1" x14ac:dyDescent="0.2">
      <c r="I2292" s="21"/>
      <c r="J2292" s="21"/>
      <c r="K2292" s="21"/>
      <c r="L2292" s="21"/>
      <c r="M2292" s="21"/>
      <c r="N2292" s="21"/>
      <c r="O2292" s="21"/>
      <c r="P2292" s="21"/>
      <c r="Q2292" s="21"/>
      <c r="R2292" s="21"/>
      <c r="S2292" s="21"/>
    </row>
    <row r="2293" spans="9:19" customFormat="1" x14ac:dyDescent="0.2">
      <c r="I2293" s="21"/>
      <c r="J2293" s="21"/>
      <c r="K2293" s="21"/>
      <c r="L2293" s="21"/>
      <c r="M2293" s="21"/>
      <c r="N2293" s="21"/>
      <c r="O2293" s="21"/>
      <c r="P2293" s="21"/>
      <c r="Q2293" s="21"/>
      <c r="R2293" s="21"/>
      <c r="S2293" s="21"/>
    </row>
    <row r="2294" spans="9:19" customFormat="1" x14ac:dyDescent="0.2">
      <c r="I2294" s="21"/>
      <c r="J2294" s="21"/>
      <c r="K2294" s="21"/>
      <c r="L2294" s="21"/>
      <c r="M2294" s="21"/>
      <c r="N2294" s="21"/>
      <c r="O2294" s="21"/>
      <c r="P2294" s="21"/>
      <c r="Q2294" s="21"/>
      <c r="R2294" s="21"/>
      <c r="S2294" s="21"/>
    </row>
    <row r="2295" spans="9:19" customFormat="1" x14ac:dyDescent="0.2">
      <c r="I2295" s="21"/>
      <c r="J2295" s="21"/>
      <c r="K2295" s="21"/>
      <c r="L2295" s="21"/>
      <c r="M2295" s="21"/>
      <c r="N2295" s="21"/>
      <c r="O2295" s="21"/>
      <c r="P2295" s="21"/>
      <c r="Q2295" s="21"/>
      <c r="R2295" s="21"/>
      <c r="S2295" s="21"/>
    </row>
    <row r="2296" spans="9:19" customFormat="1" x14ac:dyDescent="0.2">
      <c r="I2296" s="21"/>
      <c r="J2296" s="21"/>
      <c r="K2296" s="21"/>
      <c r="L2296" s="21"/>
      <c r="M2296" s="21"/>
      <c r="N2296" s="21"/>
      <c r="O2296" s="21"/>
      <c r="P2296" s="21"/>
      <c r="Q2296" s="21"/>
      <c r="R2296" s="21"/>
      <c r="S2296" s="21"/>
    </row>
    <row r="2297" spans="9:19" customFormat="1" x14ac:dyDescent="0.2">
      <c r="I2297" s="21"/>
      <c r="J2297" s="21"/>
      <c r="K2297" s="21"/>
      <c r="L2297" s="21"/>
      <c r="M2297" s="21"/>
      <c r="N2297" s="21"/>
      <c r="O2297" s="21"/>
      <c r="P2297" s="21"/>
      <c r="Q2297" s="21"/>
      <c r="R2297" s="21"/>
      <c r="S2297" s="21"/>
    </row>
    <row r="2298" spans="9:19" customFormat="1" x14ac:dyDescent="0.2">
      <c r="I2298" s="21"/>
      <c r="J2298" s="21"/>
      <c r="K2298" s="21"/>
      <c r="L2298" s="21"/>
      <c r="M2298" s="21"/>
      <c r="N2298" s="21"/>
      <c r="O2298" s="21"/>
      <c r="P2298" s="21"/>
      <c r="Q2298" s="21"/>
      <c r="R2298" s="21"/>
      <c r="S2298" s="21"/>
    </row>
    <row r="2299" spans="9:19" customFormat="1" x14ac:dyDescent="0.2">
      <c r="I2299" s="21"/>
      <c r="J2299" s="21"/>
      <c r="K2299" s="21"/>
      <c r="L2299" s="21"/>
      <c r="M2299" s="21"/>
      <c r="N2299" s="21"/>
      <c r="O2299" s="21"/>
      <c r="P2299" s="21"/>
      <c r="Q2299" s="21"/>
      <c r="R2299" s="21"/>
      <c r="S2299" s="21"/>
    </row>
    <row r="2300" spans="9:19" customFormat="1" x14ac:dyDescent="0.2">
      <c r="I2300" s="21"/>
      <c r="J2300" s="21"/>
      <c r="K2300" s="21"/>
      <c r="L2300" s="21"/>
      <c r="M2300" s="21"/>
      <c r="N2300" s="21"/>
      <c r="O2300" s="21"/>
      <c r="P2300" s="21"/>
      <c r="Q2300" s="21"/>
      <c r="R2300" s="21"/>
      <c r="S2300" s="21"/>
    </row>
    <row r="2301" spans="9:19" customFormat="1" x14ac:dyDescent="0.2">
      <c r="I2301" s="21"/>
      <c r="J2301" s="21"/>
      <c r="K2301" s="21"/>
      <c r="L2301" s="21"/>
      <c r="M2301" s="21"/>
      <c r="N2301" s="21"/>
      <c r="O2301" s="21"/>
      <c r="P2301" s="21"/>
      <c r="Q2301" s="21"/>
      <c r="R2301" s="21"/>
      <c r="S2301" s="21"/>
    </row>
    <row r="2302" spans="9:19" customFormat="1" x14ac:dyDescent="0.2">
      <c r="I2302" s="21"/>
      <c r="J2302" s="21"/>
      <c r="K2302" s="21"/>
      <c r="L2302" s="21"/>
      <c r="M2302" s="21"/>
      <c r="N2302" s="21"/>
      <c r="O2302" s="21"/>
      <c r="P2302" s="21"/>
      <c r="Q2302" s="21"/>
      <c r="R2302" s="21"/>
      <c r="S2302" s="21"/>
    </row>
    <row r="2303" spans="9:19" customFormat="1" x14ac:dyDescent="0.2">
      <c r="I2303" s="21"/>
      <c r="J2303" s="21"/>
      <c r="K2303" s="21"/>
      <c r="L2303" s="21"/>
      <c r="M2303" s="21"/>
      <c r="N2303" s="21"/>
      <c r="O2303" s="21"/>
      <c r="P2303" s="21"/>
      <c r="Q2303" s="21"/>
      <c r="R2303" s="21"/>
      <c r="S2303" s="21"/>
    </row>
    <row r="2304" spans="9:19" customFormat="1" x14ac:dyDescent="0.2">
      <c r="I2304" s="21"/>
      <c r="J2304" s="21"/>
      <c r="K2304" s="21"/>
      <c r="L2304" s="21"/>
      <c r="M2304" s="21"/>
      <c r="N2304" s="21"/>
      <c r="O2304" s="21"/>
      <c r="P2304" s="21"/>
      <c r="Q2304" s="21"/>
      <c r="R2304" s="21"/>
      <c r="S2304" s="21"/>
    </row>
    <row r="2305" spans="9:19" customFormat="1" x14ac:dyDescent="0.2">
      <c r="I2305" s="21"/>
      <c r="J2305" s="21"/>
      <c r="K2305" s="21"/>
      <c r="L2305" s="21"/>
      <c r="M2305" s="21"/>
      <c r="N2305" s="21"/>
      <c r="O2305" s="21"/>
      <c r="P2305" s="21"/>
      <c r="Q2305" s="21"/>
      <c r="R2305" s="21"/>
      <c r="S2305" s="21"/>
    </row>
    <row r="2306" spans="9:19" customFormat="1" x14ac:dyDescent="0.2">
      <c r="I2306" s="21"/>
      <c r="J2306" s="21"/>
      <c r="K2306" s="21"/>
      <c r="L2306" s="21"/>
      <c r="M2306" s="21"/>
      <c r="N2306" s="21"/>
      <c r="O2306" s="21"/>
      <c r="P2306" s="21"/>
      <c r="Q2306" s="21"/>
      <c r="R2306" s="21"/>
      <c r="S2306" s="21"/>
    </row>
    <row r="2307" spans="9:19" customFormat="1" x14ac:dyDescent="0.2">
      <c r="I2307" s="21"/>
      <c r="J2307" s="21"/>
      <c r="K2307" s="21"/>
      <c r="L2307" s="21"/>
      <c r="M2307" s="21"/>
      <c r="N2307" s="21"/>
      <c r="O2307" s="21"/>
      <c r="P2307" s="21"/>
      <c r="Q2307" s="21"/>
      <c r="R2307" s="21"/>
      <c r="S2307" s="21"/>
    </row>
    <row r="2308" spans="9:19" customFormat="1" x14ac:dyDescent="0.2">
      <c r="I2308" s="21"/>
      <c r="J2308" s="21"/>
      <c r="K2308" s="21"/>
      <c r="L2308" s="21"/>
      <c r="M2308" s="21"/>
      <c r="N2308" s="21"/>
      <c r="O2308" s="21"/>
      <c r="P2308" s="21"/>
      <c r="Q2308" s="21"/>
      <c r="R2308" s="21"/>
      <c r="S2308" s="21"/>
    </row>
    <row r="2309" spans="9:19" customFormat="1" x14ac:dyDescent="0.2">
      <c r="I2309" s="21"/>
      <c r="J2309" s="21"/>
      <c r="K2309" s="21"/>
      <c r="L2309" s="21"/>
      <c r="M2309" s="21"/>
      <c r="N2309" s="21"/>
      <c r="O2309" s="21"/>
      <c r="P2309" s="21"/>
      <c r="Q2309" s="21"/>
      <c r="R2309" s="21"/>
      <c r="S2309" s="21"/>
    </row>
    <row r="2310" spans="9:19" customFormat="1" x14ac:dyDescent="0.2">
      <c r="I2310" s="21"/>
      <c r="J2310" s="21"/>
      <c r="K2310" s="21"/>
      <c r="L2310" s="21"/>
      <c r="M2310" s="21"/>
      <c r="N2310" s="21"/>
      <c r="O2310" s="21"/>
      <c r="P2310" s="21"/>
      <c r="Q2310" s="21"/>
      <c r="R2310" s="21"/>
      <c r="S2310" s="21"/>
    </row>
    <row r="2311" spans="9:19" customFormat="1" x14ac:dyDescent="0.2">
      <c r="I2311" s="21"/>
      <c r="J2311" s="21"/>
      <c r="K2311" s="21"/>
      <c r="L2311" s="21"/>
      <c r="M2311" s="21"/>
      <c r="N2311" s="21"/>
      <c r="O2311" s="21"/>
      <c r="P2311" s="21"/>
      <c r="Q2311" s="21"/>
      <c r="R2311" s="21"/>
      <c r="S2311" s="21"/>
    </row>
    <row r="2312" spans="9:19" customFormat="1" x14ac:dyDescent="0.2">
      <c r="I2312" s="21"/>
      <c r="J2312" s="21"/>
      <c r="K2312" s="21"/>
      <c r="L2312" s="21"/>
      <c r="M2312" s="21"/>
      <c r="N2312" s="21"/>
      <c r="O2312" s="21"/>
      <c r="P2312" s="21"/>
      <c r="Q2312" s="21"/>
      <c r="R2312" s="21"/>
      <c r="S2312" s="21"/>
    </row>
    <row r="2313" spans="9:19" customFormat="1" x14ac:dyDescent="0.2">
      <c r="I2313" s="21"/>
      <c r="J2313" s="21"/>
      <c r="K2313" s="21"/>
      <c r="L2313" s="21"/>
      <c r="M2313" s="21"/>
      <c r="N2313" s="21"/>
      <c r="O2313" s="21"/>
      <c r="P2313" s="21"/>
      <c r="Q2313" s="21"/>
      <c r="R2313" s="21"/>
      <c r="S2313" s="21"/>
    </row>
    <row r="2314" spans="9:19" customFormat="1" x14ac:dyDescent="0.2">
      <c r="I2314" s="21"/>
      <c r="J2314" s="21"/>
      <c r="K2314" s="21"/>
      <c r="L2314" s="21"/>
      <c r="M2314" s="21"/>
      <c r="N2314" s="21"/>
      <c r="O2314" s="21"/>
      <c r="P2314" s="21"/>
      <c r="Q2314" s="21"/>
      <c r="R2314" s="21"/>
      <c r="S2314" s="21"/>
    </row>
    <row r="2315" spans="9:19" customFormat="1" x14ac:dyDescent="0.2">
      <c r="I2315" s="21"/>
      <c r="J2315" s="21"/>
      <c r="K2315" s="21"/>
      <c r="L2315" s="21"/>
      <c r="M2315" s="21"/>
      <c r="N2315" s="21"/>
      <c r="O2315" s="21"/>
      <c r="P2315" s="21"/>
      <c r="Q2315" s="21"/>
      <c r="R2315" s="21"/>
      <c r="S2315" s="21"/>
    </row>
    <row r="2316" spans="9:19" customFormat="1" x14ac:dyDescent="0.2">
      <c r="I2316" s="21"/>
      <c r="J2316" s="21"/>
      <c r="K2316" s="21"/>
      <c r="L2316" s="21"/>
      <c r="M2316" s="21"/>
      <c r="N2316" s="21"/>
      <c r="O2316" s="21"/>
      <c r="P2316" s="21"/>
      <c r="Q2316" s="21"/>
      <c r="R2316" s="21"/>
      <c r="S2316" s="21"/>
    </row>
    <row r="2317" spans="9:19" customFormat="1" x14ac:dyDescent="0.2">
      <c r="I2317" s="21"/>
      <c r="J2317" s="21"/>
      <c r="K2317" s="21"/>
      <c r="L2317" s="21"/>
      <c r="M2317" s="21"/>
      <c r="N2317" s="21"/>
      <c r="O2317" s="21"/>
      <c r="P2317" s="21"/>
      <c r="Q2317" s="21"/>
      <c r="R2317" s="21"/>
      <c r="S2317" s="21"/>
    </row>
    <row r="2318" spans="9:19" customFormat="1" x14ac:dyDescent="0.2">
      <c r="I2318" s="21"/>
      <c r="J2318" s="21"/>
      <c r="K2318" s="21"/>
      <c r="L2318" s="21"/>
      <c r="M2318" s="21"/>
      <c r="N2318" s="21"/>
      <c r="O2318" s="21"/>
      <c r="P2318" s="21"/>
      <c r="Q2318" s="21"/>
      <c r="R2318" s="21"/>
      <c r="S2318" s="21"/>
    </row>
    <row r="2319" spans="9:19" customFormat="1" x14ac:dyDescent="0.2">
      <c r="I2319" s="21"/>
      <c r="J2319" s="21"/>
      <c r="K2319" s="21"/>
      <c r="L2319" s="21"/>
      <c r="M2319" s="21"/>
      <c r="N2319" s="21"/>
      <c r="O2319" s="21"/>
      <c r="P2319" s="21"/>
      <c r="Q2319" s="21"/>
      <c r="R2319" s="21"/>
      <c r="S2319" s="21"/>
    </row>
    <row r="2320" spans="9:19" customFormat="1" x14ac:dyDescent="0.2">
      <c r="I2320" s="21"/>
      <c r="J2320" s="21"/>
      <c r="K2320" s="21"/>
      <c r="L2320" s="21"/>
      <c r="M2320" s="21"/>
      <c r="N2320" s="21"/>
      <c r="O2320" s="21"/>
      <c r="P2320" s="21"/>
      <c r="Q2320" s="21"/>
      <c r="R2320" s="21"/>
      <c r="S2320" s="21"/>
    </row>
    <row r="2321" spans="9:19" customFormat="1" x14ac:dyDescent="0.2">
      <c r="I2321" s="21"/>
      <c r="J2321" s="21"/>
      <c r="K2321" s="21"/>
      <c r="L2321" s="21"/>
      <c r="M2321" s="21"/>
      <c r="N2321" s="21"/>
      <c r="O2321" s="21"/>
      <c r="P2321" s="21"/>
      <c r="Q2321" s="21"/>
      <c r="R2321" s="21"/>
      <c r="S2321" s="21"/>
    </row>
    <row r="2322" spans="9:19" customFormat="1" x14ac:dyDescent="0.2">
      <c r="I2322" s="21"/>
      <c r="J2322" s="21"/>
      <c r="K2322" s="21"/>
      <c r="L2322" s="21"/>
      <c r="M2322" s="21"/>
      <c r="N2322" s="21"/>
      <c r="O2322" s="21"/>
      <c r="P2322" s="21"/>
      <c r="Q2322" s="21"/>
      <c r="R2322" s="21"/>
      <c r="S2322" s="21"/>
    </row>
    <row r="2323" spans="9:19" customFormat="1" x14ac:dyDescent="0.2">
      <c r="I2323" s="21"/>
      <c r="J2323" s="21"/>
      <c r="K2323" s="21"/>
      <c r="L2323" s="21"/>
      <c r="M2323" s="21"/>
      <c r="N2323" s="21"/>
      <c r="O2323" s="21"/>
      <c r="P2323" s="21"/>
      <c r="Q2323" s="21"/>
      <c r="R2323" s="21"/>
      <c r="S2323" s="21"/>
    </row>
    <row r="2324" spans="9:19" customFormat="1" x14ac:dyDescent="0.2">
      <c r="I2324" s="21"/>
      <c r="J2324" s="21"/>
      <c r="K2324" s="21"/>
      <c r="L2324" s="21"/>
      <c r="M2324" s="21"/>
      <c r="N2324" s="21"/>
      <c r="O2324" s="21"/>
      <c r="P2324" s="21"/>
      <c r="Q2324" s="21"/>
      <c r="R2324" s="21"/>
      <c r="S2324" s="21"/>
    </row>
    <row r="2325" spans="9:19" customFormat="1" x14ac:dyDescent="0.2">
      <c r="I2325" s="21"/>
      <c r="J2325" s="21"/>
      <c r="K2325" s="21"/>
      <c r="L2325" s="21"/>
      <c r="M2325" s="21"/>
      <c r="N2325" s="21"/>
      <c r="O2325" s="21"/>
      <c r="P2325" s="21"/>
      <c r="Q2325" s="21"/>
      <c r="R2325" s="21"/>
      <c r="S2325" s="21"/>
    </row>
    <row r="2326" spans="9:19" customFormat="1" x14ac:dyDescent="0.2">
      <c r="I2326" s="21"/>
      <c r="J2326" s="21"/>
      <c r="K2326" s="21"/>
      <c r="L2326" s="21"/>
      <c r="M2326" s="21"/>
      <c r="N2326" s="21"/>
      <c r="O2326" s="21"/>
      <c r="P2326" s="21"/>
      <c r="Q2326" s="21"/>
      <c r="R2326" s="21"/>
      <c r="S2326" s="21"/>
    </row>
    <row r="2327" spans="9:19" customFormat="1" x14ac:dyDescent="0.2">
      <c r="I2327" s="21"/>
      <c r="J2327" s="21"/>
      <c r="K2327" s="21"/>
      <c r="L2327" s="21"/>
      <c r="M2327" s="21"/>
      <c r="N2327" s="21"/>
      <c r="O2327" s="21"/>
      <c r="P2327" s="21"/>
      <c r="Q2327" s="21"/>
      <c r="R2327" s="21"/>
      <c r="S2327" s="21"/>
    </row>
    <row r="2328" spans="9:19" customFormat="1" x14ac:dyDescent="0.2">
      <c r="I2328" s="21"/>
      <c r="J2328" s="21"/>
      <c r="K2328" s="21"/>
      <c r="L2328" s="21"/>
      <c r="M2328" s="21"/>
      <c r="N2328" s="21"/>
      <c r="O2328" s="21"/>
      <c r="P2328" s="21"/>
      <c r="Q2328" s="21"/>
      <c r="R2328" s="21"/>
      <c r="S2328" s="21"/>
    </row>
    <row r="2329" spans="9:19" customFormat="1" x14ac:dyDescent="0.2">
      <c r="I2329" s="21"/>
      <c r="J2329" s="21"/>
      <c r="K2329" s="21"/>
      <c r="L2329" s="21"/>
      <c r="M2329" s="21"/>
      <c r="N2329" s="21"/>
      <c r="O2329" s="21"/>
      <c r="P2329" s="21"/>
      <c r="Q2329" s="21"/>
      <c r="R2329" s="21"/>
      <c r="S2329" s="21"/>
    </row>
    <row r="2330" spans="9:19" customFormat="1" x14ac:dyDescent="0.2">
      <c r="I2330" s="21"/>
      <c r="J2330" s="21"/>
      <c r="K2330" s="21"/>
      <c r="L2330" s="21"/>
      <c r="M2330" s="21"/>
      <c r="N2330" s="21"/>
      <c r="O2330" s="21"/>
      <c r="P2330" s="21"/>
      <c r="Q2330" s="21"/>
      <c r="R2330" s="21"/>
      <c r="S2330" s="21"/>
    </row>
    <row r="2331" spans="9:19" customFormat="1" x14ac:dyDescent="0.2">
      <c r="I2331" s="21"/>
      <c r="J2331" s="21"/>
      <c r="K2331" s="21"/>
      <c r="L2331" s="21"/>
      <c r="M2331" s="21"/>
      <c r="N2331" s="21"/>
      <c r="O2331" s="21"/>
      <c r="P2331" s="21"/>
      <c r="Q2331" s="21"/>
      <c r="R2331" s="21"/>
      <c r="S2331" s="21"/>
    </row>
    <row r="2332" spans="9:19" customFormat="1" x14ac:dyDescent="0.2">
      <c r="I2332" s="21"/>
      <c r="J2332" s="21"/>
      <c r="K2332" s="21"/>
      <c r="L2332" s="21"/>
      <c r="M2332" s="21"/>
      <c r="N2332" s="21"/>
      <c r="O2332" s="21"/>
      <c r="P2332" s="21"/>
      <c r="Q2332" s="21"/>
      <c r="R2332" s="21"/>
      <c r="S2332" s="21"/>
    </row>
    <row r="2333" spans="9:19" customFormat="1" x14ac:dyDescent="0.2">
      <c r="I2333" s="21"/>
      <c r="J2333" s="21"/>
      <c r="K2333" s="21"/>
      <c r="L2333" s="21"/>
      <c r="M2333" s="21"/>
      <c r="N2333" s="21"/>
      <c r="O2333" s="21"/>
      <c r="P2333" s="21"/>
      <c r="Q2333" s="21"/>
      <c r="R2333" s="21"/>
      <c r="S2333" s="21"/>
    </row>
    <row r="2334" spans="9:19" customFormat="1" x14ac:dyDescent="0.2">
      <c r="I2334" s="21"/>
      <c r="J2334" s="21"/>
      <c r="K2334" s="21"/>
      <c r="L2334" s="21"/>
      <c r="M2334" s="21"/>
      <c r="N2334" s="21"/>
      <c r="O2334" s="21"/>
      <c r="P2334" s="21"/>
      <c r="Q2334" s="21"/>
      <c r="R2334" s="21"/>
      <c r="S2334" s="21"/>
    </row>
    <row r="2335" spans="9:19" customFormat="1" x14ac:dyDescent="0.2">
      <c r="I2335" s="21"/>
      <c r="J2335" s="21"/>
      <c r="K2335" s="21"/>
      <c r="L2335" s="21"/>
      <c r="M2335" s="21"/>
      <c r="N2335" s="21"/>
      <c r="O2335" s="21"/>
      <c r="P2335" s="21"/>
      <c r="Q2335" s="21"/>
      <c r="R2335" s="21"/>
      <c r="S2335" s="21"/>
    </row>
    <row r="2336" spans="9:19" customFormat="1" x14ac:dyDescent="0.2">
      <c r="I2336" s="21"/>
      <c r="J2336" s="21"/>
      <c r="K2336" s="21"/>
      <c r="L2336" s="21"/>
      <c r="M2336" s="21"/>
      <c r="N2336" s="21"/>
      <c r="O2336" s="21"/>
      <c r="P2336" s="21"/>
      <c r="Q2336" s="21"/>
      <c r="R2336" s="21"/>
      <c r="S2336" s="21"/>
    </row>
    <row r="2337" spans="9:19" customFormat="1" x14ac:dyDescent="0.2">
      <c r="I2337" s="21"/>
      <c r="J2337" s="21"/>
      <c r="K2337" s="21"/>
      <c r="L2337" s="21"/>
      <c r="M2337" s="21"/>
      <c r="N2337" s="21"/>
      <c r="O2337" s="21"/>
      <c r="P2337" s="21"/>
      <c r="Q2337" s="21"/>
      <c r="R2337" s="21"/>
      <c r="S2337" s="21"/>
    </row>
    <row r="2338" spans="9:19" customFormat="1" x14ac:dyDescent="0.2">
      <c r="I2338" s="21"/>
      <c r="J2338" s="21"/>
      <c r="K2338" s="21"/>
      <c r="L2338" s="21"/>
      <c r="M2338" s="21"/>
      <c r="N2338" s="21"/>
      <c r="O2338" s="21"/>
      <c r="P2338" s="21"/>
      <c r="Q2338" s="21"/>
      <c r="R2338" s="21"/>
      <c r="S2338" s="21"/>
    </row>
    <row r="2339" spans="9:19" customFormat="1" x14ac:dyDescent="0.2">
      <c r="I2339" s="21"/>
      <c r="J2339" s="21"/>
      <c r="K2339" s="21"/>
      <c r="L2339" s="21"/>
      <c r="M2339" s="21"/>
      <c r="N2339" s="21"/>
      <c r="O2339" s="21"/>
      <c r="P2339" s="21"/>
      <c r="Q2339" s="21"/>
      <c r="R2339" s="21"/>
      <c r="S2339" s="21"/>
    </row>
    <row r="2340" spans="9:19" customFormat="1" x14ac:dyDescent="0.2">
      <c r="I2340" s="21"/>
      <c r="J2340" s="21"/>
      <c r="K2340" s="21"/>
      <c r="L2340" s="21"/>
      <c r="M2340" s="21"/>
      <c r="N2340" s="21"/>
      <c r="O2340" s="21"/>
      <c r="P2340" s="21"/>
      <c r="Q2340" s="21"/>
      <c r="R2340" s="21"/>
      <c r="S2340" s="21"/>
    </row>
    <row r="2341" spans="9:19" customFormat="1" x14ac:dyDescent="0.2">
      <c r="I2341" s="21"/>
      <c r="J2341" s="21"/>
      <c r="K2341" s="21"/>
      <c r="L2341" s="21"/>
      <c r="M2341" s="21"/>
      <c r="N2341" s="21"/>
      <c r="O2341" s="21"/>
      <c r="P2341" s="21"/>
      <c r="Q2341" s="21"/>
      <c r="R2341" s="21"/>
      <c r="S2341" s="21"/>
    </row>
    <row r="2342" spans="9:19" customFormat="1" x14ac:dyDescent="0.2">
      <c r="I2342" s="21"/>
      <c r="J2342" s="21"/>
      <c r="K2342" s="21"/>
      <c r="L2342" s="21"/>
      <c r="M2342" s="21"/>
      <c r="N2342" s="21"/>
      <c r="O2342" s="21"/>
      <c r="P2342" s="21"/>
      <c r="Q2342" s="21"/>
      <c r="R2342" s="21"/>
      <c r="S2342" s="21"/>
    </row>
    <row r="2343" spans="9:19" customFormat="1" x14ac:dyDescent="0.2">
      <c r="I2343" s="21"/>
      <c r="J2343" s="21"/>
      <c r="K2343" s="21"/>
      <c r="L2343" s="21"/>
      <c r="M2343" s="21"/>
      <c r="N2343" s="21"/>
      <c r="O2343" s="21"/>
      <c r="P2343" s="21"/>
      <c r="Q2343" s="21"/>
      <c r="R2343" s="21"/>
      <c r="S2343" s="21"/>
    </row>
    <row r="2344" spans="9:19" customFormat="1" x14ac:dyDescent="0.2">
      <c r="I2344" s="21"/>
      <c r="J2344" s="21"/>
      <c r="K2344" s="21"/>
      <c r="L2344" s="21"/>
      <c r="M2344" s="21"/>
      <c r="N2344" s="21"/>
      <c r="O2344" s="21"/>
      <c r="P2344" s="21"/>
      <c r="Q2344" s="21"/>
      <c r="R2344" s="21"/>
      <c r="S2344" s="21"/>
    </row>
    <row r="2345" spans="9:19" customFormat="1" x14ac:dyDescent="0.2">
      <c r="I2345" s="21"/>
      <c r="J2345" s="21"/>
      <c r="K2345" s="21"/>
      <c r="L2345" s="21"/>
      <c r="M2345" s="21"/>
      <c r="N2345" s="21"/>
      <c r="O2345" s="21"/>
      <c r="P2345" s="21"/>
      <c r="Q2345" s="21"/>
      <c r="R2345" s="21"/>
      <c r="S2345" s="21"/>
    </row>
    <row r="2346" spans="9:19" customFormat="1" x14ac:dyDescent="0.2">
      <c r="I2346" s="21"/>
      <c r="J2346" s="21"/>
      <c r="K2346" s="21"/>
      <c r="L2346" s="21"/>
      <c r="M2346" s="21"/>
      <c r="N2346" s="21"/>
      <c r="O2346" s="21"/>
      <c r="P2346" s="21"/>
      <c r="Q2346" s="21"/>
      <c r="R2346" s="21"/>
      <c r="S2346" s="21"/>
    </row>
    <row r="2347" spans="9:19" customFormat="1" x14ac:dyDescent="0.2">
      <c r="I2347" s="21"/>
      <c r="J2347" s="21"/>
      <c r="K2347" s="21"/>
      <c r="L2347" s="21"/>
      <c r="M2347" s="21"/>
      <c r="N2347" s="21"/>
      <c r="O2347" s="21"/>
      <c r="P2347" s="21"/>
      <c r="Q2347" s="21"/>
      <c r="R2347" s="21"/>
      <c r="S2347" s="21"/>
    </row>
    <row r="2348" spans="9:19" customFormat="1" x14ac:dyDescent="0.2">
      <c r="I2348" s="21"/>
      <c r="J2348" s="21"/>
      <c r="K2348" s="21"/>
      <c r="L2348" s="21"/>
      <c r="M2348" s="21"/>
      <c r="N2348" s="21"/>
      <c r="O2348" s="21"/>
      <c r="P2348" s="21"/>
      <c r="Q2348" s="21"/>
      <c r="R2348" s="21"/>
      <c r="S2348" s="21"/>
    </row>
    <row r="2349" spans="9:19" customFormat="1" x14ac:dyDescent="0.2">
      <c r="I2349" s="21"/>
      <c r="J2349" s="21"/>
      <c r="K2349" s="21"/>
      <c r="L2349" s="21"/>
      <c r="M2349" s="21"/>
      <c r="N2349" s="21"/>
      <c r="O2349" s="21"/>
      <c r="P2349" s="21"/>
      <c r="Q2349" s="21"/>
      <c r="R2349" s="21"/>
      <c r="S2349" s="21"/>
    </row>
    <row r="2350" spans="9:19" customFormat="1" x14ac:dyDescent="0.2">
      <c r="I2350" s="21"/>
      <c r="J2350" s="21"/>
      <c r="K2350" s="21"/>
      <c r="L2350" s="21"/>
      <c r="M2350" s="21"/>
      <c r="N2350" s="21"/>
      <c r="O2350" s="21"/>
      <c r="P2350" s="21"/>
      <c r="Q2350" s="21"/>
      <c r="R2350" s="21"/>
      <c r="S2350" s="21"/>
    </row>
    <row r="2351" spans="9:19" customFormat="1" x14ac:dyDescent="0.2">
      <c r="I2351" s="21"/>
      <c r="J2351" s="21"/>
      <c r="K2351" s="21"/>
      <c r="L2351" s="21"/>
      <c r="M2351" s="21"/>
      <c r="N2351" s="21"/>
      <c r="O2351" s="21"/>
      <c r="P2351" s="21"/>
      <c r="Q2351" s="21"/>
      <c r="R2351" s="21"/>
      <c r="S2351" s="21"/>
    </row>
    <row r="2352" spans="9:19" customFormat="1" x14ac:dyDescent="0.2">
      <c r="I2352" s="21"/>
      <c r="J2352" s="21"/>
      <c r="K2352" s="21"/>
      <c r="L2352" s="21"/>
      <c r="M2352" s="21"/>
      <c r="N2352" s="21"/>
      <c r="O2352" s="21"/>
      <c r="P2352" s="21"/>
      <c r="Q2352" s="21"/>
      <c r="R2352" s="21"/>
      <c r="S2352" s="21"/>
    </row>
    <row r="2353" spans="9:19" customFormat="1" x14ac:dyDescent="0.2">
      <c r="I2353" s="21"/>
      <c r="J2353" s="21"/>
      <c r="K2353" s="21"/>
      <c r="L2353" s="21"/>
      <c r="M2353" s="21"/>
      <c r="N2353" s="21"/>
      <c r="O2353" s="21"/>
      <c r="P2353" s="21"/>
      <c r="Q2353" s="21"/>
      <c r="R2353" s="21"/>
      <c r="S2353" s="21"/>
    </row>
    <row r="2354" spans="9:19" customFormat="1" x14ac:dyDescent="0.2">
      <c r="I2354" s="21"/>
      <c r="J2354" s="21"/>
      <c r="K2354" s="21"/>
      <c r="L2354" s="21"/>
      <c r="M2354" s="21"/>
      <c r="N2354" s="21"/>
      <c r="O2354" s="21"/>
      <c r="P2354" s="21"/>
      <c r="Q2354" s="21"/>
      <c r="R2354" s="21"/>
      <c r="S2354" s="21"/>
    </row>
    <row r="2355" spans="9:19" customFormat="1" x14ac:dyDescent="0.2">
      <c r="I2355" s="21"/>
      <c r="J2355" s="21"/>
      <c r="K2355" s="21"/>
      <c r="L2355" s="21"/>
      <c r="M2355" s="21"/>
      <c r="N2355" s="21"/>
      <c r="O2355" s="21"/>
      <c r="P2355" s="21"/>
      <c r="Q2355" s="21"/>
      <c r="R2355" s="21"/>
      <c r="S2355" s="21"/>
    </row>
    <row r="2356" spans="9:19" customFormat="1" x14ac:dyDescent="0.2">
      <c r="I2356" s="21"/>
      <c r="J2356" s="21"/>
      <c r="K2356" s="21"/>
      <c r="L2356" s="21"/>
      <c r="M2356" s="21"/>
      <c r="N2356" s="21"/>
      <c r="O2356" s="21"/>
      <c r="P2356" s="21"/>
      <c r="Q2356" s="21"/>
      <c r="R2356" s="21"/>
      <c r="S2356" s="21"/>
    </row>
    <row r="2357" spans="9:19" customFormat="1" x14ac:dyDescent="0.2">
      <c r="I2357" s="21"/>
      <c r="J2357" s="21"/>
      <c r="K2357" s="21"/>
      <c r="L2357" s="21"/>
      <c r="M2357" s="21"/>
      <c r="N2357" s="21"/>
      <c r="O2357" s="21"/>
      <c r="P2357" s="21"/>
      <c r="Q2357" s="21"/>
      <c r="R2357" s="21"/>
      <c r="S2357" s="21"/>
    </row>
    <row r="2358" spans="9:19" customFormat="1" x14ac:dyDescent="0.2">
      <c r="I2358" s="21"/>
      <c r="J2358" s="21"/>
      <c r="K2358" s="21"/>
      <c r="L2358" s="21"/>
      <c r="M2358" s="21"/>
      <c r="N2358" s="21"/>
      <c r="O2358" s="21"/>
      <c r="P2358" s="21"/>
      <c r="Q2358" s="21"/>
      <c r="R2358" s="21"/>
      <c r="S2358" s="21"/>
    </row>
    <row r="2359" spans="9:19" customFormat="1" x14ac:dyDescent="0.2">
      <c r="I2359" s="21"/>
      <c r="J2359" s="21"/>
      <c r="K2359" s="21"/>
      <c r="L2359" s="21"/>
      <c r="M2359" s="21"/>
      <c r="N2359" s="21"/>
      <c r="O2359" s="21"/>
      <c r="P2359" s="21"/>
      <c r="Q2359" s="21"/>
      <c r="R2359" s="21"/>
      <c r="S2359" s="21"/>
    </row>
    <row r="2360" spans="9:19" customFormat="1" x14ac:dyDescent="0.2">
      <c r="I2360" s="21"/>
      <c r="J2360" s="21"/>
      <c r="K2360" s="21"/>
      <c r="L2360" s="21"/>
      <c r="M2360" s="21"/>
      <c r="N2360" s="21"/>
      <c r="O2360" s="21"/>
      <c r="P2360" s="21"/>
      <c r="Q2360" s="21"/>
      <c r="R2360" s="21"/>
      <c r="S2360" s="21"/>
    </row>
    <row r="2361" spans="9:19" customFormat="1" x14ac:dyDescent="0.2">
      <c r="I2361" s="21"/>
      <c r="J2361" s="21"/>
      <c r="K2361" s="21"/>
      <c r="L2361" s="21"/>
      <c r="M2361" s="21"/>
      <c r="N2361" s="21"/>
      <c r="O2361" s="21"/>
      <c r="P2361" s="21"/>
      <c r="Q2361" s="21"/>
      <c r="R2361" s="21"/>
      <c r="S2361" s="21"/>
    </row>
    <row r="2362" spans="9:19" customFormat="1" x14ac:dyDescent="0.2">
      <c r="I2362" s="21"/>
      <c r="J2362" s="21"/>
      <c r="K2362" s="21"/>
      <c r="L2362" s="21"/>
      <c r="M2362" s="21"/>
      <c r="N2362" s="21"/>
      <c r="O2362" s="21"/>
      <c r="P2362" s="21"/>
      <c r="Q2362" s="21"/>
      <c r="R2362" s="21"/>
      <c r="S2362" s="21"/>
    </row>
    <row r="2363" spans="9:19" customFormat="1" x14ac:dyDescent="0.2">
      <c r="I2363" s="21"/>
      <c r="J2363" s="21"/>
      <c r="K2363" s="21"/>
      <c r="L2363" s="21"/>
      <c r="M2363" s="21"/>
      <c r="N2363" s="21"/>
      <c r="O2363" s="21"/>
      <c r="P2363" s="21"/>
      <c r="Q2363" s="21"/>
      <c r="R2363" s="21"/>
      <c r="S2363" s="21"/>
    </row>
    <row r="2364" spans="9:19" customFormat="1" x14ac:dyDescent="0.2">
      <c r="I2364" s="21"/>
      <c r="J2364" s="21"/>
      <c r="K2364" s="21"/>
      <c r="L2364" s="21"/>
      <c r="M2364" s="21"/>
      <c r="N2364" s="21"/>
      <c r="O2364" s="21"/>
      <c r="P2364" s="21"/>
      <c r="Q2364" s="21"/>
      <c r="R2364" s="21"/>
      <c r="S2364" s="21"/>
    </row>
    <row r="2365" spans="9:19" customFormat="1" x14ac:dyDescent="0.2">
      <c r="I2365" s="21"/>
      <c r="J2365" s="21"/>
      <c r="K2365" s="21"/>
      <c r="L2365" s="21"/>
      <c r="M2365" s="21"/>
      <c r="N2365" s="21"/>
      <c r="O2365" s="21"/>
      <c r="P2365" s="21"/>
      <c r="Q2365" s="21"/>
      <c r="R2365" s="21"/>
      <c r="S2365" s="21"/>
    </row>
    <row r="2366" spans="9:19" customFormat="1" x14ac:dyDescent="0.2">
      <c r="I2366" s="21"/>
      <c r="J2366" s="21"/>
      <c r="K2366" s="21"/>
      <c r="L2366" s="21"/>
      <c r="M2366" s="21"/>
      <c r="N2366" s="21"/>
      <c r="O2366" s="21"/>
      <c r="P2366" s="21"/>
      <c r="Q2366" s="21"/>
      <c r="R2366" s="21"/>
      <c r="S2366" s="21"/>
    </row>
    <row r="2367" spans="9:19" customFormat="1" x14ac:dyDescent="0.2">
      <c r="I2367" s="21"/>
      <c r="J2367" s="21"/>
      <c r="K2367" s="21"/>
      <c r="L2367" s="21"/>
      <c r="M2367" s="21"/>
      <c r="N2367" s="21"/>
      <c r="O2367" s="21"/>
      <c r="P2367" s="21"/>
      <c r="Q2367" s="21"/>
      <c r="R2367" s="21"/>
      <c r="S2367" s="21"/>
    </row>
    <row r="2368" spans="9:19" customFormat="1" x14ac:dyDescent="0.2">
      <c r="I2368" s="21"/>
      <c r="J2368" s="21"/>
      <c r="K2368" s="21"/>
      <c r="L2368" s="21"/>
      <c r="M2368" s="21"/>
      <c r="N2368" s="21"/>
      <c r="O2368" s="21"/>
      <c r="P2368" s="21"/>
      <c r="Q2368" s="21"/>
      <c r="R2368" s="21"/>
      <c r="S2368" s="21"/>
    </row>
    <row r="2369" spans="9:19" customFormat="1" x14ac:dyDescent="0.2">
      <c r="I2369" s="21"/>
      <c r="J2369" s="21"/>
      <c r="K2369" s="21"/>
      <c r="L2369" s="21"/>
      <c r="M2369" s="21"/>
      <c r="N2369" s="21"/>
      <c r="O2369" s="21"/>
      <c r="P2369" s="21"/>
      <c r="Q2369" s="21"/>
      <c r="R2369" s="21"/>
      <c r="S2369" s="21"/>
    </row>
    <row r="2370" spans="9:19" customFormat="1" x14ac:dyDescent="0.2">
      <c r="I2370" s="21"/>
      <c r="J2370" s="21"/>
      <c r="K2370" s="21"/>
      <c r="L2370" s="21"/>
      <c r="M2370" s="21"/>
      <c r="N2370" s="21"/>
      <c r="O2370" s="21"/>
      <c r="P2370" s="21"/>
      <c r="Q2370" s="21"/>
      <c r="R2370" s="21"/>
      <c r="S2370" s="21"/>
    </row>
    <row r="2371" spans="9:19" customFormat="1" x14ac:dyDescent="0.2">
      <c r="I2371" s="21"/>
      <c r="J2371" s="21"/>
      <c r="K2371" s="21"/>
      <c r="L2371" s="21"/>
      <c r="M2371" s="21"/>
      <c r="N2371" s="21"/>
      <c r="O2371" s="21"/>
      <c r="P2371" s="21"/>
      <c r="Q2371" s="21"/>
      <c r="R2371" s="21"/>
      <c r="S2371" s="21"/>
    </row>
    <row r="2372" spans="9:19" customFormat="1" x14ac:dyDescent="0.2">
      <c r="I2372" s="21"/>
      <c r="J2372" s="21"/>
      <c r="K2372" s="21"/>
      <c r="L2372" s="21"/>
      <c r="M2372" s="21"/>
      <c r="N2372" s="21"/>
      <c r="O2372" s="21"/>
      <c r="P2372" s="21"/>
      <c r="Q2372" s="21"/>
      <c r="R2372" s="21"/>
      <c r="S2372" s="21"/>
    </row>
    <row r="2373" spans="9:19" customFormat="1" x14ac:dyDescent="0.2">
      <c r="I2373" s="21"/>
      <c r="J2373" s="21"/>
      <c r="K2373" s="21"/>
      <c r="L2373" s="21"/>
      <c r="M2373" s="21"/>
      <c r="N2373" s="21"/>
      <c r="O2373" s="21"/>
      <c r="P2373" s="21"/>
      <c r="Q2373" s="21"/>
      <c r="R2373" s="21"/>
      <c r="S2373" s="21"/>
    </row>
    <row r="2374" spans="9:19" customFormat="1" x14ac:dyDescent="0.2">
      <c r="I2374" s="21"/>
      <c r="J2374" s="21"/>
      <c r="K2374" s="21"/>
      <c r="L2374" s="21"/>
      <c r="M2374" s="21"/>
      <c r="N2374" s="21"/>
      <c r="O2374" s="21"/>
      <c r="P2374" s="21"/>
      <c r="Q2374" s="21"/>
      <c r="R2374" s="21"/>
      <c r="S2374" s="21"/>
    </row>
    <row r="2375" spans="9:19" customFormat="1" x14ac:dyDescent="0.2">
      <c r="I2375" s="21"/>
      <c r="J2375" s="21"/>
      <c r="K2375" s="21"/>
      <c r="L2375" s="21"/>
      <c r="M2375" s="21"/>
      <c r="N2375" s="21"/>
      <c r="O2375" s="21"/>
      <c r="P2375" s="21"/>
      <c r="Q2375" s="21"/>
      <c r="R2375" s="21"/>
      <c r="S2375" s="21"/>
    </row>
    <row r="2376" spans="9:19" customFormat="1" x14ac:dyDescent="0.2">
      <c r="I2376" s="21"/>
      <c r="J2376" s="21"/>
      <c r="K2376" s="21"/>
      <c r="L2376" s="21"/>
      <c r="M2376" s="21"/>
      <c r="N2376" s="21"/>
      <c r="O2376" s="21"/>
      <c r="P2376" s="21"/>
      <c r="Q2376" s="21"/>
      <c r="R2376" s="21"/>
      <c r="S2376" s="21"/>
    </row>
    <row r="2377" spans="9:19" customFormat="1" x14ac:dyDescent="0.2">
      <c r="I2377" s="21"/>
      <c r="J2377" s="21"/>
      <c r="K2377" s="21"/>
      <c r="L2377" s="21"/>
      <c r="M2377" s="21"/>
      <c r="N2377" s="21"/>
      <c r="O2377" s="21"/>
      <c r="P2377" s="21"/>
      <c r="Q2377" s="21"/>
      <c r="R2377" s="21"/>
      <c r="S2377" s="21"/>
    </row>
    <row r="2378" spans="9:19" customFormat="1" x14ac:dyDescent="0.2">
      <c r="I2378" s="21"/>
      <c r="J2378" s="21"/>
      <c r="K2378" s="21"/>
      <c r="L2378" s="21"/>
      <c r="M2378" s="21"/>
      <c r="N2378" s="21"/>
      <c r="O2378" s="21"/>
      <c r="P2378" s="21"/>
      <c r="Q2378" s="21"/>
      <c r="R2378" s="21"/>
      <c r="S2378" s="21"/>
    </row>
    <row r="2379" spans="9:19" customFormat="1" x14ac:dyDescent="0.2">
      <c r="I2379" s="21"/>
      <c r="J2379" s="21"/>
      <c r="K2379" s="21"/>
      <c r="L2379" s="21"/>
      <c r="M2379" s="21"/>
      <c r="N2379" s="21"/>
      <c r="O2379" s="21"/>
      <c r="P2379" s="21"/>
      <c r="Q2379" s="21"/>
      <c r="R2379" s="21"/>
      <c r="S2379" s="21"/>
    </row>
    <row r="2380" spans="9:19" customFormat="1" x14ac:dyDescent="0.2">
      <c r="I2380" s="21"/>
      <c r="J2380" s="21"/>
      <c r="K2380" s="21"/>
      <c r="L2380" s="21"/>
      <c r="M2380" s="21"/>
      <c r="N2380" s="21"/>
      <c r="O2380" s="21"/>
      <c r="P2380" s="21"/>
      <c r="Q2380" s="21"/>
      <c r="R2380" s="21"/>
      <c r="S2380" s="21"/>
    </row>
    <row r="2381" spans="9:19" customFormat="1" x14ac:dyDescent="0.2">
      <c r="I2381" s="21"/>
      <c r="J2381" s="21"/>
      <c r="K2381" s="21"/>
      <c r="L2381" s="21"/>
      <c r="M2381" s="21"/>
      <c r="N2381" s="21"/>
      <c r="O2381" s="21"/>
      <c r="P2381" s="21"/>
      <c r="Q2381" s="21"/>
      <c r="R2381" s="21"/>
      <c r="S2381" s="21"/>
    </row>
    <row r="2382" spans="9:19" customFormat="1" x14ac:dyDescent="0.2">
      <c r="I2382" s="21"/>
      <c r="J2382" s="21"/>
      <c r="K2382" s="21"/>
      <c r="L2382" s="21"/>
      <c r="M2382" s="21"/>
      <c r="N2382" s="21"/>
      <c r="O2382" s="21"/>
      <c r="P2382" s="21"/>
      <c r="Q2382" s="21"/>
      <c r="R2382" s="21"/>
      <c r="S2382" s="21"/>
    </row>
    <row r="2383" spans="9:19" customFormat="1" x14ac:dyDescent="0.2">
      <c r="I2383" s="21"/>
      <c r="J2383" s="21"/>
      <c r="K2383" s="21"/>
      <c r="L2383" s="21"/>
      <c r="M2383" s="21"/>
      <c r="N2383" s="21"/>
      <c r="O2383" s="21"/>
      <c r="P2383" s="21"/>
      <c r="Q2383" s="21"/>
      <c r="R2383" s="21"/>
      <c r="S2383" s="21"/>
    </row>
    <row r="2384" spans="9:19" customFormat="1" x14ac:dyDescent="0.2">
      <c r="I2384" s="21"/>
      <c r="J2384" s="21"/>
      <c r="K2384" s="21"/>
      <c r="L2384" s="21"/>
      <c r="M2384" s="21"/>
      <c r="N2384" s="21"/>
      <c r="O2384" s="21"/>
      <c r="P2384" s="21"/>
      <c r="Q2384" s="21"/>
      <c r="R2384" s="21"/>
      <c r="S2384" s="21"/>
    </row>
    <row r="2385" spans="9:19" customFormat="1" x14ac:dyDescent="0.2">
      <c r="I2385" s="21"/>
      <c r="J2385" s="21"/>
      <c r="K2385" s="21"/>
      <c r="L2385" s="21"/>
      <c r="M2385" s="21"/>
      <c r="N2385" s="21"/>
      <c r="O2385" s="21"/>
      <c r="P2385" s="21"/>
      <c r="Q2385" s="21"/>
      <c r="R2385" s="21"/>
      <c r="S2385" s="21"/>
    </row>
    <row r="2386" spans="9:19" customFormat="1" x14ac:dyDescent="0.2">
      <c r="I2386" s="21"/>
      <c r="J2386" s="21"/>
      <c r="K2386" s="21"/>
      <c r="L2386" s="21"/>
      <c r="M2386" s="21"/>
      <c r="N2386" s="21"/>
      <c r="O2386" s="21"/>
      <c r="P2386" s="21"/>
      <c r="Q2386" s="21"/>
      <c r="R2386" s="21"/>
      <c r="S2386" s="21"/>
    </row>
    <row r="2387" spans="9:19" customFormat="1" x14ac:dyDescent="0.2">
      <c r="I2387" s="21"/>
      <c r="J2387" s="21"/>
      <c r="K2387" s="21"/>
      <c r="L2387" s="21"/>
      <c r="M2387" s="21"/>
      <c r="N2387" s="21"/>
      <c r="O2387" s="21"/>
      <c r="P2387" s="21"/>
      <c r="Q2387" s="21"/>
      <c r="R2387" s="21"/>
      <c r="S2387" s="21"/>
    </row>
    <row r="2388" spans="9:19" customFormat="1" x14ac:dyDescent="0.2">
      <c r="I2388" s="21"/>
      <c r="J2388" s="21"/>
      <c r="K2388" s="21"/>
      <c r="L2388" s="21"/>
      <c r="M2388" s="21"/>
      <c r="N2388" s="21"/>
      <c r="O2388" s="21"/>
      <c r="P2388" s="21"/>
      <c r="Q2388" s="21"/>
      <c r="R2388" s="21"/>
      <c r="S2388" s="21"/>
    </row>
    <row r="2389" spans="9:19" customFormat="1" x14ac:dyDescent="0.2">
      <c r="I2389" s="21"/>
      <c r="J2389" s="21"/>
      <c r="K2389" s="21"/>
      <c r="L2389" s="21"/>
      <c r="M2389" s="21"/>
      <c r="N2389" s="21"/>
      <c r="O2389" s="21"/>
      <c r="P2389" s="21"/>
      <c r="Q2389" s="21"/>
      <c r="R2389" s="21"/>
      <c r="S2389" s="21"/>
    </row>
    <row r="2390" spans="9:19" customFormat="1" x14ac:dyDescent="0.2">
      <c r="I2390" s="21"/>
      <c r="J2390" s="21"/>
      <c r="K2390" s="21"/>
      <c r="L2390" s="21"/>
      <c r="M2390" s="21"/>
      <c r="N2390" s="21"/>
      <c r="O2390" s="21"/>
      <c r="P2390" s="21"/>
      <c r="Q2390" s="21"/>
      <c r="R2390" s="21"/>
      <c r="S2390" s="21"/>
    </row>
    <row r="2391" spans="9:19" customFormat="1" x14ac:dyDescent="0.2">
      <c r="I2391" s="21"/>
      <c r="J2391" s="21"/>
      <c r="K2391" s="21"/>
      <c r="L2391" s="21"/>
      <c r="M2391" s="21"/>
      <c r="N2391" s="21"/>
      <c r="O2391" s="21"/>
      <c r="P2391" s="21"/>
      <c r="Q2391" s="21"/>
      <c r="R2391" s="21"/>
      <c r="S2391" s="21"/>
    </row>
    <row r="2392" spans="9:19" customFormat="1" x14ac:dyDescent="0.2">
      <c r="I2392" s="21"/>
      <c r="J2392" s="21"/>
      <c r="K2392" s="21"/>
      <c r="L2392" s="21"/>
      <c r="M2392" s="21"/>
      <c r="N2392" s="21"/>
      <c r="O2392" s="21"/>
      <c r="P2392" s="21"/>
      <c r="Q2392" s="21"/>
      <c r="R2392" s="21"/>
      <c r="S2392" s="21"/>
    </row>
    <row r="2393" spans="9:19" customFormat="1" x14ac:dyDescent="0.2">
      <c r="I2393" s="21"/>
      <c r="J2393" s="21"/>
      <c r="K2393" s="21"/>
      <c r="L2393" s="21"/>
      <c r="M2393" s="21"/>
      <c r="N2393" s="21"/>
      <c r="O2393" s="21"/>
      <c r="P2393" s="21"/>
      <c r="Q2393" s="21"/>
      <c r="R2393" s="21"/>
      <c r="S2393" s="21"/>
    </row>
    <row r="2394" spans="9:19" customFormat="1" x14ac:dyDescent="0.2">
      <c r="I2394" s="21"/>
      <c r="J2394" s="21"/>
      <c r="K2394" s="21"/>
      <c r="L2394" s="21"/>
      <c r="M2394" s="21"/>
      <c r="N2394" s="21"/>
      <c r="O2394" s="21"/>
      <c r="P2394" s="21"/>
      <c r="Q2394" s="21"/>
      <c r="R2394" s="21"/>
      <c r="S2394" s="21"/>
    </row>
    <row r="2395" spans="9:19" customFormat="1" x14ac:dyDescent="0.2">
      <c r="I2395" s="21"/>
      <c r="J2395" s="21"/>
      <c r="K2395" s="21"/>
      <c r="L2395" s="21"/>
      <c r="M2395" s="21"/>
      <c r="N2395" s="21"/>
      <c r="O2395" s="21"/>
      <c r="P2395" s="21"/>
      <c r="Q2395" s="21"/>
      <c r="R2395" s="21"/>
      <c r="S2395" s="21"/>
    </row>
    <row r="2396" spans="9:19" customFormat="1" x14ac:dyDescent="0.2">
      <c r="I2396" s="21"/>
      <c r="J2396" s="21"/>
      <c r="K2396" s="21"/>
      <c r="L2396" s="21"/>
      <c r="M2396" s="21"/>
      <c r="N2396" s="21"/>
      <c r="O2396" s="21"/>
      <c r="P2396" s="21"/>
      <c r="Q2396" s="21"/>
      <c r="R2396" s="21"/>
      <c r="S2396" s="21"/>
    </row>
    <row r="2397" spans="9:19" customFormat="1" x14ac:dyDescent="0.2">
      <c r="I2397" s="21"/>
      <c r="J2397" s="21"/>
      <c r="K2397" s="21"/>
      <c r="L2397" s="21"/>
      <c r="M2397" s="21"/>
      <c r="N2397" s="21"/>
      <c r="O2397" s="21"/>
      <c r="P2397" s="21"/>
      <c r="Q2397" s="21"/>
      <c r="R2397" s="21"/>
      <c r="S2397" s="21"/>
    </row>
    <row r="2398" spans="9:19" customFormat="1" x14ac:dyDescent="0.2">
      <c r="I2398" s="21"/>
      <c r="J2398" s="21"/>
      <c r="K2398" s="21"/>
      <c r="L2398" s="21"/>
      <c r="M2398" s="21"/>
      <c r="N2398" s="21"/>
      <c r="O2398" s="21"/>
      <c r="P2398" s="21"/>
      <c r="Q2398" s="21"/>
      <c r="R2398" s="21"/>
      <c r="S2398" s="21"/>
    </row>
    <row r="2399" spans="9:19" customFormat="1" x14ac:dyDescent="0.2">
      <c r="I2399" s="21"/>
      <c r="J2399" s="21"/>
      <c r="K2399" s="21"/>
      <c r="L2399" s="21"/>
      <c r="M2399" s="21"/>
      <c r="N2399" s="21"/>
      <c r="O2399" s="21"/>
      <c r="P2399" s="21"/>
      <c r="Q2399" s="21"/>
      <c r="R2399" s="21"/>
      <c r="S2399" s="21"/>
    </row>
    <row r="2400" spans="9:19" customFormat="1" x14ac:dyDescent="0.2">
      <c r="I2400" s="21"/>
      <c r="J2400" s="21"/>
      <c r="K2400" s="21"/>
      <c r="L2400" s="21"/>
      <c r="M2400" s="21"/>
      <c r="N2400" s="21"/>
      <c r="O2400" s="21"/>
      <c r="P2400" s="21"/>
      <c r="Q2400" s="21"/>
      <c r="R2400" s="21"/>
      <c r="S2400" s="21"/>
    </row>
    <row r="2401" spans="9:19" customFormat="1" x14ac:dyDescent="0.2">
      <c r="I2401" s="21"/>
      <c r="J2401" s="21"/>
      <c r="K2401" s="21"/>
      <c r="L2401" s="21"/>
      <c r="M2401" s="21"/>
      <c r="N2401" s="21"/>
      <c r="O2401" s="21"/>
      <c r="P2401" s="21"/>
      <c r="Q2401" s="21"/>
      <c r="R2401" s="21"/>
      <c r="S2401" s="21"/>
    </row>
    <row r="2402" spans="9:19" customFormat="1" x14ac:dyDescent="0.2">
      <c r="I2402" s="21"/>
      <c r="J2402" s="21"/>
      <c r="K2402" s="21"/>
      <c r="L2402" s="21"/>
      <c r="M2402" s="21"/>
      <c r="N2402" s="21"/>
      <c r="O2402" s="21"/>
      <c r="P2402" s="21"/>
      <c r="Q2402" s="21"/>
      <c r="R2402" s="21"/>
      <c r="S2402" s="21"/>
    </row>
    <row r="2403" spans="9:19" customFormat="1" x14ac:dyDescent="0.2">
      <c r="I2403" s="21"/>
      <c r="J2403" s="21"/>
      <c r="K2403" s="21"/>
      <c r="L2403" s="21"/>
      <c r="M2403" s="21"/>
      <c r="N2403" s="21"/>
      <c r="O2403" s="21"/>
      <c r="P2403" s="21"/>
      <c r="Q2403" s="21"/>
      <c r="R2403" s="21"/>
      <c r="S2403" s="21"/>
    </row>
    <row r="2404" spans="9:19" customFormat="1" x14ac:dyDescent="0.2">
      <c r="I2404" s="21"/>
      <c r="J2404" s="21"/>
      <c r="K2404" s="21"/>
      <c r="L2404" s="21"/>
      <c r="M2404" s="21"/>
      <c r="N2404" s="21"/>
      <c r="O2404" s="21"/>
      <c r="P2404" s="21"/>
      <c r="Q2404" s="21"/>
      <c r="R2404" s="21"/>
      <c r="S2404" s="21"/>
    </row>
    <row r="2405" spans="9:19" customFormat="1" x14ac:dyDescent="0.2">
      <c r="I2405" s="21"/>
      <c r="J2405" s="21"/>
      <c r="K2405" s="21"/>
      <c r="L2405" s="21"/>
      <c r="M2405" s="21"/>
      <c r="N2405" s="21"/>
      <c r="O2405" s="21"/>
      <c r="P2405" s="21"/>
      <c r="Q2405" s="21"/>
      <c r="R2405" s="21"/>
      <c r="S2405" s="21"/>
    </row>
    <row r="2406" spans="9:19" customFormat="1" x14ac:dyDescent="0.2">
      <c r="I2406" s="21"/>
      <c r="J2406" s="21"/>
      <c r="K2406" s="21"/>
      <c r="L2406" s="21"/>
      <c r="M2406" s="21"/>
      <c r="N2406" s="21"/>
      <c r="O2406" s="21"/>
      <c r="P2406" s="21"/>
      <c r="Q2406" s="21"/>
      <c r="R2406" s="21"/>
      <c r="S2406" s="21"/>
    </row>
    <row r="2407" spans="9:19" customFormat="1" x14ac:dyDescent="0.2">
      <c r="I2407" s="21"/>
      <c r="J2407" s="21"/>
      <c r="K2407" s="21"/>
      <c r="L2407" s="21"/>
      <c r="M2407" s="21"/>
      <c r="N2407" s="21"/>
      <c r="O2407" s="21"/>
      <c r="P2407" s="21"/>
      <c r="Q2407" s="21"/>
      <c r="R2407" s="21"/>
      <c r="S2407" s="21"/>
    </row>
    <row r="2408" spans="9:19" customFormat="1" x14ac:dyDescent="0.2">
      <c r="I2408" s="21"/>
      <c r="J2408" s="21"/>
      <c r="K2408" s="21"/>
      <c r="L2408" s="21"/>
      <c r="M2408" s="21"/>
      <c r="N2408" s="21"/>
      <c r="O2408" s="21"/>
      <c r="P2408" s="21"/>
      <c r="Q2408" s="21"/>
      <c r="R2408" s="21"/>
      <c r="S2408" s="21"/>
    </row>
    <row r="2409" spans="9:19" customFormat="1" x14ac:dyDescent="0.2">
      <c r="I2409" s="21"/>
      <c r="J2409" s="21"/>
      <c r="K2409" s="21"/>
      <c r="L2409" s="21"/>
      <c r="M2409" s="21"/>
      <c r="N2409" s="21"/>
      <c r="O2409" s="21"/>
      <c r="P2409" s="21"/>
      <c r="Q2409" s="21"/>
      <c r="R2409" s="21"/>
      <c r="S2409" s="21"/>
    </row>
    <row r="2410" spans="9:19" customFormat="1" x14ac:dyDescent="0.2">
      <c r="I2410" s="21"/>
      <c r="J2410" s="21"/>
      <c r="K2410" s="21"/>
      <c r="L2410" s="21"/>
      <c r="M2410" s="21"/>
      <c r="N2410" s="21"/>
      <c r="O2410" s="21"/>
      <c r="P2410" s="21"/>
      <c r="Q2410" s="21"/>
      <c r="R2410" s="21"/>
      <c r="S2410" s="21"/>
    </row>
    <row r="2411" spans="9:19" customFormat="1" x14ac:dyDescent="0.2">
      <c r="I2411" s="21"/>
      <c r="J2411" s="21"/>
      <c r="K2411" s="21"/>
      <c r="L2411" s="21"/>
      <c r="M2411" s="21"/>
      <c r="N2411" s="21"/>
      <c r="O2411" s="21"/>
      <c r="P2411" s="21"/>
      <c r="Q2411" s="21"/>
      <c r="R2411" s="21"/>
      <c r="S2411" s="21"/>
    </row>
    <row r="2412" spans="9:19" customFormat="1" x14ac:dyDescent="0.2">
      <c r="I2412" s="21"/>
      <c r="J2412" s="21"/>
      <c r="K2412" s="21"/>
      <c r="L2412" s="21"/>
      <c r="M2412" s="21"/>
      <c r="N2412" s="21"/>
      <c r="O2412" s="21"/>
      <c r="P2412" s="21"/>
      <c r="Q2412" s="21"/>
      <c r="R2412" s="21"/>
      <c r="S2412" s="21"/>
    </row>
    <row r="2413" spans="9:19" customFormat="1" x14ac:dyDescent="0.2">
      <c r="I2413" s="21"/>
      <c r="J2413" s="21"/>
      <c r="K2413" s="21"/>
      <c r="L2413" s="21"/>
      <c r="M2413" s="21"/>
      <c r="N2413" s="21"/>
      <c r="O2413" s="21"/>
      <c r="P2413" s="21"/>
      <c r="Q2413" s="21"/>
      <c r="R2413" s="21"/>
      <c r="S2413" s="21"/>
    </row>
    <row r="2414" spans="9:19" customFormat="1" x14ac:dyDescent="0.2">
      <c r="I2414" s="21"/>
      <c r="J2414" s="21"/>
      <c r="K2414" s="21"/>
      <c r="L2414" s="21"/>
      <c r="M2414" s="21"/>
      <c r="N2414" s="21"/>
      <c r="O2414" s="21"/>
      <c r="P2414" s="21"/>
      <c r="Q2414" s="21"/>
      <c r="R2414" s="21"/>
      <c r="S2414" s="21"/>
    </row>
    <row r="2415" spans="9:19" customFormat="1" x14ac:dyDescent="0.2">
      <c r="I2415" s="21"/>
      <c r="J2415" s="21"/>
      <c r="K2415" s="21"/>
      <c r="L2415" s="21"/>
      <c r="M2415" s="21"/>
      <c r="N2415" s="21"/>
      <c r="O2415" s="21"/>
      <c r="P2415" s="21"/>
      <c r="Q2415" s="21"/>
      <c r="R2415" s="21"/>
      <c r="S2415" s="21"/>
    </row>
    <row r="2416" spans="9:19" customFormat="1" x14ac:dyDescent="0.2">
      <c r="I2416" s="21"/>
      <c r="J2416" s="21"/>
      <c r="K2416" s="21"/>
      <c r="L2416" s="21"/>
      <c r="M2416" s="21"/>
      <c r="N2416" s="21"/>
      <c r="O2416" s="21"/>
      <c r="P2416" s="21"/>
      <c r="Q2416" s="21"/>
      <c r="R2416" s="21"/>
      <c r="S2416" s="21"/>
    </row>
    <row r="2417" spans="9:19" customFormat="1" x14ac:dyDescent="0.2">
      <c r="I2417" s="21"/>
      <c r="J2417" s="21"/>
      <c r="K2417" s="21"/>
      <c r="L2417" s="21"/>
      <c r="M2417" s="21"/>
      <c r="N2417" s="21"/>
      <c r="O2417" s="21"/>
      <c r="P2417" s="21"/>
      <c r="Q2417" s="21"/>
      <c r="R2417" s="21"/>
      <c r="S2417" s="21"/>
    </row>
    <row r="2418" spans="9:19" customFormat="1" x14ac:dyDescent="0.2">
      <c r="I2418" s="21"/>
      <c r="J2418" s="21"/>
      <c r="K2418" s="21"/>
      <c r="L2418" s="21"/>
      <c r="M2418" s="21"/>
      <c r="N2418" s="21"/>
      <c r="O2418" s="21"/>
      <c r="P2418" s="21"/>
      <c r="Q2418" s="21"/>
      <c r="R2418" s="21"/>
      <c r="S2418" s="21"/>
    </row>
    <row r="2419" spans="9:19" customFormat="1" x14ac:dyDescent="0.2">
      <c r="I2419" s="21"/>
      <c r="J2419" s="21"/>
      <c r="K2419" s="21"/>
      <c r="L2419" s="21"/>
      <c r="M2419" s="21"/>
      <c r="N2419" s="21"/>
      <c r="O2419" s="21"/>
      <c r="P2419" s="21"/>
      <c r="Q2419" s="21"/>
      <c r="R2419" s="21"/>
      <c r="S2419" s="21"/>
    </row>
    <row r="2420" spans="9:19" customFormat="1" x14ac:dyDescent="0.2">
      <c r="I2420" s="21"/>
      <c r="J2420" s="21"/>
      <c r="K2420" s="21"/>
      <c r="L2420" s="21"/>
      <c r="M2420" s="21"/>
      <c r="N2420" s="21"/>
      <c r="O2420" s="21"/>
      <c r="P2420" s="21"/>
      <c r="Q2420" s="21"/>
      <c r="R2420" s="21"/>
      <c r="S2420" s="21"/>
    </row>
    <row r="2421" spans="9:19" customFormat="1" x14ac:dyDescent="0.2">
      <c r="I2421" s="21"/>
      <c r="J2421" s="21"/>
      <c r="K2421" s="21"/>
      <c r="L2421" s="21"/>
      <c r="M2421" s="21"/>
      <c r="N2421" s="21"/>
      <c r="O2421" s="21"/>
      <c r="P2421" s="21"/>
      <c r="Q2421" s="21"/>
      <c r="R2421" s="21"/>
      <c r="S2421" s="21"/>
    </row>
    <row r="2422" spans="9:19" customFormat="1" x14ac:dyDescent="0.2">
      <c r="I2422" s="21"/>
      <c r="J2422" s="21"/>
      <c r="K2422" s="21"/>
      <c r="L2422" s="21"/>
      <c r="M2422" s="21"/>
      <c r="N2422" s="21"/>
      <c r="O2422" s="21"/>
      <c r="P2422" s="21"/>
      <c r="Q2422" s="21"/>
      <c r="R2422" s="21"/>
      <c r="S2422" s="21"/>
    </row>
    <row r="2423" spans="9:19" customFormat="1" x14ac:dyDescent="0.2">
      <c r="I2423" s="21"/>
      <c r="J2423" s="21"/>
      <c r="K2423" s="21"/>
      <c r="L2423" s="21"/>
      <c r="M2423" s="21"/>
      <c r="N2423" s="21"/>
      <c r="O2423" s="21"/>
      <c r="P2423" s="21"/>
      <c r="Q2423" s="21"/>
      <c r="R2423" s="21"/>
      <c r="S2423" s="21"/>
    </row>
    <row r="2424" spans="9:19" customFormat="1" x14ac:dyDescent="0.2">
      <c r="I2424" s="21"/>
      <c r="J2424" s="21"/>
      <c r="K2424" s="21"/>
      <c r="L2424" s="21"/>
      <c r="M2424" s="21"/>
      <c r="N2424" s="21"/>
      <c r="O2424" s="21"/>
      <c r="P2424" s="21"/>
      <c r="Q2424" s="21"/>
      <c r="R2424" s="21"/>
      <c r="S2424" s="21"/>
    </row>
    <row r="2425" spans="9:19" customFormat="1" x14ac:dyDescent="0.2">
      <c r="I2425" s="21"/>
      <c r="J2425" s="21"/>
      <c r="K2425" s="21"/>
      <c r="L2425" s="21"/>
      <c r="M2425" s="21"/>
      <c r="N2425" s="21"/>
      <c r="O2425" s="21"/>
      <c r="P2425" s="21"/>
      <c r="Q2425" s="21"/>
      <c r="R2425" s="21"/>
      <c r="S2425" s="21"/>
    </row>
    <row r="2426" spans="9:19" customFormat="1" x14ac:dyDescent="0.2">
      <c r="I2426" s="21"/>
      <c r="J2426" s="21"/>
      <c r="K2426" s="21"/>
      <c r="L2426" s="21"/>
      <c r="M2426" s="21"/>
      <c r="N2426" s="21"/>
      <c r="O2426" s="21"/>
      <c r="P2426" s="21"/>
      <c r="Q2426" s="21"/>
      <c r="R2426" s="21"/>
      <c r="S2426" s="21"/>
    </row>
    <row r="2427" spans="9:19" customFormat="1" x14ac:dyDescent="0.2">
      <c r="I2427" s="21"/>
      <c r="J2427" s="21"/>
      <c r="K2427" s="21"/>
      <c r="L2427" s="21"/>
      <c r="M2427" s="21"/>
      <c r="N2427" s="21"/>
      <c r="O2427" s="21"/>
      <c r="P2427" s="21"/>
      <c r="Q2427" s="21"/>
      <c r="R2427" s="21"/>
      <c r="S2427" s="21"/>
    </row>
    <row r="2428" spans="9:19" customFormat="1" x14ac:dyDescent="0.2">
      <c r="I2428" s="21"/>
      <c r="J2428" s="21"/>
      <c r="K2428" s="21"/>
      <c r="L2428" s="21"/>
      <c r="M2428" s="21"/>
      <c r="N2428" s="21"/>
      <c r="O2428" s="21"/>
      <c r="P2428" s="21"/>
      <c r="Q2428" s="21"/>
      <c r="R2428" s="21"/>
      <c r="S2428" s="21"/>
    </row>
    <row r="2429" spans="9:19" customFormat="1" x14ac:dyDescent="0.2">
      <c r="I2429" s="21"/>
      <c r="J2429" s="21"/>
      <c r="K2429" s="21"/>
      <c r="L2429" s="21"/>
      <c r="M2429" s="21"/>
      <c r="N2429" s="21"/>
      <c r="O2429" s="21"/>
      <c r="P2429" s="21"/>
      <c r="Q2429" s="21"/>
      <c r="R2429" s="21"/>
      <c r="S2429" s="21"/>
    </row>
    <row r="2430" spans="9:19" customFormat="1" x14ac:dyDescent="0.2">
      <c r="I2430" s="21"/>
      <c r="J2430" s="21"/>
      <c r="K2430" s="21"/>
      <c r="L2430" s="21"/>
      <c r="M2430" s="21"/>
      <c r="N2430" s="21"/>
      <c r="O2430" s="21"/>
      <c r="P2430" s="21"/>
      <c r="Q2430" s="21"/>
      <c r="R2430" s="21"/>
      <c r="S2430" s="21"/>
    </row>
    <row r="2431" spans="9:19" customFormat="1" x14ac:dyDescent="0.2">
      <c r="I2431" s="21"/>
      <c r="J2431" s="21"/>
      <c r="K2431" s="21"/>
      <c r="L2431" s="21"/>
      <c r="M2431" s="21"/>
      <c r="N2431" s="21"/>
      <c r="O2431" s="21"/>
      <c r="P2431" s="21"/>
      <c r="Q2431" s="21"/>
      <c r="R2431" s="21"/>
      <c r="S2431" s="21"/>
    </row>
    <row r="2432" spans="9:19" customFormat="1" x14ac:dyDescent="0.2">
      <c r="I2432" s="21"/>
      <c r="J2432" s="21"/>
      <c r="K2432" s="21"/>
      <c r="L2432" s="21"/>
      <c r="M2432" s="21"/>
      <c r="N2432" s="21"/>
      <c r="O2432" s="21"/>
      <c r="P2432" s="21"/>
      <c r="Q2432" s="21"/>
      <c r="R2432" s="21"/>
      <c r="S2432" s="21"/>
    </row>
    <row r="2433" spans="9:19" customFormat="1" x14ac:dyDescent="0.2">
      <c r="I2433" s="21"/>
      <c r="J2433" s="21"/>
      <c r="K2433" s="21"/>
      <c r="L2433" s="21"/>
      <c r="M2433" s="21"/>
      <c r="N2433" s="21"/>
      <c r="O2433" s="21"/>
      <c r="P2433" s="21"/>
      <c r="Q2433" s="21"/>
      <c r="R2433" s="21"/>
      <c r="S2433" s="21"/>
    </row>
    <row r="2434" spans="9:19" customFormat="1" x14ac:dyDescent="0.2">
      <c r="I2434" s="21"/>
      <c r="J2434" s="21"/>
      <c r="K2434" s="21"/>
      <c r="L2434" s="21"/>
      <c r="M2434" s="21"/>
      <c r="N2434" s="21"/>
      <c r="O2434" s="21"/>
      <c r="P2434" s="21"/>
      <c r="Q2434" s="21"/>
      <c r="R2434" s="21"/>
      <c r="S2434" s="21"/>
    </row>
    <row r="2435" spans="9:19" customFormat="1" x14ac:dyDescent="0.2">
      <c r="I2435" s="21"/>
      <c r="J2435" s="21"/>
      <c r="K2435" s="21"/>
      <c r="L2435" s="21"/>
      <c r="M2435" s="21"/>
      <c r="N2435" s="21"/>
      <c r="O2435" s="21"/>
      <c r="P2435" s="21"/>
      <c r="Q2435" s="21"/>
      <c r="R2435" s="21"/>
      <c r="S2435" s="21"/>
    </row>
    <row r="2436" spans="9:19" customFormat="1" x14ac:dyDescent="0.2">
      <c r="I2436" s="21"/>
      <c r="J2436" s="21"/>
      <c r="K2436" s="21"/>
      <c r="L2436" s="21"/>
      <c r="M2436" s="21"/>
      <c r="N2436" s="21"/>
      <c r="O2436" s="21"/>
      <c r="P2436" s="21"/>
      <c r="Q2436" s="21"/>
      <c r="R2436" s="21"/>
      <c r="S2436" s="21"/>
    </row>
    <row r="2437" spans="9:19" customFormat="1" x14ac:dyDescent="0.2">
      <c r="I2437" s="21"/>
      <c r="J2437" s="21"/>
      <c r="K2437" s="21"/>
      <c r="L2437" s="21"/>
      <c r="M2437" s="21"/>
      <c r="N2437" s="21"/>
      <c r="O2437" s="21"/>
      <c r="P2437" s="21"/>
      <c r="Q2437" s="21"/>
      <c r="R2437" s="21"/>
      <c r="S2437" s="21"/>
    </row>
    <row r="2438" spans="9:19" customFormat="1" x14ac:dyDescent="0.2">
      <c r="I2438" s="21"/>
      <c r="J2438" s="21"/>
      <c r="K2438" s="21"/>
      <c r="L2438" s="21"/>
      <c r="M2438" s="21"/>
      <c r="N2438" s="21"/>
      <c r="O2438" s="21"/>
      <c r="P2438" s="21"/>
      <c r="Q2438" s="21"/>
      <c r="R2438" s="21"/>
      <c r="S2438" s="21"/>
    </row>
    <row r="2439" spans="9:19" customFormat="1" x14ac:dyDescent="0.2">
      <c r="I2439" s="21"/>
      <c r="J2439" s="21"/>
      <c r="K2439" s="21"/>
      <c r="L2439" s="21"/>
      <c r="M2439" s="21"/>
      <c r="N2439" s="21"/>
      <c r="O2439" s="21"/>
      <c r="P2439" s="21"/>
      <c r="Q2439" s="21"/>
      <c r="R2439" s="21"/>
      <c r="S2439" s="21"/>
    </row>
    <row r="2440" spans="9:19" customFormat="1" x14ac:dyDescent="0.2">
      <c r="I2440" s="21"/>
      <c r="J2440" s="21"/>
      <c r="K2440" s="21"/>
      <c r="L2440" s="21"/>
      <c r="M2440" s="21"/>
      <c r="N2440" s="21"/>
      <c r="O2440" s="21"/>
      <c r="P2440" s="21"/>
      <c r="Q2440" s="21"/>
      <c r="R2440" s="21"/>
      <c r="S2440" s="21"/>
    </row>
    <row r="2441" spans="9:19" customFormat="1" x14ac:dyDescent="0.2">
      <c r="I2441" s="21"/>
      <c r="J2441" s="21"/>
      <c r="K2441" s="21"/>
      <c r="L2441" s="21"/>
      <c r="M2441" s="21"/>
      <c r="N2441" s="21"/>
      <c r="O2441" s="21"/>
      <c r="P2441" s="21"/>
      <c r="Q2441" s="21"/>
      <c r="R2441" s="21"/>
      <c r="S2441" s="21"/>
    </row>
    <row r="2442" spans="9:19" customFormat="1" x14ac:dyDescent="0.2">
      <c r="I2442" s="21"/>
      <c r="J2442" s="21"/>
      <c r="K2442" s="21"/>
      <c r="L2442" s="21"/>
      <c r="M2442" s="21"/>
      <c r="N2442" s="21"/>
      <c r="O2442" s="21"/>
      <c r="P2442" s="21"/>
      <c r="Q2442" s="21"/>
      <c r="R2442" s="21"/>
      <c r="S2442" s="21"/>
    </row>
    <row r="2443" spans="9:19" customFormat="1" x14ac:dyDescent="0.2">
      <c r="I2443" s="21"/>
      <c r="J2443" s="21"/>
      <c r="K2443" s="21"/>
      <c r="L2443" s="21"/>
      <c r="M2443" s="21"/>
      <c r="N2443" s="21"/>
      <c r="O2443" s="21"/>
      <c r="P2443" s="21"/>
      <c r="Q2443" s="21"/>
      <c r="R2443" s="21"/>
      <c r="S2443" s="21"/>
    </row>
    <row r="2444" spans="9:19" customFormat="1" x14ac:dyDescent="0.2">
      <c r="I2444" s="21"/>
      <c r="J2444" s="21"/>
      <c r="K2444" s="21"/>
      <c r="L2444" s="21"/>
      <c r="M2444" s="21"/>
      <c r="N2444" s="21"/>
      <c r="O2444" s="21"/>
      <c r="P2444" s="21"/>
      <c r="Q2444" s="21"/>
      <c r="R2444" s="21"/>
      <c r="S2444" s="21"/>
    </row>
    <row r="2445" spans="9:19" customFormat="1" x14ac:dyDescent="0.2">
      <c r="I2445" s="21"/>
      <c r="J2445" s="21"/>
      <c r="K2445" s="21"/>
      <c r="L2445" s="21"/>
      <c r="M2445" s="21"/>
      <c r="N2445" s="21"/>
      <c r="O2445" s="21"/>
      <c r="P2445" s="21"/>
      <c r="Q2445" s="21"/>
      <c r="R2445" s="21"/>
      <c r="S2445" s="21"/>
    </row>
    <row r="2446" spans="9:19" customFormat="1" x14ac:dyDescent="0.2">
      <c r="I2446" s="21"/>
      <c r="J2446" s="21"/>
      <c r="K2446" s="21"/>
      <c r="L2446" s="21"/>
      <c r="M2446" s="21"/>
      <c r="N2446" s="21"/>
      <c r="O2446" s="21"/>
      <c r="P2446" s="21"/>
      <c r="Q2446" s="21"/>
      <c r="R2446" s="21"/>
      <c r="S2446" s="21"/>
    </row>
    <row r="2447" spans="9:19" customFormat="1" x14ac:dyDescent="0.2">
      <c r="I2447" s="21"/>
      <c r="J2447" s="21"/>
      <c r="K2447" s="21"/>
      <c r="L2447" s="21"/>
      <c r="M2447" s="21"/>
      <c r="N2447" s="21"/>
      <c r="O2447" s="21"/>
      <c r="P2447" s="21"/>
      <c r="Q2447" s="21"/>
      <c r="R2447" s="21"/>
      <c r="S2447" s="21"/>
    </row>
    <row r="2448" spans="9:19" customFormat="1" x14ac:dyDescent="0.2">
      <c r="I2448" s="21"/>
      <c r="J2448" s="21"/>
      <c r="K2448" s="21"/>
      <c r="L2448" s="21"/>
      <c r="M2448" s="21"/>
      <c r="N2448" s="21"/>
      <c r="O2448" s="21"/>
      <c r="P2448" s="21"/>
      <c r="Q2448" s="21"/>
      <c r="R2448" s="21"/>
      <c r="S2448" s="21"/>
    </row>
    <row r="2449" spans="9:19" customFormat="1" x14ac:dyDescent="0.2">
      <c r="I2449" s="21"/>
      <c r="J2449" s="21"/>
      <c r="K2449" s="21"/>
      <c r="L2449" s="21"/>
      <c r="M2449" s="21"/>
      <c r="N2449" s="21"/>
      <c r="O2449" s="21"/>
      <c r="P2449" s="21"/>
      <c r="Q2449" s="21"/>
      <c r="R2449" s="21"/>
      <c r="S2449" s="21"/>
    </row>
    <row r="2450" spans="9:19" customFormat="1" x14ac:dyDescent="0.2">
      <c r="I2450" s="21"/>
      <c r="J2450" s="21"/>
      <c r="K2450" s="21"/>
      <c r="L2450" s="21"/>
      <c r="M2450" s="21"/>
      <c r="N2450" s="21"/>
      <c r="O2450" s="21"/>
      <c r="P2450" s="21"/>
      <c r="Q2450" s="21"/>
      <c r="R2450" s="21"/>
      <c r="S2450" s="21"/>
    </row>
    <row r="2451" spans="9:19" customFormat="1" x14ac:dyDescent="0.2">
      <c r="I2451" s="21"/>
      <c r="J2451" s="21"/>
      <c r="K2451" s="21"/>
      <c r="L2451" s="21"/>
      <c r="M2451" s="21"/>
      <c r="N2451" s="21"/>
      <c r="O2451" s="21"/>
      <c r="P2451" s="21"/>
      <c r="Q2451" s="21"/>
      <c r="R2451" s="21"/>
      <c r="S2451" s="21"/>
    </row>
    <row r="2452" spans="9:19" customFormat="1" x14ac:dyDescent="0.2">
      <c r="I2452" s="21"/>
      <c r="J2452" s="21"/>
      <c r="K2452" s="21"/>
      <c r="L2452" s="21"/>
      <c r="M2452" s="21"/>
      <c r="N2452" s="21"/>
      <c r="O2452" s="21"/>
      <c r="P2452" s="21"/>
      <c r="Q2452" s="21"/>
      <c r="R2452" s="21"/>
      <c r="S2452" s="21"/>
    </row>
    <row r="2453" spans="9:19" customFormat="1" x14ac:dyDescent="0.2">
      <c r="I2453" s="21"/>
      <c r="J2453" s="21"/>
      <c r="K2453" s="21"/>
      <c r="L2453" s="21"/>
      <c r="M2453" s="21"/>
      <c r="N2453" s="21"/>
      <c r="O2453" s="21"/>
      <c r="P2453" s="21"/>
      <c r="Q2453" s="21"/>
      <c r="R2453" s="21"/>
      <c r="S2453" s="21"/>
    </row>
    <row r="2454" spans="9:19" customFormat="1" x14ac:dyDescent="0.2">
      <c r="I2454" s="21"/>
      <c r="J2454" s="21"/>
      <c r="K2454" s="21"/>
      <c r="L2454" s="21"/>
      <c r="M2454" s="21"/>
      <c r="N2454" s="21"/>
      <c r="O2454" s="21"/>
      <c r="P2454" s="21"/>
      <c r="Q2454" s="21"/>
      <c r="R2454" s="21"/>
      <c r="S2454" s="21"/>
    </row>
    <row r="2455" spans="9:19" customFormat="1" x14ac:dyDescent="0.2">
      <c r="I2455" s="21"/>
      <c r="J2455" s="21"/>
      <c r="K2455" s="21"/>
      <c r="L2455" s="21"/>
      <c r="M2455" s="21"/>
      <c r="N2455" s="21"/>
      <c r="O2455" s="21"/>
      <c r="P2455" s="21"/>
      <c r="Q2455" s="21"/>
      <c r="R2455" s="21"/>
      <c r="S2455" s="21"/>
    </row>
    <row r="2456" spans="9:19" customFormat="1" x14ac:dyDescent="0.2">
      <c r="I2456" s="21"/>
      <c r="J2456" s="21"/>
      <c r="K2456" s="21"/>
      <c r="L2456" s="21"/>
      <c r="M2456" s="21"/>
      <c r="N2456" s="21"/>
      <c r="O2456" s="21"/>
      <c r="P2456" s="21"/>
      <c r="Q2456" s="21"/>
      <c r="R2456" s="21"/>
      <c r="S2456" s="21"/>
    </row>
    <row r="2457" spans="9:19" customFormat="1" x14ac:dyDescent="0.2">
      <c r="I2457" s="21"/>
      <c r="J2457" s="21"/>
      <c r="K2457" s="21"/>
      <c r="L2457" s="21"/>
      <c r="M2457" s="21"/>
      <c r="N2457" s="21"/>
      <c r="O2457" s="21"/>
      <c r="P2457" s="21"/>
      <c r="Q2457" s="21"/>
      <c r="R2457" s="21"/>
      <c r="S2457" s="21"/>
    </row>
    <row r="2458" spans="9:19" customFormat="1" x14ac:dyDescent="0.2">
      <c r="I2458" s="21"/>
      <c r="J2458" s="21"/>
      <c r="K2458" s="21"/>
      <c r="L2458" s="21"/>
      <c r="M2458" s="21"/>
      <c r="N2458" s="21"/>
      <c r="O2458" s="21"/>
      <c r="P2458" s="21"/>
      <c r="Q2458" s="21"/>
      <c r="R2458" s="21"/>
      <c r="S2458" s="21"/>
    </row>
    <row r="2459" spans="9:19" customFormat="1" x14ac:dyDescent="0.2">
      <c r="I2459" s="21"/>
      <c r="J2459" s="21"/>
      <c r="K2459" s="21"/>
      <c r="L2459" s="21"/>
      <c r="M2459" s="21"/>
      <c r="N2459" s="21"/>
      <c r="O2459" s="21"/>
      <c r="P2459" s="21"/>
      <c r="Q2459" s="21"/>
      <c r="R2459" s="21"/>
      <c r="S2459" s="21"/>
    </row>
    <row r="2460" spans="9:19" customFormat="1" x14ac:dyDescent="0.2">
      <c r="I2460" s="21"/>
      <c r="J2460" s="21"/>
      <c r="K2460" s="21"/>
      <c r="L2460" s="21"/>
      <c r="M2460" s="21"/>
      <c r="N2460" s="21"/>
      <c r="O2460" s="21"/>
      <c r="P2460" s="21"/>
      <c r="Q2460" s="21"/>
      <c r="R2460" s="21"/>
      <c r="S2460" s="21"/>
    </row>
    <row r="2461" spans="9:19" customFormat="1" x14ac:dyDescent="0.2">
      <c r="I2461" s="21"/>
      <c r="J2461" s="21"/>
      <c r="K2461" s="21"/>
      <c r="L2461" s="21"/>
      <c r="M2461" s="21"/>
      <c r="N2461" s="21"/>
      <c r="O2461" s="21"/>
      <c r="P2461" s="21"/>
      <c r="Q2461" s="21"/>
      <c r="R2461" s="21"/>
      <c r="S2461" s="21"/>
    </row>
    <row r="2462" spans="9:19" customFormat="1" x14ac:dyDescent="0.2">
      <c r="I2462" s="21"/>
      <c r="J2462" s="21"/>
      <c r="K2462" s="21"/>
      <c r="L2462" s="21"/>
      <c r="M2462" s="21"/>
      <c r="N2462" s="21"/>
      <c r="O2462" s="21"/>
      <c r="P2462" s="21"/>
      <c r="Q2462" s="21"/>
      <c r="R2462" s="21"/>
      <c r="S2462" s="21"/>
    </row>
    <row r="2463" spans="9:19" customFormat="1" x14ac:dyDescent="0.2">
      <c r="I2463" s="21"/>
      <c r="J2463" s="21"/>
      <c r="K2463" s="21"/>
      <c r="L2463" s="21"/>
      <c r="M2463" s="21"/>
      <c r="N2463" s="21"/>
      <c r="O2463" s="21"/>
      <c r="P2463" s="21"/>
      <c r="Q2463" s="21"/>
      <c r="R2463" s="21"/>
      <c r="S2463" s="21"/>
    </row>
    <row r="2464" spans="9:19" customFormat="1" x14ac:dyDescent="0.2">
      <c r="I2464" s="21"/>
      <c r="J2464" s="21"/>
      <c r="K2464" s="21"/>
      <c r="L2464" s="21"/>
      <c r="M2464" s="21"/>
      <c r="N2464" s="21"/>
      <c r="O2464" s="21"/>
      <c r="P2464" s="21"/>
      <c r="Q2464" s="21"/>
      <c r="R2464" s="21"/>
      <c r="S2464" s="21"/>
    </row>
    <row r="2465" spans="9:19" customFormat="1" x14ac:dyDescent="0.2">
      <c r="I2465" s="21"/>
      <c r="J2465" s="21"/>
      <c r="K2465" s="21"/>
      <c r="L2465" s="21"/>
      <c r="M2465" s="21"/>
      <c r="N2465" s="21"/>
      <c r="O2465" s="21"/>
      <c r="P2465" s="21"/>
      <c r="Q2465" s="21"/>
      <c r="R2465" s="21"/>
      <c r="S2465" s="21"/>
    </row>
    <row r="2466" spans="9:19" customFormat="1" x14ac:dyDescent="0.2">
      <c r="I2466" s="21"/>
      <c r="J2466" s="21"/>
      <c r="K2466" s="21"/>
      <c r="L2466" s="21"/>
      <c r="M2466" s="21"/>
      <c r="N2466" s="21"/>
      <c r="O2466" s="21"/>
      <c r="P2466" s="21"/>
      <c r="Q2466" s="21"/>
      <c r="R2466" s="21"/>
      <c r="S2466" s="21"/>
    </row>
    <row r="2467" spans="9:19" customFormat="1" x14ac:dyDescent="0.2">
      <c r="I2467" s="21"/>
      <c r="J2467" s="21"/>
      <c r="K2467" s="21"/>
      <c r="L2467" s="21"/>
      <c r="M2467" s="21"/>
      <c r="N2467" s="21"/>
      <c r="O2467" s="21"/>
      <c r="P2467" s="21"/>
      <c r="Q2467" s="21"/>
      <c r="R2467" s="21"/>
      <c r="S2467" s="21"/>
    </row>
    <row r="2468" spans="9:19" customFormat="1" x14ac:dyDescent="0.2">
      <c r="I2468" s="21"/>
      <c r="J2468" s="21"/>
      <c r="K2468" s="21"/>
      <c r="L2468" s="21"/>
      <c r="M2468" s="21"/>
      <c r="N2468" s="21"/>
      <c r="O2468" s="21"/>
      <c r="P2468" s="21"/>
      <c r="Q2468" s="21"/>
      <c r="R2468" s="21"/>
      <c r="S2468" s="21"/>
    </row>
    <row r="2469" spans="9:19" customFormat="1" x14ac:dyDescent="0.2">
      <c r="I2469" s="21"/>
      <c r="J2469" s="21"/>
      <c r="K2469" s="21"/>
      <c r="L2469" s="21"/>
      <c r="M2469" s="21"/>
      <c r="N2469" s="21"/>
      <c r="O2469" s="21"/>
      <c r="P2469" s="21"/>
      <c r="Q2469" s="21"/>
      <c r="R2469" s="21"/>
      <c r="S2469" s="21"/>
    </row>
    <row r="2470" spans="9:19" customFormat="1" x14ac:dyDescent="0.2">
      <c r="I2470" s="21"/>
      <c r="J2470" s="21"/>
      <c r="K2470" s="21"/>
      <c r="L2470" s="21"/>
      <c r="M2470" s="21"/>
      <c r="N2470" s="21"/>
      <c r="O2470" s="21"/>
      <c r="P2470" s="21"/>
      <c r="Q2470" s="21"/>
      <c r="R2470" s="21"/>
      <c r="S2470" s="21"/>
    </row>
    <row r="2471" spans="9:19" customFormat="1" x14ac:dyDescent="0.2">
      <c r="I2471" s="21"/>
      <c r="J2471" s="21"/>
      <c r="K2471" s="21"/>
      <c r="L2471" s="21"/>
      <c r="M2471" s="21"/>
      <c r="N2471" s="21"/>
      <c r="O2471" s="21"/>
      <c r="P2471" s="21"/>
      <c r="Q2471" s="21"/>
      <c r="R2471" s="21"/>
      <c r="S2471" s="21"/>
    </row>
    <row r="2472" spans="9:19" customFormat="1" x14ac:dyDescent="0.2">
      <c r="I2472" s="21"/>
      <c r="J2472" s="21"/>
      <c r="K2472" s="21"/>
      <c r="L2472" s="21"/>
      <c r="M2472" s="21"/>
      <c r="N2472" s="21"/>
      <c r="O2472" s="21"/>
      <c r="P2472" s="21"/>
      <c r="Q2472" s="21"/>
      <c r="R2472" s="21"/>
      <c r="S2472" s="21"/>
    </row>
    <row r="2473" spans="9:19" customFormat="1" x14ac:dyDescent="0.2">
      <c r="I2473" s="21"/>
      <c r="J2473" s="21"/>
      <c r="K2473" s="21"/>
      <c r="L2473" s="21"/>
      <c r="M2473" s="21"/>
      <c r="N2473" s="21"/>
      <c r="O2473" s="21"/>
      <c r="P2473" s="21"/>
      <c r="Q2473" s="21"/>
      <c r="R2473" s="21"/>
      <c r="S2473" s="21"/>
    </row>
    <row r="2474" spans="9:19" customFormat="1" x14ac:dyDescent="0.2">
      <c r="I2474" s="21"/>
      <c r="J2474" s="21"/>
      <c r="K2474" s="21"/>
      <c r="L2474" s="21"/>
      <c r="M2474" s="21"/>
      <c r="N2474" s="21"/>
      <c r="O2474" s="21"/>
      <c r="P2474" s="21"/>
      <c r="Q2474" s="21"/>
      <c r="R2474" s="21"/>
      <c r="S2474" s="21"/>
    </row>
    <row r="2475" spans="9:19" customFormat="1" x14ac:dyDescent="0.2">
      <c r="I2475" s="21"/>
      <c r="J2475" s="21"/>
      <c r="K2475" s="21"/>
      <c r="L2475" s="21"/>
      <c r="M2475" s="21"/>
      <c r="N2475" s="21"/>
      <c r="O2475" s="21"/>
      <c r="P2475" s="21"/>
      <c r="Q2475" s="21"/>
      <c r="R2475" s="21"/>
      <c r="S2475" s="21"/>
    </row>
    <row r="2476" spans="9:19" customFormat="1" x14ac:dyDescent="0.2">
      <c r="I2476" s="21"/>
      <c r="J2476" s="21"/>
      <c r="K2476" s="21"/>
      <c r="L2476" s="21"/>
      <c r="M2476" s="21"/>
      <c r="N2476" s="21"/>
      <c r="O2476" s="21"/>
      <c r="P2476" s="21"/>
      <c r="Q2476" s="21"/>
      <c r="R2476" s="21"/>
      <c r="S2476" s="21"/>
    </row>
    <row r="2477" spans="9:19" customFormat="1" x14ac:dyDescent="0.2">
      <c r="I2477" s="21"/>
      <c r="J2477" s="21"/>
      <c r="K2477" s="21"/>
      <c r="L2477" s="21"/>
      <c r="M2477" s="21"/>
      <c r="N2477" s="21"/>
      <c r="O2477" s="21"/>
      <c r="P2477" s="21"/>
      <c r="Q2477" s="21"/>
      <c r="R2477" s="21"/>
      <c r="S2477" s="21"/>
    </row>
    <row r="2478" spans="9:19" customFormat="1" x14ac:dyDescent="0.2">
      <c r="I2478" s="21"/>
      <c r="J2478" s="21"/>
      <c r="K2478" s="21"/>
      <c r="L2478" s="21"/>
      <c r="M2478" s="21"/>
      <c r="N2478" s="21"/>
      <c r="O2478" s="21"/>
      <c r="P2478" s="21"/>
      <c r="Q2478" s="21"/>
      <c r="R2478" s="21"/>
      <c r="S2478" s="21"/>
    </row>
    <row r="2479" spans="9:19" customFormat="1" x14ac:dyDescent="0.2">
      <c r="I2479" s="21"/>
      <c r="J2479" s="21"/>
      <c r="K2479" s="21"/>
      <c r="L2479" s="21"/>
      <c r="M2479" s="21"/>
      <c r="N2479" s="21"/>
      <c r="O2479" s="21"/>
      <c r="P2479" s="21"/>
      <c r="Q2479" s="21"/>
      <c r="R2479" s="21"/>
      <c r="S2479" s="21"/>
    </row>
    <row r="2480" spans="9:19" customFormat="1" x14ac:dyDescent="0.2">
      <c r="I2480" s="21"/>
      <c r="J2480" s="21"/>
      <c r="K2480" s="21"/>
      <c r="L2480" s="21"/>
      <c r="M2480" s="21"/>
      <c r="N2480" s="21"/>
      <c r="O2480" s="21"/>
      <c r="P2480" s="21"/>
      <c r="Q2480" s="21"/>
      <c r="R2480" s="21"/>
      <c r="S2480" s="21"/>
    </row>
    <row r="2481" spans="9:19" customFormat="1" x14ac:dyDescent="0.2">
      <c r="I2481" s="21"/>
      <c r="J2481" s="21"/>
      <c r="K2481" s="21"/>
      <c r="L2481" s="21"/>
      <c r="M2481" s="21"/>
      <c r="N2481" s="21"/>
      <c r="O2481" s="21"/>
      <c r="P2481" s="21"/>
      <c r="Q2481" s="21"/>
      <c r="R2481" s="21"/>
      <c r="S2481" s="21"/>
    </row>
    <row r="2482" spans="9:19" customFormat="1" x14ac:dyDescent="0.2">
      <c r="I2482" s="21"/>
      <c r="J2482" s="21"/>
      <c r="K2482" s="21"/>
      <c r="L2482" s="21"/>
      <c r="M2482" s="21"/>
      <c r="N2482" s="21"/>
      <c r="O2482" s="21"/>
      <c r="P2482" s="21"/>
      <c r="Q2482" s="21"/>
      <c r="R2482" s="21"/>
      <c r="S2482" s="21"/>
    </row>
    <row r="2483" spans="9:19" customFormat="1" x14ac:dyDescent="0.2">
      <c r="I2483" s="21"/>
      <c r="J2483" s="21"/>
      <c r="K2483" s="21"/>
      <c r="L2483" s="21"/>
      <c r="M2483" s="21"/>
      <c r="N2483" s="21"/>
      <c r="O2483" s="21"/>
      <c r="P2483" s="21"/>
      <c r="Q2483" s="21"/>
      <c r="R2483" s="21"/>
      <c r="S2483" s="21"/>
    </row>
    <row r="2484" spans="9:19" customFormat="1" x14ac:dyDescent="0.2">
      <c r="I2484" s="21"/>
      <c r="J2484" s="21"/>
      <c r="K2484" s="21"/>
      <c r="L2484" s="21"/>
      <c r="M2484" s="21"/>
      <c r="N2484" s="21"/>
      <c r="O2484" s="21"/>
      <c r="P2484" s="21"/>
      <c r="Q2484" s="21"/>
      <c r="R2484" s="21"/>
      <c r="S2484" s="21"/>
    </row>
    <row r="2485" spans="9:19" customFormat="1" x14ac:dyDescent="0.2">
      <c r="I2485" s="21"/>
      <c r="J2485" s="21"/>
      <c r="K2485" s="21"/>
      <c r="L2485" s="21"/>
      <c r="M2485" s="21"/>
      <c r="N2485" s="21"/>
      <c r="O2485" s="21"/>
      <c r="P2485" s="21"/>
      <c r="Q2485" s="21"/>
      <c r="R2485" s="21"/>
      <c r="S2485" s="21"/>
    </row>
    <row r="2486" spans="9:19" customFormat="1" x14ac:dyDescent="0.2">
      <c r="I2486" s="21"/>
      <c r="J2486" s="21"/>
      <c r="K2486" s="21"/>
      <c r="L2486" s="21"/>
      <c r="M2486" s="21"/>
      <c r="N2486" s="21"/>
      <c r="O2486" s="21"/>
      <c r="P2486" s="21"/>
      <c r="Q2486" s="21"/>
      <c r="R2486" s="21"/>
      <c r="S2486" s="21"/>
    </row>
    <row r="2487" spans="9:19" customFormat="1" x14ac:dyDescent="0.2">
      <c r="I2487" s="21"/>
      <c r="J2487" s="21"/>
      <c r="K2487" s="21"/>
      <c r="L2487" s="21"/>
      <c r="M2487" s="21"/>
      <c r="N2487" s="21"/>
      <c r="O2487" s="21"/>
      <c r="P2487" s="21"/>
      <c r="Q2487" s="21"/>
      <c r="R2487" s="21"/>
      <c r="S2487" s="21"/>
    </row>
    <row r="2488" spans="9:19" customFormat="1" x14ac:dyDescent="0.2">
      <c r="I2488" s="21"/>
      <c r="J2488" s="21"/>
      <c r="K2488" s="21"/>
      <c r="L2488" s="21"/>
      <c r="M2488" s="21"/>
      <c r="N2488" s="21"/>
      <c r="O2488" s="21"/>
      <c r="P2488" s="21"/>
      <c r="Q2488" s="21"/>
      <c r="R2488" s="21"/>
      <c r="S2488" s="21"/>
    </row>
    <row r="2489" spans="9:19" customFormat="1" x14ac:dyDescent="0.2">
      <c r="I2489" s="21"/>
      <c r="J2489" s="21"/>
      <c r="K2489" s="21"/>
      <c r="L2489" s="21"/>
      <c r="M2489" s="21"/>
      <c r="N2489" s="21"/>
      <c r="O2489" s="21"/>
      <c r="P2489" s="21"/>
      <c r="Q2489" s="21"/>
      <c r="R2489" s="21"/>
      <c r="S2489" s="21"/>
    </row>
    <row r="2490" spans="9:19" customFormat="1" x14ac:dyDescent="0.2">
      <c r="I2490" s="21"/>
      <c r="J2490" s="21"/>
      <c r="K2490" s="21"/>
      <c r="L2490" s="21"/>
      <c r="M2490" s="21"/>
      <c r="N2490" s="21"/>
      <c r="O2490" s="21"/>
      <c r="P2490" s="21"/>
      <c r="Q2490" s="21"/>
      <c r="R2490" s="21"/>
      <c r="S2490" s="21"/>
    </row>
    <row r="2491" spans="9:19" customFormat="1" x14ac:dyDescent="0.2">
      <c r="I2491" s="21"/>
      <c r="J2491" s="21"/>
      <c r="K2491" s="21"/>
      <c r="L2491" s="21"/>
      <c r="M2491" s="21"/>
      <c r="N2491" s="21"/>
      <c r="O2491" s="21"/>
      <c r="P2491" s="21"/>
      <c r="Q2491" s="21"/>
      <c r="R2491" s="21"/>
      <c r="S2491" s="21"/>
    </row>
    <row r="2492" spans="9:19" customFormat="1" x14ac:dyDescent="0.2">
      <c r="I2492" s="21"/>
      <c r="J2492" s="21"/>
      <c r="K2492" s="21"/>
      <c r="L2492" s="21"/>
      <c r="M2492" s="21"/>
      <c r="N2492" s="21"/>
      <c r="O2492" s="21"/>
      <c r="P2492" s="21"/>
      <c r="Q2492" s="21"/>
      <c r="R2492" s="21"/>
      <c r="S2492" s="21"/>
    </row>
    <row r="2493" spans="9:19" customFormat="1" x14ac:dyDescent="0.2">
      <c r="I2493" s="21"/>
      <c r="J2493" s="21"/>
      <c r="K2493" s="21"/>
      <c r="L2493" s="21"/>
      <c r="M2493" s="21"/>
      <c r="N2493" s="21"/>
      <c r="O2493" s="21"/>
      <c r="P2493" s="21"/>
      <c r="Q2493" s="21"/>
      <c r="R2493" s="21"/>
      <c r="S2493" s="21"/>
    </row>
    <row r="2494" spans="9:19" customFormat="1" x14ac:dyDescent="0.2">
      <c r="I2494" s="21"/>
      <c r="J2494" s="21"/>
      <c r="K2494" s="21"/>
      <c r="L2494" s="21"/>
      <c r="M2494" s="21"/>
      <c r="N2494" s="21"/>
      <c r="O2494" s="21"/>
      <c r="P2494" s="21"/>
      <c r="Q2494" s="21"/>
      <c r="R2494" s="21"/>
      <c r="S2494" s="21"/>
    </row>
    <row r="2495" spans="9:19" customFormat="1" x14ac:dyDescent="0.2">
      <c r="I2495" s="21"/>
      <c r="J2495" s="21"/>
      <c r="K2495" s="21"/>
      <c r="L2495" s="21"/>
      <c r="M2495" s="21"/>
      <c r="N2495" s="21"/>
      <c r="O2495" s="21"/>
      <c r="P2495" s="21"/>
      <c r="Q2495" s="21"/>
      <c r="R2495" s="21"/>
      <c r="S2495" s="21"/>
    </row>
    <row r="2496" spans="9:19" customFormat="1" x14ac:dyDescent="0.2">
      <c r="I2496" s="21"/>
      <c r="J2496" s="21"/>
      <c r="K2496" s="21"/>
      <c r="L2496" s="21"/>
      <c r="M2496" s="21"/>
      <c r="N2496" s="21"/>
      <c r="O2496" s="21"/>
      <c r="P2496" s="21"/>
      <c r="Q2496" s="21"/>
      <c r="R2496" s="21"/>
      <c r="S2496" s="21"/>
    </row>
    <row r="2497" spans="9:19" customFormat="1" x14ac:dyDescent="0.2">
      <c r="I2497" s="21"/>
      <c r="J2497" s="21"/>
      <c r="K2497" s="21"/>
      <c r="L2497" s="21"/>
      <c r="M2497" s="21"/>
      <c r="N2497" s="21"/>
      <c r="O2497" s="21"/>
      <c r="P2497" s="21"/>
      <c r="Q2497" s="21"/>
      <c r="R2497" s="21"/>
      <c r="S2497" s="21"/>
    </row>
    <row r="2498" spans="9:19" customFormat="1" x14ac:dyDescent="0.2">
      <c r="I2498" s="21"/>
      <c r="J2498" s="21"/>
      <c r="K2498" s="21"/>
      <c r="L2498" s="21"/>
      <c r="M2498" s="21"/>
      <c r="N2498" s="21"/>
      <c r="O2498" s="21"/>
      <c r="P2498" s="21"/>
      <c r="Q2498" s="21"/>
      <c r="R2498" s="21"/>
      <c r="S2498" s="21"/>
    </row>
    <row r="2499" spans="9:19" customFormat="1" x14ac:dyDescent="0.2">
      <c r="I2499" s="21"/>
      <c r="J2499" s="21"/>
      <c r="K2499" s="21"/>
      <c r="L2499" s="21"/>
      <c r="M2499" s="21"/>
      <c r="N2499" s="21"/>
      <c r="O2499" s="21"/>
      <c r="P2499" s="21"/>
      <c r="Q2499" s="21"/>
      <c r="R2499" s="21"/>
      <c r="S2499" s="21"/>
    </row>
    <row r="2500" spans="9:19" customFormat="1" x14ac:dyDescent="0.2">
      <c r="I2500" s="21"/>
      <c r="J2500" s="21"/>
      <c r="K2500" s="21"/>
      <c r="L2500" s="21"/>
      <c r="M2500" s="21"/>
      <c r="N2500" s="21"/>
      <c r="O2500" s="21"/>
      <c r="P2500" s="21"/>
      <c r="Q2500" s="21"/>
      <c r="R2500" s="21"/>
      <c r="S2500" s="21"/>
    </row>
    <row r="2501" spans="9:19" customFormat="1" x14ac:dyDescent="0.2">
      <c r="I2501" s="21"/>
      <c r="J2501" s="21"/>
      <c r="K2501" s="21"/>
      <c r="L2501" s="21"/>
      <c r="M2501" s="21"/>
      <c r="N2501" s="21"/>
      <c r="O2501" s="21"/>
      <c r="P2501" s="21"/>
      <c r="Q2501" s="21"/>
      <c r="R2501" s="21"/>
      <c r="S2501" s="21"/>
    </row>
    <row r="2502" spans="9:19" customFormat="1" x14ac:dyDescent="0.2">
      <c r="I2502" s="21"/>
      <c r="J2502" s="21"/>
      <c r="K2502" s="21"/>
      <c r="L2502" s="21"/>
      <c r="M2502" s="21"/>
      <c r="N2502" s="21"/>
      <c r="O2502" s="21"/>
      <c r="P2502" s="21"/>
      <c r="Q2502" s="21"/>
      <c r="R2502" s="21"/>
      <c r="S2502" s="21"/>
    </row>
    <row r="2503" spans="9:19" customFormat="1" x14ac:dyDescent="0.2">
      <c r="I2503" s="21"/>
      <c r="J2503" s="21"/>
      <c r="K2503" s="21"/>
      <c r="L2503" s="21"/>
      <c r="M2503" s="21"/>
      <c r="N2503" s="21"/>
      <c r="O2503" s="21"/>
      <c r="P2503" s="21"/>
      <c r="Q2503" s="21"/>
      <c r="R2503" s="21"/>
      <c r="S2503" s="21"/>
    </row>
    <row r="2504" spans="9:19" customFormat="1" x14ac:dyDescent="0.2">
      <c r="I2504" s="21"/>
      <c r="J2504" s="21"/>
      <c r="K2504" s="21"/>
      <c r="L2504" s="21"/>
      <c r="M2504" s="21"/>
      <c r="N2504" s="21"/>
      <c r="O2504" s="21"/>
      <c r="P2504" s="21"/>
      <c r="Q2504" s="21"/>
      <c r="R2504" s="21"/>
      <c r="S2504" s="21"/>
    </row>
    <row r="2505" spans="9:19" customFormat="1" x14ac:dyDescent="0.2">
      <c r="I2505" s="21"/>
      <c r="J2505" s="21"/>
      <c r="K2505" s="21"/>
      <c r="L2505" s="21"/>
      <c r="M2505" s="21"/>
      <c r="N2505" s="21"/>
      <c r="O2505" s="21"/>
      <c r="P2505" s="21"/>
      <c r="Q2505" s="21"/>
      <c r="R2505" s="21"/>
      <c r="S2505" s="21"/>
    </row>
    <row r="2506" spans="9:19" customFormat="1" x14ac:dyDescent="0.2">
      <c r="I2506" s="21"/>
      <c r="J2506" s="21"/>
      <c r="K2506" s="21"/>
      <c r="L2506" s="21"/>
      <c r="M2506" s="21"/>
      <c r="N2506" s="21"/>
      <c r="O2506" s="21"/>
      <c r="P2506" s="21"/>
      <c r="Q2506" s="21"/>
      <c r="R2506" s="21"/>
      <c r="S2506" s="21"/>
    </row>
    <row r="2507" spans="9:19" customFormat="1" x14ac:dyDescent="0.2">
      <c r="I2507" s="21"/>
      <c r="J2507" s="21"/>
      <c r="K2507" s="21"/>
      <c r="L2507" s="21"/>
      <c r="M2507" s="21"/>
      <c r="N2507" s="21"/>
      <c r="O2507" s="21"/>
      <c r="P2507" s="21"/>
      <c r="Q2507" s="21"/>
      <c r="R2507" s="21"/>
      <c r="S2507" s="21"/>
    </row>
    <row r="2508" spans="9:19" customFormat="1" x14ac:dyDescent="0.2">
      <c r="I2508" s="21"/>
      <c r="J2508" s="21"/>
      <c r="K2508" s="21"/>
      <c r="L2508" s="21"/>
      <c r="M2508" s="21"/>
      <c r="N2508" s="21"/>
      <c r="O2508" s="21"/>
      <c r="P2508" s="21"/>
      <c r="Q2508" s="21"/>
      <c r="R2508" s="21"/>
      <c r="S2508" s="21"/>
    </row>
    <row r="2509" spans="9:19" customFormat="1" x14ac:dyDescent="0.2">
      <c r="I2509" s="21"/>
      <c r="J2509" s="21"/>
      <c r="K2509" s="21"/>
      <c r="L2509" s="21"/>
      <c r="M2509" s="21"/>
      <c r="N2509" s="21"/>
      <c r="O2509" s="21"/>
      <c r="P2509" s="21"/>
      <c r="Q2509" s="21"/>
      <c r="R2509" s="21"/>
      <c r="S2509" s="21"/>
    </row>
    <row r="2510" spans="9:19" customFormat="1" x14ac:dyDescent="0.2">
      <c r="I2510" s="21"/>
      <c r="J2510" s="21"/>
      <c r="K2510" s="21"/>
      <c r="L2510" s="21"/>
      <c r="M2510" s="21"/>
      <c r="N2510" s="21"/>
      <c r="O2510" s="21"/>
      <c r="P2510" s="21"/>
      <c r="Q2510" s="21"/>
      <c r="R2510" s="21"/>
      <c r="S2510" s="21"/>
    </row>
    <row r="2511" spans="9:19" customFormat="1" x14ac:dyDescent="0.2">
      <c r="I2511" s="21"/>
      <c r="J2511" s="21"/>
      <c r="K2511" s="21"/>
      <c r="L2511" s="21"/>
      <c r="M2511" s="21"/>
      <c r="N2511" s="21"/>
      <c r="O2511" s="21"/>
      <c r="P2511" s="21"/>
      <c r="Q2511" s="21"/>
      <c r="R2511" s="21"/>
      <c r="S2511" s="21"/>
    </row>
    <row r="2512" spans="9:19" customFormat="1" x14ac:dyDescent="0.2">
      <c r="I2512" s="21"/>
      <c r="J2512" s="21"/>
      <c r="K2512" s="21"/>
      <c r="L2512" s="21"/>
      <c r="M2512" s="21"/>
      <c r="N2512" s="21"/>
      <c r="O2512" s="21"/>
      <c r="P2512" s="21"/>
      <c r="Q2512" s="21"/>
      <c r="R2512" s="21"/>
      <c r="S2512" s="21"/>
    </row>
    <row r="2513" spans="9:19" customFormat="1" x14ac:dyDescent="0.2">
      <c r="I2513" s="21"/>
      <c r="J2513" s="21"/>
      <c r="K2513" s="21"/>
      <c r="L2513" s="21"/>
      <c r="M2513" s="21"/>
      <c r="N2513" s="21"/>
      <c r="O2513" s="21"/>
      <c r="P2513" s="21"/>
      <c r="Q2513" s="21"/>
      <c r="R2513" s="21"/>
      <c r="S2513" s="21"/>
    </row>
    <row r="2514" spans="9:19" customFormat="1" x14ac:dyDescent="0.2">
      <c r="I2514" s="21"/>
      <c r="J2514" s="21"/>
      <c r="K2514" s="21"/>
      <c r="L2514" s="21"/>
      <c r="M2514" s="21"/>
      <c r="N2514" s="21"/>
      <c r="O2514" s="21"/>
      <c r="P2514" s="21"/>
      <c r="Q2514" s="21"/>
      <c r="R2514" s="21"/>
      <c r="S2514" s="21"/>
    </row>
    <row r="2515" spans="9:19" customFormat="1" x14ac:dyDescent="0.2">
      <c r="I2515" s="21"/>
      <c r="J2515" s="21"/>
      <c r="K2515" s="21"/>
      <c r="L2515" s="21"/>
      <c r="M2515" s="21"/>
      <c r="N2515" s="21"/>
      <c r="O2515" s="21"/>
      <c r="P2515" s="21"/>
      <c r="Q2515" s="21"/>
      <c r="R2515" s="21"/>
      <c r="S2515" s="21"/>
    </row>
    <row r="2516" spans="9:19" customFormat="1" x14ac:dyDescent="0.2">
      <c r="I2516" s="21"/>
      <c r="J2516" s="21"/>
      <c r="K2516" s="21"/>
      <c r="L2516" s="21"/>
      <c r="M2516" s="21"/>
      <c r="N2516" s="21"/>
      <c r="O2516" s="21"/>
      <c r="P2516" s="21"/>
      <c r="Q2516" s="21"/>
      <c r="R2516" s="21"/>
      <c r="S2516" s="21"/>
    </row>
    <row r="2517" spans="9:19" customFormat="1" x14ac:dyDescent="0.2">
      <c r="I2517" s="21"/>
      <c r="J2517" s="21"/>
      <c r="K2517" s="21"/>
      <c r="L2517" s="21"/>
      <c r="M2517" s="21"/>
      <c r="N2517" s="21"/>
      <c r="O2517" s="21"/>
      <c r="P2517" s="21"/>
      <c r="Q2517" s="21"/>
      <c r="R2517" s="21"/>
      <c r="S2517" s="21"/>
    </row>
    <row r="2518" spans="9:19" customFormat="1" x14ac:dyDescent="0.2">
      <c r="I2518" s="21"/>
      <c r="J2518" s="21"/>
      <c r="K2518" s="21"/>
      <c r="L2518" s="21"/>
      <c r="M2518" s="21"/>
      <c r="N2518" s="21"/>
      <c r="O2518" s="21"/>
      <c r="P2518" s="21"/>
      <c r="Q2518" s="21"/>
      <c r="R2518" s="21"/>
      <c r="S2518" s="21"/>
    </row>
    <row r="2519" spans="9:19" customFormat="1" x14ac:dyDescent="0.2">
      <c r="I2519" s="21"/>
      <c r="J2519" s="21"/>
      <c r="K2519" s="21"/>
      <c r="L2519" s="21"/>
      <c r="M2519" s="21"/>
      <c r="N2519" s="21"/>
      <c r="O2519" s="21"/>
      <c r="P2519" s="21"/>
      <c r="Q2519" s="21"/>
      <c r="R2519" s="21"/>
      <c r="S2519" s="21"/>
    </row>
    <row r="2520" spans="9:19" customFormat="1" x14ac:dyDescent="0.2">
      <c r="I2520" s="21"/>
      <c r="J2520" s="21"/>
      <c r="K2520" s="21"/>
      <c r="L2520" s="21"/>
      <c r="M2520" s="21"/>
      <c r="N2520" s="21"/>
      <c r="O2520" s="21"/>
      <c r="P2520" s="21"/>
      <c r="Q2520" s="21"/>
      <c r="R2520" s="21"/>
      <c r="S2520" s="21"/>
    </row>
    <row r="2521" spans="9:19" customFormat="1" x14ac:dyDescent="0.2">
      <c r="I2521" s="21"/>
      <c r="J2521" s="21"/>
      <c r="K2521" s="21"/>
      <c r="L2521" s="21"/>
      <c r="M2521" s="21"/>
      <c r="N2521" s="21"/>
      <c r="O2521" s="21"/>
      <c r="P2521" s="21"/>
      <c r="Q2521" s="21"/>
      <c r="R2521" s="21"/>
      <c r="S2521" s="21"/>
    </row>
    <row r="2522" spans="9:19" customFormat="1" x14ac:dyDescent="0.2">
      <c r="I2522" s="21"/>
      <c r="J2522" s="21"/>
      <c r="K2522" s="21"/>
      <c r="L2522" s="21"/>
      <c r="M2522" s="21"/>
      <c r="N2522" s="21"/>
      <c r="O2522" s="21"/>
      <c r="P2522" s="21"/>
      <c r="Q2522" s="21"/>
      <c r="R2522" s="21"/>
      <c r="S2522" s="21"/>
    </row>
    <row r="2523" spans="9:19" customFormat="1" x14ac:dyDescent="0.2">
      <c r="I2523" s="21"/>
      <c r="J2523" s="21"/>
      <c r="K2523" s="21"/>
      <c r="L2523" s="21"/>
      <c r="M2523" s="21"/>
      <c r="N2523" s="21"/>
      <c r="O2523" s="21"/>
      <c r="P2523" s="21"/>
      <c r="Q2523" s="21"/>
      <c r="R2523" s="21"/>
      <c r="S2523" s="21"/>
    </row>
    <row r="2524" spans="9:19" customFormat="1" x14ac:dyDescent="0.2">
      <c r="I2524" s="21"/>
      <c r="J2524" s="21"/>
      <c r="K2524" s="21"/>
      <c r="L2524" s="21"/>
      <c r="M2524" s="21"/>
      <c r="N2524" s="21"/>
      <c r="O2524" s="21"/>
      <c r="P2524" s="21"/>
      <c r="Q2524" s="21"/>
      <c r="R2524" s="21"/>
      <c r="S2524" s="21"/>
    </row>
    <row r="2525" spans="9:19" customFormat="1" x14ac:dyDescent="0.2">
      <c r="I2525" s="21"/>
      <c r="J2525" s="21"/>
      <c r="K2525" s="21"/>
      <c r="L2525" s="21"/>
      <c r="M2525" s="21"/>
      <c r="N2525" s="21"/>
      <c r="O2525" s="21"/>
      <c r="P2525" s="21"/>
      <c r="Q2525" s="21"/>
      <c r="R2525" s="21"/>
      <c r="S2525" s="21"/>
    </row>
    <row r="2526" spans="9:19" customFormat="1" x14ac:dyDescent="0.2">
      <c r="I2526" s="21"/>
      <c r="J2526" s="21"/>
      <c r="K2526" s="21"/>
      <c r="L2526" s="21"/>
      <c r="M2526" s="21"/>
      <c r="N2526" s="21"/>
      <c r="O2526" s="21"/>
      <c r="P2526" s="21"/>
      <c r="Q2526" s="21"/>
      <c r="R2526" s="21"/>
      <c r="S2526" s="21"/>
    </row>
    <row r="2527" spans="9:19" customFormat="1" x14ac:dyDescent="0.2">
      <c r="I2527" s="21"/>
      <c r="J2527" s="21"/>
      <c r="K2527" s="21"/>
      <c r="L2527" s="21"/>
      <c r="M2527" s="21"/>
      <c r="N2527" s="21"/>
      <c r="O2527" s="21"/>
      <c r="P2527" s="21"/>
      <c r="Q2527" s="21"/>
      <c r="R2527" s="21"/>
      <c r="S2527" s="21"/>
    </row>
    <row r="2528" spans="9:19" customFormat="1" x14ac:dyDescent="0.2">
      <c r="I2528" s="21"/>
      <c r="J2528" s="21"/>
      <c r="K2528" s="21"/>
      <c r="L2528" s="21"/>
      <c r="M2528" s="21"/>
      <c r="N2528" s="21"/>
      <c r="O2528" s="21"/>
      <c r="P2528" s="21"/>
      <c r="Q2528" s="21"/>
      <c r="R2528" s="21"/>
      <c r="S2528" s="21"/>
    </row>
    <row r="2529" spans="9:19" customFormat="1" x14ac:dyDescent="0.2">
      <c r="I2529" s="21"/>
      <c r="J2529" s="21"/>
      <c r="K2529" s="21"/>
      <c r="L2529" s="21"/>
      <c r="M2529" s="21"/>
      <c r="N2529" s="21"/>
      <c r="O2529" s="21"/>
      <c r="P2529" s="21"/>
      <c r="Q2529" s="21"/>
      <c r="R2529" s="21"/>
      <c r="S2529" s="21"/>
    </row>
    <row r="2530" spans="9:19" customFormat="1" x14ac:dyDescent="0.2">
      <c r="I2530" s="21"/>
      <c r="J2530" s="21"/>
      <c r="K2530" s="21"/>
      <c r="L2530" s="21"/>
      <c r="M2530" s="21"/>
      <c r="N2530" s="21"/>
      <c r="O2530" s="21"/>
      <c r="P2530" s="21"/>
      <c r="Q2530" s="21"/>
      <c r="R2530" s="21"/>
      <c r="S2530" s="21"/>
    </row>
    <row r="2531" spans="9:19" customFormat="1" x14ac:dyDescent="0.2">
      <c r="I2531" s="21"/>
      <c r="J2531" s="21"/>
      <c r="K2531" s="21"/>
      <c r="L2531" s="21"/>
      <c r="M2531" s="21"/>
      <c r="N2531" s="21"/>
      <c r="O2531" s="21"/>
      <c r="P2531" s="21"/>
      <c r="Q2531" s="21"/>
      <c r="R2531" s="21"/>
      <c r="S2531" s="21"/>
    </row>
    <row r="2532" spans="9:19" customFormat="1" x14ac:dyDescent="0.2">
      <c r="I2532" s="21"/>
      <c r="J2532" s="21"/>
      <c r="K2532" s="21"/>
      <c r="L2532" s="21"/>
      <c r="M2532" s="21"/>
      <c r="N2532" s="21"/>
      <c r="O2532" s="21"/>
      <c r="P2532" s="21"/>
      <c r="Q2532" s="21"/>
      <c r="R2532" s="21"/>
      <c r="S2532" s="21"/>
    </row>
    <row r="2533" spans="9:19" customFormat="1" x14ac:dyDescent="0.2">
      <c r="I2533" s="21"/>
      <c r="J2533" s="21"/>
      <c r="K2533" s="21"/>
      <c r="L2533" s="21"/>
      <c r="M2533" s="21"/>
      <c r="N2533" s="21"/>
      <c r="O2533" s="21"/>
      <c r="P2533" s="21"/>
      <c r="Q2533" s="21"/>
      <c r="R2533" s="21"/>
      <c r="S2533" s="21"/>
    </row>
    <row r="2534" spans="9:19" customFormat="1" x14ac:dyDescent="0.2">
      <c r="I2534" s="21"/>
      <c r="J2534" s="21"/>
      <c r="K2534" s="21"/>
      <c r="L2534" s="21"/>
      <c r="M2534" s="21"/>
      <c r="N2534" s="21"/>
      <c r="O2534" s="21"/>
      <c r="P2534" s="21"/>
      <c r="Q2534" s="21"/>
      <c r="R2534" s="21"/>
      <c r="S2534" s="21"/>
    </row>
    <row r="2535" spans="9:19" customFormat="1" x14ac:dyDescent="0.2">
      <c r="I2535" s="21"/>
      <c r="J2535" s="21"/>
      <c r="K2535" s="21"/>
      <c r="L2535" s="21"/>
      <c r="M2535" s="21"/>
      <c r="N2535" s="21"/>
      <c r="O2535" s="21"/>
      <c r="P2535" s="21"/>
      <c r="Q2535" s="21"/>
      <c r="R2535" s="21"/>
      <c r="S2535" s="21"/>
    </row>
    <row r="2536" spans="9:19" customFormat="1" x14ac:dyDescent="0.2">
      <c r="I2536" s="21"/>
      <c r="J2536" s="21"/>
      <c r="K2536" s="21"/>
      <c r="L2536" s="21"/>
      <c r="M2536" s="21"/>
      <c r="N2536" s="21"/>
      <c r="O2536" s="21"/>
      <c r="P2536" s="21"/>
      <c r="Q2536" s="21"/>
      <c r="R2536" s="21"/>
      <c r="S2536" s="21"/>
    </row>
    <row r="2537" spans="9:19" customFormat="1" x14ac:dyDescent="0.2">
      <c r="I2537" s="21"/>
      <c r="J2537" s="21"/>
      <c r="K2537" s="21"/>
      <c r="L2537" s="21"/>
      <c r="M2537" s="21"/>
      <c r="N2537" s="21"/>
      <c r="O2537" s="21"/>
      <c r="P2537" s="21"/>
      <c r="Q2537" s="21"/>
      <c r="R2537" s="21"/>
      <c r="S2537" s="21"/>
    </row>
    <row r="2538" spans="9:19" customFormat="1" x14ac:dyDescent="0.2">
      <c r="I2538" s="21"/>
      <c r="J2538" s="21"/>
      <c r="K2538" s="21"/>
      <c r="L2538" s="21"/>
      <c r="M2538" s="21"/>
      <c r="N2538" s="21"/>
      <c r="O2538" s="21"/>
      <c r="P2538" s="21"/>
      <c r="Q2538" s="21"/>
      <c r="R2538" s="21"/>
      <c r="S2538" s="21"/>
    </row>
    <row r="2539" spans="9:19" customFormat="1" x14ac:dyDescent="0.2">
      <c r="I2539" s="21"/>
      <c r="J2539" s="21"/>
      <c r="K2539" s="21"/>
      <c r="L2539" s="21"/>
      <c r="M2539" s="21"/>
      <c r="N2539" s="21"/>
      <c r="O2539" s="21"/>
      <c r="P2539" s="21"/>
      <c r="Q2539" s="21"/>
      <c r="R2539" s="21"/>
      <c r="S2539" s="21"/>
    </row>
    <row r="2540" spans="9:19" customFormat="1" x14ac:dyDescent="0.2">
      <c r="I2540" s="21"/>
      <c r="J2540" s="21"/>
      <c r="K2540" s="21"/>
      <c r="L2540" s="21"/>
      <c r="M2540" s="21"/>
      <c r="N2540" s="21"/>
      <c r="O2540" s="21"/>
      <c r="P2540" s="21"/>
      <c r="Q2540" s="21"/>
      <c r="R2540" s="21"/>
      <c r="S2540" s="21"/>
    </row>
    <row r="2541" spans="9:19" customFormat="1" x14ac:dyDescent="0.2">
      <c r="I2541" s="21"/>
      <c r="J2541" s="21"/>
      <c r="K2541" s="21"/>
      <c r="L2541" s="21"/>
      <c r="M2541" s="21"/>
      <c r="N2541" s="21"/>
      <c r="O2541" s="21"/>
      <c r="P2541" s="21"/>
      <c r="Q2541" s="21"/>
      <c r="R2541" s="21"/>
      <c r="S2541" s="21"/>
    </row>
    <row r="2542" spans="9:19" customFormat="1" x14ac:dyDescent="0.2">
      <c r="I2542" s="21"/>
      <c r="J2542" s="21"/>
      <c r="K2542" s="21"/>
      <c r="L2542" s="21"/>
      <c r="M2542" s="21"/>
      <c r="N2542" s="21"/>
      <c r="O2542" s="21"/>
      <c r="P2542" s="21"/>
      <c r="Q2542" s="21"/>
      <c r="R2542" s="21"/>
      <c r="S2542" s="21"/>
    </row>
    <row r="2543" spans="9:19" customFormat="1" x14ac:dyDescent="0.2">
      <c r="I2543" s="21"/>
      <c r="J2543" s="21"/>
      <c r="K2543" s="21"/>
      <c r="L2543" s="21"/>
      <c r="M2543" s="21"/>
      <c r="N2543" s="21"/>
      <c r="O2543" s="21"/>
      <c r="P2543" s="21"/>
      <c r="Q2543" s="21"/>
      <c r="R2543" s="21"/>
      <c r="S2543" s="21"/>
    </row>
    <row r="2544" spans="9:19" customFormat="1" x14ac:dyDescent="0.2">
      <c r="I2544" s="21"/>
      <c r="J2544" s="21"/>
      <c r="K2544" s="21"/>
      <c r="L2544" s="21"/>
      <c r="M2544" s="21"/>
      <c r="N2544" s="21"/>
      <c r="O2544" s="21"/>
      <c r="P2544" s="21"/>
      <c r="Q2544" s="21"/>
      <c r="R2544" s="21"/>
      <c r="S2544" s="21"/>
    </row>
    <row r="2545" spans="9:19" customFormat="1" x14ac:dyDescent="0.2">
      <c r="I2545" s="21"/>
      <c r="J2545" s="21"/>
      <c r="K2545" s="21"/>
      <c r="L2545" s="21"/>
      <c r="M2545" s="21"/>
      <c r="N2545" s="21"/>
      <c r="O2545" s="21"/>
      <c r="P2545" s="21"/>
      <c r="Q2545" s="21"/>
      <c r="R2545" s="21"/>
      <c r="S2545" s="21"/>
    </row>
    <row r="2546" spans="9:19" customFormat="1" x14ac:dyDescent="0.2">
      <c r="I2546" s="21"/>
      <c r="J2546" s="21"/>
      <c r="K2546" s="21"/>
      <c r="L2546" s="21"/>
      <c r="M2546" s="21"/>
      <c r="N2546" s="21"/>
      <c r="O2546" s="21"/>
      <c r="P2546" s="21"/>
      <c r="Q2546" s="21"/>
      <c r="R2546" s="21"/>
      <c r="S2546" s="21"/>
    </row>
    <row r="2547" spans="9:19" customFormat="1" x14ac:dyDescent="0.2">
      <c r="I2547" s="21"/>
      <c r="J2547" s="21"/>
      <c r="K2547" s="21"/>
      <c r="L2547" s="21"/>
      <c r="M2547" s="21"/>
      <c r="N2547" s="21"/>
      <c r="O2547" s="21"/>
      <c r="P2547" s="21"/>
      <c r="Q2547" s="21"/>
      <c r="R2547" s="21"/>
      <c r="S2547" s="21"/>
    </row>
    <row r="2548" spans="9:19" customFormat="1" x14ac:dyDescent="0.2">
      <c r="I2548" s="21"/>
      <c r="J2548" s="21"/>
      <c r="K2548" s="21"/>
      <c r="L2548" s="21"/>
      <c r="M2548" s="21"/>
      <c r="N2548" s="21"/>
      <c r="O2548" s="21"/>
      <c r="P2548" s="21"/>
      <c r="Q2548" s="21"/>
      <c r="R2548" s="21"/>
      <c r="S2548" s="21"/>
    </row>
    <row r="2549" spans="9:19" customFormat="1" x14ac:dyDescent="0.2">
      <c r="I2549" s="21"/>
      <c r="J2549" s="21"/>
      <c r="K2549" s="21"/>
      <c r="L2549" s="21"/>
      <c r="M2549" s="21"/>
      <c r="N2549" s="21"/>
      <c r="O2549" s="21"/>
      <c r="P2549" s="21"/>
      <c r="Q2549" s="21"/>
      <c r="R2549" s="21"/>
      <c r="S2549" s="21"/>
    </row>
    <row r="2550" spans="9:19" customFormat="1" x14ac:dyDescent="0.2">
      <c r="I2550" s="21"/>
      <c r="J2550" s="21"/>
      <c r="K2550" s="21"/>
      <c r="L2550" s="21"/>
      <c r="M2550" s="21"/>
      <c r="N2550" s="21"/>
      <c r="O2550" s="21"/>
      <c r="P2550" s="21"/>
      <c r="Q2550" s="21"/>
      <c r="R2550" s="21"/>
      <c r="S2550" s="21"/>
    </row>
    <row r="2551" spans="9:19" customFormat="1" x14ac:dyDescent="0.2">
      <c r="I2551" s="21"/>
      <c r="J2551" s="21"/>
      <c r="K2551" s="21"/>
      <c r="L2551" s="21"/>
      <c r="M2551" s="21"/>
      <c r="N2551" s="21"/>
      <c r="O2551" s="21"/>
      <c r="P2551" s="21"/>
      <c r="Q2551" s="21"/>
      <c r="R2551" s="21"/>
      <c r="S2551" s="21"/>
    </row>
    <row r="2552" spans="9:19" customFormat="1" x14ac:dyDescent="0.2">
      <c r="I2552" s="21"/>
      <c r="J2552" s="21"/>
      <c r="K2552" s="21"/>
      <c r="L2552" s="21"/>
      <c r="M2552" s="21"/>
      <c r="N2552" s="21"/>
      <c r="O2552" s="21"/>
      <c r="P2552" s="21"/>
      <c r="Q2552" s="21"/>
      <c r="R2552" s="21"/>
      <c r="S2552" s="21"/>
    </row>
    <row r="2553" spans="9:19" customFormat="1" x14ac:dyDescent="0.2">
      <c r="I2553" s="21"/>
      <c r="J2553" s="21"/>
      <c r="K2553" s="21"/>
      <c r="L2553" s="21"/>
      <c r="M2553" s="21"/>
      <c r="N2553" s="21"/>
      <c r="O2553" s="21"/>
      <c r="P2553" s="21"/>
      <c r="Q2553" s="21"/>
      <c r="R2553" s="21"/>
      <c r="S2553" s="21"/>
    </row>
    <row r="2554" spans="9:19" customFormat="1" x14ac:dyDescent="0.2">
      <c r="I2554" s="21"/>
      <c r="J2554" s="21"/>
      <c r="K2554" s="21"/>
      <c r="L2554" s="21"/>
      <c r="M2554" s="21"/>
      <c r="N2554" s="21"/>
      <c r="O2554" s="21"/>
      <c r="P2554" s="21"/>
      <c r="Q2554" s="21"/>
      <c r="R2554" s="21"/>
      <c r="S2554" s="21"/>
    </row>
    <row r="2555" spans="9:19" customFormat="1" x14ac:dyDescent="0.2">
      <c r="I2555" s="21"/>
      <c r="J2555" s="21"/>
      <c r="K2555" s="21"/>
      <c r="L2555" s="21"/>
      <c r="M2555" s="21"/>
      <c r="N2555" s="21"/>
      <c r="O2555" s="21"/>
      <c r="P2555" s="21"/>
      <c r="Q2555" s="21"/>
      <c r="R2555" s="21"/>
      <c r="S2555" s="21"/>
    </row>
    <row r="2556" spans="9:19" customFormat="1" x14ac:dyDescent="0.2">
      <c r="I2556" s="21"/>
      <c r="J2556" s="21"/>
      <c r="K2556" s="21"/>
      <c r="L2556" s="21"/>
      <c r="M2556" s="21"/>
      <c r="N2556" s="21"/>
      <c r="O2556" s="21"/>
      <c r="P2556" s="21"/>
      <c r="Q2556" s="21"/>
      <c r="R2556" s="21"/>
      <c r="S2556" s="21"/>
    </row>
    <row r="2557" spans="9:19" customFormat="1" x14ac:dyDescent="0.2">
      <c r="I2557" s="21"/>
      <c r="J2557" s="21"/>
      <c r="K2557" s="21"/>
      <c r="L2557" s="21"/>
      <c r="M2557" s="21"/>
      <c r="N2557" s="21"/>
      <c r="O2557" s="21"/>
      <c r="P2557" s="21"/>
      <c r="Q2557" s="21"/>
      <c r="R2557" s="21"/>
      <c r="S2557" s="21"/>
    </row>
    <row r="2558" spans="9:19" customFormat="1" x14ac:dyDescent="0.2">
      <c r="I2558" s="21"/>
      <c r="J2558" s="21"/>
      <c r="K2558" s="21"/>
      <c r="L2558" s="21"/>
      <c r="M2558" s="21"/>
      <c r="N2558" s="21"/>
      <c r="O2558" s="21"/>
      <c r="P2558" s="21"/>
      <c r="Q2558" s="21"/>
      <c r="R2558" s="21"/>
      <c r="S2558" s="21"/>
    </row>
    <row r="2559" spans="9:19" customFormat="1" x14ac:dyDescent="0.2">
      <c r="I2559" s="21"/>
      <c r="J2559" s="21"/>
      <c r="K2559" s="21"/>
      <c r="L2559" s="21"/>
      <c r="M2559" s="21"/>
      <c r="N2559" s="21"/>
      <c r="O2559" s="21"/>
      <c r="P2559" s="21"/>
      <c r="Q2559" s="21"/>
      <c r="R2559" s="21"/>
      <c r="S2559" s="21"/>
    </row>
    <row r="2560" spans="9:19" customFormat="1" x14ac:dyDescent="0.2">
      <c r="I2560" s="21"/>
      <c r="J2560" s="21"/>
      <c r="K2560" s="21"/>
      <c r="L2560" s="21"/>
      <c r="M2560" s="21"/>
      <c r="N2560" s="21"/>
      <c r="O2560" s="21"/>
      <c r="P2560" s="21"/>
      <c r="Q2560" s="21"/>
      <c r="R2560" s="21"/>
      <c r="S2560" s="21"/>
    </row>
    <row r="2561" spans="9:19" customFormat="1" x14ac:dyDescent="0.2">
      <c r="I2561" s="21"/>
      <c r="J2561" s="21"/>
      <c r="K2561" s="21"/>
      <c r="L2561" s="21"/>
      <c r="M2561" s="21"/>
      <c r="N2561" s="21"/>
      <c r="O2561" s="21"/>
      <c r="P2561" s="21"/>
      <c r="Q2561" s="21"/>
      <c r="R2561" s="21"/>
      <c r="S2561" s="21"/>
    </row>
    <row r="2562" spans="9:19" customFormat="1" x14ac:dyDescent="0.2">
      <c r="I2562" s="21"/>
      <c r="J2562" s="21"/>
      <c r="K2562" s="21"/>
      <c r="L2562" s="21"/>
      <c r="M2562" s="21"/>
      <c r="N2562" s="21"/>
      <c r="O2562" s="21"/>
      <c r="P2562" s="21"/>
      <c r="Q2562" s="21"/>
      <c r="R2562" s="21"/>
      <c r="S2562" s="21"/>
    </row>
    <row r="2563" spans="9:19" customFormat="1" x14ac:dyDescent="0.2">
      <c r="I2563" s="21"/>
      <c r="J2563" s="21"/>
      <c r="K2563" s="21"/>
      <c r="L2563" s="21"/>
      <c r="M2563" s="21"/>
      <c r="N2563" s="21"/>
      <c r="O2563" s="21"/>
      <c r="P2563" s="21"/>
      <c r="Q2563" s="21"/>
      <c r="R2563" s="21"/>
      <c r="S2563" s="21"/>
    </row>
    <row r="2564" spans="9:19" customFormat="1" x14ac:dyDescent="0.2">
      <c r="I2564" s="21"/>
      <c r="J2564" s="21"/>
      <c r="K2564" s="21"/>
      <c r="L2564" s="21"/>
      <c r="M2564" s="21"/>
      <c r="N2564" s="21"/>
      <c r="O2564" s="21"/>
      <c r="P2564" s="21"/>
      <c r="Q2564" s="21"/>
      <c r="R2564" s="21"/>
      <c r="S2564" s="21"/>
    </row>
    <row r="2565" spans="9:19" customFormat="1" x14ac:dyDescent="0.2">
      <c r="I2565" s="21"/>
      <c r="J2565" s="21"/>
      <c r="K2565" s="21"/>
      <c r="L2565" s="21"/>
      <c r="M2565" s="21"/>
      <c r="N2565" s="21"/>
      <c r="O2565" s="21"/>
      <c r="P2565" s="21"/>
      <c r="Q2565" s="21"/>
      <c r="R2565" s="21"/>
      <c r="S2565" s="21"/>
    </row>
    <row r="2566" spans="9:19" customFormat="1" x14ac:dyDescent="0.2">
      <c r="I2566" s="21"/>
      <c r="J2566" s="21"/>
      <c r="K2566" s="21"/>
      <c r="L2566" s="21"/>
      <c r="M2566" s="21"/>
      <c r="N2566" s="21"/>
      <c r="O2566" s="21"/>
      <c r="P2566" s="21"/>
      <c r="Q2566" s="21"/>
      <c r="R2566" s="21"/>
      <c r="S2566" s="21"/>
    </row>
    <row r="2567" spans="9:19" customFormat="1" x14ac:dyDescent="0.2">
      <c r="I2567" s="21"/>
      <c r="J2567" s="21"/>
      <c r="K2567" s="21"/>
      <c r="L2567" s="21"/>
      <c r="M2567" s="21"/>
      <c r="N2567" s="21"/>
      <c r="O2567" s="21"/>
      <c r="P2567" s="21"/>
      <c r="Q2567" s="21"/>
      <c r="R2567" s="21"/>
      <c r="S2567" s="21"/>
    </row>
    <row r="2568" spans="9:19" customFormat="1" x14ac:dyDescent="0.2">
      <c r="I2568" s="21"/>
      <c r="J2568" s="21"/>
      <c r="K2568" s="21"/>
      <c r="L2568" s="21"/>
      <c r="M2568" s="21"/>
      <c r="N2568" s="21"/>
      <c r="O2568" s="21"/>
      <c r="P2568" s="21"/>
      <c r="Q2568" s="21"/>
      <c r="R2568" s="21"/>
      <c r="S2568" s="21"/>
    </row>
    <row r="2569" spans="9:19" customFormat="1" x14ac:dyDescent="0.2">
      <c r="I2569" s="21"/>
      <c r="J2569" s="21"/>
      <c r="K2569" s="21"/>
      <c r="L2569" s="21"/>
      <c r="M2569" s="21"/>
      <c r="N2569" s="21"/>
      <c r="O2569" s="21"/>
      <c r="P2569" s="21"/>
      <c r="Q2569" s="21"/>
      <c r="R2569" s="21"/>
      <c r="S2569" s="21"/>
    </row>
    <row r="2570" spans="9:19" customFormat="1" x14ac:dyDescent="0.2">
      <c r="I2570" s="21"/>
      <c r="J2570" s="21"/>
      <c r="K2570" s="21"/>
      <c r="L2570" s="21"/>
      <c r="M2570" s="21"/>
      <c r="N2570" s="21"/>
      <c r="O2570" s="21"/>
      <c r="P2570" s="21"/>
      <c r="Q2570" s="21"/>
      <c r="R2570" s="21"/>
      <c r="S2570" s="21"/>
    </row>
    <row r="2571" spans="9:19" customFormat="1" x14ac:dyDescent="0.2">
      <c r="I2571" s="21"/>
      <c r="J2571" s="21"/>
      <c r="K2571" s="21"/>
      <c r="L2571" s="21"/>
      <c r="M2571" s="21"/>
      <c r="N2571" s="21"/>
      <c r="O2571" s="21"/>
      <c r="P2571" s="21"/>
      <c r="Q2571" s="21"/>
      <c r="R2571" s="21"/>
      <c r="S2571" s="21"/>
    </row>
    <row r="2572" spans="9:19" customFormat="1" x14ac:dyDescent="0.2">
      <c r="I2572" s="21"/>
      <c r="J2572" s="21"/>
      <c r="K2572" s="21"/>
      <c r="L2572" s="21"/>
      <c r="M2572" s="21"/>
      <c r="N2572" s="21"/>
      <c r="O2572" s="21"/>
      <c r="P2572" s="21"/>
      <c r="Q2572" s="21"/>
      <c r="R2572" s="21"/>
      <c r="S2572" s="21"/>
    </row>
    <row r="2573" spans="9:19" customFormat="1" x14ac:dyDescent="0.2">
      <c r="I2573" s="21"/>
      <c r="J2573" s="21"/>
      <c r="K2573" s="21"/>
      <c r="L2573" s="21"/>
      <c r="M2573" s="21"/>
      <c r="N2573" s="21"/>
      <c r="O2573" s="21"/>
      <c r="P2573" s="21"/>
      <c r="Q2573" s="21"/>
      <c r="R2573" s="21"/>
      <c r="S2573" s="21"/>
    </row>
    <row r="2574" spans="9:19" customFormat="1" x14ac:dyDescent="0.2">
      <c r="I2574" s="21"/>
      <c r="J2574" s="21"/>
      <c r="K2574" s="21"/>
      <c r="L2574" s="21"/>
      <c r="M2574" s="21"/>
      <c r="N2574" s="21"/>
      <c r="O2574" s="21"/>
      <c r="P2574" s="21"/>
      <c r="Q2574" s="21"/>
      <c r="R2574" s="21"/>
      <c r="S2574" s="21"/>
    </row>
    <row r="2575" spans="9:19" customFormat="1" x14ac:dyDescent="0.2">
      <c r="I2575" s="21"/>
      <c r="J2575" s="21"/>
      <c r="K2575" s="21"/>
      <c r="L2575" s="21"/>
      <c r="M2575" s="21"/>
      <c r="N2575" s="21"/>
      <c r="O2575" s="21"/>
      <c r="P2575" s="21"/>
      <c r="Q2575" s="21"/>
      <c r="R2575" s="21"/>
      <c r="S2575" s="21"/>
    </row>
    <row r="2576" spans="9:19" customFormat="1" x14ac:dyDescent="0.2">
      <c r="I2576" s="21"/>
      <c r="J2576" s="21"/>
      <c r="K2576" s="21"/>
      <c r="L2576" s="21"/>
      <c r="M2576" s="21"/>
      <c r="N2576" s="21"/>
      <c r="O2576" s="21"/>
      <c r="P2576" s="21"/>
      <c r="Q2576" s="21"/>
      <c r="R2576" s="21"/>
      <c r="S2576" s="21"/>
    </row>
    <row r="2577" spans="9:19" customFormat="1" x14ac:dyDescent="0.2">
      <c r="I2577" s="21"/>
      <c r="J2577" s="21"/>
      <c r="K2577" s="21"/>
      <c r="L2577" s="21"/>
      <c r="M2577" s="21"/>
      <c r="N2577" s="21"/>
      <c r="O2577" s="21"/>
      <c r="P2577" s="21"/>
      <c r="Q2577" s="21"/>
      <c r="R2577" s="21"/>
      <c r="S2577" s="21"/>
    </row>
    <row r="2578" spans="9:19" customFormat="1" x14ac:dyDescent="0.2">
      <c r="I2578" s="21"/>
      <c r="J2578" s="21"/>
      <c r="K2578" s="21"/>
      <c r="L2578" s="21"/>
      <c r="M2578" s="21"/>
      <c r="N2578" s="21"/>
      <c r="O2578" s="21"/>
      <c r="P2578" s="21"/>
      <c r="Q2578" s="21"/>
      <c r="R2578" s="21"/>
      <c r="S2578" s="21"/>
    </row>
    <row r="2579" spans="9:19" customFormat="1" x14ac:dyDescent="0.2">
      <c r="I2579" s="21"/>
      <c r="J2579" s="21"/>
      <c r="K2579" s="21"/>
      <c r="L2579" s="21"/>
      <c r="M2579" s="21"/>
      <c r="N2579" s="21"/>
      <c r="O2579" s="21"/>
      <c r="P2579" s="21"/>
      <c r="Q2579" s="21"/>
      <c r="R2579" s="21"/>
      <c r="S2579" s="21"/>
    </row>
    <row r="2580" spans="9:19" customFormat="1" x14ac:dyDescent="0.2">
      <c r="I2580" s="21"/>
      <c r="J2580" s="21"/>
      <c r="K2580" s="21"/>
      <c r="L2580" s="21"/>
      <c r="M2580" s="21"/>
      <c r="N2580" s="21"/>
      <c r="O2580" s="21"/>
      <c r="P2580" s="21"/>
      <c r="Q2580" s="21"/>
      <c r="R2580" s="21"/>
      <c r="S2580" s="21"/>
    </row>
    <row r="2581" spans="9:19" customFormat="1" x14ac:dyDescent="0.2">
      <c r="I2581" s="21"/>
      <c r="J2581" s="21"/>
      <c r="K2581" s="21"/>
      <c r="L2581" s="21"/>
      <c r="M2581" s="21"/>
      <c r="N2581" s="21"/>
      <c r="O2581" s="21"/>
      <c r="P2581" s="21"/>
      <c r="Q2581" s="21"/>
      <c r="R2581" s="21"/>
      <c r="S2581" s="21"/>
    </row>
    <row r="2582" spans="9:19" customFormat="1" x14ac:dyDescent="0.2">
      <c r="I2582" s="21"/>
      <c r="J2582" s="21"/>
      <c r="K2582" s="21"/>
      <c r="L2582" s="21"/>
      <c r="M2582" s="21"/>
      <c r="N2582" s="21"/>
      <c r="O2582" s="21"/>
      <c r="P2582" s="21"/>
      <c r="Q2582" s="21"/>
      <c r="R2582" s="21"/>
      <c r="S2582" s="21"/>
    </row>
    <row r="2583" spans="9:19" customFormat="1" x14ac:dyDescent="0.2">
      <c r="I2583" s="21"/>
      <c r="J2583" s="21"/>
      <c r="K2583" s="21"/>
      <c r="L2583" s="21"/>
      <c r="M2583" s="21"/>
      <c r="N2583" s="21"/>
      <c r="O2583" s="21"/>
      <c r="P2583" s="21"/>
      <c r="Q2583" s="21"/>
      <c r="R2583" s="21"/>
      <c r="S2583" s="21"/>
    </row>
    <row r="2584" spans="9:19" customFormat="1" x14ac:dyDescent="0.2">
      <c r="I2584" s="21"/>
      <c r="J2584" s="21"/>
      <c r="K2584" s="21"/>
      <c r="L2584" s="21"/>
      <c r="M2584" s="21"/>
      <c r="N2584" s="21"/>
      <c r="O2584" s="21"/>
      <c r="P2584" s="21"/>
      <c r="Q2584" s="21"/>
      <c r="R2584" s="21"/>
      <c r="S2584" s="21"/>
    </row>
    <row r="2585" spans="9:19" customFormat="1" x14ac:dyDescent="0.2">
      <c r="I2585" s="21"/>
      <c r="J2585" s="21"/>
      <c r="K2585" s="21"/>
      <c r="L2585" s="21"/>
      <c r="M2585" s="21"/>
      <c r="N2585" s="21"/>
      <c r="O2585" s="21"/>
      <c r="P2585" s="21"/>
      <c r="Q2585" s="21"/>
      <c r="R2585" s="21"/>
      <c r="S2585" s="21"/>
    </row>
    <row r="2586" spans="9:19" customFormat="1" x14ac:dyDescent="0.2">
      <c r="I2586" s="21"/>
      <c r="J2586" s="21"/>
      <c r="K2586" s="21"/>
      <c r="L2586" s="21"/>
      <c r="M2586" s="21"/>
      <c r="N2586" s="21"/>
      <c r="O2586" s="21"/>
      <c r="P2586" s="21"/>
      <c r="Q2586" s="21"/>
      <c r="R2586" s="21"/>
      <c r="S2586" s="21"/>
    </row>
    <row r="2587" spans="9:19" customFormat="1" x14ac:dyDescent="0.2">
      <c r="I2587" s="21"/>
      <c r="J2587" s="21"/>
      <c r="K2587" s="21"/>
      <c r="L2587" s="21"/>
      <c r="M2587" s="21"/>
      <c r="N2587" s="21"/>
      <c r="O2587" s="21"/>
      <c r="P2587" s="21"/>
      <c r="Q2587" s="21"/>
      <c r="R2587" s="21"/>
      <c r="S2587" s="21"/>
    </row>
    <row r="2588" spans="9:19" customFormat="1" x14ac:dyDescent="0.2">
      <c r="I2588" s="21"/>
      <c r="J2588" s="21"/>
      <c r="K2588" s="21"/>
      <c r="L2588" s="21"/>
      <c r="M2588" s="21"/>
      <c r="N2588" s="21"/>
      <c r="O2588" s="21"/>
      <c r="P2588" s="21"/>
      <c r="Q2588" s="21"/>
      <c r="R2588" s="21"/>
      <c r="S2588" s="21"/>
    </row>
    <row r="2589" spans="9:19" customFormat="1" x14ac:dyDescent="0.2">
      <c r="I2589" s="21"/>
      <c r="J2589" s="21"/>
      <c r="K2589" s="21"/>
      <c r="L2589" s="21"/>
      <c r="M2589" s="21"/>
      <c r="N2589" s="21"/>
      <c r="O2589" s="21"/>
      <c r="P2589" s="21"/>
      <c r="Q2589" s="21"/>
      <c r="R2589" s="21"/>
      <c r="S2589" s="21"/>
    </row>
    <row r="2590" spans="9:19" customFormat="1" x14ac:dyDescent="0.2">
      <c r="I2590" s="21"/>
      <c r="J2590" s="21"/>
      <c r="K2590" s="21"/>
      <c r="L2590" s="21"/>
      <c r="M2590" s="21"/>
      <c r="N2590" s="21"/>
      <c r="O2590" s="21"/>
      <c r="P2590" s="21"/>
      <c r="Q2590" s="21"/>
      <c r="R2590" s="21"/>
      <c r="S2590" s="21"/>
    </row>
    <row r="2591" spans="9:19" customFormat="1" x14ac:dyDescent="0.2">
      <c r="I2591" s="21"/>
      <c r="J2591" s="21"/>
      <c r="K2591" s="21"/>
      <c r="L2591" s="21"/>
      <c r="M2591" s="21"/>
      <c r="N2591" s="21"/>
      <c r="O2591" s="21"/>
      <c r="P2591" s="21"/>
      <c r="Q2591" s="21"/>
      <c r="R2591" s="21"/>
      <c r="S2591" s="21"/>
    </row>
    <row r="2592" spans="9:19" customFormat="1" x14ac:dyDescent="0.2">
      <c r="I2592" s="21"/>
      <c r="J2592" s="21"/>
      <c r="K2592" s="21"/>
      <c r="L2592" s="21"/>
      <c r="M2592" s="21"/>
      <c r="N2592" s="21"/>
      <c r="O2592" s="21"/>
      <c r="P2592" s="21"/>
      <c r="Q2592" s="21"/>
      <c r="R2592" s="21"/>
      <c r="S2592" s="21"/>
    </row>
    <row r="2593" spans="9:19" customFormat="1" x14ac:dyDescent="0.2">
      <c r="I2593" s="21"/>
      <c r="J2593" s="21"/>
      <c r="K2593" s="21"/>
      <c r="L2593" s="21"/>
      <c r="M2593" s="21"/>
      <c r="N2593" s="21"/>
      <c r="O2593" s="21"/>
      <c r="P2593" s="21"/>
      <c r="Q2593" s="21"/>
      <c r="R2593" s="21"/>
      <c r="S2593" s="21"/>
    </row>
    <row r="2594" spans="9:19" customFormat="1" x14ac:dyDescent="0.2">
      <c r="I2594" s="21"/>
      <c r="J2594" s="21"/>
      <c r="K2594" s="21"/>
      <c r="L2594" s="21"/>
      <c r="M2594" s="21"/>
      <c r="N2594" s="21"/>
      <c r="O2594" s="21"/>
      <c r="P2594" s="21"/>
      <c r="Q2594" s="21"/>
      <c r="R2594" s="21"/>
      <c r="S2594" s="21"/>
    </row>
    <row r="2595" spans="9:19" customFormat="1" x14ac:dyDescent="0.2">
      <c r="I2595" s="21"/>
      <c r="J2595" s="21"/>
      <c r="K2595" s="21"/>
      <c r="L2595" s="21"/>
      <c r="M2595" s="21"/>
      <c r="N2595" s="21"/>
      <c r="O2595" s="21"/>
      <c r="P2595" s="21"/>
      <c r="Q2595" s="21"/>
      <c r="R2595" s="21"/>
      <c r="S2595" s="21"/>
    </row>
    <row r="2596" spans="9:19" customFormat="1" x14ac:dyDescent="0.2">
      <c r="I2596" s="21"/>
      <c r="J2596" s="21"/>
      <c r="K2596" s="21"/>
      <c r="L2596" s="21"/>
      <c r="M2596" s="21"/>
      <c r="N2596" s="21"/>
      <c r="O2596" s="21"/>
      <c r="P2596" s="21"/>
      <c r="Q2596" s="21"/>
      <c r="R2596" s="21"/>
      <c r="S2596" s="21"/>
    </row>
    <row r="2597" spans="9:19" customFormat="1" x14ac:dyDescent="0.2">
      <c r="I2597" s="21"/>
      <c r="J2597" s="21"/>
      <c r="K2597" s="21"/>
      <c r="L2597" s="21"/>
      <c r="M2597" s="21"/>
      <c r="N2597" s="21"/>
      <c r="O2597" s="21"/>
      <c r="P2597" s="21"/>
      <c r="Q2597" s="21"/>
      <c r="R2597" s="21"/>
      <c r="S2597" s="21"/>
    </row>
    <row r="2598" spans="9:19" customFormat="1" x14ac:dyDescent="0.2">
      <c r="I2598" s="21"/>
      <c r="J2598" s="21"/>
      <c r="K2598" s="21"/>
      <c r="L2598" s="21"/>
      <c r="M2598" s="21"/>
      <c r="N2598" s="21"/>
      <c r="O2598" s="21"/>
      <c r="P2598" s="21"/>
      <c r="Q2598" s="21"/>
      <c r="R2598" s="21"/>
      <c r="S2598" s="21"/>
    </row>
    <row r="2599" spans="9:19" customFormat="1" x14ac:dyDescent="0.2">
      <c r="I2599" s="21"/>
      <c r="J2599" s="21"/>
      <c r="K2599" s="21"/>
      <c r="L2599" s="21"/>
      <c r="M2599" s="21"/>
      <c r="N2599" s="21"/>
      <c r="O2599" s="21"/>
      <c r="P2599" s="21"/>
      <c r="Q2599" s="21"/>
      <c r="R2599" s="21"/>
      <c r="S2599" s="21"/>
    </row>
    <row r="2600" spans="9:19" customFormat="1" x14ac:dyDescent="0.2">
      <c r="I2600" s="21"/>
      <c r="J2600" s="21"/>
      <c r="K2600" s="21"/>
      <c r="L2600" s="21"/>
      <c r="M2600" s="21"/>
      <c r="N2600" s="21"/>
      <c r="O2600" s="21"/>
      <c r="P2600" s="21"/>
      <c r="Q2600" s="21"/>
      <c r="R2600" s="21"/>
      <c r="S2600" s="21"/>
    </row>
    <row r="2601" spans="9:19" customFormat="1" x14ac:dyDescent="0.2">
      <c r="I2601" s="21"/>
      <c r="J2601" s="21"/>
      <c r="K2601" s="21"/>
      <c r="L2601" s="21"/>
      <c r="M2601" s="21"/>
      <c r="N2601" s="21"/>
      <c r="O2601" s="21"/>
      <c r="P2601" s="21"/>
      <c r="Q2601" s="21"/>
      <c r="R2601" s="21"/>
      <c r="S2601" s="21"/>
    </row>
    <row r="2602" spans="9:19" customFormat="1" x14ac:dyDescent="0.2">
      <c r="I2602" s="21"/>
      <c r="J2602" s="21"/>
      <c r="K2602" s="21"/>
      <c r="L2602" s="21"/>
      <c r="M2602" s="21"/>
      <c r="N2602" s="21"/>
      <c r="O2602" s="21"/>
      <c r="P2602" s="21"/>
      <c r="Q2602" s="21"/>
      <c r="R2602" s="21"/>
      <c r="S2602" s="21"/>
    </row>
    <row r="2603" spans="9:19" customFormat="1" x14ac:dyDescent="0.2">
      <c r="I2603" s="21"/>
      <c r="J2603" s="21"/>
      <c r="K2603" s="21"/>
      <c r="L2603" s="21"/>
      <c r="M2603" s="21"/>
      <c r="N2603" s="21"/>
      <c r="O2603" s="21"/>
      <c r="P2603" s="21"/>
      <c r="Q2603" s="21"/>
      <c r="R2603" s="21"/>
      <c r="S2603" s="21"/>
    </row>
    <row r="2604" spans="9:19" customFormat="1" x14ac:dyDescent="0.2">
      <c r="I2604" s="21"/>
      <c r="J2604" s="21"/>
      <c r="K2604" s="21"/>
      <c r="L2604" s="21"/>
      <c r="M2604" s="21"/>
      <c r="N2604" s="21"/>
      <c r="O2604" s="21"/>
      <c r="P2604" s="21"/>
      <c r="Q2604" s="21"/>
      <c r="R2604" s="21"/>
      <c r="S2604" s="21"/>
    </row>
    <row r="2605" spans="9:19" customFormat="1" x14ac:dyDescent="0.2">
      <c r="I2605" s="21"/>
      <c r="J2605" s="21"/>
      <c r="K2605" s="21"/>
      <c r="L2605" s="21"/>
      <c r="M2605" s="21"/>
      <c r="N2605" s="21"/>
      <c r="O2605" s="21"/>
      <c r="P2605" s="21"/>
      <c r="Q2605" s="21"/>
      <c r="R2605" s="21"/>
      <c r="S2605" s="21"/>
    </row>
    <row r="2606" spans="9:19" customFormat="1" x14ac:dyDescent="0.2">
      <c r="I2606" s="21"/>
      <c r="J2606" s="21"/>
      <c r="K2606" s="21"/>
      <c r="L2606" s="21"/>
      <c r="M2606" s="21"/>
      <c r="N2606" s="21"/>
      <c r="O2606" s="21"/>
      <c r="P2606" s="21"/>
      <c r="Q2606" s="21"/>
      <c r="R2606" s="21"/>
      <c r="S2606" s="21"/>
    </row>
    <row r="2607" spans="9:19" customFormat="1" x14ac:dyDescent="0.2">
      <c r="I2607" s="21"/>
      <c r="J2607" s="21"/>
      <c r="K2607" s="21"/>
      <c r="L2607" s="21"/>
      <c r="M2607" s="21"/>
      <c r="N2607" s="21"/>
      <c r="O2607" s="21"/>
      <c r="P2607" s="21"/>
      <c r="Q2607" s="21"/>
      <c r="R2607" s="21"/>
      <c r="S2607" s="21"/>
    </row>
    <row r="2608" spans="9:19" customFormat="1" x14ac:dyDescent="0.2">
      <c r="I2608" s="21"/>
      <c r="J2608" s="21"/>
      <c r="K2608" s="21"/>
      <c r="L2608" s="21"/>
      <c r="M2608" s="21"/>
      <c r="N2608" s="21"/>
      <c r="O2608" s="21"/>
      <c r="P2608" s="21"/>
      <c r="Q2608" s="21"/>
      <c r="R2608" s="21"/>
      <c r="S2608" s="21"/>
    </row>
    <row r="2609" spans="9:19" customFormat="1" x14ac:dyDescent="0.2">
      <c r="I2609" s="21"/>
      <c r="J2609" s="21"/>
      <c r="K2609" s="21"/>
      <c r="L2609" s="21"/>
      <c r="M2609" s="21"/>
      <c r="N2609" s="21"/>
      <c r="O2609" s="21"/>
      <c r="P2609" s="21"/>
      <c r="Q2609" s="21"/>
      <c r="R2609" s="21"/>
      <c r="S2609" s="21"/>
    </row>
    <row r="2610" spans="9:19" customFormat="1" x14ac:dyDescent="0.2">
      <c r="I2610" s="21"/>
      <c r="J2610" s="21"/>
      <c r="K2610" s="21"/>
      <c r="L2610" s="21"/>
      <c r="M2610" s="21"/>
      <c r="N2610" s="21"/>
      <c r="O2610" s="21"/>
      <c r="P2610" s="21"/>
      <c r="Q2610" s="21"/>
      <c r="R2610" s="21"/>
      <c r="S2610" s="21"/>
    </row>
    <row r="2611" spans="9:19" customFormat="1" x14ac:dyDescent="0.2">
      <c r="I2611" s="21"/>
      <c r="J2611" s="21"/>
      <c r="K2611" s="21"/>
      <c r="L2611" s="21"/>
      <c r="M2611" s="21"/>
      <c r="N2611" s="21"/>
      <c r="O2611" s="21"/>
      <c r="P2611" s="21"/>
      <c r="Q2611" s="21"/>
      <c r="R2611" s="21"/>
      <c r="S2611" s="21"/>
    </row>
    <row r="2612" spans="9:19" customFormat="1" x14ac:dyDescent="0.2">
      <c r="I2612" s="21"/>
      <c r="J2612" s="21"/>
      <c r="K2612" s="21"/>
      <c r="L2612" s="21"/>
      <c r="M2612" s="21"/>
      <c r="N2612" s="21"/>
      <c r="O2612" s="21"/>
      <c r="P2612" s="21"/>
      <c r="Q2612" s="21"/>
      <c r="R2612" s="21"/>
      <c r="S2612" s="21"/>
    </row>
    <row r="2613" spans="9:19" customFormat="1" x14ac:dyDescent="0.2">
      <c r="I2613" s="21"/>
      <c r="J2613" s="21"/>
      <c r="K2613" s="21"/>
      <c r="L2613" s="21"/>
      <c r="M2613" s="21"/>
      <c r="N2613" s="21"/>
      <c r="O2613" s="21"/>
      <c r="P2613" s="21"/>
      <c r="Q2613" s="21"/>
      <c r="R2613" s="21"/>
      <c r="S2613" s="21"/>
    </row>
    <row r="2614" spans="9:19" customFormat="1" x14ac:dyDescent="0.2">
      <c r="I2614" s="21"/>
      <c r="J2614" s="21"/>
      <c r="K2614" s="21"/>
      <c r="L2614" s="21"/>
      <c r="M2614" s="21"/>
      <c r="N2614" s="21"/>
      <c r="O2614" s="21"/>
      <c r="P2614" s="21"/>
      <c r="Q2614" s="21"/>
      <c r="R2614" s="21"/>
      <c r="S2614" s="21"/>
    </row>
    <row r="2615" spans="9:19" customFormat="1" x14ac:dyDescent="0.2">
      <c r="I2615" s="21"/>
      <c r="J2615" s="21"/>
      <c r="K2615" s="21"/>
      <c r="L2615" s="21"/>
      <c r="M2615" s="21"/>
      <c r="N2615" s="21"/>
      <c r="O2615" s="21"/>
      <c r="P2615" s="21"/>
      <c r="Q2615" s="21"/>
      <c r="R2615" s="21"/>
      <c r="S2615" s="21"/>
    </row>
    <row r="2616" spans="9:19" customFormat="1" x14ac:dyDescent="0.2">
      <c r="I2616" s="21"/>
      <c r="J2616" s="21"/>
      <c r="K2616" s="21"/>
      <c r="L2616" s="21"/>
      <c r="M2616" s="21"/>
      <c r="N2616" s="21"/>
      <c r="O2616" s="21"/>
      <c r="P2616" s="21"/>
      <c r="Q2616" s="21"/>
      <c r="R2616" s="21"/>
      <c r="S2616" s="21"/>
    </row>
    <row r="2617" spans="9:19" customFormat="1" x14ac:dyDescent="0.2">
      <c r="I2617" s="21"/>
      <c r="J2617" s="21"/>
      <c r="K2617" s="21"/>
      <c r="L2617" s="21"/>
      <c r="M2617" s="21"/>
      <c r="N2617" s="21"/>
      <c r="O2617" s="21"/>
      <c r="P2617" s="21"/>
      <c r="Q2617" s="21"/>
      <c r="R2617" s="21"/>
      <c r="S2617" s="21"/>
    </row>
    <row r="2618" spans="9:19" customFormat="1" x14ac:dyDescent="0.2">
      <c r="I2618" s="21"/>
      <c r="J2618" s="21"/>
      <c r="K2618" s="21"/>
      <c r="L2618" s="21"/>
      <c r="M2618" s="21"/>
      <c r="N2618" s="21"/>
      <c r="O2618" s="21"/>
      <c r="P2618" s="21"/>
      <c r="Q2618" s="21"/>
      <c r="R2618" s="21"/>
      <c r="S2618" s="21"/>
    </row>
    <row r="2619" spans="9:19" customFormat="1" x14ac:dyDescent="0.2">
      <c r="I2619" s="21"/>
      <c r="J2619" s="21"/>
      <c r="K2619" s="21"/>
      <c r="L2619" s="21"/>
      <c r="M2619" s="21"/>
      <c r="N2619" s="21"/>
      <c r="O2619" s="21"/>
      <c r="P2619" s="21"/>
      <c r="Q2619" s="21"/>
      <c r="R2619" s="21"/>
      <c r="S2619" s="21"/>
    </row>
    <row r="2620" spans="9:19" customFormat="1" x14ac:dyDescent="0.2">
      <c r="I2620" s="21"/>
      <c r="J2620" s="21"/>
      <c r="K2620" s="21"/>
      <c r="L2620" s="21"/>
      <c r="M2620" s="21"/>
      <c r="N2620" s="21"/>
      <c r="O2620" s="21"/>
      <c r="P2620" s="21"/>
      <c r="Q2620" s="21"/>
      <c r="R2620" s="21"/>
      <c r="S2620" s="21"/>
    </row>
    <row r="2621" spans="9:19" customFormat="1" x14ac:dyDescent="0.2">
      <c r="I2621" s="21"/>
      <c r="J2621" s="21"/>
      <c r="K2621" s="21"/>
      <c r="L2621" s="21"/>
      <c r="M2621" s="21"/>
      <c r="N2621" s="21"/>
      <c r="O2621" s="21"/>
      <c r="P2621" s="21"/>
      <c r="Q2621" s="21"/>
      <c r="R2621" s="21"/>
      <c r="S2621" s="21"/>
    </row>
    <row r="2622" spans="9:19" customFormat="1" x14ac:dyDescent="0.2">
      <c r="I2622" s="21"/>
      <c r="J2622" s="21"/>
      <c r="K2622" s="21"/>
      <c r="L2622" s="21"/>
      <c r="M2622" s="21"/>
      <c r="N2622" s="21"/>
      <c r="O2622" s="21"/>
      <c r="P2622" s="21"/>
      <c r="Q2622" s="21"/>
      <c r="R2622" s="21"/>
      <c r="S2622" s="21"/>
    </row>
    <row r="2623" spans="9:19" customFormat="1" x14ac:dyDescent="0.2">
      <c r="I2623" s="21"/>
      <c r="J2623" s="21"/>
      <c r="K2623" s="21"/>
      <c r="L2623" s="21"/>
      <c r="M2623" s="21"/>
      <c r="N2623" s="21"/>
      <c r="O2623" s="21"/>
      <c r="P2623" s="21"/>
      <c r="Q2623" s="21"/>
      <c r="R2623" s="21"/>
      <c r="S2623" s="21"/>
    </row>
    <row r="2624" spans="9:19" customFormat="1" x14ac:dyDescent="0.2">
      <c r="I2624" s="21"/>
      <c r="J2624" s="21"/>
      <c r="K2624" s="21"/>
      <c r="L2624" s="21"/>
      <c r="M2624" s="21"/>
      <c r="N2624" s="21"/>
      <c r="O2624" s="21"/>
      <c r="P2624" s="21"/>
      <c r="Q2624" s="21"/>
      <c r="R2624" s="21"/>
      <c r="S2624" s="21"/>
    </row>
    <row r="2625" spans="9:19" customFormat="1" x14ac:dyDescent="0.2">
      <c r="I2625" s="21"/>
      <c r="J2625" s="21"/>
      <c r="K2625" s="21"/>
      <c r="L2625" s="21"/>
      <c r="M2625" s="21"/>
      <c r="N2625" s="21"/>
      <c r="O2625" s="21"/>
      <c r="P2625" s="21"/>
      <c r="Q2625" s="21"/>
      <c r="R2625" s="21"/>
      <c r="S2625" s="21"/>
    </row>
    <row r="2626" spans="9:19" customFormat="1" x14ac:dyDescent="0.2">
      <c r="I2626" s="21"/>
      <c r="J2626" s="21"/>
      <c r="K2626" s="21"/>
      <c r="L2626" s="21"/>
      <c r="M2626" s="21"/>
      <c r="N2626" s="21"/>
      <c r="O2626" s="21"/>
      <c r="P2626" s="21"/>
      <c r="Q2626" s="21"/>
      <c r="R2626" s="21"/>
      <c r="S2626" s="21"/>
    </row>
    <row r="2627" spans="9:19" customFormat="1" x14ac:dyDescent="0.2">
      <c r="I2627" s="21"/>
      <c r="J2627" s="21"/>
      <c r="K2627" s="21"/>
      <c r="L2627" s="21"/>
      <c r="M2627" s="21"/>
      <c r="N2627" s="21"/>
      <c r="O2627" s="21"/>
      <c r="P2627" s="21"/>
      <c r="Q2627" s="21"/>
      <c r="R2627" s="21"/>
      <c r="S2627" s="21"/>
    </row>
    <row r="2628" spans="9:19" customFormat="1" x14ac:dyDescent="0.2">
      <c r="I2628" s="21"/>
      <c r="J2628" s="21"/>
      <c r="K2628" s="21"/>
      <c r="L2628" s="21"/>
      <c r="M2628" s="21"/>
      <c r="N2628" s="21"/>
      <c r="O2628" s="21"/>
      <c r="P2628" s="21"/>
      <c r="Q2628" s="21"/>
      <c r="R2628" s="21"/>
      <c r="S2628" s="21"/>
    </row>
    <row r="2629" spans="9:19" customFormat="1" x14ac:dyDescent="0.2">
      <c r="I2629" s="21"/>
      <c r="J2629" s="21"/>
      <c r="K2629" s="21"/>
      <c r="L2629" s="21"/>
      <c r="M2629" s="21"/>
      <c r="N2629" s="21"/>
      <c r="O2629" s="21"/>
      <c r="P2629" s="21"/>
      <c r="Q2629" s="21"/>
      <c r="R2629" s="21"/>
      <c r="S2629" s="21"/>
    </row>
    <row r="2630" spans="9:19" customFormat="1" x14ac:dyDescent="0.2">
      <c r="I2630" s="21"/>
      <c r="J2630" s="21"/>
      <c r="K2630" s="21"/>
      <c r="L2630" s="21"/>
      <c r="M2630" s="21"/>
      <c r="N2630" s="21"/>
      <c r="O2630" s="21"/>
      <c r="P2630" s="21"/>
      <c r="Q2630" s="21"/>
      <c r="R2630" s="21"/>
      <c r="S2630" s="21"/>
    </row>
    <row r="2631" spans="9:19" customFormat="1" x14ac:dyDescent="0.2">
      <c r="I2631" s="21"/>
      <c r="J2631" s="21"/>
      <c r="K2631" s="21"/>
      <c r="L2631" s="21"/>
      <c r="M2631" s="21"/>
      <c r="N2631" s="21"/>
      <c r="O2631" s="21"/>
      <c r="P2631" s="21"/>
      <c r="Q2631" s="21"/>
      <c r="R2631" s="21"/>
      <c r="S2631" s="21"/>
    </row>
    <row r="2632" spans="9:19" customFormat="1" x14ac:dyDescent="0.2">
      <c r="I2632" s="21"/>
      <c r="J2632" s="21"/>
      <c r="K2632" s="21"/>
      <c r="L2632" s="21"/>
      <c r="M2632" s="21"/>
      <c r="N2632" s="21"/>
      <c r="O2632" s="21"/>
      <c r="P2632" s="21"/>
      <c r="Q2632" s="21"/>
      <c r="R2632" s="21"/>
      <c r="S2632" s="21"/>
    </row>
    <row r="2633" spans="9:19" customFormat="1" x14ac:dyDescent="0.2">
      <c r="I2633" s="21"/>
      <c r="J2633" s="21"/>
      <c r="K2633" s="21"/>
      <c r="L2633" s="21"/>
      <c r="M2633" s="21"/>
      <c r="N2633" s="21"/>
      <c r="O2633" s="21"/>
      <c r="P2633" s="21"/>
      <c r="Q2633" s="21"/>
      <c r="R2633" s="21"/>
      <c r="S2633" s="21"/>
    </row>
    <row r="2634" spans="9:19" customFormat="1" x14ac:dyDescent="0.2">
      <c r="I2634" s="21"/>
      <c r="J2634" s="21"/>
      <c r="K2634" s="21"/>
      <c r="L2634" s="21"/>
      <c r="M2634" s="21"/>
      <c r="N2634" s="21"/>
      <c r="O2634" s="21"/>
      <c r="P2634" s="21"/>
      <c r="Q2634" s="21"/>
      <c r="R2634" s="21"/>
      <c r="S2634" s="21"/>
    </row>
    <row r="2635" spans="9:19" customFormat="1" x14ac:dyDescent="0.2">
      <c r="I2635" s="21"/>
      <c r="J2635" s="21"/>
      <c r="K2635" s="21"/>
      <c r="L2635" s="21"/>
      <c r="M2635" s="21"/>
      <c r="N2635" s="21"/>
      <c r="O2635" s="21"/>
      <c r="P2635" s="21"/>
      <c r="Q2635" s="21"/>
      <c r="R2635" s="21"/>
      <c r="S2635" s="21"/>
    </row>
    <row r="2636" spans="9:19" customFormat="1" x14ac:dyDescent="0.2">
      <c r="I2636" s="21"/>
      <c r="J2636" s="21"/>
      <c r="K2636" s="21"/>
      <c r="L2636" s="21"/>
      <c r="M2636" s="21"/>
      <c r="N2636" s="21"/>
      <c r="O2636" s="21"/>
      <c r="P2636" s="21"/>
      <c r="Q2636" s="21"/>
      <c r="R2636" s="21"/>
      <c r="S2636" s="21"/>
    </row>
    <row r="2637" spans="9:19" customFormat="1" x14ac:dyDescent="0.2">
      <c r="I2637" s="21"/>
      <c r="J2637" s="21"/>
      <c r="K2637" s="21"/>
      <c r="L2637" s="21"/>
      <c r="M2637" s="21"/>
      <c r="N2637" s="21"/>
      <c r="O2637" s="21"/>
      <c r="P2637" s="21"/>
      <c r="Q2637" s="21"/>
      <c r="R2637" s="21"/>
      <c r="S2637" s="21"/>
    </row>
    <row r="2638" spans="9:19" customFormat="1" x14ac:dyDescent="0.2">
      <c r="I2638" s="21"/>
      <c r="J2638" s="21"/>
      <c r="K2638" s="21"/>
      <c r="L2638" s="21"/>
      <c r="M2638" s="21"/>
      <c r="N2638" s="21"/>
      <c r="O2638" s="21"/>
      <c r="P2638" s="21"/>
      <c r="Q2638" s="21"/>
      <c r="R2638" s="21"/>
      <c r="S2638" s="21"/>
    </row>
    <row r="2639" spans="9:19" customFormat="1" x14ac:dyDescent="0.2">
      <c r="I2639" s="21"/>
      <c r="J2639" s="21"/>
      <c r="K2639" s="21"/>
      <c r="L2639" s="21"/>
      <c r="M2639" s="21"/>
      <c r="N2639" s="21"/>
      <c r="O2639" s="21"/>
      <c r="P2639" s="21"/>
      <c r="Q2639" s="21"/>
      <c r="R2639" s="21"/>
      <c r="S2639" s="21"/>
    </row>
    <row r="2640" spans="9:19" customFormat="1" x14ac:dyDescent="0.2">
      <c r="I2640" s="21"/>
      <c r="J2640" s="21"/>
      <c r="K2640" s="21"/>
      <c r="L2640" s="21"/>
      <c r="M2640" s="21"/>
      <c r="N2640" s="21"/>
      <c r="O2640" s="21"/>
      <c r="P2640" s="21"/>
      <c r="Q2640" s="21"/>
      <c r="R2640" s="21"/>
      <c r="S2640" s="21"/>
    </row>
    <row r="2641" spans="9:19" customFormat="1" x14ac:dyDescent="0.2">
      <c r="I2641" s="21"/>
      <c r="J2641" s="21"/>
      <c r="K2641" s="21"/>
      <c r="L2641" s="21"/>
      <c r="M2641" s="21"/>
      <c r="N2641" s="21"/>
      <c r="O2641" s="21"/>
      <c r="P2641" s="21"/>
      <c r="Q2641" s="21"/>
      <c r="R2641" s="21"/>
      <c r="S2641" s="21"/>
    </row>
    <row r="2642" spans="9:19" customFormat="1" x14ac:dyDescent="0.2">
      <c r="I2642" s="21"/>
      <c r="J2642" s="21"/>
      <c r="K2642" s="21"/>
      <c r="L2642" s="21"/>
      <c r="M2642" s="21"/>
      <c r="N2642" s="21"/>
      <c r="O2642" s="21"/>
      <c r="P2642" s="21"/>
      <c r="Q2642" s="21"/>
      <c r="R2642" s="21"/>
      <c r="S2642" s="21"/>
    </row>
    <row r="2643" spans="9:19" customFormat="1" x14ac:dyDescent="0.2">
      <c r="I2643" s="21"/>
      <c r="J2643" s="21"/>
      <c r="K2643" s="21"/>
      <c r="L2643" s="21"/>
      <c r="M2643" s="21"/>
      <c r="N2643" s="21"/>
      <c r="O2643" s="21"/>
      <c r="P2643" s="21"/>
      <c r="Q2643" s="21"/>
      <c r="R2643" s="21"/>
      <c r="S2643" s="21"/>
    </row>
    <row r="2644" spans="9:19" customFormat="1" x14ac:dyDescent="0.2">
      <c r="I2644" s="21"/>
      <c r="J2644" s="21"/>
      <c r="K2644" s="21"/>
      <c r="L2644" s="21"/>
      <c r="M2644" s="21"/>
      <c r="N2644" s="21"/>
      <c r="O2644" s="21"/>
      <c r="P2644" s="21"/>
      <c r="Q2644" s="21"/>
      <c r="R2644" s="21"/>
      <c r="S2644" s="21"/>
    </row>
    <row r="2645" spans="9:19" customFormat="1" x14ac:dyDescent="0.2">
      <c r="I2645" s="21"/>
      <c r="J2645" s="21"/>
      <c r="K2645" s="21"/>
      <c r="L2645" s="21"/>
      <c r="M2645" s="21"/>
      <c r="N2645" s="21"/>
      <c r="O2645" s="21"/>
      <c r="P2645" s="21"/>
      <c r="Q2645" s="21"/>
      <c r="R2645" s="21"/>
      <c r="S2645" s="21"/>
    </row>
    <row r="2646" spans="9:19" customFormat="1" x14ac:dyDescent="0.2">
      <c r="I2646" s="21"/>
      <c r="J2646" s="21"/>
      <c r="K2646" s="21"/>
      <c r="L2646" s="21"/>
      <c r="M2646" s="21"/>
      <c r="N2646" s="21"/>
      <c r="O2646" s="21"/>
      <c r="P2646" s="21"/>
      <c r="Q2646" s="21"/>
      <c r="R2646" s="21"/>
      <c r="S2646" s="21"/>
    </row>
    <row r="2647" spans="9:19" customFormat="1" x14ac:dyDescent="0.2">
      <c r="I2647" s="21"/>
      <c r="J2647" s="21"/>
      <c r="K2647" s="21"/>
      <c r="L2647" s="21"/>
      <c r="M2647" s="21"/>
      <c r="N2647" s="21"/>
      <c r="O2647" s="21"/>
      <c r="P2647" s="21"/>
      <c r="Q2647" s="21"/>
      <c r="R2647" s="21"/>
      <c r="S2647" s="21"/>
    </row>
    <row r="2648" spans="9:19" customFormat="1" x14ac:dyDescent="0.2">
      <c r="I2648" s="21"/>
      <c r="J2648" s="21"/>
      <c r="K2648" s="21"/>
      <c r="L2648" s="21"/>
      <c r="M2648" s="21"/>
      <c r="N2648" s="21"/>
      <c r="O2648" s="21"/>
      <c r="P2648" s="21"/>
      <c r="Q2648" s="21"/>
      <c r="R2648" s="21"/>
      <c r="S2648" s="21"/>
    </row>
    <row r="2649" spans="9:19" customFormat="1" x14ac:dyDescent="0.2">
      <c r="I2649" s="21"/>
      <c r="J2649" s="21"/>
      <c r="K2649" s="21"/>
      <c r="L2649" s="21"/>
      <c r="M2649" s="21"/>
      <c r="N2649" s="21"/>
      <c r="O2649" s="21"/>
      <c r="P2649" s="21"/>
      <c r="Q2649" s="21"/>
      <c r="R2649" s="21"/>
      <c r="S2649" s="21"/>
    </row>
    <row r="2650" spans="9:19" customFormat="1" x14ac:dyDescent="0.2">
      <c r="I2650" s="21"/>
      <c r="J2650" s="21"/>
      <c r="K2650" s="21"/>
      <c r="L2650" s="21"/>
      <c r="M2650" s="21"/>
      <c r="N2650" s="21"/>
      <c r="O2650" s="21"/>
      <c r="P2650" s="21"/>
      <c r="Q2650" s="21"/>
      <c r="R2650" s="21"/>
      <c r="S2650" s="21"/>
    </row>
    <row r="2651" spans="9:19" customFormat="1" x14ac:dyDescent="0.2">
      <c r="I2651" s="21"/>
      <c r="J2651" s="21"/>
      <c r="K2651" s="21"/>
      <c r="L2651" s="21"/>
      <c r="M2651" s="21"/>
      <c r="N2651" s="21"/>
      <c r="O2651" s="21"/>
      <c r="P2651" s="21"/>
      <c r="Q2651" s="21"/>
      <c r="R2651" s="21"/>
      <c r="S2651" s="21"/>
    </row>
    <row r="2652" spans="9:19" customFormat="1" x14ac:dyDescent="0.2">
      <c r="I2652" s="21"/>
      <c r="J2652" s="21"/>
      <c r="K2652" s="21"/>
      <c r="L2652" s="21"/>
      <c r="M2652" s="21"/>
      <c r="N2652" s="21"/>
      <c r="O2652" s="21"/>
      <c r="P2652" s="21"/>
      <c r="Q2652" s="21"/>
      <c r="R2652" s="21"/>
      <c r="S2652" s="21"/>
    </row>
    <row r="2653" spans="9:19" customFormat="1" x14ac:dyDescent="0.2">
      <c r="I2653" s="21"/>
      <c r="J2653" s="21"/>
      <c r="K2653" s="21"/>
      <c r="L2653" s="21"/>
      <c r="M2653" s="21"/>
      <c r="N2653" s="21"/>
      <c r="O2653" s="21"/>
      <c r="P2653" s="21"/>
      <c r="Q2653" s="21"/>
      <c r="R2653" s="21"/>
      <c r="S2653" s="21"/>
    </row>
    <row r="2654" spans="9:19" customFormat="1" x14ac:dyDescent="0.2">
      <c r="I2654" s="21"/>
      <c r="J2654" s="21"/>
      <c r="K2654" s="21"/>
      <c r="L2654" s="21"/>
      <c r="M2654" s="21"/>
      <c r="N2654" s="21"/>
      <c r="O2654" s="21"/>
      <c r="P2654" s="21"/>
      <c r="Q2654" s="21"/>
      <c r="R2654" s="21"/>
      <c r="S2654" s="21"/>
    </row>
    <row r="2655" spans="9:19" customFormat="1" x14ac:dyDescent="0.2">
      <c r="I2655" s="21"/>
      <c r="J2655" s="21"/>
      <c r="K2655" s="21"/>
      <c r="L2655" s="21"/>
      <c r="M2655" s="21"/>
      <c r="N2655" s="21"/>
      <c r="O2655" s="21"/>
      <c r="P2655" s="21"/>
      <c r="Q2655" s="21"/>
      <c r="R2655" s="21"/>
      <c r="S2655" s="21"/>
    </row>
    <row r="2656" spans="9:19" customFormat="1" x14ac:dyDescent="0.2">
      <c r="I2656" s="21"/>
      <c r="J2656" s="21"/>
      <c r="K2656" s="21"/>
      <c r="L2656" s="21"/>
      <c r="M2656" s="21"/>
      <c r="N2656" s="21"/>
      <c r="O2656" s="21"/>
      <c r="P2656" s="21"/>
      <c r="Q2656" s="21"/>
      <c r="R2656" s="21"/>
      <c r="S2656" s="21"/>
    </row>
    <row r="2657" spans="9:19" customFormat="1" x14ac:dyDescent="0.2">
      <c r="I2657" s="21"/>
      <c r="J2657" s="21"/>
      <c r="K2657" s="21"/>
      <c r="L2657" s="21"/>
      <c r="M2657" s="21"/>
      <c r="N2657" s="21"/>
      <c r="O2657" s="21"/>
      <c r="P2657" s="21"/>
      <c r="Q2657" s="21"/>
      <c r="R2657" s="21"/>
      <c r="S2657" s="21"/>
    </row>
    <row r="2658" spans="9:19" customFormat="1" x14ac:dyDescent="0.2">
      <c r="I2658" s="21"/>
      <c r="J2658" s="21"/>
      <c r="K2658" s="21"/>
      <c r="L2658" s="21"/>
      <c r="M2658" s="21"/>
      <c r="N2658" s="21"/>
      <c r="O2658" s="21"/>
      <c r="P2658" s="21"/>
      <c r="Q2658" s="21"/>
      <c r="R2658" s="21"/>
      <c r="S2658" s="21"/>
    </row>
    <row r="2659" spans="9:19" customFormat="1" x14ac:dyDescent="0.2">
      <c r="I2659" s="21"/>
      <c r="J2659" s="21"/>
      <c r="K2659" s="21"/>
      <c r="L2659" s="21"/>
      <c r="M2659" s="21"/>
      <c r="N2659" s="21"/>
      <c r="O2659" s="21"/>
      <c r="P2659" s="21"/>
      <c r="Q2659" s="21"/>
      <c r="R2659" s="21"/>
      <c r="S2659" s="21"/>
    </row>
    <row r="2660" spans="9:19" customFormat="1" x14ac:dyDescent="0.2">
      <c r="I2660" s="21"/>
      <c r="J2660" s="21"/>
      <c r="K2660" s="21"/>
      <c r="L2660" s="21"/>
      <c r="M2660" s="21"/>
      <c r="N2660" s="21"/>
      <c r="O2660" s="21"/>
      <c r="P2660" s="21"/>
      <c r="Q2660" s="21"/>
      <c r="R2660" s="21"/>
      <c r="S2660" s="21"/>
    </row>
    <row r="2661" spans="9:19" customFormat="1" x14ac:dyDescent="0.2">
      <c r="I2661" s="21"/>
      <c r="J2661" s="21"/>
      <c r="K2661" s="21"/>
      <c r="L2661" s="21"/>
      <c r="M2661" s="21"/>
      <c r="N2661" s="21"/>
      <c r="O2661" s="21"/>
      <c r="P2661" s="21"/>
      <c r="Q2661" s="21"/>
      <c r="R2661" s="21"/>
      <c r="S2661" s="21"/>
    </row>
    <row r="2662" spans="9:19" customFormat="1" x14ac:dyDescent="0.2">
      <c r="I2662" s="21"/>
      <c r="J2662" s="21"/>
      <c r="K2662" s="21"/>
      <c r="L2662" s="21"/>
      <c r="M2662" s="21"/>
      <c r="N2662" s="21"/>
      <c r="O2662" s="21"/>
      <c r="P2662" s="21"/>
      <c r="Q2662" s="21"/>
      <c r="R2662" s="21"/>
      <c r="S2662" s="21"/>
    </row>
    <row r="2663" spans="9:19" customFormat="1" x14ac:dyDescent="0.2">
      <c r="I2663" s="21"/>
      <c r="J2663" s="21"/>
      <c r="K2663" s="21"/>
      <c r="L2663" s="21"/>
      <c r="M2663" s="21"/>
      <c r="N2663" s="21"/>
      <c r="O2663" s="21"/>
      <c r="P2663" s="21"/>
      <c r="Q2663" s="21"/>
      <c r="R2663" s="21"/>
      <c r="S2663" s="21"/>
    </row>
    <row r="2664" spans="9:19" customFormat="1" x14ac:dyDescent="0.2">
      <c r="I2664" s="21"/>
      <c r="J2664" s="21"/>
      <c r="K2664" s="21"/>
      <c r="L2664" s="21"/>
      <c r="M2664" s="21"/>
      <c r="N2664" s="21"/>
      <c r="O2664" s="21"/>
      <c r="P2664" s="21"/>
      <c r="Q2664" s="21"/>
      <c r="R2664" s="21"/>
      <c r="S2664" s="21"/>
    </row>
    <row r="2665" spans="9:19" customFormat="1" x14ac:dyDescent="0.2">
      <c r="I2665" s="21"/>
      <c r="J2665" s="21"/>
      <c r="K2665" s="21"/>
      <c r="L2665" s="21"/>
      <c r="M2665" s="21"/>
      <c r="N2665" s="21"/>
      <c r="O2665" s="21"/>
      <c r="P2665" s="21"/>
      <c r="Q2665" s="21"/>
      <c r="R2665" s="21"/>
      <c r="S2665" s="21"/>
    </row>
    <row r="2666" spans="9:19" customFormat="1" x14ac:dyDescent="0.2">
      <c r="I2666" s="21"/>
      <c r="J2666" s="21"/>
      <c r="K2666" s="21"/>
      <c r="L2666" s="21"/>
      <c r="M2666" s="21"/>
      <c r="N2666" s="21"/>
      <c r="O2666" s="21"/>
      <c r="P2666" s="21"/>
      <c r="Q2666" s="21"/>
      <c r="R2666" s="21"/>
      <c r="S2666" s="21"/>
    </row>
    <row r="2667" spans="9:19" customFormat="1" x14ac:dyDescent="0.2">
      <c r="I2667" s="21"/>
      <c r="J2667" s="21"/>
      <c r="K2667" s="21"/>
      <c r="L2667" s="21"/>
      <c r="M2667" s="21"/>
      <c r="N2667" s="21"/>
      <c r="O2667" s="21"/>
      <c r="P2667" s="21"/>
      <c r="Q2667" s="21"/>
      <c r="R2667" s="21"/>
      <c r="S2667" s="21"/>
    </row>
    <row r="2668" spans="9:19" customFormat="1" x14ac:dyDescent="0.2">
      <c r="I2668" s="21"/>
      <c r="J2668" s="21"/>
      <c r="K2668" s="21"/>
      <c r="L2668" s="21"/>
      <c r="M2668" s="21"/>
      <c r="N2668" s="21"/>
      <c r="O2668" s="21"/>
      <c r="P2668" s="21"/>
      <c r="Q2668" s="21"/>
      <c r="R2668" s="21"/>
      <c r="S2668" s="21"/>
    </row>
    <row r="2669" spans="9:19" customFormat="1" x14ac:dyDescent="0.2">
      <c r="I2669" s="21"/>
      <c r="J2669" s="21"/>
      <c r="K2669" s="21"/>
      <c r="L2669" s="21"/>
      <c r="M2669" s="21"/>
      <c r="N2669" s="21"/>
      <c r="O2669" s="21"/>
      <c r="P2669" s="21"/>
      <c r="Q2669" s="21"/>
      <c r="R2669" s="21"/>
      <c r="S2669" s="21"/>
    </row>
    <row r="2670" spans="9:19" customFormat="1" x14ac:dyDescent="0.2">
      <c r="I2670" s="21"/>
      <c r="J2670" s="21"/>
      <c r="K2670" s="21"/>
      <c r="L2670" s="21"/>
      <c r="M2670" s="21"/>
      <c r="N2670" s="21"/>
      <c r="O2670" s="21"/>
      <c r="P2670" s="21"/>
      <c r="Q2670" s="21"/>
      <c r="R2670" s="21"/>
      <c r="S2670" s="21"/>
    </row>
    <row r="2671" spans="9:19" customFormat="1" x14ac:dyDescent="0.2">
      <c r="I2671" s="21"/>
      <c r="J2671" s="21"/>
      <c r="K2671" s="21"/>
      <c r="L2671" s="21"/>
      <c r="M2671" s="21"/>
      <c r="N2671" s="21"/>
      <c r="O2671" s="21"/>
      <c r="P2671" s="21"/>
      <c r="Q2671" s="21"/>
      <c r="R2671" s="21"/>
      <c r="S2671" s="21"/>
    </row>
    <row r="2672" spans="9:19" customFormat="1" x14ac:dyDescent="0.2">
      <c r="I2672" s="21"/>
      <c r="J2672" s="21"/>
      <c r="K2672" s="21"/>
      <c r="L2672" s="21"/>
      <c r="M2672" s="21"/>
      <c r="N2672" s="21"/>
      <c r="O2672" s="21"/>
      <c r="P2672" s="21"/>
      <c r="Q2672" s="21"/>
      <c r="R2672" s="21"/>
      <c r="S2672" s="21"/>
    </row>
    <row r="2673" spans="9:19" customFormat="1" x14ac:dyDescent="0.2">
      <c r="I2673" s="21"/>
      <c r="J2673" s="21"/>
      <c r="K2673" s="21"/>
      <c r="L2673" s="21"/>
      <c r="M2673" s="21"/>
      <c r="N2673" s="21"/>
      <c r="O2673" s="21"/>
      <c r="P2673" s="21"/>
      <c r="Q2673" s="21"/>
      <c r="R2673" s="21"/>
      <c r="S2673" s="21"/>
    </row>
    <row r="2674" spans="9:19" customFormat="1" x14ac:dyDescent="0.2">
      <c r="I2674" s="21"/>
      <c r="J2674" s="21"/>
      <c r="K2674" s="21"/>
      <c r="L2674" s="21"/>
      <c r="M2674" s="21"/>
      <c r="N2674" s="21"/>
      <c r="O2674" s="21"/>
      <c r="P2674" s="21"/>
      <c r="Q2674" s="21"/>
      <c r="R2674" s="21"/>
      <c r="S2674" s="21"/>
    </row>
    <row r="2675" spans="9:19" customFormat="1" x14ac:dyDescent="0.2">
      <c r="I2675" s="21"/>
      <c r="J2675" s="21"/>
      <c r="K2675" s="21"/>
      <c r="L2675" s="21"/>
      <c r="M2675" s="21"/>
      <c r="N2675" s="21"/>
      <c r="O2675" s="21"/>
      <c r="P2675" s="21"/>
      <c r="Q2675" s="21"/>
      <c r="R2675" s="21"/>
      <c r="S2675" s="21"/>
    </row>
    <row r="2676" spans="9:19" customFormat="1" x14ac:dyDescent="0.2">
      <c r="I2676" s="21"/>
      <c r="J2676" s="21"/>
      <c r="K2676" s="21"/>
      <c r="L2676" s="21"/>
      <c r="M2676" s="21"/>
      <c r="N2676" s="21"/>
      <c r="O2676" s="21"/>
      <c r="P2676" s="21"/>
      <c r="Q2676" s="21"/>
      <c r="R2676" s="21"/>
      <c r="S2676" s="21"/>
    </row>
    <row r="2677" spans="9:19" customFormat="1" x14ac:dyDescent="0.2">
      <c r="I2677" s="21"/>
      <c r="J2677" s="21"/>
      <c r="K2677" s="21"/>
      <c r="L2677" s="21"/>
      <c r="M2677" s="21"/>
      <c r="N2677" s="21"/>
      <c r="O2677" s="21"/>
      <c r="P2677" s="21"/>
      <c r="Q2677" s="21"/>
      <c r="R2677" s="21"/>
      <c r="S2677" s="21"/>
    </row>
    <row r="2678" spans="9:19" customFormat="1" x14ac:dyDescent="0.2">
      <c r="I2678" s="21"/>
      <c r="J2678" s="21"/>
      <c r="K2678" s="21"/>
      <c r="L2678" s="21"/>
      <c r="M2678" s="21"/>
      <c r="N2678" s="21"/>
      <c r="O2678" s="21"/>
      <c r="P2678" s="21"/>
      <c r="Q2678" s="21"/>
      <c r="R2678" s="21"/>
      <c r="S2678" s="21"/>
    </row>
    <row r="2679" spans="9:19" customFormat="1" x14ac:dyDescent="0.2">
      <c r="I2679" s="21"/>
      <c r="J2679" s="21"/>
      <c r="K2679" s="21"/>
      <c r="L2679" s="21"/>
      <c r="M2679" s="21"/>
      <c r="N2679" s="21"/>
      <c r="O2679" s="21"/>
      <c r="P2679" s="21"/>
      <c r="Q2679" s="21"/>
      <c r="R2679" s="21"/>
      <c r="S2679" s="21"/>
    </row>
    <row r="2680" spans="9:19" customFormat="1" x14ac:dyDescent="0.2">
      <c r="I2680" s="21"/>
      <c r="J2680" s="21"/>
      <c r="K2680" s="21"/>
      <c r="L2680" s="21"/>
      <c r="M2680" s="21"/>
      <c r="N2680" s="21"/>
      <c r="O2680" s="21"/>
      <c r="P2680" s="21"/>
      <c r="Q2680" s="21"/>
      <c r="R2680" s="21"/>
      <c r="S2680" s="21"/>
    </row>
    <row r="2681" spans="9:19" customFormat="1" x14ac:dyDescent="0.2">
      <c r="I2681" s="21"/>
      <c r="J2681" s="21"/>
      <c r="K2681" s="21"/>
      <c r="L2681" s="21"/>
      <c r="M2681" s="21"/>
      <c r="N2681" s="21"/>
      <c r="O2681" s="21"/>
      <c r="P2681" s="21"/>
      <c r="Q2681" s="21"/>
      <c r="R2681" s="21"/>
      <c r="S2681" s="21"/>
    </row>
    <row r="2682" spans="9:19" customFormat="1" x14ac:dyDescent="0.2">
      <c r="I2682" s="21"/>
      <c r="J2682" s="21"/>
      <c r="K2682" s="21"/>
      <c r="L2682" s="21"/>
      <c r="M2682" s="21"/>
      <c r="N2682" s="21"/>
      <c r="O2682" s="21"/>
      <c r="P2682" s="21"/>
      <c r="Q2682" s="21"/>
      <c r="R2682" s="21"/>
      <c r="S2682" s="21"/>
    </row>
    <row r="2683" spans="9:19" customFormat="1" x14ac:dyDescent="0.2">
      <c r="I2683" s="21"/>
      <c r="J2683" s="21"/>
      <c r="K2683" s="21"/>
      <c r="L2683" s="21"/>
      <c r="M2683" s="21"/>
      <c r="N2683" s="21"/>
      <c r="O2683" s="21"/>
      <c r="P2683" s="21"/>
      <c r="Q2683" s="21"/>
      <c r="R2683" s="21"/>
      <c r="S2683" s="21"/>
    </row>
    <row r="2684" spans="9:19" customFormat="1" x14ac:dyDescent="0.2">
      <c r="I2684" s="21"/>
      <c r="J2684" s="21"/>
      <c r="K2684" s="21"/>
      <c r="L2684" s="21"/>
      <c r="M2684" s="21"/>
      <c r="N2684" s="21"/>
      <c r="O2684" s="21"/>
      <c r="P2684" s="21"/>
      <c r="Q2684" s="21"/>
      <c r="R2684" s="21"/>
      <c r="S2684" s="21"/>
    </row>
    <row r="2685" spans="9:19" customFormat="1" x14ac:dyDescent="0.2">
      <c r="I2685" s="21"/>
      <c r="J2685" s="21"/>
      <c r="K2685" s="21"/>
      <c r="L2685" s="21"/>
      <c r="M2685" s="21"/>
      <c r="N2685" s="21"/>
      <c r="O2685" s="21"/>
      <c r="P2685" s="21"/>
      <c r="Q2685" s="21"/>
      <c r="R2685" s="21"/>
      <c r="S2685" s="21"/>
    </row>
    <row r="2686" spans="9:19" customFormat="1" x14ac:dyDescent="0.2">
      <c r="I2686" s="21"/>
      <c r="J2686" s="21"/>
      <c r="K2686" s="21"/>
      <c r="L2686" s="21"/>
      <c r="M2686" s="21"/>
      <c r="N2686" s="21"/>
      <c r="O2686" s="21"/>
      <c r="P2686" s="21"/>
      <c r="Q2686" s="21"/>
      <c r="R2686" s="21"/>
      <c r="S2686" s="21"/>
    </row>
    <row r="2687" spans="9:19" customFormat="1" x14ac:dyDescent="0.2">
      <c r="I2687" s="21"/>
      <c r="J2687" s="21"/>
      <c r="K2687" s="21"/>
      <c r="L2687" s="21"/>
      <c r="M2687" s="21"/>
      <c r="N2687" s="21"/>
      <c r="O2687" s="21"/>
      <c r="P2687" s="21"/>
      <c r="Q2687" s="21"/>
      <c r="R2687" s="21"/>
      <c r="S2687" s="21"/>
    </row>
    <row r="2688" spans="9:19" customFormat="1" x14ac:dyDescent="0.2">
      <c r="I2688" s="21"/>
      <c r="J2688" s="21"/>
      <c r="K2688" s="21"/>
      <c r="L2688" s="21"/>
      <c r="M2688" s="21"/>
      <c r="N2688" s="21"/>
      <c r="O2688" s="21"/>
      <c r="P2688" s="21"/>
      <c r="Q2688" s="21"/>
      <c r="R2688" s="21"/>
      <c r="S2688" s="21"/>
    </row>
    <row r="2689" spans="9:19" customFormat="1" x14ac:dyDescent="0.2">
      <c r="I2689" s="21"/>
      <c r="J2689" s="21"/>
      <c r="K2689" s="21"/>
      <c r="L2689" s="21"/>
      <c r="M2689" s="21"/>
      <c r="N2689" s="21"/>
      <c r="O2689" s="21"/>
      <c r="P2689" s="21"/>
      <c r="Q2689" s="21"/>
      <c r="R2689" s="21"/>
      <c r="S2689" s="21"/>
    </row>
    <row r="2690" spans="9:19" customFormat="1" x14ac:dyDescent="0.2">
      <c r="I2690" s="21"/>
      <c r="J2690" s="21"/>
      <c r="K2690" s="21"/>
      <c r="L2690" s="21"/>
      <c r="M2690" s="21"/>
      <c r="N2690" s="21"/>
      <c r="O2690" s="21"/>
      <c r="P2690" s="21"/>
      <c r="Q2690" s="21"/>
      <c r="R2690" s="21"/>
      <c r="S2690" s="21"/>
    </row>
    <row r="2691" spans="9:19" customFormat="1" x14ac:dyDescent="0.2">
      <c r="I2691" s="21"/>
      <c r="J2691" s="21"/>
      <c r="K2691" s="21"/>
      <c r="L2691" s="21"/>
      <c r="M2691" s="21"/>
      <c r="N2691" s="21"/>
      <c r="O2691" s="21"/>
      <c r="P2691" s="21"/>
      <c r="Q2691" s="21"/>
      <c r="R2691" s="21"/>
      <c r="S2691" s="21"/>
    </row>
    <row r="2692" spans="9:19" customFormat="1" x14ac:dyDescent="0.2">
      <c r="I2692" s="21"/>
      <c r="J2692" s="21"/>
      <c r="K2692" s="21"/>
      <c r="L2692" s="21"/>
      <c r="M2692" s="21"/>
      <c r="N2692" s="21"/>
      <c r="O2692" s="21"/>
      <c r="P2692" s="21"/>
      <c r="Q2692" s="21"/>
      <c r="R2692" s="21"/>
      <c r="S2692" s="21"/>
    </row>
    <row r="2693" spans="9:19" customFormat="1" x14ac:dyDescent="0.2">
      <c r="I2693" s="21"/>
      <c r="J2693" s="21"/>
      <c r="K2693" s="21"/>
      <c r="L2693" s="21"/>
      <c r="M2693" s="21"/>
      <c r="N2693" s="21"/>
      <c r="O2693" s="21"/>
      <c r="P2693" s="21"/>
      <c r="Q2693" s="21"/>
      <c r="R2693" s="21"/>
      <c r="S2693" s="21"/>
    </row>
    <row r="2694" spans="9:19" customFormat="1" x14ac:dyDescent="0.2">
      <c r="I2694" s="21"/>
      <c r="J2694" s="21"/>
      <c r="K2694" s="21"/>
      <c r="L2694" s="21"/>
      <c r="M2694" s="21"/>
      <c r="N2694" s="21"/>
      <c r="O2694" s="21"/>
      <c r="P2694" s="21"/>
      <c r="Q2694" s="21"/>
      <c r="R2694" s="21"/>
      <c r="S2694" s="21"/>
    </row>
    <row r="2695" spans="9:19" customFormat="1" x14ac:dyDescent="0.2">
      <c r="I2695" s="21"/>
      <c r="J2695" s="21"/>
      <c r="K2695" s="21"/>
      <c r="L2695" s="21"/>
      <c r="M2695" s="21"/>
      <c r="N2695" s="21"/>
      <c r="O2695" s="21"/>
      <c r="P2695" s="21"/>
      <c r="Q2695" s="21"/>
      <c r="R2695" s="21"/>
      <c r="S2695" s="21"/>
    </row>
    <row r="2696" spans="9:19" customFormat="1" x14ac:dyDescent="0.2">
      <c r="I2696" s="21"/>
      <c r="J2696" s="21"/>
      <c r="K2696" s="21"/>
      <c r="L2696" s="21"/>
      <c r="M2696" s="21"/>
      <c r="N2696" s="21"/>
      <c r="O2696" s="21"/>
      <c r="P2696" s="21"/>
      <c r="Q2696" s="21"/>
      <c r="R2696" s="21"/>
      <c r="S2696" s="21"/>
    </row>
    <row r="2697" spans="9:19" customFormat="1" x14ac:dyDescent="0.2">
      <c r="I2697" s="21"/>
      <c r="J2697" s="21"/>
      <c r="K2697" s="21"/>
      <c r="L2697" s="21"/>
      <c r="M2697" s="21"/>
      <c r="N2697" s="21"/>
      <c r="O2697" s="21"/>
      <c r="P2697" s="21"/>
      <c r="Q2697" s="21"/>
      <c r="R2697" s="21"/>
      <c r="S2697" s="21"/>
    </row>
    <row r="2698" spans="9:19" customFormat="1" x14ac:dyDescent="0.2">
      <c r="I2698" s="21"/>
      <c r="J2698" s="21"/>
      <c r="K2698" s="21"/>
      <c r="L2698" s="21"/>
      <c r="M2698" s="21"/>
      <c r="N2698" s="21"/>
      <c r="O2698" s="21"/>
      <c r="P2698" s="21"/>
      <c r="Q2698" s="21"/>
      <c r="R2698" s="21"/>
      <c r="S2698" s="21"/>
    </row>
    <row r="2699" spans="9:19" customFormat="1" x14ac:dyDescent="0.2">
      <c r="I2699" s="21"/>
      <c r="J2699" s="21"/>
      <c r="K2699" s="21"/>
      <c r="L2699" s="21"/>
      <c r="M2699" s="21"/>
      <c r="N2699" s="21"/>
      <c r="O2699" s="21"/>
      <c r="P2699" s="21"/>
      <c r="Q2699" s="21"/>
      <c r="R2699" s="21"/>
      <c r="S2699" s="21"/>
    </row>
    <row r="2700" spans="9:19" customFormat="1" x14ac:dyDescent="0.2">
      <c r="I2700" s="21"/>
      <c r="J2700" s="21"/>
      <c r="K2700" s="21"/>
      <c r="L2700" s="21"/>
      <c r="M2700" s="21"/>
      <c r="N2700" s="21"/>
      <c r="O2700" s="21"/>
      <c r="P2700" s="21"/>
      <c r="Q2700" s="21"/>
      <c r="R2700" s="21"/>
      <c r="S2700" s="21"/>
    </row>
    <row r="2701" spans="9:19" customFormat="1" x14ac:dyDescent="0.2">
      <c r="I2701" s="21"/>
      <c r="J2701" s="21"/>
      <c r="K2701" s="21"/>
      <c r="L2701" s="21"/>
      <c r="M2701" s="21"/>
      <c r="N2701" s="21"/>
      <c r="O2701" s="21"/>
      <c r="P2701" s="21"/>
      <c r="Q2701" s="21"/>
      <c r="R2701" s="21"/>
      <c r="S2701" s="21"/>
    </row>
    <row r="2702" spans="9:19" customFormat="1" x14ac:dyDescent="0.2">
      <c r="I2702" s="21"/>
      <c r="J2702" s="21"/>
      <c r="K2702" s="21"/>
      <c r="L2702" s="21"/>
      <c r="M2702" s="21"/>
      <c r="N2702" s="21"/>
      <c r="O2702" s="21"/>
      <c r="P2702" s="21"/>
      <c r="Q2702" s="21"/>
      <c r="R2702" s="21"/>
      <c r="S2702" s="21"/>
    </row>
    <row r="2703" spans="9:19" customFormat="1" x14ac:dyDescent="0.2">
      <c r="I2703" s="21"/>
      <c r="J2703" s="21"/>
      <c r="K2703" s="21"/>
      <c r="L2703" s="21"/>
      <c r="M2703" s="21"/>
      <c r="N2703" s="21"/>
      <c r="O2703" s="21"/>
      <c r="P2703" s="21"/>
      <c r="Q2703" s="21"/>
      <c r="R2703" s="21"/>
      <c r="S2703" s="21"/>
    </row>
    <row r="2704" spans="9:19" customFormat="1" x14ac:dyDescent="0.2">
      <c r="I2704" s="21"/>
      <c r="J2704" s="21"/>
      <c r="K2704" s="21"/>
      <c r="L2704" s="21"/>
      <c r="M2704" s="21"/>
      <c r="N2704" s="21"/>
      <c r="O2704" s="21"/>
      <c r="P2704" s="21"/>
      <c r="Q2704" s="21"/>
      <c r="R2704" s="21"/>
      <c r="S2704" s="21"/>
    </row>
    <row r="2705" spans="9:19" customFormat="1" x14ac:dyDescent="0.2">
      <c r="I2705" s="21"/>
      <c r="J2705" s="21"/>
      <c r="K2705" s="21"/>
      <c r="L2705" s="21"/>
      <c r="M2705" s="21"/>
      <c r="N2705" s="21"/>
      <c r="O2705" s="21"/>
      <c r="P2705" s="21"/>
      <c r="Q2705" s="21"/>
      <c r="R2705" s="21"/>
      <c r="S2705" s="21"/>
    </row>
    <row r="2706" spans="9:19" customFormat="1" x14ac:dyDescent="0.2">
      <c r="I2706" s="21"/>
      <c r="J2706" s="21"/>
      <c r="K2706" s="21"/>
      <c r="L2706" s="21"/>
      <c r="M2706" s="21"/>
      <c r="N2706" s="21"/>
      <c r="O2706" s="21"/>
      <c r="P2706" s="21"/>
      <c r="Q2706" s="21"/>
      <c r="R2706" s="21"/>
      <c r="S2706" s="21"/>
    </row>
    <row r="2707" spans="9:19" customFormat="1" x14ac:dyDescent="0.2">
      <c r="I2707" s="21"/>
      <c r="J2707" s="21"/>
      <c r="K2707" s="21"/>
      <c r="L2707" s="21"/>
      <c r="M2707" s="21"/>
      <c r="N2707" s="21"/>
      <c r="O2707" s="21"/>
      <c r="P2707" s="21"/>
      <c r="Q2707" s="21"/>
      <c r="R2707" s="21"/>
      <c r="S2707" s="21"/>
    </row>
    <row r="2708" spans="9:19" customFormat="1" x14ac:dyDescent="0.2">
      <c r="I2708" s="21"/>
      <c r="J2708" s="21"/>
      <c r="K2708" s="21"/>
      <c r="L2708" s="21"/>
      <c r="M2708" s="21"/>
      <c r="N2708" s="21"/>
      <c r="O2708" s="21"/>
      <c r="P2708" s="21"/>
      <c r="Q2708" s="21"/>
      <c r="R2708" s="21"/>
      <c r="S2708" s="21"/>
    </row>
    <row r="2709" spans="9:19" customFormat="1" x14ac:dyDescent="0.2">
      <c r="I2709" s="21"/>
      <c r="J2709" s="21"/>
      <c r="K2709" s="21"/>
      <c r="L2709" s="21"/>
      <c r="M2709" s="21"/>
      <c r="N2709" s="21"/>
      <c r="O2709" s="21"/>
      <c r="P2709" s="21"/>
      <c r="Q2709" s="21"/>
      <c r="R2709" s="21"/>
      <c r="S2709" s="21"/>
    </row>
    <row r="2710" spans="9:19" customFormat="1" x14ac:dyDescent="0.2">
      <c r="I2710" s="21"/>
      <c r="J2710" s="21"/>
      <c r="K2710" s="21"/>
      <c r="L2710" s="21"/>
      <c r="M2710" s="21"/>
      <c r="N2710" s="21"/>
      <c r="O2710" s="21"/>
      <c r="P2710" s="21"/>
      <c r="Q2710" s="21"/>
      <c r="R2710" s="21"/>
      <c r="S2710" s="21"/>
    </row>
    <row r="2711" spans="9:19" customFormat="1" x14ac:dyDescent="0.2">
      <c r="I2711" s="21"/>
      <c r="J2711" s="21"/>
      <c r="K2711" s="21"/>
      <c r="L2711" s="21"/>
      <c r="M2711" s="21"/>
      <c r="N2711" s="21"/>
      <c r="O2711" s="21"/>
      <c r="P2711" s="21"/>
      <c r="Q2711" s="21"/>
      <c r="R2711" s="21"/>
      <c r="S2711" s="21"/>
    </row>
    <row r="2712" spans="9:19" customFormat="1" x14ac:dyDescent="0.2">
      <c r="I2712" s="21"/>
      <c r="J2712" s="21"/>
      <c r="K2712" s="21"/>
      <c r="L2712" s="21"/>
      <c r="M2712" s="21"/>
      <c r="N2712" s="21"/>
      <c r="O2712" s="21"/>
      <c r="P2712" s="21"/>
      <c r="Q2712" s="21"/>
      <c r="R2712" s="21"/>
      <c r="S2712" s="21"/>
    </row>
    <row r="2713" spans="9:19" customFormat="1" x14ac:dyDescent="0.2">
      <c r="I2713" s="21"/>
      <c r="J2713" s="21"/>
      <c r="K2713" s="21"/>
      <c r="L2713" s="21"/>
      <c r="M2713" s="21"/>
      <c r="N2713" s="21"/>
      <c r="O2713" s="21"/>
      <c r="P2713" s="21"/>
      <c r="Q2713" s="21"/>
      <c r="R2713" s="21"/>
      <c r="S2713" s="21"/>
    </row>
    <row r="2714" spans="9:19" customFormat="1" x14ac:dyDescent="0.2">
      <c r="I2714" s="21"/>
      <c r="J2714" s="21"/>
      <c r="K2714" s="21"/>
      <c r="L2714" s="21"/>
      <c r="M2714" s="21"/>
      <c r="N2714" s="21"/>
      <c r="O2714" s="21"/>
      <c r="P2714" s="21"/>
      <c r="Q2714" s="21"/>
      <c r="R2714" s="21"/>
      <c r="S2714" s="21"/>
    </row>
    <row r="2715" spans="9:19" customFormat="1" x14ac:dyDescent="0.2">
      <c r="I2715" s="21"/>
      <c r="J2715" s="21"/>
      <c r="K2715" s="21"/>
      <c r="L2715" s="21"/>
      <c r="M2715" s="21"/>
      <c r="N2715" s="21"/>
      <c r="O2715" s="21"/>
      <c r="P2715" s="21"/>
      <c r="Q2715" s="21"/>
      <c r="R2715" s="21"/>
      <c r="S2715" s="21"/>
    </row>
    <row r="2716" spans="9:19" customFormat="1" x14ac:dyDescent="0.2">
      <c r="I2716" s="21"/>
      <c r="J2716" s="21"/>
      <c r="K2716" s="21"/>
      <c r="L2716" s="21"/>
      <c r="M2716" s="21"/>
      <c r="N2716" s="21"/>
      <c r="O2716" s="21"/>
      <c r="P2716" s="21"/>
      <c r="Q2716" s="21"/>
      <c r="R2716" s="21"/>
      <c r="S2716" s="21"/>
    </row>
    <row r="2717" spans="9:19" customFormat="1" x14ac:dyDescent="0.2">
      <c r="I2717" s="21"/>
      <c r="J2717" s="21"/>
      <c r="K2717" s="21"/>
      <c r="L2717" s="21"/>
      <c r="M2717" s="21"/>
      <c r="N2717" s="21"/>
      <c r="O2717" s="21"/>
      <c r="P2717" s="21"/>
      <c r="Q2717" s="21"/>
      <c r="R2717" s="21"/>
      <c r="S2717" s="21"/>
    </row>
    <row r="2718" spans="9:19" customFormat="1" x14ac:dyDescent="0.2">
      <c r="I2718" s="21"/>
      <c r="J2718" s="21"/>
      <c r="K2718" s="21"/>
      <c r="L2718" s="21"/>
      <c r="M2718" s="21"/>
      <c r="N2718" s="21"/>
      <c r="O2718" s="21"/>
      <c r="P2718" s="21"/>
      <c r="Q2718" s="21"/>
      <c r="R2718" s="21"/>
      <c r="S2718" s="21"/>
    </row>
    <row r="2719" spans="9:19" customFormat="1" x14ac:dyDescent="0.2">
      <c r="I2719" s="21"/>
      <c r="J2719" s="21"/>
      <c r="K2719" s="21"/>
      <c r="L2719" s="21"/>
      <c r="M2719" s="21"/>
      <c r="N2719" s="21"/>
      <c r="O2719" s="21"/>
      <c r="P2719" s="21"/>
      <c r="Q2719" s="21"/>
      <c r="R2719" s="21"/>
      <c r="S2719" s="21"/>
    </row>
    <row r="2720" spans="9:19" customFormat="1" x14ac:dyDescent="0.2">
      <c r="I2720" s="21"/>
      <c r="J2720" s="21"/>
      <c r="K2720" s="21"/>
      <c r="L2720" s="21"/>
      <c r="M2720" s="21"/>
      <c r="N2720" s="21"/>
      <c r="O2720" s="21"/>
      <c r="P2720" s="21"/>
      <c r="Q2720" s="21"/>
      <c r="R2720" s="21"/>
      <c r="S2720" s="21"/>
    </row>
    <row r="2721" spans="9:19" customFormat="1" x14ac:dyDescent="0.2">
      <c r="I2721" s="21"/>
      <c r="J2721" s="21"/>
      <c r="K2721" s="21"/>
      <c r="L2721" s="21"/>
      <c r="M2721" s="21"/>
      <c r="N2721" s="21"/>
      <c r="O2721" s="21"/>
      <c r="P2721" s="21"/>
      <c r="Q2721" s="21"/>
      <c r="R2721" s="21"/>
      <c r="S2721" s="21"/>
    </row>
    <row r="2722" spans="9:19" customFormat="1" x14ac:dyDescent="0.2">
      <c r="I2722" s="21"/>
      <c r="J2722" s="21"/>
      <c r="K2722" s="21"/>
      <c r="L2722" s="21"/>
      <c r="M2722" s="21"/>
      <c r="N2722" s="21"/>
      <c r="O2722" s="21"/>
      <c r="P2722" s="21"/>
      <c r="Q2722" s="21"/>
      <c r="R2722" s="21"/>
      <c r="S2722" s="21"/>
    </row>
    <row r="2723" spans="9:19" customFormat="1" x14ac:dyDescent="0.2">
      <c r="I2723" s="21"/>
      <c r="J2723" s="21"/>
      <c r="K2723" s="21"/>
      <c r="L2723" s="21"/>
      <c r="M2723" s="21"/>
      <c r="N2723" s="21"/>
      <c r="O2723" s="21"/>
      <c r="P2723" s="21"/>
      <c r="Q2723" s="21"/>
      <c r="R2723" s="21"/>
      <c r="S2723" s="21"/>
    </row>
    <row r="2724" spans="9:19" customFormat="1" x14ac:dyDescent="0.2">
      <c r="I2724" s="21"/>
      <c r="J2724" s="21"/>
      <c r="K2724" s="21"/>
      <c r="L2724" s="21"/>
      <c r="M2724" s="21"/>
      <c r="N2724" s="21"/>
      <c r="O2724" s="21"/>
      <c r="P2724" s="21"/>
      <c r="Q2724" s="21"/>
      <c r="R2724" s="21"/>
      <c r="S2724" s="21"/>
    </row>
    <row r="2725" spans="9:19" customFormat="1" x14ac:dyDescent="0.2">
      <c r="I2725" s="21"/>
      <c r="J2725" s="21"/>
      <c r="K2725" s="21"/>
      <c r="L2725" s="21"/>
      <c r="M2725" s="21"/>
      <c r="N2725" s="21"/>
      <c r="O2725" s="21"/>
      <c r="P2725" s="21"/>
      <c r="Q2725" s="21"/>
      <c r="R2725" s="21"/>
      <c r="S2725" s="21"/>
    </row>
    <row r="2726" spans="9:19" customFormat="1" x14ac:dyDescent="0.2">
      <c r="I2726" s="21"/>
      <c r="J2726" s="21"/>
      <c r="K2726" s="21"/>
      <c r="L2726" s="21"/>
      <c r="M2726" s="21"/>
      <c r="N2726" s="21"/>
      <c r="O2726" s="21"/>
      <c r="P2726" s="21"/>
      <c r="Q2726" s="21"/>
      <c r="R2726" s="21"/>
      <c r="S2726" s="21"/>
    </row>
    <row r="2727" spans="9:19" customFormat="1" x14ac:dyDescent="0.2">
      <c r="I2727" s="21"/>
      <c r="J2727" s="21"/>
      <c r="K2727" s="21"/>
      <c r="L2727" s="21"/>
      <c r="M2727" s="21"/>
      <c r="N2727" s="21"/>
      <c r="O2727" s="21"/>
      <c r="P2727" s="21"/>
      <c r="Q2727" s="21"/>
      <c r="R2727" s="21"/>
      <c r="S2727" s="21"/>
    </row>
    <row r="2728" spans="9:19" customFormat="1" x14ac:dyDescent="0.2">
      <c r="I2728" s="21"/>
      <c r="J2728" s="21"/>
      <c r="K2728" s="21"/>
      <c r="L2728" s="21"/>
      <c r="M2728" s="21"/>
      <c r="N2728" s="21"/>
      <c r="O2728" s="21"/>
      <c r="P2728" s="21"/>
      <c r="Q2728" s="21"/>
      <c r="R2728" s="21"/>
      <c r="S2728" s="21"/>
    </row>
    <row r="2729" spans="9:19" customFormat="1" x14ac:dyDescent="0.2">
      <c r="I2729" s="21"/>
      <c r="J2729" s="21"/>
      <c r="K2729" s="21"/>
      <c r="L2729" s="21"/>
      <c r="M2729" s="21"/>
      <c r="N2729" s="21"/>
      <c r="O2729" s="21"/>
      <c r="P2729" s="21"/>
      <c r="Q2729" s="21"/>
      <c r="R2729" s="21"/>
      <c r="S2729" s="21"/>
    </row>
    <row r="2730" spans="9:19" customFormat="1" x14ac:dyDescent="0.2">
      <c r="I2730" s="21"/>
      <c r="J2730" s="21"/>
      <c r="K2730" s="21"/>
      <c r="L2730" s="21"/>
      <c r="M2730" s="21"/>
      <c r="N2730" s="21"/>
      <c r="O2730" s="21"/>
      <c r="P2730" s="21"/>
      <c r="Q2730" s="21"/>
      <c r="R2730" s="21"/>
      <c r="S2730" s="21"/>
    </row>
    <row r="2731" spans="9:19" customFormat="1" x14ac:dyDescent="0.2">
      <c r="I2731" s="21"/>
      <c r="J2731" s="21"/>
      <c r="K2731" s="21"/>
      <c r="L2731" s="21"/>
      <c r="M2731" s="21"/>
      <c r="N2731" s="21"/>
      <c r="O2731" s="21"/>
      <c r="P2731" s="21"/>
      <c r="Q2731" s="21"/>
      <c r="R2731" s="21"/>
      <c r="S2731" s="21"/>
    </row>
    <row r="2732" spans="9:19" customFormat="1" x14ac:dyDescent="0.2">
      <c r="I2732" s="21"/>
      <c r="J2732" s="21"/>
      <c r="K2732" s="21"/>
      <c r="L2732" s="21"/>
      <c r="M2732" s="21"/>
      <c r="N2732" s="21"/>
      <c r="O2732" s="21"/>
      <c r="P2732" s="21"/>
      <c r="Q2732" s="21"/>
      <c r="R2732" s="21"/>
      <c r="S2732" s="21"/>
    </row>
    <row r="2733" spans="9:19" customFormat="1" x14ac:dyDescent="0.2">
      <c r="I2733" s="21"/>
      <c r="J2733" s="21"/>
      <c r="K2733" s="21"/>
      <c r="L2733" s="21"/>
      <c r="M2733" s="21"/>
      <c r="N2733" s="21"/>
      <c r="O2733" s="21"/>
      <c r="P2733" s="21"/>
      <c r="Q2733" s="21"/>
      <c r="R2733" s="21"/>
      <c r="S2733" s="21"/>
    </row>
    <row r="2734" spans="9:19" customFormat="1" x14ac:dyDescent="0.2">
      <c r="I2734" s="21"/>
      <c r="J2734" s="21"/>
      <c r="K2734" s="21"/>
      <c r="L2734" s="21"/>
      <c r="M2734" s="21"/>
      <c r="N2734" s="21"/>
      <c r="O2734" s="21"/>
      <c r="P2734" s="21"/>
      <c r="Q2734" s="21"/>
      <c r="R2734" s="21"/>
      <c r="S2734" s="21"/>
    </row>
    <row r="2735" spans="9:19" customFormat="1" x14ac:dyDescent="0.2">
      <c r="I2735" s="21"/>
      <c r="J2735" s="21"/>
      <c r="K2735" s="21"/>
      <c r="L2735" s="21"/>
      <c r="M2735" s="21"/>
      <c r="N2735" s="21"/>
      <c r="O2735" s="21"/>
      <c r="P2735" s="21"/>
      <c r="Q2735" s="21"/>
      <c r="R2735" s="21"/>
      <c r="S2735" s="21"/>
    </row>
    <row r="2736" spans="9:19" customFormat="1" x14ac:dyDescent="0.2">
      <c r="I2736" s="21"/>
      <c r="J2736" s="21"/>
      <c r="K2736" s="21"/>
      <c r="L2736" s="21"/>
      <c r="M2736" s="21"/>
      <c r="N2736" s="21"/>
      <c r="O2736" s="21"/>
      <c r="P2736" s="21"/>
      <c r="Q2736" s="21"/>
      <c r="R2736" s="21"/>
      <c r="S2736" s="21"/>
    </row>
    <row r="2737" spans="9:19" customFormat="1" x14ac:dyDescent="0.2">
      <c r="I2737" s="21"/>
      <c r="J2737" s="21"/>
      <c r="K2737" s="21"/>
      <c r="L2737" s="21"/>
      <c r="M2737" s="21"/>
      <c r="N2737" s="21"/>
      <c r="O2737" s="21"/>
      <c r="P2737" s="21"/>
      <c r="Q2737" s="21"/>
      <c r="R2737" s="21"/>
      <c r="S2737" s="21"/>
    </row>
    <row r="2738" spans="9:19" customFormat="1" x14ac:dyDescent="0.2">
      <c r="I2738" s="21"/>
      <c r="J2738" s="21"/>
      <c r="K2738" s="21"/>
      <c r="L2738" s="21"/>
      <c r="M2738" s="21"/>
      <c r="N2738" s="21"/>
      <c r="O2738" s="21"/>
      <c r="P2738" s="21"/>
      <c r="Q2738" s="21"/>
      <c r="R2738" s="21"/>
      <c r="S2738" s="21"/>
    </row>
    <row r="2739" spans="9:19" customFormat="1" x14ac:dyDescent="0.2">
      <c r="I2739" s="21"/>
      <c r="J2739" s="21"/>
      <c r="K2739" s="21"/>
      <c r="L2739" s="21"/>
      <c r="M2739" s="21"/>
      <c r="N2739" s="21"/>
      <c r="O2739" s="21"/>
      <c r="P2739" s="21"/>
      <c r="Q2739" s="21"/>
      <c r="R2739" s="21"/>
      <c r="S2739" s="21"/>
    </row>
    <row r="2740" spans="9:19" customFormat="1" x14ac:dyDescent="0.2">
      <c r="I2740" s="21"/>
      <c r="J2740" s="21"/>
      <c r="K2740" s="21"/>
      <c r="L2740" s="21"/>
      <c r="M2740" s="21"/>
      <c r="N2740" s="21"/>
      <c r="O2740" s="21"/>
      <c r="P2740" s="21"/>
      <c r="Q2740" s="21"/>
      <c r="R2740" s="21"/>
      <c r="S2740" s="21"/>
    </row>
    <row r="2741" spans="9:19" customFormat="1" x14ac:dyDescent="0.2">
      <c r="I2741" s="21"/>
      <c r="J2741" s="21"/>
      <c r="K2741" s="21"/>
      <c r="L2741" s="21"/>
      <c r="M2741" s="21"/>
      <c r="N2741" s="21"/>
      <c r="O2741" s="21"/>
      <c r="P2741" s="21"/>
      <c r="Q2741" s="21"/>
      <c r="R2741" s="21"/>
      <c r="S2741" s="21"/>
    </row>
    <row r="2742" spans="9:19" customFormat="1" x14ac:dyDescent="0.2">
      <c r="I2742" s="21"/>
      <c r="J2742" s="21"/>
      <c r="K2742" s="21"/>
      <c r="L2742" s="21"/>
      <c r="M2742" s="21"/>
      <c r="N2742" s="21"/>
      <c r="O2742" s="21"/>
      <c r="P2742" s="21"/>
      <c r="Q2742" s="21"/>
      <c r="R2742" s="21"/>
      <c r="S2742" s="21"/>
    </row>
    <row r="2743" spans="9:19" customFormat="1" x14ac:dyDescent="0.2">
      <c r="I2743" s="21"/>
      <c r="J2743" s="21"/>
      <c r="K2743" s="21"/>
      <c r="L2743" s="21"/>
      <c r="M2743" s="21"/>
      <c r="N2743" s="21"/>
      <c r="O2743" s="21"/>
      <c r="P2743" s="21"/>
      <c r="Q2743" s="21"/>
      <c r="R2743" s="21"/>
      <c r="S2743" s="21"/>
    </row>
    <row r="2744" spans="9:19" customFormat="1" x14ac:dyDescent="0.2">
      <c r="I2744" s="21"/>
      <c r="J2744" s="21"/>
      <c r="K2744" s="21"/>
      <c r="L2744" s="21"/>
      <c r="M2744" s="21"/>
      <c r="N2744" s="21"/>
      <c r="O2744" s="21"/>
      <c r="P2744" s="21"/>
      <c r="Q2744" s="21"/>
      <c r="R2744" s="21"/>
      <c r="S2744" s="21"/>
    </row>
    <row r="2745" spans="9:19" customFormat="1" x14ac:dyDescent="0.2">
      <c r="I2745" s="21"/>
      <c r="J2745" s="21"/>
      <c r="K2745" s="21"/>
      <c r="L2745" s="21"/>
      <c r="M2745" s="21"/>
      <c r="N2745" s="21"/>
      <c r="O2745" s="21"/>
      <c r="P2745" s="21"/>
      <c r="Q2745" s="21"/>
      <c r="R2745" s="21"/>
      <c r="S2745" s="21"/>
    </row>
    <row r="2746" spans="9:19" customFormat="1" x14ac:dyDescent="0.2">
      <c r="I2746" s="21"/>
      <c r="J2746" s="21"/>
      <c r="K2746" s="21"/>
      <c r="L2746" s="21"/>
      <c r="M2746" s="21"/>
      <c r="N2746" s="21"/>
      <c r="O2746" s="21"/>
      <c r="P2746" s="21"/>
      <c r="Q2746" s="21"/>
      <c r="R2746" s="21"/>
      <c r="S2746" s="21"/>
    </row>
    <row r="2747" spans="9:19" customFormat="1" x14ac:dyDescent="0.2">
      <c r="I2747" s="21"/>
      <c r="J2747" s="21"/>
      <c r="K2747" s="21"/>
      <c r="L2747" s="21"/>
      <c r="M2747" s="21"/>
      <c r="N2747" s="21"/>
      <c r="O2747" s="21"/>
      <c r="P2747" s="21"/>
      <c r="Q2747" s="21"/>
      <c r="R2747" s="21"/>
      <c r="S2747" s="21"/>
    </row>
    <row r="2748" spans="9:19" customFormat="1" x14ac:dyDescent="0.2">
      <c r="I2748" s="21"/>
      <c r="J2748" s="21"/>
      <c r="K2748" s="21"/>
      <c r="L2748" s="21"/>
      <c r="M2748" s="21"/>
      <c r="N2748" s="21"/>
      <c r="O2748" s="21"/>
      <c r="P2748" s="21"/>
      <c r="Q2748" s="21"/>
      <c r="R2748" s="21"/>
      <c r="S2748" s="21"/>
    </row>
    <row r="2749" spans="9:19" customFormat="1" x14ac:dyDescent="0.2">
      <c r="I2749" s="21"/>
      <c r="J2749" s="21"/>
      <c r="K2749" s="21"/>
      <c r="L2749" s="21"/>
      <c r="M2749" s="21"/>
      <c r="N2749" s="21"/>
      <c r="O2749" s="21"/>
      <c r="P2749" s="21"/>
      <c r="Q2749" s="21"/>
      <c r="R2749" s="21"/>
      <c r="S2749" s="21"/>
    </row>
    <row r="2750" spans="9:19" customFormat="1" x14ac:dyDescent="0.2">
      <c r="I2750" s="21"/>
      <c r="J2750" s="21"/>
      <c r="K2750" s="21"/>
      <c r="L2750" s="21"/>
      <c r="M2750" s="21"/>
      <c r="N2750" s="21"/>
      <c r="O2750" s="21"/>
      <c r="P2750" s="21"/>
      <c r="Q2750" s="21"/>
      <c r="R2750" s="21"/>
      <c r="S2750" s="21"/>
    </row>
    <row r="2751" spans="9:19" customFormat="1" x14ac:dyDescent="0.2">
      <c r="I2751" s="21"/>
      <c r="J2751" s="21"/>
      <c r="K2751" s="21"/>
      <c r="L2751" s="21"/>
      <c r="M2751" s="21"/>
      <c r="N2751" s="21"/>
      <c r="O2751" s="21"/>
      <c r="P2751" s="21"/>
      <c r="Q2751" s="21"/>
      <c r="R2751" s="21"/>
      <c r="S2751" s="21"/>
    </row>
    <row r="2752" spans="9:19" customFormat="1" x14ac:dyDescent="0.2">
      <c r="I2752" s="21"/>
      <c r="J2752" s="21"/>
      <c r="K2752" s="21"/>
      <c r="L2752" s="21"/>
      <c r="M2752" s="21"/>
      <c r="N2752" s="21"/>
      <c r="O2752" s="21"/>
      <c r="P2752" s="21"/>
      <c r="Q2752" s="21"/>
      <c r="R2752" s="21"/>
      <c r="S2752" s="21"/>
    </row>
    <row r="2753" spans="9:19" customFormat="1" x14ac:dyDescent="0.2">
      <c r="I2753" s="21"/>
      <c r="J2753" s="21"/>
      <c r="K2753" s="21"/>
      <c r="L2753" s="21"/>
      <c r="M2753" s="21"/>
      <c r="N2753" s="21"/>
      <c r="O2753" s="21"/>
      <c r="P2753" s="21"/>
      <c r="Q2753" s="21"/>
      <c r="R2753" s="21"/>
      <c r="S2753" s="21"/>
    </row>
    <row r="2754" spans="9:19" customFormat="1" x14ac:dyDescent="0.2">
      <c r="I2754" s="21"/>
      <c r="J2754" s="21"/>
      <c r="K2754" s="21"/>
      <c r="L2754" s="21"/>
      <c r="M2754" s="21"/>
      <c r="N2754" s="21"/>
      <c r="O2754" s="21"/>
      <c r="P2754" s="21"/>
      <c r="Q2754" s="21"/>
      <c r="R2754" s="21"/>
      <c r="S2754" s="21"/>
    </row>
    <row r="2755" spans="9:19" customFormat="1" x14ac:dyDescent="0.2">
      <c r="I2755" s="21"/>
      <c r="J2755" s="21"/>
      <c r="K2755" s="21"/>
      <c r="L2755" s="21"/>
      <c r="M2755" s="21"/>
      <c r="N2755" s="21"/>
      <c r="O2755" s="21"/>
      <c r="P2755" s="21"/>
      <c r="Q2755" s="21"/>
      <c r="R2755" s="21"/>
      <c r="S2755" s="21"/>
    </row>
    <row r="2756" spans="9:19" customFormat="1" x14ac:dyDescent="0.2">
      <c r="I2756" s="21"/>
      <c r="J2756" s="21"/>
      <c r="K2756" s="21"/>
      <c r="L2756" s="21"/>
      <c r="M2756" s="21"/>
      <c r="N2756" s="21"/>
      <c r="O2756" s="21"/>
      <c r="P2756" s="21"/>
      <c r="Q2756" s="21"/>
      <c r="R2756" s="21"/>
      <c r="S2756" s="21"/>
    </row>
    <row r="2757" spans="9:19" customFormat="1" x14ac:dyDescent="0.2">
      <c r="I2757" s="21"/>
      <c r="J2757" s="21"/>
      <c r="K2757" s="21"/>
      <c r="L2757" s="21"/>
      <c r="M2757" s="21"/>
      <c r="N2757" s="21"/>
      <c r="O2757" s="21"/>
      <c r="P2757" s="21"/>
      <c r="Q2757" s="21"/>
      <c r="R2757" s="21"/>
      <c r="S2757" s="21"/>
    </row>
    <row r="2758" spans="9:19" customFormat="1" x14ac:dyDescent="0.2">
      <c r="I2758" s="21"/>
      <c r="J2758" s="21"/>
      <c r="K2758" s="21"/>
      <c r="L2758" s="21"/>
      <c r="M2758" s="21"/>
      <c r="N2758" s="21"/>
      <c r="O2758" s="21"/>
      <c r="P2758" s="21"/>
      <c r="Q2758" s="21"/>
      <c r="R2758" s="21"/>
      <c r="S2758" s="21"/>
    </row>
    <row r="2759" spans="9:19" customFormat="1" x14ac:dyDescent="0.2">
      <c r="I2759" s="21"/>
      <c r="J2759" s="21"/>
      <c r="K2759" s="21"/>
      <c r="L2759" s="21"/>
      <c r="M2759" s="21"/>
      <c r="N2759" s="21"/>
      <c r="O2759" s="21"/>
      <c r="P2759" s="21"/>
      <c r="Q2759" s="21"/>
      <c r="R2759" s="21"/>
      <c r="S2759" s="21"/>
    </row>
    <row r="2760" spans="9:19" customFormat="1" x14ac:dyDescent="0.2">
      <c r="I2760" s="21"/>
      <c r="J2760" s="21"/>
      <c r="K2760" s="21"/>
      <c r="L2760" s="21"/>
      <c r="M2760" s="21"/>
      <c r="N2760" s="21"/>
      <c r="O2760" s="21"/>
      <c r="P2760" s="21"/>
      <c r="Q2760" s="21"/>
      <c r="R2760" s="21"/>
      <c r="S2760" s="21"/>
    </row>
    <row r="2761" spans="9:19" customFormat="1" x14ac:dyDescent="0.2">
      <c r="I2761" s="21"/>
      <c r="J2761" s="21"/>
      <c r="K2761" s="21"/>
      <c r="L2761" s="21"/>
      <c r="M2761" s="21"/>
      <c r="N2761" s="21"/>
      <c r="O2761" s="21"/>
      <c r="P2761" s="21"/>
      <c r="Q2761" s="21"/>
      <c r="R2761" s="21"/>
      <c r="S2761" s="21"/>
    </row>
    <row r="2762" spans="9:19" customFormat="1" x14ac:dyDescent="0.2">
      <c r="I2762" s="21"/>
      <c r="J2762" s="21"/>
      <c r="K2762" s="21"/>
      <c r="L2762" s="21"/>
      <c r="M2762" s="21"/>
      <c r="N2762" s="21"/>
      <c r="O2762" s="21"/>
      <c r="P2762" s="21"/>
      <c r="Q2762" s="21"/>
      <c r="R2762" s="21"/>
      <c r="S2762" s="21"/>
    </row>
    <row r="2763" spans="9:19" customFormat="1" x14ac:dyDescent="0.2">
      <c r="I2763" s="21"/>
      <c r="J2763" s="21"/>
      <c r="K2763" s="21"/>
      <c r="L2763" s="21"/>
      <c r="M2763" s="21"/>
      <c r="N2763" s="21"/>
      <c r="O2763" s="21"/>
      <c r="P2763" s="21"/>
      <c r="Q2763" s="21"/>
      <c r="R2763" s="21"/>
      <c r="S2763" s="21"/>
    </row>
    <row r="2764" spans="9:19" customFormat="1" x14ac:dyDescent="0.2">
      <c r="I2764" s="21"/>
      <c r="J2764" s="21"/>
      <c r="K2764" s="21"/>
      <c r="L2764" s="21"/>
      <c r="M2764" s="21"/>
      <c r="N2764" s="21"/>
      <c r="O2764" s="21"/>
      <c r="P2764" s="21"/>
      <c r="Q2764" s="21"/>
      <c r="R2764" s="21"/>
      <c r="S2764" s="21"/>
    </row>
    <row r="2765" spans="9:19" customFormat="1" x14ac:dyDescent="0.2">
      <c r="I2765" s="21"/>
      <c r="J2765" s="21"/>
      <c r="K2765" s="21"/>
      <c r="L2765" s="21"/>
      <c r="M2765" s="21"/>
      <c r="N2765" s="21"/>
      <c r="O2765" s="21"/>
      <c r="P2765" s="21"/>
      <c r="Q2765" s="21"/>
      <c r="R2765" s="21"/>
      <c r="S2765" s="21"/>
    </row>
    <row r="2766" spans="9:19" customFormat="1" x14ac:dyDescent="0.2">
      <c r="I2766" s="21"/>
      <c r="J2766" s="21"/>
      <c r="K2766" s="21"/>
      <c r="L2766" s="21"/>
      <c r="M2766" s="21"/>
      <c r="N2766" s="21"/>
      <c r="O2766" s="21"/>
      <c r="P2766" s="21"/>
      <c r="Q2766" s="21"/>
      <c r="R2766" s="21"/>
      <c r="S2766" s="21"/>
    </row>
    <row r="2767" spans="9:19" customFormat="1" x14ac:dyDescent="0.2">
      <c r="I2767" s="21"/>
      <c r="J2767" s="21"/>
      <c r="K2767" s="21"/>
      <c r="L2767" s="21"/>
      <c r="M2767" s="21"/>
      <c r="N2767" s="21"/>
      <c r="O2767" s="21"/>
      <c r="P2767" s="21"/>
      <c r="Q2767" s="21"/>
      <c r="R2767" s="21"/>
      <c r="S2767" s="21"/>
    </row>
    <row r="2768" spans="9:19" customFormat="1" x14ac:dyDescent="0.2">
      <c r="I2768" s="21"/>
      <c r="J2768" s="21"/>
      <c r="K2768" s="21"/>
      <c r="L2768" s="21"/>
      <c r="M2768" s="21"/>
      <c r="N2768" s="21"/>
      <c r="O2768" s="21"/>
      <c r="P2768" s="21"/>
      <c r="Q2768" s="21"/>
      <c r="R2768" s="21"/>
      <c r="S2768" s="21"/>
    </row>
    <row r="2769" spans="9:19" customFormat="1" x14ac:dyDescent="0.2">
      <c r="I2769" s="21"/>
      <c r="J2769" s="21"/>
      <c r="K2769" s="21"/>
      <c r="L2769" s="21"/>
      <c r="M2769" s="21"/>
      <c r="N2769" s="21"/>
      <c r="O2769" s="21"/>
      <c r="P2769" s="21"/>
      <c r="Q2769" s="21"/>
      <c r="R2769" s="21"/>
      <c r="S2769" s="21"/>
    </row>
    <row r="2770" spans="9:19" customFormat="1" x14ac:dyDescent="0.2">
      <c r="I2770" s="21"/>
      <c r="J2770" s="21"/>
      <c r="K2770" s="21"/>
      <c r="L2770" s="21"/>
      <c r="M2770" s="21"/>
      <c r="N2770" s="21"/>
      <c r="O2770" s="21"/>
      <c r="P2770" s="21"/>
      <c r="Q2770" s="21"/>
      <c r="R2770" s="21"/>
      <c r="S2770" s="21"/>
    </row>
    <row r="2771" spans="9:19" customFormat="1" x14ac:dyDescent="0.2">
      <c r="I2771" s="21"/>
      <c r="J2771" s="21"/>
      <c r="K2771" s="21"/>
      <c r="L2771" s="21"/>
      <c r="M2771" s="21"/>
      <c r="N2771" s="21"/>
      <c r="O2771" s="21"/>
      <c r="P2771" s="21"/>
      <c r="Q2771" s="21"/>
      <c r="R2771" s="21"/>
      <c r="S2771" s="21"/>
    </row>
    <row r="2772" spans="9:19" customFormat="1" x14ac:dyDescent="0.2">
      <c r="I2772" s="21"/>
      <c r="J2772" s="21"/>
      <c r="K2772" s="21"/>
      <c r="L2772" s="21"/>
      <c r="M2772" s="21"/>
      <c r="N2772" s="21"/>
      <c r="O2772" s="21"/>
      <c r="P2772" s="21"/>
      <c r="Q2772" s="21"/>
      <c r="R2772" s="21"/>
      <c r="S2772" s="21"/>
    </row>
    <row r="2773" spans="9:19" customFormat="1" x14ac:dyDescent="0.2">
      <c r="I2773" s="21"/>
      <c r="J2773" s="21"/>
      <c r="K2773" s="21"/>
      <c r="L2773" s="21"/>
      <c r="M2773" s="21"/>
      <c r="N2773" s="21"/>
      <c r="O2773" s="21"/>
      <c r="P2773" s="21"/>
      <c r="Q2773" s="21"/>
      <c r="R2773" s="21"/>
      <c r="S2773" s="21"/>
    </row>
    <row r="2774" spans="9:19" customFormat="1" x14ac:dyDescent="0.2">
      <c r="I2774" s="21"/>
      <c r="J2774" s="21"/>
      <c r="K2774" s="21"/>
      <c r="L2774" s="21"/>
      <c r="M2774" s="21"/>
      <c r="N2774" s="21"/>
      <c r="O2774" s="21"/>
      <c r="P2774" s="21"/>
      <c r="Q2774" s="21"/>
      <c r="R2774" s="21"/>
      <c r="S2774" s="21"/>
    </row>
    <row r="2775" spans="9:19" customFormat="1" x14ac:dyDescent="0.2">
      <c r="I2775" s="21"/>
      <c r="J2775" s="21"/>
      <c r="K2775" s="21"/>
      <c r="L2775" s="21"/>
      <c r="M2775" s="21"/>
      <c r="N2775" s="21"/>
      <c r="O2775" s="21"/>
      <c r="P2775" s="21"/>
      <c r="Q2775" s="21"/>
      <c r="R2775" s="21"/>
      <c r="S2775" s="21"/>
    </row>
    <row r="2776" spans="9:19" customFormat="1" x14ac:dyDescent="0.2">
      <c r="I2776" s="21"/>
      <c r="J2776" s="21"/>
      <c r="K2776" s="21"/>
      <c r="L2776" s="21"/>
      <c r="M2776" s="21"/>
      <c r="N2776" s="21"/>
      <c r="O2776" s="21"/>
      <c r="P2776" s="21"/>
      <c r="Q2776" s="21"/>
      <c r="R2776" s="21"/>
      <c r="S2776" s="21"/>
    </row>
    <row r="2777" spans="9:19" customFormat="1" x14ac:dyDescent="0.2">
      <c r="I2777" s="21"/>
      <c r="J2777" s="21"/>
      <c r="K2777" s="21"/>
      <c r="L2777" s="21"/>
      <c r="M2777" s="21"/>
      <c r="N2777" s="21"/>
      <c r="O2777" s="21"/>
      <c r="P2777" s="21"/>
      <c r="Q2777" s="21"/>
      <c r="R2777" s="21"/>
      <c r="S2777" s="21"/>
    </row>
    <row r="2778" spans="9:19" customFormat="1" x14ac:dyDescent="0.2">
      <c r="I2778" s="21"/>
      <c r="J2778" s="21"/>
      <c r="K2778" s="21"/>
      <c r="L2778" s="21"/>
      <c r="M2778" s="21"/>
      <c r="N2778" s="21"/>
      <c r="O2778" s="21"/>
      <c r="P2778" s="21"/>
      <c r="Q2778" s="21"/>
      <c r="R2778" s="21"/>
      <c r="S2778" s="21"/>
    </row>
    <row r="2779" spans="9:19" customFormat="1" x14ac:dyDescent="0.2">
      <c r="I2779" s="21"/>
      <c r="J2779" s="21"/>
      <c r="K2779" s="21"/>
      <c r="L2779" s="21"/>
      <c r="M2779" s="21"/>
      <c r="N2779" s="21"/>
      <c r="O2779" s="21"/>
      <c r="P2779" s="21"/>
      <c r="Q2779" s="21"/>
      <c r="R2779" s="21"/>
      <c r="S2779" s="21"/>
    </row>
    <row r="2780" spans="9:19" customFormat="1" x14ac:dyDescent="0.2">
      <c r="I2780" s="21"/>
      <c r="J2780" s="21"/>
      <c r="K2780" s="21"/>
      <c r="L2780" s="21"/>
      <c r="M2780" s="21"/>
      <c r="N2780" s="21"/>
      <c r="O2780" s="21"/>
      <c r="P2780" s="21"/>
      <c r="Q2780" s="21"/>
      <c r="R2780" s="21"/>
      <c r="S2780" s="21"/>
    </row>
    <row r="2781" spans="9:19" customFormat="1" x14ac:dyDescent="0.2">
      <c r="I2781" s="21"/>
      <c r="J2781" s="21"/>
      <c r="K2781" s="21"/>
      <c r="L2781" s="21"/>
      <c r="M2781" s="21"/>
      <c r="N2781" s="21"/>
      <c r="O2781" s="21"/>
      <c r="P2781" s="21"/>
      <c r="Q2781" s="21"/>
      <c r="R2781" s="21"/>
      <c r="S2781" s="21"/>
    </row>
    <row r="2782" spans="9:19" customFormat="1" x14ac:dyDescent="0.2">
      <c r="I2782" s="21"/>
      <c r="J2782" s="21"/>
      <c r="K2782" s="21"/>
      <c r="L2782" s="21"/>
      <c r="M2782" s="21"/>
      <c r="N2782" s="21"/>
      <c r="O2782" s="21"/>
      <c r="P2782" s="21"/>
      <c r="Q2782" s="21"/>
      <c r="R2782" s="21"/>
      <c r="S2782" s="21"/>
    </row>
    <row r="2783" spans="9:19" customFormat="1" x14ac:dyDescent="0.2">
      <c r="I2783" s="21"/>
      <c r="J2783" s="21"/>
      <c r="K2783" s="21"/>
      <c r="L2783" s="21"/>
      <c r="M2783" s="21"/>
      <c r="N2783" s="21"/>
      <c r="O2783" s="21"/>
      <c r="P2783" s="21"/>
      <c r="Q2783" s="21"/>
      <c r="R2783" s="21"/>
      <c r="S2783" s="21"/>
    </row>
    <row r="2784" spans="9:19" customFormat="1" x14ac:dyDescent="0.2">
      <c r="I2784" s="21"/>
      <c r="J2784" s="21"/>
      <c r="K2784" s="21"/>
      <c r="L2784" s="21"/>
      <c r="M2784" s="21"/>
      <c r="N2784" s="21"/>
      <c r="O2784" s="21"/>
      <c r="P2784" s="21"/>
      <c r="Q2784" s="21"/>
      <c r="R2784" s="21"/>
      <c r="S2784" s="21"/>
    </row>
    <row r="2785" spans="9:19" customFormat="1" x14ac:dyDescent="0.2">
      <c r="I2785" s="21"/>
      <c r="J2785" s="21"/>
      <c r="K2785" s="21"/>
      <c r="L2785" s="21"/>
      <c r="M2785" s="21"/>
      <c r="N2785" s="21"/>
      <c r="O2785" s="21"/>
      <c r="P2785" s="21"/>
      <c r="Q2785" s="21"/>
      <c r="R2785" s="21"/>
      <c r="S2785" s="21"/>
    </row>
    <row r="2786" spans="9:19" customFormat="1" x14ac:dyDescent="0.2">
      <c r="I2786" s="21"/>
      <c r="J2786" s="21"/>
      <c r="K2786" s="21"/>
      <c r="L2786" s="21"/>
      <c r="M2786" s="21"/>
      <c r="N2786" s="21"/>
      <c r="O2786" s="21"/>
      <c r="P2786" s="21"/>
      <c r="Q2786" s="21"/>
      <c r="R2786" s="21"/>
      <c r="S2786" s="21"/>
    </row>
    <row r="2787" spans="9:19" customFormat="1" x14ac:dyDescent="0.2">
      <c r="I2787" s="21"/>
      <c r="J2787" s="21"/>
      <c r="K2787" s="21"/>
      <c r="L2787" s="21"/>
      <c r="M2787" s="21"/>
      <c r="N2787" s="21"/>
      <c r="O2787" s="21"/>
      <c r="P2787" s="21"/>
      <c r="Q2787" s="21"/>
      <c r="R2787" s="21"/>
      <c r="S2787" s="21"/>
    </row>
    <row r="2788" spans="9:19" customFormat="1" x14ac:dyDescent="0.2">
      <c r="I2788" s="21"/>
      <c r="J2788" s="21"/>
      <c r="K2788" s="21"/>
      <c r="L2788" s="21"/>
      <c r="M2788" s="21"/>
      <c r="N2788" s="21"/>
      <c r="O2788" s="21"/>
      <c r="P2788" s="21"/>
      <c r="Q2788" s="21"/>
      <c r="R2788" s="21"/>
      <c r="S2788" s="21"/>
    </row>
    <row r="2789" spans="9:19" customFormat="1" x14ac:dyDescent="0.2">
      <c r="I2789" s="21"/>
      <c r="J2789" s="21"/>
      <c r="K2789" s="21"/>
      <c r="L2789" s="21"/>
      <c r="M2789" s="21"/>
      <c r="N2789" s="21"/>
      <c r="O2789" s="21"/>
      <c r="P2789" s="21"/>
      <c r="Q2789" s="21"/>
      <c r="R2789" s="21"/>
      <c r="S2789" s="21"/>
    </row>
    <row r="2790" spans="9:19" customFormat="1" x14ac:dyDescent="0.2">
      <c r="I2790" s="21"/>
      <c r="J2790" s="21"/>
      <c r="K2790" s="21"/>
      <c r="L2790" s="21"/>
      <c r="M2790" s="21"/>
      <c r="N2790" s="21"/>
      <c r="O2790" s="21"/>
      <c r="P2790" s="21"/>
      <c r="Q2790" s="21"/>
      <c r="R2790" s="21"/>
      <c r="S2790" s="21"/>
    </row>
    <row r="2791" spans="9:19" customFormat="1" x14ac:dyDescent="0.2">
      <c r="I2791" s="21"/>
      <c r="J2791" s="21"/>
      <c r="K2791" s="21"/>
      <c r="L2791" s="21"/>
      <c r="M2791" s="21"/>
      <c r="N2791" s="21"/>
      <c r="O2791" s="21"/>
      <c r="P2791" s="21"/>
      <c r="Q2791" s="21"/>
      <c r="R2791" s="21"/>
      <c r="S2791" s="21"/>
    </row>
    <row r="2792" spans="9:19" customFormat="1" x14ac:dyDescent="0.2">
      <c r="I2792" s="21"/>
      <c r="J2792" s="21"/>
      <c r="K2792" s="21"/>
      <c r="L2792" s="21"/>
      <c r="M2792" s="21"/>
      <c r="N2792" s="21"/>
      <c r="O2792" s="21"/>
      <c r="P2792" s="21"/>
      <c r="Q2792" s="21"/>
      <c r="R2792" s="21"/>
      <c r="S2792" s="21"/>
    </row>
    <row r="2793" spans="9:19" customFormat="1" x14ac:dyDescent="0.2">
      <c r="I2793" s="21"/>
      <c r="J2793" s="21"/>
      <c r="K2793" s="21"/>
      <c r="L2793" s="21"/>
      <c r="M2793" s="21"/>
      <c r="N2793" s="21"/>
      <c r="O2793" s="21"/>
      <c r="P2793" s="21"/>
      <c r="Q2793" s="21"/>
      <c r="R2793" s="21"/>
      <c r="S2793" s="21"/>
    </row>
    <row r="2794" spans="9:19" customFormat="1" x14ac:dyDescent="0.2">
      <c r="I2794" s="21"/>
      <c r="J2794" s="21"/>
      <c r="K2794" s="21"/>
      <c r="L2794" s="21"/>
      <c r="M2794" s="21"/>
      <c r="N2794" s="21"/>
      <c r="O2794" s="21"/>
      <c r="P2794" s="21"/>
      <c r="Q2794" s="21"/>
      <c r="R2794" s="21"/>
      <c r="S2794" s="21"/>
    </row>
    <row r="2795" spans="9:19" customFormat="1" x14ac:dyDescent="0.2">
      <c r="I2795" s="21"/>
      <c r="J2795" s="21"/>
      <c r="K2795" s="21"/>
      <c r="L2795" s="21"/>
      <c r="M2795" s="21"/>
      <c r="N2795" s="21"/>
      <c r="O2795" s="21"/>
      <c r="P2795" s="21"/>
      <c r="Q2795" s="21"/>
      <c r="R2795" s="21"/>
      <c r="S2795" s="21"/>
    </row>
    <row r="2796" spans="9:19" customFormat="1" x14ac:dyDescent="0.2">
      <c r="I2796" s="21"/>
      <c r="J2796" s="21"/>
      <c r="K2796" s="21"/>
      <c r="L2796" s="21"/>
      <c r="M2796" s="21"/>
      <c r="N2796" s="21"/>
      <c r="O2796" s="21"/>
      <c r="P2796" s="21"/>
      <c r="Q2796" s="21"/>
      <c r="R2796" s="21"/>
      <c r="S2796" s="21"/>
    </row>
    <row r="2797" spans="9:19" customFormat="1" x14ac:dyDescent="0.2">
      <c r="I2797" s="21"/>
      <c r="J2797" s="21"/>
      <c r="K2797" s="21"/>
      <c r="L2797" s="21"/>
      <c r="M2797" s="21"/>
      <c r="N2797" s="21"/>
      <c r="O2797" s="21"/>
      <c r="P2797" s="21"/>
      <c r="Q2797" s="21"/>
      <c r="R2797" s="21"/>
      <c r="S2797" s="21"/>
    </row>
    <row r="2798" spans="9:19" customFormat="1" x14ac:dyDescent="0.2">
      <c r="I2798" s="21"/>
      <c r="J2798" s="21"/>
      <c r="K2798" s="21"/>
      <c r="L2798" s="21"/>
      <c r="M2798" s="21"/>
      <c r="N2798" s="21"/>
      <c r="O2798" s="21"/>
      <c r="P2798" s="21"/>
      <c r="Q2798" s="21"/>
      <c r="R2798" s="21"/>
      <c r="S2798" s="21"/>
    </row>
    <row r="2799" spans="9:19" customFormat="1" x14ac:dyDescent="0.2">
      <c r="I2799" s="21"/>
      <c r="J2799" s="21"/>
      <c r="K2799" s="21"/>
      <c r="L2799" s="21"/>
      <c r="M2799" s="21"/>
      <c r="N2799" s="21"/>
      <c r="O2799" s="21"/>
      <c r="P2799" s="21"/>
      <c r="Q2799" s="21"/>
      <c r="R2799" s="21"/>
      <c r="S2799" s="21"/>
    </row>
    <row r="2800" spans="9:19" customFormat="1" x14ac:dyDescent="0.2">
      <c r="I2800" s="21"/>
      <c r="J2800" s="21"/>
      <c r="K2800" s="21"/>
      <c r="L2800" s="21"/>
      <c r="M2800" s="21"/>
      <c r="N2800" s="21"/>
      <c r="O2800" s="21"/>
      <c r="P2800" s="21"/>
      <c r="Q2800" s="21"/>
      <c r="R2800" s="21"/>
      <c r="S2800" s="21"/>
    </row>
    <row r="2801" spans="9:19" customFormat="1" x14ac:dyDescent="0.2">
      <c r="I2801" s="21"/>
      <c r="J2801" s="21"/>
      <c r="K2801" s="21"/>
      <c r="L2801" s="21"/>
      <c r="M2801" s="21"/>
      <c r="N2801" s="21"/>
      <c r="O2801" s="21"/>
      <c r="P2801" s="21"/>
      <c r="Q2801" s="21"/>
      <c r="R2801" s="21"/>
      <c r="S2801" s="21"/>
    </row>
    <row r="2802" spans="9:19" customFormat="1" x14ac:dyDescent="0.2">
      <c r="I2802" s="21"/>
      <c r="J2802" s="21"/>
      <c r="K2802" s="21"/>
      <c r="L2802" s="21"/>
      <c r="M2802" s="21"/>
      <c r="N2802" s="21"/>
      <c r="O2802" s="21"/>
      <c r="P2802" s="21"/>
      <c r="Q2802" s="21"/>
      <c r="R2802" s="21"/>
      <c r="S2802" s="21"/>
    </row>
    <row r="2803" spans="9:19" customFormat="1" x14ac:dyDescent="0.2">
      <c r="I2803" s="21"/>
      <c r="J2803" s="21"/>
      <c r="K2803" s="21"/>
      <c r="L2803" s="21"/>
      <c r="M2803" s="21"/>
      <c r="N2803" s="21"/>
      <c r="O2803" s="21"/>
      <c r="P2803" s="21"/>
      <c r="Q2803" s="21"/>
      <c r="R2803" s="21"/>
      <c r="S2803" s="21"/>
    </row>
    <row r="2804" spans="9:19" customFormat="1" x14ac:dyDescent="0.2">
      <c r="I2804" s="21"/>
      <c r="J2804" s="21"/>
      <c r="K2804" s="21"/>
      <c r="L2804" s="21"/>
      <c r="M2804" s="21"/>
      <c r="N2804" s="21"/>
      <c r="O2804" s="21"/>
      <c r="P2804" s="21"/>
      <c r="Q2804" s="21"/>
      <c r="R2804" s="21"/>
      <c r="S2804" s="21"/>
    </row>
    <row r="2805" spans="9:19" customFormat="1" x14ac:dyDescent="0.2">
      <c r="I2805" s="21"/>
      <c r="J2805" s="21"/>
      <c r="K2805" s="21"/>
      <c r="L2805" s="21"/>
      <c r="M2805" s="21"/>
      <c r="N2805" s="21"/>
      <c r="O2805" s="21"/>
      <c r="P2805" s="21"/>
      <c r="Q2805" s="21"/>
      <c r="R2805" s="21"/>
      <c r="S2805" s="21"/>
    </row>
    <row r="2806" spans="9:19" customFormat="1" x14ac:dyDescent="0.2">
      <c r="I2806" s="21"/>
      <c r="J2806" s="21"/>
      <c r="K2806" s="21"/>
      <c r="L2806" s="21"/>
      <c r="M2806" s="21"/>
      <c r="N2806" s="21"/>
      <c r="O2806" s="21"/>
      <c r="P2806" s="21"/>
      <c r="Q2806" s="21"/>
      <c r="R2806" s="21"/>
      <c r="S2806" s="21"/>
    </row>
    <row r="2807" spans="9:19" customFormat="1" x14ac:dyDescent="0.2">
      <c r="I2807" s="21"/>
      <c r="J2807" s="21"/>
      <c r="K2807" s="21"/>
      <c r="L2807" s="21"/>
      <c r="M2807" s="21"/>
      <c r="N2807" s="21"/>
      <c r="O2807" s="21"/>
      <c r="P2807" s="21"/>
      <c r="Q2807" s="21"/>
      <c r="R2807" s="21"/>
      <c r="S2807" s="21"/>
    </row>
    <row r="2808" spans="9:19" customFormat="1" x14ac:dyDescent="0.2">
      <c r="I2808" s="21"/>
      <c r="J2808" s="21"/>
      <c r="K2808" s="21"/>
      <c r="L2808" s="21"/>
      <c r="M2808" s="21"/>
      <c r="N2808" s="21"/>
      <c r="O2808" s="21"/>
      <c r="P2808" s="21"/>
      <c r="Q2808" s="21"/>
      <c r="R2808" s="21"/>
      <c r="S2808" s="21"/>
    </row>
    <row r="2809" spans="9:19" customFormat="1" x14ac:dyDescent="0.2">
      <c r="I2809" s="21"/>
      <c r="J2809" s="21"/>
      <c r="K2809" s="21"/>
      <c r="L2809" s="21"/>
      <c r="M2809" s="21"/>
      <c r="N2809" s="21"/>
      <c r="O2809" s="21"/>
      <c r="P2809" s="21"/>
      <c r="Q2809" s="21"/>
      <c r="R2809" s="21"/>
      <c r="S2809" s="21"/>
    </row>
    <row r="2810" spans="9:19" customFormat="1" x14ac:dyDescent="0.2">
      <c r="I2810" s="21"/>
      <c r="J2810" s="21"/>
      <c r="K2810" s="21"/>
      <c r="L2810" s="21"/>
      <c r="M2810" s="21"/>
      <c r="N2810" s="21"/>
      <c r="O2810" s="21"/>
      <c r="P2810" s="21"/>
      <c r="Q2810" s="21"/>
      <c r="R2810" s="21"/>
      <c r="S2810" s="21"/>
    </row>
    <row r="2811" spans="9:19" customFormat="1" x14ac:dyDescent="0.2">
      <c r="I2811" s="21"/>
      <c r="J2811" s="21"/>
      <c r="K2811" s="21"/>
      <c r="L2811" s="21"/>
      <c r="M2811" s="21"/>
      <c r="N2811" s="21"/>
      <c r="O2811" s="21"/>
      <c r="P2811" s="21"/>
      <c r="Q2811" s="21"/>
      <c r="R2811" s="21"/>
      <c r="S2811" s="21"/>
    </row>
    <row r="2812" spans="9:19" customFormat="1" x14ac:dyDescent="0.2">
      <c r="I2812" s="21"/>
      <c r="J2812" s="21"/>
      <c r="K2812" s="21"/>
      <c r="L2812" s="21"/>
      <c r="M2812" s="21"/>
      <c r="N2812" s="21"/>
      <c r="O2812" s="21"/>
      <c r="P2812" s="21"/>
      <c r="Q2812" s="21"/>
      <c r="R2812" s="21"/>
      <c r="S2812" s="21"/>
    </row>
    <row r="2813" spans="9:19" customFormat="1" x14ac:dyDescent="0.2">
      <c r="I2813" s="21"/>
      <c r="J2813" s="21"/>
      <c r="K2813" s="21"/>
      <c r="L2813" s="21"/>
      <c r="M2813" s="21"/>
      <c r="N2813" s="21"/>
      <c r="O2813" s="21"/>
      <c r="P2813" s="21"/>
      <c r="Q2813" s="21"/>
      <c r="R2813" s="21"/>
      <c r="S2813" s="21"/>
    </row>
    <row r="2814" spans="9:19" customFormat="1" x14ac:dyDescent="0.2">
      <c r="I2814" s="21"/>
      <c r="J2814" s="21"/>
      <c r="K2814" s="21"/>
      <c r="L2814" s="21"/>
      <c r="M2814" s="21"/>
      <c r="N2814" s="21"/>
      <c r="O2814" s="21"/>
      <c r="P2814" s="21"/>
      <c r="Q2814" s="21"/>
      <c r="R2814" s="21"/>
      <c r="S2814" s="21"/>
    </row>
    <row r="2815" spans="9:19" customFormat="1" x14ac:dyDescent="0.2">
      <c r="I2815" s="21"/>
      <c r="J2815" s="21"/>
      <c r="K2815" s="21"/>
      <c r="L2815" s="21"/>
      <c r="M2815" s="21"/>
      <c r="N2815" s="21"/>
      <c r="O2815" s="21"/>
      <c r="P2815" s="21"/>
      <c r="Q2815" s="21"/>
      <c r="R2815" s="21"/>
      <c r="S2815" s="21"/>
    </row>
    <row r="2816" spans="9:19" customFormat="1" x14ac:dyDescent="0.2">
      <c r="I2816" s="21"/>
      <c r="J2816" s="21"/>
      <c r="K2816" s="21"/>
      <c r="L2816" s="21"/>
      <c r="M2816" s="21"/>
      <c r="N2816" s="21"/>
      <c r="O2816" s="21"/>
      <c r="P2816" s="21"/>
      <c r="Q2816" s="21"/>
      <c r="R2816" s="21"/>
      <c r="S2816" s="21"/>
    </row>
    <row r="2817" spans="9:19" customFormat="1" x14ac:dyDescent="0.2">
      <c r="I2817" s="21"/>
      <c r="J2817" s="21"/>
      <c r="K2817" s="21"/>
      <c r="L2817" s="21"/>
      <c r="M2817" s="21"/>
      <c r="N2817" s="21"/>
      <c r="O2817" s="21"/>
      <c r="P2817" s="21"/>
      <c r="Q2817" s="21"/>
      <c r="R2817" s="21"/>
      <c r="S2817" s="21"/>
    </row>
    <row r="2818" spans="9:19" customFormat="1" x14ac:dyDescent="0.2">
      <c r="I2818" s="21"/>
      <c r="J2818" s="21"/>
      <c r="K2818" s="21"/>
      <c r="L2818" s="21"/>
      <c r="M2818" s="21"/>
      <c r="N2818" s="21"/>
      <c r="O2818" s="21"/>
      <c r="P2818" s="21"/>
      <c r="Q2818" s="21"/>
      <c r="R2818" s="21"/>
      <c r="S2818" s="21"/>
    </row>
    <row r="2819" spans="9:19" customFormat="1" x14ac:dyDescent="0.2">
      <c r="I2819" s="21"/>
      <c r="J2819" s="21"/>
      <c r="K2819" s="21"/>
      <c r="L2819" s="21"/>
      <c r="M2819" s="21"/>
      <c r="N2819" s="21"/>
      <c r="O2819" s="21"/>
      <c r="P2819" s="21"/>
      <c r="Q2819" s="21"/>
      <c r="R2819" s="21"/>
      <c r="S2819" s="21"/>
    </row>
    <row r="2820" spans="9:19" customFormat="1" x14ac:dyDescent="0.2">
      <c r="I2820" s="21"/>
      <c r="J2820" s="21"/>
      <c r="K2820" s="21"/>
      <c r="L2820" s="21"/>
      <c r="M2820" s="21"/>
      <c r="N2820" s="21"/>
      <c r="O2820" s="21"/>
      <c r="P2820" s="21"/>
      <c r="Q2820" s="21"/>
      <c r="R2820" s="21"/>
      <c r="S2820" s="21"/>
    </row>
    <row r="2821" spans="9:19" customFormat="1" x14ac:dyDescent="0.2">
      <c r="I2821" s="21"/>
      <c r="J2821" s="21"/>
      <c r="K2821" s="21"/>
      <c r="L2821" s="21"/>
      <c r="M2821" s="21"/>
      <c r="N2821" s="21"/>
      <c r="O2821" s="21"/>
      <c r="P2821" s="21"/>
      <c r="Q2821" s="21"/>
      <c r="R2821" s="21"/>
      <c r="S2821" s="21"/>
    </row>
    <row r="2822" spans="9:19" customFormat="1" x14ac:dyDescent="0.2">
      <c r="I2822" s="21"/>
      <c r="J2822" s="21"/>
      <c r="K2822" s="21"/>
      <c r="L2822" s="21"/>
      <c r="M2822" s="21"/>
      <c r="N2822" s="21"/>
      <c r="O2822" s="21"/>
      <c r="P2822" s="21"/>
      <c r="Q2822" s="21"/>
      <c r="R2822" s="21"/>
      <c r="S2822" s="21"/>
    </row>
    <row r="2823" spans="9:19" customFormat="1" x14ac:dyDescent="0.2">
      <c r="I2823" s="21"/>
      <c r="J2823" s="21"/>
      <c r="K2823" s="21"/>
      <c r="L2823" s="21"/>
      <c r="M2823" s="21"/>
      <c r="N2823" s="21"/>
      <c r="O2823" s="21"/>
      <c r="P2823" s="21"/>
      <c r="Q2823" s="21"/>
      <c r="R2823" s="21"/>
      <c r="S2823" s="21"/>
    </row>
    <row r="2824" spans="9:19" customFormat="1" x14ac:dyDescent="0.2">
      <c r="I2824" s="21"/>
      <c r="J2824" s="21"/>
      <c r="K2824" s="21"/>
      <c r="L2824" s="21"/>
      <c r="M2824" s="21"/>
      <c r="N2824" s="21"/>
      <c r="O2824" s="21"/>
      <c r="P2824" s="21"/>
      <c r="Q2824" s="21"/>
      <c r="R2824" s="21"/>
      <c r="S2824" s="21"/>
    </row>
    <row r="2825" spans="9:19" customFormat="1" x14ac:dyDescent="0.2">
      <c r="I2825" s="21"/>
      <c r="J2825" s="21"/>
      <c r="K2825" s="21"/>
      <c r="L2825" s="21"/>
      <c r="M2825" s="21"/>
      <c r="N2825" s="21"/>
      <c r="O2825" s="21"/>
      <c r="P2825" s="21"/>
      <c r="Q2825" s="21"/>
      <c r="R2825" s="21"/>
      <c r="S2825" s="21"/>
    </row>
    <row r="2826" spans="9:19" customFormat="1" x14ac:dyDescent="0.2">
      <c r="I2826" s="21"/>
      <c r="J2826" s="21"/>
      <c r="K2826" s="21"/>
      <c r="L2826" s="21"/>
      <c r="M2826" s="21"/>
      <c r="N2826" s="21"/>
      <c r="O2826" s="21"/>
      <c r="P2826" s="21"/>
      <c r="Q2826" s="21"/>
      <c r="R2826" s="21"/>
      <c r="S2826" s="21"/>
    </row>
    <row r="2827" spans="9:19" customFormat="1" x14ac:dyDescent="0.2">
      <c r="I2827" s="21"/>
      <c r="J2827" s="21"/>
      <c r="K2827" s="21"/>
      <c r="L2827" s="21"/>
      <c r="M2827" s="21"/>
      <c r="N2827" s="21"/>
      <c r="O2827" s="21"/>
      <c r="P2827" s="21"/>
      <c r="Q2827" s="21"/>
      <c r="R2827" s="21"/>
      <c r="S2827" s="21"/>
    </row>
    <row r="2828" spans="9:19" customFormat="1" x14ac:dyDescent="0.2">
      <c r="I2828" s="21"/>
      <c r="J2828" s="21"/>
      <c r="K2828" s="21"/>
      <c r="L2828" s="21"/>
      <c r="M2828" s="21"/>
      <c r="N2828" s="21"/>
      <c r="O2828" s="21"/>
      <c r="P2828" s="21"/>
      <c r="Q2828" s="21"/>
      <c r="R2828" s="21"/>
      <c r="S2828" s="21"/>
    </row>
    <row r="2829" spans="9:19" customFormat="1" x14ac:dyDescent="0.2">
      <c r="I2829" s="21"/>
      <c r="J2829" s="21"/>
      <c r="K2829" s="21"/>
      <c r="L2829" s="21"/>
      <c r="M2829" s="21"/>
      <c r="N2829" s="21"/>
      <c r="O2829" s="21"/>
      <c r="P2829" s="21"/>
      <c r="Q2829" s="21"/>
      <c r="R2829" s="21"/>
      <c r="S2829" s="21"/>
    </row>
    <row r="2830" spans="9:19" customFormat="1" x14ac:dyDescent="0.2">
      <c r="I2830" s="21"/>
      <c r="J2830" s="21"/>
      <c r="K2830" s="21"/>
      <c r="L2830" s="21"/>
      <c r="M2830" s="21"/>
      <c r="N2830" s="21"/>
      <c r="O2830" s="21"/>
      <c r="P2830" s="21"/>
      <c r="Q2830" s="21"/>
      <c r="R2830" s="21"/>
      <c r="S2830" s="21"/>
    </row>
    <row r="2831" spans="9:19" customFormat="1" x14ac:dyDescent="0.2">
      <c r="I2831" s="21"/>
      <c r="J2831" s="21"/>
      <c r="K2831" s="21"/>
      <c r="L2831" s="21"/>
      <c r="M2831" s="21"/>
      <c r="N2831" s="21"/>
      <c r="O2831" s="21"/>
      <c r="P2831" s="21"/>
      <c r="Q2831" s="21"/>
      <c r="R2831" s="21"/>
      <c r="S2831" s="21"/>
    </row>
    <row r="2832" spans="9:19" customFormat="1" x14ac:dyDescent="0.2">
      <c r="I2832" s="21"/>
      <c r="J2832" s="21"/>
      <c r="K2832" s="21"/>
      <c r="L2832" s="21"/>
      <c r="M2832" s="21"/>
      <c r="N2832" s="21"/>
      <c r="O2832" s="21"/>
      <c r="P2832" s="21"/>
      <c r="Q2832" s="21"/>
      <c r="R2832" s="21"/>
      <c r="S2832" s="21"/>
    </row>
    <row r="2833" spans="9:19" customFormat="1" x14ac:dyDescent="0.2">
      <c r="I2833" s="21"/>
      <c r="J2833" s="21"/>
      <c r="K2833" s="21"/>
      <c r="L2833" s="21"/>
      <c r="M2833" s="21"/>
      <c r="N2833" s="21"/>
      <c r="O2833" s="21"/>
      <c r="P2833" s="21"/>
      <c r="Q2833" s="21"/>
      <c r="R2833" s="21"/>
      <c r="S2833" s="21"/>
    </row>
    <row r="2834" spans="9:19" customFormat="1" x14ac:dyDescent="0.2">
      <c r="I2834" s="21"/>
      <c r="J2834" s="21"/>
      <c r="K2834" s="21"/>
      <c r="L2834" s="21"/>
      <c r="M2834" s="21"/>
      <c r="N2834" s="21"/>
      <c r="O2834" s="21"/>
      <c r="P2834" s="21"/>
      <c r="Q2834" s="21"/>
      <c r="R2834" s="21"/>
      <c r="S2834" s="21"/>
    </row>
    <row r="2835" spans="9:19" customFormat="1" x14ac:dyDescent="0.2">
      <c r="I2835" s="21"/>
      <c r="J2835" s="21"/>
      <c r="K2835" s="21"/>
      <c r="L2835" s="21"/>
      <c r="M2835" s="21"/>
      <c r="N2835" s="21"/>
      <c r="O2835" s="21"/>
      <c r="P2835" s="21"/>
      <c r="Q2835" s="21"/>
      <c r="R2835" s="21"/>
      <c r="S2835" s="21"/>
    </row>
    <row r="2836" spans="9:19" customFormat="1" x14ac:dyDescent="0.2">
      <c r="I2836" s="21"/>
      <c r="J2836" s="21"/>
      <c r="K2836" s="21"/>
      <c r="L2836" s="21"/>
      <c r="M2836" s="21"/>
      <c r="N2836" s="21"/>
      <c r="O2836" s="21"/>
      <c r="P2836" s="21"/>
      <c r="Q2836" s="21"/>
      <c r="R2836" s="21"/>
      <c r="S2836" s="21"/>
    </row>
    <row r="2837" spans="9:19" customFormat="1" x14ac:dyDescent="0.2">
      <c r="I2837" s="21"/>
      <c r="J2837" s="21"/>
      <c r="K2837" s="21"/>
      <c r="L2837" s="21"/>
      <c r="M2837" s="21"/>
      <c r="N2837" s="21"/>
      <c r="O2837" s="21"/>
      <c r="P2837" s="21"/>
      <c r="Q2837" s="21"/>
      <c r="R2837" s="21"/>
      <c r="S2837" s="21"/>
    </row>
    <row r="2838" spans="9:19" customFormat="1" x14ac:dyDescent="0.2">
      <c r="I2838" s="21"/>
      <c r="J2838" s="21"/>
      <c r="K2838" s="21"/>
      <c r="L2838" s="21"/>
      <c r="M2838" s="21"/>
      <c r="N2838" s="21"/>
      <c r="O2838" s="21"/>
      <c r="P2838" s="21"/>
      <c r="Q2838" s="21"/>
      <c r="R2838" s="21"/>
      <c r="S2838" s="21"/>
    </row>
    <row r="2839" spans="9:19" customFormat="1" x14ac:dyDescent="0.2">
      <c r="I2839" s="21"/>
      <c r="J2839" s="21"/>
      <c r="K2839" s="21"/>
      <c r="L2839" s="21"/>
      <c r="M2839" s="21"/>
      <c r="N2839" s="21"/>
      <c r="O2839" s="21"/>
      <c r="P2839" s="21"/>
      <c r="Q2839" s="21"/>
      <c r="R2839" s="21"/>
      <c r="S2839" s="21"/>
    </row>
    <row r="2840" spans="9:19" customFormat="1" x14ac:dyDescent="0.2">
      <c r="I2840" s="21"/>
      <c r="J2840" s="21"/>
      <c r="K2840" s="21"/>
      <c r="L2840" s="21"/>
      <c r="M2840" s="21"/>
      <c r="N2840" s="21"/>
      <c r="O2840" s="21"/>
      <c r="P2840" s="21"/>
      <c r="Q2840" s="21"/>
      <c r="R2840" s="21"/>
      <c r="S2840" s="21"/>
    </row>
    <row r="2841" spans="9:19" customFormat="1" x14ac:dyDescent="0.2">
      <c r="I2841" s="21"/>
      <c r="J2841" s="21"/>
      <c r="K2841" s="21"/>
      <c r="L2841" s="21"/>
      <c r="M2841" s="21"/>
      <c r="N2841" s="21"/>
      <c r="O2841" s="21"/>
      <c r="P2841" s="21"/>
      <c r="Q2841" s="21"/>
      <c r="R2841" s="21"/>
      <c r="S2841" s="21"/>
    </row>
    <row r="2842" spans="9:19" customFormat="1" x14ac:dyDescent="0.2">
      <c r="I2842" s="21"/>
      <c r="J2842" s="21"/>
      <c r="K2842" s="21"/>
      <c r="L2842" s="21"/>
      <c r="M2842" s="21"/>
      <c r="N2842" s="21"/>
      <c r="O2842" s="21"/>
      <c r="P2842" s="21"/>
      <c r="Q2842" s="21"/>
      <c r="R2842" s="21"/>
      <c r="S2842" s="21"/>
    </row>
    <row r="2843" spans="9:19" customFormat="1" x14ac:dyDescent="0.2">
      <c r="I2843" s="21"/>
      <c r="J2843" s="21"/>
      <c r="K2843" s="21"/>
      <c r="L2843" s="21"/>
      <c r="M2843" s="21"/>
      <c r="N2843" s="21"/>
      <c r="O2843" s="21"/>
      <c r="P2843" s="21"/>
      <c r="Q2843" s="21"/>
      <c r="R2843" s="21"/>
      <c r="S2843" s="21"/>
    </row>
    <row r="2844" spans="9:19" customFormat="1" x14ac:dyDescent="0.2">
      <c r="I2844" s="21"/>
      <c r="J2844" s="21"/>
      <c r="K2844" s="21"/>
      <c r="L2844" s="21"/>
      <c r="M2844" s="21"/>
      <c r="N2844" s="21"/>
      <c r="O2844" s="21"/>
      <c r="P2844" s="21"/>
      <c r="Q2844" s="21"/>
      <c r="R2844" s="21"/>
      <c r="S2844" s="21"/>
    </row>
    <row r="2845" spans="9:19" customFormat="1" x14ac:dyDescent="0.2">
      <c r="I2845" s="21"/>
      <c r="J2845" s="21"/>
      <c r="K2845" s="21"/>
      <c r="L2845" s="21"/>
      <c r="M2845" s="21"/>
      <c r="N2845" s="21"/>
      <c r="O2845" s="21"/>
      <c r="P2845" s="21"/>
      <c r="Q2845" s="21"/>
      <c r="R2845" s="21"/>
      <c r="S2845" s="21"/>
    </row>
    <row r="2846" spans="9:19" customFormat="1" x14ac:dyDescent="0.2">
      <c r="I2846" s="21"/>
      <c r="J2846" s="21"/>
      <c r="K2846" s="21"/>
      <c r="L2846" s="21"/>
      <c r="M2846" s="21"/>
      <c r="N2846" s="21"/>
      <c r="O2846" s="21"/>
      <c r="P2846" s="21"/>
      <c r="Q2846" s="21"/>
      <c r="R2846" s="21"/>
      <c r="S2846" s="21"/>
    </row>
    <row r="2847" spans="9:19" customFormat="1" x14ac:dyDescent="0.2">
      <c r="I2847" s="21"/>
      <c r="J2847" s="21"/>
      <c r="K2847" s="21"/>
      <c r="L2847" s="21"/>
      <c r="M2847" s="21"/>
      <c r="N2847" s="21"/>
      <c r="O2847" s="21"/>
      <c r="P2847" s="21"/>
      <c r="Q2847" s="21"/>
      <c r="R2847" s="21"/>
      <c r="S2847" s="21"/>
    </row>
    <row r="2848" spans="9:19" customFormat="1" x14ac:dyDescent="0.2">
      <c r="I2848" s="21"/>
      <c r="J2848" s="21"/>
      <c r="K2848" s="21"/>
      <c r="L2848" s="21"/>
      <c r="M2848" s="21"/>
      <c r="N2848" s="21"/>
      <c r="O2848" s="21"/>
      <c r="P2848" s="21"/>
      <c r="Q2848" s="21"/>
      <c r="R2848" s="21"/>
      <c r="S2848" s="21"/>
    </row>
    <row r="2849" spans="9:19" customFormat="1" x14ac:dyDescent="0.2">
      <c r="I2849" s="21"/>
      <c r="J2849" s="21"/>
      <c r="K2849" s="21"/>
      <c r="L2849" s="21"/>
      <c r="M2849" s="21"/>
      <c r="N2849" s="21"/>
      <c r="O2849" s="21"/>
      <c r="P2849" s="21"/>
      <c r="Q2849" s="21"/>
      <c r="R2849" s="21"/>
      <c r="S2849" s="21"/>
    </row>
    <row r="2850" spans="9:19" customFormat="1" x14ac:dyDescent="0.2">
      <c r="I2850" s="21"/>
      <c r="J2850" s="21"/>
      <c r="K2850" s="21"/>
      <c r="L2850" s="21"/>
      <c r="M2850" s="21"/>
      <c r="N2850" s="21"/>
      <c r="O2850" s="21"/>
      <c r="P2850" s="21"/>
      <c r="Q2850" s="21"/>
      <c r="R2850" s="21"/>
      <c r="S2850" s="21"/>
    </row>
    <row r="2851" spans="9:19" customFormat="1" x14ac:dyDescent="0.2">
      <c r="I2851" s="21"/>
      <c r="J2851" s="21"/>
      <c r="K2851" s="21"/>
      <c r="L2851" s="21"/>
      <c r="M2851" s="21"/>
      <c r="N2851" s="21"/>
      <c r="O2851" s="21"/>
      <c r="P2851" s="21"/>
      <c r="Q2851" s="21"/>
      <c r="R2851" s="21"/>
      <c r="S2851" s="21"/>
    </row>
    <row r="2852" spans="9:19" customFormat="1" x14ac:dyDescent="0.2">
      <c r="I2852" s="21"/>
      <c r="J2852" s="21"/>
      <c r="K2852" s="21"/>
      <c r="L2852" s="21"/>
      <c r="M2852" s="21"/>
      <c r="N2852" s="21"/>
      <c r="O2852" s="21"/>
      <c r="P2852" s="21"/>
      <c r="Q2852" s="21"/>
      <c r="R2852" s="21"/>
      <c r="S2852" s="21"/>
    </row>
    <row r="2853" spans="9:19" customFormat="1" x14ac:dyDescent="0.2">
      <c r="I2853" s="21"/>
      <c r="J2853" s="21"/>
      <c r="K2853" s="21"/>
      <c r="L2853" s="21"/>
      <c r="M2853" s="21"/>
      <c r="N2853" s="21"/>
      <c r="O2853" s="21"/>
      <c r="P2853" s="21"/>
      <c r="Q2853" s="21"/>
      <c r="R2853" s="21"/>
      <c r="S2853" s="21"/>
    </row>
    <row r="2854" spans="9:19" customFormat="1" x14ac:dyDescent="0.2">
      <c r="I2854" s="21"/>
      <c r="J2854" s="21"/>
      <c r="K2854" s="21"/>
      <c r="L2854" s="21"/>
      <c r="M2854" s="21"/>
      <c r="N2854" s="21"/>
      <c r="O2854" s="21"/>
      <c r="P2854" s="21"/>
      <c r="Q2854" s="21"/>
      <c r="R2854" s="21"/>
      <c r="S2854" s="21"/>
    </row>
    <row r="2855" spans="9:19" customFormat="1" x14ac:dyDescent="0.2">
      <c r="I2855" s="21"/>
      <c r="J2855" s="21"/>
      <c r="K2855" s="21"/>
      <c r="L2855" s="21"/>
      <c r="M2855" s="21"/>
      <c r="N2855" s="21"/>
      <c r="O2855" s="21"/>
      <c r="P2855" s="21"/>
      <c r="Q2855" s="21"/>
      <c r="R2855" s="21"/>
      <c r="S2855" s="21"/>
    </row>
    <row r="2856" spans="9:19" customFormat="1" x14ac:dyDescent="0.2">
      <c r="I2856" s="21"/>
      <c r="J2856" s="21"/>
      <c r="K2856" s="21"/>
      <c r="L2856" s="21"/>
      <c r="M2856" s="21"/>
      <c r="N2856" s="21"/>
      <c r="O2856" s="21"/>
      <c r="P2856" s="21"/>
      <c r="Q2856" s="21"/>
      <c r="R2856" s="21"/>
      <c r="S2856" s="21"/>
    </row>
    <row r="2857" spans="9:19" customFormat="1" x14ac:dyDescent="0.2">
      <c r="I2857" s="21"/>
      <c r="J2857" s="21"/>
      <c r="K2857" s="21"/>
      <c r="L2857" s="21"/>
      <c r="M2857" s="21"/>
      <c r="N2857" s="21"/>
      <c r="O2857" s="21"/>
      <c r="P2857" s="21"/>
      <c r="Q2857" s="21"/>
      <c r="R2857" s="21"/>
      <c r="S2857" s="21"/>
    </row>
    <row r="2858" spans="9:19" customFormat="1" x14ac:dyDescent="0.2">
      <c r="I2858" s="21"/>
      <c r="J2858" s="21"/>
      <c r="K2858" s="21"/>
      <c r="L2858" s="21"/>
      <c r="M2858" s="21"/>
      <c r="N2858" s="21"/>
      <c r="O2858" s="21"/>
      <c r="P2858" s="21"/>
      <c r="Q2858" s="21"/>
      <c r="R2858" s="21"/>
      <c r="S2858" s="21"/>
    </row>
    <row r="2859" spans="9:19" customFormat="1" x14ac:dyDescent="0.2">
      <c r="I2859" s="21"/>
      <c r="J2859" s="21"/>
      <c r="K2859" s="21"/>
      <c r="L2859" s="21"/>
      <c r="M2859" s="21"/>
      <c r="N2859" s="21"/>
      <c r="O2859" s="21"/>
      <c r="P2859" s="21"/>
      <c r="Q2859" s="21"/>
      <c r="R2859" s="21"/>
      <c r="S2859" s="21"/>
    </row>
    <row r="2860" spans="9:19" customFormat="1" x14ac:dyDescent="0.2">
      <c r="I2860" s="21"/>
      <c r="J2860" s="21"/>
      <c r="K2860" s="21"/>
      <c r="L2860" s="21"/>
      <c r="M2860" s="21"/>
      <c r="N2860" s="21"/>
      <c r="O2860" s="21"/>
      <c r="P2860" s="21"/>
      <c r="Q2860" s="21"/>
      <c r="R2860" s="21"/>
      <c r="S2860" s="21"/>
    </row>
    <row r="2861" spans="9:19" customFormat="1" x14ac:dyDescent="0.2">
      <c r="I2861" s="21"/>
      <c r="J2861" s="21"/>
      <c r="K2861" s="21"/>
      <c r="L2861" s="21"/>
      <c r="M2861" s="21"/>
      <c r="N2861" s="21"/>
      <c r="O2861" s="21"/>
      <c r="P2861" s="21"/>
      <c r="Q2861" s="21"/>
      <c r="R2861" s="21"/>
      <c r="S2861" s="21"/>
    </row>
    <row r="2862" spans="9:19" customFormat="1" x14ac:dyDescent="0.2">
      <c r="I2862" s="21"/>
      <c r="J2862" s="21"/>
      <c r="K2862" s="21"/>
      <c r="L2862" s="21"/>
      <c r="M2862" s="21"/>
      <c r="N2862" s="21"/>
      <c r="O2862" s="21"/>
      <c r="P2862" s="21"/>
      <c r="Q2862" s="21"/>
      <c r="R2862" s="21"/>
      <c r="S2862" s="21"/>
    </row>
    <row r="2863" spans="9:19" customFormat="1" x14ac:dyDescent="0.2">
      <c r="I2863" s="21"/>
      <c r="J2863" s="21"/>
      <c r="K2863" s="21"/>
      <c r="L2863" s="21"/>
      <c r="M2863" s="21"/>
      <c r="N2863" s="21"/>
      <c r="O2863" s="21"/>
      <c r="P2863" s="21"/>
      <c r="Q2863" s="21"/>
      <c r="R2863" s="21"/>
      <c r="S2863" s="21"/>
    </row>
    <row r="2864" spans="9:19" customFormat="1" x14ac:dyDescent="0.2">
      <c r="I2864" s="21"/>
      <c r="J2864" s="21"/>
      <c r="K2864" s="21"/>
      <c r="L2864" s="21"/>
      <c r="M2864" s="21"/>
      <c r="N2864" s="21"/>
      <c r="O2864" s="21"/>
      <c r="P2864" s="21"/>
      <c r="Q2864" s="21"/>
      <c r="R2864" s="21"/>
      <c r="S2864" s="21"/>
    </row>
    <row r="2865" spans="9:19" customFormat="1" x14ac:dyDescent="0.2">
      <c r="I2865" s="21"/>
      <c r="J2865" s="21"/>
      <c r="K2865" s="21"/>
      <c r="L2865" s="21"/>
      <c r="M2865" s="21"/>
      <c r="N2865" s="21"/>
      <c r="O2865" s="21"/>
      <c r="P2865" s="21"/>
      <c r="Q2865" s="21"/>
      <c r="R2865" s="21"/>
      <c r="S2865" s="21"/>
    </row>
    <row r="2866" spans="9:19" customFormat="1" x14ac:dyDescent="0.2">
      <c r="I2866" s="21"/>
      <c r="J2866" s="21"/>
      <c r="K2866" s="21"/>
      <c r="L2866" s="21"/>
      <c r="M2866" s="21"/>
      <c r="N2866" s="21"/>
      <c r="O2866" s="21"/>
      <c r="P2866" s="21"/>
      <c r="Q2866" s="21"/>
      <c r="R2866" s="21"/>
      <c r="S2866" s="21"/>
    </row>
    <row r="2867" spans="9:19" customFormat="1" x14ac:dyDescent="0.2">
      <c r="I2867" s="21"/>
      <c r="J2867" s="21"/>
      <c r="K2867" s="21"/>
      <c r="L2867" s="21"/>
      <c r="M2867" s="21"/>
      <c r="N2867" s="21"/>
      <c r="O2867" s="21"/>
      <c r="P2867" s="21"/>
      <c r="Q2867" s="21"/>
      <c r="R2867" s="21"/>
      <c r="S2867" s="21"/>
    </row>
    <row r="2868" spans="9:19" customFormat="1" x14ac:dyDescent="0.2">
      <c r="I2868" s="21"/>
      <c r="J2868" s="21"/>
      <c r="K2868" s="21"/>
      <c r="L2868" s="21"/>
      <c r="M2868" s="21"/>
      <c r="N2868" s="21"/>
      <c r="O2868" s="21"/>
      <c r="P2868" s="21"/>
      <c r="Q2868" s="21"/>
      <c r="R2868" s="21"/>
      <c r="S2868" s="21"/>
    </row>
    <row r="2869" spans="9:19" customFormat="1" x14ac:dyDescent="0.2">
      <c r="I2869" s="21"/>
      <c r="J2869" s="21"/>
      <c r="K2869" s="21"/>
      <c r="L2869" s="21"/>
      <c r="M2869" s="21"/>
      <c r="N2869" s="21"/>
      <c r="O2869" s="21"/>
      <c r="P2869" s="21"/>
      <c r="Q2869" s="21"/>
      <c r="R2869" s="21"/>
      <c r="S2869" s="21"/>
    </row>
    <row r="2870" spans="9:19" customFormat="1" x14ac:dyDescent="0.2">
      <c r="I2870" s="21"/>
      <c r="J2870" s="21"/>
      <c r="K2870" s="21"/>
      <c r="L2870" s="21"/>
      <c r="M2870" s="21"/>
      <c r="N2870" s="21"/>
      <c r="O2870" s="21"/>
      <c r="P2870" s="21"/>
      <c r="Q2870" s="21"/>
      <c r="R2870" s="21"/>
      <c r="S2870" s="21"/>
    </row>
    <row r="2871" spans="9:19" customFormat="1" x14ac:dyDescent="0.2">
      <c r="I2871" s="21"/>
      <c r="J2871" s="21"/>
      <c r="K2871" s="21"/>
      <c r="L2871" s="21"/>
      <c r="M2871" s="21"/>
      <c r="N2871" s="21"/>
      <c r="O2871" s="21"/>
      <c r="P2871" s="21"/>
      <c r="Q2871" s="21"/>
      <c r="R2871" s="21"/>
      <c r="S2871" s="21"/>
    </row>
    <row r="2872" spans="9:19" customFormat="1" x14ac:dyDescent="0.2">
      <c r="I2872" s="21"/>
      <c r="J2872" s="21"/>
      <c r="K2872" s="21"/>
      <c r="L2872" s="21"/>
      <c r="M2872" s="21"/>
      <c r="N2872" s="21"/>
      <c r="O2872" s="21"/>
      <c r="P2872" s="21"/>
      <c r="Q2872" s="21"/>
      <c r="R2872" s="21"/>
      <c r="S2872" s="21"/>
    </row>
    <row r="2873" spans="9:19" customFormat="1" x14ac:dyDescent="0.2">
      <c r="I2873" s="21"/>
      <c r="J2873" s="21"/>
      <c r="K2873" s="21"/>
      <c r="L2873" s="21"/>
      <c r="M2873" s="21"/>
      <c r="N2873" s="21"/>
      <c r="O2873" s="21"/>
      <c r="P2873" s="21"/>
      <c r="Q2873" s="21"/>
      <c r="R2873" s="21"/>
      <c r="S2873" s="21"/>
    </row>
    <row r="2874" spans="9:19" customFormat="1" x14ac:dyDescent="0.2">
      <c r="I2874" s="21"/>
      <c r="J2874" s="21"/>
      <c r="K2874" s="21"/>
      <c r="L2874" s="21"/>
      <c r="M2874" s="21"/>
      <c r="N2874" s="21"/>
      <c r="O2874" s="21"/>
      <c r="P2874" s="21"/>
      <c r="Q2874" s="21"/>
      <c r="R2874" s="21"/>
      <c r="S2874" s="21"/>
    </row>
    <row r="2875" spans="9:19" customFormat="1" x14ac:dyDescent="0.2">
      <c r="I2875" s="21"/>
      <c r="J2875" s="21"/>
      <c r="K2875" s="21"/>
      <c r="L2875" s="21"/>
      <c r="M2875" s="21"/>
      <c r="N2875" s="21"/>
      <c r="O2875" s="21"/>
      <c r="P2875" s="21"/>
      <c r="Q2875" s="21"/>
      <c r="R2875" s="21"/>
      <c r="S2875" s="21"/>
    </row>
    <row r="2876" spans="9:19" customFormat="1" x14ac:dyDescent="0.2">
      <c r="I2876" s="21"/>
      <c r="J2876" s="21"/>
      <c r="K2876" s="21"/>
      <c r="L2876" s="21"/>
      <c r="M2876" s="21"/>
      <c r="N2876" s="21"/>
      <c r="O2876" s="21"/>
      <c r="P2876" s="21"/>
      <c r="Q2876" s="21"/>
      <c r="R2876" s="21"/>
      <c r="S2876" s="21"/>
    </row>
    <row r="2877" spans="9:19" customFormat="1" x14ac:dyDescent="0.2">
      <c r="I2877" s="21"/>
      <c r="J2877" s="21"/>
      <c r="K2877" s="21"/>
      <c r="L2877" s="21"/>
      <c r="M2877" s="21"/>
      <c r="N2877" s="21"/>
      <c r="O2877" s="21"/>
      <c r="P2877" s="21"/>
      <c r="Q2877" s="21"/>
      <c r="R2877" s="21"/>
      <c r="S2877" s="21"/>
    </row>
    <row r="2878" spans="9:19" customFormat="1" x14ac:dyDescent="0.2">
      <c r="I2878" s="21"/>
      <c r="J2878" s="21"/>
      <c r="K2878" s="21"/>
      <c r="L2878" s="21"/>
      <c r="M2878" s="21"/>
      <c r="N2878" s="21"/>
      <c r="O2878" s="21"/>
      <c r="P2878" s="21"/>
      <c r="Q2878" s="21"/>
      <c r="R2878" s="21"/>
      <c r="S2878" s="21"/>
    </row>
    <row r="2879" spans="9:19" customFormat="1" x14ac:dyDescent="0.2">
      <c r="I2879" s="21"/>
      <c r="J2879" s="21"/>
      <c r="K2879" s="21"/>
      <c r="L2879" s="21"/>
      <c r="M2879" s="21"/>
      <c r="N2879" s="21"/>
      <c r="O2879" s="21"/>
      <c r="P2879" s="21"/>
      <c r="Q2879" s="21"/>
      <c r="R2879" s="21"/>
      <c r="S2879" s="21"/>
    </row>
    <row r="2880" spans="9:19" customFormat="1" x14ac:dyDescent="0.2">
      <c r="I2880" s="21"/>
      <c r="J2880" s="21"/>
      <c r="K2880" s="21"/>
      <c r="L2880" s="21"/>
      <c r="M2880" s="21"/>
      <c r="N2880" s="21"/>
      <c r="O2880" s="21"/>
      <c r="P2880" s="21"/>
      <c r="Q2880" s="21"/>
      <c r="R2880" s="21"/>
      <c r="S2880" s="21"/>
    </row>
    <row r="2881" spans="9:19" customFormat="1" x14ac:dyDescent="0.2">
      <c r="I2881" s="21"/>
      <c r="J2881" s="21"/>
      <c r="K2881" s="21"/>
      <c r="L2881" s="21"/>
      <c r="M2881" s="21"/>
      <c r="N2881" s="21"/>
      <c r="O2881" s="21"/>
      <c r="P2881" s="21"/>
      <c r="Q2881" s="21"/>
      <c r="R2881" s="21"/>
      <c r="S2881" s="21"/>
    </row>
    <row r="2882" spans="9:19" customFormat="1" x14ac:dyDescent="0.2">
      <c r="I2882" s="21"/>
      <c r="J2882" s="21"/>
      <c r="K2882" s="21"/>
      <c r="L2882" s="21"/>
      <c r="M2882" s="21"/>
      <c r="N2882" s="21"/>
      <c r="O2882" s="21"/>
      <c r="P2882" s="21"/>
      <c r="Q2882" s="21"/>
      <c r="R2882" s="21"/>
      <c r="S2882" s="21"/>
    </row>
    <row r="2883" spans="9:19" customFormat="1" x14ac:dyDescent="0.2">
      <c r="I2883" s="21"/>
      <c r="J2883" s="21"/>
      <c r="K2883" s="21"/>
      <c r="L2883" s="21"/>
      <c r="M2883" s="21"/>
      <c r="N2883" s="21"/>
      <c r="O2883" s="21"/>
      <c r="P2883" s="21"/>
      <c r="Q2883" s="21"/>
      <c r="R2883" s="21"/>
      <c r="S2883" s="21"/>
    </row>
    <row r="2884" spans="9:19" customFormat="1" x14ac:dyDescent="0.2">
      <c r="I2884" s="21"/>
      <c r="J2884" s="21"/>
      <c r="K2884" s="21"/>
      <c r="L2884" s="21"/>
      <c r="M2884" s="21"/>
      <c r="N2884" s="21"/>
      <c r="O2884" s="21"/>
      <c r="P2884" s="21"/>
      <c r="Q2884" s="21"/>
      <c r="R2884" s="21"/>
      <c r="S2884" s="21"/>
    </row>
    <row r="2885" spans="9:19" customFormat="1" x14ac:dyDescent="0.2">
      <c r="I2885" s="21"/>
      <c r="J2885" s="21"/>
      <c r="K2885" s="21"/>
      <c r="L2885" s="21"/>
      <c r="M2885" s="21"/>
      <c r="N2885" s="21"/>
      <c r="O2885" s="21"/>
      <c r="P2885" s="21"/>
      <c r="Q2885" s="21"/>
      <c r="R2885" s="21"/>
      <c r="S2885" s="21"/>
    </row>
    <row r="2886" spans="9:19" customFormat="1" x14ac:dyDescent="0.2">
      <c r="I2886" s="21"/>
      <c r="J2886" s="21"/>
      <c r="K2886" s="21"/>
      <c r="L2886" s="21"/>
      <c r="M2886" s="21"/>
      <c r="N2886" s="21"/>
      <c r="O2886" s="21"/>
      <c r="P2886" s="21"/>
      <c r="Q2886" s="21"/>
      <c r="R2886" s="21"/>
      <c r="S2886" s="21"/>
    </row>
    <row r="2887" spans="9:19" customFormat="1" x14ac:dyDescent="0.2">
      <c r="I2887" s="21"/>
      <c r="J2887" s="21"/>
      <c r="K2887" s="21"/>
      <c r="L2887" s="21"/>
      <c r="M2887" s="21"/>
      <c r="N2887" s="21"/>
      <c r="O2887" s="21"/>
      <c r="P2887" s="21"/>
      <c r="Q2887" s="21"/>
      <c r="R2887" s="21"/>
      <c r="S2887" s="21"/>
    </row>
    <row r="2888" spans="9:19" customFormat="1" x14ac:dyDescent="0.2">
      <c r="I2888" s="21"/>
      <c r="J2888" s="21"/>
      <c r="K2888" s="21"/>
      <c r="L2888" s="21"/>
      <c r="M2888" s="21"/>
      <c r="N2888" s="21"/>
      <c r="O2888" s="21"/>
      <c r="P2888" s="21"/>
      <c r="Q2888" s="21"/>
      <c r="R2888" s="21"/>
      <c r="S2888" s="21"/>
    </row>
    <row r="2889" spans="9:19" customFormat="1" x14ac:dyDescent="0.2">
      <c r="I2889" s="21"/>
      <c r="J2889" s="21"/>
      <c r="K2889" s="21"/>
      <c r="L2889" s="21"/>
      <c r="M2889" s="21"/>
      <c r="N2889" s="21"/>
      <c r="O2889" s="21"/>
      <c r="P2889" s="21"/>
      <c r="Q2889" s="21"/>
      <c r="R2889" s="21"/>
      <c r="S2889" s="21"/>
    </row>
    <row r="2890" spans="9:19" customFormat="1" x14ac:dyDescent="0.2">
      <c r="I2890" s="21"/>
      <c r="J2890" s="21"/>
      <c r="K2890" s="21"/>
      <c r="L2890" s="21"/>
      <c r="M2890" s="21"/>
      <c r="N2890" s="21"/>
      <c r="O2890" s="21"/>
      <c r="P2890" s="21"/>
      <c r="Q2890" s="21"/>
      <c r="R2890" s="21"/>
      <c r="S2890" s="21"/>
    </row>
    <row r="2891" spans="9:19" customFormat="1" x14ac:dyDescent="0.2">
      <c r="I2891" s="21"/>
      <c r="J2891" s="21"/>
      <c r="K2891" s="21"/>
      <c r="L2891" s="21"/>
      <c r="M2891" s="21"/>
      <c r="N2891" s="21"/>
      <c r="O2891" s="21"/>
      <c r="P2891" s="21"/>
      <c r="Q2891" s="21"/>
      <c r="R2891" s="21"/>
      <c r="S2891" s="21"/>
    </row>
    <row r="2892" spans="9:19" customFormat="1" x14ac:dyDescent="0.2">
      <c r="I2892" s="21"/>
      <c r="J2892" s="21"/>
      <c r="K2892" s="21"/>
      <c r="L2892" s="21"/>
      <c r="M2892" s="21"/>
      <c r="N2892" s="21"/>
      <c r="O2892" s="21"/>
      <c r="P2892" s="21"/>
      <c r="Q2892" s="21"/>
      <c r="R2892" s="21"/>
      <c r="S2892" s="21"/>
    </row>
    <row r="2893" spans="9:19" customFormat="1" x14ac:dyDescent="0.2">
      <c r="I2893" s="21"/>
      <c r="J2893" s="21"/>
      <c r="K2893" s="21"/>
      <c r="L2893" s="21"/>
      <c r="M2893" s="21"/>
      <c r="N2893" s="21"/>
      <c r="O2893" s="21"/>
      <c r="P2893" s="21"/>
      <c r="Q2893" s="21"/>
      <c r="R2893" s="21"/>
      <c r="S2893" s="21"/>
    </row>
    <row r="2894" spans="9:19" customFormat="1" x14ac:dyDescent="0.2">
      <c r="I2894" s="21"/>
      <c r="J2894" s="21"/>
      <c r="K2894" s="21"/>
      <c r="L2894" s="21"/>
      <c r="M2894" s="21"/>
      <c r="N2894" s="21"/>
      <c r="O2894" s="21"/>
      <c r="P2894" s="21"/>
      <c r="Q2894" s="21"/>
      <c r="R2894" s="21"/>
      <c r="S2894" s="21"/>
    </row>
    <row r="2895" spans="9:19" customFormat="1" x14ac:dyDescent="0.2">
      <c r="I2895" s="21"/>
      <c r="J2895" s="21"/>
      <c r="K2895" s="21"/>
      <c r="L2895" s="21"/>
      <c r="M2895" s="21"/>
      <c r="N2895" s="21"/>
      <c r="O2895" s="21"/>
      <c r="P2895" s="21"/>
      <c r="Q2895" s="21"/>
      <c r="R2895" s="21"/>
      <c r="S2895" s="21"/>
    </row>
    <row r="2896" spans="9:19" customFormat="1" x14ac:dyDescent="0.2">
      <c r="I2896" s="21"/>
      <c r="J2896" s="21"/>
      <c r="K2896" s="21"/>
      <c r="L2896" s="21"/>
      <c r="M2896" s="21"/>
      <c r="N2896" s="21"/>
      <c r="O2896" s="21"/>
      <c r="P2896" s="21"/>
      <c r="Q2896" s="21"/>
      <c r="R2896" s="21"/>
      <c r="S2896" s="21"/>
    </row>
    <row r="2897" spans="9:19" customFormat="1" x14ac:dyDescent="0.2">
      <c r="I2897" s="21"/>
      <c r="J2897" s="21"/>
      <c r="K2897" s="21"/>
      <c r="L2897" s="21"/>
      <c r="M2897" s="21"/>
      <c r="N2897" s="21"/>
      <c r="O2897" s="21"/>
      <c r="P2897" s="21"/>
      <c r="Q2897" s="21"/>
      <c r="R2897" s="21"/>
      <c r="S2897" s="21"/>
    </row>
    <row r="2898" spans="9:19" customFormat="1" x14ac:dyDescent="0.2">
      <c r="I2898" s="21"/>
      <c r="J2898" s="21"/>
      <c r="K2898" s="21"/>
      <c r="L2898" s="21"/>
      <c r="M2898" s="21"/>
      <c r="N2898" s="21"/>
      <c r="O2898" s="21"/>
      <c r="P2898" s="21"/>
      <c r="Q2898" s="21"/>
      <c r="R2898" s="21"/>
      <c r="S2898" s="21"/>
    </row>
    <row r="2899" spans="9:19" customFormat="1" x14ac:dyDescent="0.2">
      <c r="I2899" s="21"/>
      <c r="J2899" s="21"/>
      <c r="K2899" s="21"/>
      <c r="L2899" s="21"/>
      <c r="M2899" s="21"/>
      <c r="N2899" s="21"/>
      <c r="O2899" s="21"/>
      <c r="P2899" s="21"/>
      <c r="Q2899" s="21"/>
      <c r="R2899" s="21"/>
      <c r="S2899" s="21"/>
    </row>
    <row r="2900" spans="9:19" customFormat="1" x14ac:dyDescent="0.2">
      <c r="I2900" s="21"/>
      <c r="J2900" s="21"/>
      <c r="K2900" s="21"/>
      <c r="L2900" s="21"/>
      <c r="M2900" s="21"/>
      <c r="N2900" s="21"/>
      <c r="O2900" s="21"/>
      <c r="P2900" s="21"/>
      <c r="Q2900" s="21"/>
      <c r="R2900" s="21"/>
      <c r="S2900" s="21"/>
    </row>
    <row r="2901" spans="9:19" customFormat="1" x14ac:dyDescent="0.2">
      <c r="I2901" s="21"/>
      <c r="J2901" s="21"/>
      <c r="K2901" s="21"/>
      <c r="L2901" s="21"/>
      <c r="M2901" s="21"/>
      <c r="N2901" s="21"/>
      <c r="O2901" s="21"/>
      <c r="P2901" s="21"/>
      <c r="Q2901" s="21"/>
      <c r="R2901" s="21"/>
      <c r="S2901" s="21"/>
    </row>
    <row r="2902" spans="9:19" customFormat="1" x14ac:dyDescent="0.2">
      <c r="I2902" s="21"/>
      <c r="J2902" s="21"/>
      <c r="K2902" s="21"/>
      <c r="L2902" s="21"/>
      <c r="M2902" s="21"/>
      <c r="N2902" s="21"/>
      <c r="O2902" s="21"/>
      <c r="P2902" s="21"/>
      <c r="Q2902" s="21"/>
      <c r="R2902" s="21"/>
      <c r="S2902" s="21"/>
    </row>
    <row r="2903" spans="9:19" customFormat="1" x14ac:dyDescent="0.2">
      <c r="I2903" s="21"/>
      <c r="J2903" s="21"/>
      <c r="K2903" s="21"/>
      <c r="L2903" s="21"/>
      <c r="M2903" s="21"/>
      <c r="N2903" s="21"/>
      <c r="O2903" s="21"/>
      <c r="P2903" s="21"/>
      <c r="Q2903" s="21"/>
      <c r="R2903" s="21"/>
      <c r="S2903" s="21"/>
    </row>
    <row r="2904" spans="9:19" customFormat="1" x14ac:dyDescent="0.2">
      <c r="I2904" s="21"/>
      <c r="J2904" s="21"/>
      <c r="K2904" s="21"/>
      <c r="L2904" s="21"/>
      <c r="M2904" s="21"/>
      <c r="N2904" s="21"/>
      <c r="O2904" s="21"/>
      <c r="P2904" s="21"/>
      <c r="Q2904" s="21"/>
      <c r="R2904" s="21"/>
      <c r="S2904" s="21"/>
    </row>
    <row r="2905" spans="9:19" customFormat="1" x14ac:dyDescent="0.2">
      <c r="I2905" s="21"/>
      <c r="J2905" s="21"/>
      <c r="K2905" s="21"/>
      <c r="L2905" s="21"/>
      <c r="M2905" s="21"/>
      <c r="N2905" s="21"/>
      <c r="O2905" s="21"/>
      <c r="P2905" s="21"/>
      <c r="Q2905" s="21"/>
      <c r="R2905" s="21"/>
      <c r="S2905" s="21"/>
    </row>
    <row r="2906" spans="9:19" customFormat="1" x14ac:dyDescent="0.2">
      <c r="I2906" s="21"/>
      <c r="J2906" s="21"/>
      <c r="K2906" s="21"/>
      <c r="L2906" s="21"/>
      <c r="M2906" s="21"/>
      <c r="N2906" s="21"/>
      <c r="O2906" s="21"/>
      <c r="P2906" s="21"/>
      <c r="Q2906" s="21"/>
      <c r="R2906" s="21"/>
      <c r="S2906" s="21"/>
    </row>
    <row r="2907" spans="9:19" customFormat="1" x14ac:dyDescent="0.2">
      <c r="I2907" s="21"/>
      <c r="J2907" s="21"/>
      <c r="K2907" s="21"/>
      <c r="L2907" s="21"/>
      <c r="M2907" s="21"/>
      <c r="N2907" s="21"/>
      <c r="O2907" s="21"/>
      <c r="P2907" s="21"/>
      <c r="Q2907" s="21"/>
      <c r="R2907" s="21"/>
      <c r="S2907" s="21"/>
    </row>
    <row r="2908" spans="9:19" customFormat="1" x14ac:dyDescent="0.2">
      <c r="I2908" s="21"/>
      <c r="J2908" s="21"/>
      <c r="K2908" s="21"/>
      <c r="L2908" s="21"/>
      <c r="M2908" s="21"/>
      <c r="N2908" s="21"/>
      <c r="O2908" s="21"/>
      <c r="P2908" s="21"/>
      <c r="Q2908" s="21"/>
      <c r="R2908" s="21"/>
      <c r="S2908" s="21"/>
    </row>
    <row r="2909" spans="9:19" customFormat="1" x14ac:dyDescent="0.2">
      <c r="I2909" s="21"/>
      <c r="J2909" s="21"/>
      <c r="K2909" s="21"/>
      <c r="L2909" s="21"/>
      <c r="M2909" s="21"/>
      <c r="N2909" s="21"/>
      <c r="O2909" s="21"/>
      <c r="P2909" s="21"/>
      <c r="Q2909" s="21"/>
      <c r="R2909" s="21"/>
      <c r="S2909" s="21"/>
    </row>
    <row r="2910" spans="9:19" customFormat="1" x14ac:dyDescent="0.2">
      <c r="I2910" s="21"/>
      <c r="J2910" s="21"/>
      <c r="K2910" s="21"/>
      <c r="L2910" s="21"/>
      <c r="M2910" s="21"/>
      <c r="N2910" s="21"/>
      <c r="O2910" s="21"/>
      <c r="P2910" s="21"/>
      <c r="Q2910" s="21"/>
      <c r="R2910" s="21"/>
      <c r="S2910" s="21"/>
    </row>
    <row r="2911" spans="9:19" customFormat="1" x14ac:dyDescent="0.2">
      <c r="I2911" s="21"/>
      <c r="J2911" s="21"/>
      <c r="K2911" s="21"/>
      <c r="L2911" s="21"/>
      <c r="M2911" s="21"/>
      <c r="N2911" s="21"/>
      <c r="O2911" s="21"/>
      <c r="P2911" s="21"/>
      <c r="Q2911" s="21"/>
      <c r="R2911" s="21"/>
      <c r="S2911" s="21"/>
    </row>
    <row r="2912" spans="9:19" customFormat="1" x14ac:dyDescent="0.2">
      <c r="I2912" s="21"/>
      <c r="J2912" s="21"/>
      <c r="K2912" s="21"/>
      <c r="L2912" s="21"/>
      <c r="M2912" s="21"/>
      <c r="N2912" s="21"/>
      <c r="O2912" s="21"/>
      <c r="P2912" s="21"/>
      <c r="Q2912" s="21"/>
      <c r="R2912" s="21"/>
      <c r="S2912" s="21"/>
    </row>
    <row r="2913" spans="9:19" customFormat="1" x14ac:dyDescent="0.2">
      <c r="I2913" s="21"/>
      <c r="J2913" s="21"/>
      <c r="K2913" s="21"/>
      <c r="L2913" s="21"/>
      <c r="M2913" s="21"/>
      <c r="N2913" s="21"/>
      <c r="O2913" s="21"/>
      <c r="P2913" s="21"/>
      <c r="Q2913" s="21"/>
      <c r="R2913" s="21"/>
      <c r="S2913" s="21"/>
    </row>
    <row r="2914" spans="9:19" customFormat="1" x14ac:dyDescent="0.2">
      <c r="I2914" s="21"/>
      <c r="J2914" s="21"/>
      <c r="K2914" s="21"/>
      <c r="L2914" s="21"/>
      <c r="M2914" s="21"/>
      <c r="N2914" s="21"/>
      <c r="O2914" s="21"/>
      <c r="P2914" s="21"/>
      <c r="Q2914" s="21"/>
      <c r="R2914" s="21"/>
      <c r="S2914" s="21"/>
    </row>
    <row r="2915" spans="9:19" customFormat="1" x14ac:dyDescent="0.2">
      <c r="I2915" s="21"/>
      <c r="J2915" s="21"/>
      <c r="K2915" s="21"/>
      <c r="L2915" s="21"/>
      <c r="M2915" s="21"/>
      <c r="N2915" s="21"/>
      <c r="O2915" s="21"/>
      <c r="P2915" s="21"/>
      <c r="Q2915" s="21"/>
      <c r="R2915" s="21"/>
      <c r="S2915" s="21"/>
    </row>
    <row r="2916" spans="9:19" customFormat="1" x14ac:dyDescent="0.2">
      <c r="I2916" s="21"/>
      <c r="J2916" s="21"/>
      <c r="K2916" s="21"/>
      <c r="L2916" s="21"/>
      <c r="M2916" s="21"/>
      <c r="N2916" s="21"/>
      <c r="O2916" s="21"/>
      <c r="P2916" s="21"/>
      <c r="Q2916" s="21"/>
      <c r="R2916" s="21"/>
      <c r="S2916" s="21"/>
    </row>
    <row r="2917" spans="9:19" customFormat="1" x14ac:dyDescent="0.2">
      <c r="I2917" s="21"/>
      <c r="J2917" s="21"/>
      <c r="K2917" s="21"/>
      <c r="L2917" s="21"/>
      <c r="M2917" s="21"/>
      <c r="N2917" s="21"/>
      <c r="O2917" s="21"/>
      <c r="P2917" s="21"/>
      <c r="Q2917" s="21"/>
      <c r="R2917" s="21"/>
      <c r="S2917" s="21"/>
    </row>
    <row r="2918" spans="9:19" customFormat="1" x14ac:dyDescent="0.2">
      <c r="I2918" s="21"/>
      <c r="J2918" s="21"/>
      <c r="K2918" s="21"/>
      <c r="L2918" s="21"/>
      <c r="M2918" s="21"/>
      <c r="N2918" s="21"/>
      <c r="O2918" s="21"/>
      <c r="P2918" s="21"/>
      <c r="Q2918" s="21"/>
      <c r="R2918" s="21"/>
      <c r="S2918" s="21"/>
    </row>
    <row r="2919" spans="9:19" customFormat="1" x14ac:dyDescent="0.2">
      <c r="I2919" s="21"/>
      <c r="J2919" s="21"/>
      <c r="K2919" s="21"/>
      <c r="L2919" s="21"/>
      <c r="M2919" s="21"/>
      <c r="N2919" s="21"/>
      <c r="O2919" s="21"/>
      <c r="P2919" s="21"/>
      <c r="Q2919" s="21"/>
      <c r="R2919" s="21"/>
      <c r="S2919" s="21"/>
    </row>
    <row r="2920" spans="9:19" customFormat="1" x14ac:dyDescent="0.2">
      <c r="I2920" s="21"/>
      <c r="J2920" s="21"/>
      <c r="K2920" s="21"/>
      <c r="L2920" s="21"/>
      <c r="M2920" s="21"/>
      <c r="N2920" s="21"/>
      <c r="O2920" s="21"/>
      <c r="P2920" s="21"/>
      <c r="Q2920" s="21"/>
      <c r="R2920" s="21"/>
      <c r="S2920" s="21"/>
    </row>
    <row r="2921" spans="9:19" customFormat="1" x14ac:dyDescent="0.2">
      <c r="I2921" s="21"/>
      <c r="J2921" s="21"/>
      <c r="K2921" s="21"/>
      <c r="L2921" s="21"/>
      <c r="M2921" s="21"/>
      <c r="N2921" s="21"/>
      <c r="O2921" s="21"/>
      <c r="P2921" s="21"/>
      <c r="Q2921" s="21"/>
      <c r="R2921" s="21"/>
      <c r="S2921" s="21"/>
    </row>
    <row r="2922" spans="9:19" customFormat="1" x14ac:dyDescent="0.2">
      <c r="I2922" s="21"/>
      <c r="J2922" s="21"/>
      <c r="K2922" s="21"/>
      <c r="L2922" s="21"/>
      <c r="M2922" s="21"/>
      <c r="N2922" s="21"/>
      <c r="O2922" s="21"/>
      <c r="P2922" s="21"/>
      <c r="Q2922" s="21"/>
      <c r="R2922" s="21"/>
      <c r="S2922" s="21"/>
    </row>
    <row r="2923" spans="9:19" customFormat="1" x14ac:dyDescent="0.2">
      <c r="I2923" s="21"/>
      <c r="J2923" s="21"/>
      <c r="K2923" s="21"/>
      <c r="L2923" s="21"/>
      <c r="M2923" s="21"/>
      <c r="N2923" s="21"/>
      <c r="O2923" s="21"/>
      <c r="P2923" s="21"/>
      <c r="Q2923" s="21"/>
      <c r="R2923" s="21"/>
      <c r="S2923" s="21"/>
    </row>
    <row r="2924" spans="9:19" customFormat="1" x14ac:dyDescent="0.2">
      <c r="I2924" s="21"/>
      <c r="J2924" s="21"/>
      <c r="K2924" s="21"/>
      <c r="L2924" s="21"/>
      <c r="M2924" s="21"/>
      <c r="N2924" s="21"/>
      <c r="O2924" s="21"/>
      <c r="P2924" s="21"/>
      <c r="Q2924" s="21"/>
      <c r="R2924" s="21"/>
      <c r="S2924" s="21"/>
    </row>
    <row r="2925" spans="9:19" customFormat="1" x14ac:dyDescent="0.2">
      <c r="I2925" s="21"/>
      <c r="J2925" s="21"/>
      <c r="K2925" s="21"/>
      <c r="L2925" s="21"/>
      <c r="M2925" s="21"/>
      <c r="N2925" s="21"/>
      <c r="O2925" s="21"/>
      <c r="P2925" s="21"/>
      <c r="Q2925" s="21"/>
      <c r="R2925" s="21"/>
      <c r="S2925" s="21"/>
    </row>
    <row r="2926" spans="9:19" customFormat="1" x14ac:dyDescent="0.2">
      <c r="I2926" s="21"/>
      <c r="J2926" s="21"/>
      <c r="K2926" s="21"/>
      <c r="L2926" s="21"/>
      <c r="M2926" s="21"/>
      <c r="N2926" s="21"/>
      <c r="O2926" s="21"/>
      <c r="P2926" s="21"/>
      <c r="Q2926" s="21"/>
      <c r="R2926" s="21"/>
      <c r="S2926" s="21"/>
    </row>
    <row r="2927" spans="9:19" customFormat="1" x14ac:dyDescent="0.2">
      <c r="I2927" s="21"/>
      <c r="J2927" s="21"/>
      <c r="K2927" s="21"/>
      <c r="L2927" s="21"/>
      <c r="M2927" s="21"/>
      <c r="N2927" s="21"/>
      <c r="O2927" s="21"/>
      <c r="P2927" s="21"/>
      <c r="Q2927" s="21"/>
      <c r="R2927" s="21"/>
      <c r="S2927" s="21"/>
    </row>
    <row r="2928" spans="9:19" customFormat="1" x14ac:dyDescent="0.2">
      <c r="I2928" s="21"/>
      <c r="J2928" s="21"/>
      <c r="K2928" s="21"/>
      <c r="L2928" s="21"/>
      <c r="M2928" s="21"/>
      <c r="N2928" s="21"/>
      <c r="O2928" s="21"/>
      <c r="P2928" s="21"/>
      <c r="Q2928" s="21"/>
      <c r="R2928" s="21"/>
      <c r="S2928" s="21"/>
    </row>
    <row r="2929" spans="9:19" customFormat="1" x14ac:dyDescent="0.2">
      <c r="I2929" s="21"/>
      <c r="J2929" s="21"/>
      <c r="K2929" s="21"/>
      <c r="L2929" s="21"/>
      <c r="M2929" s="21"/>
      <c r="N2929" s="21"/>
      <c r="O2929" s="21"/>
      <c r="P2929" s="21"/>
      <c r="Q2929" s="21"/>
      <c r="R2929" s="21"/>
      <c r="S2929" s="21"/>
    </row>
    <row r="2930" spans="9:19" customFormat="1" x14ac:dyDescent="0.2">
      <c r="I2930" s="21"/>
      <c r="J2930" s="21"/>
      <c r="K2930" s="21"/>
      <c r="L2930" s="21"/>
      <c r="M2930" s="21"/>
      <c r="N2930" s="21"/>
      <c r="O2930" s="21"/>
      <c r="P2930" s="21"/>
      <c r="Q2930" s="21"/>
      <c r="R2930" s="21"/>
      <c r="S2930" s="21"/>
    </row>
    <row r="2931" spans="9:19" customFormat="1" x14ac:dyDescent="0.2">
      <c r="I2931" s="21"/>
      <c r="J2931" s="21"/>
      <c r="K2931" s="21"/>
      <c r="L2931" s="21"/>
      <c r="M2931" s="21"/>
      <c r="N2931" s="21"/>
      <c r="O2931" s="21"/>
      <c r="P2931" s="21"/>
      <c r="Q2931" s="21"/>
      <c r="R2931" s="21"/>
      <c r="S2931" s="21"/>
    </row>
    <row r="2932" spans="9:19" customFormat="1" x14ac:dyDescent="0.2">
      <c r="I2932" s="21"/>
      <c r="J2932" s="21"/>
      <c r="K2932" s="21"/>
      <c r="L2932" s="21"/>
      <c r="M2932" s="21"/>
      <c r="N2932" s="21"/>
      <c r="O2932" s="21"/>
      <c r="P2932" s="21"/>
      <c r="Q2932" s="21"/>
      <c r="R2932" s="21"/>
      <c r="S2932" s="21"/>
    </row>
    <row r="2933" spans="9:19" customFormat="1" x14ac:dyDescent="0.2">
      <c r="I2933" s="21"/>
      <c r="J2933" s="21"/>
      <c r="K2933" s="21"/>
      <c r="L2933" s="21"/>
      <c r="M2933" s="21"/>
      <c r="N2933" s="21"/>
      <c r="O2933" s="21"/>
      <c r="P2933" s="21"/>
      <c r="Q2933" s="21"/>
      <c r="R2933" s="21"/>
      <c r="S2933" s="21"/>
    </row>
    <row r="2934" spans="9:19" customFormat="1" x14ac:dyDescent="0.2">
      <c r="I2934" s="21"/>
      <c r="J2934" s="21"/>
      <c r="K2934" s="21"/>
      <c r="L2934" s="21"/>
      <c r="M2934" s="21"/>
      <c r="N2934" s="21"/>
      <c r="O2934" s="21"/>
      <c r="P2934" s="21"/>
      <c r="Q2934" s="21"/>
      <c r="R2934" s="21"/>
      <c r="S2934" s="21"/>
    </row>
    <row r="2935" spans="9:19" customFormat="1" x14ac:dyDescent="0.2">
      <c r="I2935" s="21"/>
      <c r="J2935" s="21"/>
      <c r="K2935" s="21"/>
      <c r="L2935" s="21"/>
      <c r="M2935" s="21"/>
      <c r="N2935" s="21"/>
      <c r="O2935" s="21"/>
      <c r="P2935" s="21"/>
      <c r="Q2935" s="21"/>
      <c r="R2935" s="21"/>
      <c r="S2935" s="21"/>
    </row>
    <row r="2936" spans="9:19" customFormat="1" x14ac:dyDescent="0.2">
      <c r="I2936" s="21"/>
      <c r="J2936" s="21"/>
      <c r="K2936" s="21"/>
      <c r="L2936" s="21"/>
      <c r="M2936" s="21"/>
      <c r="N2936" s="21"/>
      <c r="O2936" s="21"/>
      <c r="P2936" s="21"/>
      <c r="Q2936" s="21"/>
      <c r="R2936" s="21"/>
      <c r="S2936" s="21"/>
    </row>
    <row r="2937" spans="9:19" customFormat="1" x14ac:dyDescent="0.2">
      <c r="I2937" s="21"/>
      <c r="J2937" s="21"/>
      <c r="K2937" s="21"/>
      <c r="L2937" s="21"/>
      <c r="M2937" s="21"/>
      <c r="N2937" s="21"/>
      <c r="O2937" s="21"/>
      <c r="P2937" s="21"/>
      <c r="Q2937" s="21"/>
      <c r="R2937" s="21"/>
      <c r="S2937" s="21"/>
    </row>
    <row r="2938" spans="9:19" customFormat="1" x14ac:dyDescent="0.2">
      <c r="I2938" s="21"/>
      <c r="J2938" s="21"/>
      <c r="K2938" s="21"/>
      <c r="L2938" s="21"/>
      <c r="M2938" s="21"/>
      <c r="N2938" s="21"/>
      <c r="O2938" s="21"/>
      <c r="P2938" s="21"/>
      <c r="Q2938" s="21"/>
      <c r="R2938" s="21"/>
      <c r="S2938" s="21"/>
    </row>
    <row r="2939" spans="9:19" customFormat="1" x14ac:dyDescent="0.2">
      <c r="I2939" s="21"/>
      <c r="J2939" s="21"/>
      <c r="K2939" s="21"/>
      <c r="L2939" s="21"/>
      <c r="M2939" s="21"/>
      <c r="N2939" s="21"/>
      <c r="O2939" s="21"/>
      <c r="P2939" s="21"/>
      <c r="Q2939" s="21"/>
      <c r="R2939" s="21"/>
      <c r="S2939" s="21"/>
    </row>
    <row r="2940" spans="9:19" customFormat="1" x14ac:dyDescent="0.2">
      <c r="I2940" s="21"/>
      <c r="J2940" s="21"/>
      <c r="K2940" s="21"/>
      <c r="L2940" s="21"/>
      <c r="M2940" s="21"/>
      <c r="N2940" s="21"/>
      <c r="O2940" s="21"/>
      <c r="P2940" s="21"/>
      <c r="Q2940" s="21"/>
      <c r="R2940" s="21"/>
      <c r="S2940" s="21"/>
    </row>
    <row r="2941" spans="9:19" customFormat="1" x14ac:dyDescent="0.2">
      <c r="I2941" s="21"/>
      <c r="J2941" s="21"/>
      <c r="K2941" s="21"/>
      <c r="L2941" s="21"/>
      <c r="M2941" s="21"/>
      <c r="N2941" s="21"/>
      <c r="O2941" s="21"/>
      <c r="P2941" s="21"/>
      <c r="Q2941" s="21"/>
      <c r="R2941" s="21"/>
      <c r="S2941" s="21"/>
    </row>
    <row r="2942" spans="9:19" customFormat="1" x14ac:dyDescent="0.2">
      <c r="I2942" s="21"/>
      <c r="J2942" s="21"/>
      <c r="K2942" s="21"/>
      <c r="L2942" s="21"/>
      <c r="M2942" s="21"/>
      <c r="N2942" s="21"/>
      <c r="O2942" s="21"/>
      <c r="P2942" s="21"/>
      <c r="Q2942" s="21"/>
      <c r="R2942" s="21"/>
      <c r="S2942" s="21"/>
    </row>
    <row r="2943" spans="9:19" customFormat="1" x14ac:dyDescent="0.2">
      <c r="I2943" s="21"/>
      <c r="J2943" s="21"/>
      <c r="K2943" s="21"/>
      <c r="L2943" s="21"/>
      <c r="M2943" s="21"/>
      <c r="N2943" s="21"/>
      <c r="O2943" s="21"/>
      <c r="P2943" s="21"/>
      <c r="Q2943" s="21"/>
      <c r="R2943" s="21"/>
      <c r="S2943" s="21"/>
    </row>
    <row r="2944" spans="9:19" customFormat="1" x14ac:dyDescent="0.2">
      <c r="I2944" s="21"/>
      <c r="J2944" s="21"/>
      <c r="K2944" s="21"/>
      <c r="L2944" s="21"/>
      <c r="M2944" s="21"/>
      <c r="N2944" s="21"/>
      <c r="O2944" s="21"/>
      <c r="P2944" s="21"/>
      <c r="Q2944" s="21"/>
      <c r="R2944" s="21"/>
      <c r="S2944" s="21"/>
    </row>
    <row r="2945" spans="9:19" customFormat="1" x14ac:dyDescent="0.2">
      <c r="I2945" s="21"/>
      <c r="J2945" s="21"/>
      <c r="K2945" s="21"/>
      <c r="L2945" s="21"/>
      <c r="M2945" s="21"/>
      <c r="N2945" s="21"/>
      <c r="O2945" s="21"/>
      <c r="P2945" s="21"/>
      <c r="Q2945" s="21"/>
      <c r="R2945" s="21"/>
      <c r="S2945" s="21"/>
    </row>
    <row r="2946" spans="9:19" customFormat="1" x14ac:dyDescent="0.2">
      <c r="I2946" s="21"/>
      <c r="J2946" s="21"/>
      <c r="K2946" s="21"/>
      <c r="L2946" s="21"/>
      <c r="M2946" s="21"/>
      <c r="N2946" s="21"/>
      <c r="O2946" s="21"/>
      <c r="P2946" s="21"/>
      <c r="Q2946" s="21"/>
      <c r="R2946" s="21"/>
      <c r="S2946" s="21"/>
    </row>
    <row r="2947" spans="9:19" customFormat="1" x14ac:dyDescent="0.2">
      <c r="I2947" s="21"/>
      <c r="J2947" s="21"/>
      <c r="K2947" s="21"/>
      <c r="L2947" s="21"/>
      <c r="M2947" s="21"/>
      <c r="N2947" s="21"/>
      <c r="O2947" s="21"/>
      <c r="P2947" s="21"/>
      <c r="Q2947" s="21"/>
      <c r="R2947" s="21"/>
      <c r="S2947" s="21"/>
    </row>
    <row r="2948" spans="9:19" customFormat="1" x14ac:dyDescent="0.2">
      <c r="I2948" s="21"/>
      <c r="J2948" s="21"/>
      <c r="K2948" s="21"/>
      <c r="L2948" s="21"/>
      <c r="M2948" s="21"/>
      <c r="N2948" s="21"/>
      <c r="O2948" s="21"/>
      <c r="P2948" s="21"/>
      <c r="Q2948" s="21"/>
      <c r="R2948" s="21"/>
      <c r="S2948" s="21"/>
    </row>
    <row r="2949" spans="9:19" customFormat="1" x14ac:dyDescent="0.2">
      <c r="I2949" s="21"/>
      <c r="J2949" s="21"/>
      <c r="K2949" s="21"/>
      <c r="L2949" s="21"/>
      <c r="M2949" s="21"/>
      <c r="N2949" s="21"/>
      <c r="O2949" s="21"/>
      <c r="P2949" s="21"/>
      <c r="Q2949" s="21"/>
      <c r="R2949" s="21"/>
      <c r="S2949" s="21"/>
    </row>
    <row r="2950" spans="9:19" customFormat="1" x14ac:dyDescent="0.2">
      <c r="I2950" s="21"/>
      <c r="J2950" s="21"/>
      <c r="K2950" s="21"/>
      <c r="L2950" s="21"/>
      <c r="M2950" s="21"/>
      <c r="N2950" s="21"/>
      <c r="O2950" s="21"/>
      <c r="P2950" s="21"/>
      <c r="Q2950" s="21"/>
      <c r="R2950" s="21"/>
      <c r="S2950" s="21"/>
    </row>
    <row r="2951" spans="9:19" customFormat="1" x14ac:dyDescent="0.2">
      <c r="I2951" s="21"/>
      <c r="J2951" s="21"/>
      <c r="K2951" s="21"/>
      <c r="L2951" s="21"/>
      <c r="M2951" s="21"/>
      <c r="N2951" s="21"/>
      <c r="O2951" s="21"/>
      <c r="P2951" s="21"/>
      <c r="Q2951" s="21"/>
      <c r="R2951" s="21"/>
      <c r="S2951" s="21"/>
    </row>
    <row r="2952" spans="9:19" customFormat="1" x14ac:dyDescent="0.2">
      <c r="I2952" s="21"/>
      <c r="J2952" s="21"/>
      <c r="K2952" s="21"/>
      <c r="L2952" s="21"/>
      <c r="M2952" s="21"/>
      <c r="N2952" s="21"/>
      <c r="O2952" s="21"/>
      <c r="P2952" s="21"/>
      <c r="Q2952" s="21"/>
      <c r="R2952" s="21"/>
      <c r="S2952" s="21"/>
    </row>
    <row r="2953" spans="9:19" customFormat="1" x14ac:dyDescent="0.2">
      <c r="I2953" s="21"/>
      <c r="J2953" s="21"/>
      <c r="K2953" s="21"/>
      <c r="L2953" s="21"/>
      <c r="M2953" s="21"/>
      <c r="N2953" s="21"/>
      <c r="O2953" s="21"/>
      <c r="P2953" s="21"/>
      <c r="Q2953" s="21"/>
      <c r="R2953" s="21"/>
      <c r="S2953" s="21"/>
    </row>
    <row r="2954" spans="9:19" customFormat="1" x14ac:dyDescent="0.2">
      <c r="I2954" s="21"/>
      <c r="J2954" s="21"/>
      <c r="K2954" s="21"/>
      <c r="L2954" s="21"/>
      <c r="M2954" s="21"/>
      <c r="N2954" s="21"/>
      <c r="O2954" s="21"/>
      <c r="P2954" s="21"/>
      <c r="Q2954" s="21"/>
      <c r="R2954" s="21"/>
      <c r="S2954" s="21"/>
    </row>
    <row r="2955" spans="9:19" customFormat="1" x14ac:dyDescent="0.2">
      <c r="I2955" s="21"/>
      <c r="J2955" s="21"/>
      <c r="K2955" s="21"/>
      <c r="L2955" s="21"/>
      <c r="M2955" s="21"/>
      <c r="N2955" s="21"/>
      <c r="O2955" s="21"/>
      <c r="P2955" s="21"/>
      <c r="Q2955" s="21"/>
      <c r="R2955" s="21"/>
      <c r="S2955" s="21"/>
    </row>
    <row r="2956" spans="9:19" customFormat="1" x14ac:dyDescent="0.2">
      <c r="I2956" s="21"/>
      <c r="J2956" s="21"/>
      <c r="K2956" s="21"/>
      <c r="L2956" s="21"/>
      <c r="M2956" s="21"/>
      <c r="N2956" s="21"/>
      <c r="O2956" s="21"/>
      <c r="P2956" s="21"/>
      <c r="Q2956" s="21"/>
      <c r="R2956" s="21"/>
      <c r="S2956" s="21"/>
    </row>
    <row r="2957" spans="9:19" customFormat="1" x14ac:dyDescent="0.2">
      <c r="I2957" s="21"/>
      <c r="J2957" s="21"/>
      <c r="K2957" s="21"/>
      <c r="L2957" s="21"/>
      <c r="M2957" s="21"/>
      <c r="N2957" s="21"/>
      <c r="O2957" s="21"/>
      <c r="P2957" s="21"/>
      <c r="Q2957" s="21"/>
      <c r="R2957" s="21"/>
      <c r="S2957" s="21"/>
    </row>
    <row r="2958" spans="9:19" customFormat="1" x14ac:dyDescent="0.2">
      <c r="I2958" s="21"/>
      <c r="J2958" s="21"/>
      <c r="K2958" s="21"/>
      <c r="L2958" s="21"/>
      <c r="M2958" s="21"/>
      <c r="N2958" s="21"/>
      <c r="O2958" s="21"/>
      <c r="P2958" s="21"/>
      <c r="Q2958" s="21"/>
      <c r="R2958" s="21"/>
      <c r="S2958" s="21"/>
    </row>
    <row r="2959" spans="9:19" customFormat="1" x14ac:dyDescent="0.2">
      <c r="I2959" s="21"/>
      <c r="J2959" s="21"/>
      <c r="K2959" s="21"/>
      <c r="L2959" s="21"/>
      <c r="M2959" s="21"/>
      <c r="N2959" s="21"/>
      <c r="O2959" s="21"/>
      <c r="P2959" s="21"/>
      <c r="Q2959" s="21"/>
      <c r="R2959" s="21"/>
      <c r="S2959" s="21"/>
    </row>
    <row r="2960" spans="9:19" customFormat="1" x14ac:dyDescent="0.2">
      <c r="I2960" s="21"/>
      <c r="J2960" s="21"/>
      <c r="K2960" s="21"/>
      <c r="L2960" s="21"/>
      <c r="M2960" s="21"/>
      <c r="N2960" s="21"/>
      <c r="O2960" s="21"/>
      <c r="P2960" s="21"/>
      <c r="Q2960" s="21"/>
      <c r="R2960" s="21"/>
      <c r="S2960" s="21"/>
    </row>
    <row r="2961" spans="9:19" customFormat="1" x14ac:dyDescent="0.2">
      <c r="I2961" s="21"/>
      <c r="J2961" s="21"/>
      <c r="K2961" s="21"/>
      <c r="L2961" s="21"/>
      <c r="M2961" s="21"/>
      <c r="N2961" s="21"/>
      <c r="O2961" s="21"/>
      <c r="P2961" s="21"/>
      <c r="Q2961" s="21"/>
      <c r="R2961" s="21"/>
      <c r="S2961" s="21"/>
    </row>
    <row r="2962" spans="9:19" customFormat="1" x14ac:dyDescent="0.2">
      <c r="I2962" s="21"/>
      <c r="J2962" s="21"/>
      <c r="K2962" s="21"/>
      <c r="L2962" s="21"/>
      <c r="M2962" s="21"/>
      <c r="N2962" s="21"/>
      <c r="O2962" s="21"/>
      <c r="P2962" s="21"/>
      <c r="Q2962" s="21"/>
      <c r="R2962" s="21"/>
      <c r="S2962" s="21"/>
    </row>
    <row r="2963" spans="9:19" customFormat="1" x14ac:dyDescent="0.2">
      <c r="I2963" s="21"/>
      <c r="J2963" s="21"/>
      <c r="K2963" s="21"/>
      <c r="L2963" s="21"/>
      <c r="M2963" s="21"/>
      <c r="N2963" s="21"/>
      <c r="O2963" s="21"/>
      <c r="P2963" s="21"/>
      <c r="Q2963" s="21"/>
      <c r="R2963" s="21"/>
      <c r="S2963" s="21"/>
    </row>
    <row r="2964" spans="9:19" customFormat="1" x14ac:dyDescent="0.2">
      <c r="I2964" s="21"/>
      <c r="J2964" s="21"/>
      <c r="K2964" s="21"/>
      <c r="L2964" s="21"/>
      <c r="M2964" s="21"/>
      <c r="N2964" s="21"/>
      <c r="O2964" s="21"/>
      <c r="P2964" s="21"/>
      <c r="Q2964" s="21"/>
      <c r="R2964" s="21"/>
      <c r="S2964" s="21"/>
    </row>
    <row r="2965" spans="9:19" customFormat="1" x14ac:dyDescent="0.2">
      <c r="I2965" s="21"/>
      <c r="J2965" s="21"/>
      <c r="K2965" s="21"/>
      <c r="L2965" s="21"/>
      <c r="M2965" s="21"/>
      <c r="N2965" s="21"/>
      <c r="O2965" s="21"/>
      <c r="P2965" s="21"/>
      <c r="Q2965" s="21"/>
      <c r="R2965" s="21"/>
      <c r="S2965" s="21"/>
    </row>
    <row r="2966" spans="9:19" customFormat="1" x14ac:dyDescent="0.2">
      <c r="I2966" s="21"/>
      <c r="J2966" s="21"/>
      <c r="K2966" s="21"/>
      <c r="L2966" s="21"/>
      <c r="M2966" s="21"/>
      <c r="N2966" s="21"/>
      <c r="O2966" s="21"/>
      <c r="P2966" s="21"/>
      <c r="Q2966" s="21"/>
      <c r="R2966" s="21"/>
      <c r="S2966" s="21"/>
    </row>
    <row r="2967" spans="9:19" customFormat="1" x14ac:dyDescent="0.2">
      <c r="I2967" s="21"/>
      <c r="J2967" s="21"/>
      <c r="K2967" s="21"/>
      <c r="L2967" s="21"/>
      <c r="M2967" s="21"/>
      <c r="N2967" s="21"/>
      <c r="O2967" s="21"/>
      <c r="P2967" s="21"/>
      <c r="Q2967" s="21"/>
      <c r="R2967" s="21"/>
      <c r="S2967" s="21"/>
    </row>
    <row r="2968" spans="9:19" customFormat="1" x14ac:dyDescent="0.2">
      <c r="I2968" s="21"/>
      <c r="J2968" s="21"/>
      <c r="K2968" s="21"/>
      <c r="L2968" s="21"/>
      <c r="M2968" s="21"/>
      <c r="N2968" s="21"/>
      <c r="O2968" s="21"/>
      <c r="P2968" s="21"/>
      <c r="Q2968" s="21"/>
      <c r="R2968" s="21"/>
      <c r="S2968" s="21"/>
    </row>
    <row r="2969" spans="9:19" customFormat="1" x14ac:dyDescent="0.2">
      <c r="I2969" s="21"/>
      <c r="J2969" s="21"/>
      <c r="K2969" s="21"/>
      <c r="L2969" s="21"/>
      <c r="M2969" s="21"/>
      <c r="N2969" s="21"/>
      <c r="O2969" s="21"/>
      <c r="P2969" s="21"/>
      <c r="Q2969" s="21"/>
      <c r="R2969" s="21"/>
      <c r="S2969" s="21"/>
    </row>
    <row r="2970" spans="9:19" customFormat="1" x14ac:dyDescent="0.2">
      <c r="I2970" s="21"/>
      <c r="J2970" s="21"/>
      <c r="K2970" s="21"/>
      <c r="L2970" s="21"/>
      <c r="M2970" s="21"/>
      <c r="N2970" s="21"/>
      <c r="O2970" s="21"/>
      <c r="P2970" s="21"/>
      <c r="Q2970" s="21"/>
      <c r="R2970" s="21"/>
      <c r="S2970" s="21"/>
    </row>
    <row r="2971" spans="9:19" customFormat="1" x14ac:dyDescent="0.2">
      <c r="I2971" s="21"/>
      <c r="J2971" s="21"/>
      <c r="K2971" s="21"/>
      <c r="L2971" s="21"/>
      <c r="M2971" s="21"/>
      <c r="N2971" s="21"/>
      <c r="O2971" s="21"/>
      <c r="P2971" s="21"/>
      <c r="Q2971" s="21"/>
      <c r="R2971" s="21"/>
      <c r="S2971" s="21"/>
    </row>
    <row r="2972" spans="9:19" customFormat="1" x14ac:dyDescent="0.2">
      <c r="I2972" s="21"/>
      <c r="J2972" s="21"/>
      <c r="K2972" s="21"/>
      <c r="L2972" s="21"/>
      <c r="M2972" s="21"/>
      <c r="N2972" s="21"/>
      <c r="O2972" s="21"/>
      <c r="P2972" s="21"/>
      <c r="Q2972" s="21"/>
      <c r="R2972" s="21"/>
      <c r="S2972" s="21"/>
    </row>
    <row r="2973" spans="9:19" customFormat="1" x14ac:dyDescent="0.2">
      <c r="I2973" s="21"/>
      <c r="J2973" s="21"/>
      <c r="K2973" s="21"/>
      <c r="L2973" s="21"/>
      <c r="M2973" s="21"/>
      <c r="N2973" s="21"/>
      <c r="O2973" s="21"/>
      <c r="P2973" s="21"/>
      <c r="Q2973" s="21"/>
      <c r="R2973" s="21"/>
      <c r="S2973" s="21"/>
    </row>
    <row r="2974" spans="9:19" customFormat="1" x14ac:dyDescent="0.2">
      <c r="I2974" s="21"/>
      <c r="J2974" s="21"/>
      <c r="K2974" s="21"/>
      <c r="L2974" s="21"/>
      <c r="M2974" s="21"/>
      <c r="N2974" s="21"/>
      <c r="O2974" s="21"/>
      <c r="P2974" s="21"/>
      <c r="Q2974" s="21"/>
      <c r="R2974" s="21"/>
      <c r="S2974" s="21"/>
    </row>
    <row r="2975" spans="9:19" customFormat="1" x14ac:dyDescent="0.2">
      <c r="I2975" s="21"/>
      <c r="J2975" s="21"/>
      <c r="K2975" s="21"/>
      <c r="L2975" s="21"/>
      <c r="M2975" s="21"/>
      <c r="N2975" s="21"/>
      <c r="O2975" s="21"/>
      <c r="P2975" s="21"/>
      <c r="Q2975" s="21"/>
      <c r="R2975" s="21"/>
      <c r="S2975" s="21"/>
    </row>
    <row r="2976" spans="9:19" customFormat="1" x14ac:dyDescent="0.2">
      <c r="I2976" s="21"/>
      <c r="J2976" s="21"/>
      <c r="K2976" s="21"/>
      <c r="L2976" s="21"/>
      <c r="M2976" s="21"/>
      <c r="N2976" s="21"/>
      <c r="O2976" s="21"/>
      <c r="P2976" s="21"/>
      <c r="Q2976" s="21"/>
      <c r="R2976" s="21"/>
      <c r="S2976" s="21"/>
    </row>
    <row r="2977" spans="9:19" customFormat="1" x14ac:dyDescent="0.2">
      <c r="I2977" s="21"/>
      <c r="J2977" s="21"/>
      <c r="K2977" s="21"/>
      <c r="L2977" s="21"/>
      <c r="M2977" s="21"/>
      <c r="N2977" s="21"/>
      <c r="O2977" s="21"/>
      <c r="P2977" s="21"/>
      <c r="Q2977" s="21"/>
      <c r="R2977" s="21"/>
      <c r="S2977" s="21"/>
    </row>
    <row r="2978" spans="9:19" customFormat="1" x14ac:dyDescent="0.2">
      <c r="I2978" s="21"/>
      <c r="J2978" s="21"/>
      <c r="K2978" s="21"/>
      <c r="L2978" s="21"/>
      <c r="M2978" s="21"/>
      <c r="N2978" s="21"/>
      <c r="O2978" s="21"/>
      <c r="P2978" s="21"/>
      <c r="Q2978" s="21"/>
      <c r="R2978" s="21"/>
      <c r="S2978" s="21"/>
    </row>
    <row r="2979" spans="9:19" customFormat="1" x14ac:dyDescent="0.2">
      <c r="I2979" s="21"/>
      <c r="J2979" s="21"/>
      <c r="K2979" s="21"/>
      <c r="L2979" s="21"/>
      <c r="M2979" s="21"/>
      <c r="N2979" s="21"/>
      <c r="O2979" s="21"/>
      <c r="P2979" s="21"/>
      <c r="Q2979" s="21"/>
      <c r="R2979" s="21"/>
      <c r="S2979" s="21"/>
    </row>
    <row r="2980" spans="9:19" customFormat="1" x14ac:dyDescent="0.2">
      <c r="I2980" s="21"/>
      <c r="J2980" s="21"/>
      <c r="K2980" s="21"/>
      <c r="L2980" s="21"/>
      <c r="M2980" s="21"/>
      <c r="N2980" s="21"/>
      <c r="O2980" s="21"/>
      <c r="P2980" s="21"/>
      <c r="Q2980" s="21"/>
      <c r="R2980" s="21"/>
      <c r="S2980" s="21"/>
    </row>
    <row r="2981" spans="9:19" customFormat="1" x14ac:dyDescent="0.2">
      <c r="I2981" s="21"/>
      <c r="J2981" s="21"/>
      <c r="K2981" s="21"/>
      <c r="L2981" s="21"/>
      <c r="M2981" s="21"/>
      <c r="N2981" s="21"/>
      <c r="O2981" s="21"/>
      <c r="P2981" s="21"/>
      <c r="Q2981" s="21"/>
      <c r="R2981" s="21"/>
      <c r="S2981" s="21"/>
    </row>
    <row r="2982" spans="9:19" customFormat="1" x14ac:dyDescent="0.2">
      <c r="I2982" s="21"/>
      <c r="J2982" s="21"/>
      <c r="K2982" s="21"/>
      <c r="L2982" s="21"/>
      <c r="M2982" s="21"/>
      <c r="N2982" s="21"/>
      <c r="O2982" s="21"/>
      <c r="P2982" s="21"/>
      <c r="Q2982" s="21"/>
      <c r="R2982" s="21"/>
      <c r="S2982" s="21"/>
    </row>
    <row r="2983" spans="9:19" customFormat="1" x14ac:dyDescent="0.2">
      <c r="I2983" s="21"/>
      <c r="J2983" s="21"/>
      <c r="K2983" s="21"/>
      <c r="L2983" s="21"/>
      <c r="M2983" s="21"/>
      <c r="N2983" s="21"/>
      <c r="O2983" s="21"/>
      <c r="P2983" s="21"/>
      <c r="Q2983" s="21"/>
      <c r="R2983" s="21"/>
      <c r="S2983" s="21"/>
    </row>
    <row r="2984" spans="9:19" customFormat="1" x14ac:dyDescent="0.2">
      <c r="I2984" s="21"/>
      <c r="J2984" s="21"/>
      <c r="K2984" s="21"/>
      <c r="L2984" s="21"/>
      <c r="M2984" s="21"/>
      <c r="N2984" s="21"/>
      <c r="O2984" s="21"/>
      <c r="P2984" s="21"/>
      <c r="Q2984" s="21"/>
      <c r="R2984" s="21"/>
      <c r="S2984" s="21"/>
    </row>
    <row r="2985" spans="9:19" customFormat="1" x14ac:dyDescent="0.2">
      <c r="I2985" s="21"/>
      <c r="J2985" s="21"/>
      <c r="K2985" s="21"/>
      <c r="L2985" s="21"/>
      <c r="M2985" s="21"/>
      <c r="N2985" s="21"/>
      <c r="O2985" s="21"/>
      <c r="P2985" s="21"/>
      <c r="Q2985" s="21"/>
      <c r="R2985" s="21"/>
      <c r="S2985" s="21"/>
    </row>
    <row r="2986" spans="9:19" customFormat="1" x14ac:dyDescent="0.2">
      <c r="I2986" s="21"/>
      <c r="J2986" s="21"/>
      <c r="K2986" s="21"/>
      <c r="L2986" s="21"/>
      <c r="M2986" s="21"/>
      <c r="N2986" s="21"/>
      <c r="O2986" s="21"/>
      <c r="P2986" s="21"/>
      <c r="Q2986" s="21"/>
      <c r="R2986" s="21"/>
      <c r="S2986" s="21"/>
    </row>
    <row r="2987" spans="9:19" customFormat="1" x14ac:dyDescent="0.2">
      <c r="I2987" s="21"/>
      <c r="J2987" s="21"/>
      <c r="K2987" s="21"/>
      <c r="L2987" s="21"/>
      <c r="M2987" s="21"/>
      <c r="N2987" s="21"/>
      <c r="O2987" s="21"/>
      <c r="P2987" s="21"/>
      <c r="Q2987" s="21"/>
      <c r="R2987" s="21"/>
      <c r="S2987" s="21"/>
    </row>
    <row r="2988" spans="9:19" customFormat="1" x14ac:dyDescent="0.2">
      <c r="I2988" s="21"/>
      <c r="J2988" s="21"/>
      <c r="K2988" s="21"/>
      <c r="L2988" s="21"/>
      <c r="M2988" s="21"/>
      <c r="N2988" s="21"/>
      <c r="O2988" s="21"/>
      <c r="P2988" s="21"/>
      <c r="Q2988" s="21"/>
      <c r="R2988" s="21"/>
      <c r="S2988" s="21"/>
    </row>
    <row r="2989" spans="9:19" customFormat="1" x14ac:dyDescent="0.2">
      <c r="I2989" s="21"/>
      <c r="J2989" s="21"/>
      <c r="K2989" s="21"/>
      <c r="L2989" s="21"/>
      <c r="M2989" s="21"/>
      <c r="N2989" s="21"/>
      <c r="O2989" s="21"/>
      <c r="P2989" s="21"/>
      <c r="Q2989" s="21"/>
      <c r="R2989" s="21"/>
      <c r="S2989" s="21"/>
    </row>
    <row r="2990" spans="9:19" customFormat="1" x14ac:dyDescent="0.2">
      <c r="I2990" s="21"/>
      <c r="J2990" s="21"/>
      <c r="K2990" s="21"/>
      <c r="L2990" s="21"/>
      <c r="M2990" s="21"/>
      <c r="N2990" s="21"/>
      <c r="O2990" s="21"/>
      <c r="P2990" s="21"/>
      <c r="Q2990" s="21"/>
      <c r="R2990" s="21"/>
      <c r="S2990" s="21"/>
    </row>
    <row r="2991" spans="9:19" customFormat="1" x14ac:dyDescent="0.2">
      <c r="I2991" s="21"/>
      <c r="J2991" s="21"/>
      <c r="K2991" s="21"/>
      <c r="L2991" s="21"/>
      <c r="M2991" s="21"/>
      <c r="N2991" s="21"/>
      <c r="O2991" s="21"/>
      <c r="P2991" s="21"/>
      <c r="Q2991" s="21"/>
      <c r="R2991" s="21"/>
      <c r="S2991" s="21"/>
    </row>
    <row r="2992" spans="9:19" customFormat="1" x14ac:dyDescent="0.2">
      <c r="I2992" s="21"/>
      <c r="J2992" s="21"/>
      <c r="K2992" s="21"/>
      <c r="L2992" s="21"/>
      <c r="M2992" s="21"/>
      <c r="N2992" s="21"/>
      <c r="O2992" s="21"/>
      <c r="P2992" s="21"/>
      <c r="Q2992" s="21"/>
      <c r="R2992" s="21"/>
      <c r="S2992" s="21"/>
    </row>
    <row r="2993" spans="9:19" customFormat="1" x14ac:dyDescent="0.2">
      <c r="I2993" s="21"/>
      <c r="J2993" s="21"/>
      <c r="K2993" s="21"/>
      <c r="L2993" s="21"/>
      <c r="M2993" s="21"/>
      <c r="N2993" s="21"/>
      <c r="O2993" s="21"/>
      <c r="P2993" s="21"/>
      <c r="Q2993" s="21"/>
      <c r="R2993" s="21"/>
      <c r="S2993" s="21"/>
    </row>
    <row r="2994" spans="9:19" customFormat="1" x14ac:dyDescent="0.2">
      <c r="I2994" s="21"/>
      <c r="J2994" s="21"/>
      <c r="K2994" s="21"/>
      <c r="L2994" s="21"/>
      <c r="M2994" s="21"/>
      <c r="N2994" s="21"/>
      <c r="O2994" s="21"/>
      <c r="P2994" s="21"/>
      <c r="Q2994" s="21"/>
      <c r="R2994" s="21"/>
      <c r="S2994" s="21"/>
    </row>
    <row r="2995" spans="9:19" customFormat="1" x14ac:dyDescent="0.2">
      <c r="I2995" s="21"/>
      <c r="J2995" s="21"/>
      <c r="K2995" s="21"/>
      <c r="L2995" s="21"/>
      <c r="M2995" s="21"/>
      <c r="N2995" s="21"/>
      <c r="O2995" s="21"/>
      <c r="P2995" s="21"/>
      <c r="Q2995" s="21"/>
      <c r="R2995" s="21"/>
      <c r="S2995" s="21"/>
    </row>
    <row r="2996" spans="9:19" customFormat="1" x14ac:dyDescent="0.2">
      <c r="I2996" s="21"/>
      <c r="J2996" s="21"/>
      <c r="K2996" s="21"/>
      <c r="L2996" s="21"/>
      <c r="M2996" s="21"/>
      <c r="N2996" s="21"/>
      <c r="O2996" s="21"/>
      <c r="P2996" s="21"/>
      <c r="Q2996" s="21"/>
      <c r="R2996" s="21"/>
      <c r="S2996" s="21"/>
    </row>
    <row r="2997" spans="9:19" customFormat="1" x14ac:dyDescent="0.2">
      <c r="I2997" s="21"/>
      <c r="J2997" s="21"/>
      <c r="K2997" s="21"/>
      <c r="L2997" s="21"/>
      <c r="M2997" s="21"/>
      <c r="N2997" s="21"/>
      <c r="O2997" s="21"/>
      <c r="P2997" s="21"/>
      <c r="Q2997" s="21"/>
      <c r="R2997" s="21"/>
      <c r="S2997" s="21"/>
    </row>
    <row r="2998" spans="9:19" customFormat="1" x14ac:dyDescent="0.2">
      <c r="I2998" s="21"/>
      <c r="J2998" s="21"/>
      <c r="K2998" s="21"/>
      <c r="L2998" s="21"/>
      <c r="M2998" s="21"/>
      <c r="N2998" s="21"/>
      <c r="O2998" s="21"/>
      <c r="P2998" s="21"/>
      <c r="Q2998" s="21"/>
      <c r="R2998" s="21"/>
      <c r="S2998" s="21"/>
    </row>
    <row r="2999" spans="9:19" customFormat="1" x14ac:dyDescent="0.2">
      <c r="I2999" s="21"/>
      <c r="J2999" s="21"/>
      <c r="K2999" s="21"/>
      <c r="L2999" s="21"/>
      <c r="M2999" s="21"/>
      <c r="N2999" s="21"/>
      <c r="O2999" s="21"/>
      <c r="P2999" s="21"/>
      <c r="Q2999" s="21"/>
      <c r="R2999" s="21"/>
      <c r="S2999" s="21"/>
    </row>
    <row r="3000" spans="9:19" customFormat="1" x14ac:dyDescent="0.2">
      <c r="I3000" s="21"/>
      <c r="J3000" s="21"/>
      <c r="K3000" s="21"/>
      <c r="L3000" s="21"/>
      <c r="M3000" s="21"/>
      <c r="N3000" s="21"/>
      <c r="O3000" s="21"/>
      <c r="P3000" s="21"/>
      <c r="Q3000" s="21"/>
      <c r="R3000" s="21"/>
      <c r="S3000" s="21"/>
    </row>
    <row r="3001" spans="9:19" customFormat="1" x14ac:dyDescent="0.2">
      <c r="I3001" s="21"/>
      <c r="J3001" s="21"/>
      <c r="K3001" s="21"/>
      <c r="L3001" s="21"/>
      <c r="M3001" s="21"/>
      <c r="N3001" s="21"/>
      <c r="O3001" s="21"/>
      <c r="P3001" s="21"/>
      <c r="Q3001" s="21"/>
      <c r="R3001" s="21"/>
      <c r="S3001" s="21"/>
    </row>
    <row r="3002" spans="9:19" customFormat="1" x14ac:dyDescent="0.2">
      <c r="I3002" s="21"/>
      <c r="J3002" s="21"/>
      <c r="K3002" s="21"/>
      <c r="L3002" s="21"/>
      <c r="M3002" s="21"/>
      <c r="N3002" s="21"/>
      <c r="O3002" s="21"/>
      <c r="P3002" s="21"/>
      <c r="Q3002" s="21"/>
      <c r="R3002" s="21"/>
      <c r="S3002" s="21"/>
    </row>
    <row r="3003" spans="9:19" customFormat="1" x14ac:dyDescent="0.2">
      <c r="I3003" s="21"/>
      <c r="J3003" s="21"/>
      <c r="K3003" s="21"/>
      <c r="L3003" s="21"/>
      <c r="M3003" s="21"/>
      <c r="N3003" s="21"/>
      <c r="O3003" s="21"/>
      <c r="P3003" s="21"/>
      <c r="Q3003" s="21"/>
      <c r="R3003" s="21"/>
      <c r="S3003" s="21"/>
    </row>
    <row r="3004" spans="9:19" customFormat="1" x14ac:dyDescent="0.2">
      <c r="I3004" s="21"/>
      <c r="J3004" s="21"/>
      <c r="K3004" s="21"/>
      <c r="L3004" s="21"/>
      <c r="M3004" s="21"/>
      <c r="N3004" s="21"/>
      <c r="O3004" s="21"/>
      <c r="P3004" s="21"/>
      <c r="Q3004" s="21"/>
      <c r="R3004" s="21"/>
      <c r="S3004" s="21"/>
    </row>
    <row r="3005" spans="9:19" customFormat="1" x14ac:dyDescent="0.2">
      <c r="I3005" s="21"/>
      <c r="J3005" s="21"/>
      <c r="K3005" s="21"/>
      <c r="L3005" s="21"/>
      <c r="M3005" s="21"/>
      <c r="N3005" s="21"/>
      <c r="O3005" s="21"/>
      <c r="P3005" s="21"/>
      <c r="Q3005" s="21"/>
      <c r="R3005" s="21"/>
      <c r="S3005" s="21"/>
    </row>
    <row r="3006" spans="9:19" customFormat="1" x14ac:dyDescent="0.2">
      <c r="I3006" s="21"/>
      <c r="J3006" s="21"/>
      <c r="K3006" s="21"/>
      <c r="L3006" s="21"/>
      <c r="M3006" s="21"/>
      <c r="N3006" s="21"/>
      <c r="O3006" s="21"/>
      <c r="P3006" s="21"/>
      <c r="Q3006" s="21"/>
      <c r="R3006" s="21"/>
      <c r="S3006" s="21"/>
    </row>
    <row r="3007" spans="9:19" customFormat="1" x14ac:dyDescent="0.2">
      <c r="I3007" s="21"/>
      <c r="J3007" s="21"/>
      <c r="K3007" s="21"/>
      <c r="L3007" s="21"/>
      <c r="M3007" s="21"/>
      <c r="N3007" s="21"/>
      <c r="O3007" s="21"/>
      <c r="P3007" s="21"/>
      <c r="Q3007" s="21"/>
      <c r="R3007" s="21"/>
      <c r="S3007" s="21"/>
    </row>
    <row r="3008" spans="9:19" customFormat="1" x14ac:dyDescent="0.2">
      <c r="I3008" s="21"/>
      <c r="J3008" s="21"/>
      <c r="K3008" s="21"/>
      <c r="L3008" s="21"/>
      <c r="M3008" s="21"/>
      <c r="N3008" s="21"/>
      <c r="O3008" s="21"/>
      <c r="P3008" s="21"/>
      <c r="Q3008" s="21"/>
      <c r="R3008" s="21"/>
      <c r="S3008" s="21"/>
    </row>
    <row r="3009" spans="9:19" customFormat="1" x14ac:dyDescent="0.2">
      <c r="I3009" s="21"/>
      <c r="J3009" s="21"/>
      <c r="K3009" s="21"/>
      <c r="L3009" s="21"/>
      <c r="M3009" s="21"/>
      <c r="N3009" s="21"/>
      <c r="O3009" s="21"/>
      <c r="P3009" s="21"/>
      <c r="Q3009" s="21"/>
      <c r="R3009" s="21"/>
      <c r="S3009" s="21"/>
    </row>
    <row r="3010" spans="9:19" customFormat="1" x14ac:dyDescent="0.2">
      <c r="I3010" s="21"/>
      <c r="J3010" s="21"/>
      <c r="K3010" s="21"/>
      <c r="L3010" s="21"/>
      <c r="M3010" s="21"/>
      <c r="N3010" s="21"/>
      <c r="O3010" s="21"/>
      <c r="P3010" s="21"/>
      <c r="Q3010" s="21"/>
      <c r="R3010" s="21"/>
      <c r="S3010" s="21"/>
    </row>
    <row r="3011" spans="9:19" customFormat="1" x14ac:dyDescent="0.2">
      <c r="I3011" s="21"/>
      <c r="J3011" s="21"/>
      <c r="K3011" s="21"/>
      <c r="L3011" s="21"/>
      <c r="M3011" s="21"/>
      <c r="N3011" s="21"/>
      <c r="O3011" s="21"/>
      <c r="P3011" s="21"/>
      <c r="Q3011" s="21"/>
      <c r="R3011" s="21"/>
      <c r="S3011" s="21"/>
    </row>
    <row r="3012" spans="9:19" customFormat="1" x14ac:dyDescent="0.2">
      <c r="I3012" s="21"/>
      <c r="J3012" s="21"/>
      <c r="K3012" s="21"/>
      <c r="L3012" s="21"/>
      <c r="M3012" s="21"/>
      <c r="N3012" s="21"/>
      <c r="O3012" s="21"/>
      <c r="P3012" s="21"/>
      <c r="Q3012" s="21"/>
      <c r="R3012" s="21"/>
      <c r="S3012" s="21"/>
    </row>
    <row r="3013" spans="9:19" customFormat="1" x14ac:dyDescent="0.2">
      <c r="I3013" s="21"/>
      <c r="J3013" s="21"/>
      <c r="K3013" s="21"/>
      <c r="L3013" s="21"/>
      <c r="M3013" s="21"/>
      <c r="N3013" s="21"/>
      <c r="O3013" s="21"/>
      <c r="P3013" s="21"/>
      <c r="Q3013" s="21"/>
      <c r="R3013" s="21"/>
      <c r="S3013" s="21"/>
    </row>
    <row r="3014" spans="9:19" customFormat="1" x14ac:dyDescent="0.2">
      <c r="I3014" s="21"/>
      <c r="J3014" s="21"/>
      <c r="K3014" s="21"/>
      <c r="L3014" s="21"/>
      <c r="M3014" s="21"/>
      <c r="N3014" s="21"/>
      <c r="O3014" s="21"/>
      <c r="P3014" s="21"/>
      <c r="Q3014" s="21"/>
      <c r="R3014" s="21"/>
      <c r="S3014" s="21"/>
    </row>
    <row r="3015" spans="9:19" customFormat="1" x14ac:dyDescent="0.2">
      <c r="I3015" s="21"/>
      <c r="J3015" s="21"/>
      <c r="K3015" s="21"/>
      <c r="L3015" s="21"/>
      <c r="M3015" s="21"/>
      <c r="N3015" s="21"/>
      <c r="O3015" s="21"/>
      <c r="P3015" s="21"/>
      <c r="Q3015" s="21"/>
      <c r="R3015" s="21"/>
      <c r="S3015" s="21"/>
    </row>
    <row r="3016" spans="9:19" customFormat="1" x14ac:dyDescent="0.2">
      <c r="I3016" s="21"/>
      <c r="J3016" s="21"/>
      <c r="K3016" s="21"/>
      <c r="L3016" s="21"/>
      <c r="M3016" s="21"/>
      <c r="N3016" s="21"/>
      <c r="O3016" s="21"/>
      <c r="P3016" s="21"/>
      <c r="Q3016" s="21"/>
      <c r="R3016" s="21"/>
      <c r="S3016" s="21"/>
    </row>
    <row r="3017" spans="9:19" customFormat="1" x14ac:dyDescent="0.2">
      <c r="I3017" s="21"/>
      <c r="J3017" s="21"/>
      <c r="K3017" s="21"/>
      <c r="L3017" s="21"/>
      <c r="M3017" s="21"/>
      <c r="N3017" s="21"/>
      <c r="O3017" s="21"/>
      <c r="P3017" s="21"/>
      <c r="Q3017" s="21"/>
      <c r="R3017" s="21"/>
      <c r="S3017" s="21"/>
    </row>
    <row r="3018" spans="9:19" customFormat="1" x14ac:dyDescent="0.2">
      <c r="I3018" s="21"/>
      <c r="J3018" s="21"/>
      <c r="K3018" s="21"/>
      <c r="L3018" s="21"/>
      <c r="M3018" s="21"/>
      <c r="N3018" s="21"/>
      <c r="O3018" s="21"/>
      <c r="P3018" s="21"/>
      <c r="Q3018" s="21"/>
      <c r="R3018" s="21"/>
      <c r="S3018" s="21"/>
    </row>
    <row r="3019" spans="9:19" customFormat="1" x14ac:dyDescent="0.2">
      <c r="I3019" s="21"/>
      <c r="J3019" s="21"/>
      <c r="K3019" s="21"/>
      <c r="L3019" s="21"/>
      <c r="M3019" s="21"/>
      <c r="N3019" s="21"/>
      <c r="O3019" s="21"/>
      <c r="P3019" s="21"/>
      <c r="Q3019" s="21"/>
      <c r="R3019" s="21"/>
      <c r="S3019" s="21"/>
    </row>
    <row r="3020" spans="9:19" customFormat="1" x14ac:dyDescent="0.2">
      <c r="I3020" s="21"/>
      <c r="J3020" s="21"/>
      <c r="K3020" s="21"/>
      <c r="L3020" s="21"/>
      <c r="M3020" s="21"/>
      <c r="N3020" s="21"/>
      <c r="O3020" s="21"/>
      <c r="P3020" s="21"/>
      <c r="Q3020" s="21"/>
      <c r="R3020" s="21"/>
      <c r="S3020" s="21"/>
    </row>
    <row r="3021" spans="9:19" customFormat="1" x14ac:dyDescent="0.2">
      <c r="I3021" s="21"/>
      <c r="J3021" s="21"/>
      <c r="K3021" s="21"/>
      <c r="L3021" s="21"/>
      <c r="M3021" s="21"/>
      <c r="N3021" s="21"/>
      <c r="O3021" s="21"/>
      <c r="P3021" s="21"/>
      <c r="Q3021" s="21"/>
      <c r="R3021" s="21"/>
      <c r="S3021" s="21"/>
    </row>
    <row r="3022" spans="9:19" customFormat="1" x14ac:dyDescent="0.2">
      <c r="I3022" s="21"/>
      <c r="J3022" s="21"/>
      <c r="K3022" s="21"/>
      <c r="L3022" s="21"/>
      <c r="M3022" s="21"/>
      <c r="N3022" s="21"/>
      <c r="O3022" s="21"/>
      <c r="P3022" s="21"/>
      <c r="Q3022" s="21"/>
      <c r="R3022" s="21"/>
      <c r="S3022" s="21"/>
    </row>
    <row r="3023" spans="9:19" customFormat="1" x14ac:dyDescent="0.2">
      <c r="I3023" s="21"/>
      <c r="J3023" s="21"/>
      <c r="K3023" s="21"/>
      <c r="L3023" s="21"/>
      <c r="M3023" s="21"/>
      <c r="N3023" s="21"/>
      <c r="O3023" s="21"/>
      <c r="P3023" s="21"/>
      <c r="Q3023" s="21"/>
      <c r="R3023" s="21"/>
      <c r="S3023" s="21"/>
    </row>
    <row r="3024" spans="9:19" customFormat="1" x14ac:dyDescent="0.2">
      <c r="I3024" s="21"/>
      <c r="J3024" s="21"/>
      <c r="K3024" s="21"/>
      <c r="L3024" s="21"/>
      <c r="M3024" s="21"/>
      <c r="N3024" s="21"/>
      <c r="O3024" s="21"/>
      <c r="P3024" s="21"/>
      <c r="Q3024" s="21"/>
      <c r="R3024" s="21"/>
      <c r="S3024" s="21"/>
    </row>
    <row r="3025" spans="9:19" customFormat="1" x14ac:dyDescent="0.2">
      <c r="I3025" s="21"/>
      <c r="J3025" s="21"/>
      <c r="K3025" s="21"/>
      <c r="L3025" s="21"/>
      <c r="M3025" s="21"/>
      <c r="N3025" s="21"/>
      <c r="O3025" s="21"/>
      <c r="P3025" s="21"/>
      <c r="Q3025" s="21"/>
      <c r="R3025" s="21"/>
      <c r="S3025" s="21"/>
    </row>
    <row r="3026" spans="9:19" customFormat="1" x14ac:dyDescent="0.2">
      <c r="I3026" s="21"/>
      <c r="J3026" s="21"/>
      <c r="K3026" s="21"/>
      <c r="L3026" s="21"/>
      <c r="M3026" s="21"/>
      <c r="N3026" s="21"/>
      <c r="O3026" s="21"/>
      <c r="P3026" s="21"/>
      <c r="Q3026" s="21"/>
      <c r="R3026" s="21"/>
      <c r="S3026" s="21"/>
    </row>
    <row r="3027" spans="9:19" customFormat="1" x14ac:dyDescent="0.2">
      <c r="I3027" s="21"/>
      <c r="J3027" s="21"/>
      <c r="K3027" s="21"/>
      <c r="L3027" s="21"/>
      <c r="M3027" s="21"/>
      <c r="N3027" s="21"/>
      <c r="O3027" s="21"/>
      <c r="P3027" s="21"/>
      <c r="Q3027" s="21"/>
      <c r="R3027" s="21"/>
      <c r="S3027" s="21"/>
    </row>
    <row r="3028" spans="9:19" customFormat="1" x14ac:dyDescent="0.2">
      <c r="I3028" s="21"/>
      <c r="J3028" s="21"/>
      <c r="K3028" s="21"/>
      <c r="L3028" s="21"/>
      <c r="M3028" s="21"/>
      <c r="N3028" s="21"/>
      <c r="O3028" s="21"/>
      <c r="P3028" s="21"/>
      <c r="Q3028" s="21"/>
      <c r="R3028" s="21"/>
      <c r="S3028" s="21"/>
    </row>
    <row r="3029" spans="9:19" customFormat="1" x14ac:dyDescent="0.2">
      <c r="I3029" s="21"/>
      <c r="J3029" s="21"/>
      <c r="K3029" s="21"/>
      <c r="L3029" s="21"/>
      <c r="M3029" s="21"/>
      <c r="N3029" s="21"/>
      <c r="O3029" s="21"/>
      <c r="P3029" s="21"/>
      <c r="Q3029" s="21"/>
      <c r="R3029" s="21"/>
      <c r="S3029" s="21"/>
    </row>
    <row r="3030" spans="9:19" customFormat="1" x14ac:dyDescent="0.2">
      <c r="I3030" s="21"/>
      <c r="J3030" s="21"/>
      <c r="K3030" s="21"/>
      <c r="L3030" s="21"/>
      <c r="M3030" s="21"/>
      <c r="N3030" s="21"/>
      <c r="O3030" s="21"/>
      <c r="P3030" s="21"/>
      <c r="Q3030" s="21"/>
      <c r="R3030" s="21"/>
      <c r="S3030" s="21"/>
    </row>
    <row r="3031" spans="9:19" customFormat="1" x14ac:dyDescent="0.2">
      <c r="I3031" s="21"/>
      <c r="J3031" s="21"/>
      <c r="K3031" s="21"/>
      <c r="L3031" s="21"/>
      <c r="M3031" s="21"/>
      <c r="N3031" s="21"/>
      <c r="O3031" s="21"/>
      <c r="P3031" s="21"/>
      <c r="Q3031" s="21"/>
      <c r="R3031" s="21"/>
      <c r="S3031" s="21"/>
    </row>
    <row r="3032" spans="9:19" customFormat="1" x14ac:dyDescent="0.2">
      <c r="I3032" s="21"/>
      <c r="J3032" s="21"/>
      <c r="K3032" s="21"/>
      <c r="L3032" s="21"/>
      <c r="M3032" s="21"/>
      <c r="N3032" s="21"/>
      <c r="O3032" s="21"/>
      <c r="P3032" s="21"/>
      <c r="Q3032" s="21"/>
      <c r="R3032" s="21"/>
      <c r="S3032" s="21"/>
    </row>
    <row r="3033" spans="9:19" customFormat="1" x14ac:dyDescent="0.2">
      <c r="I3033" s="21"/>
      <c r="J3033" s="21"/>
      <c r="K3033" s="21"/>
      <c r="L3033" s="21"/>
      <c r="M3033" s="21"/>
      <c r="N3033" s="21"/>
      <c r="O3033" s="21"/>
      <c r="P3033" s="21"/>
      <c r="Q3033" s="21"/>
      <c r="R3033" s="21"/>
      <c r="S3033" s="21"/>
    </row>
    <row r="3034" spans="9:19" customFormat="1" x14ac:dyDescent="0.2">
      <c r="I3034" s="21"/>
      <c r="J3034" s="21"/>
      <c r="K3034" s="21"/>
      <c r="L3034" s="21"/>
      <c r="M3034" s="21"/>
      <c r="N3034" s="21"/>
      <c r="O3034" s="21"/>
      <c r="P3034" s="21"/>
      <c r="Q3034" s="21"/>
      <c r="R3034" s="21"/>
      <c r="S3034" s="21"/>
    </row>
    <row r="3035" spans="9:19" customFormat="1" x14ac:dyDescent="0.2">
      <c r="I3035" s="21"/>
      <c r="J3035" s="21"/>
      <c r="K3035" s="21"/>
      <c r="L3035" s="21"/>
      <c r="M3035" s="21"/>
      <c r="N3035" s="21"/>
      <c r="O3035" s="21"/>
      <c r="P3035" s="21"/>
      <c r="Q3035" s="21"/>
      <c r="R3035" s="21"/>
      <c r="S3035" s="21"/>
    </row>
    <row r="3036" spans="9:19" customFormat="1" x14ac:dyDescent="0.2">
      <c r="I3036" s="21"/>
      <c r="J3036" s="21"/>
      <c r="K3036" s="21"/>
      <c r="L3036" s="21"/>
      <c r="M3036" s="21"/>
      <c r="N3036" s="21"/>
      <c r="O3036" s="21"/>
      <c r="P3036" s="21"/>
      <c r="Q3036" s="21"/>
      <c r="R3036" s="21"/>
      <c r="S3036" s="21"/>
    </row>
    <row r="3037" spans="9:19" customFormat="1" x14ac:dyDescent="0.2">
      <c r="I3037" s="21"/>
      <c r="J3037" s="21"/>
      <c r="K3037" s="21"/>
      <c r="L3037" s="21"/>
      <c r="M3037" s="21"/>
      <c r="N3037" s="21"/>
      <c r="O3037" s="21"/>
      <c r="P3037" s="21"/>
      <c r="Q3037" s="21"/>
      <c r="R3037" s="21"/>
      <c r="S3037" s="21"/>
    </row>
    <row r="3038" spans="9:19" customFormat="1" x14ac:dyDescent="0.2">
      <c r="I3038" s="21"/>
      <c r="J3038" s="21"/>
      <c r="K3038" s="21"/>
      <c r="L3038" s="21"/>
      <c r="M3038" s="21"/>
      <c r="N3038" s="21"/>
      <c r="O3038" s="21"/>
      <c r="P3038" s="21"/>
      <c r="Q3038" s="21"/>
      <c r="R3038" s="21"/>
      <c r="S3038" s="21"/>
    </row>
    <row r="3039" spans="9:19" customFormat="1" x14ac:dyDescent="0.2">
      <c r="I3039" s="21"/>
      <c r="J3039" s="21"/>
      <c r="K3039" s="21"/>
      <c r="L3039" s="21"/>
      <c r="M3039" s="21"/>
      <c r="N3039" s="21"/>
      <c r="O3039" s="21"/>
      <c r="P3039" s="21"/>
      <c r="Q3039" s="21"/>
      <c r="R3039" s="21"/>
      <c r="S3039" s="21"/>
    </row>
    <row r="3040" spans="9:19" customFormat="1" x14ac:dyDescent="0.2">
      <c r="I3040" s="21"/>
      <c r="J3040" s="21"/>
      <c r="K3040" s="21"/>
      <c r="L3040" s="21"/>
      <c r="M3040" s="21"/>
      <c r="N3040" s="21"/>
      <c r="O3040" s="21"/>
      <c r="P3040" s="21"/>
      <c r="Q3040" s="21"/>
      <c r="R3040" s="21"/>
      <c r="S3040" s="21"/>
    </row>
    <row r="3041" spans="9:19" customFormat="1" x14ac:dyDescent="0.2">
      <c r="I3041" s="21"/>
      <c r="J3041" s="21"/>
      <c r="K3041" s="21"/>
      <c r="L3041" s="21"/>
      <c r="M3041" s="21"/>
      <c r="N3041" s="21"/>
      <c r="O3041" s="21"/>
      <c r="P3041" s="21"/>
      <c r="Q3041" s="21"/>
      <c r="R3041" s="21"/>
      <c r="S3041" s="21"/>
    </row>
    <row r="3042" spans="9:19" customFormat="1" x14ac:dyDescent="0.2">
      <c r="I3042" s="21"/>
      <c r="J3042" s="21"/>
      <c r="K3042" s="21"/>
      <c r="L3042" s="21"/>
      <c r="M3042" s="21"/>
      <c r="N3042" s="21"/>
      <c r="O3042" s="21"/>
      <c r="P3042" s="21"/>
      <c r="Q3042" s="21"/>
      <c r="R3042" s="21"/>
      <c r="S3042" s="21"/>
    </row>
    <row r="3043" spans="9:19" customFormat="1" x14ac:dyDescent="0.2">
      <c r="I3043" s="21"/>
      <c r="J3043" s="21"/>
      <c r="K3043" s="21"/>
      <c r="L3043" s="21"/>
      <c r="M3043" s="21"/>
      <c r="N3043" s="21"/>
      <c r="O3043" s="21"/>
      <c r="P3043" s="21"/>
      <c r="Q3043" s="21"/>
      <c r="R3043" s="21"/>
      <c r="S3043" s="21"/>
    </row>
    <row r="3044" spans="9:19" customFormat="1" x14ac:dyDescent="0.2">
      <c r="I3044" s="21"/>
      <c r="J3044" s="21"/>
      <c r="K3044" s="21"/>
      <c r="L3044" s="21"/>
      <c r="M3044" s="21"/>
      <c r="N3044" s="21"/>
      <c r="O3044" s="21"/>
      <c r="P3044" s="21"/>
      <c r="Q3044" s="21"/>
      <c r="R3044" s="21"/>
      <c r="S3044" s="21"/>
    </row>
    <row r="3045" spans="9:19" customFormat="1" x14ac:dyDescent="0.2">
      <c r="I3045" s="21"/>
      <c r="J3045" s="21"/>
      <c r="K3045" s="21"/>
      <c r="L3045" s="21"/>
      <c r="M3045" s="21"/>
      <c r="N3045" s="21"/>
      <c r="O3045" s="21"/>
      <c r="P3045" s="21"/>
      <c r="Q3045" s="21"/>
      <c r="R3045" s="21"/>
      <c r="S3045" s="21"/>
    </row>
    <row r="3046" spans="9:19" customFormat="1" x14ac:dyDescent="0.2">
      <c r="I3046" s="21"/>
      <c r="J3046" s="21"/>
      <c r="K3046" s="21"/>
      <c r="L3046" s="21"/>
      <c r="M3046" s="21"/>
      <c r="N3046" s="21"/>
      <c r="O3046" s="21"/>
      <c r="P3046" s="21"/>
      <c r="Q3046" s="21"/>
      <c r="R3046" s="21"/>
      <c r="S3046" s="21"/>
    </row>
    <row r="3047" spans="9:19" customFormat="1" x14ac:dyDescent="0.2">
      <c r="I3047" s="21"/>
      <c r="J3047" s="21"/>
      <c r="K3047" s="21"/>
      <c r="L3047" s="21"/>
      <c r="M3047" s="21"/>
      <c r="N3047" s="21"/>
      <c r="O3047" s="21"/>
      <c r="P3047" s="21"/>
      <c r="Q3047" s="21"/>
      <c r="R3047" s="21"/>
      <c r="S3047" s="21"/>
    </row>
    <row r="3048" spans="9:19" customFormat="1" x14ac:dyDescent="0.2">
      <c r="I3048" s="21"/>
      <c r="J3048" s="21"/>
      <c r="K3048" s="21"/>
      <c r="L3048" s="21"/>
      <c r="M3048" s="21"/>
      <c r="N3048" s="21"/>
      <c r="O3048" s="21"/>
      <c r="P3048" s="21"/>
      <c r="Q3048" s="21"/>
      <c r="R3048" s="21"/>
      <c r="S3048" s="21"/>
    </row>
    <row r="3049" spans="9:19" customFormat="1" x14ac:dyDescent="0.2">
      <c r="I3049" s="21"/>
      <c r="J3049" s="21"/>
      <c r="K3049" s="21"/>
      <c r="L3049" s="21"/>
      <c r="M3049" s="21"/>
      <c r="N3049" s="21"/>
      <c r="O3049" s="21"/>
      <c r="P3049" s="21"/>
      <c r="Q3049" s="21"/>
      <c r="R3049" s="21"/>
      <c r="S3049" s="21"/>
    </row>
    <row r="3050" spans="9:19" customFormat="1" x14ac:dyDescent="0.2">
      <c r="I3050" s="21"/>
      <c r="J3050" s="21"/>
      <c r="K3050" s="21"/>
      <c r="L3050" s="21"/>
      <c r="M3050" s="21"/>
      <c r="N3050" s="21"/>
      <c r="O3050" s="21"/>
      <c r="P3050" s="21"/>
      <c r="Q3050" s="21"/>
      <c r="R3050" s="21"/>
      <c r="S3050" s="21"/>
    </row>
    <row r="3051" spans="9:19" customFormat="1" x14ac:dyDescent="0.2">
      <c r="I3051" s="21"/>
      <c r="J3051" s="21"/>
      <c r="K3051" s="21"/>
      <c r="L3051" s="21"/>
      <c r="M3051" s="21"/>
      <c r="N3051" s="21"/>
      <c r="O3051" s="21"/>
      <c r="P3051" s="21"/>
      <c r="Q3051" s="21"/>
      <c r="R3051" s="21"/>
      <c r="S3051" s="21"/>
    </row>
    <row r="3052" spans="9:19" customFormat="1" x14ac:dyDescent="0.2">
      <c r="I3052" s="21"/>
      <c r="J3052" s="21"/>
      <c r="K3052" s="21"/>
      <c r="L3052" s="21"/>
      <c r="M3052" s="21"/>
      <c r="N3052" s="21"/>
      <c r="O3052" s="21"/>
      <c r="P3052" s="21"/>
      <c r="Q3052" s="21"/>
      <c r="R3052" s="21"/>
      <c r="S3052" s="21"/>
    </row>
    <row r="3053" spans="9:19" customFormat="1" x14ac:dyDescent="0.2">
      <c r="I3053" s="21"/>
      <c r="J3053" s="21"/>
      <c r="K3053" s="21"/>
      <c r="L3053" s="21"/>
      <c r="M3053" s="21"/>
      <c r="N3053" s="21"/>
      <c r="O3053" s="21"/>
      <c r="P3053" s="21"/>
      <c r="Q3053" s="21"/>
      <c r="R3053" s="21"/>
      <c r="S3053" s="21"/>
    </row>
    <row r="3054" spans="9:19" customFormat="1" x14ac:dyDescent="0.2">
      <c r="I3054" s="21"/>
      <c r="J3054" s="21"/>
      <c r="K3054" s="21"/>
      <c r="L3054" s="21"/>
      <c r="M3054" s="21"/>
      <c r="N3054" s="21"/>
      <c r="O3054" s="21"/>
      <c r="P3054" s="21"/>
      <c r="Q3054" s="21"/>
      <c r="R3054" s="21"/>
      <c r="S3054" s="21"/>
    </row>
    <row r="3055" spans="9:19" customFormat="1" x14ac:dyDescent="0.2">
      <c r="I3055" s="21"/>
      <c r="J3055" s="21"/>
      <c r="K3055" s="21"/>
      <c r="L3055" s="21"/>
      <c r="M3055" s="21"/>
      <c r="N3055" s="21"/>
      <c r="O3055" s="21"/>
      <c r="P3055" s="21"/>
      <c r="Q3055" s="21"/>
      <c r="R3055" s="21"/>
      <c r="S3055" s="21"/>
    </row>
    <row r="3056" spans="9:19" customFormat="1" x14ac:dyDescent="0.2">
      <c r="I3056" s="21"/>
      <c r="J3056" s="21"/>
      <c r="K3056" s="21"/>
      <c r="L3056" s="21"/>
      <c r="M3056" s="21"/>
      <c r="N3056" s="21"/>
      <c r="O3056" s="21"/>
      <c r="P3056" s="21"/>
      <c r="Q3056" s="21"/>
      <c r="R3056" s="21"/>
      <c r="S3056" s="21"/>
    </row>
    <row r="3057" spans="9:19" customFormat="1" x14ac:dyDescent="0.2">
      <c r="I3057" s="21"/>
      <c r="J3057" s="21"/>
      <c r="K3057" s="21"/>
      <c r="L3057" s="21"/>
      <c r="M3057" s="21"/>
      <c r="N3057" s="21"/>
      <c r="O3057" s="21"/>
      <c r="P3057" s="21"/>
      <c r="Q3057" s="21"/>
      <c r="R3057" s="21"/>
      <c r="S3057" s="21"/>
    </row>
    <row r="3058" spans="9:19" customFormat="1" x14ac:dyDescent="0.2">
      <c r="I3058" s="21"/>
      <c r="J3058" s="21"/>
      <c r="K3058" s="21"/>
      <c r="L3058" s="21"/>
      <c r="M3058" s="21"/>
      <c r="N3058" s="21"/>
      <c r="O3058" s="21"/>
      <c r="P3058" s="21"/>
      <c r="Q3058" s="21"/>
      <c r="R3058" s="21"/>
      <c r="S3058" s="21"/>
    </row>
    <row r="3059" spans="9:19" customFormat="1" x14ac:dyDescent="0.2">
      <c r="I3059" s="21"/>
      <c r="J3059" s="21"/>
      <c r="K3059" s="21"/>
      <c r="L3059" s="21"/>
      <c r="M3059" s="21"/>
      <c r="N3059" s="21"/>
      <c r="O3059" s="21"/>
      <c r="P3059" s="21"/>
      <c r="Q3059" s="21"/>
      <c r="R3059" s="21"/>
      <c r="S3059" s="21"/>
    </row>
    <row r="3060" spans="9:19" customFormat="1" x14ac:dyDescent="0.2">
      <c r="I3060" s="21"/>
      <c r="J3060" s="21"/>
      <c r="K3060" s="21"/>
      <c r="L3060" s="21"/>
      <c r="M3060" s="21"/>
      <c r="N3060" s="21"/>
      <c r="O3060" s="21"/>
      <c r="P3060" s="21"/>
      <c r="Q3060" s="21"/>
      <c r="R3060" s="21"/>
      <c r="S3060" s="21"/>
    </row>
    <row r="3061" spans="9:19" customFormat="1" x14ac:dyDescent="0.2">
      <c r="I3061" s="21"/>
      <c r="J3061" s="21"/>
      <c r="K3061" s="21"/>
      <c r="L3061" s="21"/>
      <c r="M3061" s="21"/>
      <c r="N3061" s="21"/>
      <c r="O3061" s="21"/>
      <c r="P3061" s="21"/>
      <c r="Q3061" s="21"/>
      <c r="R3061" s="21"/>
      <c r="S3061" s="21"/>
    </row>
    <row r="3062" spans="9:19" customFormat="1" x14ac:dyDescent="0.2">
      <c r="I3062" s="21"/>
      <c r="J3062" s="21"/>
      <c r="K3062" s="21"/>
      <c r="L3062" s="21"/>
      <c r="M3062" s="21"/>
      <c r="N3062" s="21"/>
      <c r="O3062" s="21"/>
      <c r="P3062" s="21"/>
      <c r="Q3062" s="21"/>
      <c r="R3062" s="21"/>
      <c r="S3062" s="21"/>
    </row>
    <row r="3063" spans="9:19" customFormat="1" x14ac:dyDescent="0.2">
      <c r="I3063" s="21"/>
      <c r="J3063" s="21"/>
      <c r="K3063" s="21"/>
      <c r="L3063" s="21"/>
      <c r="M3063" s="21"/>
      <c r="N3063" s="21"/>
      <c r="O3063" s="21"/>
      <c r="P3063" s="21"/>
      <c r="Q3063" s="21"/>
      <c r="R3063" s="21"/>
      <c r="S3063" s="21"/>
    </row>
    <row r="3064" spans="9:19" customFormat="1" x14ac:dyDescent="0.2">
      <c r="I3064" s="21"/>
      <c r="J3064" s="21"/>
      <c r="K3064" s="21"/>
      <c r="L3064" s="21"/>
      <c r="M3064" s="21"/>
      <c r="N3064" s="21"/>
      <c r="O3064" s="21"/>
      <c r="P3064" s="21"/>
      <c r="Q3064" s="21"/>
      <c r="R3064" s="21"/>
      <c r="S3064" s="21"/>
    </row>
    <row r="3065" spans="9:19" customFormat="1" x14ac:dyDescent="0.2">
      <c r="I3065" s="21"/>
      <c r="J3065" s="21"/>
      <c r="K3065" s="21"/>
      <c r="L3065" s="21"/>
      <c r="M3065" s="21"/>
      <c r="N3065" s="21"/>
      <c r="O3065" s="21"/>
      <c r="P3065" s="21"/>
      <c r="Q3065" s="21"/>
      <c r="R3065" s="21"/>
      <c r="S3065" s="21"/>
    </row>
    <row r="3066" spans="9:19" customFormat="1" x14ac:dyDescent="0.2">
      <c r="I3066" s="21"/>
      <c r="J3066" s="21"/>
      <c r="K3066" s="21"/>
      <c r="L3066" s="21"/>
      <c r="M3066" s="21"/>
      <c r="N3066" s="21"/>
      <c r="O3066" s="21"/>
      <c r="P3066" s="21"/>
      <c r="Q3066" s="21"/>
      <c r="R3066" s="21"/>
      <c r="S3066" s="21"/>
    </row>
    <row r="3067" spans="9:19" customFormat="1" x14ac:dyDescent="0.2">
      <c r="I3067" s="21"/>
      <c r="J3067" s="21"/>
      <c r="K3067" s="21"/>
      <c r="L3067" s="21"/>
      <c r="M3067" s="21"/>
      <c r="N3067" s="21"/>
      <c r="O3067" s="21"/>
      <c r="P3067" s="21"/>
      <c r="Q3067" s="21"/>
      <c r="R3067" s="21"/>
      <c r="S3067" s="21"/>
    </row>
    <row r="3068" spans="9:19" customFormat="1" x14ac:dyDescent="0.2">
      <c r="I3068" s="21"/>
      <c r="J3068" s="21"/>
      <c r="K3068" s="21"/>
      <c r="L3068" s="21"/>
      <c r="M3068" s="21"/>
      <c r="N3068" s="21"/>
      <c r="O3068" s="21"/>
      <c r="P3068" s="21"/>
      <c r="Q3068" s="21"/>
      <c r="R3068" s="21"/>
      <c r="S3068" s="21"/>
    </row>
    <row r="3069" spans="9:19" customFormat="1" x14ac:dyDescent="0.2">
      <c r="I3069" s="21"/>
      <c r="J3069" s="21"/>
      <c r="K3069" s="21"/>
      <c r="L3069" s="21"/>
      <c r="M3069" s="21"/>
      <c r="N3069" s="21"/>
      <c r="O3069" s="21"/>
      <c r="P3069" s="21"/>
      <c r="Q3069" s="21"/>
      <c r="R3069" s="21"/>
      <c r="S3069" s="21"/>
    </row>
    <row r="3070" spans="9:19" customFormat="1" x14ac:dyDescent="0.2">
      <c r="I3070" s="21"/>
      <c r="J3070" s="21"/>
      <c r="K3070" s="21"/>
      <c r="L3070" s="21"/>
      <c r="M3070" s="21"/>
      <c r="N3070" s="21"/>
      <c r="O3070" s="21"/>
      <c r="P3070" s="21"/>
      <c r="Q3070" s="21"/>
      <c r="R3070" s="21"/>
      <c r="S3070" s="21"/>
    </row>
    <row r="3071" spans="9:19" customFormat="1" x14ac:dyDescent="0.2">
      <c r="I3071" s="21"/>
      <c r="J3071" s="21"/>
      <c r="K3071" s="21"/>
      <c r="L3071" s="21"/>
      <c r="M3071" s="21"/>
      <c r="N3071" s="21"/>
      <c r="O3071" s="21"/>
      <c r="P3071" s="21"/>
      <c r="Q3071" s="21"/>
      <c r="R3071" s="21"/>
      <c r="S3071" s="21"/>
    </row>
    <row r="3072" spans="9:19" customFormat="1" x14ac:dyDescent="0.2">
      <c r="I3072" s="21"/>
      <c r="J3072" s="21"/>
      <c r="K3072" s="21"/>
      <c r="L3072" s="21"/>
      <c r="M3072" s="21"/>
      <c r="N3072" s="21"/>
      <c r="O3072" s="21"/>
      <c r="P3072" s="21"/>
      <c r="Q3072" s="21"/>
      <c r="R3072" s="21"/>
      <c r="S3072" s="21"/>
    </row>
    <row r="3073" spans="9:19" customFormat="1" x14ac:dyDescent="0.2">
      <c r="I3073" s="21"/>
      <c r="J3073" s="21"/>
      <c r="K3073" s="21"/>
      <c r="L3073" s="21"/>
      <c r="M3073" s="21"/>
      <c r="N3073" s="21"/>
      <c r="O3073" s="21"/>
      <c r="P3073" s="21"/>
      <c r="Q3073" s="21"/>
      <c r="R3073" s="21"/>
      <c r="S3073" s="21"/>
    </row>
    <row r="3074" spans="9:19" customFormat="1" x14ac:dyDescent="0.2">
      <c r="I3074" s="21"/>
      <c r="J3074" s="21"/>
      <c r="K3074" s="21"/>
      <c r="L3074" s="21"/>
      <c r="M3074" s="21"/>
      <c r="N3074" s="21"/>
      <c r="O3074" s="21"/>
      <c r="P3074" s="21"/>
      <c r="Q3074" s="21"/>
      <c r="R3074" s="21"/>
      <c r="S3074" s="21"/>
    </row>
    <row r="3075" spans="9:19" customFormat="1" x14ac:dyDescent="0.2">
      <c r="I3075" s="21"/>
      <c r="J3075" s="21"/>
      <c r="K3075" s="21"/>
      <c r="L3075" s="21"/>
      <c r="M3075" s="21"/>
      <c r="N3075" s="21"/>
      <c r="O3075" s="21"/>
      <c r="P3075" s="21"/>
      <c r="Q3075" s="21"/>
      <c r="R3075" s="21"/>
      <c r="S3075" s="21"/>
    </row>
    <row r="3076" spans="9:19" customFormat="1" x14ac:dyDescent="0.2">
      <c r="I3076" s="21"/>
      <c r="J3076" s="21"/>
      <c r="K3076" s="21"/>
      <c r="L3076" s="21"/>
      <c r="M3076" s="21"/>
      <c r="N3076" s="21"/>
      <c r="O3076" s="21"/>
      <c r="P3076" s="21"/>
      <c r="Q3076" s="21"/>
      <c r="R3076" s="21"/>
      <c r="S3076" s="21"/>
    </row>
    <row r="3077" spans="9:19" customFormat="1" x14ac:dyDescent="0.2">
      <c r="I3077" s="21"/>
      <c r="J3077" s="21"/>
      <c r="K3077" s="21"/>
      <c r="L3077" s="21"/>
      <c r="M3077" s="21"/>
      <c r="N3077" s="21"/>
      <c r="O3077" s="21"/>
      <c r="P3077" s="21"/>
      <c r="Q3077" s="21"/>
      <c r="R3077" s="21"/>
      <c r="S3077" s="21"/>
    </row>
    <row r="3078" spans="9:19" customFormat="1" x14ac:dyDescent="0.2">
      <c r="I3078" s="21"/>
      <c r="J3078" s="21"/>
      <c r="K3078" s="21"/>
      <c r="L3078" s="21"/>
      <c r="M3078" s="21"/>
      <c r="N3078" s="21"/>
      <c r="O3078" s="21"/>
      <c r="P3078" s="21"/>
      <c r="Q3078" s="21"/>
      <c r="R3078" s="21"/>
      <c r="S3078" s="21"/>
    </row>
    <row r="3079" spans="9:19" customFormat="1" x14ac:dyDescent="0.2">
      <c r="I3079" s="21"/>
      <c r="J3079" s="21"/>
      <c r="K3079" s="21"/>
      <c r="L3079" s="21"/>
      <c r="M3079" s="21"/>
      <c r="N3079" s="21"/>
      <c r="O3079" s="21"/>
      <c r="P3079" s="21"/>
      <c r="Q3079" s="21"/>
      <c r="R3079" s="21"/>
      <c r="S3079" s="21"/>
    </row>
    <row r="3080" spans="9:19" customFormat="1" x14ac:dyDescent="0.2">
      <c r="I3080" s="21"/>
      <c r="J3080" s="21"/>
      <c r="K3080" s="21"/>
      <c r="L3080" s="21"/>
      <c r="M3080" s="21"/>
      <c r="N3080" s="21"/>
      <c r="O3080" s="21"/>
      <c r="P3080" s="21"/>
      <c r="Q3080" s="21"/>
      <c r="R3080" s="21"/>
      <c r="S3080" s="21"/>
    </row>
    <row r="3081" spans="9:19" customFormat="1" x14ac:dyDescent="0.2">
      <c r="I3081" s="21"/>
      <c r="J3081" s="21"/>
      <c r="K3081" s="21"/>
      <c r="L3081" s="21"/>
      <c r="M3081" s="21"/>
      <c r="N3081" s="21"/>
      <c r="O3081" s="21"/>
      <c r="P3081" s="21"/>
      <c r="Q3081" s="21"/>
      <c r="R3081" s="21"/>
      <c r="S3081" s="21"/>
    </row>
    <row r="3082" spans="9:19" customFormat="1" x14ac:dyDescent="0.2">
      <c r="I3082" s="21"/>
      <c r="J3082" s="21"/>
      <c r="K3082" s="21"/>
      <c r="L3082" s="21"/>
      <c r="M3082" s="21"/>
      <c r="N3082" s="21"/>
      <c r="O3082" s="21"/>
      <c r="P3082" s="21"/>
      <c r="Q3082" s="21"/>
      <c r="R3082" s="21"/>
      <c r="S3082" s="21"/>
    </row>
    <row r="3083" spans="9:19" customFormat="1" x14ac:dyDescent="0.2">
      <c r="I3083" s="21"/>
      <c r="J3083" s="21"/>
      <c r="K3083" s="21"/>
      <c r="L3083" s="21"/>
      <c r="M3083" s="21"/>
      <c r="N3083" s="21"/>
      <c r="O3083" s="21"/>
      <c r="P3083" s="21"/>
      <c r="Q3083" s="21"/>
      <c r="R3083" s="21"/>
      <c r="S3083" s="21"/>
    </row>
    <row r="3084" spans="9:19" customFormat="1" x14ac:dyDescent="0.2">
      <c r="I3084" s="21"/>
      <c r="J3084" s="21"/>
      <c r="K3084" s="21"/>
      <c r="L3084" s="21"/>
      <c r="M3084" s="21"/>
      <c r="N3084" s="21"/>
      <c r="O3084" s="21"/>
      <c r="P3084" s="21"/>
      <c r="Q3084" s="21"/>
      <c r="R3084" s="21"/>
      <c r="S3084" s="21"/>
    </row>
    <row r="3085" spans="9:19" customFormat="1" x14ac:dyDescent="0.2">
      <c r="I3085" s="21"/>
      <c r="J3085" s="21"/>
      <c r="K3085" s="21"/>
      <c r="L3085" s="21"/>
      <c r="M3085" s="21"/>
      <c r="N3085" s="21"/>
      <c r="O3085" s="21"/>
      <c r="P3085" s="21"/>
      <c r="Q3085" s="21"/>
      <c r="R3085" s="21"/>
      <c r="S3085" s="21"/>
    </row>
    <row r="3086" spans="9:19" customFormat="1" x14ac:dyDescent="0.2">
      <c r="I3086" s="21"/>
      <c r="J3086" s="21"/>
      <c r="K3086" s="21"/>
      <c r="L3086" s="21"/>
      <c r="M3086" s="21"/>
      <c r="N3086" s="21"/>
      <c r="O3086" s="21"/>
      <c r="P3086" s="21"/>
      <c r="Q3086" s="21"/>
      <c r="R3086" s="21"/>
      <c r="S3086" s="21"/>
    </row>
    <row r="3087" spans="9:19" customFormat="1" x14ac:dyDescent="0.2">
      <c r="I3087" s="21"/>
      <c r="J3087" s="21"/>
      <c r="K3087" s="21"/>
      <c r="L3087" s="21"/>
      <c r="M3087" s="21"/>
      <c r="N3087" s="21"/>
      <c r="O3087" s="21"/>
      <c r="P3087" s="21"/>
      <c r="Q3087" s="21"/>
      <c r="R3087" s="21"/>
      <c r="S3087" s="21"/>
    </row>
    <row r="3088" spans="9:19" customFormat="1" x14ac:dyDescent="0.2">
      <c r="I3088" s="21"/>
      <c r="J3088" s="21"/>
      <c r="K3088" s="21"/>
      <c r="L3088" s="21"/>
      <c r="M3088" s="21"/>
      <c r="N3088" s="21"/>
      <c r="O3088" s="21"/>
      <c r="P3088" s="21"/>
      <c r="Q3088" s="21"/>
      <c r="R3088" s="21"/>
      <c r="S3088" s="21"/>
    </row>
    <row r="3089" spans="9:19" customFormat="1" x14ac:dyDescent="0.2">
      <c r="I3089" s="21"/>
      <c r="J3089" s="21"/>
      <c r="K3089" s="21"/>
      <c r="L3089" s="21"/>
      <c r="M3089" s="21"/>
      <c r="N3089" s="21"/>
      <c r="O3089" s="21"/>
      <c r="P3089" s="21"/>
      <c r="Q3089" s="21"/>
      <c r="R3089" s="21"/>
      <c r="S3089" s="21"/>
    </row>
    <row r="3090" spans="9:19" customFormat="1" x14ac:dyDescent="0.2">
      <c r="I3090" s="21"/>
      <c r="J3090" s="21"/>
      <c r="K3090" s="21"/>
      <c r="L3090" s="21"/>
      <c r="M3090" s="21"/>
      <c r="N3090" s="21"/>
      <c r="O3090" s="21"/>
      <c r="P3090" s="21"/>
      <c r="Q3090" s="21"/>
      <c r="R3090" s="21"/>
      <c r="S3090" s="21"/>
    </row>
    <row r="3091" spans="9:19" customFormat="1" x14ac:dyDescent="0.2">
      <c r="I3091" s="21"/>
      <c r="J3091" s="21"/>
      <c r="K3091" s="21"/>
      <c r="L3091" s="21"/>
      <c r="M3091" s="21"/>
      <c r="N3091" s="21"/>
      <c r="O3091" s="21"/>
      <c r="P3091" s="21"/>
      <c r="Q3091" s="21"/>
      <c r="R3091" s="21"/>
      <c r="S3091" s="21"/>
    </row>
    <row r="3092" spans="9:19" customFormat="1" x14ac:dyDescent="0.2">
      <c r="I3092" s="21"/>
      <c r="J3092" s="21"/>
      <c r="K3092" s="21"/>
      <c r="L3092" s="21"/>
      <c r="M3092" s="21"/>
      <c r="N3092" s="21"/>
      <c r="O3092" s="21"/>
      <c r="P3092" s="21"/>
      <c r="Q3092" s="21"/>
      <c r="R3092" s="21"/>
      <c r="S3092" s="21"/>
    </row>
    <row r="3093" spans="9:19" customFormat="1" x14ac:dyDescent="0.2">
      <c r="I3093" s="21"/>
      <c r="J3093" s="21"/>
      <c r="K3093" s="21"/>
      <c r="L3093" s="21"/>
      <c r="M3093" s="21"/>
      <c r="N3093" s="21"/>
      <c r="O3093" s="21"/>
      <c r="P3093" s="21"/>
      <c r="Q3093" s="21"/>
      <c r="R3093" s="21"/>
      <c r="S3093" s="21"/>
    </row>
    <row r="3094" spans="9:19" customFormat="1" x14ac:dyDescent="0.2">
      <c r="I3094" s="21"/>
      <c r="J3094" s="21"/>
      <c r="K3094" s="21"/>
      <c r="L3094" s="21"/>
      <c r="M3094" s="21"/>
      <c r="N3094" s="21"/>
      <c r="O3094" s="21"/>
      <c r="P3094" s="21"/>
      <c r="Q3094" s="21"/>
      <c r="R3094" s="21"/>
      <c r="S3094" s="21"/>
    </row>
    <row r="3095" spans="9:19" customFormat="1" x14ac:dyDescent="0.2">
      <c r="I3095" s="21"/>
      <c r="J3095" s="21"/>
      <c r="K3095" s="21"/>
      <c r="L3095" s="21"/>
      <c r="M3095" s="21"/>
      <c r="N3095" s="21"/>
      <c r="O3095" s="21"/>
      <c r="P3095" s="21"/>
      <c r="Q3095" s="21"/>
      <c r="R3095" s="21"/>
      <c r="S3095" s="21"/>
    </row>
    <row r="3096" spans="9:19" customFormat="1" x14ac:dyDescent="0.2">
      <c r="I3096" s="21"/>
      <c r="J3096" s="21"/>
      <c r="K3096" s="21"/>
      <c r="L3096" s="21"/>
      <c r="M3096" s="21"/>
      <c r="N3096" s="21"/>
      <c r="O3096" s="21"/>
      <c r="P3096" s="21"/>
      <c r="Q3096" s="21"/>
      <c r="R3096" s="21"/>
      <c r="S3096" s="21"/>
    </row>
    <row r="3097" spans="9:19" customFormat="1" x14ac:dyDescent="0.2">
      <c r="I3097" s="21"/>
      <c r="J3097" s="21"/>
      <c r="K3097" s="21"/>
      <c r="L3097" s="21"/>
      <c r="M3097" s="21"/>
      <c r="N3097" s="21"/>
      <c r="O3097" s="21"/>
      <c r="P3097" s="21"/>
      <c r="Q3097" s="21"/>
      <c r="R3097" s="21"/>
      <c r="S3097" s="21"/>
    </row>
    <row r="3098" spans="9:19" customFormat="1" x14ac:dyDescent="0.2">
      <c r="I3098" s="21"/>
      <c r="J3098" s="21"/>
      <c r="K3098" s="21"/>
      <c r="L3098" s="21"/>
      <c r="M3098" s="21"/>
      <c r="N3098" s="21"/>
      <c r="O3098" s="21"/>
      <c r="P3098" s="21"/>
      <c r="Q3098" s="21"/>
      <c r="R3098" s="21"/>
      <c r="S3098" s="21"/>
    </row>
    <row r="3099" spans="9:19" customFormat="1" x14ac:dyDescent="0.2">
      <c r="I3099" s="21"/>
      <c r="J3099" s="21"/>
      <c r="K3099" s="21"/>
      <c r="L3099" s="21"/>
      <c r="M3099" s="21"/>
      <c r="N3099" s="21"/>
      <c r="O3099" s="21"/>
      <c r="P3099" s="21"/>
      <c r="Q3099" s="21"/>
      <c r="R3099" s="21"/>
      <c r="S3099" s="21"/>
    </row>
    <row r="3100" spans="9:19" customFormat="1" x14ac:dyDescent="0.2">
      <c r="I3100" s="21"/>
      <c r="J3100" s="21"/>
      <c r="K3100" s="21"/>
      <c r="L3100" s="21"/>
      <c r="M3100" s="21"/>
      <c r="N3100" s="21"/>
      <c r="O3100" s="21"/>
      <c r="P3100" s="21"/>
      <c r="Q3100" s="21"/>
      <c r="R3100" s="21"/>
      <c r="S3100" s="21"/>
    </row>
    <row r="3101" spans="9:19" customFormat="1" x14ac:dyDescent="0.2">
      <c r="I3101" s="21"/>
      <c r="J3101" s="21"/>
      <c r="K3101" s="21"/>
      <c r="L3101" s="21"/>
      <c r="M3101" s="21"/>
      <c r="N3101" s="21"/>
      <c r="O3101" s="21"/>
      <c r="P3101" s="21"/>
      <c r="Q3101" s="21"/>
      <c r="R3101" s="21"/>
      <c r="S3101" s="21"/>
    </row>
    <row r="3102" spans="9:19" customFormat="1" x14ac:dyDescent="0.2">
      <c r="I3102" s="21"/>
      <c r="J3102" s="21"/>
      <c r="K3102" s="21"/>
      <c r="L3102" s="21"/>
      <c r="M3102" s="21"/>
      <c r="N3102" s="21"/>
      <c r="O3102" s="21"/>
      <c r="P3102" s="21"/>
      <c r="Q3102" s="21"/>
      <c r="R3102" s="21"/>
      <c r="S3102" s="21"/>
    </row>
    <row r="3103" spans="9:19" customFormat="1" x14ac:dyDescent="0.2">
      <c r="I3103" s="21"/>
      <c r="J3103" s="21"/>
      <c r="K3103" s="21"/>
      <c r="L3103" s="21"/>
      <c r="M3103" s="21"/>
      <c r="N3103" s="21"/>
      <c r="O3103" s="21"/>
      <c r="P3103" s="21"/>
      <c r="Q3103" s="21"/>
      <c r="R3103" s="21"/>
      <c r="S3103" s="21"/>
    </row>
    <row r="3104" spans="9:19" customFormat="1" x14ac:dyDescent="0.2">
      <c r="I3104" s="21"/>
      <c r="J3104" s="21"/>
      <c r="K3104" s="21"/>
      <c r="L3104" s="21"/>
      <c r="M3104" s="21"/>
      <c r="N3104" s="21"/>
      <c r="O3104" s="21"/>
      <c r="P3104" s="21"/>
      <c r="Q3104" s="21"/>
      <c r="R3104" s="21"/>
      <c r="S3104" s="21"/>
    </row>
    <row r="3105" spans="9:19" customFormat="1" x14ac:dyDescent="0.2">
      <c r="I3105" s="21"/>
      <c r="J3105" s="21"/>
      <c r="K3105" s="21"/>
      <c r="L3105" s="21"/>
      <c r="M3105" s="21"/>
      <c r="N3105" s="21"/>
      <c r="O3105" s="21"/>
      <c r="P3105" s="21"/>
      <c r="Q3105" s="21"/>
      <c r="R3105" s="21"/>
      <c r="S3105" s="21"/>
    </row>
    <row r="3106" spans="9:19" customFormat="1" x14ac:dyDescent="0.2">
      <c r="I3106" s="21"/>
      <c r="J3106" s="21"/>
      <c r="K3106" s="21"/>
      <c r="L3106" s="21"/>
      <c r="M3106" s="21"/>
      <c r="N3106" s="21"/>
      <c r="O3106" s="21"/>
      <c r="P3106" s="21"/>
      <c r="Q3106" s="21"/>
      <c r="R3106" s="21"/>
      <c r="S3106" s="21"/>
    </row>
    <row r="3107" spans="9:19" customFormat="1" x14ac:dyDescent="0.2">
      <c r="I3107" s="21"/>
      <c r="J3107" s="21"/>
      <c r="K3107" s="21"/>
      <c r="L3107" s="21"/>
      <c r="M3107" s="21"/>
      <c r="N3107" s="21"/>
      <c r="O3107" s="21"/>
      <c r="P3107" s="21"/>
      <c r="Q3107" s="21"/>
      <c r="R3107" s="21"/>
      <c r="S3107" s="21"/>
    </row>
    <row r="3108" spans="9:19" customFormat="1" x14ac:dyDescent="0.2">
      <c r="I3108" s="21"/>
      <c r="J3108" s="21"/>
      <c r="K3108" s="21"/>
      <c r="L3108" s="21"/>
      <c r="M3108" s="21"/>
      <c r="N3108" s="21"/>
      <c r="O3108" s="21"/>
      <c r="P3108" s="21"/>
      <c r="Q3108" s="21"/>
      <c r="R3108" s="21"/>
      <c r="S3108" s="21"/>
    </row>
    <row r="3109" spans="9:19" customFormat="1" x14ac:dyDescent="0.2">
      <c r="I3109" s="21"/>
      <c r="J3109" s="21"/>
      <c r="K3109" s="21"/>
      <c r="L3109" s="21"/>
      <c r="M3109" s="21"/>
      <c r="N3109" s="21"/>
      <c r="O3109" s="21"/>
      <c r="P3109" s="21"/>
      <c r="Q3109" s="21"/>
      <c r="R3109" s="21"/>
      <c r="S3109" s="21"/>
    </row>
    <row r="3110" spans="9:19" customFormat="1" x14ac:dyDescent="0.2">
      <c r="I3110" s="21"/>
      <c r="J3110" s="21"/>
      <c r="K3110" s="21"/>
      <c r="L3110" s="21"/>
      <c r="M3110" s="21"/>
      <c r="N3110" s="21"/>
      <c r="O3110" s="21"/>
      <c r="P3110" s="21"/>
      <c r="Q3110" s="21"/>
      <c r="R3110" s="21"/>
      <c r="S3110" s="21"/>
    </row>
    <row r="3111" spans="9:19" customFormat="1" x14ac:dyDescent="0.2">
      <c r="I3111" s="21"/>
      <c r="J3111" s="21"/>
      <c r="K3111" s="21"/>
      <c r="L3111" s="21"/>
      <c r="M3111" s="21"/>
      <c r="N3111" s="21"/>
      <c r="O3111" s="21"/>
      <c r="P3111" s="21"/>
      <c r="Q3111" s="21"/>
      <c r="R3111" s="21"/>
      <c r="S3111" s="21"/>
    </row>
    <row r="3112" spans="9:19" customFormat="1" x14ac:dyDescent="0.2">
      <c r="I3112" s="21"/>
      <c r="J3112" s="21"/>
      <c r="K3112" s="21"/>
      <c r="L3112" s="21"/>
      <c r="M3112" s="21"/>
      <c r="N3112" s="21"/>
      <c r="O3112" s="21"/>
      <c r="P3112" s="21"/>
      <c r="Q3112" s="21"/>
      <c r="R3112" s="21"/>
      <c r="S3112" s="21"/>
    </row>
    <row r="3113" spans="9:19" customFormat="1" x14ac:dyDescent="0.2">
      <c r="I3113" s="21"/>
      <c r="J3113" s="21"/>
      <c r="K3113" s="21"/>
      <c r="L3113" s="21"/>
      <c r="M3113" s="21"/>
      <c r="N3113" s="21"/>
      <c r="O3113" s="21"/>
      <c r="P3113" s="21"/>
      <c r="Q3113" s="21"/>
      <c r="R3113" s="21"/>
      <c r="S3113" s="21"/>
    </row>
    <row r="3114" spans="9:19" customFormat="1" x14ac:dyDescent="0.2">
      <c r="I3114" s="21"/>
      <c r="J3114" s="21"/>
      <c r="K3114" s="21"/>
      <c r="L3114" s="21"/>
      <c r="M3114" s="21"/>
      <c r="N3114" s="21"/>
      <c r="O3114" s="21"/>
      <c r="P3114" s="21"/>
      <c r="Q3114" s="21"/>
      <c r="R3114" s="21"/>
      <c r="S3114" s="21"/>
    </row>
    <row r="3115" spans="9:19" customFormat="1" x14ac:dyDescent="0.2">
      <c r="I3115" s="21"/>
      <c r="J3115" s="21"/>
      <c r="K3115" s="21"/>
      <c r="L3115" s="21"/>
      <c r="M3115" s="21"/>
      <c r="N3115" s="21"/>
      <c r="O3115" s="21"/>
      <c r="P3115" s="21"/>
      <c r="Q3115" s="21"/>
      <c r="R3115" s="21"/>
      <c r="S3115" s="21"/>
    </row>
    <row r="3116" spans="9:19" customFormat="1" x14ac:dyDescent="0.2">
      <c r="I3116" s="21"/>
      <c r="J3116" s="21"/>
      <c r="K3116" s="21"/>
      <c r="L3116" s="21"/>
      <c r="M3116" s="21"/>
      <c r="N3116" s="21"/>
      <c r="O3116" s="21"/>
      <c r="P3116" s="21"/>
      <c r="Q3116" s="21"/>
      <c r="R3116" s="21"/>
      <c r="S3116" s="21"/>
    </row>
    <row r="3117" spans="9:19" customFormat="1" x14ac:dyDescent="0.2">
      <c r="I3117" s="21"/>
      <c r="J3117" s="21"/>
      <c r="K3117" s="21"/>
      <c r="L3117" s="21"/>
      <c r="M3117" s="21"/>
      <c r="N3117" s="21"/>
      <c r="O3117" s="21"/>
      <c r="P3117" s="21"/>
      <c r="Q3117" s="21"/>
      <c r="R3117" s="21"/>
      <c r="S3117" s="21"/>
    </row>
    <row r="3118" spans="9:19" customFormat="1" x14ac:dyDescent="0.2">
      <c r="I3118" s="21"/>
      <c r="J3118" s="21"/>
      <c r="K3118" s="21"/>
      <c r="L3118" s="21"/>
      <c r="M3118" s="21"/>
      <c r="N3118" s="21"/>
      <c r="O3118" s="21"/>
      <c r="P3118" s="21"/>
      <c r="Q3118" s="21"/>
      <c r="R3118" s="21"/>
      <c r="S3118" s="21"/>
    </row>
    <row r="3119" spans="9:19" customFormat="1" x14ac:dyDescent="0.2">
      <c r="I3119" s="21"/>
      <c r="J3119" s="21"/>
      <c r="K3119" s="21"/>
      <c r="L3119" s="21"/>
      <c r="M3119" s="21"/>
      <c r="N3119" s="21"/>
      <c r="O3119" s="21"/>
      <c r="P3119" s="21"/>
      <c r="Q3119" s="21"/>
      <c r="R3119" s="21"/>
      <c r="S3119" s="21"/>
    </row>
    <row r="3120" spans="9:19" customFormat="1" x14ac:dyDescent="0.2">
      <c r="I3120" s="21"/>
      <c r="J3120" s="21"/>
      <c r="K3120" s="21"/>
      <c r="L3120" s="21"/>
      <c r="M3120" s="21"/>
      <c r="N3120" s="21"/>
      <c r="O3120" s="21"/>
      <c r="P3120" s="21"/>
      <c r="Q3120" s="21"/>
      <c r="R3120" s="21"/>
      <c r="S3120" s="21"/>
    </row>
    <row r="3121" spans="9:19" customFormat="1" x14ac:dyDescent="0.2">
      <c r="I3121" s="21"/>
      <c r="J3121" s="21"/>
      <c r="K3121" s="21"/>
      <c r="L3121" s="21"/>
      <c r="M3121" s="21"/>
      <c r="N3121" s="21"/>
      <c r="O3121" s="21"/>
      <c r="P3121" s="21"/>
      <c r="Q3121" s="21"/>
      <c r="R3121" s="21"/>
      <c r="S3121" s="21"/>
    </row>
    <row r="3122" spans="9:19" customFormat="1" x14ac:dyDescent="0.2">
      <c r="I3122" s="21"/>
      <c r="J3122" s="21"/>
      <c r="K3122" s="21"/>
      <c r="L3122" s="21"/>
      <c r="M3122" s="21"/>
      <c r="N3122" s="21"/>
      <c r="O3122" s="21"/>
      <c r="P3122" s="21"/>
      <c r="Q3122" s="21"/>
      <c r="R3122" s="21"/>
      <c r="S3122" s="21"/>
    </row>
    <row r="3123" spans="9:19" customFormat="1" x14ac:dyDescent="0.2">
      <c r="I3123" s="21"/>
      <c r="J3123" s="21"/>
      <c r="K3123" s="21"/>
      <c r="L3123" s="21"/>
      <c r="M3123" s="21"/>
      <c r="N3123" s="21"/>
      <c r="O3123" s="21"/>
      <c r="P3123" s="21"/>
      <c r="Q3123" s="21"/>
      <c r="R3123" s="21"/>
      <c r="S3123" s="21"/>
    </row>
    <row r="3124" spans="9:19" customFormat="1" x14ac:dyDescent="0.2">
      <c r="I3124" s="21"/>
      <c r="J3124" s="21"/>
      <c r="K3124" s="21"/>
      <c r="L3124" s="21"/>
      <c r="M3124" s="21"/>
      <c r="N3124" s="21"/>
      <c r="O3124" s="21"/>
      <c r="P3124" s="21"/>
      <c r="Q3124" s="21"/>
      <c r="R3124" s="21"/>
      <c r="S3124" s="21"/>
    </row>
    <row r="3125" spans="9:19" customFormat="1" x14ac:dyDescent="0.2">
      <c r="I3125" s="21"/>
      <c r="J3125" s="21"/>
      <c r="K3125" s="21"/>
      <c r="L3125" s="21"/>
      <c r="M3125" s="21"/>
      <c r="N3125" s="21"/>
      <c r="O3125" s="21"/>
      <c r="P3125" s="21"/>
      <c r="Q3125" s="21"/>
      <c r="R3125" s="21"/>
      <c r="S3125" s="21"/>
    </row>
    <row r="3126" spans="9:19" customFormat="1" x14ac:dyDescent="0.2">
      <c r="I3126" s="21"/>
      <c r="J3126" s="21"/>
      <c r="K3126" s="21"/>
      <c r="L3126" s="21"/>
      <c r="M3126" s="21"/>
      <c r="N3126" s="21"/>
      <c r="O3126" s="21"/>
      <c r="P3126" s="21"/>
      <c r="Q3126" s="21"/>
      <c r="R3126" s="21"/>
      <c r="S3126" s="21"/>
    </row>
    <row r="3127" spans="9:19" customFormat="1" x14ac:dyDescent="0.2">
      <c r="I3127" s="21"/>
      <c r="J3127" s="21"/>
      <c r="K3127" s="21"/>
      <c r="L3127" s="21"/>
      <c r="M3127" s="21"/>
      <c r="N3127" s="21"/>
      <c r="O3127" s="21"/>
      <c r="P3127" s="21"/>
      <c r="Q3127" s="21"/>
      <c r="R3127" s="21"/>
      <c r="S3127" s="21"/>
    </row>
    <row r="3128" spans="9:19" customFormat="1" x14ac:dyDescent="0.2">
      <c r="I3128" s="21"/>
      <c r="J3128" s="21"/>
      <c r="K3128" s="21"/>
      <c r="L3128" s="21"/>
      <c r="M3128" s="21"/>
      <c r="N3128" s="21"/>
      <c r="O3128" s="21"/>
      <c r="P3128" s="21"/>
      <c r="Q3128" s="21"/>
      <c r="R3128" s="21"/>
      <c r="S3128" s="21"/>
    </row>
    <row r="3129" spans="9:19" customFormat="1" x14ac:dyDescent="0.2">
      <c r="I3129" s="21"/>
      <c r="J3129" s="21"/>
      <c r="K3129" s="21"/>
      <c r="L3129" s="21"/>
      <c r="M3129" s="21"/>
      <c r="N3129" s="21"/>
      <c r="O3129" s="21"/>
      <c r="P3129" s="21"/>
      <c r="Q3129" s="21"/>
      <c r="R3129" s="21"/>
      <c r="S3129" s="21"/>
    </row>
    <row r="3130" spans="9:19" customFormat="1" x14ac:dyDescent="0.2">
      <c r="I3130" s="21"/>
      <c r="J3130" s="21"/>
      <c r="K3130" s="21"/>
      <c r="L3130" s="21"/>
      <c r="M3130" s="21"/>
      <c r="N3130" s="21"/>
      <c r="O3130" s="21"/>
      <c r="P3130" s="21"/>
      <c r="Q3130" s="21"/>
      <c r="R3130" s="21"/>
      <c r="S3130" s="21"/>
    </row>
    <row r="3131" spans="9:19" customFormat="1" x14ac:dyDescent="0.2">
      <c r="I3131" s="21"/>
      <c r="J3131" s="21"/>
      <c r="K3131" s="21"/>
      <c r="L3131" s="21"/>
      <c r="M3131" s="21"/>
      <c r="N3131" s="21"/>
      <c r="O3131" s="21"/>
      <c r="P3131" s="21"/>
      <c r="Q3131" s="21"/>
      <c r="R3131" s="21"/>
      <c r="S3131" s="21"/>
    </row>
    <row r="3132" spans="9:19" customFormat="1" x14ac:dyDescent="0.2">
      <c r="I3132" s="21"/>
      <c r="J3132" s="21"/>
      <c r="K3132" s="21"/>
      <c r="L3132" s="21"/>
      <c r="M3132" s="21"/>
      <c r="N3132" s="21"/>
      <c r="O3132" s="21"/>
      <c r="P3132" s="21"/>
      <c r="Q3132" s="21"/>
      <c r="R3132" s="21"/>
      <c r="S3132" s="21"/>
    </row>
    <row r="3133" spans="9:19" customFormat="1" x14ac:dyDescent="0.2">
      <c r="I3133" s="21"/>
      <c r="J3133" s="21"/>
      <c r="K3133" s="21"/>
      <c r="L3133" s="21"/>
      <c r="M3133" s="21"/>
      <c r="N3133" s="21"/>
      <c r="O3133" s="21"/>
      <c r="P3133" s="21"/>
      <c r="Q3133" s="21"/>
      <c r="R3133" s="21"/>
      <c r="S3133" s="21"/>
    </row>
    <row r="3134" spans="9:19" customFormat="1" x14ac:dyDescent="0.2">
      <c r="I3134" s="21"/>
      <c r="J3134" s="21"/>
      <c r="K3134" s="21"/>
      <c r="L3134" s="21"/>
      <c r="M3134" s="21"/>
      <c r="N3134" s="21"/>
      <c r="O3134" s="21"/>
      <c r="P3134" s="21"/>
      <c r="Q3134" s="21"/>
      <c r="R3134" s="21"/>
      <c r="S3134" s="21"/>
    </row>
    <row r="3135" spans="9:19" customFormat="1" x14ac:dyDescent="0.2">
      <c r="I3135" s="21"/>
      <c r="J3135" s="21"/>
      <c r="K3135" s="21"/>
      <c r="L3135" s="21"/>
      <c r="M3135" s="21"/>
      <c r="N3135" s="21"/>
      <c r="O3135" s="21"/>
      <c r="P3135" s="21"/>
      <c r="Q3135" s="21"/>
      <c r="R3135" s="21"/>
      <c r="S3135" s="21"/>
    </row>
    <row r="3136" spans="9:19" customFormat="1" x14ac:dyDescent="0.2">
      <c r="I3136" s="21"/>
      <c r="J3136" s="21"/>
      <c r="K3136" s="21"/>
      <c r="L3136" s="21"/>
      <c r="M3136" s="21"/>
      <c r="N3136" s="21"/>
      <c r="O3136" s="21"/>
      <c r="P3136" s="21"/>
      <c r="Q3136" s="21"/>
      <c r="R3136" s="21"/>
      <c r="S3136" s="21"/>
    </row>
    <row r="3137" spans="9:19" customFormat="1" x14ac:dyDescent="0.2">
      <c r="I3137" s="21"/>
      <c r="J3137" s="21"/>
      <c r="K3137" s="21"/>
      <c r="L3137" s="21"/>
      <c r="M3137" s="21"/>
      <c r="N3137" s="21"/>
      <c r="O3137" s="21"/>
      <c r="P3137" s="21"/>
      <c r="Q3137" s="21"/>
      <c r="R3137" s="21"/>
      <c r="S3137" s="21"/>
    </row>
    <row r="3138" spans="9:19" customFormat="1" x14ac:dyDescent="0.2">
      <c r="I3138" s="21"/>
      <c r="J3138" s="21"/>
      <c r="K3138" s="21"/>
      <c r="L3138" s="21"/>
      <c r="M3138" s="21"/>
      <c r="N3138" s="21"/>
      <c r="O3138" s="21"/>
      <c r="P3138" s="21"/>
      <c r="Q3138" s="21"/>
      <c r="R3138" s="21"/>
      <c r="S3138" s="21"/>
    </row>
    <row r="3139" spans="9:19" customFormat="1" x14ac:dyDescent="0.2">
      <c r="I3139" s="21"/>
      <c r="J3139" s="21"/>
      <c r="K3139" s="21"/>
      <c r="L3139" s="21"/>
      <c r="M3139" s="21"/>
      <c r="N3139" s="21"/>
      <c r="O3139" s="21"/>
      <c r="P3139" s="21"/>
      <c r="Q3139" s="21"/>
      <c r="R3139" s="21"/>
      <c r="S3139" s="21"/>
    </row>
    <row r="3140" spans="9:19" customFormat="1" x14ac:dyDescent="0.2">
      <c r="I3140" s="21"/>
      <c r="J3140" s="21"/>
      <c r="K3140" s="21"/>
      <c r="L3140" s="21"/>
      <c r="M3140" s="21"/>
      <c r="N3140" s="21"/>
      <c r="O3140" s="21"/>
      <c r="P3140" s="21"/>
      <c r="Q3140" s="21"/>
      <c r="R3140" s="21"/>
      <c r="S3140" s="21"/>
    </row>
    <row r="3141" spans="9:19" customFormat="1" x14ac:dyDescent="0.2">
      <c r="I3141" s="21"/>
      <c r="J3141" s="21"/>
      <c r="K3141" s="21"/>
      <c r="L3141" s="21"/>
      <c r="M3141" s="21"/>
      <c r="N3141" s="21"/>
      <c r="O3141" s="21"/>
      <c r="P3141" s="21"/>
      <c r="Q3141" s="21"/>
      <c r="R3141" s="21"/>
      <c r="S3141" s="21"/>
    </row>
    <row r="3142" spans="9:19" customFormat="1" x14ac:dyDescent="0.2">
      <c r="I3142" s="21"/>
      <c r="J3142" s="21"/>
      <c r="K3142" s="21"/>
      <c r="L3142" s="21"/>
      <c r="M3142" s="21"/>
      <c r="N3142" s="21"/>
      <c r="O3142" s="21"/>
      <c r="P3142" s="21"/>
      <c r="Q3142" s="21"/>
      <c r="R3142" s="21"/>
      <c r="S3142" s="21"/>
    </row>
    <row r="3143" spans="9:19" customFormat="1" x14ac:dyDescent="0.2">
      <c r="I3143" s="21"/>
      <c r="J3143" s="21"/>
      <c r="K3143" s="21"/>
      <c r="L3143" s="21"/>
      <c r="M3143" s="21"/>
      <c r="N3143" s="21"/>
      <c r="O3143" s="21"/>
      <c r="P3143" s="21"/>
      <c r="Q3143" s="21"/>
      <c r="R3143" s="21"/>
      <c r="S3143" s="21"/>
    </row>
    <row r="3144" spans="9:19" customFormat="1" x14ac:dyDescent="0.2">
      <c r="I3144" s="21"/>
      <c r="J3144" s="21"/>
      <c r="K3144" s="21"/>
      <c r="L3144" s="21"/>
      <c r="M3144" s="21"/>
      <c r="N3144" s="21"/>
      <c r="O3144" s="21"/>
      <c r="P3144" s="21"/>
      <c r="Q3144" s="21"/>
      <c r="R3144" s="21"/>
      <c r="S3144" s="21"/>
    </row>
    <row r="3145" spans="9:19" customFormat="1" x14ac:dyDescent="0.2">
      <c r="I3145" s="21"/>
      <c r="J3145" s="21"/>
      <c r="K3145" s="21"/>
      <c r="L3145" s="21"/>
      <c r="M3145" s="21"/>
      <c r="N3145" s="21"/>
      <c r="O3145" s="21"/>
      <c r="P3145" s="21"/>
      <c r="Q3145" s="21"/>
      <c r="R3145" s="21"/>
      <c r="S3145" s="21"/>
    </row>
    <row r="3146" spans="9:19" customFormat="1" x14ac:dyDescent="0.2">
      <c r="I3146" s="21"/>
      <c r="J3146" s="21"/>
      <c r="K3146" s="21"/>
      <c r="L3146" s="21"/>
      <c r="M3146" s="21"/>
      <c r="N3146" s="21"/>
      <c r="O3146" s="21"/>
      <c r="P3146" s="21"/>
      <c r="Q3146" s="21"/>
      <c r="R3146" s="21"/>
      <c r="S3146" s="21"/>
    </row>
    <row r="3147" spans="9:19" customFormat="1" x14ac:dyDescent="0.2">
      <c r="I3147" s="21"/>
      <c r="J3147" s="21"/>
      <c r="K3147" s="21"/>
      <c r="L3147" s="21"/>
      <c r="M3147" s="21"/>
      <c r="N3147" s="21"/>
      <c r="O3147" s="21"/>
      <c r="P3147" s="21"/>
      <c r="Q3147" s="21"/>
      <c r="R3147" s="21"/>
      <c r="S3147" s="21"/>
    </row>
    <row r="3148" spans="9:19" customFormat="1" x14ac:dyDescent="0.2">
      <c r="I3148" s="21"/>
      <c r="J3148" s="21"/>
      <c r="K3148" s="21"/>
      <c r="L3148" s="21"/>
      <c r="M3148" s="21"/>
      <c r="N3148" s="21"/>
      <c r="O3148" s="21"/>
      <c r="P3148" s="21"/>
      <c r="Q3148" s="21"/>
      <c r="R3148" s="21"/>
      <c r="S3148" s="21"/>
    </row>
    <row r="3149" spans="9:19" customFormat="1" x14ac:dyDescent="0.2">
      <c r="I3149" s="21"/>
      <c r="J3149" s="21"/>
      <c r="K3149" s="21"/>
      <c r="L3149" s="21"/>
      <c r="M3149" s="21"/>
      <c r="N3149" s="21"/>
      <c r="O3149" s="21"/>
      <c r="P3149" s="21"/>
      <c r="Q3149" s="21"/>
      <c r="R3149" s="21"/>
      <c r="S3149" s="21"/>
    </row>
    <row r="3150" spans="9:19" customFormat="1" x14ac:dyDescent="0.2">
      <c r="I3150" s="21"/>
      <c r="J3150" s="21"/>
      <c r="K3150" s="21"/>
      <c r="L3150" s="21"/>
      <c r="M3150" s="21"/>
      <c r="N3150" s="21"/>
      <c r="O3150" s="21"/>
      <c r="P3150" s="21"/>
      <c r="Q3150" s="21"/>
      <c r="R3150" s="21"/>
      <c r="S3150" s="21"/>
    </row>
    <row r="3151" spans="9:19" customFormat="1" x14ac:dyDescent="0.2">
      <c r="I3151" s="21"/>
      <c r="J3151" s="21"/>
      <c r="K3151" s="21"/>
      <c r="L3151" s="21"/>
      <c r="M3151" s="21"/>
      <c r="N3151" s="21"/>
      <c r="O3151" s="21"/>
      <c r="P3151" s="21"/>
      <c r="Q3151" s="21"/>
      <c r="R3151" s="21"/>
      <c r="S3151" s="21"/>
    </row>
    <row r="3152" spans="9:19" customFormat="1" x14ac:dyDescent="0.2">
      <c r="I3152" s="21"/>
      <c r="J3152" s="21"/>
      <c r="K3152" s="21"/>
      <c r="L3152" s="21"/>
      <c r="M3152" s="21"/>
      <c r="N3152" s="21"/>
      <c r="O3152" s="21"/>
      <c r="P3152" s="21"/>
      <c r="Q3152" s="21"/>
      <c r="R3152" s="21"/>
      <c r="S3152" s="21"/>
    </row>
    <row r="3153" spans="9:19" customFormat="1" x14ac:dyDescent="0.2">
      <c r="I3153" s="21"/>
      <c r="J3153" s="21"/>
      <c r="K3153" s="21"/>
      <c r="L3153" s="21"/>
      <c r="M3153" s="21"/>
      <c r="N3153" s="21"/>
      <c r="O3153" s="21"/>
      <c r="P3153" s="21"/>
      <c r="Q3153" s="21"/>
      <c r="R3153" s="21"/>
      <c r="S3153" s="21"/>
    </row>
    <row r="3154" spans="9:19" customFormat="1" x14ac:dyDescent="0.2">
      <c r="I3154" s="21"/>
      <c r="J3154" s="21"/>
      <c r="K3154" s="21"/>
      <c r="L3154" s="21"/>
      <c r="M3154" s="21"/>
      <c r="N3154" s="21"/>
      <c r="O3154" s="21"/>
      <c r="P3154" s="21"/>
      <c r="Q3154" s="21"/>
      <c r="R3154" s="21"/>
      <c r="S3154" s="21"/>
    </row>
    <row r="3155" spans="9:19" customFormat="1" x14ac:dyDescent="0.2">
      <c r="I3155" s="21"/>
      <c r="J3155" s="21"/>
      <c r="K3155" s="21"/>
      <c r="L3155" s="21"/>
      <c r="M3155" s="21"/>
      <c r="N3155" s="21"/>
      <c r="O3155" s="21"/>
      <c r="P3155" s="21"/>
      <c r="Q3155" s="21"/>
      <c r="R3155" s="21"/>
      <c r="S3155" s="21"/>
    </row>
    <row r="3156" spans="9:19" customFormat="1" x14ac:dyDescent="0.2">
      <c r="I3156" s="21"/>
      <c r="J3156" s="21"/>
      <c r="K3156" s="21"/>
      <c r="L3156" s="21"/>
      <c r="M3156" s="21"/>
      <c r="N3156" s="21"/>
      <c r="O3156" s="21"/>
      <c r="P3156" s="21"/>
      <c r="Q3156" s="21"/>
      <c r="R3156" s="21"/>
      <c r="S3156" s="21"/>
    </row>
    <row r="3157" spans="9:19" customFormat="1" x14ac:dyDescent="0.2">
      <c r="I3157" s="21"/>
      <c r="J3157" s="21"/>
      <c r="K3157" s="21"/>
      <c r="L3157" s="21"/>
      <c r="M3157" s="21"/>
      <c r="N3157" s="21"/>
      <c r="O3157" s="21"/>
      <c r="P3157" s="21"/>
      <c r="Q3157" s="21"/>
      <c r="R3157" s="21"/>
      <c r="S3157" s="21"/>
    </row>
    <row r="3158" spans="9:19" customFormat="1" x14ac:dyDescent="0.2">
      <c r="I3158" s="21"/>
      <c r="J3158" s="21"/>
      <c r="K3158" s="21"/>
      <c r="L3158" s="21"/>
      <c r="M3158" s="21"/>
      <c r="N3158" s="21"/>
      <c r="O3158" s="21"/>
      <c r="P3158" s="21"/>
      <c r="Q3158" s="21"/>
      <c r="R3158" s="21"/>
      <c r="S3158" s="21"/>
    </row>
    <row r="3159" spans="9:19" customFormat="1" x14ac:dyDescent="0.2">
      <c r="I3159" s="21"/>
      <c r="J3159" s="21"/>
      <c r="K3159" s="21"/>
      <c r="L3159" s="21"/>
      <c r="M3159" s="21"/>
      <c r="N3159" s="21"/>
      <c r="O3159" s="21"/>
      <c r="P3159" s="21"/>
      <c r="Q3159" s="21"/>
      <c r="R3159" s="21"/>
      <c r="S3159" s="21"/>
    </row>
    <row r="3160" spans="9:19" customFormat="1" x14ac:dyDescent="0.2">
      <c r="I3160" s="21"/>
      <c r="J3160" s="21"/>
      <c r="K3160" s="21"/>
      <c r="L3160" s="21"/>
      <c r="M3160" s="21"/>
      <c r="N3160" s="21"/>
      <c r="O3160" s="21"/>
      <c r="P3160" s="21"/>
      <c r="Q3160" s="21"/>
      <c r="R3160" s="21"/>
      <c r="S3160" s="21"/>
    </row>
    <row r="3161" spans="9:19" customFormat="1" x14ac:dyDescent="0.2">
      <c r="I3161" s="21"/>
      <c r="J3161" s="21"/>
      <c r="K3161" s="21"/>
      <c r="L3161" s="21"/>
      <c r="M3161" s="21"/>
      <c r="N3161" s="21"/>
      <c r="O3161" s="21"/>
      <c r="P3161" s="21"/>
      <c r="Q3161" s="21"/>
      <c r="R3161" s="21"/>
      <c r="S3161" s="21"/>
    </row>
    <row r="3162" spans="9:19" customFormat="1" x14ac:dyDescent="0.2">
      <c r="I3162" s="21"/>
      <c r="J3162" s="21"/>
      <c r="K3162" s="21"/>
      <c r="L3162" s="21"/>
      <c r="M3162" s="21"/>
      <c r="N3162" s="21"/>
      <c r="O3162" s="21"/>
      <c r="P3162" s="21"/>
      <c r="Q3162" s="21"/>
      <c r="R3162" s="21"/>
      <c r="S3162" s="21"/>
    </row>
    <row r="3163" spans="9:19" customFormat="1" x14ac:dyDescent="0.2">
      <c r="I3163" s="21"/>
      <c r="J3163" s="21"/>
      <c r="K3163" s="21"/>
      <c r="L3163" s="21"/>
      <c r="M3163" s="21"/>
      <c r="N3163" s="21"/>
      <c r="O3163" s="21"/>
      <c r="P3163" s="21"/>
      <c r="Q3163" s="21"/>
      <c r="R3163" s="21"/>
      <c r="S3163" s="21"/>
    </row>
    <row r="3164" spans="9:19" customFormat="1" x14ac:dyDescent="0.2">
      <c r="I3164" s="21"/>
      <c r="J3164" s="21"/>
      <c r="K3164" s="21"/>
      <c r="L3164" s="21"/>
      <c r="M3164" s="21"/>
      <c r="N3164" s="21"/>
      <c r="O3164" s="21"/>
      <c r="P3164" s="21"/>
      <c r="Q3164" s="21"/>
      <c r="R3164" s="21"/>
      <c r="S3164" s="21"/>
    </row>
    <row r="3165" spans="9:19" customFormat="1" x14ac:dyDescent="0.2">
      <c r="I3165" s="21"/>
      <c r="J3165" s="21"/>
      <c r="K3165" s="21"/>
      <c r="L3165" s="21"/>
      <c r="M3165" s="21"/>
      <c r="N3165" s="21"/>
      <c r="O3165" s="21"/>
      <c r="P3165" s="21"/>
      <c r="Q3165" s="21"/>
      <c r="R3165" s="21"/>
      <c r="S3165" s="21"/>
    </row>
    <row r="3166" spans="9:19" customFormat="1" x14ac:dyDescent="0.2">
      <c r="I3166" s="21"/>
      <c r="J3166" s="21"/>
      <c r="K3166" s="21"/>
      <c r="L3166" s="21"/>
      <c r="M3166" s="21"/>
      <c r="N3166" s="21"/>
      <c r="O3166" s="21"/>
      <c r="P3166" s="21"/>
      <c r="Q3166" s="21"/>
      <c r="R3166" s="21"/>
      <c r="S3166" s="21"/>
    </row>
    <row r="3167" spans="9:19" customFormat="1" x14ac:dyDescent="0.2">
      <c r="I3167" s="21"/>
      <c r="J3167" s="21"/>
      <c r="K3167" s="21"/>
      <c r="L3167" s="21"/>
      <c r="M3167" s="21"/>
      <c r="N3167" s="21"/>
      <c r="O3167" s="21"/>
      <c r="P3167" s="21"/>
      <c r="Q3167" s="21"/>
      <c r="R3167" s="21"/>
      <c r="S3167" s="21"/>
    </row>
    <row r="3168" spans="9:19" customFormat="1" x14ac:dyDescent="0.2">
      <c r="I3168" s="21"/>
      <c r="J3168" s="21"/>
      <c r="K3168" s="21"/>
      <c r="L3168" s="21"/>
      <c r="M3168" s="21"/>
      <c r="N3168" s="21"/>
      <c r="O3168" s="21"/>
      <c r="P3168" s="21"/>
      <c r="Q3168" s="21"/>
      <c r="R3168" s="21"/>
      <c r="S3168" s="21"/>
    </row>
    <row r="3169" spans="9:19" customFormat="1" x14ac:dyDescent="0.2">
      <c r="I3169" s="21"/>
      <c r="J3169" s="21"/>
      <c r="K3169" s="21"/>
      <c r="L3169" s="21"/>
      <c r="M3169" s="21"/>
      <c r="N3169" s="21"/>
      <c r="O3169" s="21"/>
      <c r="P3169" s="21"/>
      <c r="Q3169" s="21"/>
      <c r="R3169" s="21"/>
      <c r="S3169" s="21"/>
    </row>
    <row r="3170" spans="9:19" customFormat="1" x14ac:dyDescent="0.2">
      <c r="I3170" s="21"/>
      <c r="J3170" s="21"/>
      <c r="K3170" s="21"/>
      <c r="L3170" s="21"/>
      <c r="M3170" s="21"/>
      <c r="N3170" s="21"/>
      <c r="O3170" s="21"/>
      <c r="P3170" s="21"/>
      <c r="Q3170" s="21"/>
      <c r="R3170" s="21"/>
      <c r="S3170" s="21"/>
    </row>
    <row r="3171" spans="9:19" customFormat="1" x14ac:dyDescent="0.2">
      <c r="I3171" s="21"/>
      <c r="J3171" s="21"/>
      <c r="K3171" s="21"/>
      <c r="L3171" s="21"/>
      <c r="M3171" s="21"/>
      <c r="N3171" s="21"/>
      <c r="O3171" s="21"/>
      <c r="P3171" s="21"/>
      <c r="Q3171" s="21"/>
      <c r="R3171" s="21"/>
      <c r="S3171" s="21"/>
    </row>
    <row r="3172" spans="9:19" customFormat="1" x14ac:dyDescent="0.2">
      <c r="I3172" s="21"/>
      <c r="J3172" s="21"/>
      <c r="K3172" s="21"/>
      <c r="L3172" s="21"/>
      <c r="M3172" s="21"/>
      <c r="N3172" s="21"/>
      <c r="O3172" s="21"/>
      <c r="P3172" s="21"/>
      <c r="Q3172" s="21"/>
      <c r="R3172" s="21"/>
      <c r="S3172" s="21"/>
    </row>
    <row r="3173" spans="9:19" customFormat="1" x14ac:dyDescent="0.2">
      <c r="I3173" s="21"/>
      <c r="J3173" s="21"/>
      <c r="K3173" s="21"/>
      <c r="L3173" s="21"/>
      <c r="M3173" s="21"/>
      <c r="N3173" s="21"/>
      <c r="O3173" s="21"/>
      <c r="P3173" s="21"/>
      <c r="Q3173" s="21"/>
      <c r="R3173" s="21"/>
      <c r="S3173" s="21"/>
    </row>
    <row r="3174" spans="9:19" customFormat="1" x14ac:dyDescent="0.2">
      <c r="I3174" s="21"/>
      <c r="J3174" s="21"/>
      <c r="K3174" s="21"/>
      <c r="L3174" s="21"/>
      <c r="M3174" s="21"/>
      <c r="N3174" s="21"/>
      <c r="O3174" s="21"/>
      <c r="P3174" s="21"/>
      <c r="Q3174" s="21"/>
      <c r="R3174" s="21"/>
      <c r="S3174" s="21"/>
    </row>
    <row r="3175" spans="9:19" customFormat="1" x14ac:dyDescent="0.2">
      <c r="I3175" s="21"/>
      <c r="J3175" s="21"/>
      <c r="K3175" s="21"/>
      <c r="L3175" s="21"/>
      <c r="M3175" s="21"/>
      <c r="N3175" s="21"/>
      <c r="O3175" s="21"/>
      <c r="P3175" s="21"/>
      <c r="Q3175" s="21"/>
      <c r="R3175" s="21"/>
      <c r="S3175" s="21"/>
    </row>
    <row r="3176" spans="9:19" customFormat="1" x14ac:dyDescent="0.2">
      <c r="I3176" s="21"/>
      <c r="J3176" s="21"/>
      <c r="K3176" s="21"/>
      <c r="L3176" s="21"/>
      <c r="M3176" s="21"/>
      <c r="N3176" s="21"/>
      <c r="O3176" s="21"/>
      <c r="P3176" s="21"/>
      <c r="Q3176" s="21"/>
      <c r="R3176" s="21"/>
      <c r="S3176" s="21"/>
    </row>
  </sheetData>
  <mergeCells count="3">
    <mergeCell ref="H1:P1"/>
    <mergeCell ref="Q1:X1"/>
    <mergeCell ref="A1:G1"/>
  </mergeCells>
  <printOptions gridLines="1"/>
  <pageMargins left="0.2" right="0.2" top="0.85" bottom="0.7" header="0.5" footer="0.3"/>
  <pageSetup orientation="landscape" r:id="rId1"/>
  <headerFooter alignWithMargins="0">
    <oddHeader>&amp;L&amp;"Arial,Bold"EXTRA SPECIES PAGE
Lake: &amp;"Arial,Regular"Little Lake Butte des Morts&amp;"Arial,Bold"  County: &amp;"Arial,Regular"Winnebago&amp;"Arial,Bold"   WBIC: &amp;"Arial,Regular"129800&amp;R&amp;"Arial,Bold"Date:                       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9E0D-A3B5-44BB-AD0B-735BD6F47C4B}">
  <sheetPr>
    <tabColor theme="9"/>
  </sheetPr>
  <dimension ref="A1:L661"/>
  <sheetViews>
    <sheetView topLeftCell="A18" zoomScale="120" zoomScaleNormal="120" workbookViewId="0">
      <selection activeCell="M22" sqref="M22"/>
    </sheetView>
  </sheetViews>
  <sheetFormatPr defaultRowHeight="12.75" x14ac:dyDescent="0.2"/>
  <cols>
    <col min="2" max="2" width="13" customWidth="1"/>
  </cols>
  <sheetData>
    <row r="1" spans="1:4" x14ac:dyDescent="0.2">
      <c r="A1" t="s">
        <v>961</v>
      </c>
    </row>
    <row r="3" spans="1:4" ht="13.5" thickBot="1" x14ac:dyDescent="0.25">
      <c r="A3" s="203" t="s">
        <v>962</v>
      </c>
      <c r="B3" s="204" t="s">
        <v>963</v>
      </c>
      <c r="D3" s="1" t="s">
        <v>964</v>
      </c>
    </row>
    <row r="4" spans="1:4" x14ac:dyDescent="0.2">
      <c r="A4" s="183" t="s">
        <v>275</v>
      </c>
      <c r="B4" s="185">
        <v>5</v>
      </c>
      <c r="D4">
        <f>AVERAGE(B4:B348)</f>
        <v>3.8695652173913042</v>
      </c>
    </row>
    <row r="5" spans="1:4" x14ac:dyDescent="0.2">
      <c r="A5" s="187" t="s">
        <v>282</v>
      </c>
      <c r="B5" s="250">
        <v>5</v>
      </c>
    </row>
    <row r="6" spans="1:4" x14ac:dyDescent="0.2">
      <c r="A6" s="187" t="s">
        <v>289</v>
      </c>
      <c r="B6" s="250">
        <v>5</v>
      </c>
      <c r="D6" s="1" t="s">
        <v>965</v>
      </c>
    </row>
    <row r="7" spans="1:4" x14ac:dyDescent="0.2">
      <c r="A7" s="187" t="s">
        <v>290</v>
      </c>
      <c r="B7" s="250">
        <v>5</v>
      </c>
      <c r="D7">
        <f>AVERAGE(B4:B644)</f>
        <v>2.0826833073322932</v>
      </c>
    </row>
    <row r="8" spans="1:4" x14ac:dyDescent="0.2">
      <c r="A8" s="187" t="s">
        <v>291</v>
      </c>
      <c r="B8" s="250">
        <v>5</v>
      </c>
    </row>
    <row r="9" spans="1:4" x14ac:dyDescent="0.2">
      <c r="A9" s="187" t="s">
        <v>300</v>
      </c>
      <c r="B9" s="250">
        <v>5</v>
      </c>
    </row>
    <row r="10" spans="1:4" x14ac:dyDescent="0.2">
      <c r="A10" s="187" t="s">
        <v>303</v>
      </c>
      <c r="B10" s="250">
        <v>5</v>
      </c>
    </row>
    <row r="11" spans="1:4" x14ac:dyDescent="0.2">
      <c r="A11" s="187" t="s">
        <v>304</v>
      </c>
      <c r="B11" s="250">
        <v>5</v>
      </c>
      <c r="D11" s="244" t="s">
        <v>966</v>
      </c>
    </row>
    <row r="12" spans="1:4" x14ac:dyDescent="0.2">
      <c r="A12" s="187" t="s">
        <v>305</v>
      </c>
      <c r="B12" s="250">
        <v>5</v>
      </c>
      <c r="D12" s="244"/>
    </row>
    <row r="13" spans="1:4" ht="15.75" x14ac:dyDescent="0.25">
      <c r="A13" s="187" t="s">
        <v>312</v>
      </c>
      <c r="B13" s="250">
        <v>5</v>
      </c>
      <c r="D13" s="245" t="s">
        <v>967</v>
      </c>
    </row>
    <row r="14" spans="1:4" x14ac:dyDescent="0.2">
      <c r="A14" s="187" t="s">
        <v>313</v>
      </c>
      <c r="B14" s="250">
        <v>5</v>
      </c>
    </row>
    <row r="15" spans="1:4" x14ac:dyDescent="0.2">
      <c r="A15" s="187" t="s">
        <v>317</v>
      </c>
      <c r="B15" s="250">
        <v>5</v>
      </c>
    </row>
    <row r="16" spans="1:4" ht="15" x14ac:dyDescent="0.25">
      <c r="A16" s="187" t="s">
        <v>322</v>
      </c>
      <c r="B16" s="250">
        <v>5</v>
      </c>
      <c r="D16" s="246" t="s">
        <v>968</v>
      </c>
    </row>
    <row r="17" spans="1:12" x14ac:dyDescent="0.2">
      <c r="A17" s="187" t="s">
        <v>327</v>
      </c>
      <c r="B17" s="250">
        <v>5</v>
      </c>
    </row>
    <row r="18" spans="1:12" x14ac:dyDescent="0.2">
      <c r="A18" s="187" t="s">
        <v>329</v>
      </c>
      <c r="B18" s="250">
        <v>5</v>
      </c>
    </row>
    <row r="19" spans="1:12" x14ac:dyDescent="0.2">
      <c r="A19" s="187" t="s">
        <v>330</v>
      </c>
      <c r="B19" s="250">
        <v>5</v>
      </c>
    </row>
    <row r="20" spans="1:12" x14ac:dyDescent="0.2">
      <c r="A20" s="187" t="s">
        <v>331</v>
      </c>
      <c r="B20" s="250">
        <v>5</v>
      </c>
      <c r="D20" s="193" t="s">
        <v>969</v>
      </c>
    </row>
    <row r="21" spans="1:12" x14ac:dyDescent="0.2">
      <c r="A21" s="187" t="s">
        <v>332</v>
      </c>
      <c r="B21" s="250">
        <v>5</v>
      </c>
      <c r="D21">
        <v>5</v>
      </c>
      <c r="E21">
        <v>4</v>
      </c>
      <c r="F21">
        <v>3</v>
      </c>
      <c r="G21">
        <v>2</v>
      </c>
      <c r="H21">
        <v>1</v>
      </c>
      <c r="I21">
        <v>0</v>
      </c>
    </row>
    <row r="22" spans="1:12" x14ac:dyDescent="0.2">
      <c r="A22" s="187" t="s">
        <v>333</v>
      </c>
      <c r="B22" s="250">
        <v>5</v>
      </c>
      <c r="D22">
        <f>COUNTIF($B$4:$B$644, 5)</f>
        <v>179</v>
      </c>
      <c r="E22">
        <f>COUNTIF($B$4:$B$644, 4)</f>
        <v>43</v>
      </c>
      <c r="F22">
        <f>COUNTIF($B$4:$B$644, 3)</f>
        <v>59</v>
      </c>
      <c r="G22">
        <f>COUNTIF($B$4:$B$644, 2)</f>
        <v>27</v>
      </c>
      <c r="H22">
        <f>COUNTIF($B$4:$B$644, 1)</f>
        <v>37</v>
      </c>
      <c r="I22">
        <f>COUNTIF($B$4:$B$644, 0)</f>
        <v>296</v>
      </c>
    </row>
    <row r="23" spans="1:12" x14ac:dyDescent="0.2">
      <c r="A23" s="187" t="s">
        <v>339</v>
      </c>
      <c r="B23" s="250">
        <v>5</v>
      </c>
    </row>
    <row r="24" spans="1:12" x14ac:dyDescent="0.2">
      <c r="A24" s="187" t="s">
        <v>340</v>
      </c>
      <c r="B24" s="250">
        <v>5</v>
      </c>
    </row>
    <row r="25" spans="1:12" x14ac:dyDescent="0.2">
      <c r="A25" s="187" t="s">
        <v>341</v>
      </c>
      <c r="B25" s="250">
        <v>5</v>
      </c>
      <c r="H25">
        <v>1</v>
      </c>
      <c r="I25">
        <v>2</v>
      </c>
      <c r="J25">
        <v>3</v>
      </c>
      <c r="K25">
        <v>4</v>
      </c>
      <c r="L25">
        <v>5</v>
      </c>
    </row>
    <row r="26" spans="1:12" x14ac:dyDescent="0.2">
      <c r="A26" s="187" t="s">
        <v>343</v>
      </c>
      <c r="B26" s="250">
        <v>5</v>
      </c>
      <c r="H26">
        <v>37</v>
      </c>
      <c r="I26">
        <v>27</v>
      </c>
      <c r="J26">
        <v>59</v>
      </c>
      <c r="K26">
        <v>43</v>
      </c>
      <c r="L26">
        <v>179</v>
      </c>
    </row>
    <row r="27" spans="1:12" x14ac:dyDescent="0.2">
      <c r="A27" s="187" t="s">
        <v>346</v>
      </c>
      <c r="B27" s="250">
        <v>5</v>
      </c>
    </row>
    <row r="28" spans="1:12" x14ac:dyDescent="0.2">
      <c r="A28" s="187" t="s">
        <v>347</v>
      </c>
      <c r="B28" s="250">
        <v>5</v>
      </c>
    </row>
    <row r="29" spans="1:12" x14ac:dyDescent="0.2">
      <c r="A29" s="187" t="s">
        <v>348</v>
      </c>
      <c r="B29" s="250">
        <v>5</v>
      </c>
    </row>
    <row r="30" spans="1:12" x14ac:dyDescent="0.2">
      <c r="A30" s="187" t="s">
        <v>349</v>
      </c>
      <c r="B30" s="250">
        <v>5</v>
      </c>
    </row>
    <row r="31" spans="1:12" x14ac:dyDescent="0.2">
      <c r="A31" s="187" t="s">
        <v>351</v>
      </c>
      <c r="B31" s="250">
        <v>5</v>
      </c>
    </row>
    <row r="32" spans="1:12" x14ac:dyDescent="0.2">
      <c r="A32" s="187" t="s">
        <v>354</v>
      </c>
      <c r="B32" s="250">
        <v>5</v>
      </c>
    </row>
    <row r="33" spans="1:2" x14ac:dyDescent="0.2">
      <c r="A33" s="187" t="s">
        <v>358</v>
      </c>
      <c r="B33" s="250">
        <v>5</v>
      </c>
    </row>
    <row r="34" spans="1:2" x14ac:dyDescent="0.2">
      <c r="A34" s="187" t="s">
        <v>363</v>
      </c>
      <c r="B34" s="250">
        <v>5</v>
      </c>
    </row>
    <row r="35" spans="1:2" x14ac:dyDescent="0.2">
      <c r="A35" s="187" t="s">
        <v>367</v>
      </c>
      <c r="B35" s="250">
        <v>5</v>
      </c>
    </row>
    <row r="36" spans="1:2" x14ac:dyDescent="0.2">
      <c r="A36" s="187" t="s">
        <v>372</v>
      </c>
      <c r="B36" s="250">
        <v>5</v>
      </c>
    </row>
    <row r="37" spans="1:2" x14ac:dyDescent="0.2">
      <c r="A37" s="187" t="s">
        <v>377</v>
      </c>
      <c r="B37" s="250">
        <v>5</v>
      </c>
    </row>
    <row r="38" spans="1:2" x14ac:dyDescent="0.2">
      <c r="A38" s="187" t="s">
        <v>378</v>
      </c>
      <c r="B38" s="250">
        <v>5</v>
      </c>
    </row>
    <row r="39" spans="1:2" x14ac:dyDescent="0.2">
      <c r="A39" s="187" t="s">
        <v>379</v>
      </c>
      <c r="B39" s="250">
        <v>5</v>
      </c>
    </row>
    <row r="40" spans="1:2" x14ac:dyDescent="0.2">
      <c r="A40" s="187" t="s">
        <v>389</v>
      </c>
      <c r="B40" s="250">
        <v>5</v>
      </c>
    </row>
    <row r="41" spans="1:2" x14ac:dyDescent="0.2">
      <c r="A41" s="187" t="s">
        <v>393</v>
      </c>
      <c r="B41" s="250">
        <v>5</v>
      </c>
    </row>
    <row r="42" spans="1:2" x14ac:dyDescent="0.2">
      <c r="A42" s="187" t="s">
        <v>410</v>
      </c>
      <c r="B42" s="250">
        <v>5</v>
      </c>
    </row>
    <row r="43" spans="1:2" x14ac:dyDescent="0.2">
      <c r="A43" s="187" t="s">
        <v>412</v>
      </c>
      <c r="B43" s="250">
        <v>5</v>
      </c>
    </row>
    <row r="44" spans="1:2" x14ac:dyDescent="0.2">
      <c r="A44" s="187" t="s">
        <v>419</v>
      </c>
      <c r="B44" s="250">
        <v>5</v>
      </c>
    </row>
    <row r="45" spans="1:2" x14ac:dyDescent="0.2">
      <c r="A45" s="187" t="s">
        <v>420</v>
      </c>
      <c r="B45" s="250">
        <v>5</v>
      </c>
    </row>
    <row r="46" spans="1:2" x14ac:dyDescent="0.2">
      <c r="A46" s="187" t="s">
        <v>423</v>
      </c>
      <c r="B46" s="250">
        <v>5</v>
      </c>
    </row>
    <row r="47" spans="1:2" x14ac:dyDescent="0.2">
      <c r="A47" s="187" t="s">
        <v>424</v>
      </c>
      <c r="B47" s="250">
        <v>5</v>
      </c>
    </row>
    <row r="48" spans="1:2" x14ac:dyDescent="0.2">
      <c r="A48" s="187" t="s">
        <v>429</v>
      </c>
      <c r="B48" s="250">
        <v>5</v>
      </c>
    </row>
    <row r="49" spans="1:2" x14ac:dyDescent="0.2">
      <c r="A49" s="187" t="s">
        <v>430</v>
      </c>
      <c r="B49" s="250">
        <v>5</v>
      </c>
    </row>
    <row r="50" spans="1:2" x14ac:dyDescent="0.2">
      <c r="A50" s="187" t="s">
        <v>431</v>
      </c>
      <c r="B50" s="250">
        <v>5</v>
      </c>
    </row>
    <row r="51" spans="1:2" x14ac:dyDescent="0.2">
      <c r="A51" s="187" t="s">
        <v>434</v>
      </c>
      <c r="B51" s="250">
        <v>5</v>
      </c>
    </row>
    <row r="52" spans="1:2" x14ac:dyDescent="0.2">
      <c r="A52" s="187" t="s">
        <v>436</v>
      </c>
      <c r="B52" s="250">
        <v>5</v>
      </c>
    </row>
    <row r="53" spans="1:2" x14ac:dyDescent="0.2">
      <c r="A53" s="187" t="s">
        <v>442</v>
      </c>
      <c r="B53" s="250">
        <v>5</v>
      </c>
    </row>
    <row r="54" spans="1:2" x14ac:dyDescent="0.2">
      <c r="A54" s="187" t="s">
        <v>446</v>
      </c>
      <c r="B54" s="250">
        <v>5</v>
      </c>
    </row>
    <row r="55" spans="1:2" x14ac:dyDescent="0.2">
      <c r="A55" s="187" t="s">
        <v>452</v>
      </c>
      <c r="B55" s="250">
        <v>5</v>
      </c>
    </row>
    <row r="56" spans="1:2" x14ac:dyDescent="0.2">
      <c r="A56" s="187" t="s">
        <v>456</v>
      </c>
      <c r="B56" s="250">
        <v>5</v>
      </c>
    </row>
    <row r="57" spans="1:2" x14ac:dyDescent="0.2">
      <c r="A57" s="187" t="s">
        <v>457</v>
      </c>
      <c r="B57" s="250">
        <v>5</v>
      </c>
    </row>
    <row r="58" spans="1:2" x14ac:dyDescent="0.2">
      <c r="A58" s="187" t="s">
        <v>458</v>
      </c>
      <c r="B58" s="250">
        <v>5</v>
      </c>
    </row>
    <row r="59" spans="1:2" x14ac:dyDescent="0.2">
      <c r="A59" s="187" t="s">
        <v>459</v>
      </c>
      <c r="B59" s="250">
        <v>5</v>
      </c>
    </row>
    <row r="60" spans="1:2" x14ac:dyDescent="0.2">
      <c r="A60" s="187" t="s">
        <v>467</v>
      </c>
      <c r="B60" s="250">
        <v>5</v>
      </c>
    </row>
    <row r="61" spans="1:2" x14ac:dyDescent="0.2">
      <c r="A61" s="187" t="s">
        <v>468</v>
      </c>
      <c r="B61" s="250">
        <v>5</v>
      </c>
    </row>
    <row r="62" spans="1:2" x14ac:dyDescent="0.2">
      <c r="A62" s="187" t="s">
        <v>475</v>
      </c>
      <c r="B62" s="250">
        <v>5</v>
      </c>
    </row>
    <row r="63" spans="1:2" x14ac:dyDescent="0.2">
      <c r="A63" s="187" t="s">
        <v>476</v>
      </c>
      <c r="B63" s="250">
        <v>5</v>
      </c>
    </row>
    <row r="64" spans="1:2" x14ac:dyDescent="0.2">
      <c r="A64" s="187" t="s">
        <v>478</v>
      </c>
      <c r="B64" s="250">
        <v>5</v>
      </c>
    </row>
    <row r="65" spans="1:2" x14ac:dyDescent="0.2">
      <c r="A65" s="187" t="s">
        <v>479</v>
      </c>
      <c r="B65" s="250">
        <v>5</v>
      </c>
    </row>
    <row r="66" spans="1:2" x14ac:dyDescent="0.2">
      <c r="A66" s="187" t="s">
        <v>481</v>
      </c>
      <c r="B66" s="250">
        <v>5</v>
      </c>
    </row>
    <row r="67" spans="1:2" x14ac:dyDescent="0.2">
      <c r="A67" s="187" t="s">
        <v>482</v>
      </c>
      <c r="B67" s="250">
        <v>5</v>
      </c>
    </row>
    <row r="68" spans="1:2" x14ac:dyDescent="0.2">
      <c r="A68" s="187" t="s">
        <v>488</v>
      </c>
      <c r="B68" s="250">
        <v>5</v>
      </c>
    </row>
    <row r="69" spans="1:2" x14ac:dyDescent="0.2">
      <c r="A69" s="187" t="s">
        <v>489</v>
      </c>
      <c r="B69" s="250">
        <v>5</v>
      </c>
    </row>
    <row r="70" spans="1:2" x14ac:dyDescent="0.2">
      <c r="A70" s="187" t="s">
        <v>490</v>
      </c>
      <c r="B70" s="250">
        <v>5</v>
      </c>
    </row>
    <row r="71" spans="1:2" x14ac:dyDescent="0.2">
      <c r="A71" s="187" t="s">
        <v>495</v>
      </c>
      <c r="B71" s="250">
        <v>5</v>
      </c>
    </row>
    <row r="72" spans="1:2" x14ac:dyDescent="0.2">
      <c r="A72" s="187" t="s">
        <v>496</v>
      </c>
      <c r="B72" s="250">
        <v>5</v>
      </c>
    </row>
    <row r="73" spans="1:2" x14ac:dyDescent="0.2">
      <c r="A73" s="187" t="s">
        <v>500</v>
      </c>
      <c r="B73" s="250">
        <v>5</v>
      </c>
    </row>
    <row r="74" spans="1:2" x14ac:dyDescent="0.2">
      <c r="A74" s="187" t="s">
        <v>502</v>
      </c>
      <c r="B74" s="250">
        <v>5</v>
      </c>
    </row>
    <row r="75" spans="1:2" x14ac:dyDescent="0.2">
      <c r="A75" s="187" t="s">
        <v>505</v>
      </c>
      <c r="B75" s="250">
        <v>5</v>
      </c>
    </row>
    <row r="76" spans="1:2" x14ac:dyDescent="0.2">
      <c r="A76" s="187" t="s">
        <v>506</v>
      </c>
      <c r="B76" s="250">
        <v>5</v>
      </c>
    </row>
    <row r="77" spans="1:2" x14ac:dyDescent="0.2">
      <c r="A77" s="187" t="s">
        <v>507</v>
      </c>
      <c r="B77" s="250">
        <v>5</v>
      </c>
    </row>
    <row r="78" spans="1:2" x14ac:dyDescent="0.2">
      <c r="A78" s="187" t="s">
        <v>511</v>
      </c>
      <c r="B78" s="250">
        <v>5</v>
      </c>
    </row>
    <row r="79" spans="1:2" x14ac:dyDescent="0.2">
      <c r="A79" s="187" t="s">
        <v>512</v>
      </c>
      <c r="B79" s="250">
        <v>5</v>
      </c>
    </row>
    <row r="80" spans="1:2" x14ac:dyDescent="0.2">
      <c r="A80" s="187" t="s">
        <v>514</v>
      </c>
      <c r="B80" s="250">
        <v>5</v>
      </c>
    </row>
    <row r="81" spans="1:2" x14ac:dyDescent="0.2">
      <c r="A81" s="187" t="s">
        <v>516</v>
      </c>
      <c r="B81" s="250">
        <v>5</v>
      </c>
    </row>
    <row r="82" spans="1:2" x14ac:dyDescent="0.2">
      <c r="A82" s="187" t="s">
        <v>517</v>
      </c>
      <c r="B82" s="250">
        <v>5</v>
      </c>
    </row>
    <row r="83" spans="1:2" x14ac:dyDescent="0.2">
      <c r="A83" s="187" t="s">
        <v>518</v>
      </c>
      <c r="B83" s="250">
        <v>5</v>
      </c>
    </row>
    <row r="84" spans="1:2" x14ac:dyDescent="0.2">
      <c r="A84" s="187" t="s">
        <v>520</v>
      </c>
      <c r="B84" s="250">
        <v>5</v>
      </c>
    </row>
    <row r="85" spans="1:2" x14ac:dyDescent="0.2">
      <c r="A85" s="187" t="s">
        <v>523</v>
      </c>
      <c r="B85" s="250">
        <v>5</v>
      </c>
    </row>
    <row r="86" spans="1:2" x14ac:dyDescent="0.2">
      <c r="A86" s="187" t="s">
        <v>527</v>
      </c>
      <c r="B86" s="250">
        <v>5</v>
      </c>
    </row>
    <row r="87" spans="1:2" x14ac:dyDescent="0.2">
      <c r="A87" s="187" t="s">
        <v>531</v>
      </c>
      <c r="B87" s="250">
        <v>5</v>
      </c>
    </row>
    <row r="88" spans="1:2" x14ac:dyDescent="0.2">
      <c r="A88" s="187" t="s">
        <v>533</v>
      </c>
      <c r="B88" s="250">
        <v>5</v>
      </c>
    </row>
    <row r="89" spans="1:2" x14ac:dyDescent="0.2">
      <c r="A89" s="187" t="s">
        <v>537</v>
      </c>
      <c r="B89" s="250">
        <v>5</v>
      </c>
    </row>
    <row r="90" spans="1:2" x14ac:dyDescent="0.2">
      <c r="A90" s="187" t="s">
        <v>538</v>
      </c>
      <c r="B90" s="250">
        <v>5</v>
      </c>
    </row>
    <row r="91" spans="1:2" x14ac:dyDescent="0.2">
      <c r="A91" s="187" t="s">
        <v>539</v>
      </c>
      <c r="B91" s="250">
        <v>5</v>
      </c>
    </row>
    <row r="92" spans="1:2" x14ac:dyDescent="0.2">
      <c r="A92" s="187" t="s">
        <v>543</v>
      </c>
      <c r="B92" s="250">
        <v>5</v>
      </c>
    </row>
    <row r="93" spans="1:2" x14ac:dyDescent="0.2">
      <c r="A93" s="187" t="s">
        <v>545</v>
      </c>
      <c r="B93" s="250">
        <v>5</v>
      </c>
    </row>
    <row r="94" spans="1:2" x14ac:dyDescent="0.2">
      <c r="A94" s="187" t="s">
        <v>546</v>
      </c>
      <c r="B94" s="250">
        <v>5</v>
      </c>
    </row>
    <row r="95" spans="1:2" x14ac:dyDescent="0.2">
      <c r="A95" s="187" t="s">
        <v>550</v>
      </c>
      <c r="B95" s="250">
        <v>5</v>
      </c>
    </row>
    <row r="96" spans="1:2" x14ac:dyDescent="0.2">
      <c r="A96" s="187" t="s">
        <v>551</v>
      </c>
      <c r="B96" s="250">
        <v>5</v>
      </c>
    </row>
    <row r="97" spans="1:2" x14ac:dyDescent="0.2">
      <c r="A97" s="187" t="s">
        <v>557</v>
      </c>
      <c r="B97" s="250">
        <v>5</v>
      </c>
    </row>
    <row r="98" spans="1:2" x14ac:dyDescent="0.2">
      <c r="A98" s="187" t="s">
        <v>559</v>
      </c>
      <c r="B98" s="250">
        <v>5</v>
      </c>
    </row>
    <row r="99" spans="1:2" x14ac:dyDescent="0.2">
      <c r="A99" s="187" t="s">
        <v>570</v>
      </c>
      <c r="B99" s="250">
        <v>5</v>
      </c>
    </row>
    <row r="100" spans="1:2" x14ac:dyDescent="0.2">
      <c r="A100" s="187" t="s">
        <v>584</v>
      </c>
      <c r="B100" s="250">
        <v>5</v>
      </c>
    </row>
    <row r="101" spans="1:2" x14ac:dyDescent="0.2">
      <c r="A101" s="187" t="s">
        <v>595</v>
      </c>
      <c r="B101" s="250">
        <v>5</v>
      </c>
    </row>
    <row r="102" spans="1:2" x14ac:dyDescent="0.2">
      <c r="A102" s="187" t="s">
        <v>607</v>
      </c>
      <c r="B102" s="250">
        <v>5</v>
      </c>
    </row>
    <row r="103" spans="1:2" x14ac:dyDescent="0.2">
      <c r="A103" s="187" t="s">
        <v>617</v>
      </c>
      <c r="B103" s="250">
        <v>5</v>
      </c>
    </row>
    <row r="104" spans="1:2" x14ac:dyDescent="0.2">
      <c r="A104" s="187" t="s">
        <v>629</v>
      </c>
      <c r="B104" s="250">
        <v>5</v>
      </c>
    </row>
    <row r="105" spans="1:2" x14ac:dyDescent="0.2">
      <c r="A105" s="187" t="s">
        <v>630</v>
      </c>
      <c r="B105" s="250">
        <v>5</v>
      </c>
    </row>
    <row r="106" spans="1:2" x14ac:dyDescent="0.2">
      <c r="A106" s="187" t="s">
        <v>631</v>
      </c>
      <c r="B106" s="250">
        <v>5</v>
      </c>
    </row>
    <row r="107" spans="1:2" x14ac:dyDescent="0.2">
      <c r="A107" s="187" t="s">
        <v>640</v>
      </c>
      <c r="B107" s="250">
        <v>5</v>
      </c>
    </row>
    <row r="108" spans="1:2" x14ac:dyDescent="0.2">
      <c r="A108" s="187" t="s">
        <v>641</v>
      </c>
      <c r="B108" s="250">
        <v>5</v>
      </c>
    </row>
    <row r="109" spans="1:2" x14ac:dyDescent="0.2">
      <c r="A109" s="187" t="s">
        <v>650</v>
      </c>
      <c r="B109" s="250">
        <v>5</v>
      </c>
    </row>
    <row r="110" spans="1:2" x14ac:dyDescent="0.2">
      <c r="A110" s="187" t="s">
        <v>651</v>
      </c>
      <c r="B110" s="250">
        <v>5</v>
      </c>
    </row>
    <row r="111" spans="1:2" x14ac:dyDescent="0.2">
      <c r="A111" s="187" t="s">
        <v>652</v>
      </c>
      <c r="B111" s="250">
        <v>5</v>
      </c>
    </row>
    <row r="112" spans="1:2" x14ac:dyDescent="0.2">
      <c r="A112" s="187" t="s">
        <v>657</v>
      </c>
      <c r="B112" s="250">
        <v>5</v>
      </c>
    </row>
    <row r="113" spans="1:2" x14ac:dyDescent="0.2">
      <c r="A113" s="187" t="s">
        <v>660</v>
      </c>
      <c r="B113" s="250">
        <v>5</v>
      </c>
    </row>
    <row r="114" spans="1:2" x14ac:dyDescent="0.2">
      <c r="A114" s="187" t="s">
        <v>661</v>
      </c>
      <c r="B114" s="250">
        <v>5</v>
      </c>
    </row>
    <row r="115" spans="1:2" x14ac:dyDescent="0.2">
      <c r="A115" s="187" t="s">
        <v>663</v>
      </c>
      <c r="B115" s="250">
        <v>5</v>
      </c>
    </row>
    <row r="116" spans="1:2" x14ac:dyDescent="0.2">
      <c r="A116" s="187" t="s">
        <v>664</v>
      </c>
      <c r="B116" s="250">
        <v>5</v>
      </c>
    </row>
    <row r="117" spans="1:2" x14ac:dyDescent="0.2">
      <c r="A117" s="187" t="s">
        <v>670</v>
      </c>
      <c r="B117" s="250">
        <v>5</v>
      </c>
    </row>
    <row r="118" spans="1:2" x14ac:dyDescent="0.2">
      <c r="A118" s="187" t="s">
        <v>672</v>
      </c>
      <c r="B118" s="250">
        <v>5</v>
      </c>
    </row>
    <row r="119" spans="1:2" x14ac:dyDescent="0.2">
      <c r="A119" s="187" t="s">
        <v>675</v>
      </c>
      <c r="B119" s="250">
        <v>5</v>
      </c>
    </row>
    <row r="120" spans="1:2" x14ac:dyDescent="0.2">
      <c r="A120" s="187" t="s">
        <v>683</v>
      </c>
      <c r="B120" s="250">
        <v>5</v>
      </c>
    </row>
    <row r="121" spans="1:2" x14ac:dyDescent="0.2">
      <c r="A121" s="187" t="s">
        <v>694</v>
      </c>
      <c r="B121" s="250">
        <v>5</v>
      </c>
    </row>
    <row r="122" spans="1:2" x14ac:dyDescent="0.2">
      <c r="A122" s="187" t="s">
        <v>695</v>
      </c>
      <c r="B122" s="250">
        <v>5</v>
      </c>
    </row>
    <row r="123" spans="1:2" x14ac:dyDescent="0.2">
      <c r="A123" s="187" t="s">
        <v>696</v>
      </c>
      <c r="B123" s="250">
        <v>5</v>
      </c>
    </row>
    <row r="124" spans="1:2" x14ac:dyDescent="0.2">
      <c r="A124" s="187" t="s">
        <v>697</v>
      </c>
      <c r="B124" s="250">
        <v>5</v>
      </c>
    </row>
    <row r="125" spans="1:2" x14ac:dyDescent="0.2">
      <c r="A125" s="187" t="s">
        <v>705</v>
      </c>
      <c r="B125" s="250">
        <v>5</v>
      </c>
    </row>
    <row r="126" spans="1:2" x14ac:dyDescent="0.2">
      <c r="A126" s="187" t="s">
        <v>707</v>
      </c>
      <c r="B126" s="250">
        <v>5</v>
      </c>
    </row>
    <row r="127" spans="1:2" x14ac:dyDescent="0.2">
      <c r="A127" s="187" t="s">
        <v>709</v>
      </c>
      <c r="B127" s="250">
        <v>5</v>
      </c>
    </row>
    <row r="128" spans="1:2" x14ac:dyDescent="0.2">
      <c r="A128" s="187" t="s">
        <v>716</v>
      </c>
      <c r="B128" s="250">
        <v>5</v>
      </c>
    </row>
    <row r="129" spans="1:2" x14ac:dyDescent="0.2">
      <c r="A129" s="187" t="s">
        <v>726</v>
      </c>
      <c r="B129" s="250">
        <v>5</v>
      </c>
    </row>
    <row r="130" spans="1:2" x14ac:dyDescent="0.2">
      <c r="A130" s="187" t="s">
        <v>727</v>
      </c>
      <c r="B130" s="250">
        <v>5</v>
      </c>
    </row>
    <row r="131" spans="1:2" x14ac:dyDescent="0.2">
      <c r="A131" s="187" t="s">
        <v>728</v>
      </c>
      <c r="B131" s="250">
        <v>5</v>
      </c>
    </row>
    <row r="132" spans="1:2" x14ac:dyDescent="0.2">
      <c r="A132" s="187" t="s">
        <v>736</v>
      </c>
      <c r="B132" s="250">
        <v>5</v>
      </c>
    </row>
    <row r="133" spans="1:2" x14ac:dyDescent="0.2">
      <c r="A133" s="187" t="s">
        <v>745</v>
      </c>
      <c r="B133" s="250">
        <v>5</v>
      </c>
    </row>
    <row r="134" spans="1:2" x14ac:dyDescent="0.2">
      <c r="A134" s="187" t="s">
        <v>756</v>
      </c>
      <c r="B134" s="250">
        <v>5</v>
      </c>
    </row>
    <row r="135" spans="1:2" x14ac:dyDescent="0.2">
      <c r="A135" s="187" t="s">
        <v>766</v>
      </c>
      <c r="B135" s="250">
        <v>5</v>
      </c>
    </row>
    <row r="136" spans="1:2" x14ac:dyDescent="0.2">
      <c r="A136" s="187" t="s">
        <v>767</v>
      </c>
      <c r="B136" s="250">
        <v>5</v>
      </c>
    </row>
    <row r="137" spans="1:2" x14ac:dyDescent="0.2">
      <c r="A137" s="187" t="s">
        <v>768</v>
      </c>
      <c r="B137" s="250">
        <v>5</v>
      </c>
    </row>
    <row r="138" spans="1:2" x14ac:dyDescent="0.2">
      <c r="A138" s="187" t="s">
        <v>769</v>
      </c>
      <c r="B138" s="250">
        <v>5</v>
      </c>
    </row>
    <row r="139" spans="1:2" x14ac:dyDescent="0.2">
      <c r="A139" s="187" t="s">
        <v>770</v>
      </c>
      <c r="B139" s="250">
        <v>5</v>
      </c>
    </row>
    <row r="140" spans="1:2" x14ac:dyDescent="0.2">
      <c r="A140" s="187" t="s">
        <v>778</v>
      </c>
      <c r="B140" s="250">
        <v>5</v>
      </c>
    </row>
    <row r="141" spans="1:2" x14ac:dyDescent="0.2">
      <c r="A141" s="187" t="s">
        <v>779</v>
      </c>
      <c r="B141" s="250">
        <v>5</v>
      </c>
    </row>
    <row r="142" spans="1:2" x14ac:dyDescent="0.2">
      <c r="A142" s="187" t="s">
        <v>780</v>
      </c>
      <c r="B142" s="250">
        <v>5</v>
      </c>
    </row>
    <row r="143" spans="1:2" x14ac:dyDescent="0.2">
      <c r="A143" s="187" t="s">
        <v>781</v>
      </c>
      <c r="B143" s="250">
        <v>5</v>
      </c>
    </row>
    <row r="144" spans="1:2" x14ac:dyDescent="0.2">
      <c r="A144" s="187" t="s">
        <v>791</v>
      </c>
      <c r="B144" s="250">
        <v>5</v>
      </c>
    </row>
    <row r="145" spans="1:2" x14ac:dyDescent="0.2">
      <c r="A145" s="187" t="s">
        <v>793</v>
      </c>
      <c r="B145" s="250">
        <v>5</v>
      </c>
    </row>
    <row r="146" spans="1:2" x14ac:dyDescent="0.2">
      <c r="A146" s="187" t="s">
        <v>794</v>
      </c>
      <c r="B146" s="250">
        <v>5</v>
      </c>
    </row>
    <row r="147" spans="1:2" x14ac:dyDescent="0.2">
      <c r="A147" s="187" t="s">
        <v>805</v>
      </c>
      <c r="B147" s="250">
        <v>5</v>
      </c>
    </row>
    <row r="148" spans="1:2" x14ac:dyDescent="0.2">
      <c r="A148" s="187" t="s">
        <v>807</v>
      </c>
      <c r="B148" s="250">
        <v>5</v>
      </c>
    </row>
    <row r="149" spans="1:2" x14ac:dyDescent="0.2">
      <c r="A149" s="187" t="s">
        <v>820</v>
      </c>
      <c r="B149" s="250">
        <v>5</v>
      </c>
    </row>
    <row r="150" spans="1:2" x14ac:dyDescent="0.2">
      <c r="A150" s="187" t="s">
        <v>821</v>
      </c>
      <c r="B150" s="250">
        <v>5</v>
      </c>
    </row>
    <row r="151" spans="1:2" x14ac:dyDescent="0.2">
      <c r="A151" s="187" t="s">
        <v>822</v>
      </c>
      <c r="B151" s="250">
        <v>5</v>
      </c>
    </row>
    <row r="152" spans="1:2" x14ac:dyDescent="0.2">
      <c r="A152" s="187" t="s">
        <v>833</v>
      </c>
      <c r="B152" s="250">
        <v>5</v>
      </c>
    </row>
    <row r="153" spans="1:2" x14ac:dyDescent="0.2">
      <c r="A153" s="187" t="s">
        <v>834</v>
      </c>
      <c r="B153" s="250">
        <v>5</v>
      </c>
    </row>
    <row r="154" spans="1:2" x14ac:dyDescent="0.2">
      <c r="A154" s="187" t="s">
        <v>836</v>
      </c>
      <c r="B154" s="250">
        <v>5</v>
      </c>
    </row>
    <row r="155" spans="1:2" x14ac:dyDescent="0.2">
      <c r="A155" s="187" t="s">
        <v>847</v>
      </c>
      <c r="B155" s="250">
        <v>5</v>
      </c>
    </row>
    <row r="156" spans="1:2" x14ac:dyDescent="0.2">
      <c r="A156" s="187" t="s">
        <v>848</v>
      </c>
      <c r="B156" s="250">
        <v>5</v>
      </c>
    </row>
    <row r="157" spans="1:2" x14ac:dyDescent="0.2">
      <c r="A157" s="187" t="s">
        <v>849</v>
      </c>
      <c r="B157" s="250">
        <v>5</v>
      </c>
    </row>
    <row r="158" spans="1:2" x14ac:dyDescent="0.2">
      <c r="A158" s="187" t="s">
        <v>850</v>
      </c>
      <c r="B158" s="250">
        <v>5</v>
      </c>
    </row>
    <row r="159" spans="1:2" x14ac:dyDescent="0.2">
      <c r="A159" s="187" t="s">
        <v>851</v>
      </c>
      <c r="B159" s="250">
        <v>5</v>
      </c>
    </row>
    <row r="160" spans="1:2" x14ac:dyDescent="0.2">
      <c r="A160" s="187" t="s">
        <v>864</v>
      </c>
      <c r="B160" s="250">
        <v>5</v>
      </c>
    </row>
    <row r="161" spans="1:2" x14ac:dyDescent="0.2">
      <c r="A161" s="187" t="s">
        <v>865</v>
      </c>
      <c r="B161" s="250">
        <v>5</v>
      </c>
    </row>
    <row r="162" spans="1:2" x14ac:dyDescent="0.2">
      <c r="A162" s="187" t="s">
        <v>866</v>
      </c>
      <c r="B162" s="250">
        <v>5</v>
      </c>
    </row>
    <row r="163" spans="1:2" x14ac:dyDescent="0.2">
      <c r="A163" s="187" t="s">
        <v>867</v>
      </c>
      <c r="B163" s="250">
        <v>5</v>
      </c>
    </row>
    <row r="164" spans="1:2" x14ac:dyDescent="0.2">
      <c r="A164" s="187" t="s">
        <v>877</v>
      </c>
      <c r="B164" s="250">
        <v>5</v>
      </c>
    </row>
    <row r="165" spans="1:2" x14ac:dyDescent="0.2">
      <c r="A165" s="187" t="s">
        <v>878</v>
      </c>
      <c r="B165" s="250">
        <v>5</v>
      </c>
    </row>
    <row r="166" spans="1:2" x14ac:dyDescent="0.2">
      <c r="A166" s="187" t="s">
        <v>879</v>
      </c>
      <c r="B166" s="250">
        <v>5</v>
      </c>
    </row>
    <row r="167" spans="1:2" x14ac:dyDescent="0.2">
      <c r="A167" s="187" t="s">
        <v>880</v>
      </c>
      <c r="B167" s="250">
        <v>5</v>
      </c>
    </row>
    <row r="168" spans="1:2" x14ac:dyDescent="0.2">
      <c r="A168" s="187" t="s">
        <v>890</v>
      </c>
      <c r="B168" s="250">
        <v>5</v>
      </c>
    </row>
    <row r="169" spans="1:2" x14ac:dyDescent="0.2">
      <c r="A169" s="187" t="s">
        <v>891</v>
      </c>
      <c r="B169" s="250">
        <v>5</v>
      </c>
    </row>
    <row r="170" spans="1:2" x14ac:dyDescent="0.2">
      <c r="A170" s="187" t="s">
        <v>892</v>
      </c>
      <c r="B170" s="250">
        <v>5</v>
      </c>
    </row>
    <row r="171" spans="1:2" x14ac:dyDescent="0.2">
      <c r="A171" s="187" t="s">
        <v>893</v>
      </c>
      <c r="B171" s="250">
        <v>5</v>
      </c>
    </row>
    <row r="172" spans="1:2" x14ac:dyDescent="0.2">
      <c r="A172" s="187" t="s">
        <v>900</v>
      </c>
      <c r="B172" s="250">
        <v>5</v>
      </c>
    </row>
    <row r="173" spans="1:2" x14ac:dyDescent="0.2">
      <c r="A173" s="187" t="s">
        <v>908</v>
      </c>
      <c r="B173" s="250">
        <v>5</v>
      </c>
    </row>
    <row r="174" spans="1:2" x14ac:dyDescent="0.2">
      <c r="A174" s="187" t="s">
        <v>909</v>
      </c>
      <c r="B174" s="250">
        <v>5</v>
      </c>
    </row>
    <row r="175" spans="1:2" x14ac:dyDescent="0.2">
      <c r="A175" s="187" t="s">
        <v>915</v>
      </c>
      <c r="B175" s="250">
        <v>5</v>
      </c>
    </row>
    <row r="176" spans="1:2" x14ac:dyDescent="0.2">
      <c r="A176" s="187" t="s">
        <v>917</v>
      </c>
      <c r="B176" s="250">
        <v>5</v>
      </c>
    </row>
    <row r="177" spans="1:2" x14ac:dyDescent="0.2">
      <c r="A177" s="187" t="s">
        <v>918</v>
      </c>
      <c r="B177" s="250">
        <v>5</v>
      </c>
    </row>
    <row r="178" spans="1:2" x14ac:dyDescent="0.2">
      <c r="A178" s="187" t="s">
        <v>923</v>
      </c>
      <c r="B178" s="250">
        <v>5</v>
      </c>
    </row>
    <row r="179" spans="1:2" x14ac:dyDescent="0.2">
      <c r="A179" s="187" t="s">
        <v>924</v>
      </c>
      <c r="B179" s="250">
        <v>5</v>
      </c>
    </row>
    <row r="180" spans="1:2" x14ac:dyDescent="0.2">
      <c r="A180" s="187" t="s">
        <v>928</v>
      </c>
      <c r="B180" s="250">
        <v>5</v>
      </c>
    </row>
    <row r="181" spans="1:2" x14ac:dyDescent="0.2">
      <c r="A181" s="187" t="s">
        <v>938</v>
      </c>
      <c r="B181" s="250">
        <v>5</v>
      </c>
    </row>
    <row r="182" spans="1:2" x14ac:dyDescent="0.2">
      <c r="A182" s="187" t="s">
        <v>946</v>
      </c>
      <c r="B182" s="250">
        <v>5</v>
      </c>
    </row>
    <row r="183" spans="1:2" x14ac:dyDescent="0.2">
      <c r="A183" s="187" t="s">
        <v>297</v>
      </c>
      <c r="B183" s="250">
        <v>4</v>
      </c>
    </row>
    <row r="184" spans="1:2" x14ac:dyDescent="0.2">
      <c r="A184" s="187" t="s">
        <v>314</v>
      </c>
      <c r="B184" s="250">
        <v>4</v>
      </c>
    </row>
    <row r="185" spans="1:2" x14ac:dyDescent="0.2">
      <c r="A185" s="187" t="s">
        <v>324</v>
      </c>
      <c r="B185" s="250">
        <v>4</v>
      </c>
    </row>
    <row r="186" spans="1:2" x14ac:dyDescent="0.2">
      <c r="A186" s="187" t="s">
        <v>325</v>
      </c>
      <c r="B186" s="250">
        <v>4</v>
      </c>
    </row>
    <row r="187" spans="1:2" x14ac:dyDescent="0.2">
      <c r="A187" s="187" t="s">
        <v>335</v>
      </c>
      <c r="B187" s="250">
        <v>4</v>
      </c>
    </row>
    <row r="188" spans="1:2" x14ac:dyDescent="0.2">
      <c r="A188" s="187" t="s">
        <v>355</v>
      </c>
      <c r="B188" s="250">
        <v>4</v>
      </c>
    </row>
    <row r="189" spans="1:2" x14ac:dyDescent="0.2">
      <c r="A189" s="187" t="s">
        <v>362</v>
      </c>
      <c r="B189" s="250">
        <v>4</v>
      </c>
    </row>
    <row r="190" spans="1:2" x14ac:dyDescent="0.2">
      <c r="A190" s="187" t="s">
        <v>366</v>
      </c>
      <c r="B190" s="250">
        <v>4</v>
      </c>
    </row>
    <row r="191" spans="1:2" x14ac:dyDescent="0.2">
      <c r="A191" s="187" t="s">
        <v>403</v>
      </c>
      <c r="B191" s="250">
        <v>4</v>
      </c>
    </row>
    <row r="192" spans="1:2" x14ac:dyDescent="0.2">
      <c r="A192" s="187" t="s">
        <v>404</v>
      </c>
      <c r="B192" s="250">
        <v>4</v>
      </c>
    </row>
    <row r="193" spans="1:2" x14ac:dyDescent="0.2">
      <c r="A193" s="187" t="s">
        <v>413</v>
      </c>
      <c r="B193" s="250">
        <v>4</v>
      </c>
    </row>
    <row r="194" spans="1:2" x14ac:dyDescent="0.2">
      <c r="A194" s="187" t="s">
        <v>443</v>
      </c>
      <c r="B194" s="250">
        <v>4</v>
      </c>
    </row>
    <row r="195" spans="1:2" x14ac:dyDescent="0.2">
      <c r="A195" s="187" t="s">
        <v>444</v>
      </c>
      <c r="B195" s="250">
        <v>4</v>
      </c>
    </row>
    <row r="196" spans="1:2" x14ac:dyDescent="0.2">
      <c r="A196" s="187" t="s">
        <v>469</v>
      </c>
      <c r="B196" s="250">
        <v>4</v>
      </c>
    </row>
    <row r="197" spans="1:2" x14ac:dyDescent="0.2">
      <c r="A197" s="187" t="s">
        <v>470</v>
      </c>
      <c r="B197" s="250">
        <v>4</v>
      </c>
    </row>
    <row r="198" spans="1:2" x14ac:dyDescent="0.2">
      <c r="A198" s="187" t="s">
        <v>503</v>
      </c>
      <c r="B198" s="250">
        <v>4</v>
      </c>
    </row>
    <row r="199" spans="1:2" x14ac:dyDescent="0.2">
      <c r="A199" s="187" t="s">
        <v>525</v>
      </c>
      <c r="B199" s="250">
        <v>4</v>
      </c>
    </row>
    <row r="200" spans="1:2" x14ac:dyDescent="0.2">
      <c r="A200" s="187" t="s">
        <v>532</v>
      </c>
      <c r="B200" s="250">
        <v>4</v>
      </c>
    </row>
    <row r="201" spans="1:2" x14ac:dyDescent="0.2">
      <c r="A201" s="187" t="s">
        <v>540</v>
      </c>
      <c r="B201" s="250">
        <v>4</v>
      </c>
    </row>
    <row r="202" spans="1:2" x14ac:dyDescent="0.2">
      <c r="A202" s="187" t="s">
        <v>541</v>
      </c>
      <c r="B202" s="250">
        <v>4</v>
      </c>
    </row>
    <row r="203" spans="1:2" x14ac:dyDescent="0.2">
      <c r="A203" s="187" t="s">
        <v>542</v>
      </c>
      <c r="B203" s="250">
        <v>4</v>
      </c>
    </row>
    <row r="204" spans="1:2" x14ac:dyDescent="0.2">
      <c r="A204" s="187" t="s">
        <v>552</v>
      </c>
      <c r="B204" s="250">
        <v>4</v>
      </c>
    </row>
    <row r="205" spans="1:2" x14ac:dyDescent="0.2">
      <c r="A205" s="187" t="s">
        <v>558</v>
      </c>
      <c r="B205" s="250">
        <v>4</v>
      </c>
    </row>
    <row r="206" spans="1:2" x14ac:dyDescent="0.2">
      <c r="A206" s="187" t="s">
        <v>571</v>
      </c>
      <c r="B206" s="250">
        <v>4</v>
      </c>
    </row>
    <row r="207" spans="1:2" x14ac:dyDescent="0.2">
      <c r="A207" s="187" t="s">
        <v>572</v>
      </c>
      <c r="B207" s="250">
        <v>4</v>
      </c>
    </row>
    <row r="208" spans="1:2" x14ac:dyDescent="0.2">
      <c r="A208" s="187" t="s">
        <v>606</v>
      </c>
      <c r="B208" s="250">
        <v>4</v>
      </c>
    </row>
    <row r="209" spans="1:2" x14ac:dyDescent="0.2">
      <c r="A209" s="187" t="s">
        <v>619</v>
      </c>
      <c r="B209" s="250">
        <v>4</v>
      </c>
    </row>
    <row r="210" spans="1:2" x14ac:dyDescent="0.2">
      <c r="A210" s="187" t="s">
        <v>673</v>
      </c>
      <c r="B210" s="250">
        <v>4</v>
      </c>
    </row>
    <row r="211" spans="1:2" x14ac:dyDescent="0.2">
      <c r="A211" s="187" t="s">
        <v>674</v>
      </c>
      <c r="B211" s="250">
        <v>4</v>
      </c>
    </row>
    <row r="212" spans="1:2" x14ac:dyDescent="0.2">
      <c r="A212" s="187" t="s">
        <v>704</v>
      </c>
      <c r="B212" s="250">
        <v>4</v>
      </c>
    </row>
    <row r="213" spans="1:2" x14ac:dyDescent="0.2">
      <c r="A213" s="187" t="s">
        <v>708</v>
      </c>
      <c r="B213" s="250">
        <v>4</v>
      </c>
    </row>
    <row r="214" spans="1:2" x14ac:dyDescent="0.2">
      <c r="A214" s="187" t="s">
        <v>746</v>
      </c>
      <c r="B214" s="250">
        <v>4</v>
      </c>
    </row>
    <row r="215" spans="1:2" x14ac:dyDescent="0.2">
      <c r="A215" s="187" t="s">
        <v>757</v>
      </c>
      <c r="B215" s="250">
        <v>4</v>
      </c>
    </row>
    <row r="216" spans="1:2" x14ac:dyDescent="0.2">
      <c r="A216" s="187" t="s">
        <v>792</v>
      </c>
      <c r="B216" s="250">
        <v>4</v>
      </c>
    </row>
    <row r="217" spans="1:2" x14ac:dyDescent="0.2">
      <c r="A217" s="187" t="s">
        <v>795</v>
      </c>
      <c r="B217" s="250">
        <v>4</v>
      </c>
    </row>
    <row r="218" spans="1:2" x14ac:dyDescent="0.2">
      <c r="A218" s="187" t="s">
        <v>806</v>
      </c>
      <c r="B218" s="250">
        <v>4</v>
      </c>
    </row>
    <row r="219" spans="1:2" x14ac:dyDescent="0.2">
      <c r="A219" s="187" t="s">
        <v>808</v>
      </c>
      <c r="B219" s="250">
        <v>4</v>
      </c>
    </row>
    <row r="220" spans="1:2" x14ac:dyDescent="0.2">
      <c r="A220" s="187" t="s">
        <v>818</v>
      </c>
      <c r="B220" s="250">
        <v>4</v>
      </c>
    </row>
    <row r="221" spans="1:2" x14ac:dyDescent="0.2">
      <c r="A221" s="187" t="s">
        <v>837</v>
      </c>
      <c r="B221" s="250">
        <v>4</v>
      </c>
    </row>
    <row r="222" spans="1:2" x14ac:dyDescent="0.2">
      <c r="A222" s="187" t="s">
        <v>881</v>
      </c>
      <c r="B222" s="250">
        <v>4</v>
      </c>
    </row>
    <row r="223" spans="1:2" x14ac:dyDescent="0.2">
      <c r="A223" s="187" t="s">
        <v>901</v>
      </c>
      <c r="B223" s="250">
        <v>4</v>
      </c>
    </row>
    <row r="224" spans="1:2" x14ac:dyDescent="0.2">
      <c r="A224" s="187" t="s">
        <v>902</v>
      </c>
      <c r="B224" s="250">
        <v>4</v>
      </c>
    </row>
    <row r="225" spans="1:2" x14ac:dyDescent="0.2">
      <c r="A225" s="187" t="s">
        <v>931</v>
      </c>
      <c r="B225" s="250">
        <v>4</v>
      </c>
    </row>
    <row r="226" spans="1:2" x14ac:dyDescent="0.2">
      <c r="A226" s="187" t="s">
        <v>283</v>
      </c>
      <c r="B226" s="250">
        <v>3</v>
      </c>
    </row>
    <row r="227" spans="1:2" x14ac:dyDescent="0.2">
      <c r="A227" s="187" t="s">
        <v>295</v>
      </c>
      <c r="B227" s="250">
        <v>3</v>
      </c>
    </row>
    <row r="228" spans="1:2" x14ac:dyDescent="0.2">
      <c r="A228" s="187" t="s">
        <v>296</v>
      </c>
      <c r="B228" s="250">
        <v>3</v>
      </c>
    </row>
    <row r="229" spans="1:2" x14ac:dyDescent="0.2">
      <c r="A229" s="187" t="s">
        <v>301</v>
      </c>
      <c r="B229" s="250">
        <v>3</v>
      </c>
    </row>
    <row r="230" spans="1:2" x14ac:dyDescent="0.2">
      <c r="A230" s="187" t="s">
        <v>306</v>
      </c>
      <c r="B230" s="250">
        <v>3</v>
      </c>
    </row>
    <row r="231" spans="1:2" x14ac:dyDescent="0.2">
      <c r="A231" s="187" t="s">
        <v>308</v>
      </c>
      <c r="B231" s="250">
        <v>3</v>
      </c>
    </row>
    <row r="232" spans="1:2" x14ac:dyDescent="0.2">
      <c r="A232" s="187" t="s">
        <v>309</v>
      </c>
      <c r="B232" s="250">
        <v>3</v>
      </c>
    </row>
    <row r="233" spans="1:2" x14ac:dyDescent="0.2">
      <c r="A233" s="187" t="s">
        <v>316</v>
      </c>
      <c r="B233" s="250">
        <v>3</v>
      </c>
    </row>
    <row r="234" spans="1:2" x14ac:dyDescent="0.2">
      <c r="A234" s="187" t="s">
        <v>319</v>
      </c>
      <c r="B234" s="250">
        <v>3</v>
      </c>
    </row>
    <row r="235" spans="1:2" x14ac:dyDescent="0.2">
      <c r="A235" s="187" t="s">
        <v>321</v>
      </c>
      <c r="B235" s="250">
        <v>3</v>
      </c>
    </row>
    <row r="236" spans="1:2" x14ac:dyDescent="0.2">
      <c r="A236" s="187" t="s">
        <v>334</v>
      </c>
      <c r="B236" s="250">
        <v>3</v>
      </c>
    </row>
    <row r="237" spans="1:2" x14ac:dyDescent="0.2">
      <c r="A237" s="187" t="s">
        <v>337</v>
      </c>
      <c r="B237" s="250">
        <v>3</v>
      </c>
    </row>
    <row r="238" spans="1:2" x14ac:dyDescent="0.2">
      <c r="A238" s="187" t="s">
        <v>342</v>
      </c>
      <c r="B238" s="250">
        <v>3</v>
      </c>
    </row>
    <row r="239" spans="1:2" x14ac:dyDescent="0.2">
      <c r="A239" s="187" t="s">
        <v>345</v>
      </c>
      <c r="B239" s="250">
        <v>3</v>
      </c>
    </row>
    <row r="240" spans="1:2" x14ac:dyDescent="0.2">
      <c r="A240" s="187" t="s">
        <v>350</v>
      </c>
      <c r="B240" s="250">
        <v>3</v>
      </c>
    </row>
    <row r="241" spans="1:2" x14ac:dyDescent="0.2">
      <c r="A241" s="187" t="s">
        <v>353</v>
      </c>
      <c r="B241" s="250">
        <v>3</v>
      </c>
    </row>
    <row r="242" spans="1:2" x14ac:dyDescent="0.2">
      <c r="A242" s="187" t="s">
        <v>356</v>
      </c>
      <c r="B242" s="250">
        <v>3</v>
      </c>
    </row>
    <row r="243" spans="1:2" x14ac:dyDescent="0.2">
      <c r="A243" s="187" t="s">
        <v>357</v>
      </c>
      <c r="B243" s="250">
        <v>3</v>
      </c>
    </row>
    <row r="244" spans="1:2" x14ac:dyDescent="0.2">
      <c r="A244" s="187" t="s">
        <v>376</v>
      </c>
      <c r="B244" s="250">
        <v>3</v>
      </c>
    </row>
    <row r="245" spans="1:2" x14ac:dyDescent="0.2">
      <c r="A245" s="187" t="s">
        <v>387</v>
      </c>
      <c r="B245" s="250">
        <v>3</v>
      </c>
    </row>
    <row r="246" spans="1:2" x14ac:dyDescent="0.2">
      <c r="A246" s="187" t="s">
        <v>390</v>
      </c>
      <c r="B246" s="250">
        <v>3</v>
      </c>
    </row>
    <row r="247" spans="1:2" x14ac:dyDescent="0.2">
      <c r="A247" s="187" t="s">
        <v>391</v>
      </c>
      <c r="B247" s="250">
        <v>3</v>
      </c>
    </row>
    <row r="248" spans="1:2" x14ac:dyDescent="0.2">
      <c r="A248" s="187" t="s">
        <v>399</v>
      </c>
      <c r="B248" s="250">
        <v>3</v>
      </c>
    </row>
    <row r="249" spans="1:2" x14ac:dyDescent="0.2">
      <c r="A249" s="187" t="s">
        <v>400</v>
      </c>
      <c r="B249" s="250">
        <v>3</v>
      </c>
    </row>
    <row r="250" spans="1:2" x14ac:dyDescent="0.2">
      <c r="A250" s="187" t="s">
        <v>401</v>
      </c>
      <c r="B250" s="250">
        <v>3</v>
      </c>
    </row>
    <row r="251" spans="1:2" x14ac:dyDescent="0.2">
      <c r="A251" s="187" t="s">
        <v>402</v>
      </c>
      <c r="B251" s="250">
        <v>3</v>
      </c>
    </row>
    <row r="252" spans="1:2" x14ac:dyDescent="0.2">
      <c r="A252" s="187" t="s">
        <v>432</v>
      </c>
      <c r="B252" s="250">
        <v>3</v>
      </c>
    </row>
    <row r="253" spans="1:2" x14ac:dyDescent="0.2">
      <c r="A253" s="187" t="s">
        <v>433</v>
      </c>
      <c r="B253" s="250">
        <v>3</v>
      </c>
    </row>
    <row r="254" spans="1:2" x14ac:dyDescent="0.2">
      <c r="A254" s="187" t="s">
        <v>438</v>
      </c>
      <c r="B254" s="250">
        <v>3</v>
      </c>
    </row>
    <row r="255" spans="1:2" x14ac:dyDescent="0.2">
      <c r="A255" s="187" t="s">
        <v>460</v>
      </c>
      <c r="B255" s="250">
        <v>3</v>
      </c>
    </row>
    <row r="256" spans="1:2" x14ac:dyDescent="0.2">
      <c r="A256" s="187" t="s">
        <v>465</v>
      </c>
      <c r="B256" s="250">
        <v>3</v>
      </c>
    </row>
    <row r="257" spans="1:2" x14ac:dyDescent="0.2">
      <c r="A257" s="187" t="s">
        <v>466</v>
      </c>
      <c r="B257" s="250">
        <v>3</v>
      </c>
    </row>
    <row r="258" spans="1:2" x14ac:dyDescent="0.2">
      <c r="A258" s="187" t="s">
        <v>474</v>
      </c>
      <c r="B258" s="250">
        <v>3</v>
      </c>
    </row>
    <row r="259" spans="1:2" x14ac:dyDescent="0.2">
      <c r="A259" s="187" t="s">
        <v>480</v>
      </c>
      <c r="B259" s="250">
        <v>3</v>
      </c>
    </row>
    <row r="260" spans="1:2" x14ac:dyDescent="0.2">
      <c r="A260" s="187" t="s">
        <v>483</v>
      </c>
      <c r="B260" s="250">
        <v>3</v>
      </c>
    </row>
    <row r="261" spans="1:2" x14ac:dyDescent="0.2">
      <c r="A261" s="187" t="s">
        <v>491</v>
      </c>
      <c r="B261" s="250">
        <v>3</v>
      </c>
    </row>
    <row r="262" spans="1:2" x14ac:dyDescent="0.2">
      <c r="A262" s="187" t="s">
        <v>515</v>
      </c>
      <c r="B262" s="250">
        <v>3</v>
      </c>
    </row>
    <row r="263" spans="1:2" x14ac:dyDescent="0.2">
      <c r="A263" s="187" t="s">
        <v>530</v>
      </c>
      <c r="B263" s="250">
        <v>3</v>
      </c>
    </row>
    <row r="264" spans="1:2" x14ac:dyDescent="0.2">
      <c r="A264" s="187" t="s">
        <v>544</v>
      </c>
      <c r="B264" s="250">
        <v>3</v>
      </c>
    </row>
    <row r="265" spans="1:2" x14ac:dyDescent="0.2">
      <c r="A265" s="187" t="s">
        <v>560</v>
      </c>
      <c r="B265" s="250">
        <v>3</v>
      </c>
    </row>
    <row r="266" spans="1:2" x14ac:dyDescent="0.2">
      <c r="A266" s="187" t="s">
        <v>575</v>
      </c>
      <c r="B266" s="250">
        <v>3</v>
      </c>
    </row>
    <row r="267" spans="1:2" x14ac:dyDescent="0.2">
      <c r="A267" s="187" t="s">
        <v>614</v>
      </c>
      <c r="B267" s="250">
        <v>3</v>
      </c>
    </row>
    <row r="268" spans="1:2" x14ac:dyDescent="0.2">
      <c r="A268" s="187" t="s">
        <v>620</v>
      </c>
      <c r="B268" s="250">
        <v>3</v>
      </c>
    </row>
    <row r="269" spans="1:2" x14ac:dyDescent="0.2">
      <c r="A269" s="187" t="s">
        <v>642</v>
      </c>
      <c r="B269" s="250">
        <v>3</v>
      </c>
    </row>
    <row r="270" spans="1:2" x14ac:dyDescent="0.2">
      <c r="A270" s="187" t="s">
        <v>684</v>
      </c>
      <c r="B270" s="250">
        <v>3</v>
      </c>
    </row>
    <row r="271" spans="1:2" x14ac:dyDescent="0.2">
      <c r="A271" s="187" t="s">
        <v>687</v>
      </c>
      <c r="B271" s="250">
        <v>3</v>
      </c>
    </row>
    <row r="272" spans="1:2" x14ac:dyDescent="0.2">
      <c r="A272" s="187" t="s">
        <v>717</v>
      </c>
      <c r="B272" s="250">
        <v>3</v>
      </c>
    </row>
    <row r="273" spans="1:2" x14ac:dyDescent="0.2">
      <c r="A273" s="187" t="s">
        <v>718</v>
      </c>
      <c r="B273" s="250">
        <v>3</v>
      </c>
    </row>
    <row r="274" spans="1:2" x14ac:dyDescent="0.2">
      <c r="A274" s="187" t="s">
        <v>748</v>
      </c>
      <c r="B274" s="250">
        <v>3</v>
      </c>
    </row>
    <row r="275" spans="1:2" x14ac:dyDescent="0.2">
      <c r="A275" s="187" t="s">
        <v>755</v>
      </c>
      <c r="B275" s="250">
        <v>3</v>
      </c>
    </row>
    <row r="276" spans="1:2" x14ac:dyDescent="0.2">
      <c r="A276" s="187" t="s">
        <v>809</v>
      </c>
      <c r="B276" s="250">
        <v>3</v>
      </c>
    </row>
    <row r="277" spans="1:2" x14ac:dyDescent="0.2">
      <c r="A277" s="187" t="s">
        <v>823</v>
      </c>
      <c r="B277" s="250">
        <v>3</v>
      </c>
    </row>
    <row r="278" spans="1:2" x14ac:dyDescent="0.2">
      <c r="A278" s="187" t="s">
        <v>839</v>
      </c>
      <c r="B278" s="250">
        <v>3</v>
      </c>
    </row>
    <row r="279" spans="1:2" x14ac:dyDescent="0.2">
      <c r="A279" s="187" t="s">
        <v>852</v>
      </c>
      <c r="B279" s="250">
        <v>3</v>
      </c>
    </row>
    <row r="280" spans="1:2" x14ac:dyDescent="0.2">
      <c r="A280" s="187" t="s">
        <v>863</v>
      </c>
      <c r="B280" s="250">
        <v>3</v>
      </c>
    </row>
    <row r="281" spans="1:2" x14ac:dyDescent="0.2">
      <c r="A281" s="187" t="s">
        <v>868</v>
      </c>
      <c r="B281" s="250">
        <v>3</v>
      </c>
    </row>
    <row r="282" spans="1:2" x14ac:dyDescent="0.2">
      <c r="A282" s="187" t="s">
        <v>882</v>
      </c>
      <c r="B282" s="250">
        <v>3</v>
      </c>
    </row>
    <row r="283" spans="1:2" x14ac:dyDescent="0.2">
      <c r="A283" s="187" t="s">
        <v>910</v>
      </c>
      <c r="B283" s="250">
        <v>3</v>
      </c>
    </row>
    <row r="284" spans="1:2" x14ac:dyDescent="0.2">
      <c r="A284" s="187" t="s">
        <v>947</v>
      </c>
      <c r="B284" s="250">
        <v>3</v>
      </c>
    </row>
    <row r="285" spans="1:2" x14ac:dyDescent="0.2">
      <c r="A285" s="187" t="s">
        <v>307</v>
      </c>
      <c r="B285" s="250">
        <v>2</v>
      </c>
    </row>
    <row r="286" spans="1:2" x14ac:dyDescent="0.2">
      <c r="A286" s="187" t="s">
        <v>315</v>
      </c>
      <c r="B286" s="250">
        <v>2</v>
      </c>
    </row>
    <row r="287" spans="1:2" x14ac:dyDescent="0.2">
      <c r="A287" s="187" t="s">
        <v>318</v>
      </c>
      <c r="B287" s="250">
        <v>2</v>
      </c>
    </row>
    <row r="288" spans="1:2" x14ac:dyDescent="0.2">
      <c r="A288" s="187" t="s">
        <v>326</v>
      </c>
      <c r="B288" s="250">
        <v>2</v>
      </c>
    </row>
    <row r="289" spans="1:2" x14ac:dyDescent="0.2">
      <c r="A289" s="187" t="s">
        <v>336</v>
      </c>
      <c r="B289" s="250">
        <v>2</v>
      </c>
    </row>
    <row r="290" spans="1:2" x14ac:dyDescent="0.2">
      <c r="A290" s="187" t="s">
        <v>338</v>
      </c>
      <c r="B290" s="250">
        <v>2</v>
      </c>
    </row>
    <row r="291" spans="1:2" x14ac:dyDescent="0.2">
      <c r="A291" s="187" t="s">
        <v>361</v>
      </c>
      <c r="B291" s="250">
        <v>2</v>
      </c>
    </row>
    <row r="292" spans="1:2" x14ac:dyDescent="0.2">
      <c r="A292" s="187" t="s">
        <v>364</v>
      </c>
      <c r="B292" s="250">
        <v>2</v>
      </c>
    </row>
    <row r="293" spans="1:2" x14ac:dyDescent="0.2">
      <c r="A293" s="187" t="s">
        <v>365</v>
      </c>
      <c r="B293" s="250">
        <v>2</v>
      </c>
    </row>
    <row r="294" spans="1:2" x14ac:dyDescent="0.2">
      <c r="A294" s="187" t="s">
        <v>375</v>
      </c>
      <c r="B294" s="250">
        <v>2</v>
      </c>
    </row>
    <row r="295" spans="1:2" x14ac:dyDescent="0.2">
      <c r="A295" s="187" t="s">
        <v>386</v>
      </c>
      <c r="B295" s="250">
        <v>2</v>
      </c>
    </row>
    <row r="296" spans="1:2" x14ac:dyDescent="0.2">
      <c r="A296" s="187" t="s">
        <v>392</v>
      </c>
      <c r="B296" s="250">
        <v>2</v>
      </c>
    </row>
    <row r="297" spans="1:2" x14ac:dyDescent="0.2">
      <c r="A297" s="187" t="s">
        <v>405</v>
      </c>
      <c r="B297" s="250">
        <v>2</v>
      </c>
    </row>
    <row r="298" spans="1:2" x14ac:dyDescent="0.2">
      <c r="A298" s="187" t="s">
        <v>417</v>
      </c>
      <c r="B298" s="250">
        <v>2</v>
      </c>
    </row>
    <row r="299" spans="1:2" x14ac:dyDescent="0.2">
      <c r="A299" s="187" t="s">
        <v>418</v>
      </c>
      <c r="B299" s="250">
        <v>2</v>
      </c>
    </row>
    <row r="300" spans="1:2" x14ac:dyDescent="0.2">
      <c r="A300" s="187" t="s">
        <v>421</v>
      </c>
      <c r="B300" s="250">
        <v>2</v>
      </c>
    </row>
    <row r="301" spans="1:2" x14ac:dyDescent="0.2">
      <c r="A301" s="187" t="s">
        <v>445</v>
      </c>
      <c r="B301" s="250">
        <v>2</v>
      </c>
    </row>
    <row r="302" spans="1:2" x14ac:dyDescent="0.2">
      <c r="A302" s="187" t="s">
        <v>447</v>
      </c>
      <c r="B302" s="250">
        <v>2</v>
      </c>
    </row>
    <row r="303" spans="1:2" x14ac:dyDescent="0.2">
      <c r="A303" s="187" t="s">
        <v>455</v>
      </c>
      <c r="B303" s="250">
        <v>2</v>
      </c>
    </row>
    <row r="304" spans="1:2" x14ac:dyDescent="0.2">
      <c r="A304" s="187" t="s">
        <v>492</v>
      </c>
      <c r="B304" s="250">
        <v>2</v>
      </c>
    </row>
    <row r="305" spans="1:2" x14ac:dyDescent="0.2">
      <c r="A305" s="187" t="s">
        <v>497</v>
      </c>
      <c r="B305" s="250">
        <v>2</v>
      </c>
    </row>
    <row r="306" spans="1:2" x14ac:dyDescent="0.2">
      <c r="A306" s="187" t="s">
        <v>508</v>
      </c>
      <c r="B306" s="250">
        <v>2</v>
      </c>
    </row>
    <row r="307" spans="1:2" x14ac:dyDescent="0.2">
      <c r="A307" s="187" t="s">
        <v>513</v>
      </c>
      <c r="B307" s="250">
        <v>2</v>
      </c>
    </row>
    <row r="308" spans="1:2" x14ac:dyDescent="0.2">
      <c r="A308" s="187" t="s">
        <v>519</v>
      </c>
      <c r="B308" s="250">
        <v>2</v>
      </c>
    </row>
    <row r="309" spans="1:2" x14ac:dyDescent="0.2">
      <c r="A309" s="187" t="s">
        <v>588</v>
      </c>
      <c r="B309" s="250">
        <v>2</v>
      </c>
    </row>
    <row r="310" spans="1:2" x14ac:dyDescent="0.2">
      <c r="A310" s="187" t="s">
        <v>725</v>
      </c>
      <c r="B310" s="250">
        <v>2</v>
      </c>
    </row>
    <row r="311" spans="1:2" x14ac:dyDescent="0.2">
      <c r="A311" s="187" t="s">
        <v>729</v>
      </c>
      <c r="B311" s="250">
        <v>2</v>
      </c>
    </row>
    <row r="312" spans="1:2" x14ac:dyDescent="0.2">
      <c r="A312" s="187" t="s">
        <v>285</v>
      </c>
      <c r="B312" s="250">
        <v>1</v>
      </c>
    </row>
    <row r="313" spans="1:2" x14ac:dyDescent="0.2">
      <c r="A313" s="187" t="s">
        <v>294</v>
      </c>
      <c r="B313" s="250">
        <v>1</v>
      </c>
    </row>
    <row r="314" spans="1:2" x14ac:dyDescent="0.2">
      <c r="A314" s="187" t="s">
        <v>298</v>
      </c>
      <c r="B314" s="250">
        <v>1</v>
      </c>
    </row>
    <row r="315" spans="1:2" x14ac:dyDescent="0.2">
      <c r="A315" s="187" t="s">
        <v>344</v>
      </c>
      <c r="B315" s="250">
        <v>1</v>
      </c>
    </row>
    <row r="316" spans="1:2" x14ac:dyDescent="0.2">
      <c r="A316" s="187" t="s">
        <v>352</v>
      </c>
      <c r="B316" s="250">
        <v>1</v>
      </c>
    </row>
    <row r="317" spans="1:2" x14ac:dyDescent="0.2">
      <c r="A317" s="187" t="s">
        <v>448</v>
      </c>
      <c r="B317" s="250">
        <v>1</v>
      </c>
    </row>
    <row r="318" spans="1:2" x14ac:dyDescent="0.2">
      <c r="A318" s="187" t="s">
        <v>450</v>
      </c>
      <c r="B318" s="250">
        <v>1</v>
      </c>
    </row>
    <row r="319" spans="1:2" x14ac:dyDescent="0.2">
      <c r="A319" s="187" t="s">
        <v>453</v>
      </c>
      <c r="B319" s="250">
        <v>1</v>
      </c>
    </row>
    <row r="320" spans="1:2" x14ac:dyDescent="0.2">
      <c r="A320" s="187" t="s">
        <v>501</v>
      </c>
      <c r="B320" s="250">
        <v>1</v>
      </c>
    </row>
    <row r="321" spans="1:2" x14ac:dyDescent="0.2">
      <c r="A321" s="187" t="s">
        <v>536</v>
      </c>
      <c r="B321" s="250">
        <v>1</v>
      </c>
    </row>
    <row r="322" spans="1:2" x14ac:dyDescent="0.2">
      <c r="A322" s="187" t="s">
        <v>547</v>
      </c>
      <c r="B322" s="250">
        <v>1</v>
      </c>
    </row>
    <row r="323" spans="1:2" x14ac:dyDescent="0.2">
      <c r="A323" s="187" t="s">
        <v>562</v>
      </c>
      <c r="B323" s="250">
        <v>1</v>
      </c>
    </row>
    <row r="324" spans="1:2" x14ac:dyDescent="0.2">
      <c r="A324" s="187" t="s">
        <v>563</v>
      </c>
      <c r="B324" s="250">
        <v>1</v>
      </c>
    </row>
    <row r="325" spans="1:2" x14ac:dyDescent="0.2">
      <c r="A325" s="187" t="s">
        <v>566</v>
      </c>
      <c r="B325" s="250">
        <v>1</v>
      </c>
    </row>
    <row r="326" spans="1:2" x14ac:dyDescent="0.2">
      <c r="A326" s="187" t="s">
        <v>576</v>
      </c>
      <c r="B326" s="250">
        <v>1</v>
      </c>
    </row>
    <row r="327" spans="1:2" x14ac:dyDescent="0.2">
      <c r="A327" s="187" t="s">
        <v>582</v>
      </c>
      <c r="B327" s="250">
        <v>1</v>
      </c>
    </row>
    <row r="328" spans="1:2" x14ac:dyDescent="0.2">
      <c r="A328" s="187" t="s">
        <v>592</v>
      </c>
      <c r="B328" s="250">
        <v>1</v>
      </c>
    </row>
    <row r="329" spans="1:2" x14ac:dyDescent="0.2">
      <c r="A329" s="187" t="s">
        <v>626</v>
      </c>
      <c r="B329" s="250">
        <v>1</v>
      </c>
    </row>
    <row r="330" spans="1:2" x14ac:dyDescent="0.2">
      <c r="A330" s="187" t="s">
        <v>646</v>
      </c>
      <c r="B330" s="250">
        <v>1</v>
      </c>
    </row>
    <row r="331" spans="1:2" x14ac:dyDescent="0.2">
      <c r="A331" s="187" t="s">
        <v>653</v>
      </c>
      <c r="B331" s="250">
        <v>1</v>
      </c>
    </row>
    <row r="332" spans="1:2" x14ac:dyDescent="0.2">
      <c r="A332" s="187" t="s">
        <v>680</v>
      </c>
      <c r="B332" s="250">
        <v>1</v>
      </c>
    </row>
    <row r="333" spans="1:2" x14ac:dyDescent="0.2">
      <c r="A333" s="187" t="s">
        <v>681</v>
      </c>
      <c r="B333" s="250">
        <v>1</v>
      </c>
    </row>
    <row r="334" spans="1:2" x14ac:dyDescent="0.2">
      <c r="A334" s="187" t="s">
        <v>710</v>
      </c>
      <c r="B334" s="250">
        <v>1</v>
      </c>
    </row>
    <row r="335" spans="1:2" x14ac:dyDescent="0.2">
      <c r="A335" s="187" t="s">
        <v>719</v>
      </c>
      <c r="B335" s="250">
        <v>1</v>
      </c>
    </row>
    <row r="336" spans="1:2" x14ac:dyDescent="0.2">
      <c r="A336" s="187" t="s">
        <v>797</v>
      </c>
      <c r="B336" s="250">
        <v>1</v>
      </c>
    </row>
    <row r="337" spans="1:2" x14ac:dyDescent="0.2">
      <c r="A337" s="187" t="s">
        <v>804</v>
      </c>
      <c r="B337" s="250">
        <v>1</v>
      </c>
    </row>
    <row r="338" spans="1:2" x14ac:dyDescent="0.2">
      <c r="A338" s="187" t="s">
        <v>810</v>
      </c>
      <c r="B338" s="250">
        <v>1</v>
      </c>
    </row>
    <row r="339" spans="1:2" x14ac:dyDescent="0.2">
      <c r="A339" s="187" t="s">
        <v>819</v>
      </c>
      <c r="B339" s="250">
        <v>1</v>
      </c>
    </row>
    <row r="340" spans="1:2" x14ac:dyDescent="0.2">
      <c r="A340" s="187" t="s">
        <v>832</v>
      </c>
      <c r="B340" s="250">
        <v>1</v>
      </c>
    </row>
    <row r="341" spans="1:2" x14ac:dyDescent="0.2">
      <c r="A341" s="187" t="s">
        <v>838</v>
      </c>
      <c r="B341" s="250">
        <v>1</v>
      </c>
    </row>
    <row r="342" spans="1:2" x14ac:dyDescent="0.2">
      <c r="A342" s="187" t="s">
        <v>855</v>
      </c>
      <c r="B342" s="250">
        <v>1</v>
      </c>
    </row>
    <row r="343" spans="1:2" x14ac:dyDescent="0.2">
      <c r="A343" s="187" t="s">
        <v>858</v>
      </c>
      <c r="B343" s="250">
        <v>1</v>
      </c>
    </row>
    <row r="344" spans="1:2" x14ac:dyDescent="0.2">
      <c r="A344" s="187" t="s">
        <v>876</v>
      </c>
      <c r="B344" s="250">
        <v>1</v>
      </c>
    </row>
    <row r="345" spans="1:2" x14ac:dyDescent="0.2">
      <c r="A345" s="187" t="s">
        <v>884</v>
      </c>
      <c r="B345" s="250">
        <v>1</v>
      </c>
    </row>
    <row r="346" spans="1:2" x14ac:dyDescent="0.2">
      <c r="A346" s="187" t="s">
        <v>889</v>
      </c>
      <c r="B346" s="250">
        <v>1</v>
      </c>
    </row>
    <row r="347" spans="1:2" x14ac:dyDescent="0.2">
      <c r="A347" s="187" t="s">
        <v>914</v>
      </c>
      <c r="B347" s="250">
        <v>1</v>
      </c>
    </row>
    <row r="348" spans="1:2" x14ac:dyDescent="0.2">
      <c r="A348" s="187" t="s">
        <v>942</v>
      </c>
      <c r="B348" s="250">
        <v>1</v>
      </c>
    </row>
    <row r="349" spans="1:2" x14ac:dyDescent="0.2">
      <c r="A349" s="187" t="s">
        <v>292</v>
      </c>
      <c r="B349" s="250">
        <v>0</v>
      </c>
    </row>
    <row r="350" spans="1:2" x14ac:dyDescent="0.2">
      <c r="A350" s="187" t="s">
        <v>299</v>
      </c>
      <c r="B350" s="250">
        <v>0</v>
      </c>
    </row>
    <row r="351" spans="1:2" x14ac:dyDescent="0.2">
      <c r="A351" s="187" t="s">
        <v>302</v>
      </c>
      <c r="B351" s="250">
        <v>0</v>
      </c>
    </row>
    <row r="352" spans="1:2" x14ac:dyDescent="0.2">
      <c r="A352" s="187" t="s">
        <v>310</v>
      </c>
      <c r="B352" s="250">
        <v>0</v>
      </c>
    </row>
    <row r="353" spans="1:2" x14ac:dyDescent="0.2">
      <c r="A353" s="187" t="s">
        <v>311</v>
      </c>
      <c r="B353" s="250">
        <v>0</v>
      </c>
    </row>
    <row r="354" spans="1:2" x14ac:dyDescent="0.2">
      <c r="A354" s="187" t="s">
        <v>320</v>
      </c>
      <c r="B354" s="250">
        <v>0</v>
      </c>
    </row>
    <row r="355" spans="1:2" x14ac:dyDescent="0.2">
      <c r="A355" s="187" t="s">
        <v>328</v>
      </c>
      <c r="B355" s="250">
        <v>0</v>
      </c>
    </row>
    <row r="356" spans="1:2" x14ac:dyDescent="0.2">
      <c r="A356" s="187" t="s">
        <v>359</v>
      </c>
      <c r="B356" s="250">
        <v>0</v>
      </c>
    </row>
    <row r="357" spans="1:2" x14ac:dyDescent="0.2">
      <c r="A357" s="187" t="s">
        <v>360</v>
      </c>
      <c r="B357" s="250">
        <v>0</v>
      </c>
    </row>
    <row r="358" spans="1:2" x14ac:dyDescent="0.2">
      <c r="A358" s="187" t="s">
        <v>368</v>
      </c>
      <c r="B358" s="250">
        <v>0</v>
      </c>
    </row>
    <row r="359" spans="1:2" x14ac:dyDescent="0.2">
      <c r="A359" s="187" t="s">
        <v>369</v>
      </c>
      <c r="B359" s="250">
        <v>0</v>
      </c>
    </row>
    <row r="360" spans="1:2" x14ac:dyDescent="0.2">
      <c r="A360" s="187" t="s">
        <v>370</v>
      </c>
      <c r="B360" s="250">
        <v>0</v>
      </c>
    </row>
    <row r="361" spans="1:2" x14ac:dyDescent="0.2">
      <c r="A361" s="187" t="s">
        <v>371</v>
      </c>
      <c r="B361" s="250">
        <v>0</v>
      </c>
    </row>
    <row r="362" spans="1:2" x14ac:dyDescent="0.2">
      <c r="A362" s="187" t="s">
        <v>373</v>
      </c>
      <c r="B362" s="250">
        <v>0</v>
      </c>
    </row>
    <row r="363" spans="1:2" x14ac:dyDescent="0.2">
      <c r="A363" s="187" t="s">
        <v>374</v>
      </c>
      <c r="B363" s="250">
        <v>0</v>
      </c>
    </row>
    <row r="364" spans="1:2" x14ac:dyDescent="0.2">
      <c r="A364" s="187" t="s">
        <v>381</v>
      </c>
      <c r="B364" s="250">
        <v>0</v>
      </c>
    </row>
    <row r="365" spans="1:2" x14ac:dyDescent="0.2">
      <c r="A365" s="187" t="s">
        <v>382</v>
      </c>
      <c r="B365" s="250">
        <v>0</v>
      </c>
    </row>
    <row r="366" spans="1:2" x14ac:dyDescent="0.2">
      <c r="A366" s="187" t="s">
        <v>383</v>
      </c>
      <c r="B366" s="250">
        <v>0</v>
      </c>
    </row>
    <row r="367" spans="1:2" x14ac:dyDescent="0.2">
      <c r="A367" s="187" t="s">
        <v>384</v>
      </c>
      <c r="B367" s="250">
        <v>0</v>
      </c>
    </row>
    <row r="368" spans="1:2" x14ac:dyDescent="0.2">
      <c r="A368" s="187" t="s">
        <v>385</v>
      </c>
      <c r="B368" s="250">
        <v>0</v>
      </c>
    </row>
    <row r="369" spans="1:2" x14ac:dyDescent="0.2">
      <c r="A369" s="187" t="s">
        <v>388</v>
      </c>
      <c r="B369" s="250">
        <v>0</v>
      </c>
    </row>
    <row r="370" spans="1:2" x14ac:dyDescent="0.2">
      <c r="A370" s="187" t="s">
        <v>395</v>
      </c>
      <c r="B370" s="250">
        <v>0</v>
      </c>
    </row>
    <row r="371" spans="1:2" x14ac:dyDescent="0.2">
      <c r="A371" s="187" t="s">
        <v>398</v>
      </c>
      <c r="B371" s="250">
        <v>0</v>
      </c>
    </row>
    <row r="372" spans="1:2" x14ac:dyDescent="0.2">
      <c r="A372" s="187" t="s">
        <v>406</v>
      </c>
      <c r="B372" s="250">
        <v>0</v>
      </c>
    </row>
    <row r="373" spans="1:2" x14ac:dyDescent="0.2">
      <c r="A373" s="187" t="s">
        <v>407</v>
      </c>
      <c r="B373" s="250">
        <v>0</v>
      </c>
    </row>
    <row r="374" spans="1:2" x14ac:dyDescent="0.2">
      <c r="A374" s="187" t="s">
        <v>408</v>
      </c>
      <c r="B374" s="250">
        <v>0</v>
      </c>
    </row>
    <row r="375" spans="1:2" x14ac:dyDescent="0.2">
      <c r="A375" s="187" t="s">
        <v>414</v>
      </c>
      <c r="B375" s="250">
        <v>0</v>
      </c>
    </row>
    <row r="376" spans="1:2" x14ac:dyDescent="0.2">
      <c r="A376" s="187" t="s">
        <v>415</v>
      </c>
      <c r="B376" s="250">
        <v>0</v>
      </c>
    </row>
    <row r="377" spans="1:2" x14ac:dyDescent="0.2">
      <c r="A377" s="187" t="s">
        <v>416</v>
      </c>
      <c r="B377" s="250">
        <v>0</v>
      </c>
    </row>
    <row r="378" spans="1:2" x14ac:dyDescent="0.2">
      <c r="A378" s="187" t="s">
        <v>422</v>
      </c>
      <c r="B378" s="250">
        <v>0</v>
      </c>
    </row>
    <row r="379" spans="1:2" x14ac:dyDescent="0.2">
      <c r="A379" s="187" t="s">
        <v>425</v>
      </c>
      <c r="B379" s="250">
        <v>0</v>
      </c>
    </row>
    <row r="380" spans="1:2" x14ac:dyDescent="0.2">
      <c r="A380" s="187" t="s">
        <v>426</v>
      </c>
      <c r="B380" s="250">
        <v>0</v>
      </c>
    </row>
    <row r="381" spans="1:2" x14ac:dyDescent="0.2">
      <c r="A381" s="187" t="s">
        <v>427</v>
      </c>
      <c r="B381" s="250">
        <v>0</v>
      </c>
    </row>
    <row r="382" spans="1:2" x14ac:dyDescent="0.2">
      <c r="A382" s="187" t="s">
        <v>428</v>
      </c>
      <c r="B382" s="250">
        <v>0</v>
      </c>
    </row>
    <row r="383" spans="1:2" x14ac:dyDescent="0.2">
      <c r="A383" s="187" t="s">
        <v>437</v>
      </c>
      <c r="B383" s="250">
        <v>0</v>
      </c>
    </row>
    <row r="384" spans="1:2" x14ac:dyDescent="0.2">
      <c r="A384" s="187" t="s">
        <v>439</v>
      </c>
      <c r="B384" s="250">
        <v>0</v>
      </c>
    </row>
    <row r="385" spans="1:2" x14ac:dyDescent="0.2">
      <c r="A385" s="187" t="s">
        <v>440</v>
      </c>
      <c r="B385" s="250">
        <v>0</v>
      </c>
    </row>
    <row r="386" spans="1:2" x14ac:dyDescent="0.2">
      <c r="A386" s="187" t="s">
        <v>441</v>
      </c>
      <c r="B386" s="250">
        <v>0</v>
      </c>
    </row>
    <row r="387" spans="1:2" x14ac:dyDescent="0.2">
      <c r="A387" s="187" t="s">
        <v>449</v>
      </c>
      <c r="B387" s="250">
        <v>0</v>
      </c>
    </row>
    <row r="388" spans="1:2" x14ac:dyDescent="0.2">
      <c r="A388" s="187" t="s">
        <v>451</v>
      </c>
      <c r="B388" s="250">
        <v>0</v>
      </c>
    </row>
    <row r="389" spans="1:2" x14ac:dyDescent="0.2">
      <c r="A389" s="187" t="s">
        <v>461</v>
      </c>
      <c r="B389" s="250">
        <v>0</v>
      </c>
    </row>
    <row r="390" spans="1:2" x14ac:dyDescent="0.2">
      <c r="A390" s="187" t="s">
        <v>462</v>
      </c>
      <c r="B390" s="250">
        <v>0</v>
      </c>
    </row>
    <row r="391" spans="1:2" x14ac:dyDescent="0.2">
      <c r="A391" s="187" t="s">
        <v>463</v>
      </c>
      <c r="B391" s="250">
        <v>0</v>
      </c>
    </row>
    <row r="392" spans="1:2" x14ac:dyDescent="0.2">
      <c r="A392" s="187" t="s">
        <v>464</v>
      </c>
      <c r="B392" s="250">
        <v>0</v>
      </c>
    </row>
    <row r="393" spans="1:2" x14ac:dyDescent="0.2">
      <c r="A393" s="187" t="s">
        <v>471</v>
      </c>
      <c r="B393" s="250">
        <v>0</v>
      </c>
    </row>
    <row r="394" spans="1:2" x14ac:dyDescent="0.2">
      <c r="A394" s="187" t="s">
        <v>472</v>
      </c>
      <c r="B394" s="250">
        <v>0</v>
      </c>
    </row>
    <row r="395" spans="1:2" x14ac:dyDescent="0.2">
      <c r="A395" s="187" t="s">
        <v>473</v>
      </c>
      <c r="B395" s="250">
        <v>0</v>
      </c>
    </row>
    <row r="396" spans="1:2" x14ac:dyDescent="0.2">
      <c r="A396" s="187" t="s">
        <v>477</v>
      </c>
      <c r="B396" s="250">
        <v>0</v>
      </c>
    </row>
    <row r="397" spans="1:2" x14ac:dyDescent="0.2">
      <c r="A397" s="187" t="s">
        <v>484</v>
      </c>
      <c r="B397" s="250">
        <v>0</v>
      </c>
    </row>
    <row r="398" spans="1:2" x14ac:dyDescent="0.2">
      <c r="A398" s="187" t="s">
        <v>486</v>
      </c>
      <c r="B398" s="250">
        <v>0</v>
      </c>
    </row>
    <row r="399" spans="1:2" x14ac:dyDescent="0.2">
      <c r="A399" s="187" t="s">
        <v>487</v>
      </c>
      <c r="B399" s="250">
        <v>0</v>
      </c>
    </row>
    <row r="400" spans="1:2" x14ac:dyDescent="0.2">
      <c r="A400" s="187" t="s">
        <v>493</v>
      </c>
      <c r="B400" s="250">
        <v>0</v>
      </c>
    </row>
    <row r="401" spans="1:2" x14ac:dyDescent="0.2">
      <c r="A401" s="187" t="s">
        <v>494</v>
      </c>
      <c r="B401" s="250">
        <v>0</v>
      </c>
    </row>
    <row r="402" spans="1:2" x14ac:dyDescent="0.2">
      <c r="A402" s="187" t="s">
        <v>498</v>
      </c>
      <c r="B402" s="250">
        <v>0</v>
      </c>
    </row>
    <row r="403" spans="1:2" x14ac:dyDescent="0.2">
      <c r="A403" s="187" t="s">
        <v>499</v>
      </c>
      <c r="B403" s="250">
        <v>0</v>
      </c>
    </row>
    <row r="404" spans="1:2" x14ac:dyDescent="0.2">
      <c r="A404" s="187" t="s">
        <v>504</v>
      </c>
      <c r="B404" s="250">
        <v>0</v>
      </c>
    </row>
    <row r="405" spans="1:2" x14ac:dyDescent="0.2">
      <c r="A405" s="187" t="s">
        <v>509</v>
      </c>
      <c r="B405" s="250">
        <v>0</v>
      </c>
    </row>
    <row r="406" spans="1:2" x14ac:dyDescent="0.2">
      <c r="A406" s="187" t="s">
        <v>510</v>
      </c>
      <c r="B406" s="250">
        <v>0</v>
      </c>
    </row>
    <row r="407" spans="1:2" x14ac:dyDescent="0.2">
      <c r="A407" s="187" t="s">
        <v>521</v>
      </c>
      <c r="B407" s="250">
        <v>0</v>
      </c>
    </row>
    <row r="408" spans="1:2" x14ac:dyDescent="0.2">
      <c r="A408" s="187" t="s">
        <v>522</v>
      </c>
      <c r="B408" s="250">
        <v>0</v>
      </c>
    </row>
    <row r="409" spans="1:2" x14ac:dyDescent="0.2">
      <c r="A409" s="187" t="s">
        <v>526</v>
      </c>
      <c r="B409" s="250">
        <v>0</v>
      </c>
    </row>
    <row r="410" spans="1:2" x14ac:dyDescent="0.2">
      <c r="A410" s="187" t="s">
        <v>528</v>
      </c>
      <c r="B410" s="250">
        <v>0</v>
      </c>
    </row>
    <row r="411" spans="1:2" x14ac:dyDescent="0.2">
      <c r="A411" s="187" t="s">
        <v>529</v>
      </c>
      <c r="B411" s="250">
        <v>0</v>
      </c>
    </row>
    <row r="412" spans="1:2" x14ac:dyDescent="0.2">
      <c r="A412" s="187" t="s">
        <v>534</v>
      </c>
      <c r="B412" s="250">
        <v>0</v>
      </c>
    </row>
    <row r="413" spans="1:2" x14ac:dyDescent="0.2">
      <c r="A413" s="187" t="s">
        <v>535</v>
      </c>
      <c r="B413" s="250">
        <v>0</v>
      </c>
    </row>
    <row r="414" spans="1:2" x14ac:dyDescent="0.2">
      <c r="A414" s="187" t="s">
        <v>548</v>
      </c>
      <c r="B414" s="250">
        <v>0</v>
      </c>
    </row>
    <row r="415" spans="1:2" x14ac:dyDescent="0.2">
      <c r="A415" s="187" t="s">
        <v>549</v>
      </c>
      <c r="B415" s="250">
        <v>0</v>
      </c>
    </row>
    <row r="416" spans="1:2" x14ac:dyDescent="0.2">
      <c r="A416" s="187" t="s">
        <v>553</v>
      </c>
      <c r="B416" s="250">
        <v>0</v>
      </c>
    </row>
    <row r="417" spans="1:2" x14ac:dyDescent="0.2">
      <c r="A417" s="187" t="s">
        <v>554</v>
      </c>
      <c r="B417" s="250">
        <v>0</v>
      </c>
    </row>
    <row r="418" spans="1:2" x14ac:dyDescent="0.2">
      <c r="A418" s="187" t="s">
        <v>555</v>
      </c>
      <c r="B418" s="250">
        <v>0</v>
      </c>
    </row>
    <row r="419" spans="1:2" x14ac:dyDescent="0.2">
      <c r="A419" s="187" t="s">
        <v>556</v>
      </c>
      <c r="B419" s="250">
        <v>0</v>
      </c>
    </row>
    <row r="420" spans="1:2" x14ac:dyDescent="0.2">
      <c r="A420" s="187" t="s">
        <v>561</v>
      </c>
      <c r="B420" s="250">
        <v>0</v>
      </c>
    </row>
    <row r="421" spans="1:2" x14ac:dyDescent="0.2">
      <c r="A421" s="187" t="s">
        <v>564</v>
      </c>
      <c r="B421" s="250">
        <v>0</v>
      </c>
    </row>
    <row r="422" spans="1:2" x14ac:dyDescent="0.2">
      <c r="A422" s="187" t="s">
        <v>565</v>
      </c>
      <c r="B422" s="250">
        <v>0</v>
      </c>
    </row>
    <row r="423" spans="1:2" x14ac:dyDescent="0.2">
      <c r="A423" s="187" t="s">
        <v>567</v>
      </c>
      <c r="B423" s="250">
        <v>0</v>
      </c>
    </row>
    <row r="424" spans="1:2" x14ac:dyDescent="0.2">
      <c r="A424" s="187" t="s">
        <v>568</v>
      </c>
      <c r="B424" s="250">
        <v>0</v>
      </c>
    </row>
    <row r="425" spans="1:2" x14ac:dyDescent="0.2">
      <c r="A425" s="187" t="s">
        <v>569</v>
      </c>
      <c r="B425" s="250">
        <v>0</v>
      </c>
    </row>
    <row r="426" spans="1:2" x14ac:dyDescent="0.2">
      <c r="A426" s="187" t="s">
        <v>573</v>
      </c>
      <c r="B426" s="250">
        <v>0</v>
      </c>
    </row>
    <row r="427" spans="1:2" x14ac:dyDescent="0.2">
      <c r="A427" s="187" t="s">
        <v>574</v>
      </c>
      <c r="B427" s="250">
        <v>0</v>
      </c>
    </row>
    <row r="428" spans="1:2" x14ac:dyDescent="0.2">
      <c r="A428" s="187" t="s">
        <v>577</v>
      </c>
      <c r="B428" s="250">
        <v>0</v>
      </c>
    </row>
    <row r="429" spans="1:2" x14ac:dyDescent="0.2">
      <c r="A429" s="187" t="s">
        <v>578</v>
      </c>
      <c r="B429" s="250">
        <v>0</v>
      </c>
    </row>
    <row r="430" spans="1:2" x14ac:dyDescent="0.2">
      <c r="A430" s="187" t="s">
        <v>579</v>
      </c>
      <c r="B430" s="250">
        <v>0</v>
      </c>
    </row>
    <row r="431" spans="1:2" x14ac:dyDescent="0.2">
      <c r="A431" s="187" t="s">
        <v>580</v>
      </c>
      <c r="B431" s="250">
        <v>0</v>
      </c>
    </row>
    <row r="432" spans="1:2" x14ac:dyDescent="0.2">
      <c r="A432" s="187" t="s">
        <v>581</v>
      </c>
      <c r="B432" s="250">
        <v>0</v>
      </c>
    </row>
    <row r="433" spans="1:2" x14ac:dyDescent="0.2">
      <c r="A433" s="187" t="s">
        <v>585</v>
      </c>
      <c r="B433" s="250">
        <v>0</v>
      </c>
    </row>
    <row r="434" spans="1:2" x14ac:dyDescent="0.2">
      <c r="A434" s="187" t="s">
        <v>586</v>
      </c>
      <c r="B434" s="250">
        <v>0</v>
      </c>
    </row>
    <row r="435" spans="1:2" x14ac:dyDescent="0.2">
      <c r="A435" s="187" t="s">
        <v>587</v>
      </c>
      <c r="B435" s="250">
        <v>0</v>
      </c>
    </row>
    <row r="436" spans="1:2" x14ac:dyDescent="0.2">
      <c r="A436" s="187" t="s">
        <v>589</v>
      </c>
      <c r="B436" s="250">
        <v>0</v>
      </c>
    </row>
    <row r="437" spans="1:2" x14ac:dyDescent="0.2">
      <c r="A437" s="187" t="s">
        <v>590</v>
      </c>
      <c r="B437" s="250">
        <v>0</v>
      </c>
    </row>
    <row r="438" spans="1:2" x14ac:dyDescent="0.2">
      <c r="A438" s="187" t="s">
        <v>591</v>
      </c>
      <c r="B438" s="250">
        <v>0</v>
      </c>
    </row>
    <row r="439" spans="1:2" x14ac:dyDescent="0.2">
      <c r="A439" s="187" t="s">
        <v>593</v>
      </c>
      <c r="B439" s="250">
        <v>0</v>
      </c>
    </row>
    <row r="440" spans="1:2" x14ac:dyDescent="0.2">
      <c r="A440" s="187" t="s">
        <v>594</v>
      </c>
      <c r="B440" s="250">
        <v>0</v>
      </c>
    </row>
    <row r="441" spans="1:2" x14ac:dyDescent="0.2">
      <c r="A441" s="187" t="s">
        <v>596</v>
      </c>
      <c r="B441" s="250">
        <v>0</v>
      </c>
    </row>
    <row r="442" spans="1:2" x14ac:dyDescent="0.2">
      <c r="A442" s="187" t="s">
        <v>597</v>
      </c>
      <c r="B442" s="250">
        <v>0</v>
      </c>
    </row>
    <row r="443" spans="1:2" x14ac:dyDescent="0.2">
      <c r="A443" s="187" t="s">
        <v>598</v>
      </c>
      <c r="B443" s="250">
        <v>0</v>
      </c>
    </row>
    <row r="444" spans="1:2" x14ac:dyDescent="0.2">
      <c r="A444" s="187" t="s">
        <v>599</v>
      </c>
      <c r="B444" s="250">
        <v>0</v>
      </c>
    </row>
    <row r="445" spans="1:2" x14ac:dyDescent="0.2">
      <c r="A445" s="187" t="s">
        <v>600</v>
      </c>
      <c r="B445" s="250">
        <v>0</v>
      </c>
    </row>
    <row r="446" spans="1:2" x14ac:dyDescent="0.2">
      <c r="A446" s="187" t="s">
        <v>601</v>
      </c>
      <c r="B446" s="250">
        <v>0</v>
      </c>
    </row>
    <row r="447" spans="1:2" x14ac:dyDescent="0.2">
      <c r="A447" s="187" t="s">
        <v>602</v>
      </c>
      <c r="B447" s="250">
        <v>0</v>
      </c>
    </row>
    <row r="448" spans="1:2" x14ac:dyDescent="0.2">
      <c r="A448" s="187" t="s">
        <v>603</v>
      </c>
      <c r="B448" s="250">
        <v>0</v>
      </c>
    </row>
    <row r="449" spans="1:2" x14ac:dyDescent="0.2">
      <c r="A449" s="187" t="s">
        <v>604</v>
      </c>
      <c r="B449" s="250">
        <v>0</v>
      </c>
    </row>
    <row r="450" spans="1:2" x14ac:dyDescent="0.2">
      <c r="A450" s="187" t="s">
        <v>605</v>
      </c>
      <c r="B450" s="250">
        <v>0</v>
      </c>
    </row>
    <row r="451" spans="1:2" x14ac:dyDescent="0.2">
      <c r="A451" s="187" t="s">
        <v>608</v>
      </c>
      <c r="B451" s="250">
        <v>0</v>
      </c>
    </row>
    <row r="452" spans="1:2" x14ac:dyDescent="0.2">
      <c r="A452" s="187" t="s">
        <v>609</v>
      </c>
      <c r="B452" s="250">
        <v>0</v>
      </c>
    </row>
    <row r="453" spans="1:2" x14ac:dyDescent="0.2">
      <c r="A453" s="187" t="s">
        <v>610</v>
      </c>
      <c r="B453" s="250">
        <v>0</v>
      </c>
    </row>
    <row r="454" spans="1:2" x14ac:dyDescent="0.2">
      <c r="A454" s="187" t="s">
        <v>611</v>
      </c>
      <c r="B454" s="250">
        <v>0</v>
      </c>
    </row>
    <row r="455" spans="1:2" x14ac:dyDescent="0.2">
      <c r="A455" s="187" t="s">
        <v>612</v>
      </c>
      <c r="B455" s="250">
        <v>0</v>
      </c>
    </row>
    <row r="456" spans="1:2" x14ac:dyDescent="0.2">
      <c r="A456" s="187" t="s">
        <v>613</v>
      </c>
      <c r="B456" s="250">
        <v>0</v>
      </c>
    </row>
    <row r="457" spans="1:2" x14ac:dyDescent="0.2">
      <c r="A457" s="187" t="s">
        <v>615</v>
      </c>
      <c r="B457" s="250">
        <v>0</v>
      </c>
    </row>
    <row r="458" spans="1:2" x14ac:dyDescent="0.2">
      <c r="A458" s="187" t="s">
        <v>616</v>
      </c>
      <c r="B458" s="250">
        <v>0</v>
      </c>
    </row>
    <row r="459" spans="1:2" x14ac:dyDescent="0.2">
      <c r="A459" s="187" t="s">
        <v>621</v>
      </c>
      <c r="B459" s="250">
        <v>0</v>
      </c>
    </row>
    <row r="460" spans="1:2" x14ac:dyDescent="0.2">
      <c r="A460" s="187" t="s">
        <v>622</v>
      </c>
      <c r="B460" s="250">
        <v>0</v>
      </c>
    </row>
    <row r="461" spans="1:2" x14ac:dyDescent="0.2">
      <c r="A461" s="187" t="s">
        <v>623</v>
      </c>
      <c r="B461" s="250">
        <v>0</v>
      </c>
    </row>
    <row r="462" spans="1:2" x14ac:dyDescent="0.2">
      <c r="A462" s="187" t="s">
        <v>624</v>
      </c>
      <c r="B462" s="250">
        <v>0</v>
      </c>
    </row>
    <row r="463" spans="1:2" x14ac:dyDescent="0.2">
      <c r="A463" s="187" t="s">
        <v>625</v>
      </c>
      <c r="B463" s="250">
        <v>0</v>
      </c>
    </row>
    <row r="464" spans="1:2" x14ac:dyDescent="0.2">
      <c r="A464" s="187" t="s">
        <v>627</v>
      </c>
      <c r="B464" s="250">
        <v>0</v>
      </c>
    </row>
    <row r="465" spans="1:2" x14ac:dyDescent="0.2">
      <c r="A465" s="187" t="s">
        <v>628</v>
      </c>
      <c r="B465" s="250">
        <v>0</v>
      </c>
    </row>
    <row r="466" spans="1:2" x14ac:dyDescent="0.2">
      <c r="A466" s="187" t="s">
        <v>632</v>
      </c>
      <c r="B466" s="250">
        <v>0</v>
      </c>
    </row>
    <row r="467" spans="1:2" x14ac:dyDescent="0.2">
      <c r="A467" s="187" t="s">
        <v>633</v>
      </c>
      <c r="B467" s="250">
        <v>0</v>
      </c>
    </row>
    <row r="468" spans="1:2" x14ac:dyDescent="0.2">
      <c r="A468" s="187" t="s">
        <v>634</v>
      </c>
      <c r="B468" s="250">
        <v>0</v>
      </c>
    </row>
    <row r="469" spans="1:2" x14ac:dyDescent="0.2">
      <c r="A469" s="187" t="s">
        <v>635</v>
      </c>
      <c r="B469" s="250">
        <v>0</v>
      </c>
    </row>
    <row r="470" spans="1:2" x14ac:dyDescent="0.2">
      <c r="A470" s="187" t="s">
        <v>636</v>
      </c>
      <c r="B470" s="250">
        <v>0</v>
      </c>
    </row>
    <row r="471" spans="1:2" x14ac:dyDescent="0.2">
      <c r="A471" s="187" t="s">
        <v>637</v>
      </c>
      <c r="B471" s="250">
        <v>0</v>
      </c>
    </row>
    <row r="472" spans="1:2" x14ac:dyDescent="0.2">
      <c r="A472" s="187" t="s">
        <v>638</v>
      </c>
      <c r="B472" s="250">
        <v>0</v>
      </c>
    </row>
    <row r="473" spans="1:2" x14ac:dyDescent="0.2">
      <c r="A473" s="187" t="s">
        <v>639</v>
      </c>
      <c r="B473" s="250">
        <v>0</v>
      </c>
    </row>
    <row r="474" spans="1:2" x14ac:dyDescent="0.2">
      <c r="A474" s="187" t="s">
        <v>643</v>
      </c>
      <c r="B474" s="250">
        <v>0</v>
      </c>
    </row>
    <row r="475" spans="1:2" x14ac:dyDescent="0.2">
      <c r="A475" s="187" t="s">
        <v>644</v>
      </c>
      <c r="B475" s="250">
        <v>0</v>
      </c>
    </row>
    <row r="476" spans="1:2" x14ac:dyDescent="0.2">
      <c r="A476" s="187" t="s">
        <v>645</v>
      </c>
      <c r="B476" s="250">
        <v>0</v>
      </c>
    </row>
    <row r="477" spans="1:2" x14ac:dyDescent="0.2">
      <c r="A477" s="187" t="s">
        <v>647</v>
      </c>
      <c r="B477" s="250">
        <v>0</v>
      </c>
    </row>
    <row r="478" spans="1:2" x14ac:dyDescent="0.2">
      <c r="A478" s="187" t="s">
        <v>648</v>
      </c>
      <c r="B478" s="250">
        <v>0</v>
      </c>
    </row>
    <row r="479" spans="1:2" x14ac:dyDescent="0.2">
      <c r="A479" s="187" t="s">
        <v>649</v>
      </c>
      <c r="B479" s="250">
        <v>0</v>
      </c>
    </row>
    <row r="480" spans="1:2" x14ac:dyDescent="0.2">
      <c r="A480" s="187" t="s">
        <v>654</v>
      </c>
      <c r="B480" s="250">
        <v>0</v>
      </c>
    </row>
    <row r="481" spans="1:2" x14ac:dyDescent="0.2">
      <c r="A481" s="187" t="s">
        <v>655</v>
      </c>
      <c r="B481" s="250">
        <v>0</v>
      </c>
    </row>
    <row r="482" spans="1:2" x14ac:dyDescent="0.2">
      <c r="A482" s="187" t="s">
        <v>656</v>
      </c>
      <c r="B482" s="250">
        <v>0</v>
      </c>
    </row>
    <row r="483" spans="1:2" x14ac:dyDescent="0.2">
      <c r="A483" s="187" t="s">
        <v>658</v>
      </c>
      <c r="B483" s="250">
        <v>0</v>
      </c>
    </row>
    <row r="484" spans="1:2" x14ac:dyDescent="0.2">
      <c r="A484" s="187" t="s">
        <v>659</v>
      </c>
      <c r="B484" s="250">
        <v>0</v>
      </c>
    </row>
    <row r="485" spans="1:2" x14ac:dyDescent="0.2">
      <c r="A485" s="187" t="s">
        <v>665</v>
      </c>
      <c r="B485" s="250">
        <v>0</v>
      </c>
    </row>
    <row r="486" spans="1:2" x14ac:dyDescent="0.2">
      <c r="A486" s="187" t="s">
        <v>666</v>
      </c>
      <c r="B486" s="250">
        <v>0</v>
      </c>
    </row>
    <row r="487" spans="1:2" x14ac:dyDescent="0.2">
      <c r="A487" s="187" t="s">
        <v>667</v>
      </c>
      <c r="B487" s="250">
        <v>0</v>
      </c>
    </row>
    <row r="488" spans="1:2" x14ac:dyDescent="0.2">
      <c r="A488" s="187" t="s">
        <v>668</v>
      </c>
      <c r="B488" s="250">
        <v>0</v>
      </c>
    </row>
    <row r="489" spans="1:2" x14ac:dyDescent="0.2">
      <c r="A489" s="187" t="s">
        <v>669</v>
      </c>
      <c r="B489" s="250">
        <v>0</v>
      </c>
    </row>
    <row r="490" spans="1:2" x14ac:dyDescent="0.2">
      <c r="A490" s="187" t="s">
        <v>671</v>
      </c>
      <c r="B490" s="250">
        <v>0</v>
      </c>
    </row>
    <row r="491" spans="1:2" x14ac:dyDescent="0.2">
      <c r="A491" s="187" t="s">
        <v>676</v>
      </c>
      <c r="B491" s="250">
        <v>0</v>
      </c>
    </row>
    <row r="492" spans="1:2" x14ac:dyDescent="0.2">
      <c r="A492" s="187" t="s">
        <v>677</v>
      </c>
      <c r="B492" s="250">
        <v>0</v>
      </c>
    </row>
    <row r="493" spans="1:2" x14ac:dyDescent="0.2">
      <c r="A493" s="187" t="s">
        <v>678</v>
      </c>
      <c r="B493" s="250">
        <v>0</v>
      </c>
    </row>
    <row r="494" spans="1:2" x14ac:dyDescent="0.2">
      <c r="A494" s="187" t="s">
        <v>679</v>
      </c>
      <c r="B494" s="250">
        <v>0</v>
      </c>
    </row>
    <row r="495" spans="1:2" x14ac:dyDescent="0.2">
      <c r="A495" s="187" t="s">
        <v>682</v>
      </c>
      <c r="B495" s="250">
        <v>0</v>
      </c>
    </row>
    <row r="496" spans="1:2" x14ac:dyDescent="0.2">
      <c r="A496" s="187" t="s">
        <v>685</v>
      </c>
      <c r="B496" s="250">
        <v>0</v>
      </c>
    </row>
    <row r="497" spans="1:2" x14ac:dyDescent="0.2">
      <c r="A497" s="187" t="s">
        <v>686</v>
      </c>
      <c r="B497" s="250">
        <v>0</v>
      </c>
    </row>
    <row r="498" spans="1:2" x14ac:dyDescent="0.2">
      <c r="A498" s="187" t="s">
        <v>688</v>
      </c>
      <c r="B498" s="250">
        <v>0</v>
      </c>
    </row>
    <row r="499" spans="1:2" x14ac:dyDescent="0.2">
      <c r="A499" s="187" t="s">
        <v>689</v>
      </c>
      <c r="B499" s="250">
        <v>0</v>
      </c>
    </row>
    <row r="500" spans="1:2" x14ac:dyDescent="0.2">
      <c r="A500" s="187" t="s">
        <v>690</v>
      </c>
      <c r="B500" s="250">
        <v>0</v>
      </c>
    </row>
    <row r="501" spans="1:2" x14ac:dyDescent="0.2">
      <c r="A501" s="187" t="s">
        <v>691</v>
      </c>
      <c r="B501" s="250">
        <v>0</v>
      </c>
    </row>
    <row r="502" spans="1:2" x14ac:dyDescent="0.2">
      <c r="A502" s="187" t="s">
        <v>692</v>
      </c>
      <c r="B502" s="250">
        <v>0</v>
      </c>
    </row>
    <row r="503" spans="1:2" x14ac:dyDescent="0.2">
      <c r="A503" s="187" t="s">
        <v>693</v>
      </c>
      <c r="B503" s="250">
        <v>0</v>
      </c>
    </row>
    <row r="504" spans="1:2" x14ac:dyDescent="0.2">
      <c r="A504" s="187" t="s">
        <v>698</v>
      </c>
      <c r="B504" s="250">
        <v>0</v>
      </c>
    </row>
    <row r="505" spans="1:2" x14ac:dyDescent="0.2">
      <c r="A505" s="187" t="s">
        <v>699</v>
      </c>
      <c r="B505" s="250">
        <v>0</v>
      </c>
    </row>
    <row r="506" spans="1:2" x14ac:dyDescent="0.2">
      <c r="A506" s="187" t="s">
        <v>700</v>
      </c>
      <c r="B506" s="250">
        <v>0</v>
      </c>
    </row>
    <row r="507" spans="1:2" x14ac:dyDescent="0.2">
      <c r="A507" s="187" t="s">
        <v>701</v>
      </c>
      <c r="B507" s="250">
        <v>0</v>
      </c>
    </row>
    <row r="508" spans="1:2" x14ac:dyDescent="0.2">
      <c r="A508" s="187" t="s">
        <v>702</v>
      </c>
      <c r="B508" s="250">
        <v>0</v>
      </c>
    </row>
    <row r="509" spans="1:2" x14ac:dyDescent="0.2">
      <c r="A509" s="187" t="s">
        <v>703</v>
      </c>
      <c r="B509" s="250">
        <v>0</v>
      </c>
    </row>
    <row r="510" spans="1:2" x14ac:dyDescent="0.2">
      <c r="A510" s="187" t="s">
        <v>711</v>
      </c>
      <c r="B510" s="250">
        <v>0</v>
      </c>
    </row>
    <row r="511" spans="1:2" x14ac:dyDescent="0.2">
      <c r="A511" s="187" t="s">
        <v>712</v>
      </c>
      <c r="B511" s="250">
        <v>0</v>
      </c>
    </row>
    <row r="512" spans="1:2" x14ac:dyDescent="0.2">
      <c r="A512" s="187" t="s">
        <v>713</v>
      </c>
      <c r="B512" s="250">
        <v>0</v>
      </c>
    </row>
    <row r="513" spans="1:2" x14ac:dyDescent="0.2">
      <c r="A513" s="187" t="s">
        <v>714</v>
      </c>
      <c r="B513" s="250">
        <v>0</v>
      </c>
    </row>
    <row r="514" spans="1:2" x14ac:dyDescent="0.2">
      <c r="A514" s="187" t="s">
        <v>715</v>
      </c>
      <c r="B514" s="250">
        <v>0</v>
      </c>
    </row>
    <row r="515" spans="1:2" x14ac:dyDescent="0.2">
      <c r="A515" s="187" t="s">
        <v>720</v>
      </c>
      <c r="B515" s="250">
        <v>0</v>
      </c>
    </row>
    <row r="516" spans="1:2" x14ac:dyDescent="0.2">
      <c r="A516" s="187" t="s">
        <v>721</v>
      </c>
      <c r="B516" s="250">
        <v>0</v>
      </c>
    </row>
    <row r="517" spans="1:2" x14ac:dyDescent="0.2">
      <c r="A517" s="187" t="s">
        <v>722</v>
      </c>
      <c r="B517" s="250">
        <v>0</v>
      </c>
    </row>
    <row r="518" spans="1:2" x14ac:dyDescent="0.2">
      <c r="A518" s="187" t="s">
        <v>723</v>
      </c>
      <c r="B518" s="250">
        <v>0</v>
      </c>
    </row>
    <row r="519" spans="1:2" x14ac:dyDescent="0.2">
      <c r="A519" s="187" t="s">
        <v>724</v>
      </c>
      <c r="B519" s="250">
        <v>0</v>
      </c>
    </row>
    <row r="520" spans="1:2" x14ac:dyDescent="0.2">
      <c r="A520" s="187" t="s">
        <v>730</v>
      </c>
      <c r="B520" s="250">
        <v>0</v>
      </c>
    </row>
    <row r="521" spans="1:2" x14ac:dyDescent="0.2">
      <c r="A521" s="187" t="s">
        <v>731</v>
      </c>
      <c r="B521" s="250">
        <v>0</v>
      </c>
    </row>
    <row r="522" spans="1:2" x14ac:dyDescent="0.2">
      <c r="A522" s="187" t="s">
        <v>732</v>
      </c>
      <c r="B522" s="250">
        <v>0</v>
      </c>
    </row>
    <row r="523" spans="1:2" x14ac:dyDescent="0.2">
      <c r="A523" s="187" t="s">
        <v>733</v>
      </c>
      <c r="B523" s="250">
        <v>0</v>
      </c>
    </row>
    <row r="524" spans="1:2" x14ac:dyDescent="0.2">
      <c r="A524" s="187" t="s">
        <v>734</v>
      </c>
      <c r="B524" s="250">
        <v>0</v>
      </c>
    </row>
    <row r="525" spans="1:2" x14ac:dyDescent="0.2">
      <c r="A525" s="187" t="s">
        <v>735</v>
      </c>
      <c r="B525" s="250">
        <v>0</v>
      </c>
    </row>
    <row r="526" spans="1:2" x14ac:dyDescent="0.2">
      <c r="A526" s="187" t="s">
        <v>737</v>
      </c>
      <c r="B526" s="250">
        <v>0</v>
      </c>
    </row>
    <row r="527" spans="1:2" x14ac:dyDescent="0.2">
      <c r="A527" s="187" t="s">
        <v>738</v>
      </c>
      <c r="B527" s="250">
        <v>0</v>
      </c>
    </row>
    <row r="528" spans="1:2" x14ac:dyDescent="0.2">
      <c r="A528" s="187" t="s">
        <v>739</v>
      </c>
      <c r="B528" s="250">
        <v>0</v>
      </c>
    </row>
    <row r="529" spans="1:2" x14ac:dyDescent="0.2">
      <c r="A529" s="187" t="s">
        <v>740</v>
      </c>
      <c r="B529" s="250">
        <v>0</v>
      </c>
    </row>
    <row r="530" spans="1:2" x14ac:dyDescent="0.2">
      <c r="A530" s="187" t="s">
        <v>741</v>
      </c>
      <c r="B530" s="250">
        <v>0</v>
      </c>
    </row>
    <row r="531" spans="1:2" x14ac:dyDescent="0.2">
      <c r="A531" s="187" t="s">
        <v>742</v>
      </c>
      <c r="B531" s="250">
        <v>0</v>
      </c>
    </row>
    <row r="532" spans="1:2" x14ac:dyDescent="0.2">
      <c r="A532" s="187" t="s">
        <v>743</v>
      </c>
      <c r="B532" s="250">
        <v>0</v>
      </c>
    </row>
    <row r="533" spans="1:2" x14ac:dyDescent="0.2">
      <c r="A533" s="187" t="s">
        <v>744</v>
      </c>
      <c r="B533" s="250">
        <v>0</v>
      </c>
    </row>
    <row r="534" spans="1:2" x14ac:dyDescent="0.2">
      <c r="A534" s="187" t="s">
        <v>747</v>
      </c>
      <c r="B534" s="250">
        <v>0</v>
      </c>
    </row>
    <row r="535" spans="1:2" x14ac:dyDescent="0.2">
      <c r="A535" s="187" t="s">
        <v>749</v>
      </c>
      <c r="B535" s="250">
        <v>0</v>
      </c>
    </row>
    <row r="536" spans="1:2" x14ac:dyDescent="0.2">
      <c r="A536" s="187" t="s">
        <v>750</v>
      </c>
      <c r="B536" s="250">
        <v>0</v>
      </c>
    </row>
    <row r="537" spans="1:2" x14ac:dyDescent="0.2">
      <c r="A537" s="187" t="s">
        <v>751</v>
      </c>
      <c r="B537" s="250">
        <v>0</v>
      </c>
    </row>
    <row r="538" spans="1:2" x14ac:dyDescent="0.2">
      <c r="A538" s="187" t="s">
        <v>752</v>
      </c>
      <c r="B538" s="250">
        <v>0</v>
      </c>
    </row>
    <row r="539" spans="1:2" x14ac:dyDescent="0.2">
      <c r="A539" s="187" t="s">
        <v>753</v>
      </c>
      <c r="B539" s="250">
        <v>0</v>
      </c>
    </row>
    <row r="540" spans="1:2" x14ac:dyDescent="0.2">
      <c r="A540" s="187" t="s">
        <v>754</v>
      </c>
      <c r="B540" s="250">
        <v>0</v>
      </c>
    </row>
    <row r="541" spans="1:2" x14ac:dyDescent="0.2">
      <c r="A541" s="187" t="s">
        <v>758</v>
      </c>
      <c r="B541" s="250">
        <v>0</v>
      </c>
    </row>
    <row r="542" spans="1:2" x14ac:dyDescent="0.2">
      <c r="A542" s="187" t="s">
        <v>759</v>
      </c>
      <c r="B542" s="250">
        <v>0</v>
      </c>
    </row>
    <row r="543" spans="1:2" x14ac:dyDescent="0.2">
      <c r="A543" s="187" t="s">
        <v>760</v>
      </c>
      <c r="B543" s="250">
        <v>0</v>
      </c>
    </row>
    <row r="544" spans="1:2" x14ac:dyDescent="0.2">
      <c r="A544" s="187" t="s">
        <v>761</v>
      </c>
      <c r="B544" s="250">
        <v>0</v>
      </c>
    </row>
    <row r="545" spans="1:2" x14ac:dyDescent="0.2">
      <c r="A545" s="187" t="s">
        <v>762</v>
      </c>
      <c r="B545" s="250">
        <v>0</v>
      </c>
    </row>
    <row r="546" spans="1:2" x14ac:dyDescent="0.2">
      <c r="A546" s="187" t="s">
        <v>763</v>
      </c>
      <c r="B546" s="250">
        <v>0</v>
      </c>
    </row>
    <row r="547" spans="1:2" x14ac:dyDescent="0.2">
      <c r="A547" s="187" t="s">
        <v>764</v>
      </c>
      <c r="B547" s="250">
        <v>0</v>
      </c>
    </row>
    <row r="548" spans="1:2" x14ac:dyDescent="0.2">
      <c r="A548" s="187" t="s">
        <v>765</v>
      </c>
      <c r="B548" s="250">
        <v>0</v>
      </c>
    </row>
    <row r="549" spans="1:2" x14ac:dyDescent="0.2">
      <c r="A549" s="187" t="s">
        <v>771</v>
      </c>
      <c r="B549" s="250">
        <v>0</v>
      </c>
    </row>
    <row r="550" spans="1:2" x14ac:dyDescent="0.2">
      <c r="A550" s="187" t="s">
        <v>772</v>
      </c>
      <c r="B550" s="250">
        <v>0</v>
      </c>
    </row>
    <row r="551" spans="1:2" x14ac:dyDescent="0.2">
      <c r="A551" s="187" t="s">
        <v>773</v>
      </c>
      <c r="B551" s="250">
        <v>0</v>
      </c>
    </row>
    <row r="552" spans="1:2" x14ac:dyDescent="0.2">
      <c r="A552" s="187" t="s">
        <v>774</v>
      </c>
      <c r="B552" s="250">
        <v>0</v>
      </c>
    </row>
    <row r="553" spans="1:2" x14ac:dyDescent="0.2">
      <c r="A553" s="187" t="s">
        <v>775</v>
      </c>
      <c r="B553" s="250">
        <v>0</v>
      </c>
    </row>
    <row r="554" spans="1:2" x14ac:dyDescent="0.2">
      <c r="A554" s="187" t="s">
        <v>776</v>
      </c>
      <c r="B554" s="250">
        <v>0</v>
      </c>
    </row>
    <row r="555" spans="1:2" x14ac:dyDescent="0.2">
      <c r="A555" s="187" t="s">
        <v>777</v>
      </c>
      <c r="B555" s="250">
        <v>0</v>
      </c>
    </row>
    <row r="556" spans="1:2" x14ac:dyDescent="0.2">
      <c r="A556" s="187" t="s">
        <v>782</v>
      </c>
      <c r="B556" s="250">
        <v>0</v>
      </c>
    </row>
    <row r="557" spans="1:2" x14ac:dyDescent="0.2">
      <c r="A557" s="187" t="s">
        <v>783</v>
      </c>
      <c r="B557" s="250">
        <v>0</v>
      </c>
    </row>
    <row r="558" spans="1:2" x14ac:dyDescent="0.2">
      <c r="A558" s="187" t="s">
        <v>784</v>
      </c>
      <c r="B558" s="250">
        <v>0</v>
      </c>
    </row>
    <row r="559" spans="1:2" x14ac:dyDescent="0.2">
      <c r="A559" s="187" t="s">
        <v>785</v>
      </c>
      <c r="B559" s="250">
        <v>0</v>
      </c>
    </row>
    <row r="560" spans="1:2" x14ac:dyDescent="0.2">
      <c r="A560" s="187" t="s">
        <v>786</v>
      </c>
      <c r="B560" s="250">
        <v>0</v>
      </c>
    </row>
    <row r="561" spans="1:2" x14ac:dyDescent="0.2">
      <c r="A561" s="187" t="s">
        <v>787</v>
      </c>
      <c r="B561" s="250">
        <v>0</v>
      </c>
    </row>
    <row r="562" spans="1:2" x14ac:dyDescent="0.2">
      <c r="A562" s="187" t="s">
        <v>788</v>
      </c>
      <c r="B562" s="250">
        <v>0</v>
      </c>
    </row>
    <row r="563" spans="1:2" x14ac:dyDescent="0.2">
      <c r="A563" s="187" t="s">
        <v>789</v>
      </c>
      <c r="B563" s="250">
        <v>0</v>
      </c>
    </row>
    <row r="564" spans="1:2" x14ac:dyDescent="0.2">
      <c r="A564" s="187" t="s">
        <v>790</v>
      </c>
      <c r="B564" s="250">
        <v>0</v>
      </c>
    </row>
    <row r="565" spans="1:2" x14ac:dyDescent="0.2">
      <c r="A565" s="187" t="s">
        <v>796</v>
      </c>
      <c r="B565" s="250">
        <v>0</v>
      </c>
    </row>
    <row r="566" spans="1:2" x14ac:dyDescent="0.2">
      <c r="A566" s="187" t="s">
        <v>798</v>
      </c>
      <c r="B566" s="250">
        <v>0</v>
      </c>
    </row>
    <row r="567" spans="1:2" x14ac:dyDescent="0.2">
      <c r="A567" s="187" t="s">
        <v>799</v>
      </c>
      <c r="B567" s="250">
        <v>0</v>
      </c>
    </row>
    <row r="568" spans="1:2" x14ac:dyDescent="0.2">
      <c r="A568" s="187" t="s">
        <v>800</v>
      </c>
      <c r="B568" s="250">
        <v>0</v>
      </c>
    </row>
    <row r="569" spans="1:2" x14ac:dyDescent="0.2">
      <c r="A569" s="187" t="s">
        <v>801</v>
      </c>
      <c r="B569" s="250">
        <v>0</v>
      </c>
    </row>
    <row r="570" spans="1:2" x14ac:dyDescent="0.2">
      <c r="A570" s="187" t="s">
        <v>802</v>
      </c>
      <c r="B570" s="250">
        <v>0</v>
      </c>
    </row>
    <row r="571" spans="1:2" x14ac:dyDescent="0.2">
      <c r="A571" s="187" t="s">
        <v>803</v>
      </c>
      <c r="B571" s="250">
        <v>0</v>
      </c>
    </row>
    <row r="572" spans="1:2" x14ac:dyDescent="0.2">
      <c r="A572" s="187" t="s">
        <v>811</v>
      </c>
      <c r="B572" s="250">
        <v>0</v>
      </c>
    </row>
    <row r="573" spans="1:2" x14ac:dyDescent="0.2">
      <c r="A573" s="187" t="s">
        <v>812</v>
      </c>
      <c r="B573" s="250">
        <v>0</v>
      </c>
    </row>
    <row r="574" spans="1:2" x14ac:dyDescent="0.2">
      <c r="A574" s="187" t="s">
        <v>813</v>
      </c>
      <c r="B574" s="250">
        <v>0</v>
      </c>
    </row>
    <row r="575" spans="1:2" x14ac:dyDescent="0.2">
      <c r="A575" s="187" t="s">
        <v>814</v>
      </c>
      <c r="B575" s="250">
        <v>0</v>
      </c>
    </row>
    <row r="576" spans="1:2" x14ac:dyDescent="0.2">
      <c r="A576" s="187" t="s">
        <v>815</v>
      </c>
      <c r="B576" s="250">
        <v>0</v>
      </c>
    </row>
    <row r="577" spans="1:2" x14ac:dyDescent="0.2">
      <c r="A577" s="187" t="s">
        <v>816</v>
      </c>
      <c r="B577" s="250">
        <v>0</v>
      </c>
    </row>
    <row r="578" spans="1:2" x14ac:dyDescent="0.2">
      <c r="A578" s="187" t="s">
        <v>817</v>
      </c>
      <c r="B578" s="250">
        <v>0</v>
      </c>
    </row>
    <row r="579" spans="1:2" x14ac:dyDescent="0.2">
      <c r="A579" s="187" t="s">
        <v>824</v>
      </c>
      <c r="B579" s="250">
        <v>0</v>
      </c>
    </row>
    <row r="580" spans="1:2" x14ac:dyDescent="0.2">
      <c r="A580" s="187" t="s">
        <v>825</v>
      </c>
      <c r="B580" s="250">
        <v>0</v>
      </c>
    </row>
    <row r="581" spans="1:2" x14ac:dyDescent="0.2">
      <c r="A581" s="187" t="s">
        <v>826</v>
      </c>
      <c r="B581" s="250">
        <v>0</v>
      </c>
    </row>
    <row r="582" spans="1:2" x14ac:dyDescent="0.2">
      <c r="A582" s="187" t="s">
        <v>827</v>
      </c>
      <c r="B582" s="250">
        <v>0</v>
      </c>
    </row>
    <row r="583" spans="1:2" x14ac:dyDescent="0.2">
      <c r="A583" s="187" t="s">
        <v>828</v>
      </c>
      <c r="B583" s="250">
        <v>0</v>
      </c>
    </row>
    <row r="584" spans="1:2" x14ac:dyDescent="0.2">
      <c r="A584" s="187" t="s">
        <v>829</v>
      </c>
      <c r="B584" s="250">
        <v>0</v>
      </c>
    </row>
    <row r="585" spans="1:2" x14ac:dyDescent="0.2">
      <c r="A585" s="187" t="s">
        <v>830</v>
      </c>
      <c r="B585" s="250">
        <v>0</v>
      </c>
    </row>
    <row r="586" spans="1:2" x14ac:dyDescent="0.2">
      <c r="A586" s="187" t="s">
        <v>831</v>
      </c>
      <c r="B586" s="250">
        <v>0</v>
      </c>
    </row>
    <row r="587" spans="1:2" x14ac:dyDescent="0.2">
      <c r="A587" s="187" t="s">
        <v>840</v>
      </c>
      <c r="B587" s="250">
        <v>0</v>
      </c>
    </row>
    <row r="588" spans="1:2" x14ac:dyDescent="0.2">
      <c r="A588" s="187" t="s">
        <v>841</v>
      </c>
      <c r="B588" s="250">
        <v>0</v>
      </c>
    </row>
    <row r="589" spans="1:2" x14ac:dyDescent="0.2">
      <c r="A589" s="187" t="s">
        <v>842</v>
      </c>
      <c r="B589" s="250">
        <v>0</v>
      </c>
    </row>
    <row r="590" spans="1:2" x14ac:dyDescent="0.2">
      <c r="A590" s="187" t="s">
        <v>843</v>
      </c>
      <c r="B590" s="250">
        <v>0</v>
      </c>
    </row>
    <row r="591" spans="1:2" x14ac:dyDescent="0.2">
      <c r="A591" s="187" t="s">
        <v>844</v>
      </c>
      <c r="B591" s="250">
        <v>0</v>
      </c>
    </row>
    <row r="592" spans="1:2" x14ac:dyDescent="0.2">
      <c r="A592" s="187" t="s">
        <v>845</v>
      </c>
      <c r="B592" s="250">
        <v>0</v>
      </c>
    </row>
    <row r="593" spans="1:2" x14ac:dyDescent="0.2">
      <c r="A593" s="187" t="s">
        <v>846</v>
      </c>
      <c r="B593" s="250">
        <v>0</v>
      </c>
    </row>
    <row r="594" spans="1:2" x14ac:dyDescent="0.2">
      <c r="A594" s="187" t="s">
        <v>853</v>
      </c>
      <c r="B594" s="250">
        <v>0</v>
      </c>
    </row>
    <row r="595" spans="1:2" x14ac:dyDescent="0.2">
      <c r="A595" s="187" t="s">
        <v>857</v>
      </c>
      <c r="B595" s="250">
        <v>0</v>
      </c>
    </row>
    <row r="596" spans="1:2" x14ac:dyDescent="0.2">
      <c r="A596" s="187" t="s">
        <v>859</v>
      </c>
      <c r="B596" s="250">
        <v>0</v>
      </c>
    </row>
    <row r="597" spans="1:2" x14ac:dyDescent="0.2">
      <c r="A597" s="187" t="s">
        <v>860</v>
      </c>
      <c r="B597" s="250">
        <v>0</v>
      </c>
    </row>
    <row r="598" spans="1:2" x14ac:dyDescent="0.2">
      <c r="A598" s="187" t="s">
        <v>861</v>
      </c>
      <c r="B598" s="250">
        <v>0</v>
      </c>
    </row>
    <row r="599" spans="1:2" x14ac:dyDescent="0.2">
      <c r="A599" s="187" t="s">
        <v>862</v>
      </c>
      <c r="B599" s="250">
        <v>0</v>
      </c>
    </row>
    <row r="600" spans="1:2" x14ac:dyDescent="0.2">
      <c r="A600" s="187" t="s">
        <v>869</v>
      </c>
      <c r="B600" s="250">
        <v>0</v>
      </c>
    </row>
    <row r="601" spans="1:2" x14ac:dyDescent="0.2">
      <c r="A601" s="187" t="s">
        <v>870</v>
      </c>
      <c r="B601" s="250">
        <v>0</v>
      </c>
    </row>
    <row r="602" spans="1:2" x14ac:dyDescent="0.2">
      <c r="A602" s="187" t="s">
        <v>871</v>
      </c>
      <c r="B602" s="250">
        <v>0</v>
      </c>
    </row>
    <row r="603" spans="1:2" x14ac:dyDescent="0.2">
      <c r="A603" s="187" t="s">
        <v>872</v>
      </c>
      <c r="B603" s="250">
        <v>0</v>
      </c>
    </row>
    <row r="604" spans="1:2" x14ac:dyDescent="0.2">
      <c r="A604" s="187" t="s">
        <v>873</v>
      </c>
      <c r="B604" s="250">
        <v>0</v>
      </c>
    </row>
    <row r="605" spans="1:2" x14ac:dyDescent="0.2">
      <c r="A605" s="187" t="s">
        <v>874</v>
      </c>
      <c r="B605" s="250">
        <v>0</v>
      </c>
    </row>
    <row r="606" spans="1:2" x14ac:dyDescent="0.2">
      <c r="A606" s="187" t="s">
        <v>875</v>
      </c>
      <c r="B606" s="250">
        <v>0</v>
      </c>
    </row>
    <row r="607" spans="1:2" x14ac:dyDescent="0.2">
      <c r="A607" s="187" t="s">
        <v>883</v>
      </c>
      <c r="B607" s="250">
        <v>0</v>
      </c>
    </row>
    <row r="608" spans="1:2" x14ac:dyDescent="0.2">
      <c r="A608" s="187" t="s">
        <v>885</v>
      </c>
      <c r="B608" s="250">
        <v>0</v>
      </c>
    </row>
    <row r="609" spans="1:2" x14ac:dyDescent="0.2">
      <c r="A609" s="187" t="s">
        <v>886</v>
      </c>
      <c r="B609" s="250">
        <v>0</v>
      </c>
    </row>
    <row r="610" spans="1:2" x14ac:dyDescent="0.2">
      <c r="A610" s="187" t="s">
        <v>887</v>
      </c>
      <c r="B610" s="250">
        <v>0</v>
      </c>
    </row>
    <row r="611" spans="1:2" x14ac:dyDescent="0.2">
      <c r="A611" s="187" t="s">
        <v>888</v>
      </c>
      <c r="B611" s="250">
        <v>0</v>
      </c>
    </row>
    <row r="612" spans="1:2" x14ac:dyDescent="0.2">
      <c r="A612" s="187" t="s">
        <v>894</v>
      </c>
      <c r="B612" s="250">
        <v>0</v>
      </c>
    </row>
    <row r="613" spans="1:2" x14ac:dyDescent="0.2">
      <c r="A613" s="187" t="s">
        <v>895</v>
      </c>
      <c r="B613" s="250">
        <v>0</v>
      </c>
    </row>
    <row r="614" spans="1:2" x14ac:dyDescent="0.2">
      <c r="A614" s="187" t="s">
        <v>896</v>
      </c>
      <c r="B614" s="250">
        <v>0</v>
      </c>
    </row>
    <row r="615" spans="1:2" x14ac:dyDescent="0.2">
      <c r="A615" s="187" t="s">
        <v>897</v>
      </c>
      <c r="B615" s="250">
        <v>0</v>
      </c>
    </row>
    <row r="616" spans="1:2" x14ac:dyDescent="0.2">
      <c r="A616" s="187" t="s">
        <v>898</v>
      </c>
      <c r="B616" s="250">
        <v>0</v>
      </c>
    </row>
    <row r="617" spans="1:2" x14ac:dyDescent="0.2">
      <c r="A617" s="187" t="s">
        <v>899</v>
      </c>
      <c r="B617" s="250">
        <v>0</v>
      </c>
    </row>
    <row r="618" spans="1:2" x14ac:dyDescent="0.2">
      <c r="A618" s="187" t="s">
        <v>903</v>
      </c>
      <c r="B618" s="250">
        <v>0</v>
      </c>
    </row>
    <row r="619" spans="1:2" x14ac:dyDescent="0.2">
      <c r="A619" s="187" t="s">
        <v>904</v>
      </c>
      <c r="B619" s="250">
        <v>0</v>
      </c>
    </row>
    <row r="620" spans="1:2" x14ac:dyDescent="0.2">
      <c r="A620" s="187" t="s">
        <v>905</v>
      </c>
      <c r="B620" s="250">
        <v>0</v>
      </c>
    </row>
    <row r="621" spans="1:2" x14ac:dyDescent="0.2">
      <c r="A621" s="187" t="s">
        <v>906</v>
      </c>
      <c r="B621" s="250">
        <v>0</v>
      </c>
    </row>
    <row r="622" spans="1:2" x14ac:dyDescent="0.2">
      <c r="A622" s="187" t="s">
        <v>907</v>
      </c>
      <c r="B622" s="250">
        <v>0</v>
      </c>
    </row>
    <row r="623" spans="1:2" x14ac:dyDescent="0.2">
      <c r="A623" s="187" t="s">
        <v>911</v>
      </c>
      <c r="B623" s="250">
        <v>0</v>
      </c>
    </row>
    <row r="624" spans="1:2" x14ac:dyDescent="0.2">
      <c r="A624" s="187" t="s">
        <v>912</v>
      </c>
      <c r="B624" s="250">
        <v>0</v>
      </c>
    </row>
    <row r="625" spans="1:2" x14ac:dyDescent="0.2">
      <c r="A625" s="187" t="s">
        <v>913</v>
      </c>
      <c r="B625" s="250">
        <v>0</v>
      </c>
    </row>
    <row r="626" spans="1:2" x14ac:dyDescent="0.2">
      <c r="A626" s="187" t="s">
        <v>916</v>
      </c>
      <c r="B626" s="250">
        <v>0</v>
      </c>
    </row>
    <row r="627" spans="1:2" x14ac:dyDescent="0.2">
      <c r="A627" s="187" t="s">
        <v>919</v>
      </c>
      <c r="B627" s="250">
        <v>0</v>
      </c>
    </row>
    <row r="628" spans="1:2" x14ac:dyDescent="0.2">
      <c r="A628" s="187" t="s">
        <v>920</v>
      </c>
      <c r="B628" s="250">
        <v>0</v>
      </c>
    </row>
    <row r="629" spans="1:2" x14ac:dyDescent="0.2">
      <c r="A629" s="187" t="s">
        <v>922</v>
      </c>
      <c r="B629" s="250">
        <v>0</v>
      </c>
    </row>
    <row r="630" spans="1:2" x14ac:dyDescent="0.2">
      <c r="A630" s="187" t="s">
        <v>925</v>
      </c>
      <c r="B630" s="250">
        <v>0</v>
      </c>
    </row>
    <row r="631" spans="1:2" x14ac:dyDescent="0.2">
      <c r="A631" s="187" t="s">
        <v>926</v>
      </c>
      <c r="B631" s="250">
        <v>0</v>
      </c>
    </row>
    <row r="632" spans="1:2" x14ac:dyDescent="0.2">
      <c r="A632" s="187" t="s">
        <v>927</v>
      </c>
      <c r="B632" s="250">
        <v>0</v>
      </c>
    </row>
    <row r="633" spans="1:2" x14ac:dyDescent="0.2">
      <c r="A633" s="187" t="s">
        <v>932</v>
      </c>
      <c r="B633" s="250">
        <v>0</v>
      </c>
    </row>
    <row r="634" spans="1:2" x14ac:dyDescent="0.2">
      <c r="A634" s="187" t="s">
        <v>933</v>
      </c>
      <c r="B634" s="250">
        <v>0</v>
      </c>
    </row>
    <row r="635" spans="1:2" x14ac:dyDescent="0.2">
      <c r="A635" s="187" t="s">
        <v>934</v>
      </c>
      <c r="B635" s="250">
        <v>0</v>
      </c>
    </row>
    <row r="636" spans="1:2" x14ac:dyDescent="0.2">
      <c r="A636" s="187" t="s">
        <v>935</v>
      </c>
      <c r="B636" s="250">
        <v>0</v>
      </c>
    </row>
    <row r="637" spans="1:2" x14ac:dyDescent="0.2">
      <c r="A637" s="187" t="s">
        <v>936</v>
      </c>
      <c r="B637" s="250">
        <v>0</v>
      </c>
    </row>
    <row r="638" spans="1:2" x14ac:dyDescent="0.2">
      <c r="A638" s="187" t="s">
        <v>937</v>
      </c>
      <c r="B638" s="250">
        <v>0</v>
      </c>
    </row>
    <row r="639" spans="1:2" x14ac:dyDescent="0.2">
      <c r="A639" s="187" t="s">
        <v>939</v>
      </c>
      <c r="B639" s="250">
        <v>0</v>
      </c>
    </row>
    <row r="640" spans="1:2" x14ac:dyDescent="0.2">
      <c r="A640" s="187" t="s">
        <v>940</v>
      </c>
      <c r="B640" s="250">
        <v>0</v>
      </c>
    </row>
    <row r="641" spans="1:2" x14ac:dyDescent="0.2">
      <c r="A641" s="187" t="s">
        <v>943</v>
      </c>
      <c r="B641" s="250">
        <v>0</v>
      </c>
    </row>
    <row r="642" spans="1:2" x14ac:dyDescent="0.2">
      <c r="A642" s="187" t="s">
        <v>944</v>
      </c>
      <c r="B642" s="250">
        <v>0</v>
      </c>
    </row>
    <row r="643" spans="1:2" x14ac:dyDescent="0.2">
      <c r="A643" s="187" t="s">
        <v>945</v>
      </c>
      <c r="B643" s="250">
        <v>0</v>
      </c>
    </row>
    <row r="644" spans="1:2" x14ac:dyDescent="0.2">
      <c r="A644" s="187" t="s">
        <v>948</v>
      </c>
      <c r="B644" s="250">
        <v>0</v>
      </c>
    </row>
    <row r="645" spans="1:2" x14ac:dyDescent="0.2">
      <c r="A645" s="187" t="s">
        <v>257</v>
      </c>
      <c r="B645" s="160"/>
    </row>
    <row r="646" spans="1:2" x14ac:dyDescent="0.2">
      <c r="A646" s="187" t="s">
        <v>261</v>
      </c>
      <c r="B646" s="160"/>
    </row>
    <row r="647" spans="1:2" x14ac:dyDescent="0.2">
      <c r="A647" s="187" t="s">
        <v>263</v>
      </c>
      <c r="B647" s="160"/>
    </row>
    <row r="648" spans="1:2" x14ac:dyDescent="0.2">
      <c r="A648" s="187" t="s">
        <v>266</v>
      </c>
      <c r="B648" s="160"/>
    </row>
    <row r="649" spans="1:2" x14ac:dyDescent="0.2">
      <c r="A649" s="187" t="s">
        <v>269</v>
      </c>
      <c r="B649" s="160"/>
    </row>
    <row r="650" spans="1:2" x14ac:dyDescent="0.2">
      <c r="A650" s="187" t="s">
        <v>271</v>
      </c>
      <c r="B650" s="160"/>
    </row>
    <row r="651" spans="1:2" x14ac:dyDescent="0.2">
      <c r="A651" s="187" t="s">
        <v>273</v>
      </c>
      <c r="B651" s="160"/>
    </row>
    <row r="652" spans="1:2" x14ac:dyDescent="0.2">
      <c r="A652" s="187" t="s">
        <v>279</v>
      </c>
      <c r="B652" s="160"/>
    </row>
    <row r="653" spans="1:2" x14ac:dyDescent="0.2">
      <c r="A653" s="187" t="s">
        <v>280</v>
      </c>
      <c r="B653" s="160"/>
    </row>
    <row r="654" spans="1:2" x14ac:dyDescent="0.2">
      <c r="A654" s="187" t="s">
        <v>281</v>
      </c>
      <c r="B654" s="160"/>
    </row>
    <row r="655" spans="1:2" x14ac:dyDescent="0.2">
      <c r="A655" s="187" t="s">
        <v>286</v>
      </c>
      <c r="B655" s="250"/>
    </row>
    <row r="656" spans="1:2" x14ac:dyDescent="0.2">
      <c r="A656" s="187" t="s">
        <v>287</v>
      </c>
      <c r="B656" s="250"/>
    </row>
    <row r="657" spans="1:2" x14ac:dyDescent="0.2">
      <c r="A657" s="187" t="s">
        <v>288</v>
      </c>
      <c r="B657" s="250"/>
    </row>
    <row r="658" spans="1:2" x14ac:dyDescent="0.2">
      <c r="A658" s="187" t="s">
        <v>396</v>
      </c>
      <c r="B658" s="250"/>
    </row>
    <row r="659" spans="1:2" x14ac:dyDescent="0.2">
      <c r="A659" s="187" t="s">
        <v>397</v>
      </c>
      <c r="B659" s="250"/>
    </row>
    <row r="660" spans="1:2" x14ac:dyDescent="0.2">
      <c r="A660" s="187" t="s">
        <v>409</v>
      </c>
      <c r="B660" s="250"/>
    </row>
    <row r="661" spans="1:2" x14ac:dyDescent="0.2">
      <c r="A661" s="187" t="s">
        <v>930</v>
      </c>
      <c r="B661" s="250"/>
    </row>
  </sheetData>
  <sortState xmlns:xlrd2="http://schemas.microsoft.com/office/spreadsheetml/2017/richdata2" ref="A4:B661">
    <sortCondition descending="1" ref="B4:B661"/>
  </sortState>
  <dataValidations count="1">
    <dataValidation type="list" allowBlank="1" showInputMessage="1" showErrorMessage="1" error="Please enter an overall rake fullness of 1, 2, 3 or leave cell blank if no plants found" sqref="B116:B117 B120:B123 B126:B129 B132:B133" xr:uid="{44DBC2FB-7301-4526-83B1-B2030EFA63E1}">
      <formula1>"1,2,3"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DD1D-E725-4C32-B4E3-BF46C895F62F}">
  <sheetPr>
    <tabColor rgb="FF00B050"/>
  </sheetPr>
  <dimension ref="A1:AE662"/>
  <sheetViews>
    <sheetView workbookViewId="0">
      <selection sqref="A1:D1048576"/>
    </sheetView>
  </sheetViews>
  <sheetFormatPr defaultColWidth="8.85546875" defaultRowHeight="12.75" x14ac:dyDescent="0.2"/>
  <cols>
    <col min="1" max="1" width="8.140625" style="150" customWidth="1"/>
    <col min="2" max="3" width="8.85546875" customWidth="1"/>
    <col min="4" max="4" width="7.7109375" style="46" bestFit="1" customWidth="1"/>
    <col min="5" max="6" width="8.85546875" style="46"/>
    <col min="7" max="7" width="8.85546875" style="46" customWidth="1"/>
    <col min="8" max="8" width="8.85546875" style="46"/>
    <col min="9" max="9" width="4.7109375" style="46" bestFit="1" customWidth="1"/>
    <col min="10" max="10" width="5" style="46" customWidth="1"/>
    <col min="11" max="11" width="7.42578125" style="46" customWidth="1"/>
    <col min="12" max="12" width="8.42578125" style="46" customWidth="1"/>
    <col min="13" max="13" width="9.28515625" style="46" customWidth="1"/>
    <col min="14" max="14" width="11.28515625" style="46" customWidth="1"/>
    <col min="15" max="15" width="6.28515625" style="46" customWidth="1"/>
    <col min="16" max="16" width="9" style="46" customWidth="1"/>
    <col min="17" max="17" width="7.140625" style="46" customWidth="1"/>
    <col min="18" max="18" width="6.140625" style="46" customWidth="1"/>
    <col min="19" max="19" width="7.7109375" style="46" bestFit="1" customWidth="1"/>
    <col min="20" max="20" width="7.85546875" style="46" customWidth="1"/>
    <col min="21" max="21" width="7.28515625" style="46" customWidth="1"/>
    <col min="22" max="22" width="9.42578125" style="46" customWidth="1"/>
    <col min="23" max="23" width="10.140625" style="46" customWidth="1"/>
    <col min="24" max="24" width="9.140625" style="46" customWidth="1"/>
    <col min="25" max="25" width="6.7109375" style="46" customWidth="1"/>
    <col min="26" max="26" width="9.7109375" style="46" customWidth="1"/>
    <col min="27" max="27" width="9.5703125" style="46" customWidth="1"/>
    <col min="28" max="28" width="11.28515625" style="46" customWidth="1"/>
    <col min="29" max="29" width="11.140625" style="47" customWidth="1"/>
    <col min="30" max="30" width="9.140625" customWidth="1"/>
  </cols>
  <sheetData>
    <row r="1" spans="1:30" s="147" customFormat="1" ht="36.75" thickBot="1" x14ac:dyDescent="0.25">
      <c r="A1" s="155" t="s">
        <v>962</v>
      </c>
      <c r="B1" s="148" t="s">
        <v>970</v>
      </c>
      <c r="C1" s="148" t="s">
        <v>971</v>
      </c>
      <c r="D1" s="148" t="s">
        <v>98</v>
      </c>
      <c r="E1" s="148" t="s">
        <v>972</v>
      </c>
      <c r="F1" s="148" t="s">
        <v>973</v>
      </c>
      <c r="G1" s="148" t="s">
        <v>974</v>
      </c>
      <c r="H1" s="148" t="s">
        <v>963</v>
      </c>
      <c r="I1" s="148" t="s">
        <v>975</v>
      </c>
      <c r="J1" s="148" t="s">
        <v>976</v>
      </c>
      <c r="K1" s="148" t="s">
        <v>977</v>
      </c>
      <c r="L1" s="148" t="s">
        <v>978</v>
      </c>
      <c r="M1" s="148" t="s">
        <v>979</v>
      </c>
      <c r="N1" s="148" t="s">
        <v>980</v>
      </c>
      <c r="O1" s="148" t="s">
        <v>981</v>
      </c>
      <c r="P1" s="148" t="s">
        <v>982</v>
      </c>
      <c r="Q1" s="148" t="s">
        <v>983</v>
      </c>
      <c r="R1" s="148" t="s">
        <v>984</v>
      </c>
      <c r="S1" s="148" t="s">
        <v>985</v>
      </c>
      <c r="T1" s="148" t="s">
        <v>986</v>
      </c>
      <c r="U1" s="148" t="s">
        <v>241</v>
      </c>
      <c r="V1" s="148" t="s">
        <v>987</v>
      </c>
      <c r="W1" s="148" t="s">
        <v>988</v>
      </c>
      <c r="X1" s="148" t="s">
        <v>989</v>
      </c>
      <c r="Y1" s="148" t="s">
        <v>990</v>
      </c>
      <c r="Z1" s="148" t="s">
        <v>991</v>
      </c>
      <c r="AA1" s="148" t="s">
        <v>992</v>
      </c>
      <c r="AB1" s="148" t="s">
        <v>993</v>
      </c>
      <c r="AC1" s="165" t="s">
        <v>101</v>
      </c>
    </row>
    <row r="2" spans="1:30" x14ac:dyDescent="0.2">
      <c r="A2" s="183" t="s">
        <v>257</v>
      </c>
      <c r="B2" s="184">
        <v>44.186567240000002</v>
      </c>
      <c r="C2" s="184">
        <v>-88.457052910000002</v>
      </c>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6" t="s">
        <v>258</v>
      </c>
    </row>
    <row r="3" spans="1:30" x14ac:dyDescent="0.2">
      <c r="A3" s="187" t="s">
        <v>261</v>
      </c>
      <c r="B3" s="188">
        <v>44.186552370000001</v>
      </c>
      <c r="C3" s="188">
        <v>-88.455952240000002</v>
      </c>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89" t="s">
        <v>258</v>
      </c>
    </row>
    <row r="4" spans="1:30" x14ac:dyDescent="0.2">
      <c r="A4" s="187" t="s">
        <v>263</v>
      </c>
      <c r="B4" s="188">
        <v>44.186537479999998</v>
      </c>
      <c r="C4" s="188">
        <v>-88.454851579999996</v>
      </c>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89" t="s">
        <v>258</v>
      </c>
    </row>
    <row r="5" spans="1:30" x14ac:dyDescent="0.2">
      <c r="A5" s="187" t="s">
        <v>266</v>
      </c>
      <c r="B5" s="188">
        <v>44.187359239999999</v>
      </c>
      <c r="C5" s="188">
        <v>-88.457032249999997</v>
      </c>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89" t="s">
        <v>258</v>
      </c>
    </row>
    <row r="6" spans="1:30" x14ac:dyDescent="0.2">
      <c r="A6" s="187" t="s">
        <v>269</v>
      </c>
      <c r="B6" s="188">
        <v>44.187344359999997</v>
      </c>
      <c r="C6" s="188">
        <v>-88.455931559999996</v>
      </c>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89" t="s">
        <v>258</v>
      </c>
    </row>
    <row r="7" spans="1:30" x14ac:dyDescent="0.2">
      <c r="A7" s="187" t="s">
        <v>271</v>
      </c>
      <c r="B7" s="188">
        <v>44.188166099999997</v>
      </c>
      <c r="C7" s="188">
        <v>-88.458112279999995</v>
      </c>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89" t="s">
        <v>258</v>
      </c>
    </row>
    <row r="8" spans="1:30" x14ac:dyDescent="0.2">
      <c r="A8" s="187" t="s">
        <v>273</v>
      </c>
      <c r="B8" s="188">
        <v>44.188151230000003</v>
      </c>
      <c r="C8" s="188">
        <v>-88.45701158</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89" t="s">
        <v>258</v>
      </c>
    </row>
    <row r="9" spans="1:30" x14ac:dyDescent="0.2">
      <c r="A9" s="187" t="s">
        <v>275</v>
      </c>
      <c r="B9" s="188">
        <v>44.18904706</v>
      </c>
      <c r="C9" s="188">
        <v>-88.464695919999997</v>
      </c>
      <c r="D9" s="160">
        <v>6</v>
      </c>
      <c r="E9" s="160" t="s">
        <v>276</v>
      </c>
      <c r="F9" s="160" t="s">
        <v>277</v>
      </c>
      <c r="G9" s="160"/>
      <c r="H9" s="160">
        <v>5</v>
      </c>
      <c r="I9" s="160" t="s">
        <v>278</v>
      </c>
      <c r="J9" s="160"/>
      <c r="K9" s="160" t="s">
        <v>278</v>
      </c>
      <c r="L9" s="160"/>
      <c r="M9" s="160"/>
      <c r="N9" s="160"/>
      <c r="O9" s="160" t="s">
        <v>278</v>
      </c>
      <c r="P9" s="160"/>
      <c r="Q9" s="160" t="s">
        <v>278</v>
      </c>
      <c r="R9" s="160"/>
      <c r="S9" s="160"/>
      <c r="T9" s="160"/>
      <c r="U9" s="160"/>
      <c r="V9" s="160"/>
      <c r="W9" s="160"/>
      <c r="X9" s="160"/>
      <c r="Y9" s="160"/>
      <c r="Z9" s="160"/>
      <c r="AA9" s="160"/>
      <c r="AB9" s="160"/>
      <c r="AC9" s="189"/>
    </row>
    <row r="10" spans="1:30" x14ac:dyDescent="0.2">
      <c r="A10" s="187" t="s">
        <v>279</v>
      </c>
      <c r="B10" s="188">
        <v>44.189002619999997</v>
      </c>
      <c r="C10" s="188">
        <v>-88.461393770000001</v>
      </c>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89" t="s">
        <v>258</v>
      </c>
    </row>
    <row r="11" spans="1:30" x14ac:dyDescent="0.2">
      <c r="A11" s="187" t="s">
        <v>280</v>
      </c>
      <c r="B11" s="188">
        <v>44.188987789999999</v>
      </c>
      <c r="C11" s="188">
        <v>-88.460293050000004</v>
      </c>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89" t="s">
        <v>258</v>
      </c>
    </row>
    <row r="12" spans="1:30" x14ac:dyDescent="0.2">
      <c r="A12" s="187" t="s">
        <v>281</v>
      </c>
      <c r="B12" s="188">
        <v>44.18897295</v>
      </c>
      <c r="C12" s="188">
        <v>-88.459192340000001</v>
      </c>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89" t="s">
        <v>258</v>
      </c>
    </row>
    <row r="13" spans="1:30" x14ac:dyDescent="0.2">
      <c r="A13" s="187" t="s">
        <v>282</v>
      </c>
      <c r="B13" s="251">
        <v>44.189868629999999</v>
      </c>
      <c r="C13" s="251">
        <v>-88.466876819999996</v>
      </c>
      <c r="D13" s="250">
        <v>5</v>
      </c>
      <c r="E13" s="250" t="s">
        <v>276</v>
      </c>
      <c r="F13" s="250" t="s">
        <v>277</v>
      </c>
      <c r="G13" s="250">
        <v>2</v>
      </c>
      <c r="H13" s="250">
        <v>5</v>
      </c>
      <c r="I13" s="250"/>
      <c r="J13" s="250"/>
      <c r="K13" s="250"/>
      <c r="L13" s="250"/>
      <c r="M13" s="250"/>
      <c r="N13" s="250">
        <v>1</v>
      </c>
      <c r="O13" s="250">
        <v>2</v>
      </c>
      <c r="P13" s="250"/>
      <c r="Q13" s="250">
        <v>2</v>
      </c>
      <c r="R13" s="250"/>
      <c r="S13" s="250"/>
      <c r="T13" s="250"/>
      <c r="U13" s="250"/>
      <c r="V13" s="250"/>
      <c r="W13" s="250"/>
      <c r="X13" s="250"/>
      <c r="Y13" s="250"/>
      <c r="Z13" s="250"/>
      <c r="AA13" s="250"/>
      <c r="AB13" s="250"/>
      <c r="AC13" s="252"/>
      <c r="AD13" s="193"/>
    </row>
    <row r="14" spans="1:30" x14ac:dyDescent="0.2">
      <c r="A14" s="187" t="s">
        <v>283</v>
      </c>
      <c r="B14" s="251">
        <v>44.189853849999999</v>
      </c>
      <c r="C14" s="251">
        <v>-88.465776079999998</v>
      </c>
      <c r="D14" s="250">
        <v>6.75</v>
      </c>
      <c r="E14" s="250" t="s">
        <v>284</v>
      </c>
      <c r="F14" s="250" t="s">
        <v>277</v>
      </c>
      <c r="G14" s="250">
        <v>3</v>
      </c>
      <c r="H14" s="250">
        <v>3</v>
      </c>
      <c r="I14" s="250">
        <v>1</v>
      </c>
      <c r="J14" s="250"/>
      <c r="K14" s="250">
        <v>3</v>
      </c>
      <c r="L14" s="250"/>
      <c r="M14" s="250"/>
      <c r="N14" s="250">
        <v>2</v>
      </c>
      <c r="O14" s="250">
        <v>2</v>
      </c>
      <c r="P14" s="250"/>
      <c r="Q14" s="250"/>
      <c r="R14" s="250"/>
      <c r="S14" s="250"/>
      <c r="T14" s="250"/>
      <c r="U14" s="250"/>
      <c r="V14" s="250"/>
      <c r="W14" s="250"/>
      <c r="X14" s="250"/>
      <c r="Y14" s="250"/>
      <c r="Z14" s="250"/>
      <c r="AA14" s="250"/>
      <c r="AB14" s="250"/>
      <c r="AC14" s="252"/>
      <c r="AD14" s="193"/>
    </row>
    <row r="15" spans="1:30" x14ac:dyDescent="0.2">
      <c r="A15" s="187" t="s">
        <v>285</v>
      </c>
      <c r="B15" s="251">
        <v>44.189839059999997</v>
      </c>
      <c r="C15" s="251">
        <v>-88.464675349999993</v>
      </c>
      <c r="D15" s="250">
        <v>5</v>
      </c>
      <c r="E15" s="250" t="s">
        <v>276</v>
      </c>
      <c r="F15" s="250" t="s">
        <v>277</v>
      </c>
      <c r="G15" s="250">
        <v>1</v>
      </c>
      <c r="H15" s="250">
        <v>1</v>
      </c>
      <c r="I15" s="250">
        <v>1</v>
      </c>
      <c r="J15" s="250"/>
      <c r="K15" s="250">
        <v>1</v>
      </c>
      <c r="L15" s="250"/>
      <c r="M15" s="250"/>
      <c r="N15" s="250">
        <v>1</v>
      </c>
      <c r="O15" s="250"/>
      <c r="P15" s="250"/>
      <c r="Q15" s="250">
        <v>1</v>
      </c>
      <c r="R15" s="250"/>
      <c r="S15" s="250">
        <v>1</v>
      </c>
      <c r="T15" s="250"/>
      <c r="U15" s="250"/>
      <c r="V15" s="250"/>
      <c r="W15" s="250"/>
      <c r="X15" s="250"/>
      <c r="Y15" s="250">
        <v>1</v>
      </c>
      <c r="Z15" s="250"/>
      <c r="AA15" s="250"/>
      <c r="AB15" s="250"/>
      <c r="AC15" s="252"/>
      <c r="AD15" s="193"/>
    </row>
    <row r="16" spans="1:30" x14ac:dyDescent="0.2">
      <c r="A16" s="187" t="s">
        <v>286</v>
      </c>
      <c r="B16" s="251">
        <v>44.189824260000002</v>
      </c>
      <c r="C16" s="251">
        <v>-88.463574620000003</v>
      </c>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2" t="s">
        <v>258</v>
      </c>
      <c r="AD16" s="193"/>
    </row>
    <row r="17" spans="1:30" x14ac:dyDescent="0.2">
      <c r="A17" s="187" t="s">
        <v>287</v>
      </c>
      <c r="B17" s="251">
        <v>44.189809439999998</v>
      </c>
      <c r="C17" s="251">
        <v>-88.462473889999998</v>
      </c>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2" t="s">
        <v>258</v>
      </c>
      <c r="AD17" s="193"/>
    </row>
    <row r="18" spans="1:30" x14ac:dyDescent="0.2">
      <c r="A18" s="187" t="s">
        <v>288</v>
      </c>
      <c r="B18" s="251">
        <v>44.189794620000001</v>
      </c>
      <c r="C18" s="251">
        <v>-88.461373159999994</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2" t="s">
        <v>258</v>
      </c>
      <c r="AD18" s="193"/>
    </row>
    <row r="19" spans="1:30" x14ac:dyDescent="0.2">
      <c r="A19" s="187" t="s">
        <v>289</v>
      </c>
      <c r="B19" s="251">
        <v>44.190749089999997</v>
      </c>
      <c r="C19" s="251">
        <v>-88.473460790000004</v>
      </c>
      <c r="D19" s="250">
        <v>4</v>
      </c>
      <c r="E19" s="250" t="s">
        <v>284</v>
      </c>
      <c r="F19" s="250" t="s">
        <v>277</v>
      </c>
      <c r="G19" s="250">
        <v>3</v>
      </c>
      <c r="H19" s="250">
        <v>5</v>
      </c>
      <c r="I19" s="250"/>
      <c r="J19" s="250">
        <v>1</v>
      </c>
      <c r="K19" s="250">
        <v>3</v>
      </c>
      <c r="L19" s="250"/>
      <c r="M19" s="250"/>
      <c r="N19" s="250">
        <v>1</v>
      </c>
      <c r="O19" s="250"/>
      <c r="P19" s="250"/>
      <c r="Q19" s="250"/>
      <c r="R19" s="250"/>
      <c r="S19" s="250"/>
      <c r="T19" s="250"/>
      <c r="U19" s="250"/>
      <c r="V19" s="250"/>
      <c r="W19" s="250"/>
      <c r="X19" s="250"/>
      <c r="Y19" s="250"/>
      <c r="Z19" s="250"/>
      <c r="AA19" s="250"/>
      <c r="AB19" s="250"/>
      <c r="AC19" s="252"/>
      <c r="AD19" s="193"/>
    </row>
    <row r="20" spans="1:30" x14ac:dyDescent="0.2">
      <c r="A20" s="187" t="s">
        <v>290</v>
      </c>
      <c r="B20" s="251">
        <v>44.190734370000001</v>
      </c>
      <c r="C20" s="251">
        <v>-88.472360039999998</v>
      </c>
      <c r="D20" s="250">
        <v>5</v>
      </c>
      <c r="E20" s="250" t="s">
        <v>284</v>
      </c>
      <c r="F20" s="250" t="s">
        <v>277</v>
      </c>
      <c r="G20" s="250">
        <v>2</v>
      </c>
      <c r="H20" s="250">
        <v>5</v>
      </c>
      <c r="I20" s="250">
        <v>1</v>
      </c>
      <c r="J20" s="250"/>
      <c r="K20" s="250">
        <v>2</v>
      </c>
      <c r="L20" s="250"/>
      <c r="M20" s="250"/>
      <c r="N20" s="250">
        <v>2</v>
      </c>
      <c r="O20" s="250"/>
      <c r="P20" s="250"/>
      <c r="Q20" s="250"/>
      <c r="R20" s="250"/>
      <c r="S20" s="250"/>
      <c r="T20" s="250"/>
      <c r="U20" s="250"/>
      <c r="V20" s="250"/>
      <c r="W20" s="250"/>
      <c r="X20" s="250"/>
      <c r="Y20" s="250"/>
      <c r="Z20" s="250"/>
      <c r="AA20" s="250"/>
      <c r="AB20" s="250"/>
      <c r="AC20" s="252"/>
      <c r="AD20" s="193"/>
    </row>
    <row r="21" spans="1:30" x14ac:dyDescent="0.2">
      <c r="A21" s="187" t="s">
        <v>291</v>
      </c>
      <c r="B21" s="251">
        <v>44.190719649999998</v>
      </c>
      <c r="C21" s="251">
        <v>-88.471259279999998</v>
      </c>
      <c r="D21" s="250">
        <v>4.5</v>
      </c>
      <c r="E21" s="250" t="s">
        <v>284</v>
      </c>
      <c r="F21" s="250" t="s">
        <v>277</v>
      </c>
      <c r="G21" s="250">
        <v>3</v>
      </c>
      <c r="H21" s="250">
        <v>5</v>
      </c>
      <c r="I21" s="250">
        <v>2</v>
      </c>
      <c r="J21" s="250"/>
      <c r="K21" s="250">
        <v>3</v>
      </c>
      <c r="L21" s="250"/>
      <c r="M21" s="250"/>
      <c r="N21" s="250">
        <v>1</v>
      </c>
      <c r="O21" s="250"/>
      <c r="P21" s="250"/>
      <c r="Q21" s="250">
        <v>1</v>
      </c>
      <c r="R21" s="250">
        <v>1</v>
      </c>
      <c r="S21" s="250"/>
      <c r="T21" s="250"/>
      <c r="U21" s="250"/>
      <c r="V21" s="250">
        <v>1</v>
      </c>
      <c r="W21" s="250"/>
      <c r="X21" s="250"/>
      <c r="Y21" s="250"/>
      <c r="Z21" s="250"/>
      <c r="AA21" s="250"/>
      <c r="AB21" s="250"/>
      <c r="AC21" s="252"/>
      <c r="AD21" s="193"/>
    </row>
    <row r="22" spans="1:30" x14ac:dyDescent="0.2">
      <c r="A22" s="187" t="s">
        <v>292</v>
      </c>
      <c r="B22" s="251">
        <v>44.190704910000001</v>
      </c>
      <c r="C22" s="251">
        <v>-88.470158530000006</v>
      </c>
      <c r="D22" s="250">
        <v>5</v>
      </c>
      <c r="E22" s="250" t="s">
        <v>293</v>
      </c>
      <c r="F22" s="250" t="s">
        <v>277</v>
      </c>
      <c r="G22" s="250">
        <v>1</v>
      </c>
      <c r="H22" s="250">
        <v>0</v>
      </c>
      <c r="I22" s="250"/>
      <c r="J22" s="250"/>
      <c r="K22" s="250">
        <v>1</v>
      </c>
      <c r="L22" s="250"/>
      <c r="M22" s="250"/>
      <c r="N22" s="250"/>
      <c r="O22" s="250"/>
      <c r="P22" s="250"/>
      <c r="Q22" s="250"/>
      <c r="R22" s="250"/>
      <c r="S22" s="250"/>
      <c r="T22" s="250"/>
      <c r="U22" s="250"/>
      <c r="V22" s="250"/>
      <c r="W22" s="250"/>
      <c r="X22" s="250"/>
      <c r="Y22" s="250"/>
      <c r="Z22" s="250"/>
      <c r="AA22" s="250"/>
      <c r="AB22" s="250"/>
      <c r="AC22" s="252"/>
      <c r="AD22" s="193"/>
    </row>
    <row r="23" spans="1:30" x14ac:dyDescent="0.2">
      <c r="A23" s="187" t="s">
        <v>294</v>
      </c>
      <c r="B23" s="251">
        <v>44.190690160000003</v>
      </c>
      <c r="C23" s="251">
        <v>-88.46905778</v>
      </c>
      <c r="D23" s="250">
        <v>5</v>
      </c>
      <c r="E23" s="250" t="s">
        <v>276</v>
      </c>
      <c r="F23" s="250" t="s">
        <v>277</v>
      </c>
      <c r="G23" s="250">
        <v>1</v>
      </c>
      <c r="H23" s="250">
        <v>1</v>
      </c>
      <c r="I23" s="250"/>
      <c r="J23" s="250"/>
      <c r="K23" s="250">
        <v>1</v>
      </c>
      <c r="L23" s="250"/>
      <c r="M23" s="250"/>
      <c r="N23" s="250"/>
      <c r="O23" s="250">
        <v>1</v>
      </c>
      <c r="P23" s="250"/>
      <c r="Q23" s="250"/>
      <c r="R23" s="250"/>
      <c r="S23" s="250"/>
      <c r="T23" s="250"/>
      <c r="U23" s="250"/>
      <c r="V23" s="250"/>
      <c r="W23" s="250"/>
      <c r="X23" s="250"/>
      <c r="Y23" s="250"/>
      <c r="Z23" s="250"/>
      <c r="AA23" s="250"/>
      <c r="AB23" s="250"/>
      <c r="AC23" s="252"/>
      <c r="AD23" s="193"/>
    </row>
    <row r="24" spans="1:30" x14ac:dyDescent="0.2">
      <c r="A24" s="187" t="s">
        <v>295</v>
      </c>
      <c r="B24" s="251">
        <v>44.190675400000003</v>
      </c>
      <c r="C24" s="251">
        <v>-88.467957029999994</v>
      </c>
      <c r="D24" s="250">
        <v>5</v>
      </c>
      <c r="E24" s="250" t="s">
        <v>293</v>
      </c>
      <c r="F24" s="250" t="s">
        <v>277</v>
      </c>
      <c r="G24" s="250">
        <v>2</v>
      </c>
      <c r="H24" s="250">
        <v>3</v>
      </c>
      <c r="I24" s="250"/>
      <c r="J24" s="250"/>
      <c r="K24" s="250">
        <v>2</v>
      </c>
      <c r="L24" s="250"/>
      <c r="M24" s="250"/>
      <c r="N24" s="250"/>
      <c r="O24" s="250"/>
      <c r="P24" s="250"/>
      <c r="Q24" s="250"/>
      <c r="R24" s="250"/>
      <c r="S24" s="250">
        <v>1</v>
      </c>
      <c r="T24" s="250"/>
      <c r="U24" s="250"/>
      <c r="V24" s="250"/>
      <c r="W24" s="250"/>
      <c r="X24" s="250"/>
      <c r="Y24" s="250">
        <v>1</v>
      </c>
      <c r="Z24" s="250"/>
      <c r="AA24" s="250"/>
      <c r="AB24" s="250"/>
      <c r="AC24" s="252"/>
      <c r="AD24" s="193"/>
    </row>
    <row r="25" spans="1:30" x14ac:dyDescent="0.2">
      <c r="A25" s="187" t="s">
        <v>296</v>
      </c>
      <c r="B25" s="251">
        <v>44.190660630000004</v>
      </c>
      <c r="C25" s="251">
        <v>-88.466856280000002</v>
      </c>
      <c r="D25" s="250">
        <v>4.5</v>
      </c>
      <c r="E25" s="250" t="s">
        <v>284</v>
      </c>
      <c r="F25" s="250" t="s">
        <v>277</v>
      </c>
      <c r="G25" s="250">
        <v>3</v>
      </c>
      <c r="H25" s="250">
        <v>3</v>
      </c>
      <c r="I25" s="250"/>
      <c r="J25" s="250"/>
      <c r="K25" s="250">
        <v>3</v>
      </c>
      <c r="L25" s="250"/>
      <c r="M25" s="250"/>
      <c r="N25" s="250">
        <v>1</v>
      </c>
      <c r="O25" s="250">
        <v>1</v>
      </c>
      <c r="P25" s="250"/>
      <c r="Q25" s="250">
        <v>1</v>
      </c>
      <c r="R25" s="250"/>
      <c r="S25" s="250"/>
      <c r="T25" s="250"/>
      <c r="U25" s="250"/>
      <c r="V25" s="250"/>
      <c r="W25" s="250"/>
      <c r="X25" s="250"/>
      <c r="Y25" s="250"/>
      <c r="Z25" s="250"/>
      <c r="AA25" s="250"/>
      <c r="AB25" s="250"/>
      <c r="AC25" s="252"/>
      <c r="AD25" s="193"/>
    </row>
    <row r="26" spans="1:30" x14ac:dyDescent="0.2">
      <c r="A26" s="187" t="s">
        <v>297</v>
      </c>
      <c r="B26" s="251">
        <v>44.190645850000003</v>
      </c>
      <c r="C26" s="251">
        <v>-88.465755529999996</v>
      </c>
      <c r="D26" s="250">
        <v>5</v>
      </c>
      <c r="E26" s="250" t="s">
        <v>276</v>
      </c>
      <c r="F26" s="250" t="s">
        <v>277</v>
      </c>
      <c r="G26" s="250">
        <v>3</v>
      </c>
      <c r="H26" s="250">
        <v>4</v>
      </c>
      <c r="I26" s="250"/>
      <c r="J26" s="250"/>
      <c r="K26" s="250">
        <v>2</v>
      </c>
      <c r="L26" s="250"/>
      <c r="M26" s="250"/>
      <c r="N26" s="250">
        <v>3</v>
      </c>
      <c r="O26" s="250"/>
      <c r="P26" s="250"/>
      <c r="Q26" s="250">
        <v>3</v>
      </c>
      <c r="R26" s="250"/>
      <c r="S26" s="250"/>
      <c r="T26" s="250"/>
      <c r="U26" s="250"/>
      <c r="V26" s="250"/>
      <c r="W26" s="250"/>
      <c r="X26" s="250"/>
      <c r="Y26" s="250"/>
      <c r="Z26" s="250"/>
      <c r="AA26" s="250"/>
      <c r="AB26" s="250"/>
      <c r="AC26" s="252"/>
      <c r="AD26" s="193"/>
    </row>
    <row r="27" spans="1:30" x14ac:dyDescent="0.2">
      <c r="A27" s="187" t="s">
        <v>298</v>
      </c>
      <c r="B27" s="251">
        <v>44.19063105</v>
      </c>
      <c r="C27" s="251">
        <v>-88.464654789999997</v>
      </c>
      <c r="D27" s="250">
        <v>6</v>
      </c>
      <c r="E27" s="250" t="s">
        <v>276</v>
      </c>
      <c r="F27" s="250" t="s">
        <v>277</v>
      </c>
      <c r="G27" s="250">
        <v>2</v>
      </c>
      <c r="H27" s="250">
        <v>1</v>
      </c>
      <c r="I27" s="250"/>
      <c r="J27" s="250"/>
      <c r="K27" s="250"/>
      <c r="L27" s="250"/>
      <c r="M27" s="250"/>
      <c r="N27" s="250">
        <v>1</v>
      </c>
      <c r="O27" s="250">
        <v>1</v>
      </c>
      <c r="P27" s="250"/>
      <c r="Q27" s="250">
        <v>2</v>
      </c>
      <c r="R27" s="250"/>
      <c r="S27" s="250"/>
      <c r="T27" s="250"/>
      <c r="U27" s="250"/>
      <c r="V27" s="250"/>
      <c r="W27" s="250"/>
      <c r="X27" s="250"/>
      <c r="Y27" s="250"/>
      <c r="Z27" s="250"/>
      <c r="AA27" s="250"/>
      <c r="AB27" s="250"/>
      <c r="AC27" s="252"/>
      <c r="AD27" s="193"/>
    </row>
    <row r="28" spans="1:30" x14ac:dyDescent="0.2">
      <c r="A28" s="187" t="s">
        <v>299</v>
      </c>
      <c r="B28" s="251">
        <v>44.190616249999998</v>
      </c>
      <c r="C28" s="251">
        <v>-88.463554040000005</v>
      </c>
      <c r="D28" s="250">
        <v>4.5</v>
      </c>
      <c r="E28" s="250" t="s">
        <v>276</v>
      </c>
      <c r="F28" s="250" t="s">
        <v>277</v>
      </c>
      <c r="G28" s="250"/>
      <c r="H28" s="250">
        <v>0</v>
      </c>
      <c r="I28" s="250"/>
      <c r="J28" s="250"/>
      <c r="K28" s="250"/>
      <c r="L28" s="250"/>
      <c r="M28" s="250"/>
      <c r="N28" s="250"/>
      <c r="O28" s="250"/>
      <c r="P28" s="250"/>
      <c r="Q28" s="250"/>
      <c r="R28" s="250"/>
      <c r="S28" s="250"/>
      <c r="T28" s="250"/>
      <c r="U28" s="250"/>
      <c r="V28" s="250"/>
      <c r="W28" s="250"/>
      <c r="X28" s="250"/>
      <c r="Y28" s="250"/>
      <c r="Z28" s="250"/>
      <c r="AA28" s="250"/>
      <c r="AB28" s="250"/>
      <c r="AC28" s="252"/>
      <c r="AD28" s="193"/>
    </row>
    <row r="29" spans="1:30" x14ac:dyDescent="0.2">
      <c r="A29" s="187" t="s">
        <v>300</v>
      </c>
      <c r="B29" s="251">
        <v>44.191541090000001</v>
      </c>
      <c r="C29" s="251">
        <v>-88.473440339999996</v>
      </c>
      <c r="D29" s="250">
        <v>4.5</v>
      </c>
      <c r="E29" s="250" t="s">
        <v>284</v>
      </c>
      <c r="F29" s="250" t="s">
        <v>277</v>
      </c>
      <c r="G29" s="250">
        <v>3</v>
      </c>
      <c r="H29" s="250">
        <v>5</v>
      </c>
      <c r="I29" s="250"/>
      <c r="J29" s="250"/>
      <c r="K29" s="250">
        <v>1</v>
      </c>
      <c r="L29" s="250"/>
      <c r="M29" s="250"/>
      <c r="N29" s="250">
        <v>3</v>
      </c>
      <c r="O29" s="250"/>
      <c r="P29" s="250"/>
      <c r="Q29" s="250"/>
      <c r="R29" s="250"/>
      <c r="S29" s="250"/>
      <c r="T29" s="250"/>
      <c r="U29" s="250"/>
      <c r="V29" s="250"/>
      <c r="W29" s="250"/>
      <c r="X29" s="250"/>
      <c r="Y29" s="250"/>
      <c r="Z29" s="250"/>
      <c r="AA29" s="250"/>
      <c r="AB29" s="250"/>
      <c r="AC29" s="252"/>
      <c r="AD29" s="193"/>
    </row>
    <row r="30" spans="1:30" x14ac:dyDescent="0.2">
      <c r="A30" s="187" t="s">
        <v>301</v>
      </c>
      <c r="B30" s="251">
        <v>44.191526369999998</v>
      </c>
      <c r="C30" s="251">
        <v>-88.472339570000003</v>
      </c>
      <c r="D30" s="250">
        <v>5.5</v>
      </c>
      <c r="E30" s="250" t="s">
        <v>284</v>
      </c>
      <c r="F30" s="250" t="s">
        <v>277</v>
      </c>
      <c r="G30" s="250">
        <v>2</v>
      </c>
      <c r="H30" s="250">
        <v>3</v>
      </c>
      <c r="I30" s="250"/>
      <c r="J30" s="250"/>
      <c r="K30" s="250">
        <v>2</v>
      </c>
      <c r="L30" s="250"/>
      <c r="M30" s="250"/>
      <c r="N30" s="250">
        <v>2</v>
      </c>
      <c r="O30" s="250"/>
      <c r="P30" s="250"/>
      <c r="Q30" s="250"/>
      <c r="R30" s="250"/>
      <c r="S30" s="250"/>
      <c r="T30" s="250"/>
      <c r="U30" s="250"/>
      <c r="V30" s="250"/>
      <c r="W30" s="250"/>
      <c r="X30" s="250"/>
      <c r="Y30" s="250"/>
      <c r="Z30" s="250"/>
      <c r="AA30" s="250"/>
      <c r="AB30" s="250"/>
      <c r="AC30" s="252"/>
      <c r="AD30" s="193"/>
    </row>
    <row r="31" spans="1:30" x14ac:dyDescent="0.2">
      <c r="A31" s="187" t="s">
        <v>302</v>
      </c>
      <c r="B31" s="251">
        <v>44.191511650000002</v>
      </c>
      <c r="C31" s="251">
        <v>-88.471238810000003</v>
      </c>
      <c r="D31" s="250">
        <v>6.5</v>
      </c>
      <c r="E31" s="250" t="s">
        <v>284</v>
      </c>
      <c r="F31" s="250" t="s">
        <v>277</v>
      </c>
      <c r="G31" s="250"/>
      <c r="H31" s="250">
        <v>0</v>
      </c>
      <c r="I31" s="250"/>
      <c r="J31" s="250"/>
      <c r="K31" s="250"/>
      <c r="L31" s="250"/>
      <c r="M31" s="250"/>
      <c r="N31" s="250"/>
      <c r="O31" s="250"/>
      <c r="P31" s="250"/>
      <c r="Q31" s="250"/>
      <c r="R31" s="250"/>
      <c r="S31" s="250"/>
      <c r="T31" s="250"/>
      <c r="U31" s="250"/>
      <c r="V31" s="250"/>
      <c r="W31" s="250"/>
      <c r="X31" s="250"/>
      <c r="Y31" s="250"/>
      <c r="Z31" s="250"/>
      <c r="AA31" s="250"/>
      <c r="AB31" s="250"/>
      <c r="AC31" s="252"/>
      <c r="AD31" s="193"/>
    </row>
    <row r="32" spans="1:30" x14ac:dyDescent="0.2">
      <c r="A32" s="187" t="s">
        <v>303</v>
      </c>
      <c r="B32" s="251">
        <v>44.191496909999998</v>
      </c>
      <c r="C32" s="251">
        <v>-88.470138039999995</v>
      </c>
      <c r="D32" s="250">
        <v>5.5</v>
      </c>
      <c r="E32" s="250" t="s">
        <v>284</v>
      </c>
      <c r="F32" s="250" t="s">
        <v>277</v>
      </c>
      <c r="G32" s="250">
        <v>3</v>
      </c>
      <c r="H32" s="250">
        <v>5</v>
      </c>
      <c r="I32" s="250">
        <v>3</v>
      </c>
      <c r="J32" s="250">
        <v>1</v>
      </c>
      <c r="K32" s="250">
        <v>3</v>
      </c>
      <c r="L32" s="250"/>
      <c r="M32" s="250"/>
      <c r="N32" s="250">
        <v>1</v>
      </c>
      <c r="O32" s="250">
        <v>1</v>
      </c>
      <c r="P32" s="250"/>
      <c r="Q32" s="250">
        <v>1</v>
      </c>
      <c r="R32" s="250"/>
      <c r="S32" s="250">
        <v>3</v>
      </c>
      <c r="T32" s="250"/>
      <c r="U32" s="250"/>
      <c r="V32" s="250"/>
      <c r="W32" s="250"/>
      <c r="X32" s="250"/>
      <c r="Y32" s="250"/>
      <c r="Z32" s="250"/>
      <c r="AA32" s="250"/>
      <c r="AB32" s="250"/>
      <c r="AC32" s="252"/>
      <c r="AD32" s="193"/>
    </row>
    <row r="33" spans="1:30" x14ac:dyDescent="0.2">
      <c r="A33" s="187" t="s">
        <v>304</v>
      </c>
      <c r="B33" s="251">
        <v>44.19148216</v>
      </c>
      <c r="C33" s="251">
        <v>-88.469037270000001</v>
      </c>
      <c r="D33" s="250">
        <v>5</v>
      </c>
      <c r="E33" s="250" t="s">
        <v>284</v>
      </c>
      <c r="F33" s="250" t="s">
        <v>277</v>
      </c>
      <c r="G33" s="250">
        <v>3</v>
      </c>
      <c r="H33" s="250">
        <v>5</v>
      </c>
      <c r="I33" s="250">
        <v>2</v>
      </c>
      <c r="J33" s="250"/>
      <c r="K33" s="250">
        <v>3</v>
      </c>
      <c r="L33" s="250"/>
      <c r="M33" s="250"/>
      <c r="N33" s="250">
        <v>1</v>
      </c>
      <c r="O33" s="250">
        <v>1</v>
      </c>
      <c r="P33" s="250"/>
      <c r="Q33" s="250">
        <v>1</v>
      </c>
      <c r="R33" s="250"/>
      <c r="S33" s="250">
        <v>2</v>
      </c>
      <c r="T33" s="250"/>
      <c r="U33" s="250"/>
      <c r="V33" s="250"/>
      <c r="W33" s="250"/>
      <c r="X33" s="250"/>
      <c r="Y33" s="250"/>
      <c r="Z33" s="250"/>
      <c r="AA33" s="250"/>
      <c r="AB33" s="250"/>
      <c r="AC33" s="252"/>
      <c r="AD33" s="193"/>
    </row>
    <row r="34" spans="1:30" x14ac:dyDescent="0.2">
      <c r="A34" s="187" t="s">
        <v>305</v>
      </c>
      <c r="B34" s="251">
        <v>44.191467400000001</v>
      </c>
      <c r="C34" s="251">
        <v>-88.467936510000001</v>
      </c>
      <c r="D34" s="250">
        <v>5</v>
      </c>
      <c r="E34" s="250" t="s">
        <v>284</v>
      </c>
      <c r="F34" s="250" t="s">
        <v>277</v>
      </c>
      <c r="G34" s="250">
        <v>3</v>
      </c>
      <c r="H34" s="250">
        <v>5</v>
      </c>
      <c r="I34" s="250">
        <v>3</v>
      </c>
      <c r="J34" s="250"/>
      <c r="K34" s="250">
        <v>3</v>
      </c>
      <c r="L34" s="250"/>
      <c r="M34" s="250"/>
      <c r="N34" s="250">
        <v>1</v>
      </c>
      <c r="O34" s="250">
        <v>1</v>
      </c>
      <c r="P34" s="250"/>
      <c r="Q34" s="250">
        <v>1</v>
      </c>
      <c r="R34" s="250"/>
      <c r="S34" s="250">
        <v>3</v>
      </c>
      <c r="T34" s="250"/>
      <c r="U34" s="250"/>
      <c r="V34" s="250"/>
      <c r="W34" s="250"/>
      <c r="X34" s="250"/>
      <c r="Y34" s="250"/>
      <c r="Z34" s="250"/>
      <c r="AA34" s="250"/>
      <c r="AB34" s="250"/>
      <c r="AC34" s="252"/>
      <c r="AD34" s="193"/>
    </row>
    <row r="35" spans="1:30" x14ac:dyDescent="0.2">
      <c r="A35" s="187" t="s">
        <v>306</v>
      </c>
      <c r="B35" s="251">
        <v>44.191452630000001</v>
      </c>
      <c r="C35" s="251">
        <v>-88.466835750000001</v>
      </c>
      <c r="D35" s="250">
        <v>5.75</v>
      </c>
      <c r="E35" s="250" t="s">
        <v>284</v>
      </c>
      <c r="F35" s="250" t="s">
        <v>277</v>
      </c>
      <c r="G35" s="250">
        <v>3</v>
      </c>
      <c r="H35" s="250">
        <v>3</v>
      </c>
      <c r="I35" s="250">
        <v>1</v>
      </c>
      <c r="J35" s="250"/>
      <c r="K35" s="250">
        <v>3</v>
      </c>
      <c r="L35" s="250"/>
      <c r="M35" s="250"/>
      <c r="N35" s="250">
        <v>2</v>
      </c>
      <c r="O35" s="250"/>
      <c r="P35" s="250"/>
      <c r="Q35" s="250">
        <v>1</v>
      </c>
      <c r="R35" s="250"/>
      <c r="S35" s="250">
        <v>3</v>
      </c>
      <c r="T35" s="250"/>
      <c r="U35" s="250"/>
      <c r="V35" s="250"/>
      <c r="W35" s="250"/>
      <c r="X35" s="250"/>
      <c r="Y35" s="250"/>
      <c r="Z35" s="250"/>
      <c r="AA35" s="250"/>
      <c r="AB35" s="250"/>
      <c r="AC35" s="252"/>
      <c r="AD35" s="193"/>
    </row>
    <row r="36" spans="1:30" x14ac:dyDescent="0.2">
      <c r="A36" s="187" t="s">
        <v>307</v>
      </c>
      <c r="B36" s="251">
        <v>44.191437839999999</v>
      </c>
      <c r="C36" s="251">
        <v>-88.465734979999993</v>
      </c>
      <c r="D36" s="250">
        <v>5.5</v>
      </c>
      <c r="E36" s="250" t="s">
        <v>293</v>
      </c>
      <c r="F36" s="250" t="s">
        <v>277</v>
      </c>
      <c r="G36" s="250">
        <v>2</v>
      </c>
      <c r="H36" s="250">
        <v>2</v>
      </c>
      <c r="I36" s="250"/>
      <c r="J36" s="250">
        <v>1</v>
      </c>
      <c r="K36" s="250">
        <v>1</v>
      </c>
      <c r="L36" s="250"/>
      <c r="M36" s="250"/>
      <c r="N36" s="250">
        <v>2</v>
      </c>
      <c r="O36" s="250">
        <v>1</v>
      </c>
      <c r="P36" s="250"/>
      <c r="Q36" s="250">
        <v>2</v>
      </c>
      <c r="R36" s="250"/>
      <c r="S36" s="250">
        <v>1</v>
      </c>
      <c r="T36" s="250"/>
      <c r="U36" s="250"/>
      <c r="V36" s="250"/>
      <c r="W36" s="250"/>
      <c r="X36" s="250"/>
      <c r="Y36" s="250"/>
      <c r="Z36" s="250"/>
      <c r="AA36" s="250"/>
      <c r="AB36" s="250"/>
      <c r="AC36" s="252"/>
      <c r="AD36" s="193"/>
    </row>
    <row r="37" spans="1:30" x14ac:dyDescent="0.2">
      <c r="A37" s="187" t="s">
        <v>308</v>
      </c>
      <c r="B37" s="251">
        <v>44.191423049999997</v>
      </c>
      <c r="C37" s="251">
        <v>-88.464634219999994</v>
      </c>
      <c r="D37" s="250">
        <v>5</v>
      </c>
      <c r="E37" s="250" t="s">
        <v>276</v>
      </c>
      <c r="F37" s="250" t="s">
        <v>277</v>
      </c>
      <c r="G37" s="250">
        <v>2</v>
      </c>
      <c r="H37" s="250">
        <v>3</v>
      </c>
      <c r="I37" s="250"/>
      <c r="J37" s="250"/>
      <c r="K37" s="250"/>
      <c r="L37" s="250"/>
      <c r="M37" s="250"/>
      <c r="N37" s="250"/>
      <c r="O37" s="250">
        <v>1</v>
      </c>
      <c r="P37" s="250"/>
      <c r="Q37" s="250">
        <v>2</v>
      </c>
      <c r="R37" s="250"/>
      <c r="S37" s="250"/>
      <c r="T37" s="250"/>
      <c r="U37" s="250"/>
      <c r="V37" s="250"/>
      <c r="W37" s="250"/>
      <c r="X37" s="250"/>
      <c r="Y37" s="250"/>
      <c r="Z37" s="250"/>
      <c r="AA37" s="250"/>
      <c r="AB37" s="250"/>
      <c r="AC37" s="252"/>
      <c r="AD37" s="193"/>
    </row>
    <row r="38" spans="1:30" x14ac:dyDescent="0.2">
      <c r="A38" s="187" t="s">
        <v>309</v>
      </c>
      <c r="B38" s="251">
        <v>44.192333089999998</v>
      </c>
      <c r="C38" s="251">
        <v>-88.473419890000002</v>
      </c>
      <c r="D38" s="250">
        <v>5</v>
      </c>
      <c r="E38" s="250" t="s">
        <v>284</v>
      </c>
      <c r="F38" s="250" t="s">
        <v>277</v>
      </c>
      <c r="G38" s="250">
        <v>2</v>
      </c>
      <c r="H38" s="250">
        <v>3</v>
      </c>
      <c r="I38" s="250">
        <v>1</v>
      </c>
      <c r="J38" s="250"/>
      <c r="K38" s="250">
        <v>2</v>
      </c>
      <c r="L38" s="250"/>
      <c r="M38" s="250"/>
      <c r="N38" s="250">
        <v>2</v>
      </c>
      <c r="O38" s="250"/>
      <c r="P38" s="250"/>
      <c r="Q38" s="250"/>
      <c r="R38" s="250"/>
      <c r="S38" s="250"/>
      <c r="T38" s="250"/>
      <c r="U38" s="250"/>
      <c r="V38" s="250"/>
      <c r="W38" s="250"/>
      <c r="X38" s="250"/>
      <c r="Y38" s="250"/>
      <c r="Z38" s="250"/>
      <c r="AA38" s="250"/>
      <c r="AB38" s="250"/>
      <c r="AC38" s="252"/>
      <c r="AD38" s="193"/>
    </row>
    <row r="39" spans="1:30" x14ac:dyDescent="0.2">
      <c r="A39" s="187" t="s">
        <v>310</v>
      </c>
      <c r="B39" s="251">
        <v>44.192318370000002</v>
      </c>
      <c r="C39" s="251">
        <v>-88.472319110000001</v>
      </c>
      <c r="D39" s="250">
        <v>6.75</v>
      </c>
      <c r="E39" s="250" t="s">
        <v>284</v>
      </c>
      <c r="F39" s="250" t="s">
        <v>277</v>
      </c>
      <c r="G39" s="250"/>
      <c r="H39" s="250">
        <v>0</v>
      </c>
      <c r="I39" s="250"/>
      <c r="J39" s="250"/>
      <c r="K39" s="250"/>
      <c r="L39" s="250"/>
      <c r="M39" s="250"/>
      <c r="N39" s="250"/>
      <c r="O39" s="250"/>
      <c r="P39" s="250"/>
      <c r="Q39" s="250"/>
      <c r="R39" s="250"/>
      <c r="S39" s="250"/>
      <c r="T39" s="250"/>
      <c r="U39" s="250"/>
      <c r="V39" s="250"/>
      <c r="W39" s="250"/>
      <c r="X39" s="250"/>
      <c r="Y39" s="250"/>
      <c r="Z39" s="250"/>
      <c r="AA39" s="250"/>
      <c r="AB39" s="250"/>
      <c r="AC39" s="252"/>
      <c r="AD39" s="193"/>
    </row>
    <row r="40" spans="1:30" x14ac:dyDescent="0.2">
      <c r="A40" s="187" t="s">
        <v>311</v>
      </c>
      <c r="B40" s="251">
        <v>44.192303649999999</v>
      </c>
      <c r="C40" s="251">
        <v>-88.471218329999999</v>
      </c>
      <c r="D40" s="250">
        <v>6.5</v>
      </c>
      <c r="E40" s="250" t="s">
        <v>276</v>
      </c>
      <c r="F40" s="250" t="s">
        <v>277</v>
      </c>
      <c r="G40" s="250"/>
      <c r="H40" s="250">
        <v>0</v>
      </c>
      <c r="I40" s="250" t="s">
        <v>278</v>
      </c>
      <c r="J40" s="250"/>
      <c r="K40" s="250"/>
      <c r="L40" s="250"/>
      <c r="M40" s="250"/>
      <c r="N40" s="250" t="s">
        <v>278</v>
      </c>
      <c r="O40" s="250"/>
      <c r="P40" s="250"/>
      <c r="Q40" s="250"/>
      <c r="R40" s="250"/>
      <c r="S40" s="250"/>
      <c r="T40" s="250"/>
      <c r="U40" s="250"/>
      <c r="V40" s="250"/>
      <c r="W40" s="250"/>
      <c r="X40" s="250"/>
      <c r="Y40" s="250"/>
      <c r="Z40" s="250"/>
      <c r="AA40" s="250"/>
      <c r="AB40" s="250"/>
      <c r="AC40" s="252"/>
      <c r="AD40" s="193"/>
    </row>
    <row r="41" spans="1:30" x14ac:dyDescent="0.2">
      <c r="A41" s="187" t="s">
        <v>312</v>
      </c>
      <c r="B41" s="251">
        <v>44.192288910000002</v>
      </c>
      <c r="C41" s="251">
        <v>-88.470117549999998</v>
      </c>
      <c r="D41" s="250">
        <v>5.5</v>
      </c>
      <c r="E41" s="250" t="s">
        <v>276</v>
      </c>
      <c r="F41" s="250" t="s">
        <v>277</v>
      </c>
      <c r="G41" s="250">
        <v>2</v>
      </c>
      <c r="H41" s="250">
        <v>5</v>
      </c>
      <c r="I41" s="250">
        <v>1</v>
      </c>
      <c r="J41" s="250"/>
      <c r="K41" s="250">
        <v>2</v>
      </c>
      <c r="L41" s="250"/>
      <c r="M41" s="250"/>
      <c r="N41" s="250">
        <v>1</v>
      </c>
      <c r="O41" s="250"/>
      <c r="P41" s="250"/>
      <c r="Q41" s="250"/>
      <c r="R41" s="250"/>
      <c r="S41" s="250">
        <v>1</v>
      </c>
      <c r="T41" s="250"/>
      <c r="U41" s="250"/>
      <c r="V41" s="250"/>
      <c r="W41" s="250"/>
      <c r="X41" s="250"/>
      <c r="Y41" s="250"/>
      <c r="Z41" s="250"/>
      <c r="AA41" s="250"/>
      <c r="AB41" s="250"/>
      <c r="AC41" s="252"/>
      <c r="AD41" s="193"/>
    </row>
    <row r="42" spans="1:30" x14ac:dyDescent="0.2">
      <c r="A42" s="187" t="s">
        <v>313</v>
      </c>
      <c r="B42" s="251">
        <v>44.192274159999997</v>
      </c>
      <c r="C42" s="251">
        <v>-88.469016769999996</v>
      </c>
      <c r="D42" s="250">
        <v>5.25</v>
      </c>
      <c r="E42" s="250" t="s">
        <v>284</v>
      </c>
      <c r="F42" s="250" t="s">
        <v>277</v>
      </c>
      <c r="G42" s="250">
        <v>3</v>
      </c>
      <c r="H42" s="250">
        <v>5</v>
      </c>
      <c r="I42" s="250">
        <v>2</v>
      </c>
      <c r="J42" s="250"/>
      <c r="K42" s="250">
        <v>3</v>
      </c>
      <c r="L42" s="250"/>
      <c r="M42" s="250"/>
      <c r="N42" s="250">
        <v>1</v>
      </c>
      <c r="O42" s="250"/>
      <c r="P42" s="250"/>
      <c r="Q42" s="250"/>
      <c r="R42" s="250"/>
      <c r="S42" s="250">
        <v>2</v>
      </c>
      <c r="T42" s="250"/>
      <c r="U42" s="250"/>
      <c r="V42" s="250"/>
      <c r="W42" s="250"/>
      <c r="X42" s="250"/>
      <c r="Y42" s="250"/>
      <c r="Z42" s="250"/>
      <c r="AA42" s="250"/>
      <c r="AB42" s="250"/>
      <c r="AC42" s="252"/>
      <c r="AD42" s="193"/>
    </row>
    <row r="43" spans="1:30" x14ac:dyDescent="0.2">
      <c r="A43" s="187" t="s">
        <v>314</v>
      </c>
      <c r="B43" s="251">
        <v>44.192259399999998</v>
      </c>
      <c r="C43" s="251">
        <v>-88.467915989999995</v>
      </c>
      <c r="D43" s="250">
        <v>5.5</v>
      </c>
      <c r="E43" s="250" t="s">
        <v>284</v>
      </c>
      <c r="F43" s="250" t="s">
        <v>277</v>
      </c>
      <c r="G43" s="250">
        <v>3</v>
      </c>
      <c r="H43" s="250">
        <v>4</v>
      </c>
      <c r="I43" s="250">
        <v>2</v>
      </c>
      <c r="J43" s="250"/>
      <c r="K43" s="250">
        <v>3</v>
      </c>
      <c r="L43" s="250"/>
      <c r="M43" s="250"/>
      <c r="N43" s="250">
        <v>2</v>
      </c>
      <c r="O43" s="250"/>
      <c r="P43" s="250"/>
      <c r="Q43" s="250">
        <v>1</v>
      </c>
      <c r="R43" s="250"/>
      <c r="S43" s="250">
        <v>3</v>
      </c>
      <c r="T43" s="250"/>
      <c r="U43" s="250"/>
      <c r="V43" s="250"/>
      <c r="W43" s="250"/>
      <c r="X43" s="250"/>
      <c r="Y43" s="250"/>
      <c r="Z43" s="250"/>
      <c r="AA43" s="250"/>
      <c r="AB43" s="250"/>
      <c r="AC43" s="252"/>
      <c r="AD43" s="193"/>
    </row>
    <row r="44" spans="1:30" x14ac:dyDescent="0.2">
      <c r="A44" s="187" t="s">
        <v>315</v>
      </c>
      <c r="B44" s="251">
        <v>44.192244619999997</v>
      </c>
      <c r="C44" s="251">
        <v>-88.466815209999993</v>
      </c>
      <c r="D44" s="250">
        <v>5.5</v>
      </c>
      <c r="E44" s="250" t="s">
        <v>276</v>
      </c>
      <c r="F44" s="250" t="s">
        <v>277</v>
      </c>
      <c r="G44" s="250">
        <v>1</v>
      </c>
      <c r="H44" s="250">
        <v>2</v>
      </c>
      <c r="I44" s="250">
        <v>1</v>
      </c>
      <c r="J44" s="250"/>
      <c r="K44" s="250">
        <v>1</v>
      </c>
      <c r="L44" s="250"/>
      <c r="M44" s="250"/>
      <c r="N44" s="250">
        <v>1</v>
      </c>
      <c r="O44" s="250"/>
      <c r="P44" s="250"/>
      <c r="Q44" s="250"/>
      <c r="R44" s="250"/>
      <c r="S44" s="250"/>
      <c r="T44" s="250"/>
      <c r="U44" s="250"/>
      <c r="V44" s="250"/>
      <c r="W44" s="250"/>
      <c r="X44" s="250"/>
      <c r="Y44" s="250"/>
      <c r="Z44" s="250"/>
      <c r="AA44" s="250"/>
      <c r="AB44" s="250"/>
      <c r="AC44" s="252"/>
      <c r="AD44" s="193"/>
    </row>
    <row r="45" spans="1:30" x14ac:dyDescent="0.2">
      <c r="A45" s="187" t="s">
        <v>316</v>
      </c>
      <c r="B45" s="251">
        <v>44.192229840000003</v>
      </c>
      <c r="C45" s="251">
        <v>-88.465714430000006</v>
      </c>
      <c r="D45" s="250">
        <v>5.5</v>
      </c>
      <c r="E45" s="250" t="s">
        <v>284</v>
      </c>
      <c r="F45" s="250" t="s">
        <v>277</v>
      </c>
      <c r="G45" s="250">
        <v>3</v>
      </c>
      <c r="H45" s="250">
        <v>3</v>
      </c>
      <c r="I45" s="250">
        <v>1</v>
      </c>
      <c r="J45" s="250"/>
      <c r="K45" s="250">
        <v>2</v>
      </c>
      <c r="L45" s="250"/>
      <c r="M45" s="250"/>
      <c r="N45" s="250">
        <v>2</v>
      </c>
      <c r="O45" s="250">
        <v>3</v>
      </c>
      <c r="P45" s="250"/>
      <c r="Q45" s="250">
        <v>1</v>
      </c>
      <c r="R45" s="250"/>
      <c r="S45" s="250"/>
      <c r="T45" s="250"/>
      <c r="U45" s="250"/>
      <c r="V45" s="250"/>
      <c r="W45" s="250"/>
      <c r="X45" s="250"/>
      <c r="Y45" s="250">
        <v>1</v>
      </c>
      <c r="Z45" s="250"/>
      <c r="AA45" s="250"/>
      <c r="AB45" s="250"/>
      <c r="AC45" s="252"/>
      <c r="AD45" s="193"/>
    </row>
    <row r="46" spans="1:30" x14ac:dyDescent="0.2">
      <c r="A46" s="187" t="s">
        <v>317</v>
      </c>
      <c r="B46" s="251">
        <v>44.192215050000001</v>
      </c>
      <c r="C46" s="251">
        <v>-88.464613650000004</v>
      </c>
      <c r="D46" s="250">
        <v>4.5</v>
      </c>
      <c r="E46" s="250" t="s">
        <v>276</v>
      </c>
      <c r="F46" s="250" t="s">
        <v>277</v>
      </c>
      <c r="G46" s="250">
        <v>3</v>
      </c>
      <c r="H46" s="250">
        <v>5</v>
      </c>
      <c r="I46" s="250"/>
      <c r="J46" s="250"/>
      <c r="K46" s="250">
        <v>2</v>
      </c>
      <c r="L46" s="250"/>
      <c r="M46" s="250"/>
      <c r="N46" s="250">
        <v>2</v>
      </c>
      <c r="O46" s="250">
        <v>1</v>
      </c>
      <c r="P46" s="250"/>
      <c r="Q46" s="250">
        <v>3</v>
      </c>
      <c r="R46" s="250"/>
      <c r="S46" s="250"/>
      <c r="T46" s="250"/>
      <c r="U46" s="250"/>
      <c r="V46" s="250"/>
      <c r="W46" s="250"/>
      <c r="X46" s="250"/>
      <c r="Y46" s="250"/>
      <c r="Z46" s="250"/>
      <c r="AA46" s="250"/>
      <c r="AB46" s="250"/>
      <c r="AC46" s="252"/>
      <c r="AD46" s="193"/>
    </row>
    <row r="47" spans="1:30" x14ac:dyDescent="0.2">
      <c r="A47" s="187" t="s">
        <v>318</v>
      </c>
      <c r="B47" s="251">
        <v>44.193125090000002</v>
      </c>
      <c r="C47" s="251">
        <v>-88.473399439999994</v>
      </c>
      <c r="D47" s="250">
        <v>5.5</v>
      </c>
      <c r="E47" s="250" t="s">
        <v>284</v>
      </c>
      <c r="F47" s="250" t="s">
        <v>277</v>
      </c>
      <c r="G47" s="250">
        <v>1</v>
      </c>
      <c r="H47" s="250">
        <v>2</v>
      </c>
      <c r="I47" s="250"/>
      <c r="J47" s="250"/>
      <c r="K47" s="250">
        <v>1</v>
      </c>
      <c r="L47" s="250"/>
      <c r="M47" s="250"/>
      <c r="N47" s="250"/>
      <c r="O47" s="250"/>
      <c r="P47" s="250"/>
      <c r="Q47" s="250">
        <v>1</v>
      </c>
      <c r="R47" s="250"/>
      <c r="S47" s="250"/>
      <c r="T47" s="250"/>
      <c r="U47" s="250"/>
      <c r="V47" s="250" t="s">
        <v>278</v>
      </c>
      <c r="W47" s="250"/>
      <c r="X47" s="250"/>
      <c r="Y47" s="250"/>
      <c r="Z47" s="250"/>
      <c r="AA47" s="250"/>
      <c r="AB47" s="250"/>
      <c r="AC47" s="252"/>
      <c r="AD47" s="193"/>
    </row>
    <row r="48" spans="1:30" x14ac:dyDescent="0.2">
      <c r="A48" s="187" t="s">
        <v>319</v>
      </c>
      <c r="B48" s="251">
        <v>44.193110369999999</v>
      </c>
      <c r="C48" s="251">
        <v>-88.472298640000005</v>
      </c>
      <c r="D48" s="250">
        <v>6.5</v>
      </c>
      <c r="E48" s="250" t="s">
        <v>284</v>
      </c>
      <c r="F48" s="250" t="s">
        <v>277</v>
      </c>
      <c r="G48" s="250">
        <v>1</v>
      </c>
      <c r="H48" s="250">
        <v>3</v>
      </c>
      <c r="I48" s="250">
        <v>1</v>
      </c>
      <c r="J48" s="250"/>
      <c r="K48" s="250">
        <v>1</v>
      </c>
      <c r="L48" s="250"/>
      <c r="M48" s="250"/>
      <c r="N48" s="250">
        <v>1</v>
      </c>
      <c r="O48" s="250"/>
      <c r="P48" s="250"/>
      <c r="Q48" s="250">
        <v>1</v>
      </c>
      <c r="R48" s="250"/>
      <c r="S48" s="250"/>
      <c r="T48" s="250"/>
      <c r="U48" s="250"/>
      <c r="V48" s="250"/>
      <c r="W48" s="250"/>
      <c r="X48" s="250"/>
      <c r="Y48" s="250"/>
      <c r="Z48" s="250"/>
      <c r="AA48" s="250"/>
      <c r="AB48" s="250"/>
      <c r="AC48" s="252"/>
      <c r="AD48" s="193"/>
    </row>
    <row r="49" spans="1:30" x14ac:dyDescent="0.2">
      <c r="A49" s="187" t="s">
        <v>320</v>
      </c>
      <c r="B49" s="251">
        <v>44.193095649999997</v>
      </c>
      <c r="C49" s="251">
        <v>-88.471197849999996</v>
      </c>
      <c r="D49" s="250">
        <v>6.5</v>
      </c>
      <c r="E49" s="250" t="s">
        <v>293</v>
      </c>
      <c r="F49" s="250" t="s">
        <v>277</v>
      </c>
      <c r="G49" s="250"/>
      <c r="H49" s="250">
        <v>0</v>
      </c>
      <c r="I49" s="250" t="s">
        <v>278</v>
      </c>
      <c r="J49" s="250"/>
      <c r="K49" s="250" t="s">
        <v>278</v>
      </c>
      <c r="L49" s="250"/>
      <c r="M49" s="250"/>
      <c r="N49" s="250"/>
      <c r="O49" s="250"/>
      <c r="P49" s="250"/>
      <c r="Q49" s="250"/>
      <c r="R49" s="250"/>
      <c r="S49" s="250"/>
      <c r="T49" s="250"/>
      <c r="U49" s="250"/>
      <c r="V49" s="250"/>
      <c r="W49" s="250"/>
      <c r="X49" s="250"/>
      <c r="Y49" s="250"/>
      <c r="Z49" s="250"/>
      <c r="AA49" s="250"/>
      <c r="AB49" s="250"/>
      <c r="AC49" s="252"/>
      <c r="AD49" s="193"/>
    </row>
    <row r="50" spans="1:30" x14ac:dyDescent="0.2">
      <c r="A50" s="187" t="s">
        <v>321</v>
      </c>
      <c r="B50" s="251">
        <v>44.193080909999999</v>
      </c>
      <c r="C50" s="251">
        <v>-88.470097050000007</v>
      </c>
      <c r="D50" s="250">
        <v>6</v>
      </c>
      <c r="E50" s="250" t="s">
        <v>293</v>
      </c>
      <c r="F50" s="250" t="s">
        <v>277</v>
      </c>
      <c r="G50" s="250">
        <v>3</v>
      </c>
      <c r="H50" s="250">
        <v>3</v>
      </c>
      <c r="I50" s="250">
        <v>2</v>
      </c>
      <c r="J50" s="250"/>
      <c r="K50" s="250">
        <v>3</v>
      </c>
      <c r="L50" s="250"/>
      <c r="M50" s="250"/>
      <c r="N50" s="250">
        <v>3</v>
      </c>
      <c r="O50" s="250"/>
      <c r="P50" s="250"/>
      <c r="Q50" s="250"/>
      <c r="R50" s="250"/>
      <c r="S50" s="250">
        <v>3</v>
      </c>
      <c r="T50" s="250"/>
      <c r="U50" s="250"/>
      <c r="V50" s="250"/>
      <c r="W50" s="250"/>
      <c r="X50" s="250"/>
      <c r="Y50" s="250">
        <v>1</v>
      </c>
      <c r="Z50" s="250"/>
      <c r="AA50" s="250"/>
      <c r="AB50" s="250"/>
      <c r="AC50" s="252"/>
      <c r="AD50" s="193"/>
    </row>
    <row r="51" spans="1:30" x14ac:dyDescent="0.2">
      <c r="A51" s="187" t="s">
        <v>322</v>
      </c>
      <c r="B51" s="251">
        <v>44.19306615</v>
      </c>
      <c r="C51" s="251">
        <v>-88.468996259999997</v>
      </c>
      <c r="D51" s="250">
        <v>5.5</v>
      </c>
      <c r="E51" s="250" t="s">
        <v>284</v>
      </c>
      <c r="F51" s="250" t="s">
        <v>277</v>
      </c>
      <c r="G51" s="250">
        <v>3</v>
      </c>
      <c r="H51" s="250">
        <v>5</v>
      </c>
      <c r="I51" s="250">
        <v>1</v>
      </c>
      <c r="J51" s="250"/>
      <c r="K51" s="250">
        <v>3</v>
      </c>
      <c r="L51" s="250"/>
      <c r="M51" s="250"/>
      <c r="N51" s="250">
        <v>1</v>
      </c>
      <c r="O51" s="250"/>
      <c r="P51" s="250"/>
      <c r="Q51" s="250"/>
      <c r="R51" s="250"/>
      <c r="S51" s="250">
        <v>1</v>
      </c>
      <c r="T51" s="250"/>
      <c r="U51" s="250"/>
      <c r="V51" s="250"/>
      <c r="W51" s="250"/>
      <c r="X51" s="250"/>
      <c r="Y51" s="250"/>
      <c r="Z51" s="250"/>
      <c r="AA51" s="250"/>
      <c r="AB51" s="250"/>
      <c r="AC51" s="252" t="s">
        <v>323</v>
      </c>
      <c r="AD51" s="193"/>
    </row>
    <row r="52" spans="1:30" x14ac:dyDescent="0.2">
      <c r="A52" s="187" t="s">
        <v>324</v>
      </c>
      <c r="B52" s="251">
        <v>44.193051390000001</v>
      </c>
      <c r="C52" s="251">
        <v>-88.467895459999994</v>
      </c>
      <c r="D52" s="250">
        <v>5</v>
      </c>
      <c r="E52" s="250" t="s">
        <v>284</v>
      </c>
      <c r="F52" s="250" t="s">
        <v>277</v>
      </c>
      <c r="G52" s="250">
        <v>3</v>
      </c>
      <c r="H52" s="250">
        <v>4</v>
      </c>
      <c r="I52" s="250">
        <v>2</v>
      </c>
      <c r="J52" s="250" t="s">
        <v>278</v>
      </c>
      <c r="K52" s="250">
        <v>3</v>
      </c>
      <c r="L52" s="250"/>
      <c r="M52" s="250"/>
      <c r="N52" s="250">
        <v>1</v>
      </c>
      <c r="O52" s="250"/>
      <c r="P52" s="250"/>
      <c r="Q52" s="250"/>
      <c r="R52" s="250"/>
      <c r="S52" s="250">
        <v>2</v>
      </c>
      <c r="T52" s="250"/>
      <c r="U52" s="250"/>
      <c r="V52" s="250"/>
      <c r="W52" s="250"/>
      <c r="X52" s="250"/>
      <c r="Y52" s="250"/>
      <c r="Z52" s="250"/>
      <c r="AA52" s="250"/>
      <c r="AB52" s="250"/>
      <c r="AC52" s="252"/>
      <c r="AD52" s="193"/>
    </row>
    <row r="53" spans="1:30" x14ac:dyDescent="0.2">
      <c r="A53" s="187" t="s">
        <v>325</v>
      </c>
      <c r="B53" s="251">
        <v>44.193036620000001</v>
      </c>
      <c r="C53" s="251">
        <v>-88.466794669999999</v>
      </c>
      <c r="D53" s="250">
        <v>5.5</v>
      </c>
      <c r="E53" s="250" t="s">
        <v>293</v>
      </c>
      <c r="F53" s="250" t="s">
        <v>277</v>
      </c>
      <c r="G53" s="250">
        <v>3</v>
      </c>
      <c r="H53" s="250">
        <v>4</v>
      </c>
      <c r="I53" s="250">
        <v>3</v>
      </c>
      <c r="J53" s="250"/>
      <c r="K53" s="250">
        <v>3</v>
      </c>
      <c r="L53" s="250"/>
      <c r="M53" s="250"/>
      <c r="N53" s="250">
        <v>1</v>
      </c>
      <c r="O53" s="250"/>
      <c r="P53" s="250"/>
      <c r="Q53" s="250">
        <v>1</v>
      </c>
      <c r="R53" s="250"/>
      <c r="S53" s="250"/>
      <c r="T53" s="250"/>
      <c r="U53" s="250"/>
      <c r="V53" s="250"/>
      <c r="W53" s="250"/>
      <c r="X53" s="250"/>
      <c r="Y53" s="250"/>
      <c r="Z53" s="250"/>
      <c r="AA53" s="250"/>
      <c r="AB53" s="250"/>
      <c r="AC53" s="252"/>
      <c r="AD53" s="193"/>
    </row>
    <row r="54" spans="1:30" x14ac:dyDescent="0.2">
      <c r="A54" s="187" t="s">
        <v>326</v>
      </c>
      <c r="B54" s="251">
        <v>44.19302184</v>
      </c>
      <c r="C54" s="251">
        <v>-88.465693880000003</v>
      </c>
      <c r="D54" s="250">
        <v>6</v>
      </c>
      <c r="E54" s="250" t="s">
        <v>293</v>
      </c>
      <c r="F54" s="250" t="s">
        <v>277</v>
      </c>
      <c r="G54" s="250">
        <v>1</v>
      </c>
      <c r="H54" s="250">
        <v>2</v>
      </c>
      <c r="I54" s="250"/>
      <c r="J54" s="250"/>
      <c r="K54" s="250"/>
      <c r="L54" s="250"/>
      <c r="M54" s="250"/>
      <c r="N54" s="250">
        <v>1</v>
      </c>
      <c r="O54" s="250" t="s">
        <v>278</v>
      </c>
      <c r="P54" s="250"/>
      <c r="Q54" s="250"/>
      <c r="R54" s="250"/>
      <c r="S54" s="250"/>
      <c r="T54" s="250"/>
      <c r="U54" s="250"/>
      <c r="V54" s="250"/>
      <c r="W54" s="250"/>
      <c r="X54" s="250"/>
      <c r="Y54" s="250" t="s">
        <v>278</v>
      </c>
      <c r="Z54" s="250"/>
      <c r="AA54" s="250"/>
      <c r="AB54" s="250"/>
      <c r="AC54" s="252"/>
      <c r="AD54" s="193"/>
    </row>
    <row r="55" spans="1:30" x14ac:dyDescent="0.2">
      <c r="A55" s="187" t="s">
        <v>327</v>
      </c>
      <c r="B55" s="251">
        <v>44.193007049999999</v>
      </c>
      <c r="C55" s="251">
        <v>-88.464593089999994</v>
      </c>
      <c r="D55" s="250">
        <v>3.5</v>
      </c>
      <c r="E55" s="250" t="s">
        <v>276</v>
      </c>
      <c r="F55" s="250" t="s">
        <v>277</v>
      </c>
      <c r="G55" s="250">
        <v>3</v>
      </c>
      <c r="H55" s="250">
        <v>5</v>
      </c>
      <c r="I55" s="250">
        <v>1</v>
      </c>
      <c r="J55" s="250"/>
      <c r="K55" s="250">
        <v>3</v>
      </c>
      <c r="L55" s="250"/>
      <c r="M55" s="250"/>
      <c r="N55" s="250">
        <v>3</v>
      </c>
      <c r="O55" s="250">
        <v>2</v>
      </c>
      <c r="P55" s="250"/>
      <c r="Q55" s="250">
        <v>1</v>
      </c>
      <c r="R55" s="250"/>
      <c r="S55" s="250"/>
      <c r="T55" s="250"/>
      <c r="U55" s="250"/>
      <c r="V55" s="250">
        <v>1</v>
      </c>
      <c r="W55" s="250"/>
      <c r="X55" s="250"/>
      <c r="Y55" s="250"/>
      <c r="Z55" s="250"/>
      <c r="AA55" s="250"/>
      <c r="AB55" s="250"/>
      <c r="AC55" s="252"/>
      <c r="AD55" s="193"/>
    </row>
    <row r="56" spans="1:30" x14ac:dyDescent="0.2">
      <c r="A56" s="187" t="s">
        <v>328</v>
      </c>
      <c r="B56" s="251">
        <v>44.193902370000004</v>
      </c>
      <c r="C56" s="251">
        <v>-88.472278180000004</v>
      </c>
      <c r="D56" s="250">
        <v>6.5</v>
      </c>
      <c r="E56" s="250" t="s">
        <v>284</v>
      </c>
      <c r="F56" s="250" t="s">
        <v>277</v>
      </c>
      <c r="G56" s="250"/>
      <c r="H56" s="250">
        <v>0</v>
      </c>
      <c r="I56" s="250"/>
      <c r="J56" s="250"/>
      <c r="K56" s="250"/>
      <c r="L56" s="250"/>
      <c r="M56" s="250"/>
      <c r="N56" s="250"/>
      <c r="O56" s="250"/>
      <c r="P56" s="250"/>
      <c r="Q56" s="250"/>
      <c r="R56" s="250"/>
      <c r="S56" s="250"/>
      <c r="T56" s="250"/>
      <c r="U56" s="250"/>
      <c r="V56" s="250"/>
      <c r="W56" s="250"/>
      <c r="X56" s="250"/>
      <c r="Y56" s="250"/>
      <c r="Z56" s="250"/>
      <c r="AA56" s="250"/>
      <c r="AB56" s="250"/>
      <c r="AC56" s="252"/>
      <c r="AD56" s="193"/>
    </row>
    <row r="57" spans="1:30" x14ac:dyDescent="0.2">
      <c r="A57" s="187" t="s">
        <v>329</v>
      </c>
      <c r="B57" s="251">
        <v>44.19388764</v>
      </c>
      <c r="C57" s="251">
        <v>-88.471177370000007</v>
      </c>
      <c r="D57" s="250">
        <v>6.5</v>
      </c>
      <c r="E57" s="250" t="s">
        <v>284</v>
      </c>
      <c r="F57" s="250" t="s">
        <v>277</v>
      </c>
      <c r="G57" s="250">
        <v>3</v>
      </c>
      <c r="H57" s="250">
        <v>5</v>
      </c>
      <c r="I57" s="250">
        <v>1</v>
      </c>
      <c r="J57" s="250"/>
      <c r="K57" s="250">
        <v>3</v>
      </c>
      <c r="L57" s="250"/>
      <c r="M57" s="250"/>
      <c r="N57" s="250">
        <v>3</v>
      </c>
      <c r="O57" s="250"/>
      <c r="P57" s="250"/>
      <c r="Q57" s="250"/>
      <c r="R57" s="250"/>
      <c r="S57" s="250"/>
      <c r="T57" s="250"/>
      <c r="U57" s="250"/>
      <c r="V57" s="250"/>
      <c r="W57" s="250"/>
      <c r="X57" s="250"/>
      <c r="Y57" s="250"/>
      <c r="Z57" s="250"/>
      <c r="AA57" s="250"/>
      <c r="AB57" s="250"/>
      <c r="AC57" s="252"/>
      <c r="AD57" s="193"/>
    </row>
    <row r="58" spans="1:30" x14ac:dyDescent="0.2">
      <c r="A58" s="187" t="s">
        <v>330</v>
      </c>
      <c r="B58" s="251">
        <v>44.193872900000002</v>
      </c>
      <c r="C58" s="251">
        <v>-88.470076559999995</v>
      </c>
      <c r="D58" s="250">
        <v>5.5</v>
      </c>
      <c r="E58" s="250" t="s">
        <v>284</v>
      </c>
      <c r="F58" s="250" t="s">
        <v>277</v>
      </c>
      <c r="G58" s="250">
        <v>3</v>
      </c>
      <c r="H58" s="250">
        <v>5</v>
      </c>
      <c r="I58" s="250">
        <v>3</v>
      </c>
      <c r="J58" s="250"/>
      <c r="K58" s="250">
        <v>3</v>
      </c>
      <c r="L58" s="250"/>
      <c r="M58" s="250"/>
      <c r="N58" s="250">
        <v>2</v>
      </c>
      <c r="O58" s="250">
        <v>2</v>
      </c>
      <c r="P58" s="250"/>
      <c r="Q58" s="250">
        <v>1</v>
      </c>
      <c r="R58" s="250"/>
      <c r="S58" s="250">
        <v>3</v>
      </c>
      <c r="T58" s="250"/>
      <c r="U58" s="250"/>
      <c r="V58" s="250"/>
      <c r="W58" s="250"/>
      <c r="X58" s="250"/>
      <c r="Y58" s="250">
        <v>1</v>
      </c>
      <c r="Z58" s="250"/>
      <c r="AA58" s="250"/>
      <c r="AB58" s="250"/>
      <c r="AC58" s="252"/>
      <c r="AD58" s="193"/>
    </row>
    <row r="59" spans="1:30" x14ac:dyDescent="0.2">
      <c r="A59" s="187" t="s">
        <v>331</v>
      </c>
      <c r="B59" s="251">
        <v>44.193858149999997</v>
      </c>
      <c r="C59" s="251">
        <v>-88.468975749999998</v>
      </c>
      <c r="D59" s="250">
        <v>5</v>
      </c>
      <c r="E59" s="250" t="s">
        <v>284</v>
      </c>
      <c r="F59" s="250" t="s">
        <v>277</v>
      </c>
      <c r="G59" s="250">
        <v>3</v>
      </c>
      <c r="H59" s="250">
        <v>5</v>
      </c>
      <c r="I59" s="250" t="s">
        <v>278</v>
      </c>
      <c r="J59" s="250"/>
      <c r="K59" s="250">
        <v>3</v>
      </c>
      <c r="L59" s="250"/>
      <c r="M59" s="250"/>
      <c r="N59" s="250">
        <v>1</v>
      </c>
      <c r="O59" s="250">
        <v>1</v>
      </c>
      <c r="P59" s="250"/>
      <c r="Q59" s="250">
        <v>1</v>
      </c>
      <c r="R59" s="250"/>
      <c r="S59" s="250">
        <v>3</v>
      </c>
      <c r="T59" s="250"/>
      <c r="U59" s="250"/>
      <c r="V59" s="250"/>
      <c r="W59" s="250"/>
      <c r="X59" s="250"/>
      <c r="Y59" s="250"/>
      <c r="Z59" s="250"/>
      <c r="AA59" s="250"/>
      <c r="AB59" s="250"/>
      <c r="AC59" s="252"/>
      <c r="AD59" s="193"/>
    </row>
    <row r="60" spans="1:30" x14ac:dyDescent="0.2">
      <c r="A60" s="187" t="s">
        <v>332</v>
      </c>
      <c r="B60" s="251">
        <v>44.193843389999998</v>
      </c>
      <c r="C60" s="251">
        <v>-88.467874940000002</v>
      </c>
      <c r="D60" s="250">
        <v>4.5</v>
      </c>
      <c r="E60" s="250" t="s">
        <v>284</v>
      </c>
      <c r="F60" s="250" t="s">
        <v>277</v>
      </c>
      <c r="G60" s="250">
        <v>3</v>
      </c>
      <c r="H60" s="250">
        <v>5</v>
      </c>
      <c r="I60" s="250"/>
      <c r="J60" s="250"/>
      <c r="K60" s="250">
        <v>3</v>
      </c>
      <c r="L60" s="250"/>
      <c r="M60" s="250"/>
      <c r="N60" s="250">
        <v>2</v>
      </c>
      <c r="O60" s="250"/>
      <c r="P60" s="250"/>
      <c r="Q60" s="250">
        <v>1</v>
      </c>
      <c r="R60" s="250"/>
      <c r="S60" s="250">
        <v>3</v>
      </c>
      <c r="T60" s="250"/>
      <c r="U60" s="250"/>
      <c r="V60" s="250"/>
      <c r="W60" s="250"/>
      <c r="X60" s="250"/>
      <c r="Y60" s="250"/>
      <c r="Z60" s="250"/>
      <c r="AA60" s="250"/>
      <c r="AB60" s="250"/>
      <c r="AC60" s="252"/>
      <c r="AD60" s="193"/>
    </row>
    <row r="61" spans="1:30" x14ac:dyDescent="0.2">
      <c r="A61" s="187" t="s">
        <v>333</v>
      </c>
      <c r="B61" s="251">
        <v>44.193828619999998</v>
      </c>
      <c r="C61" s="251">
        <v>-88.466774130000005</v>
      </c>
      <c r="D61" s="250">
        <v>5</v>
      </c>
      <c r="E61" s="250" t="s">
        <v>284</v>
      </c>
      <c r="F61" s="250" t="s">
        <v>277</v>
      </c>
      <c r="G61" s="250">
        <v>3</v>
      </c>
      <c r="H61" s="250">
        <v>5</v>
      </c>
      <c r="I61" s="250">
        <v>3</v>
      </c>
      <c r="J61" s="250"/>
      <c r="K61" s="250">
        <v>3</v>
      </c>
      <c r="L61" s="250"/>
      <c r="M61" s="250"/>
      <c r="N61" s="250"/>
      <c r="O61" s="250">
        <v>1</v>
      </c>
      <c r="P61" s="250"/>
      <c r="Q61" s="250">
        <v>1</v>
      </c>
      <c r="R61" s="250"/>
      <c r="S61" s="250">
        <v>3</v>
      </c>
      <c r="T61" s="250"/>
      <c r="U61" s="250"/>
      <c r="V61" s="250"/>
      <c r="W61" s="250"/>
      <c r="X61" s="250"/>
      <c r="Y61" s="250"/>
      <c r="Z61" s="250"/>
      <c r="AA61" s="250"/>
      <c r="AB61" s="250"/>
      <c r="AC61" s="252"/>
      <c r="AD61" s="193"/>
    </row>
    <row r="62" spans="1:30" x14ac:dyDescent="0.2">
      <c r="A62" s="187" t="s">
        <v>334</v>
      </c>
      <c r="B62" s="251">
        <v>44.193813839999997</v>
      </c>
      <c r="C62" s="251">
        <v>-88.465673319999993</v>
      </c>
      <c r="D62" s="250">
        <v>5.5</v>
      </c>
      <c r="E62" s="250" t="s">
        <v>293</v>
      </c>
      <c r="F62" s="250" t="s">
        <v>277</v>
      </c>
      <c r="G62" s="250">
        <v>1</v>
      </c>
      <c r="H62" s="250">
        <v>3</v>
      </c>
      <c r="I62" s="250"/>
      <c r="J62" s="250"/>
      <c r="K62" s="250">
        <v>1</v>
      </c>
      <c r="L62" s="250"/>
      <c r="M62" s="250"/>
      <c r="N62" s="250">
        <v>1</v>
      </c>
      <c r="O62" s="250">
        <v>1</v>
      </c>
      <c r="P62" s="250"/>
      <c r="Q62" s="250"/>
      <c r="R62" s="250"/>
      <c r="S62" s="250"/>
      <c r="T62" s="250"/>
      <c r="U62" s="250"/>
      <c r="V62" s="250"/>
      <c r="W62" s="250"/>
      <c r="X62" s="250"/>
      <c r="Y62" s="250"/>
      <c r="Z62" s="250"/>
      <c r="AA62" s="250"/>
      <c r="AB62" s="250"/>
      <c r="AC62" s="252"/>
      <c r="AD62" s="193"/>
    </row>
    <row r="63" spans="1:30" x14ac:dyDescent="0.2">
      <c r="A63" s="187" t="s">
        <v>335</v>
      </c>
      <c r="B63" s="251">
        <v>44.193799040000002</v>
      </c>
      <c r="C63" s="251">
        <v>-88.464572520000004</v>
      </c>
      <c r="D63" s="250">
        <v>4</v>
      </c>
      <c r="E63" s="250" t="s">
        <v>284</v>
      </c>
      <c r="F63" s="250" t="s">
        <v>277</v>
      </c>
      <c r="G63" s="250">
        <v>3</v>
      </c>
      <c r="H63" s="250">
        <v>4</v>
      </c>
      <c r="I63" s="250"/>
      <c r="J63" s="250"/>
      <c r="K63" s="250">
        <v>3</v>
      </c>
      <c r="L63" s="250"/>
      <c r="M63" s="250"/>
      <c r="N63" s="250">
        <v>3</v>
      </c>
      <c r="O63" s="250"/>
      <c r="P63" s="250"/>
      <c r="Q63" s="250"/>
      <c r="R63" s="250"/>
      <c r="S63" s="250"/>
      <c r="T63" s="250"/>
      <c r="U63" s="250"/>
      <c r="V63" s="250"/>
      <c r="W63" s="250"/>
      <c r="X63" s="250"/>
      <c r="Y63" s="250"/>
      <c r="Z63" s="250"/>
      <c r="AA63" s="250"/>
      <c r="AB63" s="250"/>
      <c r="AC63" s="252"/>
      <c r="AD63" s="193"/>
    </row>
    <row r="64" spans="1:30" x14ac:dyDescent="0.2">
      <c r="A64" s="187" t="s">
        <v>336</v>
      </c>
      <c r="B64" s="251">
        <v>44.194694370000001</v>
      </c>
      <c r="C64" s="251">
        <v>-88.472257709999994</v>
      </c>
      <c r="D64" s="250">
        <v>4.75</v>
      </c>
      <c r="E64" s="250" t="s">
        <v>284</v>
      </c>
      <c r="F64" s="250" t="s">
        <v>277</v>
      </c>
      <c r="G64" s="250">
        <v>2</v>
      </c>
      <c r="H64" s="250">
        <v>2</v>
      </c>
      <c r="I64" s="250">
        <v>2</v>
      </c>
      <c r="J64" s="250"/>
      <c r="K64" s="250">
        <v>1</v>
      </c>
      <c r="L64" s="250"/>
      <c r="M64" s="250"/>
      <c r="N64" s="250">
        <v>1</v>
      </c>
      <c r="O64" s="250"/>
      <c r="P64" s="250"/>
      <c r="Q64" s="250">
        <v>1</v>
      </c>
      <c r="R64" s="250"/>
      <c r="S64" s="250"/>
      <c r="T64" s="250"/>
      <c r="U64" s="250"/>
      <c r="V64" s="250"/>
      <c r="W64" s="250"/>
      <c r="X64" s="250"/>
      <c r="Y64" s="250"/>
      <c r="Z64" s="250"/>
      <c r="AA64" s="250"/>
      <c r="AB64" s="250"/>
      <c r="AC64" s="252"/>
      <c r="AD64" s="193"/>
    </row>
    <row r="65" spans="1:30" x14ac:dyDescent="0.2">
      <c r="A65" s="187" t="s">
        <v>337</v>
      </c>
      <c r="B65" s="251">
        <v>44.194679639999997</v>
      </c>
      <c r="C65" s="251">
        <v>-88.471156890000003</v>
      </c>
      <c r="D65" s="250">
        <v>6</v>
      </c>
      <c r="E65" s="250" t="s">
        <v>284</v>
      </c>
      <c r="F65" s="250" t="s">
        <v>277</v>
      </c>
      <c r="G65" s="250">
        <v>2</v>
      </c>
      <c r="H65" s="250">
        <v>3</v>
      </c>
      <c r="I65" s="250">
        <v>2</v>
      </c>
      <c r="J65" s="250"/>
      <c r="K65" s="250">
        <v>1</v>
      </c>
      <c r="L65" s="250"/>
      <c r="M65" s="250"/>
      <c r="N65" s="250">
        <v>2</v>
      </c>
      <c r="O65" s="250"/>
      <c r="P65" s="250"/>
      <c r="Q65" s="250"/>
      <c r="R65" s="250"/>
      <c r="S65" s="250"/>
      <c r="T65" s="250"/>
      <c r="U65" s="250"/>
      <c r="V65" s="250"/>
      <c r="W65" s="250"/>
      <c r="X65" s="250"/>
      <c r="Y65" s="250"/>
      <c r="Z65" s="250"/>
      <c r="AA65" s="250"/>
      <c r="AB65" s="250"/>
      <c r="AC65" s="252"/>
      <c r="AD65" s="193"/>
    </row>
    <row r="66" spans="1:30" x14ac:dyDescent="0.2">
      <c r="A66" s="187" t="s">
        <v>338</v>
      </c>
      <c r="B66" s="251">
        <v>44.194664899999999</v>
      </c>
      <c r="C66" s="251">
        <v>-88.470056060000005</v>
      </c>
      <c r="D66" s="250">
        <v>6.25</v>
      </c>
      <c r="E66" s="250" t="s">
        <v>284</v>
      </c>
      <c r="F66" s="250" t="s">
        <v>277</v>
      </c>
      <c r="G66" s="250">
        <v>1</v>
      </c>
      <c r="H66" s="250">
        <v>2</v>
      </c>
      <c r="I66" s="250"/>
      <c r="J66" s="250"/>
      <c r="K66" s="250"/>
      <c r="L66" s="250"/>
      <c r="M66" s="250"/>
      <c r="N66" s="250">
        <v>1</v>
      </c>
      <c r="O66" s="250"/>
      <c r="P66" s="250"/>
      <c r="Q66" s="250"/>
      <c r="R66" s="250"/>
      <c r="S66" s="250">
        <v>1</v>
      </c>
      <c r="T66" s="250"/>
      <c r="U66" s="250"/>
      <c r="V66" s="250"/>
      <c r="W66" s="250"/>
      <c r="X66" s="250"/>
      <c r="Y66" s="250"/>
      <c r="Z66" s="250"/>
      <c r="AA66" s="250"/>
      <c r="AB66" s="250"/>
      <c r="AC66" s="252"/>
      <c r="AD66" s="193"/>
    </row>
    <row r="67" spans="1:30" x14ac:dyDescent="0.2">
      <c r="A67" s="187" t="s">
        <v>339</v>
      </c>
      <c r="B67" s="251">
        <v>44.194650150000001</v>
      </c>
      <c r="C67" s="251">
        <v>-88.46895524</v>
      </c>
      <c r="D67" s="250">
        <v>5.5</v>
      </c>
      <c r="E67" s="250" t="s">
        <v>284</v>
      </c>
      <c r="F67" s="250" t="s">
        <v>277</v>
      </c>
      <c r="G67" s="250">
        <v>3</v>
      </c>
      <c r="H67" s="250">
        <v>5</v>
      </c>
      <c r="I67" s="250">
        <v>3</v>
      </c>
      <c r="J67" s="250"/>
      <c r="K67" s="250">
        <v>3</v>
      </c>
      <c r="L67" s="250"/>
      <c r="M67" s="250"/>
      <c r="N67" s="250">
        <v>2</v>
      </c>
      <c r="O67" s="250"/>
      <c r="P67" s="250"/>
      <c r="Q67" s="250">
        <v>1</v>
      </c>
      <c r="R67" s="250"/>
      <c r="S67" s="250">
        <v>1</v>
      </c>
      <c r="T67" s="250"/>
      <c r="U67" s="250"/>
      <c r="V67" s="250"/>
      <c r="W67" s="250"/>
      <c r="X67" s="250"/>
      <c r="Y67" s="250"/>
      <c r="Z67" s="250"/>
      <c r="AA67" s="250"/>
      <c r="AB67" s="250"/>
      <c r="AC67" s="252"/>
      <c r="AD67" s="193"/>
    </row>
    <row r="68" spans="1:30" x14ac:dyDescent="0.2">
      <c r="A68" s="187" t="s">
        <v>340</v>
      </c>
      <c r="B68" s="251">
        <v>44.194635390000002</v>
      </c>
      <c r="C68" s="251">
        <v>-88.467854410000001</v>
      </c>
      <c r="D68" s="250">
        <v>5</v>
      </c>
      <c r="E68" s="250" t="s">
        <v>284</v>
      </c>
      <c r="F68" s="250" t="s">
        <v>277</v>
      </c>
      <c r="G68" s="250">
        <v>3</v>
      </c>
      <c r="H68" s="250">
        <v>5</v>
      </c>
      <c r="I68" s="250">
        <v>1</v>
      </c>
      <c r="J68" s="250"/>
      <c r="K68" s="250">
        <v>3</v>
      </c>
      <c r="L68" s="250"/>
      <c r="M68" s="250"/>
      <c r="N68" s="250">
        <v>1</v>
      </c>
      <c r="O68" s="250"/>
      <c r="P68" s="250"/>
      <c r="Q68" s="250" t="s">
        <v>278</v>
      </c>
      <c r="R68" s="250"/>
      <c r="S68" s="250">
        <v>3</v>
      </c>
      <c r="T68" s="250"/>
      <c r="U68" s="250"/>
      <c r="V68" s="250"/>
      <c r="W68" s="250"/>
      <c r="X68" s="250"/>
      <c r="Y68" s="250"/>
      <c r="Z68" s="250"/>
      <c r="AA68" s="250"/>
      <c r="AB68" s="250"/>
      <c r="AC68" s="252" t="s">
        <v>323</v>
      </c>
      <c r="AD68" s="193"/>
    </row>
    <row r="69" spans="1:30" x14ac:dyDescent="0.2">
      <c r="A69" s="187" t="s">
        <v>341</v>
      </c>
      <c r="B69" s="251">
        <v>44.194620620000002</v>
      </c>
      <c r="C69" s="251">
        <v>-88.466753589999996</v>
      </c>
      <c r="D69" s="250">
        <v>5</v>
      </c>
      <c r="E69" s="250" t="s">
        <v>276</v>
      </c>
      <c r="F69" s="250" t="s">
        <v>277</v>
      </c>
      <c r="G69" s="250">
        <v>3</v>
      </c>
      <c r="H69" s="250">
        <v>5</v>
      </c>
      <c r="I69" s="250">
        <v>3</v>
      </c>
      <c r="J69" s="250"/>
      <c r="K69" s="250">
        <v>3</v>
      </c>
      <c r="L69" s="250"/>
      <c r="M69" s="250"/>
      <c r="N69" s="250">
        <v>2</v>
      </c>
      <c r="O69" s="250"/>
      <c r="P69" s="250"/>
      <c r="Q69" s="250">
        <v>1</v>
      </c>
      <c r="R69" s="250"/>
      <c r="S69" s="250">
        <v>3</v>
      </c>
      <c r="T69" s="250"/>
      <c r="U69" s="250"/>
      <c r="V69" s="250"/>
      <c r="W69" s="250"/>
      <c r="X69" s="250"/>
      <c r="Y69" s="250"/>
      <c r="Z69" s="250"/>
      <c r="AA69" s="250">
        <v>1</v>
      </c>
      <c r="AB69" s="250"/>
      <c r="AC69" s="252"/>
      <c r="AD69" s="193"/>
    </row>
    <row r="70" spans="1:30" x14ac:dyDescent="0.2">
      <c r="A70" s="187" t="s">
        <v>342</v>
      </c>
      <c r="B70" s="251">
        <v>44.19460583</v>
      </c>
      <c r="C70" s="251">
        <v>-88.465652770000005</v>
      </c>
      <c r="D70" s="250">
        <v>5</v>
      </c>
      <c r="E70" s="250" t="s">
        <v>276</v>
      </c>
      <c r="F70" s="250" t="s">
        <v>277</v>
      </c>
      <c r="G70" s="250">
        <v>2</v>
      </c>
      <c r="H70" s="250">
        <v>3</v>
      </c>
      <c r="I70" s="250"/>
      <c r="J70" s="250"/>
      <c r="K70" s="250">
        <v>2</v>
      </c>
      <c r="L70" s="250"/>
      <c r="M70" s="250"/>
      <c r="N70" s="250">
        <v>1</v>
      </c>
      <c r="O70" s="250"/>
      <c r="P70" s="250"/>
      <c r="Q70" s="250">
        <v>1</v>
      </c>
      <c r="R70" s="250"/>
      <c r="S70" s="250"/>
      <c r="T70" s="250"/>
      <c r="U70" s="250"/>
      <c r="V70" s="250"/>
      <c r="W70" s="250"/>
      <c r="X70" s="250"/>
      <c r="Y70" s="250"/>
      <c r="Z70" s="250"/>
      <c r="AA70" s="250"/>
      <c r="AB70" s="250"/>
      <c r="AC70" s="252"/>
      <c r="AD70" s="193"/>
    </row>
    <row r="71" spans="1:30" x14ac:dyDescent="0.2">
      <c r="A71" s="187" t="s">
        <v>343</v>
      </c>
      <c r="B71" s="251">
        <v>44.194591039999999</v>
      </c>
      <c r="C71" s="251">
        <v>-88.464551950000001</v>
      </c>
      <c r="D71" s="250">
        <v>4.5</v>
      </c>
      <c r="E71" s="250" t="s">
        <v>284</v>
      </c>
      <c r="F71" s="250" t="s">
        <v>277</v>
      </c>
      <c r="G71" s="250">
        <v>3</v>
      </c>
      <c r="H71" s="250">
        <v>5</v>
      </c>
      <c r="I71" s="250"/>
      <c r="J71" s="250"/>
      <c r="K71" s="250">
        <v>3</v>
      </c>
      <c r="L71" s="250"/>
      <c r="M71" s="250"/>
      <c r="N71" s="250">
        <v>1</v>
      </c>
      <c r="O71" s="250">
        <v>1</v>
      </c>
      <c r="P71" s="250"/>
      <c r="Q71" s="250">
        <v>1</v>
      </c>
      <c r="R71" s="250"/>
      <c r="S71" s="250">
        <v>2</v>
      </c>
      <c r="T71" s="250"/>
      <c r="U71" s="250"/>
      <c r="V71" s="250"/>
      <c r="W71" s="250"/>
      <c r="X71" s="250"/>
      <c r="Y71" s="250"/>
      <c r="Z71" s="250"/>
      <c r="AA71" s="250"/>
      <c r="AB71" s="250"/>
      <c r="AC71" s="252"/>
      <c r="AD71" s="193"/>
    </row>
    <row r="72" spans="1:30" x14ac:dyDescent="0.2">
      <c r="A72" s="187" t="s">
        <v>344</v>
      </c>
      <c r="B72" s="251">
        <v>44.195486369999998</v>
      </c>
      <c r="C72" s="251">
        <v>-88.472237250000006</v>
      </c>
      <c r="D72" s="250">
        <v>5</v>
      </c>
      <c r="E72" s="250" t="s">
        <v>293</v>
      </c>
      <c r="F72" s="250" t="s">
        <v>277</v>
      </c>
      <c r="G72" s="250">
        <v>1</v>
      </c>
      <c r="H72" s="250">
        <v>1</v>
      </c>
      <c r="I72" s="250"/>
      <c r="J72" s="250"/>
      <c r="K72" s="250"/>
      <c r="L72" s="250"/>
      <c r="M72" s="250"/>
      <c r="N72" s="250">
        <v>1</v>
      </c>
      <c r="O72" s="250"/>
      <c r="P72" s="250"/>
      <c r="Q72" s="250"/>
      <c r="R72" s="250"/>
      <c r="S72" s="250"/>
      <c r="T72" s="250"/>
      <c r="U72" s="250"/>
      <c r="V72" s="250"/>
      <c r="W72" s="250"/>
      <c r="X72" s="250"/>
      <c r="Y72" s="250"/>
      <c r="Z72" s="250"/>
      <c r="AA72" s="250"/>
      <c r="AB72" s="250"/>
      <c r="AC72" s="252"/>
      <c r="AD72" s="193"/>
    </row>
    <row r="73" spans="1:30" x14ac:dyDescent="0.2">
      <c r="A73" s="187" t="s">
        <v>345</v>
      </c>
      <c r="B73" s="251">
        <v>44.195471640000001</v>
      </c>
      <c r="C73" s="251">
        <v>-88.47113641</v>
      </c>
      <c r="D73" s="250">
        <v>7</v>
      </c>
      <c r="E73" s="250" t="s">
        <v>284</v>
      </c>
      <c r="F73" s="250" t="s">
        <v>277</v>
      </c>
      <c r="G73" s="250">
        <v>2</v>
      </c>
      <c r="H73" s="250">
        <v>3</v>
      </c>
      <c r="I73" s="250">
        <v>2</v>
      </c>
      <c r="J73" s="250"/>
      <c r="K73" s="250">
        <v>1</v>
      </c>
      <c r="L73" s="250"/>
      <c r="M73" s="250"/>
      <c r="N73" s="250">
        <v>2</v>
      </c>
      <c r="O73" s="250"/>
      <c r="P73" s="250"/>
      <c r="Q73" s="250"/>
      <c r="R73" s="250"/>
      <c r="S73" s="250"/>
      <c r="T73" s="250"/>
      <c r="U73" s="250"/>
      <c r="V73" s="250"/>
      <c r="W73" s="250"/>
      <c r="X73" s="250"/>
      <c r="Y73" s="250"/>
      <c r="Z73" s="250"/>
      <c r="AA73" s="250"/>
      <c r="AB73" s="250"/>
      <c r="AC73" s="252"/>
      <c r="AD73" s="193"/>
    </row>
    <row r="74" spans="1:30" x14ac:dyDescent="0.2">
      <c r="A74" s="187" t="s">
        <v>346</v>
      </c>
      <c r="B74" s="251">
        <v>44.195456900000003</v>
      </c>
      <c r="C74" s="251">
        <v>-88.470035569999993</v>
      </c>
      <c r="D74" s="250">
        <v>6</v>
      </c>
      <c r="E74" s="250" t="s">
        <v>284</v>
      </c>
      <c r="F74" s="250" t="s">
        <v>277</v>
      </c>
      <c r="G74" s="250">
        <v>3</v>
      </c>
      <c r="H74" s="250">
        <v>5</v>
      </c>
      <c r="I74" s="250"/>
      <c r="J74" s="250"/>
      <c r="K74" s="250">
        <v>3</v>
      </c>
      <c r="L74" s="250"/>
      <c r="M74" s="250"/>
      <c r="N74" s="250">
        <v>1</v>
      </c>
      <c r="O74" s="250"/>
      <c r="P74" s="250"/>
      <c r="Q74" s="250">
        <v>1</v>
      </c>
      <c r="R74" s="250"/>
      <c r="S74" s="250"/>
      <c r="T74" s="250"/>
      <c r="U74" s="250"/>
      <c r="V74" s="250"/>
      <c r="W74" s="250"/>
      <c r="X74" s="250"/>
      <c r="Y74" s="250">
        <v>1</v>
      </c>
      <c r="Z74" s="250"/>
      <c r="AA74" s="250"/>
      <c r="AB74" s="250"/>
      <c r="AC74" s="252"/>
      <c r="AD74" s="193"/>
    </row>
    <row r="75" spans="1:30" x14ac:dyDescent="0.2">
      <c r="A75" s="187" t="s">
        <v>347</v>
      </c>
      <c r="B75" s="251">
        <v>44.195442149999998</v>
      </c>
      <c r="C75" s="251">
        <v>-88.468934730000001</v>
      </c>
      <c r="D75" s="250">
        <v>6</v>
      </c>
      <c r="E75" s="250" t="s">
        <v>284</v>
      </c>
      <c r="F75" s="250" t="s">
        <v>277</v>
      </c>
      <c r="G75" s="250">
        <v>3</v>
      </c>
      <c r="H75" s="250">
        <v>5</v>
      </c>
      <c r="I75" s="250">
        <v>1</v>
      </c>
      <c r="J75" s="250"/>
      <c r="K75" s="250">
        <v>3</v>
      </c>
      <c r="L75" s="250"/>
      <c r="M75" s="250"/>
      <c r="N75" s="250">
        <v>2</v>
      </c>
      <c r="O75" s="250"/>
      <c r="P75" s="250"/>
      <c r="Q75" s="250"/>
      <c r="R75" s="250"/>
      <c r="S75" s="250"/>
      <c r="T75" s="250"/>
      <c r="U75" s="250"/>
      <c r="V75" s="250"/>
      <c r="W75" s="250"/>
      <c r="X75" s="250"/>
      <c r="Y75" s="250"/>
      <c r="Z75" s="250"/>
      <c r="AA75" s="250"/>
      <c r="AB75" s="250"/>
      <c r="AC75" s="252"/>
      <c r="AD75" s="193"/>
    </row>
    <row r="76" spans="1:30" x14ac:dyDescent="0.2">
      <c r="A76" s="187" t="s">
        <v>348</v>
      </c>
      <c r="B76" s="251">
        <v>44.195427389999999</v>
      </c>
      <c r="C76" s="251">
        <v>-88.467833889999994</v>
      </c>
      <c r="D76" s="250">
        <v>5.75</v>
      </c>
      <c r="E76" s="250" t="s">
        <v>284</v>
      </c>
      <c r="F76" s="250" t="s">
        <v>277</v>
      </c>
      <c r="G76" s="250">
        <v>3</v>
      </c>
      <c r="H76" s="250">
        <v>5</v>
      </c>
      <c r="I76" s="250">
        <v>2</v>
      </c>
      <c r="J76" s="250"/>
      <c r="K76" s="250">
        <v>3</v>
      </c>
      <c r="L76" s="250"/>
      <c r="M76" s="250"/>
      <c r="N76" s="250">
        <v>2</v>
      </c>
      <c r="O76" s="250"/>
      <c r="P76" s="250"/>
      <c r="Q76" s="250">
        <v>1</v>
      </c>
      <c r="R76" s="250"/>
      <c r="S76" s="250">
        <v>3</v>
      </c>
      <c r="T76" s="250"/>
      <c r="U76" s="250"/>
      <c r="V76" s="250"/>
      <c r="W76" s="250"/>
      <c r="X76" s="250"/>
      <c r="Y76" s="250"/>
      <c r="Z76" s="250"/>
      <c r="AA76" s="250"/>
      <c r="AB76" s="250"/>
      <c r="AC76" s="252"/>
      <c r="AD76" s="193"/>
    </row>
    <row r="77" spans="1:30" x14ac:dyDescent="0.2">
      <c r="A77" s="187" t="s">
        <v>349</v>
      </c>
      <c r="B77" s="251">
        <v>44.195412609999998</v>
      </c>
      <c r="C77" s="251">
        <v>-88.466733050000002</v>
      </c>
      <c r="D77" s="250">
        <v>5.5</v>
      </c>
      <c r="E77" s="250" t="s">
        <v>284</v>
      </c>
      <c r="F77" s="250" t="s">
        <v>277</v>
      </c>
      <c r="G77" s="250">
        <v>3</v>
      </c>
      <c r="H77" s="250">
        <v>5</v>
      </c>
      <c r="I77" s="250">
        <v>1</v>
      </c>
      <c r="J77" s="250"/>
      <c r="K77" s="250">
        <v>3</v>
      </c>
      <c r="L77" s="250"/>
      <c r="M77" s="250"/>
      <c r="N77" s="250"/>
      <c r="O77" s="250"/>
      <c r="P77" s="250"/>
      <c r="Q77" s="250">
        <v>1</v>
      </c>
      <c r="R77" s="250"/>
      <c r="S77" s="250">
        <v>1</v>
      </c>
      <c r="T77" s="250"/>
      <c r="U77" s="250"/>
      <c r="V77" s="250"/>
      <c r="W77" s="250"/>
      <c r="X77" s="250"/>
      <c r="Y77" s="250"/>
      <c r="Z77" s="250"/>
      <c r="AA77" s="250"/>
      <c r="AB77" s="250"/>
      <c r="AC77" s="252"/>
      <c r="AD77" s="193"/>
    </row>
    <row r="78" spans="1:30" x14ac:dyDescent="0.2">
      <c r="A78" s="187" t="s">
        <v>350</v>
      </c>
      <c r="B78" s="251">
        <v>44.195397829999997</v>
      </c>
      <c r="C78" s="251">
        <v>-88.465632209999995</v>
      </c>
      <c r="D78" s="250">
        <v>5.5</v>
      </c>
      <c r="E78" s="250" t="s">
        <v>293</v>
      </c>
      <c r="F78" s="250" t="s">
        <v>277</v>
      </c>
      <c r="G78" s="250">
        <v>1</v>
      </c>
      <c r="H78" s="250">
        <v>3</v>
      </c>
      <c r="I78" s="250"/>
      <c r="J78" s="250"/>
      <c r="K78" s="250">
        <v>1</v>
      </c>
      <c r="L78" s="250"/>
      <c r="M78" s="250"/>
      <c r="N78" s="250">
        <v>1</v>
      </c>
      <c r="O78" s="250"/>
      <c r="P78" s="250"/>
      <c r="Q78" s="250">
        <v>1</v>
      </c>
      <c r="R78" s="250"/>
      <c r="S78" s="250"/>
      <c r="T78" s="250"/>
      <c r="U78" s="250"/>
      <c r="V78" s="250"/>
      <c r="W78" s="250"/>
      <c r="X78" s="250"/>
      <c r="Y78" s="250"/>
      <c r="Z78" s="250"/>
      <c r="AA78" s="250"/>
      <c r="AB78" s="250"/>
      <c r="AC78" s="252"/>
      <c r="AD78" s="193"/>
    </row>
    <row r="79" spans="1:30" x14ac:dyDescent="0.2">
      <c r="A79" s="187" t="s">
        <v>351</v>
      </c>
      <c r="B79" s="251">
        <v>44.195383040000003</v>
      </c>
      <c r="C79" s="251">
        <v>-88.464531379999997</v>
      </c>
      <c r="D79" s="250">
        <v>5.5</v>
      </c>
      <c r="E79" s="250" t="s">
        <v>284</v>
      </c>
      <c r="F79" s="250" t="s">
        <v>277</v>
      </c>
      <c r="G79" s="250">
        <v>3</v>
      </c>
      <c r="H79" s="250">
        <v>5</v>
      </c>
      <c r="I79" s="250"/>
      <c r="J79" s="250"/>
      <c r="K79" s="250">
        <v>3</v>
      </c>
      <c r="L79" s="250" t="s">
        <v>278</v>
      </c>
      <c r="M79" s="250"/>
      <c r="N79" s="250">
        <v>2</v>
      </c>
      <c r="O79" s="250" t="s">
        <v>278</v>
      </c>
      <c r="P79" s="250"/>
      <c r="Q79" s="250"/>
      <c r="R79" s="250"/>
      <c r="S79" s="250">
        <v>1</v>
      </c>
      <c r="T79" s="250"/>
      <c r="U79" s="250"/>
      <c r="V79" s="250"/>
      <c r="W79" s="250"/>
      <c r="X79" s="250"/>
      <c r="Y79" s="250"/>
      <c r="Z79" s="250"/>
      <c r="AA79" s="250"/>
      <c r="AB79" s="250"/>
      <c r="AC79" s="252"/>
      <c r="AD79" s="193"/>
    </row>
    <row r="80" spans="1:30" x14ac:dyDescent="0.2">
      <c r="A80" s="187" t="s">
        <v>352</v>
      </c>
      <c r="B80" s="251">
        <v>44.196278370000002</v>
      </c>
      <c r="C80" s="251">
        <v>-88.472216779999997</v>
      </c>
      <c r="D80" s="250">
        <v>5.5</v>
      </c>
      <c r="E80" s="250" t="s">
        <v>276</v>
      </c>
      <c r="F80" s="250" t="s">
        <v>277</v>
      </c>
      <c r="G80" s="250">
        <v>1</v>
      </c>
      <c r="H80" s="250">
        <v>1</v>
      </c>
      <c r="I80" s="250">
        <v>1</v>
      </c>
      <c r="J80" s="250"/>
      <c r="K80" s="250">
        <v>1</v>
      </c>
      <c r="L80" s="250"/>
      <c r="M80" s="250"/>
      <c r="N80" s="250"/>
      <c r="O80" s="250"/>
      <c r="P80" s="250"/>
      <c r="Q80" s="250"/>
      <c r="R80" s="250"/>
      <c r="S80" s="250"/>
      <c r="T80" s="250"/>
      <c r="U80" s="250"/>
      <c r="V80" s="250"/>
      <c r="W80" s="250"/>
      <c r="X80" s="250"/>
      <c r="Y80" s="250"/>
      <c r="Z80" s="250"/>
      <c r="AA80" s="250"/>
      <c r="AB80" s="250"/>
      <c r="AC80" s="252"/>
      <c r="AD80" s="193"/>
    </row>
    <row r="81" spans="1:30" x14ac:dyDescent="0.2">
      <c r="A81" s="187" t="s">
        <v>353</v>
      </c>
      <c r="B81" s="251">
        <v>44.196263639999998</v>
      </c>
      <c r="C81" s="251">
        <v>-88.471115920000003</v>
      </c>
      <c r="D81" s="250">
        <v>6.75</v>
      </c>
      <c r="E81" s="250" t="s">
        <v>284</v>
      </c>
      <c r="F81" s="250" t="s">
        <v>277</v>
      </c>
      <c r="G81" s="250">
        <v>2</v>
      </c>
      <c r="H81" s="250">
        <v>3</v>
      </c>
      <c r="I81" s="250"/>
      <c r="J81" s="250"/>
      <c r="K81" s="250">
        <v>2</v>
      </c>
      <c r="L81" s="250"/>
      <c r="M81" s="250"/>
      <c r="N81" s="250">
        <v>1</v>
      </c>
      <c r="O81" s="250"/>
      <c r="P81" s="250"/>
      <c r="Q81" s="250"/>
      <c r="R81" s="250"/>
      <c r="S81" s="250"/>
      <c r="T81" s="250"/>
      <c r="U81" s="250"/>
      <c r="V81" s="250"/>
      <c r="W81" s="250"/>
      <c r="X81" s="250"/>
      <c r="Y81" s="250"/>
      <c r="Z81" s="250"/>
      <c r="AA81" s="250"/>
      <c r="AB81" s="250"/>
      <c r="AC81" s="252"/>
      <c r="AD81" s="193"/>
    </row>
    <row r="82" spans="1:30" x14ac:dyDescent="0.2">
      <c r="A82" s="187" t="s">
        <v>354</v>
      </c>
      <c r="B82" s="251">
        <v>44.196248900000001</v>
      </c>
      <c r="C82" s="251">
        <v>-88.470015070000002</v>
      </c>
      <c r="D82" s="250">
        <v>6.25</v>
      </c>
      <c r="E82" s="250" t="s">
        <v>284</v>
      </c>
      <c r="F82" s="250" t="s">
        <v>277</v>
      </c>
      <c r="G82" s="250">
        <v>3</v>
      </c>
      <c r="H82" s="250">
        <v>5</v>
      </c>
      <c r="I82" s="250"/>
      <c r="J82" s="250"/>
      <c r="K82" s="250">
        <v>3</v>
      </c>
      <c r="L82" s="250"/>
      <c r="M82" s="250"/>
      <c r="N82" s="250">
        <v>1</v>
      </c>
      <c r="O82" s="250">
        <v>2</v>
      </c>
      <c r="P82" s="250"/>
      <c r="Q82" s="250">
        <v>1</v>
      </c>
      <c r="R82" s="250"/>
      <c r="S82" s="250"/>
      <c r="T82" s="250"/>
      <c r="U82" s="250"/>
      <c r="V82" s="250"/>
      <c r="W82" s="250"/>
      <c r="X82" s="250"/>
      <c r="Y82" s="250"/>
      <c r="Z82" s="250"/>
      <c r="AA82" s="250"/>
      <c r="AB82" s="250"/>
      <c r="AC82" s="252"/>
      <c r="AD82" s="193"/>
    </row>
    <row r="83" spans="1:30" x14ac:dyDescent="0.2">
      <c r="A83" s="187" t="s">
        <v>355</v>
      </c>
      <c r="B83" s="251">
        <v>44.196234150000002</v>
      </c>
      <c r="C83" s="251">
        <v>-88.468914209999994</v>
      </c>
      <c r="D83" s="250">
        <v>6</v>
      </c>
      <c r="E83" s="250" t="s">
        <v>284</v>
      </c>
      <c r="F83" s="250" t="s">
        <v>277</v>
      </c>
      <c r="G83" s="250">
        <v>3</v>
      </c>
      <c r="H83" s="250">
        <v>4</v>
      </c>
      <c r="I83" s="250">
        <v>1</v>
      </c>
      <c r="J83" s="250"/>
      <c r="K83" s="250">
        <v>3</v>
      </c>
      <c r="L83" s="250"/>
      <c r="M83" s="250"/>
      <c r="N83" s="250">
        <v>3</v>
      </c>
      <c r="O83" s="250">
        <v>2</v>
      </c>
      <c r="P83" s="250"/>
      <c r="Q83" s="250">
        <v>1</v>
      </c>
      <c r="R83" s="250"/>
      <c r="S83" s="250"/>
      <c r="T83" s="250"/>
      <c r="U83" s="250"/>
      <c r="V83" s="250"/>
      <c r="W83" s="250"/>
      <c r="X83" s="250"/>
      <c r="Y83" s="250"/>
      <c r="Z83" s="250"/>
      <c r="AA83" s="250"/>
      <c r="AB83" s="250"/>
      <c r="AC83" s="252"/>
      <c r="AD83" s="193"/>
    </row>
    <row r="84" spans="1:30" x14ac:dyDescent="0.2">
      <c r="A84" s="187" t="s">
        <v>356</v>
      </c>
      <c r="B84" s="251">
        <v>44.196219390000003</v>
      </c>
      <c r="C84" s="251">
        <v>-88.467813359999994</v>
      </c>
      <c r="D84" s="250">
        <v>5.75</v>
      </c>
      <c r="E84" s="250" t="s">
        <v>284</v>
      </c>
      <c r="F84" s="250" t="s">
        <v>277</v>
      </c>
      <c r="G84" s="250">
        <v>2</v>
      </c>
      <c r="H84" s="250">
        <v>3</v>
      </c>
      <c r="I84" s="250"/>
      <c r="J84" s="250"/>
      <c r="K84" s="250">
        <v>2</v>
      </c>
      <c r="L84" s="250"/>
      <c r="M84" s="250"/>
      <c r="N84" s="250">
        <v>1</v>
      </c>
      <c r="O84" s="250">
        <v>2</v>
      </c>
      <c r="P84" s="250"/>
      <c r="Q84" s="250"/>
      <c r="R84" s="250"/>
      <c r="S84" s="250"/>
      <c r="T84" s="250"/>
      <c r="U84" s="250"/>
      <c r="V84" s="250"/>
      <c r="W84" s="250"/>
      <c r="X84" s="250"/>
      <c r="Y84" s="250"/>
      <c r="Z84" s="250"/>
      <c r="AA84" s="250"/>
      <c r="AB84" s="250"/>
      <c r="AC84" s="252"/>
      <c r="AD84" s="193"/>
    </row>
    <row r="85" spans="1:30" x14ac:dyDescent="0.2">
      <c r="A85" s="187" t="s">
        <v>357</v>
      </c>
      <c r="B85" s="251">
        <v>44.196204610000002</v>
      </c>
      <c r="C85" s="251">
        <v>-88.466712509999994</v>
      </c>
      <c r="D85" s="250">
        <v>5.75</v>
      </c>
      <c r="E85" s="250" t="s">
        <v>293</v>
      </c>
      <c r="F85" s="250" t="s">
        <v>277</v>
      </c>
      <c r="G85" s="250">
        <v>1</v>
      </c>
      <c r="H85" s="250">
        <v>3</v>
      </c>
      <c r="I85" s="250"/>
      <c r="J85" s="250"/>
      <c r="K85" s="250">
        <v>1</v>
      </c>
      <c r="L85" s="250"/>
      <c r="M85" s="250"/>
      <c r="N85" s="250"/>
      <c r="O85" s="250"/>
      <c r="P85" s="250"/>
      <c r="Q85" s="250"/>
      <c r="R85" s="250"/>
      <c r="S85" s="250"/>
      <c r="T85" s="250"/>
      <c r="U85" s="250"/>
      <c r="V85" s="250"/>
      <c r="W85" s="250"/>
      <c r="X85" s="250"/>
      <c r="Y85" s="250"/>
      <c r="Z85" s="250"/>
      <c r="AA85" s="250"/>
      <c r="AB85" s="250"/>
      <c r="AC85" s="252"/>
      <c r="AD85" s="193"/>
    </row>
    <row r="86" spans="1:30" x14ac:dyDescent="0.2">
      <c r="A86" s="187" t="s">
        <v>358</v>
      </c>
      <c r="B86" s="251">
        <v>44.196189830000002</v>
      </c>
      <c r="C86" s="251">
        <v>-88.465611659999993</v>
      </c>
      <c r="D86" s="250">
        <v>5</v>
      </c>
      <c r="E86" s="250" t="s">
        <v>284</v>
      </c>
      <c r="F86" s="250" t="s">
        <v>277</v>
      </c>
      <c r="G86" s="250">
        <v>3</v>
      </c>
      <c r="H86" s="250">
        <v>5</v>
      </c>
      <c r="I86" s="250">
        <v>1</v>
      </c>
      <c r="J86" s="250"/>
      <c r="K86" s="250">
        <v>3</v>
      </c>
      <c r="L86" s="250">
        <v>1</v>
      </c>
      <c r="M86" s="250">
        <v>1</v>
      </c>
      <c r="N86" s="250">
        <v>2</v>
      </c>
      <c r="O86" s="250">
        <v>2</v>
      </c>
      <c r="P86" s="250"/>
      <c r="Q86" s="250">
        <v>1</v>
      </c>
      <c r="R86" s="250"/>
      <c r="S86" s="250">
        <v>3</v>
      </c>
      <c r="T86" s="250"/>
      <c r="U86" s="250"/>
      <c r="V86" s="250"/>
      <c r="W86" s="250"/>
      <c r="X86" s="250"/>
      <c r="Y86" s="250"/>
      <c r="Z86" s="250"/>
      <c r="AA86" s="250">
        <v>1</v>
      </c>
      <c r="AB86" s="250"/>
      <c r="AC86" s="252"/>
      <c r="AD86" s="193"/>
    </row>
    <row r="87" spans="1:30" x14ac:dyDescent="0.2">
      <c r="A87" s="187" t="s">
        <v>359</v>
      </c>
      <c r="B87" s="251">
        <v>44.196175029999999</v>
      </c>
      <c r="C87" s="251">
        <v>-88.464510809999993</v>
      </c>
      <c r="D87" s="250">
        <v>5.5</v>
      </c>
      <c r="E87" s="250" t="s">
        <v>293</v>
      </c>
      <c r="F87" s="250" t="s">
        <v>277</v>
      </c>
      <c r="G87" s="250"/>
      <c r="H87" s="250">
        <v>0</v>
      </c>
      <c r="I87" s="250"/>
      <c r="J87" s="250"/>
      <c r="K87" s="250"/>
      <c r="L87" s="250"/>
      <c r="M87" s="250"/>
      <c r="N87" s="250"/>
      <c r="O87" s="250"/>
      <c r="P87" s="250"/>
      <c r="Q87" s="250"/>
      <c r="R87" s="250"/>
      <c r="S87" s="250"/>
      <c r="T87" s="250"/>
      <c r="U87" s="250"/>
      <c r="V87" s="250"/>
      <c r="W87" s="250"/>
      <c r="X87" s="250"/>
      <c r="Y87" s="250"/>
      <c r="Z87" s="250"/>
      <c r="AA87" s="250"/>
      <c r="AB87" s="250"/>
      <c r="AC87" s="252"/>
      <c r="AD87" s="193"/>
    </row>
    <row r="88" spans="1:30" x14ac:dyDescent="0.2">
      <c r="A88" s="187" t="s">
        <v>360</v>
      </c>
      <c r="B88" s="251">
        <v>44.197070369999999</v>
      </c>
      <c r="C88" s="251">
        <v>-88.472196310000001</v>
      </c>
      <c r="D88" s="250">
        <v>5</v>
      </c>
      <c r="E88" s="250" t="s">
        <v>276</v>
      </c>
      <c r="F88" s="250" t="s">
        <v>277</v>
      </c>
      <c r="G88" s="250"/>
      <c r="H88" s="250">
        <v>0</v>
      </c>
      <c r="I88" s="250" t="s">
        <v>278</v>
      </c>
      <c r="J88" s="250"/>
      <c r="K88" s="250"/>
      <c r="L88" s="250" t="s">
        <v>278</v>
      </c>
      <c r="M88" s="250" t="s">
        <v>278</v>
      </c>
      <c r="N88" s="250"/>
      <c r="O88" s="250"/>
      <c r="P88" s="250"/>
      <c r="Q88" s="250"/>
      <c r="R88" s="250"/>
      <c r="S88" s="250"/>
      <c r="T88" s="250"/>
      <c r="U88" s="250"/>
      <c r="V88" s="250"/>
      <c r="W88" s="250"/>
      <c r="X88" s="250"/>
      <c r="Y88" s="250"/>
      <c r="Z88" s="250"/>
      <c r="AA88" s="250"/>
      <c r="AB88" s="250"/>
      <c r="AC88" s="252"/>
      <c r="AD88" s="193"/>
    </row>
    <row r="89" spans="1:30" x14ac:dyDescent="0.2">
      <c r="A89" s="187" t="s">
        <v>361</v>
      </c>
      <c r="B89" s="251">
        <v>44.197055640000002</v>
      </c>
      <c r="C89" s="251">
        <v>-88.471095439999999</v>
      </c>
      <c r="D89" s="250">
        <v>5.5</v>
      </c>
      <c r="E89" s="250" t="s">
        <v>284</v>
      </c>
      <c r="F89" s="250" t="s">
        <v>277</v>
      </c>
      <c r="G89" s="250">
        <v>1</v>
      </c>
      <c r="H89" s="250">
        <v>2</v>
      </c>
      <c r="I89" s="250"/>
      <c r="J89" s="250"/>
      <c r="K89" s="250">
        <v>1</v>
      </c>
      <c r="L89" s="250"/>
      <c r="M89" s="250"/>
      <c r="N89" s="250">
        <v>1</v>
      </c>
      <c r="O89" s="250"/>
      <c r="P89" s="250"/>
      <c r="Q89" s="250"/>
      <c r="R89" s="250"/>
      <c r="S89" s="250"/>
      <c r="T89" s="250"/>
      <c r="U89" s="250"/>
      <c r="V89" s="250"/>
      <c r="W89" s="250"/>
      <c r="X89" s="250"/>
      <c r="Y89" s="250"/>
      <c r="Z89" s="250"/>
      <c r="AA89" s="250"/>
      <c r="AB89" s="250"/>
      <c r="AC89" s="252"/>
      <c r="AD89" s="193"/>
    </row>
    <row r="90" spans="1:30" x14ac:dyDescent="0.2">
      <c r="A90" s="187" t="s">
        <v>362</v>
      </c>
      <c r="B90" s="251">
        <v>44.197040899999998</v>
      </c>
      <c r="C90" s="251">
        <v>-88.469994569999997</v>
      </c>
      <c r="D90" s="250">
        <v>6.5</v>
      </c>
      <c r="E90" s="250" t="s">
        <v>284</v>
      </c>
      <c r="F90" s="250" t="s">
        <v>277</v>
      </c>
      <c r="G90" s="250">
        <v>3</v>
      </c>
      <c r="H90" s="250">
        <v>4</v>
      </c>
      <c r="I90" s="250"/>
      <c r="J90" s="250"/>
      <c r="K90" s="250">
        <v>2</v>
      </c>
      <c r="L90" s="250"/>
      <c r="M90" s="250"/>
      <c r="N90" s="250">
        <v>3</v>
      </c>
      <c r="O90" s="250"/>
      <c r="P90" s="250"/>
      <c r="Q90" s="250"/>
      <c r="R90" s="250"/>
      <c r="S90" s="250"/>
      <c r="T90" s="250"/>
      <c r="U90" s="250"/>
      <c r="V90" s="250"/>
      <c r="W90" s="250"/>
      <c r="X90" s="250"/>
      <c r="Y90" s="250"/>
      <c r="Z90" s="250"/>
      <c r="AA90" s="250"/>
      <c r="AB90" s="250"/>
      <c r="AC90" s="252"/>
      <c r="AD90" s="193"/>
    </row>
    <row r="91" spans="1:30" x14ac:dyDescent="0.2">
      <c r="A91" s="187" t="s">
        <v>363</v>
      </c>
      <c r="B91" s="251">
        <v>44.197026149999999</v>
      </c>
      <c r="C91" s="251">
        <v>-88.468893699999995</v>
      </c>
      <c r="D91" s="250">
        <v>6</v>
      </c>
      <c r="E91" s="250" t="s">
        <v>284</v>
      </c>
      <c r="F91" s="250" t="s">
        <v>277</v>
      </c>
      <c r="G91" s="250">
        <v>3</v>
      </c>
      <c r="H91" s="250">
        <v>5</v>
      </c>
      <c r="I91" s="250"/>
      <c r="J91" s="250"/>
      <c r="K91" s="250">
        <v>1</v>
      </c>
      <c r="L91" s="250"/>
      <c r="M91" s="250"/>
      <c r="N91" s="250"/>
      <c r="O91" s="250">
        <v>3</v>
      </c>
      <c r="P91" s="250"/>
      <c r="Q91" s="250"/>
      <c r="R91" s="250"/>
      <c r="S91" s="250"/>
      <c r="T91" s="250"/>
      <c r="U91" s="250"/>
      <c r="V91" s="250"/>
      <c r="W91" s="250"/>
      <c r="X91" s="250"/>
      <c r="Y91" s="250"/>
      <c r="Z91" s="250"/>
      <c r="AA91" s="250"/>
      <c r="AB91" s="250"/>
      <c r="AC91" s="252"/>
      <c r="AD91" s="193"/>
    </row>
    <row r="92" spans="1:30" x14ac:dyDescent="0.2">
      <c r="A92" s="187" t="s">
        <v>364</v>
      </c>
      <c r="B92" s="251">
        <v>44.197011379999999</v>
      </c>
      <c r="C92" s="251">
        <v>-88.467792829999993</v>
      </c>
      <c r="D92" s="250">
        <v>6</v>
      </c>
      <c r="E92" s="250" t="s">
        <v>284</v>
      </c>
      <c r="F92" s="250" t="s">
        <v>277</v>
      </c>
      <c r="G92" s="250">
        <v>1</v>
      </c>
      <c r="H92" s="250">
        <v>2</v>
      </c>
      <c r="I92" s="250"/>
      <c r="J92" s="250"/>
      <c r="K92" s="250"/>
      <c r="L92" s="250"/>
      <c r="M92" s="250"/>
      <c r="N92" s="250"/>
      <c r="O92" s="250">
        <v>1</v>
      </c>
      <c r="P92" s="250"/>
      <c r="Q92" s="250"/>
      <c r="R92" s="250"/>
      <c r="S92" s="250"/>
      <c r="T92" s="250"/>
      <c r="U92" s="250"/>
      <c r="V92" s="250"/>
      <c r="W92" s="250"/>
      <c r="X92" s="250"/>
      <c r="Y92" s="250"/>
      <c r="Z92" s="250"/>
      <c r="AA92" s="250"/>
      <c r="AB92" s="250"/>
      <c r="AC92" s="252"/>
      <c r="AD92" s="193"/>
    </row>
    <row r="93" spans="1:30" x14ac:dyDescent="0.2">
      <c r="A93" s="187" t="s">
        <v>365</v>
      </c>
      <c r="B93" s="251">
        <v>44.196996609999999</v>
      </c>
      <c r="C93" s="251">
        <v>-88.466691969999999</v>
      </c>
      <c r="D93" s="250">
        <v>6.25</v>
      </c>
      <c r="E93" s="250" t="s">
        <v>276</v>
      </c>
      <c r="F93" s="250" t="s">
        <v>277</v>
      </c>
      <c r="G93" s="250">
        <v>1</v>
      </c>
      <c r="H93" s="250">
        <v>2</v>
      </c>
      <c r="I93" s="250"/>
      <c r="J93" s="250"/>
      <c r="K93" s="250"/>
      <c r="L93" s="250"/>
      <c r="M93" s="250"/>
      <c r="N93" s="250"/>
      <c r="O93" s="250"/>
      <c r="P93" s="250"/>
      <c r="Q93" s="250">
        <v>1</v>
      </c>
      <c r="R93" s="250"/>
      <c r="S93" s="250"/>
      <c r="T93" s="250"/>
      <c r="U93" s="250"/>
      <c r="V93" s="250"/>
      <c r="W93" s="250"/>
      <c r="X93" s="250"/>
      <c r="Y93" s="250"/>
      <c r="Z93" s="250"/>
      <c r="AA93" s="250"/>
      <c r="AB93" s="250"/>
      <c r="AC93" s="252"/>
      <c r="AD93" s="193"/>
    </row>
    <row r="94" spans="1:30" x14ac:dyDescent="0.2">
      <c r="A94" s="187" t="s">
        <v>366</v>
      </c>
      <c r="B94" s="251">
        <v>44.196981829999999</v>
      </c>
      <c r="C94" s="251">
        <v>-88.465591099999997</v>
      </c>
      <c r="D94" s="250">
        <v>6</v>
      </c>
      <c r="E94" s="250" t="s">
        <v>293</v>
      </c>
      <c r="F94" s="250" t="s">
        <v>277</v>
      </c>
      <c r="G94" s="250">
        <v>1</v>
      </c>
      <c r="H94" s="250">
        <v>4</v>
      </c>
      <c r="I94" s="250">
        <v>1</v>
      </c>
      <c r="J94" s="250"/>
      <c r="K94" s="250"/>
      <c r="L94" s="250"/>
      <c r="M94" s="250">
        <v>1</v>
      </c>
      <c r="N94" s="250"/>
      <c r="O94" s="250"/>
      <c r="P94" s="250"/>
      <c r="Q94" s="250"/>
      <c r="R94" s="250"/>
      <c r="S94" s="250">
        <v>1</v>
      </c>
      <c r="T94" s="250"/>
      <c r="U94" s="250"/>
      <c r="V94" s="250"/>
      <c r="W94" s="250"/>
      <c r="X94" s="250"/>
      <c r="Y94" s="250"/>
      <c r="Z94" s="250"/>
      <c r="AA94" s="250"/>
      <c r="AB94" s="250"/>
      <c r="AC94" s="252"/>
      <c r="AD94" s="193"/>
    </row>
    <row r="95" spans="1:30" x14ac:dyDescent="0.2">
      <c r="A95" s="187" t="s">
        <v>367</v>
      </c>
      <c r="B95" s="251">
        <v>44.196967030000003</v>
      </c>
      <c r="C95" s="251">
        <v>-88.464490240000003</v>
      </c>
      <c r="D95" s="250">
        <v>4.5</v>
      </c>
      <c r="E95" s="250" t="s">
        <v>284</v>
      </c>
      <c r="F95" s="250" t="s">
        <v>277</v>
      </c>
      <c r="G95" s="250">
        <v>3</v>
      </c>
      <c r="H95" s="250">
        <v>5</v>
      </c>
      <c r="I95" s="250">
        <v>1</v>
      </c>
      <c r="J95" s="250"/>
      <c r="K95" s="250">
        <v>3</v>
      </c>
      <c r="L95" s="250" t="s">
        <v>278</v>
      </c>
      <c r="M95" s="250" t="s">
        <v>278</v>
      </c>
      <c r="N95" s="250">
        <v>2</v>
      </c>
      <c r="O95" s="250"/>
      <c r="P95" s="250"/>
      <c r="Q95" s="250">
        <v>1</v>
      </c>
      <c r="R95" s="250"/>
      <c r="S95" s="250"/>
      <c r="T95" s="250"/>
      <c r="U95" s="250"/>
      <c r="V95" s="250"/>
      <c r="W95" s="250"/>
      <c r="X95" s="250"/>
      <c r="Y95" s="250"/>
      <c r="Z95" s="250"/>
      <c r="AA95" s="250"/>
      <c r="AB95" s="250"/>
      <c r="AC95" s="252"/>
      <c r="AD95" s="193"/>
    </row>
    <row r="96" spans="1:30" x14ac:dyDescent="0.2">
      <c r="A96" s="187" t="s">
        <v>368</v>
      </c>
      <c r="B96" s="251">
        <v>44.196833400000003</v>
      </c>
      <c r="C96" s="251">
        <v>-88.454582490000007</v>
      </c>
      <c r="D96" s="250">
        <v>2</v>
      </c>
      <c r="E96" s="250" t="s">
        <v>276</v>
      </c>
      <c r="F96" s="250" t="s">
        <v>277</v>
      </c>
      <c r="G96" s="250"/>
      <c r="H96" s="250">
        <v>0</v>
      </c>
      <c r="I96" s="250"/>
      <c r="J96" s="250"/>
      <c r="K96" s="250"/>
      <c r="L96" s="250"/>
      <c r="M96" s="250"/>
      <c r="N96" s="250"/>
      <c r="O96" s="250"/>
      <c r="P96" s="250"/>
      <c r="Q96" s="250"/>
      <c r="R96" s="250"/>
      <c r="S96" s="250"/>
      <c r="T96" s="250"/>
      <c r="U96" s="250"/>
      <c r="V96" s="250"/>
      <c r="W96" s="250"/>
      <c r="X96" s="250"/>
      <c r="Y96" s="250"/>
      <c r="Z96" s="250"/>
      <c r="AA96" s="250"/>
      <c r="AB96" s="250"/>
      <c r="AC96" s="252"/>
      <c r="AD96" s="193"/>
    </row>
    <row r="97" spans="1:30" x14ac:dyDescent="0.2">
      <c r="A97" s="187" t="s">
        <v>369</v>
      </c>
      <c r="B97" s="251">
        <v>44.196818499999999</v>
      </c>
      <c r="C97" s="251">
        <v>-88.453481629999999</v>
      </c>
      <c r="D97" s="250">
        <v>2</v>
      </c>
      <c r="E97" s="250" t="s">
        <v>276</v>
      </c>
      <c r="F97" s="250" t="s">
        <v>277</v>
      </c>
      <c r="G97" s="250"/>
      <c r="H97" s="250">
        <v>0</v>
      </c>
      <c r="I97" s="250"/>
      <c r="J97" s="250"/>
      <c r="K97" s="250"/>
      <c r="L97" s="250"/>
      <c r="M97" s="250"/>
      <c r="N97" s="250"/>
      <c r="O97" s="250"/>
      <c r="P97" s="250"/>
      <c r="Q97" s="250"/>
      <c r="R97" s="250"/>
      <c r="S97" s="250"/>
      <c r="T97" s="250"/>
      <c r="U97" s="250"/>
      <c r="V97" s="250"/>
      <c r="W97" s="250"/>
      <c r="X97" s="250"/>
      <c r="Y97" s="250"/>
      <c r="Z97" s="250"/>
      <c r="AA97" s="250"/>
      <c r="AB97" s="250"/>
      <c r="AC97" s="252"/>
      <c r="AD97" s="193"/>
    </row>
    <row r="98" spans="1:30" x14ac:dyDescent="0.2">
      <c r="A98" s="187" t="s">
        <v>370</v>
      </c>
      <c r="B98" s="251">
        <v>44.196803590000002</v>
      </c>
      <c r="C98" s="251">
        <v>-88.452380770000005</v>
      </c>
      <c r="D98" s="250">
        <v>3</v>
      </c>
      <c r="E98" s="250" t="s">
        <v>276</v>
      </c>
      <c r="F98" s="250" t="s">
        <v>277</v>
      </c>
      <c r="G98" s="250"/>
      <c r="H98" s="250">
        <v>0</v>
      </c>
      <c r="I98" s="250"/>
      <c r="J98" s="250"/>
      <c r="K98" s="250"/>
      <c r="L98" s="250"/>
      <c r="M98" s="250"/>
      <c r="N98" s="250"/>
      <c r="O98" s="250"/>
      <c r="P98" s="250"/>
      <c r="Q98" s="250"/>
      <c r="R98" s="250"/>
      <c r="S98" s="250"/>
      <c r="T98" s="250"/>
      <c r="U98" s="250"/>
      <c r="V98" s="250"/>
      <c r="W98" s="250"/>
      <c r="X98" s="250"/>
      <c r="Y98" s="250"/>
      <c r="Z98" s="250"/>
      <c r="AA98" s="250"/>
      <c r="AB98" s="250"/>
      <c r="AC98" s="252"/>
      <c r="AD98" s="193"/>
    </row>
    <row r="99" spans="1:30" x14ac:dyDescent="0.2">
      <c r="A99" s="187" t="s">
        <v>371</v>
      </c>
      <c r="B99" s="251">
        <v>44.196788660000003</v>
      </c>
      <c r="C99" s="251">
        <v>-88.451279920000005</v>
      </c>
      <c r="D99" s="250">
        <v>2.5</v>
      </c>
      <c r="E99" s="250" t="s">
        <v>276</v>
      </c>
      <c r="F99" s="250" t="s">
        <v>277</v>
      </c>
      <c r="G99" s="250"/>
      <c r="H99" s="250">
        <v>0</v>
      </c>
      <c r="I99" s="250"/>
      <c r="J99" s="250"/>
      <c r="K99" s="250"/>
      <c r="L99" s="250"/>
      <c r="M99" s="250"/>
      <c r="N99" s="250"/>
      <c r="O99" s="250"/>
      <c r="P99" s="250"/>
      <c r="Q99" s="250"/>
      <c r="R99" s="250"/>
      <c r="S99" s="250"/>
      <c r="T99" s="250"/>
      <c r="U99" s="250"/>
      <c r="V99" s="250"/>
      <c r="W99" s="250"/>
      <c r="X99" s="250"/>
      <c r="Y99" s="250"/>
      <c r="Z99" s="250"/>
      <c r="AA99" s="250"/>
      <c r="AB99" s="250"/>
      <c r="AC99" s="252"/>
      <c r="AD99" s="193"/>
    </row>
    <row r="100" spans="1:30" x14ac:dyDescent="0.2">
      <c r="A100" s="187" t="s">
        <v>372</v>
      </c>
      <c r="B100" s="251">
        <v>44.196773729999997</v>
      </c>
      <c r="C100" s="251">
        <v>-88.450179059999996</v>
      </c>
      <c r="D100" s="250">
        <v>2.5</v>
      </c>
      <c r="E100" s="250" t="s">
        <v>276</v>
      </c>
      <c r="F100" s="250" t="s">
        <v>277</v>
      </c>
      <c r="G100" s="250">
        <v>3</v>
      </c>
      <c r="H100" s="250">
        <v>5</v>
      </c>
      <c r="I100" s="250"/>
      <c r="J100" s="250"/>
      <c r="K100" s="250">
        <v>1</v>
      </c>
      <c r="L100" s="250"/>
      <c r="M100" s="250"/>
      <c r="N100" s="250">
        <v>1</v>
      </c>
      <c r="O100" s="250">
        <v>2</v>
      </c>
      <c r="P100" s="250"/>
      <c r="Q100" s="250">
        <v>3</v>
      </c>
      <c r="R100" s="250"/>
      <c r="S100" s="250"/>
      <c r="T100" s="250"/>
      <c r="U100" s="250"/>
      <c r="V100" s="250"/>
      <c r="W100" s="250"/>
      <c r="X100" s="250"/>
      <c r="Y100" s="250"/>
      <c r="Z100" s="250"/>
      <c r="AA100" s="250"/>
      <c r="AB100" s="250"/>
      <c r="AC100" s="252"/>
      <c r="AD100" s="193"/>
    </row>
    <row r="101" spans="1:30" x14ac:dyDescent="0.2">
      <c r="A101" s="187" t="s">
        <v>373</v>
      </c>
      <c r="B101" s="251">
        <v>44.197847639999999</v>
      </c>
      <c r="C101" s="251">
        <v>-88.471074959999996</v>
      </c>
      <c r="D101" s="250">
        <v>7</v>
      </c>
      <c r="E101" s="250" t="s">
        <v>284</v>
      </c>
      <c r="F101" s="250" t="s">
        <v>277</v>
      </c>
      <c r="G101" s="250"/>
      <c r="H101" s="250">
        <v>0</v>
      </c>
      <c r="I101" s="250"/>
      <c r="J101" s="250"/>
      <c r="K101" s="250"/>
      <c r="L101" s="250"/>
      <c r="M101" s="250"/>
      <c r="N101" s="250"/>
      <c r="O101" s="250" t="s">
        <v>278</v>
      </c>
      <c r="P101" s="250"/>
      <c r="Q101" s="250"/>
      <c r="R101" s="250"/>
      <c r="S101" s="250"/>
      <c r="T101" s="250"/>
      <c r="U101" s="250"/>
      <c r="V101" s="250"/>
      <c r="W101" s="250"/>
      <c r="X101" s="250"/>
      <c r="Y101" s="250"/>
      <c r="Z101" s="250"/>
      <c r="AA101" s="250"/>
      <c r="AB101" s="250"/>
      <c r="AC101" s="252"/>
      <c r="AD101" s="193"/>
    </row>
    <row r="102" spans="1:30" x14ac:dyDescent="0.2">
      <c r="A102" s="187" t="s">
        <v>374</v>
      </c>
      <c r="B102" s="251">
        <v>44.197832900000002</v>
      </c>
      <c r="C102" s="251">
        <v>-88.469974070000006</v>
      </c>
      <c r="D102" s="250">
        <v>5.5</v>
      </c>
      <c r="E102" s="250" t="s">
        <v>284</v>
      </c>
      <c r="F102" s="250" t="s">
        <v>277</v>
      </c>
      <c r="G102" s="250"/>
      <c r="H102" s="250">
        <v>0</v>
      </c>
      <c r="I102" s="250"/>
      <c r="J102" s="250"/>
      <c r="K102" s="250"/>
      <c r="L102" s="250"/>
      <c r="M102" s="250"/>
      <c r="N102" s="250"/>
      <c r="O102" s="250"/>
      <c r="P102" s="250"/>
      <c r="Q102" s="250"/>
      <c r="R102" s="250"/>
      <c r="S102" s="250"/>
      <c r="T102" s="250"/>
      <c r="U102" s="250"/>
      <c r="V102" s="250"/>
      <c r="W102" s="250"/>
      <c r="X102" s="250"/>
      <c r="Y102" s="250"/>
      <c r="Z102" s="250"/>
      <c r="AA102" s="250"/>
      <c r="AB102" s="250"/>
      <c r="AC102" s="252"/>
      <c r="AD102" s="193"/>
    </row>
    <row r="103" spans="1:30" x14ac:dyDescent="0.2">
      <c r="A103" s="187" t="s">
        <v>375</v>
      </c>
      <c r="B103" s="251">
        <v>44.197818140000003</v>
      </c>
      <c r="C103" s="251">
        <v>-88.468873189999996</v>
      </c>
      <c r="D103" s="250">
        <v>6</v>
      </c>
      <c r="E103" s="250" t="s">
        <v>284</v>
      </c>
      <c r="F103" s="250" t="s">
        <v>277</v>
      </c>
      <c r="G103" s="250">
        <v>1</v>
      </c>
      <c r="H103" s="250">
        <v>2</v>
      </c>
      <c r="I103" s="250">
        <v>1</v>
      </c>
      <c r="J103" s="250"/>
      <c r="K103" s="250"/>
      <c r="L103" s="250"/>
      <c r="M103" s="250"/>
      <c r="N103" s="250">
        <v>1</v>
      </c>
      <c r="O103" s="250">
        <v>1</v>
      </c>
      <c r="P103" s="250"/>
      <c r="Q103" s="250"/>
      <c r="R103" s="250"/>
      <c r="S103" s="250"/>
      <c r="T103" s="250"/>
      <c r="U103" s="250"/>
      <c r="V103" s="250"/>
      <c r="W103" s="250"/>
      <c r="X103" s="250"/>
      <c r="Y103" s="250"/>
      <c r="Z103" s="250"/>
      <c r="AA103" s="250"/>
      <c r="AB103" s="250"/>
      <c r="AC103" s="252"/>
      <c r="AD103" s="193"/>
    </row>
    <row r="104" spans="1:30" x14ac:dyDescent="0.2">
      <c r="A104" s="187" t="s">
        <v>376</v>
      </c>
      <c r="B104" s="251">
        <v>44.197803380000003</v>
      </c>
      <c r="C104" s="251">
        <v>-88.467772310000001</v>
      </c>
      <c r="D104" s="250">
        <v>6</v>
      </c>
      <c r="E104" s="250" t="s">
        <v>293</v>
      </c>
      <c r="F104" s="250" t="s">
        <v>277</v>
      </c>
      <c r="G104" s="250">
        <v>1</v>
      </c>
      <c r="H104" s="250">
        <v>3</v>
      </c>
      <c r="I104" s="250"/>
      <c r="J104" s="250"/>
      <c r="K104" s="250">
        <v>1</v>
      </c>
      <c r="L104" s="250"/>
      <c r="M104" s="250"/>
      <c r="N104" s="250">
        <v>1</v>
      </c>
      <c r="O104" s="250"/>
      <c r="P104" s="250"/>
      <c r="Q104" s="250">
        <v>1</v>
      </c>
      <c r="R104" s="250"/>
      <c r="S104" s="250"/>
      <c r="T104" s="250"/>
      <c r="U104" s="250"/>
      <c r="V104" s="250"/>
      <c r="W104" s="250"/>
      <c r="X104" s="250"/>
      <c r="Y104" s="250"/>
      <c r="Z104" s="250"/>
      <c r="AA104" s="250"/>
      <c r="AB104" s="250"/>
      <c r="AC104" s="252"/>
      <c r="AD104" s="193"/>
    </row>
    <row r="105" spans="1:30" x14ac:dyDescent="0.2">
      <c r="A105" s="187" t="s">
        <v>377</v>
      </c>
      <c r="B105" s="251">
        <v>44.197788610000003</v>
      </c>
      <c r="C105" s="251">
        <v>-88.466671419999997</v>
      </c>
      <c r="D105" s="250">
        <v>4.75</v>
      </c>
      <c r="E105" s="250" t="s">
        <v>276</v>
      </c>
      <c r="F105" s="250" t="s">
        <v>277</v>
      </c>
      <c r="G105" s="250">
        <v>2</v>
      </c>
      <c r="H105" s="250">
        <v>5</v>
      </c>
      <c r="I105" s="250">
        <v>2</v>
      </c>
      <c r="J105" s="250"/>
      <c r="K105" s="250">
        <v>1</v>
      </c>
      <c r="L105" s="250"/>
      <c r="M105" s="250"/>
      <c r="N105" s="250"/>
      <c r="O105" s="250">
        <v>1</v>
      </c>
      <c r="P105" s="250"/>
      <c r="Q105" s="250">
        <v>1</v>
      </c>
      <c r="R105" s="250"/>
      <c r="S105" s="250"/>
      <c r="T105" s="250"/>
      <c r="U105" s="250"/>
      <c r="V105" s="250"/>
      <c r="W105" s="250"/>
      <c r="X105" s="250"/>
      <c r="Y105" s="250"/>
      <c r="Z105" s="250"/>
      <c r="AA105" s="250"/>
      <c r="AB105" s="250"/>
      <c r="AC105" s="252"/>
      <c r="AD105" s="193"/>
    </row>
    <row r="106" spans="1:30" x14ac:dyDescent="0.2">
      <c r="A106" s="187" t="s">
        <v>378</v>
      </c>
      <c r="B106" s="251">
        <v>44.197773820000002</v>
      </c>
      <c r="C106" s="251">
        <v>-88.465570540000002</v>
      </c>
      <c r="D106" s="250">
        <v>5</v>
      </c>
      <c r="E106" s="250" t="s">
        <v>284</v>
      </c>
      <c r="F106" s="250" t="s">
        <v>277</v>
      </c>
      <c r="G106" s="250">
        <v>3</v>
      </c>
      <c r="H106" s="250">
        <v>5</v>
      </c>
      <c r="I106" s="250">
        <v>1</v>
      </c>
      <c r="J106" s="250">
        <v>1</v>
      </c>
      <c r="K106" s="250">
        <v>2</v>
      </c>
      <c r="L106" s="250"/>
      <c r="M106" s="250">
        <v>1</v>
      </c>
      <c r="N106" s="250">
        <v>1</v>
      </c>
      <c r="O106" s="250">
        <v>2</v>
      </c>
      <c r="P106" s="250"/>
      <c r="Q106" s="250">
        <v>2</v>
      </c>
      <c r="R106" s="250"/>
      <c r="S106" s="250">
        <v>1</v>
      </c>
      <c r="T106" s="250"/>
      <c r="U106" s="250">
        <v>1</v>
      </c>
      <c r="V106" s="250">
        <v>1</v>
      </c>
      <c r="W106" s="250"/>
      <c r="X106" s="250"/>
      <c r="Y106" s="250"/>
      <c r="Z106" s="250"/>
      <c r="AA106" s="250"/>
      <c r="AB106" s="250"/>
      <c r="AC106" s="252"/>
      <c r="AD106" s="193"/>
    </row>
    <row r="107" spans="1:30" x14ac:dyDescent="0.2">
      <c r="A107" s="187" t="s">
        <v>379</v>
      </c>
      <c r="B107" s="251">
        <v>44.197510000000001</v>
      </c>
      <c r="C107" s="251">
        <v>-88.4649</v>
      </c>
      <c r="D107" s="250">
        <v>4</v>
      </c>
      <c r="E107" s="250" t="s">
        <v>284</v>
      </c>
      <c r="F107" s="250" t="s">
        <v>277</v>
      </c>
      <c r="G107" s="250">
        <v>3</v>
      </c>
      <c r="H107" s="250">
        <v>5</v>
      </c>
      <c r="I107" s="250">
        <v>2</v>
      </c>
      <c r="J107" s="250">
        <v>1</v>
      </c>
      <c r="K107" s="250">
        <v>2</v>
      </c>
      <c r="L107" s="250">
        <v>1</v>
      </c>
      <c r="M107" s="250">
        <v>1</v>
      </c>
      <c r="N107" s="250">
        <v>1</v>
      </c>
      <c r="O107" s="250">
        <v>1</v>
      </c>
      <c r="P107" s="250"/>
      <c r="Q107" s="250">
        <v>1</v>
      </c>
      <c r="R107" s="250"/>
      <c r="S107" s="250">
        <v>3</v>
      </c>
      <c r="T107" s="250">
        <v>1</v>
      </c>
      <c r="U107" s="250"/>
      <c r="V107" s="250"/>
      <c r="W107" s="250"/>
      <c r="X107" s="250"/>
      <c r="Y107" s="250"/>
      <c r="Z107" s="250"/>
      <c r="AA107" s="250"/>
      <c r="AB107" s="250"/>
      <c r="AC107" s="252" t="s">
        <v>380</v>
      </c>
      <c r="AD107" s="193"/>
    </row>
    <row r="108" spans="1:30" x14ac:dyDescent="0.2">
      <c r="A108" s="187" t="s">
        <v>381</v>
      </c>
      <c r="B108" s="251">
        <v>44.197670029999998</v>
      </c>
      <c r="C108" s="251">
        <v>-88.457864400000005</v>
      </c>
      <c r="D108" s="250">
        <v>3.5</v>
      </c>
      <c r="E108" s="250" t="s">
        <v>276</v>
      </c>
      <c r="F108" s="250" t="s">
        <v>277</v>
      </c>
      <c r="G108" s="250"/>
      <c r="H108" s="250">
        <v>0</v>
      </c>
      <c r="I108" s="250"/>
      <c r="J108" s="250"/>
      <c r="K108" s="250"/>
      <c r="L108" s="250"/>
      <c r="M108" s="250"/>
      <c r="N108" s="250"/>
      <c r="O108" s="250"/>
      <c r="P108" s="250"/>
      <c r="Q108" s="250"/>
      <c r="R108" s="250"/>
      <c r="S108" s="250"/>
      <c r="T108" s="250"/>
      <c r="U108" s="250"/>
      <c r="V108" s="250"/>
      <c r="W108" s="250"/>
      <c r="X108" s="250"/>
      <c r="Y108" s="250"/>
      <c r="Z108" s="250"/>
      <c r="AA108" s="250"/>
      <c r="AB108" s="250"/>
      <c r="AC108" s="252"/>
      <c r="AD108" s="193"/>
    </row>
    <row r="109" spans="1:30" x14ac:dyDescent="0.2">
      <c r="A109" s="187" t="s">
        <v>382</v>
      </c>
      <c r="B109" s="251">
        <v>44.197655159999996</v>
      </c>
      <c r="C109" s="251">
        <v>-88.456763530000003</v>
      </c>
      <c r="D109" s="250">
        <v>3</v>
      </c>
      <c r="E109" s="250" t="s">
        <v>276</v>
      </c>
      <c r="F109" s="250" t="s">
        <v>277</v>
      </c>
      <c r="G109" s="250"/>
      <c r="H109" s="250">
        <v>0</v>
      </c>
      <c r="I109" s="250"/>
      <c r="J109" s="250"/>
      <c r="K109" s="250"/>
      <c r="L109" s="250"/>
      <c r="M109" s="250"/>
      <c r="N109" s="250"/>
      <c r="O109" s="250"/>
      <c r="P109" s="250"/>
      <c r="Q109" s="250"/>
      <c r="R109" s="250"/>
      <c r="S109" s="250"/>
      <c r="T109" s="250"/>
      <c r="U109" s="250"/>
      <c r="V109" s="250"/>
      <c r="W109" s="250"/>
      <c r="X109" s="250"/>
      <c r="Y109" s="250"/>
      <c r="Z109" s="250"/>
      <c r="AA109" s="250"/>
      <c r="AB109" s="250"/>
      <c r="AC109" s="252"/>
      <c r="AD109" s="193"/>
    </row>
    <row r="110" spans="1:30" x14ac:dyDescent="0.2">
      <c r="A110" s="187" t="s">
        <v>383</v>
      </c>
      <c r="B110" s="251">
        <v>44.197640280000002</v>
      </c>
      <c r="C110" s="251">
        <v>-88.455662649999994</v>
      </c>
      <c r="D110" s="250">
        <v>4</v>
      </c>
      <c r="E110" s="250" t="s">
        <v>276</v>
      </c>
      <c r="F110" s="250" t="s">
        <v>277</v>
      </c>
      <c r="G110" s="250"/>
      <c r="H110" s="250">
        <v>0</v>
      </c>
      <c r="I110" s="250"/>
      <c r="J110" s="250"/>
      <c r="K110" s="250"/>
      <c r="L110" s="250"/>
      <c r="M110" s="250"/>
      <c r="N110" s="250"/>
      <c r="O110" s="250"/>
      <c r="P110" s="250"/>
      <c r="Q110" s="250"/>
      <c r="R110" s="250"/>
      <c r="S110" s="250"/>
      <c r="T110" s="250"/>
      <c r="U110" s="250"/>
      <c r="V110" s="250"/>
      <c r="W110" s="250"/>
      <c r="X110" s="250"/>
      <c r="Y110" s="250"/>
      <c r="Z110" s="250"/>
      <c r="AA110" s="250"/>
      <c r="AB110" s="250"/>
      <c r="AC110" s="252"/>
      <c r="AD110" s="193"/>
    </row>
    <row r="111" spans="1:30" x14ac:dyDescent="0.2">
      <c r="A111" s="187" t="s">
        <v>384</v>
      </c>
      <c r="B111" s="251">
        <v>44.19756572</v>
      </c>
      <c r="C111" s="251">
        <v>-88.450158299999998</v>
      </c>
      <c r="D111" s="250">
        <v>2</v>
      </c>
      <c r="E111" s="250" t="s">
        <v>276</v>
      </c>
      <c r="F111" s="250" t="s">
        <v>277</v>
      </c>
      <c r="G111" s="250"/>
      <c r="H111" s="250">
        <v>0</v>
      </c>
      <c r="I111" s="250"/>
      <c r="J111" s="250"/>
      <c r="K111" s="250"/>
      <c r="L111" s="250"/>
      <c r="M111" s="250"/>
      <c r="N111" s="250"/>
      <c r="O111" s="250"/>
      <c r="P111" s="250"/>
      <c r="Q111" s="250"/>
      <c r="R111" s="250"/>
      <c r="S111" s="250"/>
      <c r="T111" s="250"/>
      <c r="U111" s="250"/>
      <c r="V111" s="250"/>
      <c r="W111" s="250"/>
      <c r="X111" s="250"/>
      <c r="Y111" s="250"/>
      <c r="Z111" s="250"/>
      <c r="AA111" s="250"/>
      <c r="AB111" s="250"/>
      <c r="AC111" s="252"/>
      <c r="AD111" s="193"/>
    </row>
    <row r="112" spans="1:30" x14ac:dyDescent="0.2">
      <c r="A112" s="187" t="s">
        <v>385</v>
      </c>
      <c r="B112" s="251">
        <v>44.19755078</v>
      </c>
      <c r="C112" s="251">
        <v>-88.449057429999996</v>
      </c>
      <c r="D112" s="250">
        <v>1.5</v>
      </c>
      <c r="E112" s="250" t="s">
        <v>276</v>
      </c>
      <c r="F112" s="250" t="s">
        <v>277</v>
      </c>
      <c r="G112" s="250"/>
      <c r="H112" s="250">
        <v>0</v>
      </c>
      <c r="I112" s="250" t="s">
        <v>278</v>
      </c>
      <c r="J112" s="250"/>
      <c r="K112" s="250"/>
      <c r="L112" s="250"/>
      <c r="M112" s="250"/>
      <c r="N112" s="250"/>
      <c r="O112" s="250"/>
      <c r="P112" s="250"/>
      <c r="Q112" s="250" t="s">
        <v>278</v>
      </c>
      <c r="R112" s="250"/>
      <c r="S112" s="250"/>
      <c r="T112" s="250"/>
      <c r="U112" s="250"/>
      <c r="V112" s="250"/>
      <c r="W112" s="250"/>
      <c r="X112" s="250"/>
      <c r="Y112" s="250"/>
      <c r="Z112" s="250"/>
      <c r="AA112" s="250"/>
      <c r="AB112" s="250"/>
      <c r="AC112" s="252"/>
      <c r="AD112" s="193"/>
    </row>
    <row r="113" spans="1:30" x14ac:dyDescent="0.2">
      <c r="A113" s="187" t="s">
        <v>386</v>
      </c>
      <c r="B113" s="251">
        <v>44.198639640000003</v>
      </c>
      <c r="C113" s="251">
        <v>-88.471054469999999</v>
      </c>
      <c r="D113" s="250">
        <v>8</v>
      </c>
      <c r="E113" s="250" t="s">
        <v>284</v>
      </c>
      <c r="F113" s="250" t="s">
        <v>277</v>
      </c>
      <c r="G113" s="250">
        <v>1</v>
      </c>
      <c r="H113" s="250">
        <v>2</v>
      </c>
      <c r="I113" s="250"/>
      <c r="J113" s="250"/>
      <c r="K113" s="250"/>
      <c r="L113" s="250"/>
      <c r="M113" s="250"/>
      <c r="N113" s="250"/>
      <c r="O113" s="250">
        <v>1</v>
      </c>
      <c r="P113" s="250"/>
      <c r="Q113" s="250">
        <v>1</v>
      </c>
      <c r="R113" s="250"/>
      <c r="S113" s="250"/>
      <c r="T113" s="250"/>
      <c r="U113" s="250"/>
      <c r="V113" s="250"/>
      <c r="W113" s="250"/>
      <c r="X113" s="250"/>
      <c r="Y113" s="250"/>
      <c r="Z113" s="250"/>
      <c r="AA113" s="250"/>
      <c r="AB113" s="250"/>
      <c r="AC113" s="252"/>
      <c r="AD113" s="193"/>
    </row>
    <row r="114" spans="1:30" x14ac:dyDescent="0.2">
      <c r="A114" s="187" t="s">
        <v>387</v>
      </c>
      <c r="B114" s="251">
        <v>44.198624899999999</v>
      </c>
      <c r="C114" s="251">
        <v>-88.469953570000001</v>
      </c>
      <c r="D114" s="250">
        <v>6</v>
      </c>
      <c r="E114" s="250" t="s">
        <v>284</v>
      </c>
      <c r="F114" s="250" t="s">
        <v>277</v>
      </c>
      <c r="G114" s="253">
        <v>3</v>
      </c>
      <c r="H114" s="250">
        <v>3</v>
      </c>
      <c r="I114" s="250"/>
      <c r="J114" s="250"/>
      <c r="K114" s="250">
        <v>3</v>
      </c>
      <c r="L114" s="250"/>
      <c r="M114" s="250"/>
      <c r="N114" s="250">
        <v>1</v>
      </c>
      <c r="O114" s="250">
        <v>3</v>
      </c>
      <c r="P114" s="250"/>
      <c r="Q114" s="250">
        <v>1</v>
      </c>
      <c r="R114" s="250"/>
      <c r="S114" s="250"/>
      <c r="T114" s="250"/>
      <c r="U114" s="250"/>
      <c r="V114" s="250"/>
      <c r="W114" s="250"/>
      <c r="X114" s="250"/>
      <c r="Y114" s="250"/>
      <c r="Z114" s="250"/>
      <c r="AA114" s="250"/>
      <c r="AB114" s="250"/>
      <c r="AC114" s="252"/>
      <c r="AD114" s="193"/>
    </row>
    <row r="115" spans="1:30" x14ac:dyDescent="0.2">
      <c r="A115" s="187" t="s">
        <v>388</v>
      </c>
      <c r="B115" s="251">
        <v>44.19861014</v>
      </c>
      <c r="C115" s="251">
        <v>-88.468852670000004</v>
      </c>
      <c r="D115" s="250">
        <v>8.25</v>
      </c>
      <c r="E115" s="250" t="s">
        <v>293</v>
      </c>
      <c r="F115" s="250" t="s">
        <v>277</v>
      </c>
      <c r="G115" s="250"/>
      <c r="H115" s="250">
        <v>0</v>
      </c>
      <c r="I115" s="250"/>
      <c r="J115" s="250"/>
      <c r="K115" s="250"/>
      <c r="L115" s="250"/>
      <c r="M115" s="250"/>
      <c r="N115" s="250"/>
      <c r="O115" s="250"/>
      <c r="P115" s="250"/>
      <c r="Q115" s="250"/>
      <c r="R115" s="250"/>
      <c r="S115" s="250"/>
      <c r="T115" s="250"/>
      <c r="U115" s="250"/>
      <c r="V115" s="250"/>
      <c r="W115" s="250"/>
      <c r="X115" s="250"/>
      <c r="Y115" s="250"/>
      <c r="Z115" s="250"/>
      <c r="AA115" s="250"/>
      <c r="AB115" s="250"/>
      <c r="AC115" s="252"/>
      <c r="AD115" s="193"/>
    </row>
    <row r="116" spans="1:30" x14ac:dyDescent="0.2">
      <c r="A116" s="187" t="s">
        <v>389</v>
      </c>
      <c r="B116" s="251">
        <v>44.19859538</v>
      </c>
      <c r="C116" s="251">
        <v>-88.46775178</v>
      </c>
      <c r="D116" s="250">
        <v>5.5</v>
      </c>
      <c r="E116" s="250" t="s">
        <v>284</v>
      </c>
      <c r="F116" s="250" t="s">
        <v>277</v>
      </c>
      <c r="G116" s="250">
        <v>2</v>
      </c>
      <c r="H116" s="250">
        <v>5</v>
      </c>
      <c r="I116" s="250">
        <v>1</v>
      </c>
      <c r="J116" s="250"/>
      <c r="K116" s="250">
        <v>1</v>
      </c>
      <c r="L116" s="250"/>
      <c r="M116" s="250"/>
      <c r="N116" s="250"/>
      <c r="O116" s="250">
        <v>2</v>
      </c>
      <c r="P116" s="250"/>
      <c r="Q116" s="250">
        <v>1</v>
      </c>
      <c r="R116" s="250"/>
      <c r="S116" s="250"/>
      <c r="T116" s="250"/>
      <c r="U116" s="250"/>
      <c r="V116" s="250"/>
      <c r="W116" s="250"/>
      <c r="X116" s="250"/>
      <c r="Y116" s="250"/>
      <c r="Z116" s="250"/>
      <c r="AA116" s="250"/>
      <c r="AB116" s="250"/>
      <c r="AC116" s="252"/>
      <c r="AD116" s="193"/>
    </row>
    <row r="117" spans="1:30" x14ac:dyDescent="0.2">
      <c r="A117" s="187" t="s">
        <v>390</v>
      </c>
      <c r="B117" s="251">
        <v>44.1985806</v>
      </c>
      <c r="C117" s="251">
        <v>-88.466650880000003</v>
      </c>
      <c r="D117" s="250">
        <v>4.25</v>
      </c>
      <c r="E117" s="250" t="s">
        <v>293</v>
      </c>
      <c r="F117" s="250" t="s">
        <v>277</v>
      </c>
      <c r="G117" s="250">
        <v>2</v>
      </c>
      <c r="H117" s="250">
        <v>3</v>
      </c>
      <c r="I117" s="250"/>
      <c r="J117" s="250"/>
      <c r="K117" s="250"/>
      <c r="L117" s="250"/>
      <c r="M117" s="250"/>
      <c r="N117" s="250"/>
      <c r="O117" s="250">
        <v>2</v>
      </c>
      <c r="P117" s="250"/>
      <c r="Q117" s="250"/>
      <c r="R117" s="250"/>
      <c r="S117" s="250"/>
      <c r="T117" s="250"/>
      <c r="U117" s="250"/>
      <c r="V117" s="250"/>
      <c r="W117" s="250"/>
      <c r="X117" s="250"/>
      <c r="Y117" s="250"/>
      <c r="Z117" s="250"/>
      <c r="AA117" s="250"/>
      <c r="AB117" s="250"/>
      <c r="AC117" s="252"/>
      <c r="AD117" s="193"/>
    </row>
    <row r="118" spans="1:30" x14ac:dyDescent="0.2">
      <c r="A118" s="187" t="s">
        <v>391</v>
      </c>
      <c r="B118" s="251">
        <v>44.198565819999999</v>
      </c>
      <c r="C118" s="251">
        <v>-88.465549980000006</v>
      </c>
      <c r="D118" s="250">
        <v>4</v>
      </c>
      <c r="E118" s="250" t="s">
        <v>284</v>
      </c>
      <c r="F118" s="250" t="s">
        <v>277</v>
      </c>
      <c r="G118" s="253">
        <v>2</v>
      </c>
      <c r="H118" s="250">
        <v>3</v>
      </c>
      <c r="I118" s="250"/>
      <c r="J118" s="250"/>
      <c r="K118" s="250"/>
      <c r="L118" s="250"/>
      <c r="M118" s="250"/>
      <c r="N118" s="250"/>
      <c r="O118" s="250">
        <v>2</v>
      </c>
      <c r="P118" s="250"/>
      <c r="Q118" s="250"/>
      <c r="R118" s="250"/>
      <c r="S118" s="250"/>
      <c r="T118" s="250"/>
      <c r="U118" s="250"/>
      <c r="V118" s="250"/>
      <c r="W118" s="250"/>
      <c r="X118" s="250"/>
      <c r="Y118" s="250"/>
      <c r="Z118" s="250"/>
      <c r="AA118" s="250"/>
      <c r="AB118" s="250"/>
      <c r="AC118" s="252"/>
      <c r="AD118" s="193"/>
    </row>
    <row r="119" spans="1:30" x14ac:dyDescent="0.2">
      <c r="A119" s="187" t="s">
        <v>392</v>
      </c>
      <c r="B119" s="251">
        <v>44.198551019999996</v>
      </c>
      <c r="C119" s="251">
        <v>-88.464449090000002</v>
      </c>
      <c r="D119" s="250">
        <v>5.5</v>
      </c>
      <c r="E119" s="250" t="s">
        <v>276</v>
      </c>
      <c r="F119" s="250" t="s">
        <v>277</v>
      </c>
      <c r="G119" s="253">
        <v>1</v>
      </c>
      <c r="H119" s="250">
        <v>2</v>
      </c>
      <c r="I119" s="250"/>
      <c r="J119" s="250"/>
      <c r="K119" s="250"/>
      <c r="L119" s="250"/>
      <c r="M119" s="250"/>
      <c r="N119" s="250"/>
      <c r="O119" s="250">
        <v>1</v>
      </c>
      <c r="P119" s="250"/>
      <c r="Q119" s="250"/>
      <c r="R119" s="250"/>
      <c r="S119" s="250"/>
      <c r="T119" s="250"/>
      <c r="U119" s="250"/>
      <c r="V119" s="250"/>
      <c r="W119" s="250"/>
      <c r="X119" s="250"/>
      <c r="Y119" s="250"/>
      <c r="Z119" s="250"/>
      <c r="AA119" s="250"/>
      <c r="AB119" s="250"/>
      <c r="AC119" s="252"/>
      <c r="AD119" s="193"/>
    </row>
    <row r="120" spans="1:30" x14ac:dyDescent="0.2">
      <c r="A120" s="187" t="s">
        <v>393</v>
      </c>
      <c r="B120" s="251">
        <v>44.198536220000001</v>
      </c>
      <c r="C120" s="251">
        <v>-88.463348199999999</v>
      </c>
      <c r="D120" s="250">
        <v>5</v>
      </c>
      <c r="E120" s="250" t="s">
        <v>276</v>
      </c>
      <c r="F120" s="250" t="s">
        <v>277</v>
      </c>
      <c r="G120" s="253">
        <v>2</v>
      </c>
      <c r="H120" s="250">
        <v>5</v>
      </c>
      <c r="I120" s="250"/>
      <c r="J120" s="250"/>
      <c r="K120" s="250">
        <v>1</v>
      </c>
      <c r="L120" s="250"/>
      <c r="M120" s="250"/>
      <c r="N120" s="250">
        <v>1</v>
      </c>
      <c r="O120" s="250">
        <v>1</v>
      </c>
      <c r="P120" s="250"/>
      <c r="Q120" s="250"/>
      <c r="R120" s="250"/>
      <c r="S120" s="250"/>
      <c r="T120" s="250"/>
      <c r="U120" s="250"/>
      <c r="V120" s="250"/>
      <c r="W120" s="250"/>
      <c r="X120" s="250">
        <v>1</v>
      </c>
      <c r="Y120" s="250"/>
      <c r="Z120" s="250"/>
      <c r="AA120" s="250"/>
      <c r="AB120" s="250"/>
      <c r="AC120" s="252" t="s">
        <v>394</v>
      </c>
      <c r="AD120" s="193"/>
    </row>
    <row r="121" spans="1:30" x14ac:dyDescent="0.2">
      <c r="A121" s="187" t="s">
        <v>395</v>
      </c>
      <c r="B121" s="251">
        <v>44.198476880000001</v>
      </c>
      <c r="C121" s="251">
        <v>-88.458944630000005</v>
      </c>
      <c r="D121" s="250">
        <v>2.5</v>
      </c>
      <c r="E121" s="250" t="s">
        <v>276</v>
      </c>
      <c r="F121" s="250" t="s">
        <v>277</v>
      </c>
      <c r="G121" s="253">
        <v>1</v>
      </c>
      <c r="H121" s="250">
        <v>0</v>
      </c>
      <c r="I121" s="250"/>
      <c r="J121" s="250"/>
      <c r="K121" s="250"/>
      <c r="L121" s="250"/>
      <c r="M121" s="250"/>
      <c r="N121" s="250"/>
      <c r="O121" s="250"/>
      <c r="P121" s="250"/>
      <c r="Q121" s="250"/>
      <c r="R121" s="250"/>
      <c r="S121" s="250"/>
      <c r="T121" s="250"/>
      <c r="U121" s="250"/>
      <c r="V121" s="250"/>
      <c r="W121" s="250"/>
      <c r="X121" s="250">
        <v>1</v>
      </c>
      <c r="Y121" s="250"/>
      <c r="Z121" s="250"/>
      <c r="AA121" s="250"/>
      <c r="AB121" s="250"/>
      <c r="AC121" s="252"/>
      <c r="AD121" s="193"/>
    </row>
    <row r="122" spans="1:30" x14ac:dyDescent="0.2">
      <c r="A122" s="187" t="s">
        <v>396</v>
      </c>
      <c r="B122" s="251">
        <v>44.198342769999996</v>
      </c>
      <c r="C122" s="251">
        <v>-88.449036649999996</v>
      </c>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2" t="s">
        <v>258</v>
      </c>
      <c r="AD122" s="193"/>
    </row>
    <row r="123" spans="1:30" x14ac:dyDescent="0.2">
      <c r="A123" s="187" t="s">
        <v>397</v>
      </c>
      <c r="B123" s="251">
        <v>44.198327810000002</v>
      </c>
      <c r="C123" s="251">
        <v>-88.447935770000001</v>
      </c>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2" t="s">
        <v>258</v>
      </c>
      <c r="AD123" s="193"/>
    </row>
    <row r="124" spans="1:30" x14ac:dyDescent="0.2">
      <c r="A124" s="187" t="s">
        <v>398</v>
      </c>
      <c r="B124" s="251">
        <v>44.19943164</v>
      </c>
      <c r="C124" s="251">
        <v>-88.471033980000001</v>
      </c>
      <c r="D124" s="250">
        <v>10.5</v>
      </c>
      <c r="E124" s="250" t="s">
        <v>284</v>
      </c>
      <c r="F124" s="250" t="s">
        <v>277</v>
      </c>
      <c r="G124" s="253"/>
      <c r="H124" s="250">
        <v>0</v>
      </c>
      <c r="I124" s="250"/>
      <c r="J124" s="250"/>
      <c r="K124" s="250"/>
      <c r="L124" s="250"/>
      <c r="M124" s="250"/>
      <c r="N124" s="250"/>
      <c r="O124" s="250"/>
      <c r="P124" s="250"/>
      <c r="Q124" s="250"/>
      <c r="R124" s="250"/>
      <c r="S124" s="250"/>
      <c r="T124" s="250"/>
      <c r="U124" s="250"/>
      <c r="V124" s="250"/>
      <c r="W124" s="250"/>
      <c r="X124" s="250"/>
      <c r="Y124" s="250"/>
      <c r="Z124" s="250"/>
      <c r="AA124" s="250"/>
      <c r="AB124" s="250"/>
      <c r="AC124" s="252"/>
      <c r="AD124" s="193"/>
    </row>
    <row r="125" spans="1:30" x14ac:dyDescent="0.2">
      <c r="A125" s="187" t="s">
        <v>399</v>
      </c>
      <c r="B125" s="251">
        <v>44.199416890000002</v>
      </c>
      <c r="C125" s="251">
        <v>-88.469933069999996</v>
      </c>
      <c r="D125" s="250">
        <v>6</v>
      </c>
      <c r="E125" s="250" t="s">
        <v>284</v>
      </c>
      <c r="F125" s="250" t="s">
        <v>277</v>
      </c>
      <c r="G125" s="253">
        <v>2</v>
      </c>
      <c r="H125" s="250">
        <v>3</v>
      </c>
      <c r="I125" s="250"/>
      <c r="J125" s="250"/>
      <c r="K125" s="250">
        <v>2</v>
      </c>
      <c r="L125" s="250"/>
      <c r="M125" s="250"/>
      <c r="N125" s="250"/>
      <c r="O125" s="250">
        <v>2</v>
      </c>
      <c r="P125" s="250"/>
      <c r="Q125" s="250"/>
      <c r="R125" s="250"/>
      <c r="S125" s="250"/>
      <c r="T125" s="250"/>
      <c r="U125" s="250"/>
      <c r="V125" s="250"/>
      <c r="W125" s="250"/>
      <c r="X125" s="250"/>
      <c r="Y125" s="250"/>
      <c r="Z125" s="250"/>
      <c r="AA125" s="250"/>
      <c r="AB125" s="250"/>
      <c r="AC125" s="252"/>
      <c r="AD125" s="193"/>
    </row>
    <row r="126" spans="1:30" x14ac:dyDescent="0.2">
      <c r="A126" s="187" t="s">
        <v>400</v>
      </c>
      <c r="B126" s="251">
        <v>44.199402139999997</v>
      </c>
      <c r="C126" s="251">
        <v>-88.468832160000005</v>
      </c>
      <c r="D126" s="250">
        <v>8</v>
      </c>
      <c r="E126" s="250" t="s">
        <v>284</v>
      </c>
      <c r="F126" s="250" t="s">
        <v>277</v>
      </c>
      <c r="G126" s="253">
        <v>1</v>
      </c>
      <c r="H126" s="250">
        <v>3</v>
      </c>
      <c r="I126" s="250"/>
      <c r="J126" s="250"/>
      <c r="K126" s="250"/>
      <c r="L126" s="250"/>
      <c r="M126" s="250"/>
      <c r="N126" s="250"/>
      <c r="O126" s="250"/>
      <c r="P126" s="250"/>
      <c r="Q126" s="250">
        <v>1</v>
      </c>
      <c r="R126" s="250"/>
      <c r="S126" s="250"/>
      <c r="T126" s="250"/>
      <c r="U126" s="250"/>
      <c r="V126" s="250"/>
      <c r="W126" s="250"/>
      <c r="X126" s="250"/>
      <c r="Y126" s="250"/>
      <c r="Z126" s="250"/>
      <c r="AA126" s="250"/>
      <c r="AB126" s="250"/>
      <c r="AC126" s="252"/>
      <c r="AD126" s="193"/>
    </row>
    <row r="127" spans="1:30" x14ac:dyDescent="0.2">
      <c r="A127" s="187" t="s">
        <v>401</v>
      </c>
      <c r="B127" s="251">
        <v>44.199387379999997</v>
      </c>
      <c r="C127" s="251">
        <v>-88.46773125</v>
      </c>
      <c r="D127" s="250">
        <v>5.5</v>
      </c>
      <c r="E127" s="250" t="s">
        <v>284</v>
      </c>
      <c r="F127" s="250" t="s">
        <v>277</v>
      </c>
      <c r="G127" s="253">
        <v>3</v>
      </c>
      <c r="H127" s="250">
        <v>3</v>
      </c>
      <c r="I127" s="250"/>
      <c r="J127" s="250"/>
      <c r="K127" s="250">
        <v>1</v>
      </c>
      <c r="L127" s="250"/>
      <c r="M127" s="250"/>
      <c r="N127" s="250"/>
      <c r="O127" s="250"/>
      <c r="P127" s="250"/>
      <c r="Q127" s="250">
        <v>3</v>
      </c>
      <c r="R127" s="250"/>
      <c r="S127" s="250">
        <v>1</v>
      </c>
      <c r="T127" s="250"/>
      <c r="U127" s="250"/>
      <c r="V127" s="250"/>
      <c r="W127" s="250"/>
      <c r="X127" s="250"/>
      <c r="Y127" s="250"/>
      <c r="Z127" s="250"/>
      <c r="AA127" s="250"/>
      <c r="AB127" s="250"/>
      <c r="AC127" s="252"/>
      <c r="AD127" s="193"/>
    </row>
    <row r="128" spans="1:30" x14ac:dyDescent="0.2">
      <c r="A128" s="187" t="s">
        <v>402</v>
      </c>
      <c r="B128" s="251">
        <v>44.199372599999997</v>
      </c>
      <c r="C128" s="251">
        <v>-88.466630330000001</v>
      </c>
      <c r="D128" s="250">
        <v>4.5</v>
      </c>
      <c r="E128" s="250" t="s">
        <v>276</v>
      </c>
      <c r="F128" s="250" t="s">
        <v>277</v>
      </c>
      <c r="G128" s="250">
        <v>2</v>
      </c>
      <c r="H128" s="250">
        <v>3</v>
      </c>
      <c r="I128" s="250"/>
      <c r="J128" s="250">
        <v>1</v>
      </c>
      <c r="K128" s="250"/>
      <c r="L128" s="250"/>
      <c r="M128" s="250"/>
      <c r="N128" s="250"/>
      <c r="O128" s="250">
        <v>2</v>
      </c>
      <c r="P128" s="250"/>
      <c r="Q128" s="250">
        <v>1</v>
      </c>
      <c r="R128" s="250"/>
      <c r="S128" s="250"/>
      <c r="T128" s="250"/>
      <c r="U128" s="250"/>
      <c r="V128" s="250"/>
      <c r="W128" s="250"/>
      <c r="X128" s="250"/>
      <c r="Y128" s="250"/>
      <c r="Z128" s="250"/>
      <c r="AA128" s="250"/>
      <c r="AB128" s="250"/>
      <c r="AC128" s="252"/>
      <c r="AD128" s="193"/>
    </row>
    <row r="129" spans="1:30" x14ac:dyDescent="0.2">
      <c r="A129" s="187" t="s">
        <v>403</v>
      </c>
      <c r="B129" s="251">
        <v>44.199357820000003</v>
      </c>
      <c r="C129" s="251">
        <v>-88.465529419999996</v>
      </c>
      <c r="D129" s="250">
        <v>3.5</v>
      </c>
      <c r="E129" s="250" t="s">
        <v>276</v>
      </c>
      <c r="F129" s="250" t="s">
        <v>277</v>
      </c>
      <c r="G129" s="250">
        <v>2</v>
      </c>
      <c r="H129" s="250">
        <v>4</v>
      </c>
      <c r="I129" s="250"/>
      <c r="J129" s="250">
        <v>1</v>
      </c>
      <c r="K129" s="250"/>
      <c r="L129" s="250"/>
      <c r="M129" s="250"/>
      <c r="N129" s="250"/>
      <c r="O129" s="250">
        <v>2</v>
      </c>
      <c r="P129" s="250"/>
      <c r="Q129" s="250">
        <v>1</v>
      </c>
      <c r="R129" s="250"/>
      <c r="S129" s="250"/>
      <c r="T129" s="250"/>
      <c r="U129" s="250"/>
      <c r="V129" s="250"/>
      <c r="W129" s="250"/>
      <c r="X129" s="250">
        <v>1</v>
      </c>
      <c r="Y129" s="250"/>
      <c r="Z129" s="250"/>
      <c r="AA129" s="250"/>
      <c r="AB129" s="250"/>
      <c r="AC129" s="252"/>
      <c r="AD129" s="193"/>
    </row>
    <row r="130" spans="1:30" x14ac:dyDescent="0.2">
      <c r="A130" s="187" t="s">
        <v>404</v>
      </c>
      <c r="B130" s="251">
        <v>44.199343020000001</v>
      </c>
      <c r="C130" s="251">
        <v>-88.464428519999998</v>
      </c>
      <c r="D130" s="250">
        <v>2.25</v>
      </c>
      <c r="E130" s="250" t="s">
        <v>276</v>
      </c>
      <c r="F130" s="250" t="s">
        <v>277</v>
      </c>
      <c r="G130" s="253">
        <v>2</v>
      </c>
      <c r="H130" s="250">
        <v>4</v>
      </c>
      <c r="I130" s="250"/>
      <c r="J130" s="250">
        <v>1</v>
      </c>
      <c r="K130" s="250"/>
      <c r="L130" s="250"/>
      <c r="M130" s="250"/>
      <c r="N130" s="250"/>
      <c r="O130" s="250">
        <v>1</v>
      </c>
      <c r="P130" s="250"/>
      <c r="Q130" s="250"/>
      <c r="R130" s="250"/>
      <c r="S130" s="250"/>
      <c r="T130" s="250"/>
      <c r="U130" s="250"/>
      <c r="V130" s="250"/>
      <c r="W130" s="250"/>
      <c r="X130" s="250">
        <v>2</v>
      </c>
      <c r="Y130" s="250"/>
      <c r="Z130" s="250"/>
      <c r="AA130" s="250"/>
      <c r="AB130" s="250"/>
      <c r="AC130" s="252"/>
      <c r="AD130" s="193"/>
    </row>
    <row r="131" spans="1:30" x14ac:dyDescent="0.2">
      <c r="A131" s="187" t="s">
        <v>405</v>
      </c>
      <c r="B131" s="251">
        <v>44.199328209999997</v>
      </c>
      <c r="C131" s="251">
        <v>-88.463327609999993</v>
      </c>
      <c r="D131" s="250">
        <v>2.5</v>
      </c>
      <c r="E131" s="250" t="s">
        <v>276</v>
      </c>
      <c r="F131" s="250" t="s">
        <v>277</v>
      </c>
      <c r="G131" s="253">
        <v>1</v>
      </c>
      <c r="H131" s="250">
        <v>2</v>
      </c>
      <c r="I131" s="250"/>
      <c r="J131" s="250"/>
      <c r="K131" s="250"/>
      <c r="L131" s="250"/>
      <c r="M131" s="250"/>
      <c r="N131" s="250"/>
      <c r="O131" s="250">
        <v>1</v>
      </c>
      <c r="P131" s="250"/>
      <c r="Q131" s="250"/>
      <c r="R131" s="250"/>
      <c r="S131" s="250"/>
      <c r="T131" s="250"/>
      <c r="U131" s="250"/>
      <c r="V131" s="250"/>
      <c r="W131" s="250"/>
      <c r="X131" s="250"/>
      <c r="Y131" s="250"/>
      <c r="Z131" s="250"/>
      <c r="AA131" s="250"/>
      <c r="AB131" s="250"/>
      <c r="AC131" s="252"/>
      <c r="AD131" s="193"/>
    </row>
    <row r="132" spans="1:30" x14ac:dyDescent="0.2">
      <c r="A132" s="187" t="s">
        <v>406</v>
      </c>
      <c r="B132" s="251">
        <v>44.19931339</v>
      </c>
      <c r="C132" s="251">
        <v>-88.462226700000002</v>
      </c>
      <c r="D132" s="250">
        <v>3.5</v>
      </c>
      <c r="E132" s="250" t="s">
        <v>276</v>
      </c>
      <c r="F132" s="250" t="s">
        <v>277</v>
      </c>
      <c r="G132" s="250"/>
      <c r="H132" s="250">
        <v>0</v>
      </c>
      <c r="I132" s="250"/>
      <c r="J132" s="250"/>
      <c r="K132" s="250"/>
      <c r="L132" s="250"/>
      <c r="M132" s="250"/>
      <c r="N132" s="250"/>
      <c r="O132" s="250"/>
      <c r="P132" s="250"/>
      <c r="Q132" s="250"/>
      <c r="R132" s="250"/>
      <c r="S132" s="250"/>
      <c r="T132" s="250"/>
      <c r="U132" s="250"/>
      <c r="V132" s="250"/>
      <c r="W132" s="250"/>
      <c r="X132" s="250"/>
      <c r="Y132" s="250"/>
      <c r="Z132" s="250"/>
      <c r="AA132" s="250"/>
      <c r="AB132" s="250"/>
      <c r="AC132" s="252"/>
      <c r="AD132" s="193"/>
    </row>
    <row r="133" spans="1:30" x14ac:dyDescent="0.2">
      <c r="A133" s="187" t="s">
        <v>407</v>
      </c>
      <c r="B133" s="251">
        <v>44.199298570000003</v>
      </c>
      <c r="C133" s="251">
        <v>-88.461125789999997</v>
      </c>
      <c r="D133" s="250">
        <v>4.5</v>
      </c>
      <c r="E133" s="250" t="s">
        <v>276</v>
      </c>
      <c r="F133" s="250" t="s">
        <v>277</v>
      </c>
      <c r="G133" s="250"/>
      <c r="H133" s="250">
        <v>0</v>
      </c>
      <c r="I133" s="250"/>
      <c r="J133" s="250"/>
      <c r="K133" s="250"/>
      <c r="L133" s="250"/>
      <c r="M133" s="250"/>
      <c r="N133" s="250"/>
      <c r="O133" s="250"/>
      <c r="P133" s="250"/>
      <c r="Q133" s="250"/>
      <c r="R133" s="250"/>
      <c r="S133" s="250"/>
      <c r="T133" s="250"/>
      <c r="U133" s="250"/>
      <c r="V133" s="250"/>
      <c r="W133" s="250"/>
      <c r="X133" s="250"/>
      <c r="Y133" s="250"/>
      <c r="Z133" s="250"/>
      <c r="AA133" s="250"/>
      <c r="AB133" s="250"/>
      <c r="AC133" s="252"/>
      <c r="AD133" s="193"/>
    </row>
    <row r="134" spans="1:30" x14ac:dyDescent="0.2">
      <c r="A134" s="187" t="s">
        <v>408</v>
      </c>
      <c r="B134" s="251">
        <v>44.199283729999998</v>
      </c>
      <c r="C134" s="251">
        <v>-88.46002489</v>
      </c>
      <c r="D134" s="250">
        <v>3</v>
      </c>
      <c r="E134" s="250" t="s">
        <v>276</v>
      </c>
      <c r="F134" s="250" t="s">
        <v>277</v>
      </c>
      <c r="G134" s="250"/>
      <c r="H134" s="250">
        <v>0</v>
      </c>
      <c r="I134" s="250"/>
      <c r="J134" s="250"/>
      <c r="K134" s="250"/>
      <c r="L134" s="250"/>
      <c r="M134" s="250"/>
      <c r="N134" s="250"/>
      <c r="O134" s="250"/>
      <c r="P134" s="250"/>
      <c r="Q134" s="250"/>
      <c r="R134" s="250"/>
      <c r="S134" s="250"/>
      <c r="T134" s="250"/>
      <c r="U134" s="250"/>
      <c r="V134" s="250"/>
      <c r="W134" s="250"/>
      <c r="X134" s="250"/>
      <c r="Y134" s="250"/>
      <c r="Z134" s="250"/>
      <c r="AA134" s="250"/>
      <c r="AB134" s="250"/>
      <c r="AC134" s="252"/>
      <c r="AD134" s="193"/>
    </row>
    <row r="135" spans="1:30" x14ac:dyDescent="0.2">
      <c r="A135" s="187" t="s">
        <v>409</v>
      </c>
      <c r="B135" s="251">
        <v>44.199104839999997</v>
      </c>
      <c r="C135" s="251">
        <v>-88.446814079999996</v>
      </c>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2" t="s">
        <v>258</v>
      </c>
      <c r="AD135" s="193"/>
    </row>
    <row r="136" spans="1:30" x14ac:dyDescent="0.2">
      <c r="A136" s="187" t="s">
        <v>410</v>
      </c>
      <c r="B136" s="251">
        <v>44.200267799999999</v>
      </c>
      <c r="C136" s="251">
        <v>-88.474316290000004</v>
      </c>
      <c r="D136" s="250">
        <v>2</v>
      </c>
      <c r="E136" s="250" t="s">
        <v>284</v>
      </c>
      <c r="F136" s="250" t="s">
        <v>277</v>
      </c>
      <c r="G136" s="250">
        <v>1</v>
      </c>
      <c r="H136" s="250">
        <v>5</v>
      </c>
      <c r="I136" s="250" t="s">
        <v>411</v>
      </c>
      <c r="J136" s="250">
        <v>1</v>
      </c>
      <c r="K136" s="250">
        <v>1</v>
      </c>
      <c r="L136" s="250" t="s">
        <v>278</v>
      </c>
      <c r="M136" s="250" t="s">
        <v>278</v>
      </c>
      <c r="N136" s="250">
        <v>1</v>
      </c>
      <c r="O136" s="250"/>
      <c r="P136" s="250"/>
      <c r="Q136" s="250"/>
      <c r="R136" s="250" t="s">
        <v>278</v>
      </c>
      <c r="S136" s="250"/>
      <c r="T136" s="250"/>
      <c r="U136" s="250"/>
      <c r="V136" s="250"/>
      <c r="W136" s="250"/>
      <c r="X136" s="250"/>
      <c r="Y136" s="250"/>
      <c r="Z136" s="250"/>
      <c r="AA136" s="250"/>
      <c r="AB136" s="250"/>
      <c r="AC136" s="252"/>
      <c r="AD136" s="193"/>
    </row>
    <row r="137" spans="1:30" x14ac:dyDescent="0.2">
      <c r="A137" s="187" t="s">
        <v>412</v>
      </c>
      <c r="B137" s="251">
        <v>44.200253089999997</v>
      </c>
      <c r="C137" s="251">
        <v>-88.473215359999998</v>
      </c>
      <c r="D137" s="250">
        <v>4</v>
      </c>
      <c r="E137" s="250" t="s">
        <v>284</v>
      </c>
      <c r="F137" s="250" t="s">
        <v>277</v>
      </c>
      <c r="G137" s="250">
        <v>3</v>
      </c>
      <c r="H137" s="250">
        <v>5</v>
      </c>
      <c r="I137" s="250"/>
      <c r="J137" s="250">
        <v>1</v>
      </c>
      <c r="K137" s="250">
        <v>3</v>
      </c>
      <c r="L137" s="250" t="s">
        <v>278</v>
      </c>
      <c r="M137" s="250" t="s">
        <v>278</v>
      </c>
      <c r="N137" s="250">
        <v>3</v>
      </c>
      <c r="O137" s="250"/>
      <c r="P137" s="250"/>
      <c r="Q137" s="250"/>
      <c r="R137" s="250"/>
      <c r="S137" s="250"/>
      <c r="T137" s="250"/>
      <c r="U137" s="250"/>
      <c r="V137" s="250"/>
      <c r="W137" s="250" t="s">
        <v>278</v>
      </c>
      <c r="X137" s="250"/>
      <c r="Y137" s="250"/>
      <c r="Z137" s="250"/>
      <c r="AA137" s="250"/>
      <c r="AB137" s="250"/>
      <c r="AC137" s="252"/>
      <c r="AD137" s="193"/>
    </row>
    <row r="138" spans="1:30" x14ac:dyDescent="0.2">
      <c r="A138" s="187" t="s">
        <v>413</v>
      </c>
      <c r="B138" s="251">
        <v>44.200238370000001</v>
      </c>
      <c r="C138" s="251">
        <v>-88.472114430000005</v>
      </c>
      <c r="D138" s="250">
        <v>5</v>
      </c>
      <c r="E138" s="250" t="s">
        <v>284</v>
      </c>
      <c r="F138" s="250" t="s">
        <v>277</v>
      </c>
      <c r="G138" s="250">
        <v>3</v>
      </c>
      <c r="H138" s="250">
        <v>4</v>
      </c>
      <c r="I138" s="250"/>
      <c r="J138" s="250"/>
      <c r="K138" s="250">
        <v>3</v>
      </c>
      <c r="L138" s="250"/>
      <c r="M138" s="250"/>
      <c r="N138" s="250">
        <v>3</v>
      </c>
      <c r="O138" s="250"/>
      <c r="P138" s="250"/>
      <c r="Q138" s="250"/>
      <c r="R138" s="250"/>
      <c r="S138" s="250"/>
      <c r="T138" s="250"/>
      <c r="U138" s="250"/>
      <c r="V138" s="250"/>
      <c r="W138" s="250"/>
      <c r="X138" s="250"/>
      <c r="Y138" s="250"/>
      <c r="Z138" s="250"/>
      <c r="AA138" s="250"/>
      <c r="AB138" s="250"/>
      <c r="AC138" s="252"/>
      <c r="AD138" s="193"/>
    </row>
    <row r="139" spans="1:30" x14ac:dyDescent="0.2">
      <c r="A139" s="187" t="s">
        <v>414</v>
      </c>
      <c r="B139" s="251">
        <v>44.200223639999997</v>
      </c>
      <c r="C139" s="251">
        <v>-88.471013499999998</v>
      </c>
      <c r="D139" s="250">
        <v>9.5</v>
      </c>
      <c r="E139" s="250" t="s">
        <v>284</v>
      </c>
      <c r="F139" s="250" t="s">
        <v>277</v>
      </c>
      <c r="G139" s="250"/>
      <c r="H139" s="250">
        <v>0</v>
      </c>
      <c r="I139" s="250"/>
      <c r="J139" s="250"/>
      <c r="K139" s="250"/>
      <c r="L139" s="250"/>
      <c r="M139" s="250"/>
      <c r="N139" s="250"/>
      <c r="O139" s="250" t="s">
        <v>411</v>
      </c>
      <c r="P139" s="250"/>
      <c r="Q139" s="250"/>
      <c r="R139" s="250"/>
      <c r="S139" s="250"/>
      <c r="T139" s="250"/>
      <c r="U139" s="250"/>
      <c r="V139" s="250"/>
      <c r="W139" s="250"/>
      <c r="X139" s="250"/>
      <c r="Y139" s="250"/>
      <c r="Z139" s="250"/>
      <c r="AA139" s="250"/>
      <c r="AB139" s="250"/>
      <c r="AC139" s="252"/>
      <c r="AD139" s="193"/>
    </row>
    <row r="140" spans="1:30" x14ac:dyDescent="0.2">
      <c r="A140" s="187" t="s">
        <v>415</v>
      </c>
      <c r="B140" s="251">
        <v>44.200208889999999</v>
      </c>
      <c r="C140" s="251">
        <v>-88.469912570000005</v>
      </c>
      <c r="D140" s="250">
        <v>6.25</v>
      </c>
      <c r="E140" s="250" t="s">
        <v>284</v>
      </c>
      <c r="F140" s="250" t="s">
        <v>277</v>
      </c>
      <c r="G140" s="250"/>
      <c r="H140" s="250">
        <v>0</v>
      </c>
      <c r="I140" s="250"/>
      <c r="J140" s="250"/>
      <c r="K140" s="250"/>
      <c r="L140" s="250"/>
      <c r="M140" s="250"/>
      <c r="N140" s="250"/>
      <c r="O140" s="250"/>
      <c r="P140" s="250"/>
      <c r="Q140" s="250"/>
      <c r="R140" s="250"/>
      <c r="S140" s="250"/>
      <c r="T140" s="250"/>
      <c r="U140" s="250"/>
      <c r="V140" s="250"/>
      <c r="W140" s="250"/>
      <c r="X140" s="250"/>
      <c r="Y140" s="250"/>
      <c r="Z140" s="250"/>
      <c r="AA140" s="250"/>
      <c r="AB140" s="250"/>
      <c r="AC140" s="252"/>
      <c r="AD140" s="193"/>
    </row>
    <row r="141" spans="1:30" x14ac:dyDescent="0.2">
      <c r="A141" s="187" t="s">
        <v>416</v>
      </c>
      <c r="B141" s="251">
        <v>44.200194140000001</v>
      </c>
      <c r="C141" s="251">
        <v>-88.468811639999998</v>
      </c>
      <c r="D141" s="250">
        <v>8.5</v>
      </c>
      <c r="E141" s="250" t="s">
        <v>293</v>
      </c>
      <c r="F141" s="250" t="s">
        <v>277</v>
      </c>
      <c r="G141" s="250"/>
      <c r="H141" s="250">
        <v>0</v>
      </c>
      <c r="I141" s="250"/>
      <c r="J141" s="250"/>
      <c r="K141" s="250"/>
      <c r="L141" s="250"/>
      <c r="M141" s="250"/>
      <c r="N141" s="250"/>
      <c r="O141" s="250"/>
      <c r="P141" s="250"/>
      <c r="Q141" s="250" t="s">
        <v>278</v>
      </c>
      <c r="R141" s="250"/>
      <c r="S141" s="250"/>
      <c r="T141" s="250"/>
      <c r="U141" s="250"/>
      <c r="V141" s="250"/>
      <c r="W141" s="250"/>
      <c r="X141" s="250"/>
      <c r="Y141" s="250"/>
      <c r="Z141" s="250"/>
      <c r="AA141" s="250"/>
      <c r="AB141" s="250"/>
      <c r="AC141" s="252"/>
      <c r="AD141" s="193"/>
    </row>
    <row r="142" spans="1:30" x14ac:dyDescent="0.2">
      <c r="A142" s="187" t="s">
        <v>417</v>
      </c>
      <c r="B142" s="251">
        <v>44.200179370000001</v>
      </c>
      <c r="C142" s="251">
        <v>-88.467710719999999</v>
      </c>
      <c r="D142" s="250">
        <v>5.75</v>
      </c>
      <c r="E142" s="250" t="s">
        <v>284</v>
      </c>
      <c r="F142" s="250" t="s">
        <v>277</v>
      </c>
      <c r="G142" s="250">
        <v>1</v>
      </c>
      <c r="H142" s="250">
        <v>2</v>
      </c>
      <c r="I142" s="250"/>
      <c r="J142" s="250"/>
      <c r="K142" s="250">
        <v>1</v>
      </c>
      <c r="L142" s="250"/>
      <c r="M142" s="250"/>
      <c r="N142" s="250"/>
      <c r="O142" s="250"/>
      <c r="P142" s="250"/>
      <c r="Q142" s="250"/>
      <c r="R142" s="250"/>
      <c r="S142" s="250">
        <v>1</v>
      </c>
      <c r="T142" s="250"/>
      <c r="U142" s="250"/>
      <c r="V142" s="250"/>
      <c r="W142" s="250"/>
      <c r="X142" s="250"/>
      <c r="Y142" s="250"/>
      <c r="Z142" s="250"/>
      <c r="AA142" s="250"/>
      <c r="AB142" s="250"/>
      <c r="AC142" s="252"/>
      <c r="AD142" s="193"/>
    </row>
    <row r="143" spans="1:30" x14ac:dyDescent="0.2">
      <c r="A143" s="187" t="s">
        <v>418</v>
      </c>
      <c r="B143" s="251">
        <v>44.200164600000001</v>
      </c>
      <c r="C143" s="251">
        <v>-88.466609790000007</v>
      </c>
      <c r="D143" s="250">
        <v>4.75</v>
      </c>
      <c r="E143" s="250" t="s">
        <v>276</v>
      </c>
      <c r="F143" s="250" t="s">
        <v>277</v>
      </c>
      <c r="G143" s="250">
        <v>1</v>
      </c>
      <c r="H143" s="250">
        <v>2</v>
      </c>
      <c r="I143" s="250"/>
      <c r="J143" s="250"/>
      <c r="K143" s="250">
        <v>1</v>
      </c>
      <c r="L143" s="250"/>
      <c r="M143" s="250"/>
      <c r="N143" s="250"/>
      <c r="O143" s="250">
        <v>1</v>
      </c>
      <c r="P143" s="250"/>
      <c r="Q143" s="250">
        <v>1</v>
      </c>
      <c r="R143" s="250"/>
      <c r="S143" s="250">
        <v>1</v>
      </c>
      <c r="T143" s="250"/>
      <c r="U143" s="250"/>
      <c r="V143" s="250"/>
      <c r="W143" s="250"/>
      <c r="X143" s="250"/>
      <c r="Y143" s="250"/>
      <c r="Z143" s="250"/>
      <c r="AA143" s="250"/>
      <c r="AB143" s="250"/>
      <c r="AC143" s="252"/>
      <c r="AD143" s="193"/>
    </row>
    <row r="144" spans="1:30" x14ac:dyDescent="0.2">
      <c r="A144" s="187" t="s">
        <v>419</v>
      </c>
      <c r="B144" s="251">
        <v>44.200149809999999</v>
      </c>
      <c r="C144" s="251">
        <v>-88.46550886</v>
      </c>
      <c r="D144" s="250">
        <v>3.75</v>
      </c>
      <c r="E144" s="250" t="s">
        <v>276</v>
      </c>
      <c r="F144" s="250" t="s">
        <v>277</v>
      </c>
      <c r="G144" s="250">
        <v>3</v>
      </c>
      <c r="H144" s="250">
        <v>5</v>
      </c>
      <c r="I144" s="250">
        <v>3</v>
      </c>
      <c r="J144" s="250"/>
      <c r="K144" s="250">
        <v>3</v>
      </c>
      <c r="L144" s="250"/>
      <c r="M144" s="250"/>
      <c r="N144" s="250">
        <v>2</v>
      </c>
      <c r="O144" s="250">
        <v>1</v>
      </c>
      <c r="P144" s="250"/>
      <c r="Q144" s="250">
        <v>1</v>
      </c>
      <c r="R144" s="250"/>
      <c r="S144" s="250">
        <v>2</v>
      </c>
      <c r="T144" s="250"/>
      <c r="U144" s="250"/>
      <c r="V144" s="250"/>
      <c r="W144" s="250"/>
      <c r="X144" s="250"/>
      <c r="Y144" s="250"/>
      <c r="Z144" s="250"/>
      <c r="AA144" s="250"/>
      <c r="AB144" s="250"/>
      <c r="AC144" s="252"/>
      <c r="AD144" s="193"/>
    </row>
    <row r="145" spans="1:30" x14ac:dyDescent="0.2">
      <c r="A145" s="187" t="s">
        <v>420</v>
      </c>
      <c r="B145" s="251">
        <v>44.200135009999997</v>
      </c>
      <c r="C145" s="251">
        <v>-88.464407940000001</v>
      </c>
      <c r="D145" s="250">
        <v>2</v>
      </c>
      <c r="E145" s="250" t="s">
        <v>284</v>
      </c>
      <c r="F145" s="250" t="s">
        <v>277</v>
      </c>
      <c r="G145" s="250">
        <v>2</v>
      </c>
      <c r="H145" s="250">
        <v>5</v>
      </c>
      <c r="I145" s="250">
        <v>1</v>
      </c>
      <c r="J145" s="250"/>
      <c r="K145" s="250"/>
      <c r="L145" s="250"/>
      <c r="M145" s="250"/>
      <c r="N145" s="250">
        <v>1</v>
      </c>
      <c r="O145" s="250">
        <v>1</v>
      </c>
      <c r="P145" s="250"/>
      <c r="Q145" s="250"/>
      <c r="R145" s="250"/>
      <c r="S145" s="250"/>
      <c r="T145" s="250"/>
      <c r="U145" s="250"/>
      <c r="V145" s="250"/>
      <c r="W145" s="250"/>
      <c r="X145" s="250">
        <v>2</v>
      </c>
      <c r="Y145" s="250"/>
      <c r="Z145" s="250"/>
      <c r="AA145" s="250"/>
      <c r="AB145" s="250"/>
      <c r="AC145" s="252"/>
      <c r="AD145" s="193"/>
    </row>
    <row r="146" spans="1:30" x14ac:dyDescent="0.2">
      <c r="A146" s="187" t="s">
        <v>421</v>
      </c>
      <c r="B146" s="251">
        <v>44.200120210000001</v>
      </c>
      <c r="C146" s="251">
        <v>-88.463307020000002</v>
      </c>
      <c r="D146" s="250">
        <v>2.5</v>
      </c>
      <c r="E146" s="250" t="s">
        <v>276</v>
      </c>
      <c r="F146" s="250" t="s">
        <v>277</v>
      </c>
      <c r="G146" s="250">
        <v>1</v>
      </c>
      <c r="H146" s="250">
        <v>2</v>
      </c>
      <c r="I146" s="250"/>
      <c r="J146" s="250"/>
      <c r="K146" s="250"/>
      <c r="L146" s="250"/>
      <c r="M146" s="250"/>
      <c r="N146" s="250">
        <v>1</v>
      </c>
      <c r="O146" s="250">
        <v>1</v>
      </c>
      <c r="P146" s="250"/>
      <c r="Q146" s="250"/>
      <c r="R146" s="250"/>
      <c r="S146" s="250"/>
      <c r="T146" s="250"/>
      <c r="U146" s="250"/>
      <c r="V146" s="250"/>
      <c r="W146" s="250"/>
      <c r="X146" s="250">
        <v>1</v>
      </c>
      <c r="Y146" s="250"/>
      <c r="Z146" s="250"/>
      <c r="AA146" s="250"/>
      <c r="AB146" s="250"/>
      <c r="AC146" s="252"/>
      <c r="AD146" s="193"/>
    </row>
    <row r="147" spans="1:30" x14ac:dyDescent="0.2">
      <c r="A147" s="187" t="s">
        <v>422</v>
      </c>
      <c r="B147" s="251">
        <v>44.200105389999997</v>
      </c>
      <c r="C147" s="251">
        <v>-88.462206089999995</v>
      </c>
      <c r="D147" s="250">
        <v>4</v>
      </c>
      <c r="E147" s="250" t="s">
        <v>276</v>
      </c>
      <c r="F147" s="250" t="s">
        <v>277</v>
      </c>
      <c r="G147" s="250"/>
      <c r="H147" s="250">
        <v>0</v>
      </c>
      <c r="I147" s="250"/>
      <c r="J147" s="250"/>
      <c r="K147" s="250"/>
      <c r="L147" s="250"/>
      <c r="M147" s="250"/>
      <c r="N147" s="250"/>
      <c r="O147" s="250"/>
      <c r="P147" s="250"/>
      <c r="Q147" s="250"/>
      <c r="R147" s="250"/>
      <c r="S147" s="250"/>
      <c r="T147" s="250"/>
      <c r="U147" s="250"/>
      <c r="V147" s="250"/>
      <c r="W147" s="250"/>
      <c r="X147" s="250"/>
      <c r="Y147" s="250"/>
      <c r="Z147" s="250"/>
      <c r="AA147" s="250"/>
      <c r="AB147" s="250"/>
      <c r="AC147" s="252"/>
      <c r="AD147" s="193"/>
    </row>
    <row r="148" spans="1:30" x14ac:dyDescent="0.2">
      <c r="A148" s="187" t="s">
        <v>423</v>
      </c>
      <c r="B148" s="251">
        <v>44.201059800000003</v>
      </c>
      <c r="C148" s="251">
        <v>-88.474295839999996</v>
      </c>
      <c r="D148" s="250">
        <v>3.75</v>
      </c>
      <c r="E148" s="250" t="s">
        <v>284</v>
      </c>
      <c r="F148" s="250" t="s">
        <v>277</v>
      </c>
      <c r="G148" s="250">
        <v>3</v>
      </c>
      <c r="H148" s="250">
        <v>5</v>
      </c>
      <c r="I148" s="250"/>
      <c r="J148" s="250"/>
      <c r="K148" s="250">
        <v>3</v>
      </c>
      <c r="L148" s="250">
        <v>2</v>
      </c>
      <c r="M148" s="250">
        <v>2</v>
      </c>
      <c r="N148" s="250">
        <v>3</v>
      </c>
      <c r="O148" s="250"/>
      <c r="P148" s="250"/>
      <c r="Q148" s="250"/>
      <c r="R148" s="250" t="s">
        <v>278</v>
      </c>
      <c r="S148" s="250"/>
      <c r="T148" s="250"/>
      <c r="U148" s="250"/>
      <c r="V148" s="250"/>
      <c r="W148" s="250"/>
      <c r="X148" s="250"/>
      <c r="Y148" s="250"/>
      <c r="Z148" s="250"/>
      <c r="AA148" s="250"/>
      <c r="AB148" s="250">
        <v>1</v>
      </c>
      <c r="AC148" s="252"/>
      <c r="AD148" s="193"/>
    </row>
    <row r="149" spans="1:30" x14ac:dyDescent="0.2">
      <c r="A149" s="187" t="s">
        <v>424</v>
      </c>
      <c r="B149" s="251">
        <v>44.201045090000001</v>
      </c>
      <c r="C149" s="251">
        <v>-88.473194899999996</v>
      </c>
      <c r="D149" s="250">
        <v>5</v>
      </c>
      <c r="E149" s="250" t="s">
        <v>284</v>
      </c>
      <c r="F149" s="250" t="s">
        <v>277</v>
      </c>
      <c r="G149" s="250">
        <v>3</v>
      </c>
      <c r="H149" s="250">
        <v>5</v>
      </c>
      <c r="I149" s="250">
        <v>1</v>
      </c>
      <c r="J149" s="250">
        <v>1</v>
      </c>
      <c r="K149" s="250">
        <v>3</v>
      </c>
      <c r="L149" s="250" t="s">
        <v>278</v>
      </c>
      <c r="M149" s="250">
        <v>1</v>
      </c>
      <c r="N149" s="250">
        <v>3</v>
      </c>
      <c r="O149" s="250"/>
      <c r="P149" s="250"/>
      <c r="Q149" s="250">
        <v>1</v>
      </c>
      <c r="R149" s="250" t="s">
        <v>278</v>
      </c>
      <c r="S149" s="250">
        <v>1</v>
      </c>
      <c r="T149" s="250"/>
      <c r="U149" s="250"/>
      <c r="V149" s="250"/>
      <c r="W149" s="250"/>
      <c r="X149" s="250"/>
      <c r="Y149" s="250"/>
      <c r="Z149" s="250"/>
      <c r="AA149" s="250"/>
      <c r="AB149" s="250" t="s">
        <v>278</v>
      </c>
      <c r="AC149" s="252"/>
      <c r="AD149" s="193"/>
    </row>
    <row r="150" spans="1:30" x14ac:dyDescent="0.2">
      <c r="A150" s="187" t="s">
        <v>425</v>
      </c>
      <c r="B150" s="251">
        <v>44.201030369999998</v>
      </c>
      <c r="C150" s="251">
        <v>-88.472093950000001</v>
      </c>
      <c r="D150" s="250">
        <v>7</v>
      </c>
      <c r="E150" s="250" t="s">
        <v>284</v>
      </c>
      <c r="F150" s="250" t="s">
        <v>277</v>
      </c>
      <c r="G150" s="250"/>
      <c r="H150" s="250">
        <v>0</v>
      </c>
      <c r="I150" s="250"/>
      <c r="J150" s="250"/>
      <c r="K150" s="250"/>
      <c r="L150" s="250"/>
      <c r="M150" s="250"/>
      <c r="N150" s="250"/>
      <c r="O150" s="250"/>
      <c r="P150" s="250"/>
      <c r="Q150" s="250"/>
      <c r="R150" s="250"/>
      <c r="S150" s="250"/>
      <c r="T150" s="250"/>
      <c r="U150" s="250"/>
      <c r="V150" s="250"/>
      <c r="W150" s="250"/>
      <c r="X150" s="250"/>
      <c r="Y150" s="250"/>
      <c r="Z150" s="250"/>
      <c r="AA150" s="250"/>
      <c r="AB150" s="250"/>
      <c r="AC150" s="252"/>
      <c r="AD150" s="193"/>
    </row>
    <row r="151" spans="1:30" x14ac:dyDescent="0.2">
      <c r="A151" s="187" t="s">
        <v>426</v>
      </c>
      <c r="B151" s="251">
        <v>44.201015630000001</v>
      </c>
      <c r="C151" s="251">
        <v>-88.470993010000001</v>
      </c>
      <c r="D151" s="250">
        <v>9.5</v>
      </c>
      <c r="E151" s="250" t="s">
        <v>284</v>
      </c>
      <c r="F151" s="250" t="s">
        <v>277</v>
      </c>
      <c r="G151" s="250"/>
      <c r="H151" s="250">
        <v>0</v>
      </c>
      <c r="I151" s="250"/>
      <c r="J151" s="250"/>
      <c r="K151" s="250"/>
      <c r="L151" s="250"/>
      <c r="M151" s="250"/>
      <c r="N151" s="250"/>
      <c r="O151" s="250"/>
      <c r="P151" s="250"/>
      <c r="Q151" s="250"/>
      <c r="R151" s="250"/>
      <c r="S151" s="250"/>
      <c r="T151" s="250"/>
      <c r="U151" s="250"/>
      <c r="V151" s="250"/>
      <c r="W151" s="250"/>
      <c r="X151" s="250"/>
      <c r="Y151" s="250"/>
      <c r="Z151" s="250"/>
      <c r="AA151" s="250"/>
      <c r="AB151" s="250"/>
      <c r="AC151" s="252"/>
      <c r="AD151" s="193"/>
    </row>
    <row r="152" spans="1:30" x14ac:dyDescent="0.2">
      <c r="A152" s="187" t="s">
        <v>427</v>
      </c>
      <c r="B152" s="251">
        <v>44.201000890000003</v>
      </c>
      <c r="C152" s="251">
        <v>-88.46989207</v>
      </c>
      <c r="D152" s="250">
        <v>6.75</v>
      </c>
      <c r="E152" s="250" t="s">
        <v>284</v>
      </c>
      <c r="F152" s="250" t="s">
        <v>277</v>
      </c>
      <c r="G152" s="250"/>
      <c r="H152" s="250">
        <v>0</v>
      </c>
      <c r="I152" s="250"/>
      <c r="J152" s="250"/>
      <c r="K152" s="250"/>
      <c r="L152" s="250"/>
      <c r="M152" s="250"/>
      <c r="N152" s="250"/>
      <c r="O152" s="250"/>
      <c r="P152" s="250"/>
      <c r="Q152" s="250"/>
      <c r="R152" s="250"/>
      <c r="S152" s="250"/>
      <c r="T152" s="250"/>
      <c r="U152" s="250"/>
      <c r="V152" s="250"/>
      <c r="W152" s="250"/>
      <c r="X152" s="250"/>
      <c r="Y152" s="250"/>
      <c r="Z152" s="250"/>
      <c r="AA152" s="250"/>
      <c r="AB152" s="250"/>
      <c r="AC152" s="252"/>
      <c r="AD152" s="193"/>
    </row>
    <row r="153" spans="1:30" x14ac:dyDescent="0.2">
      <c r="A153" s="187" t="s">
        <v>428</v>
      </c>
      <c r="B153" s="251">
        <v>44.200986139999998</v>
      </c>
      <c r="C153" s="251">
        <v>-88.468791120000006</v>
      </c>
      <c r="D153" s="250">
        <v>8</v>
      </c>
      <c r="E153" s="250" t="s">
        <v>284</v>
      </c>
      <c r="F153" s="250" t="s">
        <v>277</v>
      </c>
      <c r="G153" s="250"/>
      <c r="H153" s="250">
        <v>0</v>
      </c>
      <c r="I153" s="250"/>
      <c r="J153" s="250"/>
      <c r="K153" s="250"/>
      <c r="L153" s="250"/>
      <c r="M153" s="250"/>
      <c r="N153" s="250"/>
      <c r="O153" s="250"/>
      <c r="P153" s="250"/>
      <c r="Q153" s="250"/>
      <c r="R153" s="250"/>
      <c r="S153" s="250"/>
      <c r="T153" s="250"/>
      <c r="U153" s="250"/>
      <c r="V153" s="250"/>
      <c r="W153" s="250"/>
      <c r="X153" s="250"/>
      <c r="Y153" s="250"/>
      <c r="Z153" s="250"/>
      <c r="AA153" s="250"/>
      <c r="AB153" s="250"/>
      <c r="AC153" s="252"/>
      <c r="AD153" s="193"/>
    </row>
    <row r="154" spans="1:30" x14ac:dyDescent="0.2">
      <c r="A154" s="187" t="s">
        <v>429</v>
      </c>
      <c r="B154" s="251">
        <v>44.200971369999998</v>
      </c>
      <c r="C154" s="251">
        <v>-88.467690180000005</v>
      </c>
      <c r="D154" s="250">
        <v>6</v>
      </c>
      <c r="E154" s="250" t="s">
        <v>284</v>
      </c>
      <c r="F154" s="250" t="s">
        <v>277</v>
      </c>
      <c r="G154" s="250">
        <v>2</v>
      </c>
      <c r="H154" s="250">
        <v>5</v>
      </c>
      <c r="I154" s="250"/>
      <c r="J154" s="250"/>
      <c r="K154" s="250"/>
      <c r="L154" s="250"/>
      <c r="M154" s="250"/>
      <c r="N154" s="250"/>
      <c r="O154" s="250"/>
      <c r="P154" s="250"/>
      <c r="Q154" s="250">
        <v>2</v>
      </c>
      <c r="R154" s="250"/>
      <c r="S154" s="250"/>
      <c r="T154" s="250"/>
      <c r="U154" s="250"/>
      <c r="V154" s="250"/>
      <c r="W154" s="250"/>
      <c r="X154" s="250"/>
      <c r="Y154" s="250"/>
      <c r="Z154" s="250"/>
      <c r="AA154" s="250"/>
      <c r="AB154" s="250"/>
      <c r="AC154" s="252"/>
      <c r="AD154" s="193"/>
    </row>
    <row r="155" spans="1:30" x14ac:dyDescent="0.2">
      <c r="A155" s="187" t="s">
        <v>430</v>
      </c>
      <c r="B155" s="251">
        <v>44.200956589999997</v>
      </c>
      <c r="C155" s="251">
        <v>-88.466589240000005</v>
      </c>
      <c r="D155" s="250">
        <v>5</v>
      </c>
      <c r="E155" s="250" t="s">
        <v>276</v>
      </c>
      <c r="F155" s="250" t="s">
        <v>277</v>
      </c>
      <c r="G155" s="250">
        <v>3</v>
      </c>
      <c r="H155" s="250">
        <v>5</v>
      </c>
      <c r="I155" s="250">
        <v>1</v>
      </c>
      <c r="J155" s="250"/>
      <c r="K155" s="250">
        <v>3</v>
      </c>
      <c r="L155" s="250" t="s">
        <v>278</v>
      </c>
      <c r="M155" s="250" t="s">
        <v>278</v>
      </c>
      <c r="N155" s="250">
        <v>1</v>
      </c>
      <c r="O155" s="250"/>
      <c r="P155" s="250"/>
      <c r="Q155" s="250">
        <v>3</v>
      </c>
      <c r="R155" s="250"/>
      <c r="S155" s="250"/>
      <c r="T155" s="250"/>
      <c r="U155" s="250"/>
      <c r="V155" s="250"/>
      <c r="W155" s="250"/>
      <c r="X155" s="250"/>
      <c r="Y155" s="250"/>
      <c r="Z155" s="250"/>
      <c r="AA155" s="250"/>
      <c r="AB155" s="250"/>
      <c r="AC155" s="252"/>
      <c r="AD155" s="193"/>
    </row>
    <row r="156" spans="1:30" x14ac:dyDescent="0.2">
      <c r="A156" s="187" t="s">
        <v>431</v>
      </c>
      <c r="B156" s="251">
        <v>44.200941810000003</v>
      </c>
      <c r="C156" s="251">
        <v>-88.465488300000004</v>
      </c>
      <c r="D156" s="250">
        <v>4.5</v>
      </c>
      <c r="E156" s="250" t="s">
        <v>276</v>
      </c>
      <c r="F156" s="250" t="s">
        <v>277</v>
      </c>
      <c r="G156" s="250">
        <v>3</v>
      </c>
      <c r="H156" s="250">
        <v>5</v>
      </c>
      <c r="I156" s="250">
        <v>2</v>
      </c>
      <c r="J156" s="250"/>
      <c r="K156" s="250">
        <v>3</v>
      </c>
      <c r="L156" s="250"/>
      <c r="M156" s="250"/>
      <c r="N156" s="250">
        <v>2</v>
      </c>
      <c r="O156" s="250">
        <v>2</v>
      </c>
      <c r="P156" s="250"/>
      <c r="Q156" s="250"/>
      <c r="R156" s="250"/>
      <c r="S156" s="250"/>
      <c r="T156" s="250"/>
      <c r="U156" s="250"/>
      <c r="V156" s="250"/>
      <c r="W156" s="250"/>
      <c r="X156" s="250">
        <v>1</v>
      </c>
      <c r="Y156" s="250"/>
      <c r="Z156" s="250"/>
      <c r="AA156" s="250"/>
      <c r="AB156" s="250"/>
      <c r="AC156" s="252"/>
      <c r="AD156" s="193"/>
    </row>
    <row r="157" spans="1:30" x14ac:dyDescent="0.2">
      <c r="A157" s="187" t="s">
        <v>432</v>
      </c>
      <c r="B157" s="251">
        <v>44.200927010000001</v>
      </c>
      <c r="C157" s="251">
        <v>-88.464387360000003</v>
      </c>
      <c r="D157" s="250">
        <v>2.5</v>
      </c>
      <c r="E157" s="250" t="s">
        <v>276</v>
      </c>
      <c r="F157" s="250" t="s">
        <v>277</v>
      </c>
      <c r="G157" s="250">
        <v>3</v>
      </c>
      <c r="H157" s="250">
        <v>3</v>
      </c>
      <c r="I157" s="250"/>
      <c r="J157" s="250"/>
      <c r="K157" s="250"/>
      <c r="L157" s="250"/>
      <c r="M157" s="250"/>
      <c r="N157" s="250">
        <v>3</v>
      </c>
      <c r="O157" s="250">
        <v>1</v>
      </c>
      <c r="P157" s="250"/>
      <c r="Q157" s="250"/>
      <c r="R157" s="250"/>
      <c r="S157" s="250">
        <v>2</v>
      </c>
      <c r="T157" s="250"/>
      <c r="U157" s="250"/>
      <c r="V157" s="250"/>
      <c r="W157" s="250"/>
      <c r="X157" s="250">
        <v>2</v>
      </c>
      <c r="Y157" s="250"/>
      <c r="Z157" s="250">
        <v>1</v>
      </c>
      <c r="AA157" s="250"/>
      <c r="AB157" s="250"/>
      <c r="AC157" s="252"/>
      <c r="AD157" s="193"/>
    </row>
    <row r="158" spans="1:30" x14ac:dyDescent="0.2">
      <c r="A158" s="187" t="s">
        <v>433</v>
      </c>
      <c r="B158" s="251">
        <v>44.200912199999998</v>
      </c>
      <c r="C158" s="251">
        <v>-88.463286429999997</v>
      </c>
      <c r="D158" s="250">
        <v>3</v>
      </c>
      <c r="E158" s="250" t="s">
        <v>276</v>
      </c>
      <c r="F158" s="250" t="s">
        <v>277</v>
      </c>
      <c r="G158" s="250">
        <v>1</v>
      </c>
      <c r="H158" s="250">
        <v>3</v>
      </c>
      <c r="I158" s="250"/>
      <c r="J158" s="250">
        <v>1</v>
      </c>
      <c r="K158" s="250"/>
      <c r="L158" s="250"/>
      <c r="M158" s="250"/>
      <c r="N158" s="250">
        <v>1</v>
      </c>
      <c r="O158" s="250"/>
      <c r="P158" s="250">
        <v>1</v>
      </c>
      <c r="Q158" s="250"/>
      <c r="R158" s="250"/>
      <c r="S158" s="250"/>
      <c r="T158" s="250"/>
      <c r="U158" s="250"/>
      <c r="V158" s="250"/>
      <c r="W158" s="250"/>
      <c r="X158" s="250"/>
      <c r="Y158" s="250"/>
      <c r="Z158" s="250"/>
      <c r="AA158" s="250">
        <v>1</v>
      </c>
      <c r="AB158" s="250"/>
      <c r="AC158" s="252"/>
      <c r="AD158" s="193"/>
    </row>
    <row r="159" spans="1:30" x14ac:dyDescent="0.2">
      <c r="A159" s="187" t="s">
        <v>434</v>
      </c>
      <c r="B159" s="251">
        <v>44.200897380000001</v>
      </c>
      <c r="C159" s="251">
        <v>-88.462185489999996</v>
      </c>
      <c r="D159" s="250">
        <v>4.5</v>
      </c>
      <c r="E159" s="250" t="s">
        <v>276</v>
      </c>
      <c r="F159" s="250" t="s">
        <v>277</v>
      </c>
      <c r="G159" s="250">
        <v>3</v>
      </c>
      <c r="H159" s="250">
        <v>5</v>
      </c>
      <c r="I159" s="250">
        <v>1</v>
      </c>
      <c r="J159" s="250"/>
      <c r="K159" s="250">
        <v>1</v>
      </c>
      <c r="L159" s="250"/>
      <c r="M159" s="250"/>
      <c r="N159" s="250">
        <v>1</v>
      </c>
      <c r="O159" s="250"/>
      <c r="P159" s="250"/>
      <c r="Q159" s="250">
        <v>3</v>
      </c>
      <c r="R159" s="250" t="s">
        <v>278</v>
      </c>
      <c r="S159" s="250"/>
      <c r="T159" s="250"/>
      <c r="U159" s="250"/>
      <c r="V159" s="250"/>
      <c r="W159" s="250"/>
      <c r="X159" s="250"/>
      <c r="Y159" s="250"/>
      <c r="Z159" s="250"/>
      <c r="AA159" s="250"/>
      <c r="AB159" s="250"/>
      <c r="AC159" s="252" t="s">
        <v>435</v>
      </c>
      <c r="AD159" s="193"/>
    </row>
    <row r="160" spans="1:30" x14ac:dyDescent="0.2">
      <c r="A160" s="187" t="s">
        <v>436</v>
      </c>
      <c r="B160" s="251">
        <v>44.2018518</v>
      </c>
      <c r="C160" s="251">
        <v>-88.474275399999996</v>
      </c>
      <c r="D160" s="250">
        <v>4</v>
      </c>
      <c r="E160" s="250" t="s">
        <v>284</v>
      </c>
      <c r="F160" s="250" t="s">
        <v>277</v>
      </c>
      <c r="G160" s="250">
        <v>3</v>
      </c>
      <c r="H160" s="250">
        <v>5</v>
      </c>
      <c r="I160" s="250">
        <v>2</v>
      </c>
      <c r="J160" s="250"/>
      <c r="K160" s="250">
        <v>3</v>
      </c>
      <c r="L160" s="250">
        <v>1</v>
      </c>
      <c r="M160" s="250">
        <v>1</v>
      </c>
      <c r="N160" s="250">
        <v>3</v>
      </c>
      <c r="O160" s="250"/>
      <c r="P160" s="250"/>
      <c r="Q160" s="250">
        <v>1</v>
      </c>
      <c r="R160" s="250"/>
      <c r="S160" s="250">
        <v>3</v>
      </c>
      <c r="T160" s="250"/>
      <c r="U160" s="250"/>
      <c r="V160" s="250"/>
      <c r="W160" s="250"/>
      <c r="X160" s="250"/>
      <c r="Y160" s="250"/>
      <c r="Z160" s="250"/>
      <c r="AA160" s="250"/>
      <c r="AB160" s="250">
        <v>1</v>
      </c>
      <c r="AC160" s="252"/>
      <c r="AD160" s="193"/>
    </row>
    <row r="161" spans="1:30" x14ac:dyDescent="0.2">
      <c r="A161" s="187" t="s">
        <v>437</v>
      </c>
      <c r="B161" s="251">
        <v>44.201837089999998</v>
      </c>
      <c r="C161" s="251">
        <v>-88.473174439999994</v>
      </c>
      <c r="D161" s="250">
        <v>5.5</v>
      </c>
      <c r="E161" s="250" t="s">
        <v>284</v>
      </c>
      <c r="F161" s="250" t="s">
        <v>277</v>
      </c>
      <c r="G161" s="250"/>
      <c r="H161" s="250">
        <v>0</v>
      </c>
      <c r="I161" s="250"/>
      <c r="J161" s="250"/>
      <c r="K161" s="250"/>
      <c r="L161" s="250"/>
      <c r="M161" s="250"/>
      <c r="N161" s="250"/>
      <c r="O161" s="250"/>
      <c r="P161" s="250"/>
      <c r="Q161" s="250"/>
      <c r="R161" s="250"/>
      <c r="S161" s="250"/>
      <c r="T161" s="250"/>
      <c r="U161" s="250"/>
      <c r="V161" s="250"/>
      <c r="W161" s="250"/>
      <c r="X161" s="250"/>
      <c r="Y161" s="250"/>
      <c r="Z161" s="250"/>
      <c r="AA161" s="250"/>
      <c r="AB161" s="250"/>
      <c r="AC161" s="252"/>
      <c r="AD161" s="193"/>
    </row>
    <row r="162" spans="1:30" x14ac:dyDescent="0.2">
      <c r="A162" s="187" t="s">
        <v>438</v>
      </c>
      <c r="B162" s="251">
        <v>44.201822370000002</v>
      </c>
      <c r="C162" s="251">
        <v>-88.472073480000006</v>
      </c>
      <c r="D162" s="250">
        <v>7</v>
      </c>
      <c r="E162" s="250" t="s">
        <v>284</v>
      </c>
      <c r="F162" s="250" t="s">
        <v>277</v>
      </c>
      <c r="G162" s="250">
        <v>1</v>
      </c>
      <c r="H162" s="250">
        <v>3</v>
      </c>
      <c r="I162" s="250"/>
      <c r="J162" s="250"/>
      <c r="K162" s="250">
        <v>1</v>
      </c>
      <c r="L162" s="250"/>
      <c r="M162" s="250"/>
      <c r="N162" s="250">
        <v>1</v>
      </c>
      <c r="O162" s="250"/>
      <c r="P162" s="250"/>
      <c r="Q162" s="250"/>
      <c r="R162" s="250"/>
      <c r="S162" s="250"/>
      <c r="T162" s="250"/>
      <c r="U162" s="250"/>
      <c r="V162" s="250"/>
      <c r="W162" s="250"/>
      <c r="X162" s="250"/>
      <c r="Y162" s="250"/>
      <c r="Z162" s="250"/>
      <c r="AA162" s="250"/>
      <c r="AB162" s="250"/>
      <c r="AC162" s="252"/>
      <c r="AD162" s="193"/>
    </row>
    <row r="163" spans="1:30" x14ac:dyDescent="0.2">
      <c r="A163" s="187" t="s">
        <v>439</v>
      </c>
      <c r="B163" s="251">
        <v>44.201807629999998</v>
      </c>
      <c r="C163" s="251">
        <v>-88.470972520000004</v>
      </c>
      <c r="D163" s="250">
        <v>9.5</v>
      </c>
      <c r="E163" s="250" t="s">
        <v>284</v>
      </c>
      <c r="F163" s="250" t="s">
        <v>277</v>
      </c>
      <c r="G163" s="250"/>
      <c r="H163" s="250">
        <v>0</v>
      </c>
      <c r="I163" s="250"/>
      <c r="J163" s="250"/>
      <c r="K163" s="250"/>
      <c r="L163" s="250"/>
      <c r="M163" s="250"/>
      <c r="N163" s="250"/>
      <c r="O163" s="250"/>
      <c r="P163" s="250"/>
      <c r="Q163" s="250"/>
      <c r="R163" s="250"/>
      <c r="S163" s="250"/>
      <c r="T163" s="250"/>
      <c r="U163" s="250"/>
      <c r="V163" s="250"/>
      <c r="W163" s="250"/>
      <c r="X163" s="250"/>
      <c r="Y163" s="250"/>
      <c r="Z163" s="250"/>
      <c r="AA163" s="250"/>
      <c r="AB163" s="250"/>
      <c r="AC163" s="252"/>
      <c r="AD163" s="193"/>
    </row>
    <row r="164" spans="1:30" x14ac:dyDescent="0.2">
      <c r="A164" s="187" t="s">
        <v>440</v>
      </c>
      <c r="B164" s="251">
        <v>44.20179289</v>
      </c>
      <c r="C164" s="251">
        <v>-88.469871560000001</v>
      </c>
      <c r="D164" s="250">
        <v>6.75</v>
      </c>
      <c r="E164" s="250" t="s">
        <v>284</v>
      </c>
      <c r="F164" s="250" t="s">
        <v>277</v>
      </c>
      <c r="G164" s="250"/>
      <c r="H164" s="250">
        <v>0</v>
      </c>
      <c r="I164" s="250"/>
      <c r="J164" s="250"/>
      <c r="K164" s="250"/>
      <c r="L164" s="250"/>
      <c r="M164" s="250"/>
      <c r="N164" s="250"/>
      <c r="O164" s="250"/>
      <c r="P164" s="250"/>
      <c r="Q164" s="250"/>
      <c r="R164" s="250"/>
      <c r="S164" s="250"/>
      <c r="T164" s="250"/>
      <c r="U164" s="250"/>
      <c r="V164" s="250"/>
      <c r="W164" s="250"/>
      <c r="X164" s="250"/>
      <c r="Y164" s="250"/>
      <c r="Z164" s="250"/>
      <c r="AA164" s="250"/>
      <c r="AB164" s="250"/>
      <c r="AC164" s="252"/>
      <c r="AD164" s="193"/>
    </row>
    <row r="165" spans="1:30" x14ac:dyDescent="0.2">
      <c r="A165" s="187" t="s">
        <v>441</v>
      </c>
      <c r="B165" s="251">
        <v>44.201778130000001</v>
      </c>
      <c r="C165" s="251">
        <v>-88.468770610000007</v>
      </c>
      <c r="D165" s="250">
        <v>7.5</v>
      </c>
      <c r="E165" s="250" t="s">
        <v>293</v>
      </c>
      <c r="F165" s="250" t="s">
        <v>277</v>
      </c>
      <c r="G165" s="250"/>
      <c r="H165" s="250">
        <v>0</v>
      </c>
      <c r="I165" s="250"/>
      <c r="J165" s="250"/>
      <c r="K165" s="250"/>
      <c r="L165" s="250"/>
      <c r="M165" s="250"/>
      <c r="N165" s="250"/>
      <c r="O165" s="250"/>
      <c r="P165" s="250"/>
      <c r="Q165" s="250"/>
      <c r="R165" s="250"/>
      <c r="S165" s="250"/>
      <c r="T165" s="250"/>
      <c r="U165" s="250"/>
      <c r="V165" s="250"/>
      <c r="W165" s="250"/>
      <c r="X165" s="250"/>
      <c r="Y165" s="250"/>
      <c r="Z165" s="250"/>
      <c r="AA165" s="250"/>
      <c r="AB165" s="250"/>
      <c r="AC165" s="252"/>
      <c r="AD165" s="193"/>
    </row>
    <row r="166" spans="1:30" x14ac:dyDescent="0.2">
      <c r="A166" s="187" t="s">
        <v>442</v>
      </c>
      <c r="B166" s="251">
        <v>44.201763370000002</v>
      </c>
      <c r="C166" s="251">
        <v>-88.467669650000005</v>
      </c>
      <c r="D166" s="250">
        <v>5.5</v>
      </c>
      <c r="E166" s="250" t="s">
        <v>293</v>
      </c>
      <c r="F166" s="250" t="s">
        <v>277</v>
      </c>
      <c r="G166" s="250">
        <v>1</v>
      </c>
      <c r="H166" s="250">
        <v>5</v>
      </c>
      <c r="I166" s="250"/>
      <c r="J166" s="250"/>
      <c r="K166" s="250">
        <v>1</v>
      </c>
      <c r="L166" s="250"/>
      <c r="M166" s="250"/>
      <c r="N166" s="250">
        <v>1</v>
      </c>
      <c r="O166" s="250"/>
      <c r="P166" s="250"/>
      <c r="Q166" s="250">
        <v>1</v>
      </c>
      <c r="R166" s="250"/>
      <c r="S166" s="250"/>
      <c r="T166" s="250"/>
      <c r="U166" s="250"/>
      <c r="V166" s="250"/>
      <c r="W166" s="250"/>
      <c r="X166" s="250"/>
      <c r="Y166" s="250"/>
      <c r="Z166" s="250"/>
      <c r="AA166" s="250"/>
      <c r="AB166" s="250"/>
      <c r="AC166" s="252"/>
      <c r="AD166" s="193"/>
    </row>
    <row r="167" spans="1:30" x14ac:dyDescent="0.2">
      <c r="A167" s="187" t="s">
        <v>443</v>
      </c>
      <c r="B167" s="251">
        <v>44.201748590000001</v>
      </c>
      <c r="C167" s="251">
        <v>-88.466568699999996</v>
      </c>
      <c r="D167" s="250">
        <v>4.75</v>
      </c>
      <c r="E167" s="250" t="s">
        <v>276</v>
      </c>
      <c r="F167" s="250" t="s">
        <v>277</v>
      </c>
      <c r="G167" s="250">
        <v>1</v>
      </c>
      <c r="H167" s="250">
        <v>4</v>
      </c>
      <c r="I167" s="250"/>
      <c r="J167" s="250"/>
      <c r="K167" s="250">
        <v>1</v>
      </c>
      <c r="L167" s="250"/>
      <c r="M167" s="250"/>
      <c r="N167" s="250">
        <v>1</v>
      </c>
      <c r="O167" s="250">
        <v>1</v>
      </c>
      <c r="P167" s="250"/>
      <c r="Q167" s="250"/>
      <c r="R167" s="250"/>
      <c r="S167" s="250">
        <v>1</v>
      </c>
      <c r="T167" s="250"/>
      <c r="U167" s="250"/>
      <c r="V167" s="250"/>
      <c r="W167" s="250"/>
      <c r="X167" s="250"/>
      <c r="Y167" s="250"/>
      <c r="Z167" s="250"/>
      <c r="AA167" s="250"/>
      <c r="AB167" s="250"/>
      <c r="AC167" s="252"/>
      <c r="AD167" s="193"/>
    </row>
    <row r="168" spans="1:30" x14ac:dyDescent="0.2">
      <c r="A168" s="187" t="s">
        <v>444</v>
      </c>
      <c r="B168" s="251">
        <v>44.2017338</v>
      </c>
      <c r="C168" s="251">
        <v>-88.465467739999994</v>
      </c>
      <c r="D168" s="250">
        <v>5</v>
      </c>
      <c r="E168" s="250" t="s">
        <v>293</v>
      </c>
      <c r="F168" s="250" t="s">
        <v>277</v>
      </c>
      <c r="G168" s="250">
        <v>1</v>
      </c>
      <c r="H168" s="250">
        <v>4</v>
      </c>
      <c r="I168" s="250">
        <v>1</v>
      </c>
      <c r="J168" s="250"/>
      <c r="K168" s="250">
        <v>1</v>
      </c>
      <c r="L168" s="250"/>
      <c r="M168" s="250"/>
      <c r="N168" s="250"/>
      <c r="O168" s="250">
        <v>1</v>
      </c>
      <c r="P168" s="250"/>
      <c r="Q168" s="250"/>
      <c r="R168" s="250"/>
      <c r="S168" s="250"/>
      <c r="T168" s="250"/>
      <c r="U168" s="250"/>
      <c r="V168" s="250"/>
      <c r="W168" s="250"/>
      <c r="X168" s="250"/>
      <c r="Y168" s="250"/>
      <c r="Z168" s="250" t="s">
        <v>278</v>
      </c>
      <c r="AA168" s="250"/>
      <c r="AB168" s="250"/>
      <c r="AC168" s="252"/>
      <c r="AD168" s="193"/>
    </row>
    <row r="169" spans="1:30" x14ac:dyDescent="0.2">
      <c r="A169" s="187" t="s">
        <v>445</v>
      </c>
      <c r="B169" s="251">
        <v>44.201719009999998</v>
      </c>
      <c r="C169" s="251">
        <v>-88.46436679</v>
      </c>
      <c r="D169" s="250">
        <v>5</v>
      </c>
      <c r="E169" s="250" t="s">
        <v>293</v>
      </c>
      <c r="F169" s="250" t="s">
        <v>277</v>
      </c>
      <c r="G169" s="250">
        <v>1</v>
      </c>
      <c r="H169" s="250">
        <v>2</v>
      </c>
      <c r="I169" s="250"/>
      <c r="J169" s="250">
        <v>1</v>
      </c>
      <c r="K169" s="250"/>
      <c r="L169" s="250"/>
      <c r="M169" s="250"/>
      <c r="N169" s="250"/>
      <c r="O169" s="250">
        <v>1</v>
      </c>
      <c r="P169" s="250"/>
      <c r="Q169" s="250">
        <v>1</v>
      </c>
      <c r="R169" s="250"/>
      <c r="S169" s="250"/>
      <c r="T169" s="250"/>
      <c r="U169" s="250"/>
      <c r="V169" s="250"/>
      <c r="W169" s="250"/>
      <c r="X169" s="250"/>
      <c r="Y169" s="250"/>
      <c r="Z169" s="250"/>
      <c r="AA169" s="250"/>
      <c r="AB169" s="250"/>
      <c r="AC169" s="252"/>
      <c r="AD169" s="193"/>
    </row>
    <row r="170" spans="1:30" x14ac:dyDescent="0.2">
      <c r="A170" s="187" t="s">
        <v>446</v>
      </c>
      <c r="B170" s="251">
        <v>44.201689379999998</v>
      </c>
      <c r="C170" s="251">
        <v>-88.462164880000003</v>
      </c>
      <c r="D170" s="250">
        <v>3.5</v>
      </c>
      <c r="E170" s="250" t="s">
        <v>284</v>
      </c>
      <c r="F170" s="250" t="s">
        <v>277</v>
      </c>
      <c r="G170" s="250">
        <v>3</v>
      </c>
      <c r="H170" s="250">
        <v>5</v>
      </c>
      <c r="I170" s="250"/>
      <c r="J170" s="250"/>
      <c r="K170" s="250">
        <v>1</v>
      </c>
      <c r="L170" s="250"/>
      <c r="M170" s="250"/>
      <c r="N170" s="250"/>
      <c r="O170" s="250"/>
      <c r="P170" s="250"/>
      <c r="Q170" s="250"/>
      <c r="R170" s="250">
        <v>2</v>
      </c>
      <c r="S170" s="250"/>
      <c r="T170" s="250"/>
      <c r="U170" s="250"/>
      <c r="V170" s="250"/>
      <c r="W170" s="250"/>
      <c r="X170" s="250"/>
      <c r="Y170" s="250"/>
      <c r="Z170" s="250"/>
      <c r="AA170" s="250"/>
      <c r="AB170" s="250"/>
      <c r="AC170" s="252"/>
      <c r="AD170" s="193"/>
    </row>
    <row r="171" spans="1:30" x14ac:dyDescent="0.2">
      <c r="A171" s="187" t="s">
        <v>447</v>
      </c>
      <c r="B171" s="251">
        <v>44.202629090000002</v>
      </c>
      <c r="C171" s="251">
        <v>-88.473153980000006</v>
      </c>
      <c r="D171" s="250">
        <v>5</v>
      </c>
      <c r="E171" s="250" t="s">
        <v>284</v>
      </c>
      <c r="F171" s="250" t="s">
        <v>277</v>
      </c>
      <c r="G171" s="250">
        <v>1</v>
      </c>
      <c r="H171" s="250">
        <v>2</v>
      </c>
      <c r="I171" s="250"/>
      <c r="J171" s="250"/>
      <c r="K171" s="250">
        <v>1</v>
      </c>
      <c r="L171" s="250"/>
      <c r="M171" s="250"/>
      <c r="N171" s="250">
        <v>1</v>
      </c>
      <c r="O171" s="250"/>
      <c r="P171" s="250"/>
      <c r="Q171" s="250"/>
      <c r="R171" s="250"/>
      <c r="S171" s="250"/>
      <c r="T171" s="250"/>
      <c r="U171" s="250"/>
      <c r="V171" s="250"/>
      <c r="W171" s="250"/>
      <c r="X171" s="250"/>
      <c r="Y171" s="250"/>
      <c r="Z171" s="250"/>
      <c r="AA171" s="250"/>
      <c r="AB171" s="250"/>
      <c r="AC171" s="252"/>
      <c r="AD171" s="193"/>
    </row>
    <row r="172" spans="1:30" x14ac:dyDescent="0.2">
      <c r="A172" s="187" t="s">
        <v>448</v>
      </c>
      <c r="B172" s="251">
        <v>44.202614359999998</v>
      </c>
      <c r="C172" s="251">
        <v>-88.472053009999996</v>
      </c>
      <c r="D172" s="250">
        <v>7.25</v>
      </c>
      <c r="E172" s="250" t="s">
        <v>284</v>
      </c>
      <c r="F172" s="250" t="s">
        <v>277</v>
      </c>
      <c r="G172" s="250">
        <v>1</v>
      </c>
      <c r="H172" s="250">
        <v>1</v>
      </c>
      <c r="I172" s="250"/>
      <c r="J172" s="250">
        <v>1</v>
      </c>
      <c r="K172" s="250"/>
      <c r="L172" s="250"/>
      <c r="M172" s="250"/>
      <c r="N172" s="250"/>
      <c r="O172" s="250"/>
      <c r="P172" s="250"/>
      <c r="Q172" s="250"/>
      <c r="R172" s="250"/>
      <c r="S172" s="250"/>
      <c r="T172" s="250"/>
      <c r="U172" s="250"/>
      <c r="V172" s="250"/>
      <c r="W172" s="250"/>
      <c r="X172" s="250"/>
      <c r="Y172" s="250"/>
      <c r="Z172" s="250"/>
      <c r="AA172" s="250"/>
      <c r="AB172" s="250"/>
      <c r="AC172" s="252"/>
      <c r="AD172" s="193"/>
    </row>
    <row r="173" spans="1:30" x14ac:dyDescent="0.2">
      <c r="A173" s="187" t="s">
        <v>449</v>
      </c>
      <c r="B173" s="251">
        <v>44.202599630000002</v>
      </c>
      <c r="C173" s="251">
        <v>-88.470952030000007</v>
      </c>
      <c r="D173" s="250">
        <v>9</v>
      </c>
      <c r="E173" s="250" t="s">
        <v>284</v>
      </c>
      <c r="F173" s="250" t="s">
        <v>277</v>
      </c>
      <c r="G173" s="250"/>
      <c r="H173" s="250">
        <v>0</v>
      </c>
      <c r="I173" s="250"/>
      <c r="J173" s="250"/>
      <c r="K173" s="250"/>
      <c r="L173" s="250"/>
      <c r="M173" s="250"/>
      <c r="N173" s="250"/>
      <c r="O173" s="250"/>
      <c r="P173" s="250"/>
      <c r="Q173" s="250"/>
      <c r="R173" s="250"/>
      <c r="S173" s="250"/>
      <c r="T173" s="250"/>
      <c r="U173" s="250"/>
      <c r="V173" s="250"/>
      <c r="W173" s="250"/>
      <c r="X173" s="250"/>
      <c r="Y173" s="250"/>
      <c r="Z173" s="250"/>
      <c r="AA173" s="250"/>
      <c r="AB173" s="250"/>
      <c r="AC173" s="252"/>
      <c r="AD173" s="193"/>
    </row>
    <row r="174" spans="1:30" x14ac:dyDescent="0.2">
      <c r="A174" s="187" t="s">
        <v>450</v>
      </c>
      <c r="B174" s="251">
        <v>44.202584889999997</v>
      </c>
      <c r="C174" s="251">
        <v>-88.469851059999996</v>
      </c>
      <c r="D174" s="250">
        <v>8.75</v>
      </c>
      <c r="E174" s="250" t="s">
        <v>284</v>
      </c>
      <c r="F174" s="250" t="s">
        <v>277</v>
      </c>
      <c r="G174" s="250">
        <v>1</v>
      </c>
      <c r="H174" s="250">
        <v>1</v>
      </c>
      <c r="I174" s="250"/>
      <c r="J174" s="250"/>
      <c r="K174" s="250"/>
      <c r="L174" s="250">
        <v>1</v>
      </c>
      <c r="M174" s="250"/>
      <c r="N174" s="250"/>
      <c r="O174" s="250">
        <v>1</v>
      </c>
      <c r="P174" s="250"/>
      <c r="Q174" s="250"/>
      <c r="R174" s="250"/>
      <c r="S174" s="250"/>
      <c r="T174" s="250"/>
      <c r="U174" s="250"/>
      <c r="V174" s="250"/>
      <c r="W174" s="250"/>
      <c r="X174" s="250"/>
      <c r="Y174" s="250"/>
      <c r="Z174" s="250"/>
      <c r="AA174" s="250"/>
      <c r="AB174" s="250"/>
      <c r="AC174" s="252"/>
      <c r="AD174" s="193"/>
    </row>
    <row r="175" spans="1:30" x14ac:dyDescent="0.2">
      <c r="A175" s="187" t="s">
        <v>451</v>
      </c>
      <c r="B175" s="251">
        <v>44.202570129999998</v>
      </c>
      <c r="C175" s="251">
        <v>-88.46875009</v>
      </c>
      <c r="D175" s="250">
        <v>7.5</v>
      </c>
      <c r="E175" s="250" t="s">
        <v>284</v>
      </c>
      <c r="F175" s="250" t="s">
        <v>277</v>
      </c>
      <c r="G175" s="250"/>
      <c r="H175" s="250">
        <v>0</v>
      </c>
      <c r="I175" s="250"/>
      <c r="J175" s="250"/>
      <c r="K175" s="250"/>
      <c r="L175" s="250"/>
      <c r="M175" s="250"/>
      <c r="N175" s="250"/>
      <c r="O175" s="250"/>
      <c r="P175" s="250"/>
      <c r="Q175" s="250"/>
      <c r="R175" s="250"/>
      <c r="S175" s="250"/>
      <c r="T175" s="250"/>
      <c r="U175" s="250"/>
      <c r="V175" s="250"/>
      <c r="W175" s="250"/>
      <c r="X175" s="250"/>
      <c r="Y175" s="250"/>
      <c r="Z175" s="250"/>
      <c r="AA175" s="250"/>
      <c r="AB175" s="250"/>
      <c r="AC175" s="252"/>
      <c r="AD175" s="193"/>
    </row>
    <row r="176" spans="1:30" x14ac:dyDescent="0.2">
      <c r="A176" s="187" t="s">
        <v>452</v>
      </c>
      <c r="B176" s="251">
        <v>44.202555359999998</v>
      </c>
      <c r="C176" s="251">
        <v>-88.467649120000004</v>
      </c>
      <c r="D176" s="250">
        <v>6</v>
      </c>
      <c r="E176" s="250" t="s">
        <v>284</v>
      </c>
      <c r="F176" s="250" t="s">
        <v>277</v>
      </c>
      <c r="G176" s="250">
        <v>1</v>
      </c>
      <c r="H176" s="250">
        <v>5</v>
      </c>
      <c r="I176" s="250"/>
      <c r="J176" s="250"/>
      <c r="K176" s="250"/>
      <c r="L176" s="250"/>
      <c r="M176" s="250"/>
      <c r="N176" s="250"/>
      <c r="O176" s="250">
        <v>1</v>
      </c>
      <c r="P176" s="250"/>
      <c r="Q176" s="250"/>
      <c r="R176" s="250"/>
      <c r="S176" s="250"/>
      <c r="T176" s="250"/>
      <c r="U176" s="250"/>
      <c r="V176" s="250"/>
      <c r="W176" s="250"/>
      <c r="X176" s="250">
        <v>1</v>
      </c>
      <c r="Y176" s="250"/>
      <c r="Z176" s="250"/>
      <c r="AA176" s="250"/>
      <c r="AB176" s="250"/>
      <c r="AC176" s="252"/>
      <c r="AD176" s="193"/>
    </row>
    <row r="177" spans="1:30" x14ac:dyDescent="0.2">
      <c r="A177" s="187" t="s">
        <v>453</v>
      </c>
      <c r="B177" s="251">
        <v>44.202540589999998</v>
      </c>
      <c r="C177" s="251">
        <v>-88.466548149999994</v>
      </c>
      <c r="D177" s="250">
        <v>6.5</v>
      </c>
      <c r="E177" s="250" t="s">
        <v>293</v>
      </c>
      <c r="F177" s="250" t="s">
        <v>277</v>
      </c>
      <c r="G177" s="250">
        <v>1</v>
      </c>
      <c r="H177" s="250">
        <v>1</v>
      </c>
      <c r="I177" s="250"/>
      <c r="J177" s="250">
        <v>1</v>
      </c>
      <c r="K177" s="250">
        <v>1</v>
      </c>
      <c r="L177" s="250"/>
      <c r="M177" s="250"/>
      <c r="N177" s="250">
        <v>1</v>
      </c>
      <c r="O177" s="250">
        <v>1</v>
      </c>
      <c r="P177" s="250"/>
      <c r="Q177" s="250"/>
      <c r="R177" s="250"/>
      <c r="S177" s="250"/>
      <c r="T177" s="250"/>
      <c r="U177" s="250"/>
      <c r="V177" s="250"/>
      <c r="W177" s="250"/>
      <c r="X177" s="250">
        <v>1</v>
      </c>
      <c r="Y177" s="250"/>
      <c r="Z177" s="250"/>
      <c r="AA177" s="250"/>
      <c r="AB177" s="250"/>
      <c r="AC177" s="252" t="s">
        <v>454</v>
      </c>
      <c r="AD177" s="193"/>
    </row>
    <row r="178" spans="1:30" x14ac:dyDescent="0.2">
      <c r="A178" s="187" t="s">
        <v>455</v>
      </c>
      <c r="B178" s="251">
        <v>44.202525799999997</v>
      </c>
      <c r="C178" s="251">
        <v>-88.465447179999998</v>
      </c>
      <c r="D178" s="250">
        <v>5.5</v>
      </c>
      <c r="E178" s="250" t="s">
        <v>276</v>
      </c>
      <c r="F178" s="250" t="s">
        <v>277</v>
      </c>
      <c r="G178" s="250">
        <v>1</v>
      </c>
      <c r="H178" s="250">
        <v>2</v>
      </c>
      <c r="I178" s="250"/>
      <c r="J178" s="250"/>
      <c r="K178" s="250"/>
      <c r="L178" s="250"/>
      <c r="M178" s="250"/>
      <c r="N178" s="250"/>
      <c r="O178" s="250">
        <v>1</v>
      </c>
      <c r="P178" s="250"/>
      <c r="Q178" s="250"/>
      <c r="R178" s="250"/>
      <c r="S178" s="250"/>
      <c r="T178" s="250"/>
      <c r="U178" s="250"/>
      <c r="V178" s="250"/>
      <c r="W178" s="250"/>
      <c r="X178" s="250"/>
      <c r="Y178" s="250"/>
      <c r="Z178" s="250"/>
      <c r="AA178" s="250"/>
      <c r="AB178" s="250"/>
      <c r="AC178" s="252"/>
      <c r="AD178" s="193"/>
    </row>
    <row r="179" spans="1:30" x14ac:dyDescent="0.2">
      <c r="A179" s="187" t="s">
        <v>456</v>
      </c>
      <c r="B179" s="251">
        <v>44.202511000000001</v>
      </c>
      <c r="C179" s="251">
        <v>-88.464346210000002</v>
      </c>
      <c r="D179" s="250">
        <v>3.5</v>
      </c>
      <c r="E179" s="250" t="s">
        <v>284</v>
      </c>
      <c r="F179" s="250" t="s">
        <v>277</v>
      </c>
      <c r="G179" s="250">
        <v>1</v>
      </c>
      <c r="H179" s="250">
        <v>5</v>
      </c>
      <c r="I179" s="250">
        <v>1</v>
      </c>
      <c r="J179" s="250"/>
      <c r="K179" s="250">
        <v>1</v>
      </c>
      <c r="L179" s="250"/>
      <c r="M179" s="250"/>
      <c r="N179" s="250"/>
      <c r="O179" s="250"/>
      <c r="P179" s="250"/>
      <c r="Q179" s="250"/>
      <c r="R179" s="250"/>
      <c r="S179" s="250"/>
      <c r="T179" s="250"/>
      <c r="U179" s="250"/>
      <c r="V179" s="250"/>
      <c r="W179" s="250"/>
      <c r="X179" s="250"/>
      <c r="Y179" s="250"/>
      <c r="Z179" s="250"/>
      <c r="AA179" s="250"/>
      <c r="AB179" s="250"/>
      <c r="AC179" s="252"/>
      <c r="AD179" s="193"/>
    </row>
    <row r="180" spans="1:30" x14ac:dyDescent="0.2">
      <c r="A180" s="187" t="s">
        <v>457</v>
      </c>
      <c r="B180" s="251">
        <v>44.202496189999998</v>
      </c>
      <c r="C180" s="251">
        <v>-88.463245240000006</v>
      </c>
      <c r="D180" s="250">
        <v>4.25</v>
      </c>
      <c r="E180" s="250" t="s">
        <v>284</v>
      </c>
      <c r="F180" s="250" t="s">
        <v>277</v>
      </c>
      <c r="G180" s="250">
        <v>2</v>
      </c>
      <c r="H180" s="250">
        <v>5</v>
      </c>
      <c r="I180" s="250">
        <v>1</v>
      </c>
      <c r="J180" s="250"/>
      <c r="K180" s="250">
        <v>1</v>
      </c>
      <c r="L180" s="250"/>
      <c r="M180" s="250"/>
      <c r="N180" s="250">
        <v>1</v>
      </c>
      <c r="O180" s="250"/>
      <c r="P180" s="250"/>
      <c r="Q180" s="250"/>
      <c r="R180" s="250"/>
      <c r="S180" s="250"/>
      <c r="T180" s="250"/>
      <c r="U180" s="250"/>
      <c r="V180" s="250"/>
      <c r="W180" s="250"/>
      <c r="X180" s="250"/>
      <c r="Y180" s="250"/>
      <c r="Z180" s="250"/>
      <c r="AA180" s="250"/>
      <c r="AB180" s="250"/>
      <c r="AC180" s="252"/>
      <c r="AD180" s="193"/>
    </row>
    <row r="181" spans="1:30" x14ac:dyDescent="0.2">
      <c r="A181" s="187" t="s">
        <v>458</v>
      </c>
      <c r="B181" s="251">
        <v>44.202481370000001</v>
      </c>
      <c r="C181" s="251">
        <v>-88.462144280000004</v>
      </c>
      <c r="D181" s="250">
        <v>3</v>
      </c>
      <c r="E181" s="250" t="s">
        <v>276</v>
      </c>
      <c r="F181" s="250" t="s">
        <v>277</v>
      </c>
      <c r="G181" s="250">
        <v>1</v>
      </c>
      <c r="H181" s="250">
        <v>5</v>
      </c>
      <c r="I181" s="250">
        <v>1</v>
      </c>
      <c r="J181" s="250"/>
      <c r="K181" s="250"/>
      <c r="L181" s="250"/>
      <c r="M181" s="250"/>
      <c r="N181" s="250">
        <v>1</v>
      </c>
      <c r="O181" s="250"/>
      <c r="P181" s="250"/>
      <c r="Q181" s="250"/>
      <c r="R181" s="250" t="s">
        <v>278</v>
      </c>
      <c r="S181" s="250"/>
      <c r="T181" s="250"/>
      <c r="U181" s="250"/>
      <c r="V181" s="250"/>
      <c r="W181" s="250"/>
      <c r="X181" s="250"/>
      <c r="Y181" s="250"/>
      <c r="Z181" s="250"/>
      <c r="AA181" s="250"/>
      <c r="AB181" s="250"/>
      <c r="AC181" s="252"/>
      <c r="AD181" s="193"/>
    </row>
    <row r="182" spans="1:30" x14ac:dyDescent="0.2">
      <c r="A182" s="187" t="s">
        <v>459</v>
      </c>
      <c r="B182" s="251">
        <v>44.202466549999997</v>
      </c>
      <c r="C182" s="251">
        <v>-88.461043309999994</v>
      </c>
      <c r="D182" s="250">
        <v>1.25</v>
      </c>
      <c r="E182" s="250" t="s">
        <v>276</v>
      </c>
      <c r="F182" s="250" t="s">
        <v>277</v>
      </c>
      <c r="G182" s="250">
        <v>1</v>
      </c>
      <c r="H182" s="250">
        <v>5</v>
      </c>
      <c r="I182" s="250"/>
      <c r="J182" s="250"/>
      <c r="K182" s="250">
        <v>1</v>
      </c>
      <c r="L182" s="250"/>
      <c r="M182" s="250"/>
      <c r="N182" s="250">
        <v>1</v>
      </c>
      <c r="O182" s="250"/>
      <c r="P182" s="250"/>
      <c r="Q182" s="250"/>
      <c r="R182" s="250"/>
      <c r="S182" s="250"/>
      <c r="T182" s="250"/>
      <c r="U182" s="250"/>
      <c r="V182" s="250"/>
      <c r="W182" s="250"/>
      <c r="X182" s="250"/>
      <c r="Y182" s="250"/>
      <c r="Z182" s="250"/>
      <c r="AA182" s="250"/>
      <c r="AB182" s="250"/>
      <c r="AC182" s="252"/>
      <c r="AD182" s="193"/>
    </row>
    <row r="183" spans="1:30" x14ac:dyDescent="0.2">
      <c r="A183" s="187" t="s">
        <v>460</v>
      </c>
      <c r="B183" s="251">
        <v>44.203406360000002</v>
      </c>
      <c r="C183" s="251">
        <v>-88.472032530000007</v>
      </c>
      <c r="D183" s="250">
        <v>4.5</v>
      </c>
      <c r="E183" s="250" t="s">
        <v>284</v>
      </c>
      <c r="F183" s="250" t="s">
        <v>277</v>
      </c>
      <c r="G183" s="250">
        <v>3</v>
      </c>
      <c r="H183" s="250">
        <v>3</v>
      </c>
      <c r="I183" s="250"/>
      <c r="J183" s="250"/>
      <c r="K183" s="250">
        <v>3</v>
      </c>
      <c r="L183" s="250"/>
      <c r="M183" s="250"/>
      <c r="N183" s="250">
        <v>2</v>
      </c>
      <c r="O183" s="250"/>
      <c r="P183" s="250"/>
      <c r="Q183" s="250"/>
      <c r="R183" s="250"/>
      <c r="S183" s="250"/>
      <c r="T183" s="250"/>
      <c r="U183" s="250"/>
      <c r="V183" s="250"/>
      <c r="W183" s="250"/>
      <c r="X183" s="250"/>
      <c r="Y183" s="250"/>
      <c r="Z183" s="250"/>
      <c r="AA183" s="250"/>
      <c r="AB183" s="250"/>
      <c r="AC183" s="252"/>
      <c r="AD183" s="193"/>
    </row>
    <row r="184" spans="1:30" x14ac:dyDescent="0.2">
      <c r="A184" s="187" t="s">
        <v>461</v>
      </c>
      <c r="B184" s="251">
        <v>44.203391629999999</v>
      </c>
      <c r="C184" s="251">
        <v>-88.470931539999995</v>
      </c>
      <c r="D184" s="250">
        <v>8.75</v>
      </c>
      <c r="E184" s="250" t="s">
        <v>284</v>
      </c>
      <c r="F184" s="250" t="s">
        <v>277</v>
      </c>
      <c r="G184" s="250"/>
      <c r="H184" s="250">
        <v>0</v>
      </c>
      <c r="I184" s="250"/>
      <c r="J184" s="250"/>
      <c r="K184" s="250"/>
      <c r="L184" s="250"/>
      <c r="M184" s="250"/>
      <c r="N184" s="250"/>
      <c r="O184" s="250"/>
      <c r="P184" s="250"/>
      <c r="Q184" s="250"/>
      <c r="R184" s="250"/>
      <c r="S184" s="250"/>
      <c r="T184" s="250"/>
      <c r="U184" s="250"/>
      <c r="V184" s="250"/>
      <c r="W184" s="250"/>
      <c r="X184" s="250"/>
      <c r="Y184" s="250"/>
      <c r="Z184" s="250"/>
      <c r="AA184" s="250"/>
      <c r="AB184" s="250"/>
      <c r="AC184" s="252"/>
      <c r="AD184" s="193"/>
    </row>
    <row r="185" spans="1:30" x14ac:dyDescent="0.2">
      <c r="A185" s="187" t="s">
        <v>462</v>
      </c>
      <c r="B185" s="251">
        <v>44.20337688</v>
      </c>
      <c r="C185" s="251">
        <v>-88.469830549999998</v>
      </c>
      <c r="D185" s="250">
        <v>11.25</v>
      </c>
      <c r="E185" s="250" t="s">
        <v>284</v>
      </c>
      <c r="F185" s="250" t="s">
        <v>277</v>
      </c>
      <c r="G185" s="250"/>
      <c r="H185" s="250">
        <v>0</v>
      </c>
      <c r="I185" s="250"/>
      <c r="J185" s="250"/>
      <c r="K185" s="250"/>
      <c r="L185" s="250"/>
      <c r="M185" s="250"/>
      <c r="N185" s="250"/>
      <c r="O185" s="250"/>
      <c r="P185" s="250"/>
      <c r="Q185" s="250"/>
      <c r="R185" s="250"/>
      <c r="S185" s="250"/>
      <c r="T185" s="250"/>
      <c r="U185" s="250"/>
      <c r="V185" s="250"/>
      <c r="W185" s="250"/>
      <c r="X185" s="250"/>
      <c r="Y185" s="250"/>
      <c r="Z185" s="250"/>
      <c r="AA185" s="250"/>
      <c r="AB185" s="250"/>
      <c r="AC185" s="252"/>
      <c r="AD185" s="193"/>
    </row>
    <row r="186" spans="1:30" x14ac:dyDescent="0.2">
      <c r="A186" s="187" t="s">
        <v>463</v>
      </c>
      <c r="B186" s="251">
        <v>44.203362130000002</v>
      </c>
      <c r="C186" s="251">
        <v>-88.468729569999994</v>
      </c>
      <c r="D186" s="250">
        <v>8</v>
      </c>
      <c r="E186" s="250" t="s">
        <v>284</v>
      </c>
      <c r="F186" s="250" t="s">
        <v>277</v>
      </c>
      <c r="G186" s="250"/>
      <c r="H186" s="250">
        <v>0</v>
      </c>
      <c r="I186" s="250"/>
      <c r="J186" s="250"/>
      <c r="K186" s="250"/>
      <c r="L186" s="250"/>
      <c r="M186" s="250"/>
      <c r="N186" s="250"/>
      <c r="O186" s="250"/>
      <c r="P186" s="250"/>
      <c r="Q186" s="250"/>
      <c r="R186" s="250"/>
      <c r="S186" s="250"/>
      <c r="T186" s="250"/>
      <c r="U186" s="250"/>
      <c r="V186" s="250"/>
      <c r="W186" s="250"/>
      <c r="X186" s="250"/>
      <c r="Y186" s="250"/>
      <c r="Z186" s="250"/>
      <c r="AA186" s="250"/>
      <c r="AB186" s="250"/>
      <c r="AC186" s="252"/>
      <c r="AD186" s="193"/>
    </row>
    <row r="187" spans="1:30" x14ac:dyDescent="0.2">
      <c r="A187" s="187" t="s">
        <v>464</v>
      </c>
      <c r="B187" s="251">
        <v>44.203347360000002</v>
      </c>
      <c r="C187" s="251">
        <v>-88.467628579999996</v>
      </c>
      <c r="D187" s="250">
        <v>7.5</v>
      </c>
      <c r="E187" s="250" t="s">
        <v>293</v>
      </c>
      <c r="F187" s="250" t="s">
        <v>277</v>
      </c>
      <c r="G187" s="250"/>
      <c r="H187" s="250">
        <v>0</v>
      </c>
      <c r="I187" s="250"/>
      <c r="J187" s="250"/>
      <c r="K187" s="250"/>
      <c r="L187" s="250"/>
      <c r="M187" s="250"/>
      <c r="N187" s="250"/>
      <c r="O187" s="250"/>
      <c r="P187" s="250"/>
      <c r="Q187" s="250"/>
      <c r="R187" s="250"/>
      <c r="S187" s="250"/>
      <c r="T187" s="250"/>
      <c r="U187" s="250"/>
      <c r="V187" s="250"/>
      <c r="W187" s="250"/>
      <c r="X187" s="250"/>
      <c r="Y187" s="250"/>
      <c r="Z187" s="250"/>
      <c r="AA187" s="250"/>
      <c r="AB187" s="250"/>
      <c r="AC187" s="252"/>
      <c r="AD187" s="193"/>
    </row>
    <row r="188" spans="1:30" x14ac:dyDescent="0.2">
      <c r="A188" s="187" t="s">
        <v>465</v>
      </c>
      <c r="B188" s="251">
        <v>44.203332580000001</v>
      </c>
      <c r="C188" s="251">
        <v>-88.466527600000006</v>
      </c>
      <c r="D188" s="250">
        <v>5.5</v>
      </c>
      <c r="E188" s="250" t="s">
        <v>276</v>
      </c>
      <c r="F188" s="250" t="s">
        <v>277</v>
      </c>
      <c r="G188" s="250">
        <v>1</v>
      </c>
      <c r="H188" s="250">
        <v>3</v>
      </c>
      <c r="I188" s="250">
        <v>1</v>
      </c>
      <c r="J188" s="250">
        <v>1</v>
      </c>
      <c r="K188" s="250">
        <v>1</v>
      </c>
      <c r="L188" s="250"/>
      <c r="M188" s="250"/>
      <c r="N188" s="250"/>
      <c r="O188" s="250">
        <v>1</v>
      </c>
      <c r="P188" s="250"/>
      <c r="Q188" s="250">
        <v>1</v>
      </c>
      <c r="R188" s="250"/>
      <c r="S188" s="250"/>
      <c r="T188" s="250"/>
      <c r="U188" s="250"/>
      <c r="V188" s="250"/>
      <c r="W188" s="250"/>
      <c r="X188" s="250"/>
      <c r="Y188" s="250"/>
      <c r="Z188" s="139"/>
      <c r="AA188" s="250">
        <v>1</v>
      </c>
      <c r="AB188" s="250"/>
      <c r="AC188" s="252"/>
      <c r="AD188" s="193"/>
    </row>
    <row r="189" spans="1:30" x14ac:dyDescent="0.2">
      <c r="A189" s="187" t="s">
        <v>466</v>
      </c>
      <c r="B189" s="251">
        <v>44.203317800000001</v>
      </c>
      <c r="C189" s="251">
        <v>-88.465426609999994</v>
      </c>
      <c r="D189" s="250">
        <v>5.25</v>
      </c>
      <c r="E189" s="250" t="s">
        <v>276</v>
      </c>
      <c r="F189" s="250" t="s">
        <v>277</v>
      </c>
      <c r="G189" s="250">
        <v>1</v>
      </c>
      <c r="H189" s="250">
        <v>3</v>
      </c>
      <c r="I189" s="250">
        <v>1</v>
      </c>
      <c r="J189" s="250"/>
      <c r="K189" s="250"/>
      <c r="L189" s="250"/>
      <c r="M189" s="250"/>
      <c r="N189" s="250"/>
      <c r="O189" s="250"/>
      <c r="P189" s="250"/>
      <c r="Q189" s="250">
        <v>1</v>
      </c>
      <c r="R189" s="250"/>
      <c r="S189" s="250"/>
      <c r="T189" s="250"/>
      <c r="U189" s="250"/>
      <c r="V189" s="250"/>
      <c r="W189" s="250"/>
      <c r="X189" s="250"/>
      <c r="Y189" s="250"/>
      <c r="Z189" s="250"/>
      <c r="AA189" s="250"/>
      <c r="AB189" s="250"/>
      <c r="AC189" s="252"/>
      <c r="AD189" s="193"/>
    </row>
    <row r="190" spans="1:30" x14ac:dyDescent="0.2">
      <c r="A190" s="187" t="s">
        <v>467</v>
      </c>
      <c r="B190" s="251">
        <v>44.203302999999998</v>
      </c>
      <c r="C190" s="251">
        <v>-88.464325630000005</v>
      </c>
      <c r="D190" s="250">
        <v>4.5</v>
      </c>
      <c r="E190" s="250" t="s">
        <v>284</v>
      </c>
      <c r="F190" s="250" t="s">
        <v>277</v>
      </c>
      <c r="G190" s="250">
        <v>3</v>
      </c>
      <c r="H190" s="250">
        <v>5</v>
      </c>
      <c r="I190" s="250">
        <v>2</v>
      </c>
      <c r="J190" s="250"/>
      <c r="K190" s="250">
        <v>3</v>
      </c>
      <c r="L190" s="250" t="s">
        <v>278</v>
      </c>
      <c r="M190" s="250" t="s">
        <v>278</v>
      </c>
      <c r="N190" s="250">
        <v>2</v>
      </c>
      <c r="O190" s="250">
        <v>1</v>
      </c>
      <c r="P190" s="250"/>
      <c r="Q190" s="250"/>
      <c r="R190" s="250"/>
      <c r="S190" s="250"/>
      <c r="T190" s="250"/>
      <c r="U190" s="250"/>
      <c r="V190" s="250"/>
      <c r="W190" s="250"/>
      <c r="X190" s="250"/>
      <c r="Y190" s="250"/>
      <c r="Z190" s="250"/>
      <c r="AA190" s="250"/>
      <c r="AB190" s="250"/>
      <c r="AC190" s="252"/>
      <c r="AD190" s="193"/>
    </row>
    <row r="191" spans="1:30" x14ac:dyDescent="0.2">
      <c r="A191" s="187" t="s">
        <v>468</v>
      </c>
      <c r="B191" s="251">
        <v>44.203288190000002</v>
      </c>
      <c r="C191" s="251">
        <v>-88.463224650000001</v>
      </c>
      <c r="D191" s="250">
        <v>4.25</v>
      </c>
      <c r="E191" s="250" t="s">
        <v>284</v>
      </c>
      <c r="F191" s="250" t="s">
        <v>277</v>
      </c>
      <c r="G191" s="250">
        <v>3</v>
      </c>
      <c r="H191" s="250">
        <v>5</v>
      </c>
      <c r="I191" s="250">
        <v>1</v>
      </c>
      <c r="J191" s="250"/>
      <c r="K191" s="250">
        <v>3</v>
      </c>
      <c r="L191" s="250"/>
      <c r="M191" s="250"/>
      <c r="N191" s="250">
        <v>3</v>
      </c>
      <c r="O191" s="250"/>
      <c r="P191" s="250"/>
      <c r="Q191" s="250"/>
      <c r="R191" s="250"/>
      <c r="S191" s="250"/>
      <c r="T191" s="250"/>
      <c r="U191" s="250"/>
      <c r="V191" s="250"/>
      <c r="W191" s="250"/>
      <c r="X191" s="250"/>
      <c r="Y191" s="250"/>
      <c r="Z191" s="250"/>
      <c r="AA191" s="250"/>
      <c r="AB191" s="250"/>
      <c r="AC191" s="252"/>
      <c r="AD191" s="193"/>
    </row>
    <row r="192" spans="1:30" x14ac:dyDescent="0.2">
      <c r="A192" s="187" t="s">
        <v>469</v>
      </c>
      <c r="B192" s="251">
        <v>44.203273369999998</v>
      </c>
      <c r="C192" s="251">
        <v>-88.462123669999997</v>
      </c>
      <c r="D192" s="250">
        <v>4.5</v>
      </c>
      <c r="E192" s="250" t="s">
        <v>284</v>
      </c>
      <c r="F192" s="250" t="s">
        <v>277</v>
      </c>
      <c r="G192" s="250">
        <v>2</v>
      </c>
      <c r="H192" s="250">
        <v>4</v>
      </c>
      <c r="I192" s="250">
        <v>2</v>
      </c>
      <c r="J192" s="250"/>
      <c r="K192" s="250">
        <v>1</v>
      </c>
      <c r="L192" s="250"/>
      <c r="M192" s="250"/>
      <c r="N192" s="250">
        <v>2</v>
      </c>
      <c r="O192" s="250"/>
      <c r="P192" s="250"/>
      <c r="Q192" s="250"/>
      <c r="R192" s="250"/>
      <c r="S192" s="250"/>
      <c r="T192" s="250"/>
      <c r="U192" s="250"/>
      <c r="V192" s="250"/>
      <c r="W192" s="250"/>
      <c r="X192" s="250"/>
      <c r="Y192" s="250"/>
      <c r="Z192" s="250"/>
      <c r="AA192" s="250"/>
      <c r="AB192" s="250"/>
      <c r="AC192" s="252"/>
      <c r="AD192" s="193"/>
    </row>
    <row r="193" spans="1:30" x14ac:dyDescent="0.2">
      <c r="A193" s="187" t="s">
        <v>470</v>
      </c>
      <c r="B193" s="251">
        <v>44.203243700000002</v>
      </c>
      <c r="C193" s="251">
        <v>-88.459921710000003</v>
      </c>
      <c r="D193" s="250">
        <v>3.25</v>
      </c>
      <c r="E193" s="250" t="s">
        <v>276</v>
      </c>
      <c r="F193" s="250" t="s">
        <v>277</v>
      </c>
      <c r="G193" s="250">
        <v>1</v>
      </c>
      <c r="H193" s="250">
        <v>4</v>
      </c>
      <c r="I193" s="250">
        <v>1</v>
      </c>
      <c r="J193" s="250"/>
      <c r="K193" s="250"/>
      <c r="L193" s="250"/>
      <c r="M193" s="250"/>
      <c r="N193" s="250">
        <v>1</v>
      </c>
      <c r="O193" s="250"/>
      <c r="P193" s="250"/>
      <c r="Q193" s="250"/>
      <c r="R193" s="250"/>
      <c r="S193" s="250"/>
      <c r="T193" s="250"/>
      <c r="U193" s="250"/>
      <c r="V193" s="250"/>
      <c r="W193" s="250"/>
      <c r="X193" s="250"/>
      <c r="Y193" s="250"/>
      <c r="Z193" s="250"/>
      <c r="AA193" s="250"/>
      <c r="AB193" s="250"/>
      <c r="AC193" s="252"/>
      <c r="AD193" s="193"/>
    </row>
    <row r="194" spans="1:30" x14ac:dyDescent="0.2">
      <c r="A194" s="187" t="s">
        <v>471</v>
      </c>
      <c r="B194" s="251">
        <v>44.204183630000003</v>
      </c>
      <c r="C194" s="251">
        <v>-88.470911049999998</v>
      </c>
      <c r="D194" s="250">
        <v>7</v>
      </c>
      <c r="E194" s="250" t="s">
        <v>284</v>
      </c>
      <c r="F194" s="250" t="s">
        <v>277</v>
      </c>
      <c r="G194" s="250"/>
      <c r="H194" s="250">
        <v>0</v>
      </c>
      <c r="I194" s="250"/>
      <c r="J194" s="250"/>
      <c r="K194" s="250"/>
      <c r="L194" s="250"/>
      <c r="M194" s="250"/>
      <c r="N194" s="250"/>
      <c r="O194" s="250"/>
      <c r="P194" s="250"/>
      <c r="Q194" s="250"/>
      <c r="R194" s="250"/>
      <c r="S194" s="250"/>
      <c r="T194" s="250"/>
      <c r="U194" s="250"/>
      <c r="V194" s="250"/>
      <c r="W194" s="250"/>
      <c r="X194" s="250"/>
      <c r="Y194" s="250"/>
      <c r="Z194" s="250"/>
      <c r="AA194" s="250"/>
      <c r="AB194" s="250"/>
      <c r="AC194" s="252"/>
      <c r="AD194" s="193"/>
    </row>
    <row r="195" spans="1:30" x14ac:dyDescent="0.2">
      <c r="A195" s="187" t="s">
        <v>472</v>
      </c>
      <c r="B195" s="251">
        <v>44.204168879999997</v>
      </c>
      <c r="C195" s="251">
        <v>-88.469810050000007</v>
      </c>
      <c r="D195" s="250">
        <v>10</v>
      </c>
      <c r="E195" s="250" t="s">
        <v>284</v>
      </c>
      <c r="F195" s="250" t="s">
        <v>277</v>
      </c>
      <c r="G195" s="250"/>
      <c r="H195" s="250">
        <v>0</v>
      </c>
      <c r="I195" s="250"/>
      <c r="J195" s="250"/>
      <c r="K195" s="250"/>
      <c r="L195" s="250"/>
      <c r="M195" s="250"/>
      <c r="N195" s="250"/>
      <c r="O195" s="250"/>
      <c r="P195" s="250"/>
      <c r="Q195" s="250"/>
      <c r="R195" s="250"/>
      <c r="S195" s="250"/>
      <c r="T195" s="250"/>
      <c r="U195" s="250"/>
      <c r="V195" s="250"/>
      <c r="W195" s="250"/>
      <c r="X195" s="250"/>
      <c r="Y195" s="250"/>
      <c r="Z195" s="250"/>
      <c r="AA195" s="250"/>
      <c r="AB195" s="250"/>
      <c r="AC195" s="252"/>
      <c r="AD195" s="193"/>
    </row>
    <row r="196" spans="1:30" x14ac:dyDescent="0.2">
      <c r="A196" s="187" t="s">
        <v>473</v>
      </c>
      <c r="B196" s="251">
        <v>44.204154119999998</v>
      </c>
      <c r="C196" s="251">
        <v>-88.468709050000001</v>
      </c>
      <c r="D196" s="250">
        <v>16</v>
      </c>
      <c r="E196" s="250" t="s">
        <v>284</v>
      </c>
      <c r="F196" s="250" t="s">
        <v>276</v>
      </c>
      <c r="G196" s="250"/>
      <c r="H196" s="250">
        <v>0</v>
      </c>
      <c r="I196" s="250"/>
      <c r="J196" s="250"/>
      <c r="K196" s="250"/>
      <c r="L196" s="250"/>
      <c r="M196" s="250"/>
      <c r="N196" s="250"/>
      <c r="O196" s="250"/>
      <c r="P196" s="250"/>
      <c r="Q196" s="250"/>
      <c r="R196" s="250"/>
      <c r="S196" s="250"/>
      <c r="T196" s="250"/>
      <c r="U196" s="250"/>
      <c r="V196" s="250"/>
      <c r="W196" s="250"/>
      <c r="X196" s="250"/>
      <c r="Y196" s="250"/>
      <c r="Z196" s="250"/>
      <c r="AA196" s="250"/>
      <c r="AB196" s="250"/>
      <c r="AC196" s="252"/>
      <c r="AD196" s="193"/>
    </row>
    <row r="197" spans="1:30" x14ac:dyDescent="0.2">
      <c r="A197" s="187" t="s">
        <v>474</v>
      </c>
      <c r="B197" s="251">
        <v>44.204139359999999</v>
      </c>
      <c r="C197" s="251">
        <v>-88.467608049999996</v>
      </c>
      <c r="D197" s="250">
        <v>6.75</v>
      </c>
      <c r="E197" s="250" t="s">
        <v>293</v>
      </c>
      <c r="F197" s="250" t="s">
        <v>277</v>
      </c>
      <c r="G197" s="250">
        <v>1</v>
      </c>
      <c r="H197" s="250">
        <v>3</v>
      </c>
      <c r="I197" s="250"/>
      <c r="J197" s="250"/>
      <c r="K197" s="250"/>
      <c r="L197" s="250"/>
      <c r="M197" s="250"/>
      <c r="N197" s="250">
        <v>1</v>
      </c>
      <c r="O197" s="250"/>
      <c r="P197" s="250"/>
      <c r="Q197" s="250">
        <v>1</v>
      </c>
      <c r="R197" s="250"/>
      <c r="S197" s="250"/>
      <c r="T197" s="250"/>
      <c r="U197" s="250"/>
      <c r="V197" s="250"/>
      <c r="W197" s="250"/>
      <c r="X197" s="250"/>
      <c r="Y197" s="250"/>
      <c r="Z197" s="250"/>
      <c r="AA197" s="250"/>
      <c r="AB197" s="250"/>
      <c r="AC197" s="252"/>
      <c r="AD197" s="193"/>
    </row>
    <row r="198" spans="1:30" x14ac:dyDescent="0.2">
      <c r="A198" s="187" t="s">
        <v>475</v>
      </c>
      <c r="B198" s="251">
        <v>44.204124579999998</v>
      </c>
      <c r="C198" s="251">
        <v>-88.466507050000004</v>
      </c>
      <c r="D198" s="250">
        <v>5.5</v>
      </c>
      <c r="E198" s="250" t="s">
        <v>293</v>
      </c>
      <c r="F198" s="250" t="s">
        <v>277</v>
      </c>
      <c r="G198" s="250">
        <v>3</v>
      </c>
      <c r="H198" s="250">
        <v>5</v>
      </c>
      <c r="I198" s="250">
        <v>1</v>
      </c>
      <c r="J198" s="250"/>
      <c r="K198" s="250">
        <v>3</v>
      </c>
      <c r="L198" s="250"/>
      <c r="M198" s="250"/>
      <c r="N198" s="250">
        <v>2</v>
      </c>
      <c r="O198" s="250"/>
      <c r="P198" s="250"/>
      <c r="Q198" s="250"/>
      <c r="R198" s="250"/>
      <c r="S198" s="250"/>
      <c r="T198" s="250"/>
      <c r="U198" s="250"/>
      <c r="V198" s="250"/>
      <c r="W198" s="250"/>
      <c r="X198" s="250"/>
      <c r="Y198" s="250"/>
      <c r="Z198" s="250"/>
      <c r="AA198" s="250"/>
      <c r="AB198" s="250"/>
      <c r="AC198" s="252"/>
      <c r="AD198" s="193"/>
    </row>
    <row r="199" spans="1:30" x14ac:dyDescent="0.2">
      <c r="A199" s="187" t="s">
        <v>476</v>
      </c>
      <c r="B199" s="251">
        <v>44.204109789999997</v>
      </c>
      <c r="C199" s="251">
        <v>-88.465406049999999</v>
      </c>
      <c r="D199" s="250">
        <v>4.75</v>
      </c>
      <c r="E199" s="250" t="s">
        <v>284</v>
      </c>
      <c r="F199" s="250" t="s">
        <v>277</v>
      </c>
      <c r="G199" s="250">
        <v>3</v>
      </c>
      <c r="H199" s="250">
        <v>5</v>
      </c>
      <c r="I199" s="250"/>
      <c r="J199" s="250"/>
      <c r="K199" s="250">
        <v>3</v>
      </c>
      <c r="L199" s="250"/>
      <c r="M199" s="250"/>
      <c r="N199" s="250">
        <v>2</v>
      </c>
      <c r="O199" s="250"/>
      <c r="P199" s="250"/>
      <c r="Q199" s="250">
        <v>1</v>
      </c>
      <c r="R199" s="250"/>
      <c r="S199" s="250">
        <v>2</v>
      </c>
      <c r="T199" s="250"/>
      <c r="U199" s="250"/>
      <c r="V199" s="250"/>
      <c r="W199" s="250"/>
      <c r="X199" s="250"/>
      <c r="Y199" s="250"/>
      <c r="Z199" s="250"/>
      <c r="AA199" s="250"/>
      <c r="AB199" s="250"/>
      <c r="AC199" s="252"/>
      <c r="AD199" s="193"/>
    </row>
    <row r="200" spans="1:30" x14ac:dyDescent="0.2">
      <c r="A200" s="187" t="s">
        <v>477</v>
      </c>
      <c r="B200" s="251">
        <v>44.204094990000002</v>
      </c>
      <c r="C200" s="251">
        <v>-88.464305049999993</v>
      </c>
      <c r="D200" s="250">
        <v>5.5</v>
      </c>
      <c r="E200" s="250" t="s">
        <v>293</v>
      </c>
      <c r="F200" s="250" t="s">
        <v>277</v>
      </c>
      <c r="G200" s="250"/>
      <c r="H200" s="250">
        <v>0</v>
      </c>
      <c r="I200" s="250" t="s">
        <v>278</v>
      </c>
      <c r="J200" s="250"/>
      <c r="K200" s="250" t="s">
        <v>278</v>
      </c>
      <c r="L200" s="250"/>
      <c r="M200" s="250"/>
      <c r="N200" s="250"/>
      <c r="O200" s="250"/>
      <c r="P200" s="250"/>
      <c r="Q200" s="250" t="s">
        <v>278</v>
      </c>
      <c r="R200" s="250"/>
      <c r="S200" s="250"/>
      <c r="T200" s="250"/>
      <c r="U200" s="250"/>
      <c r="V200" s="250"/>
      <c r="W200" s="250"/>
      <c r="X200" s="250" t="s">
        <v>278</v>
      </c>
      <c r="Y200" s="250"/>
      <c r="Z200" s="250"/>
      <c r="AA200" s="250"/>
      <c r="AB200" s="250"/>
      <c r="AC200" s="252"/>
      <c r="AD200" s="193"/>
    </row>
    <row r="201" spans="1:30" x14ac:dyDescent="0.2">
      <c r="A201" s="187" t="s">
        <v>478</v>
      </c>
      <c r="B201" s="251">
        <v>44.204080179999998</v>
      </c>
      <c r="C201" s="251">
        <v>-88.463204050000002</v>
      </c>
      <c r="D201" s="250">
        <v>5.25</v>
      </c>
      <c r="E201" s="250" t="s">
        <v>276</v>
      </c>
      <c r="F201" s="250" t="s">
        <v>277</v>
      </c>
      <c r="G201" s="250">
        <v>2</v>
      </c>
      <c r="H201" s="250">
        <v>5</v>
      </c>
      <c r="I201" s="250">
        <v>1</v>
      </c>
      <c r="J201" s="250"/>
      <c r="K201" s="250">
        <v>2</v>
      </c>
      <c r="L201" s="250"/>
      <c r="M201" s="250"/>
      <c r="N201" s="250">
        <v>1</v>
      </c>
      <c r="O201" s="250"/>
      <c r="P201" s="250"/>
      <c r="Q201" s="250"/>
      <c r="R201" s="250"/>
      <c r="S201" s="250"/>
      <c r="T201" s="250"/>
      <c r="U201" s="250"/>
      <c r="V201" s="250"/>
      <c r="W201" s="250"/>
      <c r="X201" s="250"/>
      <c r="Y201" s="250"/>
      <c r="Z201" s="250"/>
      <c r="AA201" s="250"/>
      <c r="AB201" s="250"/>
      <c r="AC201" s="252"/>
      <c r="AD201" s="193"/>
    </row>
    <row r="202" spans="1:30" x14ac:dyDescent="0.2">
      <c r="A202" s="187" t="s">
        <v>479</v>
      </c>
      <c r="B202" s="251">
        <v>44.204065360000001</v>
      </c>
      <c r="C202" s="251">
        <v>-88.462103060000004</v>
      </c>
      <c r="D202" s="250">
        <v>5</v>
      </c>
      <c r="E202" s="250" t="s">
        <v>284</v>
      </c>
      <c r="F202" s="250" t="s">
        <v>277</v>
      </c>
      <c r="G202" s="250">
        <v>2</v>
      </c>
      <c r="H202" s="250">
        <v>5</v>
      </c>
      <c r="I202" s="250"/>
      <c r="J202" s="250"/>
      <c r="K202" s="250">
        <v>2</v>
      </c>
      <c r="L202" s="250"/>
      <c r="M202" s="250"/>
      <c r="N202" s="250"/>
      <c r="O202" s="250"/>
      <c r="P202" s="250"/>
      <c r="Q202" s="250"/>
      <c r="R202" s="250"/>
      <c r="S202" s="250"/>
      <c r="T202" s="250"/>
      <c r="U202" s="250"/>
      <c r="V202" s="250"/>
      <c r="W202" s="250"/>
      <c r="X202" s="250" t="s">
        <v>278</v>
      </c>
      <c r="Y202" s="250"/>
      <c r="Z202" s="250"/>
      <c r="AA202" s="250"/>
      <c r="AB202" s="250"/>
      <c r="AC202" s="252"/>
      <c r="AD202" s="193"/>
    </row>
    <row r="203" spans="1:30" x14ac:dyDescent="0.2">
      <c r="A203" s="187" t="s">
        <v>480</v>
      </c>
      <c r="B203" s="251">
        <v>44.204050530000004</v>
      </c>
      <c r="C203" s="251">
        <v>-88.461002059999998</v>
      </c>
      <c r="D203" s="250">
        <v>8</v>
      </c>
      <c r="E203" s="250" t="s">
        <v>284</v>
      </c>
      <c r="F203" s="250" t="s">
        <v>277</v>
      </c>
      <c r="G203" s="250">
        <v>1</v>
      </c>
      <c r="H203" s="250">
        <v>3</v>
      </c>
      <c r="I203" s="250"/>
      <c r="J203" s="250"/>
      <c r="K203" s="250">
        <v>1</v>
      </c>
      <c r="L203" s="250"/>
      <c r="M203" s="250"/>
      <c r="N203" s="250"/>
      <c r="O203" s="250"/>
      <c r="P203" s="250"/>
      <c r="Q203" s="250"/>
      <c r="R203" s="250"/>
      <c r="S203" s="250"/>
      <c r="T203" s="250"/>
      <c r="U203" s="250"/>
      <c r="V203" s="250"/>
      <c r="W203" s="250"/>
      <c r="X203" s="250"/>
      <c r="Y203" s="250"/>
      <c r="Z203" s="250"/>
      <c r="AA203" s="250"/>
      <c r="AB203" s="250"/>
      <c r="AC203" s="252"/>
      <c r="AD203" s="193"/>
    </row>
    <row r="204" spans="1:30" x14ac:dyDescent="0.2">
      <c r="A204" s="187" t="s">
        <v>481</v>
      </c>
      <c r="B204" s="251">
        <v>44.204035689999998</v>
      </c>
      <c r="C204" s="251">
        <v>-88.459901070000001</v>
      </c>
      <c r="D204" s="250">
        <v>4.5</v>
      </c>
      <c r="E204" s="250" t="s">
        <v>284</v>
      </c>
      <c r="F204" s="250" t="s">
        <v>277</v>
      </c>
      <c r="G204" s="250">
        <v>3</v>
      </c>
      <c r="H204" s="250">
        <v>5</v>
      </c>
      <c r="I204" s="250">
        <v>2</v>
      </c>
      <c r="J204" s="250"/>
      <c r="K204" s="250">
        <v>3</v>
      </c>
      <c r="L204" s="250"/>
      <c r="M204" s="250"/>
      <c r="N204" s="250">
        <v>3</v>
      </c>
      <c r="O204" s="250"/>
      <c r="P204" s="250"/>
      <c r="Q204" s="250"/>
      <c r="R204" s="250"/>
      <c r="S204" s="250"/>
      <c r="T204" s="250"/>
      <c r="U204" s="250"/>
      <c r="V204" s="250"/>
      <c r="W204" s="250"/>
      <c r="X204" s="250"/>
      <c r="Y204" s="250"/>
      <c r="Z204" s="250"/>
      <c r="AA204" s="250"/>
      <c r="AB204" s="250"/>
      <c r="AC204" s="252"/>
      <c r="AD204" s="193"/>
    </row>
    <row r="205" spans="1:30" x14ac:dyDescent="0.2">
      <c r="A205" s="187" t="s">
        <v>482</v>
      </c>
      <c r="B205" s="251">
        <v>44.204020839999998</v>
      </c>
      <c r="C205" s="251">
        <v>-88.458800080000003</v>
      </c>
      <c r="D205" s="250">
        <v>5</v>
      </c>
      <c r="E205" s="250" t="s">
        <v>284</v>
      </c>
      <c r="F205" s="250" t="s">
        <v>277</v>
      </c>
      <c r="G205" s="250">
        <v>2</v>
      </c>
      <c r="H205" s="250">
        <v>5</v>
      </c>
      <c r="I205" s="250">
        <v>1</v>
      </c>
      <c r="J205" s="250"/>
      <c r="K205" s="250">
        <v>2</v>
      </c>
      <c r="L205" s="250"/>
      <c r="M205" s="250"/>
      <c r="N205" s="250">
        <v>2</v>
      </c>
      <c r="O205" s="250"/>
      <c r="P205" s="250"/>
      <c r="Q205" s="250"/>
      <c r="R205" s="250"/>
      <c r="S205" s="250"/>
      <c r="T205" s="250"/>
      <c r="U205" s="250"/>
      <c r="V205" s="250"/>
      <c r="W205" s="250"/>
      <c r="X205" s="250"/>
      <c r="Y205" s="250"/>
      <c r="Z205" s="250"/>
      <c r="AA205" s="250"/>
      <c r="AB205" s="250"/>
      <c r="AC205" s="252"/>
      <c r="AD205" s="193"/>
    </row>
    <row r="206" spans="1:30" x14ac:dyDescent="0.2">
      <c r="A206" s="187" t="s">
        <v>483</v>
      </c>
      <c r="B206" s="251">
        <v>44.204005979999998</v>
      </c>
      <c r="C206" s="251">
        <v>-88.457699079999998</v>
      </c>
      <c r="D206" s="250">
        <v>5.25</v>
      </c>
      <c r="E206" s="250" t="s">
        <v>284</v>
      </c>
      <c r="F206" s="250" t="s">
        <v>277</v>
      </c>
      <c r="G206" s="250">
        <v>1</v>
      </c>
      <c r="H206" s="250">
        <v>3</v>
      </c>
      <c r="I206" s="250"/>
      <c r="J206" s="250"/>
      <c r="K206" s="250">
        <v>1</v>
      </c>
      <c r="L206" s="250"/>
      <c r="M206" s="250"/>
      <c r="N206" s="250">
        <v>1</v>
      </c>
      <c r="O206" s="250"/>
      <c r="P206" s="250"/>
      <c r="Q206" s="250"/>
      <c r="R206" s="250"/>
      <c r="S206" s="250"/>
      <c r="T206" s="250"/>
      <c r="U206" s="250"/>
      <c r="V206" s="250"/>
      <c r="W206" s="250"/>
      <c r="X206" s="250"/>
      <c r="Y206" s="250"/>
      <c r="Z206" s="250"/>
      <c r="AA206" s="250"/>
      <c r="AB206" s="250"/>
      <c r="AC206" s="252"/>
      <c r="AD206" s="193"/>
    </row>
    <row r="207" spans="1:30" x14ac:dyDescent="0.2">
      <c r="A207" s="187" t="s">
        <v>484</v>
      </c>
      <c r="B207" s="251">
        <v>44.204960880000002</v>
      </c>
      <c r="C207" s="251">
        <v>-88.469789539999994</v>
      </c>
      <c r="D207" s="250">
        <v>5.5</v>
      </c>
      <c r="E207" s="250" t="s">
        <v>284</v>
      </c>
      <c r="F207" s="250" t="s">
        <v>277</v>
      </c>
      <c r="G207" s="250"/>
      <c r="H207" s="250">
        <v>0</v>
      </c>
      <c r="I207" s="250"/>
      <c r="J207" s="250"/>
      <c r="K207" s="250"/>
      <c r="L207" s="250"/>
      <c r="M207" s="250"/>
      <c r="N207" s="250"/>
      <c r="O207" s="250"/>
      <c r="P207" s="250"/>
      <c r="Q207" s="250"/>
      <c r="R207" s="250"/>
      <c r="S207" s="250"/>
      <c r="T207" s="250"/>
      <c r="U207" s="250"/>
      <c r="V207" s="250"/>
      <c r="W207" s="250"/>
      <c r="X207" s="250"/>
      <c r="Y207" s="250"/>
      <c r="Z207" s="250"/>
      <c r="AA207" s="250"/>
      <c r="AB207" s="250"/>
      <c r="AC207" s="252" t="s">
        <v>485</v>
      </c>
      <c r="AD207" s="193"/>
    </row>
    <row r="208" spans="1:30" x14ac:dyDescent="0.2">
      <c r="A208" s="187" t="s">
        <v>486</v>
      </c>
      <c r="B208" s="251">
        <v>44.204946120000002</v>
      </c>
      <c r="C208" s="251">
        <v>-88.468688529999994</v>
      </c>
      <c r="D208" s="250">
        <v>11.5</v>
      </c>
      <c r="E208" s="250" t="s">
        <v>293</v>
      </c>
      <c r="F208" s="250" t="s">
        <v>277</v>
      </c>
      <c r="G208" s="250"/>
      <c r="H208" s="250">
        <v>0</v>
      </c>
      <c r="I208" s="250"/>
      <c r="J208" s="250"/>
      <c r="K208" s="250"/>
      <c r="L208" s="250"/>
      <c r="M208" s="250"/>
      <c r="N208" s="250"/>
      <c r="O208" s="250"/>
      <c r="P208" s="250"/>
      <c r="Q208" s="250"/>
      <c r="R208" s="250"/>
      <c r="S208" s="250"/>
      <c r="T208" s="250"/>
      <c r="U208" s="250"/>
      <c r="V208" s="250"/>
      <c r="W208" s="250"/>
      <c r="X208" s="250"/>
      <c r="Y208" s="250"/>
      <c r="Z208" s="250"/>
      <c r="AA208" s="250"/>
      <c r="AB208" s="250"/>
      <c r="AC208" s="252"/>
      <c r="AD208" s="193"/>
    </row>
    <row r="209" spans="1:30" x14ac:dyDescent="0.2">
      <c r="A209" s="187" t="s">
        <v>487</v>
      </c>
      <c r="B209" s="251">
        <v>44.204931350000003</v>
      </c>
      <c r="C209" s="251">
        <v>-88.467587510000001</v>
      </c>
      <c r="D209" s="250">
        <v>9.5</v>
      </c>
      <c r="E209" s="250" t="s">
        <v>284</v>
      </c>
      <c r="F209" s="250" t="s">
        <v>277</v>
      </c>
      <c r="G209" s="250"/>
      <c r="H209" s="250">
        <v>0</v>
      </c>
      <c r="I209" s="250"/>
      <c r="J209" s="250"/>
      <c r="K209" s="250"/>
      <c r="L209" s="250"/>
      <c r="M209" s="250"/>
      <c r="N209" s="250"/>
      <c r="O209" s="250"/>
      <c r="P209" s="250"/>
      <c r="Q209" s="250"/>
      <c r="R209" s="250"/>
      <c r="S209" s="250"/>
      <c r="T209" s="250"/>
      <c r="U209" s="250"/>
      <c r="V209" s="250"/>
      <c r="W209" s="250"/>
      <c r="X209" s="250"/>
      <c r="Y209" s="250"/>
      <c r="Z209" s="250"/>
      <c r="AA209" s="250"/>
      <c r="AB209" s="250"/>
      <c r="AC209" s="252"/>
      <c r="AD209" s="193"/>
    </row>
    <row r="210" spans="1:30" x14ac:dyDescent="0.2">
      <c r="A210" s="187" t="s">
        <v>488</v>
      </c>
      <c r="B210" s="251">
        <v>44.204916580000003</v>
      </c>
      <c r="C210" s="251">
        <v>-88.466486500000002</v>
      </c>
      <c r="D210" s="250">
        <v>6</v>
      </c>
      <c r="E210" s="250" t="s">
        <v>284</v>
      </c>
      <c r="F210" s="250" t="s">
        <v>277</v>
      </c>
      <c r="G210" s="250">
        <v>2</v>
      </c>
      <c r="H210" s="250">
        <v>5</v>
      </c>
      <c r="I210" s="250"/>
      <c r="J210" s="250"/>
      <c r="K210" s="250">
        <v>2</v>
      </c>
      <c r="L210" s="250"/>
      <c r="M210" s="250"/>
      <c r="N210" s="250">
        <v>1</v>
      </c>
      <c r="O210" s="250"/>
      <c r="P210" s="250"/>
      <c r="Q210" s="250"/>
      <c r="R210" s="250"/>
      <c r="S210" s="250"/>
      <c r="T210" s="250"/>
      <c r="U210" s="250"/>
      <c r="V210" s="250"/>
      <c r="W210" s="250"/>
      <c r="X210" s="250"/>
      <c r="Y210" s="250"/>
      <c r="Z210" s="250"/>
      <c r="AA210" s="250"/>
      <c r="AB210" s="250"/>
      <c r="AC210" s="252"/>
      <c r="AD210" s="193"/>
    </row>
    <row r="211" spans="1:30" x14ac:dyDescent="0.2">
      <c r="A211" s="187" t="s">
        <v>489</v>
      </c>
      <c r="B211" s="251">
        <v>44.204901790000001</v>
      </c>
      <c r="C211" s="251">
        <v>-88.465385479999995</v>
      </c>
      <c r="D211" s="250">
        <v>5.5</v>
      </c>
      <c r="E211" s="250" t="s">
        <v>284</v>
      </c>
      <c r="F211" s="250" t="s">
        <v>277</v>
      </c>
      <c r="G211" s="250">
        <v>3</v>
      </c>
      <c r="H211" s="250">
        <v>5</v>
      </c>
      <c r="I211" s="250"/>
      <c r="J211" s="250"/>
      <c r="K211" s="250">
        <v>3</v>
      </c>
      <c r="L211" s="250"/>
      <c r="M211" s="250"/>
      <c r="N211" s="250">
        <v>2</v>
      </c>
      <c r="O211" s="250"/>
      <c r="P211" s="250"/>
      <c r="Q211" s="250">
        <v>1</v>
      </c>
      <c r="R211" s="250"/>
      <c r="S211" s="250">
        <v>3</v>
      </c>
      <c r="T211" s="250"/>
      <c r="U211" s="250"/>
      <c r="V211" s="250"/>
      <c r="W211" s="250"/>
      <c r="X211" s="250"/>
      <c r="Y211" s="250"/>
      <c r="Z211" s="250"/>
      <c r="AA211" s="250"/>
      <c r="AB211" s="250"/>
      <c r="AC211" s="252"/>
      <c r="AD211" s="193"/>
    </row>
    <row r="212" spans="1:30" x14ac:dyDescent="0.2">
      <c r="A212" s="187" t="s">
        <v>490</v>
      </c>
      <c r="B212" s="251">
        <v>44.204886989999999</v>
      </c>
      <c r="C212" s="251">
        <v>-88.464284469999996</v>
      </c>
      <c r="D212" s="250">
        <v>5.5</v>
      </c>
      <c r="E212" s="250" t="s">
        <v>284</v>
      </c>
      <c r="F212" s="250" t="s">
        <v>277</v>
      </c>
      <c r="G212" s="250">
        <v>2</v>
      </c>
      <c r="H212" s="250">
        <v>5</v>
      </c>
      <c r="I212" s="250"/>
      <c r="J212" s="250"/>
      <c r="K212" s="250">
        <v>1</v>
      </c>
      <c r="L212" s="250"/>
      <c r="M212" s="250"/>
      <c r="N212" s="250">
        <v>1</v>
      </c>
      <c r="O212" s="250"/>
      <c r="P212" s="250"/>
      <c r="Q212" s="250">
        <v>2</v>
      </c>
      <c r="R212" s="250"/>
      <c r="S212" s="250">
        <v>1</v>
      </c>
      <c r="T212" s="250"/>
      <c r="U212" s="250"/>
      <c r="V212" s="250"/>
      <c r="W212" s="250"/>
      <c r="X212" s="250"/>
      <c r="Y212" s="250"/>
      <c r="Z212" s="250"/>
      <c r="AA212" s="250"/>
      <c r="AB212" s="250"/>
      <c r="AC212" s="252"/>
      <c r="AD212" s="193"/>
    </row>
    <row r="213" spans="1:30" x14ac:dyDescent="0.2">
      <c r="A213" s="187" t="s">
        <v>491</v>
      </c>
      <c r="B213" s="251">
        <v>44.204872180000002</v>
      </c>
      <c r="C213" s="251">
        <v>-88.463183459999996</v>
      </c>
      <c r="D213" s="250">
        <v>5.75</v>
      </c>
      <c r="E213" s="250" t="s">
        <v>284</v>
      </c>
      <c r="F213" s="250" t="s">
        <v>277</v>
      </c>
      <c r="G213" s="250">
        <v>1</v>
      </c>
      <c r="H213" s="250">
        <v>3</v>
      </c>
      <c r="I213" s="250">
        <v>1</v>
      </c>
      <c r="J213" s="250"/>
      <c r="K213" s="250"/>
      <c r="L213" s="250"/>
      <c r="M213" s="250"/>
      <c r="N213" s="250">
        <v>1</v>
      </c>
      <c r="O213" s="250"/>
      <c r="P213" s="250"/>
      <c r="Q213" s="250"/>
      <c r="R213" s="250"/>
      <c r="S213" s="250"/>
      <c r="T213" s="250"/>
      <c r="U213" s="250"/>
      <c r="V213" s="250"/>
      <c r="W213" s="250"/>
      <c r="X213" s="250"/>
      <c r="Y213" s="250"/>
      <c r="Z213" s="250"/>
      <c r="AA213" s="250"/>
      <c r="AB213" s="250"/>
      <c r="AC213" s="252"/>
      <c r="AD213" s="193"/>
    </row>
    <row r="214" spans="1:30" x14ac:dyDescent="0.2">
      <c r="A214" s="187" t="s">
        <v>492</v>
      </c>
      <c r="B214" s="251">
        <v>44.204857359999998</v>
      </c>
      <c r="C214" s="251">
        <v>-88.462082449999997</v>
      </c>
      <c r="D214" s="250">
        <v>6</v>
      </c>
      <c r="E214" s="250" t="s">
        <v>284</v>
      </c>
      <c r="F214" s="250" t="s">
        <v>277</v>
      </c>
      <c r="G214" s="250">
        <v>1</v>
      </c>
      <c r="H214" s="250">
        <v>2</v>
      </c>
      <c r="I214" s="250">
        <v>1</v>
      </c>
      <c r="J214" s="250"/>
      <c r="K214" s="250"/>
      <c r="L214" s="250"/>
      <c r="M214" s="250"/>
      <c r="N214" s="250"/>
      <c r="O214" s="250"/>
      <c r="P214" s="250"/>
      <c r="Q214" s="250"/>
      <c r="R214" s="250"/>
      <c r="S214" s="250"/>
      <c r="T214" s="250"/>
      <c r="U214" s="250"/>
      <c r="V214" s="250"/>
      <c r="W214" s="250"/>
      <c r="X214" s="250"/>
      <c r="Y214" s="250"/>
      <c r="Z214" s="250"/>
      <c r="AA214" s="250"/>
      <c r="AB214" s="250"/>
      <c r="AC214" s="252"/>
      <c r="AD214" s="193"/>
    </row>
    <row r="215" spans="1:30" x14ac:dyDescent="0.2">
      <c r="A215" s="187" t="s">
        <v>493</v>
      </c>
      <c r="B215" s="251">
        <v>44.204842530000001</v>
      </c>
      <c r="C215" s="251">
        <v>-88.460981439999998</v>
      </c>
      <c r="D215" s="250">
        <v>8.5</v>
      </c>
      <c r="E215" s="250" t="s">
        <v>284</v>
      </c>
      <c r="F215" s="250" t="s">
        <v>277</v>
      </c>
      <c r="G215" s="250"/>
      <c r="H215" s="250">
        <v>0</v>
      </c>
      <c r="I215" s="250"/>
      <c r="J215" s="250"/>
      <c r="K215" s="250"/>
      <c r="L215" s="250"/>
      <c r="M215" s="250"/>
      <c r="N215" s="250"/>
      <c r="O215" s="250"/>
      <c r="P215" s="250"/>
      <c r="Q215" s="250"/>
      <c r="R215" s="250"/>
      <c r="S215" s="250"/>
      <c r="T215" s="250"/>
      <c r="U215" s="250"/>
      <c r="V215" s="250"/>
      <c r="W215" s="250"/>
      <c r="X215" s="250"/>
      <c r="Y215" s="250"/>
      <c r="Z215" s="250"/>
      <c r="AA215" s="250"/>
      <c r="AB215" s="250"/>
      <c r="AC215" s="252"/>
      <c r="AD215" s="193"/>
    </row>
    <row r="216" spans="1:30" x14ac:dyDescent="0.2">
      <c r="A216" s="187" t="s">
        <v>494</v>
      </c>
      <c r="B216" s="251">
        <v>44.204827690000002</v>
      </c>
      <c r="C216" s="251">
        <v>-88.459880429999998</v>
      </c>
      <c r="D216" s="250">
        <v>5.25</v>
      </c>
      <c r="E216" s="250" t="s">
        <v>284</v>
      </c>
      <c r="F216" s="250" t="s">
        <v>277</v>
      </c>
      <c r="G216" s="250"/>
      <c r="H216" s="250">
        <v>0</v>
      </c>
      <c r="I216" s="250"/>
      <c r="J216" s="250"/>
      <c r="K216" s="250" t="s">
        <v>278</v>
      </c>
      <c r="L216" s="250"/>
      <c r="M216" s="250"/>
      <c r="N216" s="250"/>
      <c r="O216" s="250"/>
      <c r="P216" s="250"/>
      <c r="Q216" s="250"/>
      <c r="R216" s="250"/>
      <c r="S216" s="250"/>
      <c r="T216" s="250"/>
      <c r="U216" s="250"/>
      <c r="V216" s="250"/>
      <c r="W216" s="250"/>
      <c r="X216" s="250"/>
      <c r="Y216" s="250"/>
      <c r="Z216" s="250"/>
      <c r="AA216" s="250"/>
      <c r="AB216" s="250"/>
      <c r="AC216" s="252"/>
      <c r="AD216" s="193"/>
    </row>
    <row r="217" spans="1:30" x14ac:dyDescent="0.2">
      <c r="A217" s="187" t="s">
        <v>495</v>
      </c>
      <c r="B217" s="251">
        <v>44.204812830000002</v>
      </c>
      <c r="C217" s="251">
        <v>-88.458779419999999</v>
      </c>
      <c r="D217" s="250">
        <v>5.5</v>
      </c>
      <c r="E217" s="250" t="s">
        <v>284</v>
      </c>
      <c r="F217" s="250" t="s">
        <v>277</v>
      </c>
      <c r="G217" s="250">
        <v>3</v>
      </c>
      <c r="H217" s="250">
        <v>5</v>
      </c>
      <c r="I217" s="250">
        <v>1</v>
      </c>
      <c r="J217" s="250"/>
      <c r="K217" s="250">
        <v>2</v>
      </c>
      <c r="L217" s="250"/>
      <c r="M217" s="250"/>
      <c r="N217" s="250">
        <v>3</v>
      </c>
      <c r="O217" s="250"/>
      <c r="P217" s="250"/>
      <c r="Q217" s="250"/>
      <c r="R217" s="253" t="s">
        <v>278</v>
      </c>
      <c r="S217" s="250"/>
      <c r="T217" s="250"/>
      <c r="U217" s="250"/>
      <c r="V217" s="250"/>
      <c r="W217" s="250"/>
      <c r="X217" s="250"/>
      <c r="Y217" s="250"/>
      <c r="Z217" s="250"/>
      <c r="AA217" s="250"/>
      <c r="AB217" s="250"/>
      <c r="AC217" s="252"/>
      <c r="AD217" s="193"/>
    </row>
    <row r="218" spans="1:30" x14ac:dyDescent="0.2">
      <c r="A218" s="187" t="s">
        <v>496</v>
      </c>
      <c r="B218" s="251">
        <v>44.204797970000001</v>
      </c>
      <c r="C218" s="251">
        <v>-88.45767841</v>
      </c>
      <c r="D218" s="250">
        <v>5.5</v>
      </c>
      <c r="E218" s="250" t="s">
        <v>284</v>
      </c>
      <c r="F218" s="250" t="s">
        <v>277</v>
      </c>
      <c r="G218" s="250">
        <v>3</v>
      </c>
      <c r="H218" s="250">
        <v>5</v>
      </c>
      <c r="I218" s="250">
        <v>2</v>
      </c>
      <c r="J218" s="250"/>
      <c r="K218" s="250">
        <v>3</v>
      </c>
      <c r="L218" s="250" t="s">
        <v>278</v>
      </c>
      <c r="M218" s="250"/>
      <c r="N218" s="250">
        <v>3</v>
      </c>
      <c r="O218" s="250">
        <v>1</v>
      </c>
      <c r="P218" s="250"/>
      <c r="Q218" s="250"/>
      <c r="R218" s="250"/>
      <c r="S218" s="250"/>
      <c r="T218" s="250"/>
      <c r="U218" s="250"/>
      <c r="V218" s="250"/>
      <c r="W218" s="250"/>
      <c r="X218" s="250"/>
      <c r="Y218" s="250"/>
      <c r="Z218" s="250"/>
      <c r="AA218" s="250"/>
      <c r="AB218" s="250"/>
      <c r="AC218" s="252"/>
      <c r="AD218" s="193"/>
    </row>
    <row r="219" spans="1:30" x14ac:dyDescent="0.2">
      <c r="A219" s="187" t="s">
        <v>497</v>
      </c>
      <c r="B219" s="251">
        <v>44.205738119999999</v>
      </c>
      <c r="C219" s="251">
        <v>-88.468667999999994</v>
      </c>
      <c r="D219" s="250">
        <v>6</v>
      </c>
      <c r="E219" s="250" t="s">
        <v>293</v>
      </c>
      <c r="F219" s="250" t="s">
        <v>277</v>
      </c>
      <c r="G219" s="250">
        <v>1</v>
      </c>
      <c r="H219" s="250">
        <v>2</v>
      </c>
      <c r="I219" s="250"/>
      <c r="J219" s="250"/>
      <c r="K219" s="250">
        <v>1</v>
      </c>
      <c r="L219" s="250"/>
      <c r="M219" s="250"/>
      <c r="N219" s="250"/>
      <c r="O219" s="250"/>
      <c r="P219" s="250"/>
      <c r="Q219" s="250"/>
      <c r="R219" s="250"/>
      <c r="S219" s="250"/>
      <c r="T219" s="250"/>
      <c r="U219" s="250"/>
      <c r="V219" s="250"/>
      <c r="W219" s="250"/>
      <c r="X219" s="250"/>
      <c r="Y219" s="250"/>
      <c r="Z219" s="250"/>
      <c r="AA219" s="250"/>
      <c r="AB219" s="250"/>
      <c r="AC219" s="252"/>
      <c r="AD219" s="193"/>
    </row>
    <row r="220" spans="1:30" x14ac:dyDescent="0.2">
      <c r="A220" s="187" t="s">
        <v>498</v>
      </c>
      <c r="B220" s="251">
        <v>44.20572335</v>
      </c>
      <c r="C220" s="251">
        <v>-88.467566969999993</v>
      </c>
      <c r="D220" s="250">
        <v>13.5</v>
      </c>
      <c r="E220" s="250" t="s">
        <v>284</v>
      </c>
      <c r="F220" s="250" t="s">
        <v>276</v>
      </c>
      <c r="G220" s="250"/>
      <c r="H220" s="250">
        <v>0</v>
      </c>
      <c r="I220" s="250"/>
      <c r="J220" s="250"/>
      <c r="K220" s="250"/>
      <c r="L220" s="250"/>
      <c r="M220" s="250"/>
      <c r="N220" s="250"/>
      <c r="O220" s="250"/>
      <c r="P220" s="250"/>
      <c r="Q220" s="250"/>
      <c r="R220" s="250"/>
      <c r="S220" s="250"/>
      <c r="T220" s="250"/>
      <c r="U220" s="250"/>
      <c r="V220" s="250"/>
      <c r="W220" s="250"/>
      <c r="X220" s="250"/>
      <c r="Y220" s="250"/>
      <c r="Z220" s="250"/>
      <c r="AA220" s="250"/>
      <c r="AB220" s="250"/>
      <c r="AC220" s="252"/>
      <c r="AD220" s="193"/>
    </row>
    <row r="221" spans="1:30" x14ac:dyDescent="0.2">
      <c r="A221" s="187" t="s">
        <v>499</v>
      </c>
      <c r="B221" s="251">
        <v>44.205708569999999</v>
      </c>
      <c r="C221" s="251">
        <v>-88.46646595</v>
      </c>
      <c r="D221" s="250">
        <v>7</v>
      </c>
      <c r="E221" s="250" t="s">
        <v>284</v>
      </c>
      <c r="F221" s="250" t="s">
        <v>277</v>
      </c>
      <c r="G221" s="250"/>
      <c r="H221" s="250">
        <v>0</v>
      </c>
      <c r="I221" s="250"/>
      <c r="J221" s="250"/>
      <c r="K221" s="250"/>
      <c r="L221" s="250"/>
      <c r="M221" s="250"/>
      <c r="N221" s="250"/>
      <c r="O221" s="250"/>
      <c r="P221" s="250"/>
      <c r="Q221" s="250"/>
      <c r="R221" s="250"/>
      <c r="S221" s="250"/>
      <c r="T221" s="250"/>
      <c r="U221" s="250"/>
      <c r="V221" s="250"/>
      <c r="W221" s="250"/>
      <c r="X221" s="250"/>
      <c r="Y221" s="250"/>
      <c r="Z221" s="250"/>
      <c r="AA221" s="250"/>
      <c r="AB221" s="250"/>
      <c r="AC221" s="252"/>
      <c r="AD221" s="193"/>
    </row>
    <row r="222" spans="1:30" x14ac:dyDescent="0.2">
      <c r="A222" s="187" t="s">
        <v>500</v>
      </c>
      <c r="B222" s="251">
        <v>44.205693779999997</v>
      </c>
      <c r="C222" s="251">
        <v>-88.465364919999999</v>
      </c>
      <c r="D222" s="250">
        <v>5.5</v>
      </c>
      <c r="E222" s="250" t="s">
        <v>284</v>
      </c>
      <c r="F222" s="250" t="s">
        <v>277</v>
      </c>
      <c r="G222" s="250">
        <v>3</v>
      </c>
      <c r="H222" s="250">
        <v>5</v>
      </c>
      <c r="I222" s="250"/>
      <c r="J222" s="250"/>
      <c r="K222" s="250"/>
      <c r="L222" s="250" t="s">
        <v>278</v>
      </c>
      <c r="M222" s="250"/>
      <c r="N222" s="250"/>
      <c r="O222" s="250" t="s">
        <v>278</v>
      </c>
      <c r="P222" s="250"/>
      <c r="Q222" s="250"/>
      <c r="R222" s="250"/>
      <c r="S222" s="250"/>
      <c r="T222" s="250"/>
      <c r="U222" s="250"/>
      <c r="V222" s="250"/>
      <c r="W222" s="250"/>
      <c r="X222" s="250"/>
      <c r="Y222" s="250"/>
      <c r="Z222" s="250"/>
      <c r="AA222" s="250"/>
      <c r="AB222" s="250"/>
      <c r="AC222" s="252"/>
      <c r="AD222" s="193"/>
    </row>
    <row r="223" spans="1:30" x14ac:dyDescent="0.2">
      <c r="A223" s="187" t="s">
        <v>501</v>
      </c>
      <c r="B223" s="251">
        <v>44.205678980000002</v>
      </c>
      <c r="C223" s="251">
        <v>-88.464263889999998</v>
      </c>
      <c r="D223" s="250">
        <v>7</v>
      </c>
      <c r="E223" s="250" t="s">
        <v>284</v>
      </c>
      <c r="F223" s="250" t="s">
        <v>277</v>
      </c>
      <c r="G223" s="250">
        <v>1</v>
      </c>
      <c r="H223" s="250">
        <v>1</v>
      </c>
      <c r="I223" s="250"/>
      <c r="J223" s="250"/>
      <c r="K223" s="250">
        <v>3</v>
      </c>
      <c r="L223" s="250"/>
      <c r="M223" s="250"/>
      <c r="N223" s="250">
        <v>1</v>
      </c>
      <c r="O223" s="250">
        <v>1</v>
      </c>
      <c r="P223" s="250"/>
      <c r="Q223" s="250"/>
      <c r="R223" s="250"/>
      <c r="S223" s="250">
        <v>3</v>
      </c>
      <c r="T223" s="250"/>
      <c r="U223" s="250"/>
      <c r="V223" s="250"/>
      <c r="W223" s="250"/>
      <c r="X223" s="250"/>
      <c r="Y223" s="250"/>
      <c r="Z223" s="250"/>
      <c r="AA223" s="250"/>
      <c r="AB223" s="250"/>
      <c r="AC223" s="252"/>
      <c r="AD223" s="193"/>
    </row>
    <row r="224" spans="1:30" x14ac:dyDescent="0.2">
      <c r="A224" s="187" t="s">
        <v>502</v>
      </c>
      <c r="B224" s="251">
        <v>44.205664169999999</v>
      </c>
      <c r="C224" s="251">
        <v>-88.463162859999997</v>
      </c>
      <c r="D224" s="250">
        <v>5.5</v>
      </c>
      <c r="E224" s="250" t="s">
        <v>284</v>
      </c>
      <c r="F224" s="250" t="s">
        <v>277</v>
      </c>
      <c r="G224" s="250">
        <v>3</v>
      </c>
      <c r="H224" s="250">
        <v>5</v>
      </c>
      <c r="I224" s="250">
        <v>1</v>
      </c>
      <c r="J224" s="250"/>
      <c r="K224" s="250">
        <v>3</v>
      </c>
      <c r="L224" s="250"/>
      <c r="M224" s="250"/>
      <c r="N224" s="250">
        <v>3</v>
      </c>
      <c r="O224" s="250"/>
      <c r="P224" s="250"/>
      <c r="Q224" s="250"/>
      <c r="R224" s="250"/>
      <c r="S224" s="250">
        <v>3</v>
      </c>
      <c r="T224" s="250"/>
      <c r="U224" s="250"/>
      <c r="V224" s="250"/>
      <c r="W224" s="250"/>
      <c r="X224" s="250"/>
      <c r="Y224" s="250"/>
      <c r="Z224" s="250"/>
      <c r="AA224" s="250"/>
      <c r="AB224" s="250"/>
      <c r="AC224" s="252"/>
      <c r="AD224" s="193"/>
    </row>
    <row r="225" spans="1:30" x14ac:dyDescent="0.2">
      <c r="A225" s="187" t="s">
        <v>503</v>
      </c>
      <c r="B225" s="251">
        <v>44.205649350000002</v>
      </c>
      <c r="C225" s="251">
        <v>-88.462061840000004</v>
      </c>
      <c r="D225" s="250">
        <v>6.5</v>
      </c>
      <c r="E225" s="250" t="s">
        <v>284</v>
      </c>
      <c r="F225" s="250" t="s">
        <v>277</v>
      </c>
      <c r="G225" s="250">
        <v>3</v>
      </c>
      <c r="H225" s="250">
        <v>4</v>
      </c>
      <c r="I225" s="250"/>
      <c r="J225" s="250"/>
      <c r="K225" s="250">
        <v>3</v>
      </c>
      <c r="L225" s="250"/>
      <c r="M225" s="250"/>
      <c r="N225" s="250"/>
      <c r="O225" s="250"/>
      <c r="P225" s="250"/>
      <c r="Q225" s="250"/>
      <c r="R225" s="250"/>
      <c r="S225" s="250"/>
      <c r="T225" s="250"/>
      <c r="U225" s="250"/>
      <c r="V225" s="250"/>
      <c r="W225" s="250"/>
      <c r="X225" s="250"/>
      <c r="Y225" s="250"/>
      <c r="Z225" s="250"/>
      <c r="AA225" s="250"/>
      <c r="AB225" s="250"/>
      <c r="AC225" s="252"/>
      <c r="AD225" s="193"/>
    </row>
    <row r="226" spans="1:30" x14ac:dyDescent="0.2">
      <c r="A226" s="187" t="s">
        <v>504</v>
      </c>
      <c r="B226" s="251">
        <v>44.205634519999997</v>
      </c>
      <c r="C226" s="251">
        <v>-88.460960810000003</v>
      </c>
      <c r="D226" s="250">
        <v>8.5</v>
      </c>
      <c r="E226" s="250" t="s">
        <v>284</v>
      </c>
      <c r="F226" s="250" t="s">
        <v>277</v>
      </c>
      <c r="G226" s="250"/>
      <c r="H226" s="250">
        <v>0</v>
      </c>
      <c r="I226" s="250"/>
      <c r="J226" s="250"/>
      <c r="K226" s="250"/>
      <c r="L226" s="250"/>
      <c r="M226" s="250"/>
      <c r="N226" s="250"/>
      <c r="O226" s="250"/>
      <c r="P226" s="250"/>
      <c r="Q226" s="250"/>
      <c r="R226" s="250"/>
      <c r="S226" s="250"/>
      <c r="T226" s="250"/>
      <c r="U226" s="250"/>
      <c r="V226" s="250"/>
      <c r="W226" s="250"/>
      <c r="X226" s="250"/>
      <c r="Y226" s="250"/>
      <c r="Z226" s="250"/>
      <c r="AA226" s="250"/>
      <c r="AB226" s="250"/>
      <c r="AC226" s="252"/>
      <c r="AD226" s="193"/>
    </row>
    <row r="227" spans="1:30" x14ac:dyDescent="0.2">
      <c r="A227" s="187" t="s">
        <v>505</v>
      </c>
      <c r="B227" s="251">
        <v>44.205619679999998</v>
      </c>
      <c r="C227" s="251">
        <v>-88.459859789999996</v>
      </c>
      <c r="D227" s="250">
        <v>6.25</v>
      </c>
      <c r="E227" s="250" t="s">
        <v>284</v>
      </c>
      <c r="F227" s="250" t="s">
        <v>277</v>
      </c>
      <c r="G227" s="250">
        <v>2</v>
      </c>
      <c r="H227" s="250">
        <v>5</v>
      </c>
      <c r="I227" s="250">
        <v>1</v>
      </c>
      <c r="J227" s="250"/>
      <c r="K227" s="250">
        <v>2</v>
      </c>
      <c r="L227" s="250"/>
      <c r="M227" s="250"/>
      <c r="N227" s="250">
        <v>2</v>
      </c>
      <c r="O227" s="250"/>
      <c r="P227" s="250"/>
      <c r="Q227" s="250"/>
      <c r="R227" s="250"/>
      <c r="S227" s="250"/>
      <c r="T227" s="250"/>
      <c r="U227" s="250"/>
      <c r="V227" s="250"/>
      <c r="W227" s="250"/>
      <c r="X227" s="250"/>
      <c r="Y227" s="250"/>
      <c r="Z227" s="250"/>
      <c r="AA227" s="250"/>
      <c r="AB227" s="250"/>
      <c r="AC227" s="252"/>
      <c r="AD227" s="193"/>
    </row>
    <row r="228" spans="1:30" x14ac:dyDescent="0.2">
      <c r="A228" s="187" t="s">
        <v>506</v>
      </c>
      <c r="B228" s="251">
        <v>44.205604829999999</v>
      </c>
      <c r="C228" s="251">
        <v>-88.458758770000003</v>
      </c>
      <c r="D228" s="250">
        <v>6</v>
      </c>
      <c r="E228" s="250" t="s">
        <v>284</v>
      </c>
      <c r="F228" s="250" t="s">
        <v>277</v>
      </c>
      <c r="G228" s="250">
        <v>3</v>
      </c>
      <c r="H228" s="250">
        <v>5</v>
      </c>
      <c r="I228" s="250">
        <v>2</v>
      </c>
      <c r="J228" s="250"/>
      <c r="K228" s="250">
        <v>3</v>
      </c>
      <c r="L228" s="250"/>
      <c r="M228" s="250"/>
      <c r="N228" s="250">
        <v>3</v>
      </c>
      <c r="O228" s="250"/>
      <c r="P228" s="250"/>
      <c r="Q228" s="250"/>
      <c r="R228" s="250"/>
      <c r="S228" s="250">
        <v>2</v>
      </c>
      <c r="T228" s="250"/>
      <c r="U228" s="250"/>
      <c r="V228" s="250"/>
      <c r="W228" s="250"/>
      <c r="X228" s="250"/>
      <c r="Y228" s="250"/>
      <c r="Z228" s="250"/>
      <c r="AA228" s="250"/>
      <c r="AB228" s="250"/>
      <c r="AC228" s="252"/>
      <c r="AD228" s="193"/>
    </row>
    <row r="229" spans="1:30" x14ac:dyDescent="0.2">
      <c r="A229" s="187" t="s">
        <v>507</v>
      </c>
      <c r="B229" s="251">
        <v>44.205589959999998</v>
      </c>
      <c r="C229" s="251">
        <v>-88.457657740000002</v>
      </c>
      <c r="D229" s="250">
        <v>5.25</v>
      </c>
      <c r="E229" s="250" t="s">
        <v>284</v>
      </c>
      <c r="F229" s="250" t="s">
        <v>277</v>
      </c>
      <c r="G229" s="250">
        <v>3</v>
      </c>
      <c r="H229" s="250">
        <v>5</v>
      </c>
      <c r="I229" s="250"/>
      <c r="J229" s="250"/>
      <c r="K229" s="250">
        <v>3</v>
      </c>
      <c r="L229" s="250"/>
      <c r="M229" s="250"/>
      <c r="N229" s="250"/>
      <c r="O229" s="250"/>
      <c r="P229" s="250"/>
      <c r="Q229" s="250"/>
      <c r="R229" s="250"/>
      <c r="S229" s="250"/>
      <c r="T229" s="250"/>
      <c r="U229" s="250"/>
      <c r="V229" s="250"/>
      <c r="W229" s="250"/>
      <c r="X229" s="250"/>
      <c r="Y229" s="250"/>
      <c r="Z229" s="250"/>
      <c r="AA229" s="250"/>
      <c r="AB229" s="250"/>
      <c r="AC229" s="252"/>
      <c r="AD229" s="193"/>
    </row>
    <row r="230" spans="1:30" x14ac:dyDescent="0.2">
      <c r="A230" s="187" t="s">
        <v>508</v>
      </c>
      <c r="B230" s="251">
        <v>44.206530110000003</v>
      </c>
      <c r="C230" s="251">
        <v>-88.468647480000001</v>
      </c>
      <c r="D230" s="250">
        <v>1.5</v>
      </c>
      <c r="E230" s="250" t="s">
        <v>284</v>
      </c>
      <c r="F230" s="250" t="s">
        <v>277</v>
      </c>
      <c r="G230" s="250">
        <v>1</v>
      </c>
      <c r="H230" s="250">
        <v>2</v>
      </c>
      <c r="I230" s="250"/>
      <c r="J230" s="250">
        <v>1</v>
      </c>
      <c r="K230" s="250"/>
      <c r="L230" s="250"/>
      <c r="M230" s="250"/>
      <c r="N230" s="250"/>
      <c r="O230" s="250"/>
      <c r="P230" s="250"/>
      <c r="Q230" s="250"/>
      <c r="R230" s="250"/>
      <c r="S230" s="250"/>
      <c r="T230" s="250"/>
      <c r="U230" s="250"/>
      <c r="V230" s="250"/>
      <c r="W230" s="250"/>
      <c r="X230" s="250"/>
      <c r="Y230" s="250"/>
      <c r="Z230" s="250"/>
      <c r="AA230" s="250"/>
      <c r="AB230" s="250"/>
      <c r="AC230" s="252"/>
      <c r="AD230" s="193"/>
    </row>
    <row r="231" spans="1:30" x14ac:dyDescent="0.2">
      <c r="A231" s="187" t="s">
        <v>509</v>
      </c>
      <c r="B231" s="251">
        <v>44.206515349999997</v>
      </c>
      <c r="C231" s="251">
        <v>-88.467546440000007</v>
      </c>
      <c r="D231" s="250">
        <v>13.5</v>
      </c>
      <c r="E231" s="250" t="s">
        <v>284</v>
      </c>
      <c r="F231" s="250" t="s">
        <v>276</v>
      </c>
      <c r="G231" s="250"/>
      <c r="H231" s="250">
        <v>0</v>
      </c>
      <c r="I231" s="250"/>
      <c r="J231" s="250"/>
      <c r="K231" s="250"/>
      <c r="L231" s="250"/>
      <c r="M231" s="250"/>
      <c r="N231" s="250"/>
      <c r="O231" s="250"/>
      <c r="P231" s="250"/>
      <c r="Q231" s="250"/>
      <c r="R231" s="250"/>
      <c r="S231" s="250"/>
      <c r="T231" s="250"/>
      <c r="U231" s="250"/>
      <c r="V231" s="250"/>
      <c r="W231" s="250"/>
      <c r="X231" s="250"/>
      <c r="Y231" s="250"/>
      <c r="Z231" s="250"/>
      <c r="AA231" s="250"/>
      <c r="AB231" s="250"/>
      <c r="AC231" s="252"/>
      <c r="AD231" s="193"/>
    </row>
    <row r="232" spans="1:30" x14ac:dyDescent="0.2">
      <c r="A232" s="187" t="s">
        <v>510</v>
      </c>
      <c r="B232" s="251">
        <v>44.206500570000003</v>
      </c>
      <c r="C232" s="251">
        <v>-88.466445390000004</v>
      </c>
      <c r="D232" s="250">
        <v>9.75</v>
      </c>
      <c r="E232" s="250" t="s">
        <v>284</v>
      </c>
      <c r="F232" s="250" t="s">
        <v>277</v>
      </c>
      <c r="G232" s="250"/>
      <c r="H232" s="250">
        <v>0</v>
      </c>
      <c r="I232" s="250"/>
      <c r="J232" s="250"/>
      <c r="K232" s="250"/>
      <c r="L232" s="250"/>
      <c r="M232" s="250"/>
      <c r="N232" s="250"/>
      <c r="O232" s="250"/>
      <c r="P232" s="250"/>
      <c r="Q232" s="250"/>
      <c r="R232" s="250"/>
      <c r="S232" s="250"/>
      <c r="T232" s="250"/>
      <c r="U232" s="250"/>
      <c r="V232" s="250"/>
      <c r="W232" s="250"/>
      <c r="X232" s="250"/>
      <c r="Y232" s="250"/>
      <c r="Z232" s="250"/>
      <c r="AA232" s="250"/>
      <c r="AB232" s="250"/>
      <c r="AC232" s="252"/>
      <c r="AD232" s="193"/>
    </row>
    <row r="233" spans="1:30" x14ac:dyDescent="0.2">
      <c r="A233" s="187" t="s">
        <v>511</v>
      </c>
      <c r="B233" s="251">
        <v>44.206485780000001</v>
      </c>
      <c r="C233" s="251">
        <v>-88.465344349999995</v>
      </c>
      <c r="D233" s="250">
        <v>5.75</v>
      </c>
      <c r="E233" s="250" t="s">
        <v>284</v>
      </c>
      <c r="F233" s="250" t="s">
        <v>277</v>
      </c>
      <c r="G233" s="250">
        <v>3</v>
      </c>
      <c r="H233" s="250">
        <v>5</v>
      </c>
      <c r="I233" s="250">
        <v>2</v>
      </c>
      <c r="J233" s="250"/>
      <c r="K233" s="250">
        <v>3</v>
      </c>
      <c r="L233" s="250"/>
      <c r="M233" s="250"/>
      <c r="N233" s="250">
        <v>2</v>
      </c>
      <c r="O233" s="250">
        <v>1</v>
      </c>
      <c r="P233" s="250"/>
      <c r="Q233" s="250">
        <v>1</v>
      </c>
      <c r="R233" s="250"/>
      <c r="S233" s="250">
        <v>1</v>
      </c>
      <c r="T233" s="250"/>
      <c r="U233" s="250"/>
      <c r="V233" s="250"/>
      <c r="W233" s="250"/>
      <c r="X233" s="250"/>
      <c r="Y233" s="250"/>
      <c r="Z233" s="250"/>
      <c r="AA233" s="250"/>
      <c r="AB233" s="250"/>
      <c r="AC233" s="252"/>
      <c r="AD233" s="193"/>
    </row>
    <row r="234" spans="1:30" x14ac:dyDescent="0.2">
      <c r="A234" s="187" t="s">
        <v>512</v>
      </c>
      <c r="B234" s="251">
        <v>44.206470979999999</v>
      </c>
      <c r="C234" s="251">
        <v>-88.464243310000001</v>
      </c>
      <c r="D234" s="250">
        <v>5.5</v>
      </c>
      <c r="E234" s="250" t="s">
        <v>284</v>
      </c>
      <c r="F234" s="250" t="s">
        <v>277</v>
      </c>
      <c r="G234" s="250">
        <v>3</v>
      </c>
      <c r="H234" s="250">
        <v>5</v>
      </c>
      <c r="I234" s="250">
        <v>1</v>
      </c>
      <c r="J234" s="250"/>
      <c r="K234" s="250">
        <v>3</v>
      </c>
      <c r="L234" s="250"/>
      <c r="M234" s="250"/>
      <c r="N234" s="250">
        <v>2</v>
      </c>
      <c r="O234" s="250"/>
      <c r="P234" s="250"/>
      <c r="Q234" s="250"/>
      <c r="R234" s="250"/>
      <c r="S234" s="250">
        <v>1</v>
      </c>
      <c r="T234" s="250"/>
      <c r="U234" s="250"/>
      <c r="V234" s="250"/>
      <c r="W234" s="250"/>
      <c r="X234" s="250"/>
      <c r="Y234" s="250"/>
      <c r="Z234" s="250"/>
      <c r="AA234" s="250"/>
      <c r="AB234" s="250"/>
      <c r="AC234" s="252"/>
      <c r="AD234" s="193"/>
    </row>
    <row r="235" spans="1:30" x14ac:dyDescent="0.2">
      <c r="A235" s="187" t="s">
        <v>513</v>
      </c>
      <c r="B235" s="251">
        <v>44.206456170000003</v>
      </c>
      <c r="C235" s="251">
        <v>-88.463142270000006</v>
      </c>
      <c r="D235" s="250">
        <v>6</v>
      </c>
      <c r="E235" s="250" t="s">
        <v>284</v>
      </c>
      <c r="F235" s="250" t="s">
        <v>277</v>
      </c>
      <c r="G235" s="250">
        <v>1</v>
      </c>
      <c r="H235" s="250">
        <v>2</v>
      </c>
      <c r="I235" s="250"/>
      <c r="J235" s="250"/>
      <c r="K235" s="250">
        <v>1</v>
      </c>
      <c r="L235" s="250"/>
      <c r="M235" s="250"/>
      <c r="N235" s="250"/>
      <c r="O235" s="250"/>
      <c r="P235" s="250"/>
      <c r="Q235" s="250"/>
      <c r="R235" s="250"/>
      <c r="S235" s="250"/>
      <c r="T235" s="250"/>
      <c r="U235" s="250"/>
      <c r="V235" s="250"/>
      <c r="W235" s="250"/>
      <c r="X235" s="250"/>
      <c r="Y235" s="250"/>
      <c r="Z235" s="250"/>
      <c r="AA235" s="250"/>
      <c r="AB235" s="250"/>
      <c r="AC235" s="252"/>
      <c r="AD235" s="193"/>
    </row>
    <row r="236" spans="1:30" x14ac:dyDescent="0.2">
      <c r="A236" s="187" t="s">
        <v>514</v>
      </c>
      <c r="B236" s="251">
        <v>44.206441349999999</v>
      </c>
      <c r="C236" s="251">
        <v>-88.462041229999997</v>
      </c>
      <c r="D236" s="250">
        <v>5.5</v>
      </c>
      <c r="E236" s="253" t="s">
        <v>284</v>
      </c>
      <c r="F236" s="250" t="s">
        <v>277</v>
      </c>
      <c r="G236" s="250">
        <v>3</v>
      </c>
      <c r="H236" s="250">
        <v>5</v>
      </c>
      <c r="I236" s="250">
        <v>2</v>
      </c>
      <c r="J236" s="250"/>
      <c r="K236" s="250">
        <v>3</v>
      </c>
      <c r="L236" s="250"/>
      <c r="M236" s="250"/>
      <c r="N236" s="250">
        <v>2</v>
      </c>
      <c r="O236" s="250"/>
      <c r="P236" s="250"/>
      <c r="Q236" s="250">
        <v>1</v>
      </c>
      <c r="R236" s="250"/>
      <c r="S236" s="250">
        <v>3</v>
      </c>
      <c r="T236" s="250"/>
      <c r="U236" s="250"/>
      <c r="V236" s="250"/>
      <c r="W236" s="250"/>
      <c r="X236" s="250"/>
      <c r="Y236" s="250"/>
      <c r="Z236" s="250"/>
      <c r="AA236" s="250"/>
      <c r="AB236" s="250"/>
      <c r="AC236" s="252"/>
      <c r="AD236" s="193"/>
    </row>
    <row r="237" spans="1:30" x14ac:dyDescent="0.2">
      <c r="A237" s="187" t="s">
        <v>515</v>
      </c>
      <c r="B237" s="251">
        <v>44.206426520000001</v>
      </c>
      <c r="C237" s="251">
        <v>-88.460940190000002</v>
      </c>
      <c r="D237" s="250">
        <v>6</v>
      </c>
      <c r="E237" s="253" t="s">
        <v>293</v>
      </c>
      <c r="F237" s="250" t="s">
        <v>277</v>
      </c>
      <c r="G237" s="250">
        <v>2</v>
      </c>
      <c r="H237" s="250">
        <v>3</v>
      </c>
      <c r="I237" s="250"/>
      <c r="J237" s="250"/>
      <c r="K237" s="250">
        <v>1</v>
      </c>
      <c r="L237" s="250"/>
      <c r="M237" s="250"/>
      <c r="N237" s="250">
        <v>2</v>
      </c>
      <c r="O237" s="250"/>
      <c r="P237" s="250"/>
      <c r="Q237" s="250">
        <v>1</v>
      </c>
      <c r="R237" s="250"/>
      <c r="S237" s="250"/>
      <c r="T237" s="250"/>
      <c r="U237" s="250"/>
      <c r="V237" s="250"/>
      <c r="W237" s="250"/>
      <c r="X237" s="250"/>
      <c r="Y237" s="250"/>
      <c r="Z237" s="250"/>
      <c r="AA237" s="250"/>
      <c r="AB237" s="250"/>
      <c r="AC237" s="252"/>
      <c r="AD237" s="193"/>
    </row>
    <row r="238" spans="1:30" x14ac:dyDescent="0.2">
      <c r="A238" s="187" t="s">
        <v>516</v>
      </c>
      <c r="B238" s="251">
        <v>44.206411670000001</v>
      </c>
      <c r="C238" s="251">
        <v>-88.459839149999993</v>
      </c>
      <c r="D238" s="250">
        <v>6</v>
      </c>
      <c r="E238" s="253" t="s">
        <v>276</v>
      </c>
      <c r="F238" s="250" t="s">
        <v>277</v>
      </c>
      <c r="G238" s="250">
        <v>1</v>
      </c>
      <c r="H238" s="250">
        <v>5</v>
      </c>
      <c r="I238" s="250">
        <v>1</v>
      </c>
      <c r="J238" s="250"/>
      <c r="K238" s="250">
        <v>1</v>
      </c>
      <c r="L238" s="250"/>
      <c r="M238" s="250"/>
      <c r="N238" s="250">
        <v>1</v>
      </c>
      <c r="O238" s="250" t="s">
        <v>278</v>
      </c>
      <c r="P238" s="250"/>
      <c r="Q238" s="250" t="s">
        <v>278</v>
      </c>
      <c r="R238" s="250"/>
      <c r="S238" s="250"/>
      <c r="T238" s="250"/>
      <c r="U238" s="250"/>
      <c r="V238" s="250"/>
      <c r="W238" s="250"/>
      <c r="X238" s="250"/>
      <c r="Y238" s="250"/>
      <c r="Z238" s="250"/>
      <c r="AA238" s="250"/>
      <c r="AB238" s="250"/>
      <c r="AC238" s="252"/>
      <c r="AD238" s="193"/>
    </row>
    <row r="239" spans="1:30" x14ac:dyDescent="0.2">
      <c r="A239" s="187" t="s">
        <v>517</v>
      </c>
      <c r="B239" s="251">
        <v>44.206396820000002</v>
      </c>
      <c r="C239" s="251">
        <v>-88.458738109999999</v>
      </c>
      <c r="D239" s="250">
        <v>6.5</v>
      </c>
      <c r="E239" s="253" t="s">
        <v>284</v>
      </c>
      <c r="F239" s="250" t="s">
        <v>277</v>
      </c>
      <c r="G239" s="250">
        <v>2</v>
      </c>
      <c r="H239" s="250">
        <v>5</v>
      </c>
      <c r="I239" s="250">
        <v>1</v>
      </c>
      <c r="J239" s="250"/>
      <c r="K239" s="250">
        <v>2</v>
      </c>
      <c r="L239" s="250"/>
      <c r="M239" s="250"/>
      <c r="N239" s="250">
        <v>2</v>
      </c>
      <c r="O239" s="250"/>
      <c r="P239" s="250">
        <v>1</v>
      </c>
      <c r="Q239" s="250"/>
      <c r="R239" s="250"/>
      <c r="S239" s="250"/>
      <c r="T239" s="250"/>
      <c r="U239" s="250"/>
      <c r="V239" s="250"/>
      <c r="W239" s="250"/>
      <c r="X239" s="250"/>
      <c r="Y239" s="250"/>
      <c r="Z239" s="250"/>
      <c r="AA239" s="250"/>
      <c r="AB239" s="250"/>
      <c r="AC239" s="252"/>
      <c r="AD239" s="193"/>
    </row>
    <row r="240" spans="1:30" x14ac:dyDescent="0.2">
      <c r="A240" s="187" t="s">
        <v>518</v>
      </c>
      <c r="B240" s="251">
        <v>44.206381960000002</v>
      </c>
      <c r="C240" s="251">
        <v>-88.457637070000004</v>
      </c>
      <c r="D240" s="250">
        <v>5</v>
      </c>
      <c r="E240" s="253" t="s">
        <v>276</v>
      </c>
      <c r="F240" s="250" t="s">
        <v>277</v>
      </c>
      <c r="G240" s="250">
        <v>2</v>
      </c>
      <c r="H240" s="250">
        <v>5</v>
      </c>
      <c r="I240" s="250"/>
      <c r="J240" s="250"/>
      <c r="K240" s="250">
        <v>2</v>
      </c>
      <c r="L240" s="250"/>
      <c r="M240" s="250"/>
      <c r="N240" s="250">
        <v>1</v>
      </c>
      <c r="O240" s="250"/>
      <c r="P240" s="250"/>
      <c r="Q240" s="250"/>
      <c r="R240" s="250"/>
      <c r="S240" s="250">
        <v>1</v>
      </c>
      <c r="T240" s="250"/>
      <c r="U240" s="250"/>
      <c r="V240" s="250"/>
      <c r="W240" s="250"/>
      <c r="X240" s="250"/>
      <c r="Y240" s="250"/>
      <c r="Z240" s="250"/>
      <c r="AA240" s="250"/>
      <c r="AB240" s="250"/>
      <c r="AC240" s="252"/>
      <c r="AD240" s="193"/>
    </row>
    <row r="241" spans="1:30" x14ac:dyDescent="0.2">
      <c r="A241" s="187" t="s">
        <v>519</v>
      </c>
      <c r="B241" s="251">
        <v>44.20636708</v>
      </c>
      <c r="C241" s="251">
        <v>-88.456536040000003</v>
      </c>
      <c r="D241" s="250">
        <v>5</v>
      </c>
      <c r="E241" s="250" t="s">
        <v>284</v>
      </c>
      <c r="F241" s="250" t="s">
        <v>277</v>
      </c>
      <c r="G241" s="250">
        <v>1</v>
      </c>
      <c r="H241" s="250">
        <v>2</v>
      </c>
      <c r="I241" s="250"/>
      <c r="J241" s="250"/>
      <c r="K241" s="250">
        <v>1</v>
      </c>
      <c r="L241" s="250"/>
      <c r="M241" s="250"/>
      <c r="N241" s="250">
        <v>1</v>
      </c>
      <c r="O241" s="250"/>
      <c r="P241" s="250"/>
      <c r="Q241" s="250"/>
      <c r="R241" s="250"/>
      <c r="S241" s="250"/>
      <c r="T241" s="250"/>
      <c r="U241" s="250"/>
      <c r="V241" s="250"/>
      <c r="W241" s="250"/>
      <c r="X241" s="250"/>
      <c r="Y241" s="250"/>
      <c r="Z241" s="250"/>
      <c r="AA241" s="250"/>
      <c r="AB241" s="250"/>
      <c r="AC241" s="252"/>
      <c r="AD241" s="193"/>
    </row>
    <row r="242" spans="1:30" x14ac:dyDescent="0.2">
      <c r="A242" s="187" t="s">
        <v>520</v>
      </c>
      <c r="B242" s="251">
        <v>44.20732211</v>
      </c>
      <c r="C242" s="251">
        <v>-88.468626959999995</v>
      </c>
      <c r="D242" s="250">
        <v>4.5</v>
      </c>
      <c r="E242" s="250" t="s">
        <v>284</v>
      </c>
      <c r="F242" s="250" t="s">
        <v>277</v>
      </c>
      <c r="G242" s="250">
        <v>1</v>
      </c>
      <c r="H242" s="250">
        <v>5</v>
      </c>
      <c r="I242" s="250"/>
      <c r="J242" s="250"/>
      <c r="K242" s="250"/>
      <c r="L242" s="250"/>
      <c r="M242" s="250"/>
      <c r="N242" s="250">
        <v>1</v>
      </c>
      <c r="O242" s="250"/>
      <c r="P242" s="250"/>
      <c r="Q242" s="250">
        <v>1</v>
      </c>
      <c r="R242" s="250"/>
      <c r="S242" s="250"/>
      <c r="T242" s="250"/>
      <c r="U242" s="250"/>
      <c r="V242" s="250"/>
      <c r="W242" s="250"/>
      <c r="X242" s="250"/>
      <c r="Y242" s="250"/>
      <c r="Z242" s="250"/>
      <c r="AA242" s="250"/>
      <c r="AB242" s="250"/>
      <c r="AC242" s="252"/>
      <c r="AD242" s="193"/>
    </row>
    <row r="243" spans="1:30" x14ac:dyDescent="0.2">
      <c r="A243" s="187" t="s">
        <v>521</v>
      </c>
      <c r="B243" s="251">
        <v>44.20730734</v>
      </c>
      <c r="C243" s="251">
        <v>-88.467525899999998</v>
      </c>
      <c r="D243" s="250">
        <v>7</v>
      </c>
      <c r="E243" s="250" t="s">
        <v>284</v>
      </c>
      <c r="F243" s="250" t="s">
        <v>277</v>
      </c>
      <c r="G243" s="250"/>
      <c r="H243" s="250">
        <v>0</v>
      </c>
      <c r="I243" s="250"/>
      <c r="J243" s="250"/>
      <c r="K243" s="250"/>
      <c r="L243" s="250"/>
      <c r="M243" s="250"/>
      <c r="N243" s="250"/>
      <c r="O243" s="250"/>
      <c r="P243" s="250"/>
      <c r="Q243" s="250"/>
      <c r="R243" s="250"/>
      <c r="S243" s="250"/>
      <c r="T243" s="250"/>
      <c r="U243" s="250"/>
      <c r="V243" s="250"/>
      <c r="W243" s="250"/>
      <c r="X243" s="250"/>
      <c r="Y243" s="250"/>
      <c r="Z243" s="250"/>
      <c r="AA243" s="250"/>
      <c r="AB243" s="250"/>
      <c r="AC243" s="252"/>
      <c r="AD243" s="193"/>
    </row>
    <row r="244" spans="1:30" x14ac:dyDescent="0.2">
      <c r="A244" s="187" t="s">
        <v>522</v>
      </c>
      <c r="B244" s="251">
        <v>44.207292559999999</v>
      </c>
      <c r="C244" s="251">
        <v>-88.466424840000002</v>
      </c>
      <c r="D244" s="250">
        <v>12</v>
      </c>
      <c r="E244" s="250" t="s">
        <v>284</v>
      </c>
      <c r="F244" s="250" t="s">
        <v>276</v>
      </c>
      <c r="G244" s="250"/>
      <c r="H244" s="250">
        <v>0</v>
      </c>
      <c r="I244" s="250"/>
      <c r="J244" s="250"/>
      <c r="K244" s="250"/>
      <c r="L244" s="250"/>
      <c r="M244" s="250"/>
      <c r="N244" s="250"/>
      <c r="O244" s="250"/>
      <c r="P244" s="250"/>
      <c r="Q244" s="250"/>
      <c r="R244" s="250"/>
      <c r="S244" s="250"/>
      <c r="T244" s="250"/>
      <c r="U244" s="250"/>
      <c r="V244" s="250"/>
      <c r="W244" s="250"/>
      <c r="X244" s="250"/>
      <c r="Y244" s="250"/>
      <c r="Z244" s="250"/>
      <c r="AA244" s="250"/>
      <c r="AB244" s="250"/>
      <c r="AC244" s="252"/>
      <c r="AD244" s="193"/>
    </row>
    <row r="245" spans="1:30" x14ac:dyDescent="0.2">
      <c r="A245" s="187" t="s">
        <v>523</v>
      </c>
      <c r="B245" s="251">
        <v>44.207277769999997</v>
      </c>
      <c r="C245" s="251">
        <v>-88.465323780000006</v>
      </c>
      <c r="D245" s="250">
        <v>6</v>
      </c>
      <c r="E245" s="250" t="s">
        <v>284</v>
      </c>
      <c r="F245" s="250" t="s">
        <v>277</v>
      </c>
      <c r="G245" s="250">
        <v>2</v>
      </c>
      <c r="H245" s="250">
        <v>5</v>
      </c>
      <c r="I245" s="250">
        <v>1</v>
      </c>
      <c r="J245" s="250"/>
      <c r="K245" s="250">
        <v>2</v>
      </c>
      <c r="L245" s="250"/>
      <c r="M245" s="250"/>
      <c r="N245" s="250">
        <v>1</v>
      </c>
      <c r="O245" s="250">
        <v>2</v>
      </c>
      <c r="P245" s="250"/>
      <c r="Q245" s="250"/>
      <c r="R245" s="250"/>
      <c r="S245" s="250"/>
      <c r="T245" s="250"/>
      <c r="U245" s="250"/>
      <c r="V245" s="250"/>
      <c r="W245" s="250"/>
      <c r="X245" s="250"/>
      <c r="Y245" s="250"/>
      <c r="Z245" s="250"/>
      <c r="AA245" s="250"/>
      <c r="AB245" s="250"/>
      <c r="AC245" s="252" t="s">
        <v>524</v>
      </c>
      <c r="AD245" s="193"/>
    </row>
    <row r="246" spans="1:30" x14ac:dyDescent="0.2">
      <c r="A246" s="187" t="s">
        <v>525</v>
      </c>
      <c r="B246" s="251">
        <v>44.207262970000002</v>
      </c>
      <c r="C246" s="251">
        <v>-88.464222730000003</v>
      </c>
      <c r="D246" s="250">
        <v>5.5</v>
      </c>
      <c r="E246" s="250" t="s">
        <v>284</v>
      </c>
      <c r="F246" s="250" t="s">
        <v>277</v>
      </c>
      <c r="G246" s="250">
        <v>3</v>
      </c>
      <c r="H246" s="250">
        <v>4</v>
      </c>
      <c r="I246" s="250">
        <v>1</v>
      </c>
      <c r="J246" s="250"/>
      <c r="K246" s="250">
        <v>3</v>
      </c>
      <c r="L246" s="250"/>
      <c r="M246" s="250"/>
      <c r="N246" s="250">
        <v>2</v>
      </c>
      <c r="O246" s="250"/>
      <c r="P246" s="250">
        <v>1</v>
      </c>
      <c r="Q246" s="250"/>
      <c r="R246" s="250"/>
      <c r="S246" s="250">
        <v>3</v>
      </c>
      <c r="T246" s="250"/>
      <c r="U246" s="250"/>
      <c r="V246" s="250"/>
      <c r="W246" s="250"/>
      <c r="X246" s="250"/>
      <c r="Y246" s="250"/>
      <c r="Z246" s="250"/>
      <c r="AA246" s="250"/>
      <c r="AB246" s="250"/>
      <c r="AC246" s="252"/>
      <c r="AD246" s="193"/>
    </row>
    <row r="247" spans="1:30" x14ac:dyDescent="0.2">
      <c r="A247" s="187" t="s">
        <v>526</v>
      </c>
      <c r="B247" s="251">
        <v>44.207248159999999</v>
      </c>
      <c r="C247" s="251">
        <v>-88.463121670000007</v>
      </c>
      <c r="D247" s="250">
        <v>8</v>
      </c>
      <c r="E247" s="250" t="s">
        <v>284</v>
      </c>
      <c r="F247" s="250" t="s">
        <v>277</v>
      </c>
      <c r="G247" s="250"/>
      <c r="H247" s="250">
        <v>0</v>
      </c>
      <c r="I247" s="250"/>
      <c r="J247" s="250"/>
      <c r="K247" s="250"/>
      <c r="L247" s="250"/>
      <c r="M247" s="250"/>
      <c r="N247" s="250"/>
      <c r="O247" s="250"/>
      <c r="P247" s="250"/>
      <c r="Q247" s="250"/>
      <c r="R247" s="250"/>
      <c r="S247" s="250"/>
      <c r="T247" s="250"/>
      <c r="U247" s="250"/>
      <c r="V247" s="250"/>
      <c r="W247" s="250"/>
      <c r="X247" s="250"/>
      <c r="Y247" s="250"/>
      <c r="Z247" s="250"/>
      <c r="AA247" s="250"/>
      <c r="AB247" s="250"/>
      <c r="AC247" s="252"/>
      <c r="AD247" s="193"/>
    </row>
    <row r="248" spans="1:30" x14ac:dyDescent="0.2">
      <c r="A248" s="187" t="s">
        <v>527</v>
      </c>
      <c r="B248" s="251">
        <v>44.207233340000002</v>
      </c>
      <c r="C248" s="251">
        <v>-88.462020609999996</v>
      </c>
      <c r="D248" s="250">
        <v>6</v>
      </c>
      <c r="E248" s="250" t="s">
        <v>284</v>
      </c>
      <c r="F248" s="250" t="s">
        <v>277</v>
      </c>
      <c r="G248" s="250">
        <v>3</v>
      </c>
      <c r="H248" s="250">
        <v>5</v>
      </c>
      <c r="I248" s="250"/>
      <c r="J248" s="250"/>
      <c r="K248" s="250">
        <v>2</v>
      </c>
      <c r="L248" s="250"/>
      <c r="M248" s="250"/>
      <c r="N248" s="250">
        <v>1</v>
      </c>
      <c r="O248" s="250">
        <v>1</v>
      </c>
      <c r="P248" s="250"/>
      <c r="Q248" s="250">
        <v>3</v>
      </c>
      <c r="R248" s="250"/>
      <c r="S248" s="250">
        <v>1</v>
      </c>
      <c r="T248" s="250"/>
      <c r="U248" s="250"/>
      <c r="V248" s="250"/>
      <c r="W248" s="250"/>
      <c r="X248" s="250"/>
      <c r="Y248" s="250"/>
      <c r="Z248" s="250"/>
      <c r="AA248" s="250"/>
      <c r="AB248" s="250"/>
      <c r="AC248" s="252"/>
      <c r="AD248" s="193"/>
    </row>
    <row r="249" spans="1:30" x14ac:dyDescent="0.2">
      <c r="A249" s="187" t="s">
        <v>528</v>
      </c>
      <c r="B249" s="251">
        <v>44.207218509999997</v>
      </c>
      <c r="C249" s="251">
        <v>-88.460919559999994</v>
      </c>
      <c r="D249" s="250">
        <v>6</v>
      </c>
      <c r="E249" s="250" t="s">
        <v>293</v>
      </c>
      <c r="F249" s="250" t="s">
        <v>277</v>
      </c>
      <c r="G249" s="250"/>
      <c r="H249" s="250">
        <v>0</v>
      </c>
      <c r="I249" s="250"/>
      <c r="J249" s="250"/>
      <c r="K249" s="250"/>
      <c r="L249" s="250"/>
      <c r="M249" s="250"/>
      <c r="N249" s="250"/>
      <c r="O249" s="250"/>
      <c r="P249" s="250"/>
      <c r="Q249" s="250"/>
      <c r="R249" s="250"/>
      <c r="S249" s="250"/>
      <c r="T249" s="250"/>
      <c r="U249" s="250"/>
      <c r="V249" s="250"/>
      <c r="W249" s="250"/>
      <c r="X249" s="250"/>
      <c r="Y249" s="250"/>
      <c r="Z249" s="250"/>
      <c r="AA249" s="250"/>
      <c r="AB249" s="250"/>
      <c r="AC249" s="252"/>
      <c r="AD249" s="193"/>
    </row>
    <row r="250" spans="1:30" x14ac:dyDescent="0.2">
      <c r="A250" s="187" t="s">
        <v>529</v>
      </c>
      <c r="B250" s="251">
        <v>44.207203669999998</v>
      </c>
      <c r="C250" s="251">
        <v>-88.459818510000005</v>
      </c>
      <c r="D250" s="250">
        <v>6.75</v>
      </c>
      <c r="E250" s="250" t="s">
        <v>284</v>
      </c>
      <c r="F250" s="250" t="s">
        <v>277</v>
      </c>
      <c r="G250" s="250"/>
      <c r="H250" s="250">
        <v>0</v>
      </c>
      <c r="I250" s="250"/>
      <c r="J250" s="250"/>
      <c r="K250" s="250"/>
      <c r="L250" s="250"/>
      <c r="M250" s="250"/>
      <c r="N250" s="250"/>
      <c r="O250" s="250"/>
      <c r="P250" s="250"/>
      <c r="Q250" s="250"/>
      <c r="R250" s="250"/>
      <c r="S250" s="250"/>
      <c r="T250" s="250"/>
      <c r="U250" s="250"/>
      <c r="V250" s="250"/>
      <c r="W250" s="250"/>
      <c r="X250" s="250"/>
      <c r="Y250" s="250"/>
      <c r="Z250" s="250"/>
      <c r="AA250" s="250"/>
      <c r="AB250" s="250"/>
      <c r="AC250" s="252"/>
      <c r="AD250" s="193"/>
    </row>
    <row r="251" spans="1:30" x14ac:dyDescent="0.2">
      <c r="A251" s="187" t="s">
        <v>530</v>
      </c>
      <c r="B251" s="251">
        <v>44.207188809999998</v>
      </c>
      <c r="C251" s="251">
        <v>-88.458717449999995</v>
      </c>
      <c r="D251" s="250">
        <v>6.75</v>
      </c>
      <c r="E251" s="250" t="s">
        <v>284</v>
      </c>
      <c r="F251" s="250" t="s">
        <v>277</v>
      </c>
      <c r="G251" s="250">
        <v>1</v>
      </c>
      <c r="H251" s="250">
        <v>3</v>
      </c>
      <c r="I251" s="250"/>
      <c r="J251" s="250"/>
      <c r="K251" s="250">
        <v>1</v>
      </c>
      <c r="L251" s="250"/>
      <c r="M251" s="250"/>
      <c r="N251" s="250"/>
      <c r="O251" s="250"/>
      <c r="P251" s="250"/>
      <c r="Q251" s="250"/>
      <c r="R251" s="250"/>
      <c r="S251" s="250"/>
      <c r="T251" s="250"/>
      <c r="U251" s="250"/>
      <c r="V251" s="250"/>
      <c r="W251" s="250"/>
      <c r="X251" s="250"/>
      <c r="Y251" s="250"/>
      <c r="Z251" s="250"/>
      <c r="AA251" s="250"/>
      <c r="AB251" s="250"/>
      <c r="AC251" s="252"/>
      <c r="AD251" s="193"/>
    </row>
    <row r="252" spans="1:30" x14ac:dyDescent="0.2">
      <c r="A252" s="187" t="s">
        <v>531</v>
      </c>
      <c r="B252" s="251">
        <v>44.207173949999998</v>
      </c>
      <c r="C252" s="251">
        <v>-88.457616400000006</v>
      </c>
      <c r="D252" s="250">
        <v>5.75</v>
      </c>
      <c r="E252" s="250" t="s">
        <v>284</v>
      </c>
      <c r="F252" s="250" t="s">
        <v>277</v>
      </c>
      <c r="G252" s="250">
        <v>2</v>
      </c>
      <c r="H252" s="250">
        <v>5</v>
      </c>
      <c r="I252" s="250">
        <v>1</v>
      </c>
      <c r="J252" s="250"/>
      <c r="K252" s="250">
        <v>2</v>
      </c>
      <c r="L252" s="250"/>
      <c r="M252" s="250"/>
      <c r="N252" s="250">
        <v>1</v>
      </c>
      <c r="O252" s="250"/>
      <c r="P252" s="250"/>
      <c r="Q252" s="250"/>
      <c r="R252" s="250"/>
      <c r="S252" s="250"/>
      <c r="T252" s="250"/>
      <c r="U252" s="250"/>
      <c r="V252" s="250"/>
      <c r="W252" s="250"/>
      <c r="X252" s="250"/>
      <c r="Y252" s="250"/>
      <c r="Z252" s="250"/>
      <c r="AA252" s="250"/>
      <c r="AB252" s="250"/>
      <c r="AC252" s="252"/>
      <c r="AD252" s="193"/>
    </row>
    <row r="253" spans="1:30" x14ac:dyDescent="0.2">
      <c r="A253" s="187" t="s">
        <v>532</v>
      </c>
      <c r="B253" s="251">
        <v>44.207159070000003</v>
      </c>
      <c r="C253" s="251">
        <v>-88.456515350000004</v>
      </c>
      <c r="D253" s="250">
        <v>5</v>
      </c>
      <c r="E253" s="250" t="s">
        <v>276</v>
      </c>
      <c r="F253" s="250" t="s">
        <v>277</v>
      </c>
      <c r="G253" s="250">
        <v>1</v>
      </c>
      <c r="H253" s="250">
        <v>4</v>
      </c>
      <c r="I253" s="250"/>
      <c r="J253" s="250"/>
      <c r="K253" s="250">
        <v>1</v>
      </c>
      <c r="L253" s="250"/>
      <c r="M253" s="250"/>
      <c r="N253" s="250">
        <v>1</v>
      </c>
      <c r="O253" s="250"/>
      <c r="P253" s="250"/>
      <c r="Q253" s="250"/>
      <c r="R253" s="250"/>
      <c r="S253" s="250"/>
      <c r="T253" s="250"/>
      <c r="U253" s="250"/>
      <c r="V253" s="250"/>
      <c r="W253" s="250"/>
      <c r="X253" s="250"/>
      <c r="Y253" s="250"/>
      <c r="Z253" s="250"/>
      <c r="AA253" s="250"/>
      <c r="AB253" s="250"/>
      <c r="AC253" s="252"/>
      <c r="AD253" s="193"/>
    </row>
    <row r="254" spans="1:30" x14ac:dyDescent="0.2">
      <c r="A254" s="187" t="s">
        <v>533</v>
      </c>
      <c r="B254" s="251">
        <v>44.208114109999997</v>
      </c>
      <c r="C254" s="251">
        <v>-88.468606429999994</v>
      </c>
      <c r="D254" s="250">
        <v>4.5</v>
      </c>
      <c r="E254" s="250" t="s">
        <v>284</v>
      </c>
      <c r="F254" s="250" t="s">
        <v>277</v>
      </c>
      <c r="G254" s="250">
        <v>3</v>
      </c>
      <c r="H254" s="250">
        <v>5</v>
      </c>
      <c r="I254" s="250">
        <v>1</v>
      </c>
      <c r="J254" s="250"/>
      <c r="K254" s="250">
        <v>3</v>
      </c>
      <c r="L254" s="250" t="s">
        <v>278</v>
      </c>
      <c r="M254" s="250" t="s">
        <v>278</v>
      </c>
      <c r="N254" s="250">
        <v>3</v>
      </c>
      <c r="O254" s="250">
        <v>1</v>
      </c>
      <c r="P254" s="250">
        <v>1</v>
      </c>
      <c r="Q254" s="250"/>
      <c r="R254" s="250"/>
      <c r="S254" s="250">
        <v>1</v>
      </c>
      <c r="T254" s="250"/>
      <c r="U254" s="250"/>
      <c r="V254" s="250"/>
      <c r="W254" s="250"/>
      <c r="X254" s="250"/>
      <c r="Y254" s="250"/>
      <c r="Z254" s="250"/>
      <c r="AA254" s="250"/>
      <c r="AB254" s="250"/>
      <c r="AC254" s="252"/>
      <c r="AD254" s="193"/>
    </row>
    <row r="255" spans="1:30" x14ac:dyDescent="0.2">
      <c r="A255" s="187" t="s">
        <v>534</v>
      </c>
      <c r="B255" s="251">
        <v>44.208099339999997</v>
      </c>
      <c r="C255" s="251">
        <v>-88.467505360000004</v>
      </c>
      <c r="D255" s="250">
        <v>9</v>
      </c>
      <c r="E255" s="250" t="s">
        <v>284</v>
      </c>
      <c r="F255" s="250" t="s">
        <v>277</v>
      </c>
      <c r="G255" s="250"/>
      <c r="H255" s="250">
        <v>0</v>
      </c>
      <c r="I255" s="250"/>
      <c r="J255" s="250"/>
      <c r="K255" s="250"/>
      <c r="L255" s="250"/>
      <c r="M255" s="250"/>
      <c r="N255" s="250"/>
      <c r="O255" s="250"/>
      <c r="P255" s="250"/>
      <c r="Q255" s="250"/>
      <c r="R255" s="250"/>
      <c r="S255" s="250"/>
      <c r="T255" s="250"/>
      <c r="U255" s="250"/>
      <c r="V255" s="250"/>
      <c r="W255" s="250"/>
      <c r="X255" s="250"/>
      <c r="Y255" s="250"/>
      <c r="Z255" s="250"/>
      <c r="AA255" s="250"/>
      <c r="AB255" s="250"/>
      <c r="AC255" s="252"/>
      <c r="AD255" s="193"/>
    </row>
    <row r="256" spans="1:30" x14ac:dyDescent="0.2">
      <c r="A256" s="187" t="s">
        <v>535</v>
      </c>
      <c r="B256" s="251">
        <v>44.208084560000003</v>
      </c>
      <c r="C256" s="251">
        <v>-88.46640429</v>
      </c>
      <c r="D256" s="250">
        <v>11.75</v>
      </c>
      <c r="E256" s="250" t="s">
        <v>284</v>
      </c>
      <c r="F256" s="250" t="s">
        <v>277</v>
      </c>
      <c r="G256" s="250"/>
      <c r="H256" s="250">
        <v>0</v>
      </c>
      <c r="I256" s="250"/>
      <c r="J256" s="250"/>
      <c r="K256" s="250"/>
      <c r="L256" s="250"/>
      <c r="M256" s="250"/>
      <c r="N256" s="250"/>
      <c r="O256" s="250"/>
      <c r="P256" s="250"/>
      <c r="Q256" s="250"/>
      <c r="R256" s="250"/>
      <c r="S256" s="250"/>
      <c r="T256" s="250"/>
      <c r="U256" s="250"/>
      <c r="V256" s="250"/>
      <c r="W256" s="250"/>
      <c r="X256" s="250"/>
      <c r="Y256" s="250"/>
      <c r="Z256" s="250"/>
      <c r="AA256" s="250"/>
      <c r="AB256" s="250"/>
      <c r="AC256" s="252"/>
      <c r="AD256" s="193"/>
    </row>
    <row r="257" spans="1:30" x14ac:dyDescent="0.2">
      <c r="A257" s="187" t="s">
        <v>536</v>
      </c>
      <c r="B257" s="251">
        <v>44.208069770000002</v>
      </c>
      <c r="C257" s="251">
        <v>-88.465303210000002</v>
      </c>
      <c r="D257" s="250">
        <v>7</v>
      </c>
      <c r="E257" s="250" t="s">
        <v>293</v>
      </c>
      <c r="F257" s="250" t="s">
        <v>277</v>
      </c>
      <c r="G257" s="250">
        <v>1</v>
      </c>
      <c r="H257" s="250">
        <v>1</v>
      </c>
      <c r="I257" s="250"/>
      <c r="J257" s="250"/>
      <c r="K257" s="250">
        <v>1</v>
      </c>
      <c r="L257" s="250"/>
      <c r="M257" s="250"/>
      <c r="N257" s="250"/>
      <c r="O257" s="250"/>
      <c r="P257" s="250"/>
      <c r="Q257" s="250">
        <v>1</v>
      </c>
      <c r="R257" s="250"/>
      <c r="S257" s="250"/>
      <c r="T257" s="250"/>
      <c r="U257" s="250"/>
      <c r="V257" s="250"/>
      <c r="W257" s="250"/>
      <c r="X257" s="250"/>
      <c r="Y257" s="250"/>
      <c r="Z257" s="250"/>
      <c r="AA257" s="250"/>
      <c r="AB257" s="250"/>
      <c r="AC257" s="252"/>
      <c r="AD257" s="193"/>
    </row>
    <row r="258" spans="1:30" x14ac:dyDescent="0.2">
      <c r="A258" s="187" t="s">
        <v>537</v>
      </c>
      <c r="B258" s="251">
        <v>44.208054969999999</v>
      </c>
      <c r="C258" s="251">
        <v>-88.464202139999998</v>
      </c>
      <c r="D258" s="250">
        <v>5.5</v>
      </c>
      <c r="E258" s="250" t="s">
        <v>284</v>
      </c>
      <c r="F258" s="250" t="s">
        <v>277</v>
      </c>
      <c r="G258" s="250">
        <v>3</v>
      </c>
      <c r="H258" s="250">
        <v>5</v>
      </c>
      <c r="I258" s="250"/>
      <c r="J258" s="250"/>
      <c r="K258" s="250">
        <v>3</v>
      </c>
      <c r="L258" s="250"/>
      <c r="M258" s="250"/>
      <c r="N258" s="250">
        <v>3</v>
      </c>
      <c r="O258" s="250"/>
      <c r="P258" s="250"/>
      <c r="Q258" s="250"/>
      <c r="R258" s="250"/>
      <c r="S258" s="250">
        <v>3</v>
      </c>
      <c r="T258" s="250"/>
      <c r="U258" s="250"/>
      <c r="V258" s="250"/>
      <c r="W258" s="250"/>
      <c r="X258" s="250"/>
      <c r="Y258" s="250"/>
      <c r="Z258" s="250"/>
      <c r="AA258" s="250"/>
      <c r="AB258" s="250"/>
      <c r="AC258" s="252"/>
      <c r="AD258" s="193"/>
    </row>
    <row r="259" spans="1:30" x14ac:dyDescent="0.2">
      <c r="A259" s="187" t="s">
        <v>538</v>
      </c>
      <c r="B259" s="251">
        <v>44.208040160000003</v>
      </c>
      <c r="C259" s="251">
        <v>-88.463101069999993</v>
      </c>
      <c r="D259" s="250">
        <v>6.25</v>
      </c>
      <c r="E259" s="250" t="s">
        <v>284</v>
      </c>
      <c r="F259" s="250" t="s">
        <v>277</v>
      </c>
      <c r="G259" s="250">
        <v>3</v>
      </c>
      <c r="H259" s="250">
        <v>5</v>
      </c>
      <c r="I259" s="250"/>
      <c r="J259" s="250"/>
      <c r="K259" s="250">
        <v>3</v>
      </c>
      <c r="L259" s="250"/>
      <c r="M259" s="250"/>
      <c r="N259" s="250">
        <v>2</v>
      </c>
      <c r="O259" s="250"/>
      <c r="P259" s="250"/>
      <c r="Q259" s="250"/>
      <c r="R259" s="250"/>
      <c r="S259" s="250">
        <v>2</v>
      </c>
      <c r="T259" s="250"/>
      <c r="U259" s="250"/>
      <c r="V259" s="250"/>
      <c r="W259" s="250"/>
      <c r="X259" s="250"/>
      <c r="Y259" s="250"/>
      <c r="Z259" s="250"/>
      <c r="AA259" s="250"/>
      <c r="AB259" s="250"/>
      <c r="AC259" s="252"/>
      <c r="AD259" s="193"/>
    </row>
    <row r="260" spans="1:30" x14ac:dyDescent="0.2">
      <c r="A260" s="187" t="s">
        <v>539</v>
      </c>
      <c r="B260" s="251">
        <v>44.208025339999999</v>
      </c>
      <c r="C260" s="251">
        <v>-88.462000000000003</v>
      </c>
      <c r="D260" s="250">
        <v>5.75</v>
      </c>
      <c r="E260" s="250" t="s">
        <v>284</v>
      </c>
      <c r="F260" s="250" t="s">
        <v>277</v>
      </c>
      <c r="G260" s="250">
        <v>3</v>
      </c>
      <c r="H260" s="250">
        <v>5</v>
      </c>
      <c r="I260" s="250"/>
      <c r="J260" s="250"/>
      <c r="K260" s="250">
        <v>3</v>
      </c>
      <c r="L260" s="250"/>
      <c r="M260" s="250"/>
      <c r="N260" s="250"/>
      <c r="O260" s="250">
        <v>2</v>
      </c>
      <c r="P260" s="250"/>
      <c r="Q260" s="250"/>
      <c r="R260" s="250"/>
      <c r="S260" s="250"/>
      <c r="T260" s="250"/>
      <c r="U260" s="250"/>
      <c r="V260" s="250"/>
      <c r="W260" s="250"/>
      <c r="X260" s="250"/>
      <c r="Y260" s="250"/>
      <c r="Z260" s="250"/>
      <c r="AA260" s="250"/>
      <c r="AB260" s="250"/>
      <c r="AC260" s="252"/>
      <c r="AD260" s="193"/>
    </row>
    <row r="261" spans="1:30" x14ac:dyDescent="0.2">
      <c r="A261" s="187" t="s">
        <v>540</v>
      </c>
      <c r="B261" s="251">
        <v>44.2080105</v>
      </c>
      <c r="C261" s="251">
        <v>-88.460898929999999</v>
      </c>
      <c r="D261" s="250">
        <v>6.5</v>
      </c>
      <c r="E261" s="250" t="s">
        <v>284</v>
      </c>
      <c r="F261" s="250" t="s">
        <v>277</v>
      </c>
      <c r="G261" s="250">
        <v>2</v>
      </c>
      <c r="H261" s="250">
        <v>4</v>
      </c>
      <c r="I261" s="250"/>
      <c r="J261" s="250"/>
      <c r="K261" s="250">
        <v>2</v>
      </c>
      <c r="L261" s="250"/>
      <c r="M261" s="250"/>
      <c r="N261" s="250">
        <v>1</v>
      </c>
      <c r="O261" s="250"/>
      <c r="P261" s="250"/>
      <c r="Q261" s="250">
        <v>1</v>
      </c>
      <c r="R261" s="250"/>
      <c r="S261" s="250"/>
      <c r="T261" s="250"/>
      <c r="U261" s="250"/>
      <c r="V261" s="250"/>
      <c r="W261" s="250"/>
      <c r="X261" s="250"/>
      <c r="Y261" s="250"/>
      <c r="Z261" s="250"/>
      <c r="AA261" s="250"/>
      <c r="AB261" s="250"/>
      <c r="AC261" s="252"/>
      <c r="AD261" s="193"/>
    </row>
    <row r="262" spans="1:30" x14ac:dyDescent="0.2">
      <c r="A262" s="187" t="s">
        <v>541</v>
      </c>
      <c r="B262" s="251">
        <v>44.207995660000002</v>
      </c>
      <c r="C262" s="251">
        <v>-88.459797859999995</v>
      </c>
      <c r="D262" s="250">
        <v>6</v>
      </c>
      <c r="E262" s="250" t="s">
        <v>276</v>
      </c>
      <c r="F262" s="250" t="s">
        <v>277</v>
      </c>
      <c r="G262" s="250">
        <v>3</v>
      </c>
      <c r="H262" s="250">
        <v>4</v>
      </c>
      <c r="I262" s="250"/>
      <c r="J262" s="250"/>
      <c r="K262" s="250">
        <v>3</v>
      </c>
      <c r="L262" s="250"/>
      <c r="M262" s="250"/>
      <c r="N262" s="250"/>
      <c r="O262" s="250"/>
      <c r="P262" s="250"/>
      <c r="Q262" s="250"/>
      <c r="R262" s="250"/>
      <c r="S262" s="250"/>
      <c r="T262" s="250"/>
      <c r="U262" s="250"/>
      <c r="V262" s="250"/>
      <c r="W262" s="250"/>
      <c r="X262" s="250"/>
      <c r="Y262" s="250"/>
      <c r="Z262" s="250"/>
      <c r="AA262" s="250"/>
      <c r="AB262" s="250"/>
      <c r="AC262" s="252"/>
      <c r="AD262" s="193"/>
    </row>
    <row r="263" spans="1:30" x14ac:dyDescent="0.2">
      <c r="A263" s="187" t="s">
        <v>542</v>
      </c>
      <c r="B263" s="251">
        <v>44.207980810000002</v>
      </c>
      <c r="C263" s="251">
        <v>-88.458696799999998</v>
      </c>
      <c r="D263" s="250">
        <v>6.5</v>
      </c>
      <c r="E263" s="250" t="s">
        <v>284</v>
      </c>
      <c r="F263" s="250" t="s">
        <v>277</v>
      </c>
      <c r="G263" s="250">
        <v>3</v>
      </c>
      <c r="H263" s="250">
        <v>4</v>
      </c>
      <c r="I263" s="250"/>
      <c r="J263" s="250"/>
      <c r="K263" s="250">
        <v>3</v>
      </c>
      <c r="L263" s="250"/>
      <c r="M263" s="250"/>
      <c r="N263" s="250"/>
      <c r="O263" s="250"/>
      <c r="P263" s="250"/>
      <c r="Q263" s="250"/>
      <c r="R263" s="250"/>
      <c r="S263" s="250"/>
      <c r="T263" s="250"/>
      <c r="U263" s="250"/>
      <c r="V263" s="250"/>
      <c r="W263" s="250"/>
      <c r="X263" s="250"/>
      <c r="Y263" s="250"/>
      <c r="Z263" s="250"/>
      <c r="AA263" s="250"/>
      <c r="AB263" s="250"/>
      <c r="AC263" s="252"/>
      <c r="AD263" s="193"/>
    </row>
    <row r="264" spans="1:30" x14ac:dyDescent="0.2">
      <c r="A264" s="187" t="s">
        <v>543</v>
      </c>
      <c r="B264" s="251">
        <v>44.207965940000001</v>
      </c>
      <c r="C264" s="251">
        <v>-88.457595729999994</v>
      </c>
      <c r="D264" s="250">
        <v>6</v>
      </c>
      <c r="E264" s="250" t="s">
        <v>284</v>
      </c>
      <c r="F264" s="250" t="s">
        <v>277</v>
      </c>
      <c r="G264" s="250">
        <v>3</v>
      </c>
      <c r="H264" s="250">
        <v>5</v>
      </c>
      <c r="I264" s="250">
        <v>1</v>
      </c>
      <c r="J264" s="250"/>
      <c r="K264" s="250">
        <v>3</v>
      </c>
      <c r="L264" s="250"/>
      <c r="M264" s="250"/>
      <c r="N264" s="250">
        <v>3</v>
      </c>
      <c r="O264" s="250">
        <v>1</v>
      </c>
      <c r="P264" s="250"/>
      <c r="Q264" s="250" t="s">
        <v>278</v>
      </c>
      <c r="R264" s="250"/>
      <c r="S264" s="250">
        <v>1</v>
      </c>
      <c r="T264" s="250"/>
      <c r="U264" s="250"/>
      <c r="V264" s="250"/>
      <c r="W264" s="250"/>
      <c r="X264" s="250"/>
      <c r="Y264" s="250"/>
      <c r="Z264" s="250"/>
      <c r="AA264" s="250"/>
      <c r="AB264" s="250"/>
      <c r="AC264" s="252"/>
      <c r="AD264" s="193"/>
    </row>
    <row r="265" spans="1:30" x14ac:dyDescent="0.2">
      <c r="A265" s="187" t="s">
        <v>544</v>
      </c>
      <c r="B265" s="251">
        <v>44.20795107</v>
      </c>
      <c r="C265" s="251">
        <v>-88.456494660000004</v>
      </c>
      <c r="D265" s="250">
        <v>5</v>
      </c>
      <c r="E265" s="250" t="s">
        <v>276</v>
      </c>
      <c r="F265" s="250" t="s">
        <v>277</v>
      </c>
      <c r="G265" s="250">
        <v>2</v>
      </c>
      <c r="H265" s="250">
        <v>3</v>
      </c>
      <c r="I265" s="250">
        <v>1</v>
      </c>
      <c r="J265" s="250"/>
      <c r="K265" s="250">
        <v>2</v>
      </c>
      <c r="L265" s="250"/>
      <c r="M265" s="250"/>
      <c r="N265" s="250">
        <v>1</v>
      </c>
      <c r="O265" s="250"/>
      <c r="P265" s="250"/>
      <c r="Q265" s="250"/>
      <c r="R265" s="250"/>
      <c r="S265" s="250"/>
      <c r="T265" s="250"/>
      <c r="U265" s="250"/>
      <c r="V265" s="250"/>
      <c r="W265" s="250"/>
      <c r="X265" s="250"/>
      <c r="Y265" s="250"/>
      <c r="Z265" s="250"/>
      <c r="AA265" s="250"/>
      <c r="AB265" s="250"/>
      <c r="AC265" s="252"/>
      <c r="AD265" s="193"/>
    </row>
    <row r="266" spans="1:30" x14ac:dyDescent="0.2">
      <c r="A266" s="187" t="s">
        <v>545</v>
      </c>
      <c r="B266" s="251">
        <v>44.208920859999999</v>
      </c>
      <c r="C266" s="251">
        <v>-88.469686999999993</v>
      </c>
      <c r="D266" s="250">
        <v>3.25</v>
      </c>
      <c r="E266" s="250" t="s">
        <v>284</v>
      </c>
      <c r="F266" s="250" t="s">
        <v>277</v>
      </c>
      <c r="G266" s="250">
        <v>3</v>
      </c>
      <c r="H266" s="250">
        <v>5</v>
      </c>
      <c r="I266" s="250"/>
      <c r="J266" s="250"/>
      <c r="K266" s="250">
        <v>2</v>
      </c>
      <c r="L266" s="250">
        <v>1</v>
      </c>
      <c r="M266" s="250">
        <v>1</v>
      </c>
      <c r="N266" s="250">
        <v>2</v>
      </c>
      <c r="O266" s="250">
        <v>1</v>
      </c>
      <c r="P266" s="250"/>
      <c r="Q266" s="250">
        <v>2</v>
      </c>
      <c r="R266" s="250"/>
      <c r="S266" s="250"/>
      <c r="T266" s="250"/>
      <c r="U266" s="250"/>
      <c r="V266" s="250"/>
      <c r="W266" s="250"/>
      <c r="X266" s="250">
        <v>3</v>
      </c>
      <c r="Y266" s="250"/>
      <c r="Z266" s="250"/>
      <c r="AA266" s="250"/>
      <c r="AB266" s="250"/>
      <c r="AC266" s="252"/>
      <c r="AD266" s="193"/>
    </row>
    <row r="267" spans="1:30" x14ac:dyDescent="0.2">
      <c r="A267" s="187" t="s">
        <v>546</v>
      </c>
      <c r="B267" s="251">
        <v>44.2089061</v>
      </c>
      <c r="C267" s="251">
        <v>-88.468585910000002</v>
      </c>
      <c r="D267" s="250">
        <v>4.5</v>
      </c>
      <c r="E267" s="250" t="s">
        <v>284</v>
      </c>
      <c r="F267" s="250" t="s">
        <v>277</v>
      </c>
      <c r="G267" s="250">
        <v>2</v>
      </c>
      <c r="H267" s="250">
        <v>5</v>
      </c>
      <c r="I267" s="250"/>
      <c r="J267" s="250"/>
      <c r="K267" s="250">
        <v>2</v>
      </c>
      <c r="L267" s="250"/>
      <c r="M267" s="250"/>
      <c r="N267" s="250">
        <v>1</v>
      </c>
      <c r="O267" s="250"/>
      <c r="P267" s="250"/>
      <c r="Q267" s="250"/>
      <c r="R267" s="250"/>
      <c r="S267" s="250"/>
      <c r="T267" s="250"/>
      <c r="U267" s="250"/>
      <c r="V267" s="250"/>
      <c r="W267" s="250"/>
      <c r="X267" s="250"/>
      <c r="Y267" s="250"/>
      <c r="Z267" s="250"/>
      <c r="AA267" s="250"/>
      <c r="AB267" s="250"/>
      <c r="AC267" s="252"/>
      <c r="AD267" s="193"/>
    </row>
    <row r="268" spans="1:30" x14ac:dyDescent="0.2">
      <c r="A268" s="187" t="s">
        <v>547</v>
      </c>
      <c r="B268" s="251">
        <v>44.20889133</v>
      </c>
      <c r="C268" s="251">
        <v>-88.467484819999996</v>
      </c>
      <c r="D268" s="250">
        <v>7</v>
      </c>
      <c r="E268" s="250" t="s">
        <v>284</v>
      </c>
      <c r="F268" s="250" t="s">
        <v>277</v>
      </c>
      <c r="G268" s="250">
        <v>1</v>
      </c>
      <c r="H268" s="250">
        <v>1</v>
      </c>
      <c r="I268" s="250"/>
      <c r="J268" s="250"/>
      <c r="K268" s="250">
        <v>1</v>
      </c>
      <c r="L268" s="250"/>
      <c r="M268" s="250"/>
      <c r="N268" s="250">
        <v>1</v>
      </c>
      <c r="O268" s="250"/>
      <c r="P268" s="250"/>
      <c r="Q268" s="250"/>
      <c r="R268" s="250"/>
      <c r="S268" s="250"/>
      <c r="T268" s="250"/>
      <c r="U268" s="250"/>
      <c r="V268" s="250"/>
      <c r="W268" s="250"/>
      <c r="X268" s="250"/>
      <c r="Y268" s="250"/>
      <c r="Z268" s="250"/>
      <c r="AA268" s="250"/>
      <c r="AB268" s="250"/>
      <c r="AC268" s="252"/>
      <c r="AD268" s="193"/>
    </row>
    <row r="269" spans="1:30" x14ac:dyDescent="0.2">
      <c r="A269" s="187" t="s">
        <v>548</v>
      </c>
      <c r="B269" s="251">
        <v>44.208876549999999</v>
      </c>
      <c r="C269" s="251">
        <v>-88.466383730000004</v>
      </c>
      <c r="D269" s="250">
        <v>12</v>
      </c>
      <c r="E269" s="250" t="s">
        <v>284</v>
      </c>
      <c r="F269" s="250" t="s">
        <v>276</v>
      </c>
      <c r="G269" s="250"/>
      <c r="H269" s="250">
        <v>0</v>
      </c>
      <c r="I269" s="250"/>
      <c r="J269" s="250"/>
      <c r="K269" s="250"/>
      <c r="L269" s="250"/>
      <c r="M269" s="250"/>
      <c r="N269" s="250"/>
      <c r="O269" s="250"/>
      <c r="P269" s="250"/>
      <c r="Q269" s="250"/>
      <c r="R269" s="250"/>
      <c r="S269" s="250"/>
      <c r="T269" s="250"/>
      <c r="U269" s="250"/>
      <c r="V269" s="250"/>
      <c r="W269" s="250"/>
      <c r="X269" s="250"/>
      <c r="Y269" s="250"/>
      <c r="Z269" s="250"/>
      <c r="AA269" s="250"/>
      <c r="AB269" s="250"/>
      <c r="AC269" s="252"/>
      <c r="AD269" s="193"/>
    </row>
    <row r="270" spans="1:30" x14ac:dyDescent="0.2">
      <c r="A270" s="187" t="s">
        <v>549</v>
      </c>
      <c r="B270" s="251">
        <v>44.208861759999998</v>
      </c>
      <c r="C270" s="251">
        <v>-88.465282639999998</v>
      </c>
      <c r="D270" s="250">
        <v>9.5</v>
      </c>
      <c r="E270" s="250" t="s">
        <v>284</v>
      </c>
      <c r="F270" s="250" t="s">
        <v>277</v>
      </c>
      <c r="G270" s="250"/>
      <c r="H270" s="250">
        <v>0</v>
      </c>
      <c r="I270" s="250"/>
      <c r="J270" s="250"/>
      <c r="K270" s="250"/>
      <c r="L270" s="250"/>
      <c r="M270" s="250"/>
      <c r="N270" s="250"/>
      <c r="O270" s="250"/>
      <c r="P270" s="250"/>
      <c r="Q270" s="250"/>
      <c r="R270" s="250"/>
      <c r="S270" s="250"/>
      <c r="T270" s="250"/>
      <c r="U270" s="250"/>
      <c r="V270" s="250"/>
      <c r="W270" s="250"/>
      <c r="X270" s="250"/>
      <c r="Y270" s="250"/>
      <c r="Z270" s="250"/>
      <c r="AA270" s="250"/>
      <c r="AB270" s="250"/>
      <c r="AC270" s="252"/>
      <c r="AD270" s="193"/>
    </row>
    <row r="271" spans="1:30" x14ac:dyDescent="0.2">
      <c r="A271" s="187" t="s">
        <v>550</v>
      </c>
      <c r="B271" s="251">
        <v>44.208846960000002</v>
      </c>
      <c r="C271" s="251">
        <v>-88.46418156</v>
      </c>
      <c r="D271" s="250">
        <v>5</v>
      </c>
      <c r="E271" s="250" t="s">
        <v>284</v>
      </c>
      <c r="F271" s="250" t="s">
        <v>277</v>
      </c>
      <c r="G271" s="250">
        <v>3</v>
      </c>
      <c r="H271" s="250">
        <v>5</v>
      </c>
      <c r="I271" s="250"/>
      <c r="J271" s="250"/>
      <c r="K271" s="250">
        <v>3</v>
      </c>
      <c r="L271" s="250"/>
      <c r="M271" s="250"/>
      <c r="N271" s="250"/>
      <c r="O271" s="250">
        <v>1</v>
      </c>
      <c r="P271" s="250"/>
      <c r="Q271" s="250">
        <v>1</v>
      </c>
      <c r="R271" s="250"/>
      <c r="S271" s="250">
        <v>2</v>
      </c>
      <c r="T271" s="250"/>
      <c r="U271" s="250"/>
      <c r="V271" s="250"/>
      <c r="W271" s="250"/>
      <c r="X271" s="250"/>
      <c r="Y271" s="250"/>
      <c r="Z271" s="250"/>
      <c r="AA271" s="250"/>
      <c r="AB271" s="250"/>
      <c r="AC271" s="252"/>
      <c r="AD271" s="193"/>
    </row>
    <row r="272" spans="1:30" x14ac:dyDescent="0.2">
      <c r="A272" s="187" t="s">
        <v>551</v>
      </c>
      <c r="B272" s="251">
        <v>44.208832149999999</v>
      </c>
      <c r="C272" s="251">
        <v>-88.463080469999994</v>
      </c>
      <c r="D272" s="250">
        <v>6.5</v>
      </c>
      <c r="E272" s="250" t="s">
        <v>284</v>
      </c>
      <c r="F272" s="250" t="s">
        <v>277</v>
      </c>
      <c r="G272" s="250">
        <v>3</v>
      </c>
      <c r="H272" s="250">
        <v>5</v>
      </c>
      <c r="I272" s="250"/>
      <c r="J272" s="250"/>
      <c r="K272" s="250">
        <v>3</v>
      </c>
      <c r="L272" s="250"/>
      <c r="M272" s="250"/>
      <c r="N272" s="250">
        <v>1</v>
      </c>
      <c r="O272" s="250"/>
      <c r="P272" s="250"/>
      <c r="Q272" s="250">
        <v>2</v>
      </c>
      <c r="R272" s="250"/>
      <c r="S272" s="250"/>
      <c r="T272" s="250"/>
      <c r="U272" s="250"/>
      <c r="V272" s="250"/>
      <c r="W272" s="250"/>
      <c r="X272" s="250"/>
      <c r="Y272" s="250"/>
      <c r="Z272" s="250"/>
      <c r="AA272" s="250"/>
      <c r="AB272" s="250"/>
      <c r="AC272" s="252"/>
      <c r="AD272" s="193"/>
    </row>
    <row r="273" spans="1:30" x14ac:dyDescent="0.2">
      <c r="A273" s="187" t="s">
        <v>552</v>
      </c>
      <c r="B273" s="251">
        <v>44.208817330000002</v>
      </c>
      <c r="C273" s="251">
        <v>-88.461979389999996</v>
      </c>
      <c r="D273" s="250">
        <v>6.5</v>
      </c>
      <c r="E273" s="250" t="s">
        <v>284</v>
      </c>
      <c r="F273" s="250" t="s">
        <v>277</v>
      </c>
      <c r="G273" s="250">
        <v>2</v>
      </c>
      <c r="H273" s="250">
        <v>4</v>
      </c>
      <c r="I273" s="250"/>
      <c r="J273" s="250"/>
      <c r="K273" s="250">
        <v>2</v>
      </c>
      <c r="L273" s="250"/>
      <c r="M273" s="250"/>
      <c r="N273" s="250">
        <v>1</v>
      </c>
      <c r="O273" s="250"/>
      <c r="P273" s="250"/>
      <c r="Q273" s="250"/>
      <c r="R273" s="250"/>
      <c r="S273" s="250"/>
      <c r="T273" s="250"/>
      <c r="U273" s="250"/>
      <c r="V273" s="250"/>
      <c r="W273" s="250"/>
      <c r="X273" s="250"/>
      <c r="Y273" s="250"/>
      <c r="Z273" s="250"/>
      <c r="AA273" s="250"/>
      <c r="AB273" s="250"/>
      <c r="AC273" s="252"/>
      <c r="AD273" s="193"/>
    </row>
    <row r="274" spans="1:30" x14ac:dyDescent="0.2">
      <c r="A274" s="187" t="s">
        <v>553</v>
      </c>
      <c r="B274" s="251">
        <v>44.208802499999997</v>
      </c>
      <c r="C274" s="251">
        <v>-88.460878300000005</v>
      </c>
      <c r="D274" s="250">
        <v>6.75</v>
      </c>
      <c r="E274" s="250" t="s">
        <v>284</v>
      </c>
      <c r="F274" s="250" t="s">
        <v>277</v>
      </c>
      <c r="G274" s="250"/>
      <c r="H274" s="250">
        <v>0</v>
      </c>
      <c r="I274" s="250"/>
      <c r="J274" s="250"/>
      <c r="K274" s="250"/>
      <c r="L274" s="250"/>
      <c r="M274" s="250"/>
      <c r="N274" s="250"/>
      <c r="O274" s="250"/>
      <c r="P274" s="250"/>
      <c r="Q274" s="250"/>
      <c r="R274" s="250"/>
      <c r="S274" s="250"/>
      <c r="T274" s="250"/>
      <c r="U274" s="250"/>
      <c r="V274" s="250"/>
      <c r="W274" s="250"/>
      <c r="X274" s="250"/>
      <c r="Y274" s="250"/>
      <c r="Z274" s="250"/>
      <c r="AA274" s="250"/>
      <c r="AB274" s="250"/>
      <c r="AC274" s="252"/>
      <c r="AD274" s="193"/>
    </row>
    <row r="275" spans="1:30" x14ac:dyDescent="0.2">
      <c r="A275" s="187" t="s">
        <v>554</v>
      </c>
      <c r="B275" s="251">
        <v>44.208787649999998</v>
      </c>
      <c r="C275" s="251">
        <v>-88.459777220000007</v>
      </c>
      <c r="D275" s="250">
        <v>7</v>
      </c>
      <c r="E275" s="250" t="s">
        <v>284</v>
      </c>
      <c r="F275" s="250" t="s">
        <v>277</v>
      </c>
      <c r="G275" s="250"/>
      <c r="H275" s="250">
        <v>0</v>
      </c>
      <c r="I275" s="250"/>
      <c r="J275" s="250"/>
      <c r="K275" s="250"/>
      <c r="L275" s="250"/>
      <c r="M275" s="250"/>
      <c r="N275" s="250"/>
      <c r="O275" s="250"/>
      <c r="P275" s="250"/>
      <c r="Q275" s="250"/>
      <c r="R275" s="250"/>
      <c r="S275" s="250"/>
      <c r="T275" s="250"/>
      <c r="U275" s="250"/>
      <c r="V275" s="250"/>
      <c r="W275" s="250"/>
      <c r="X275" s="250"/>
      <c r="Y275" s="250"/>
      <c r="Z275" s="250"/>
      <c r="AA275" s="250"/>
      <c r="AB275" s="250"/>
      <c r="AC275" s="252"/>
      <c r="AD275" s="193"/>
    </row>
    <row r="276" spans="1:30" x14ac:dyDescent="0.2">
      <c r="A276" s="187" t="s">
        <v>555</v>
      </c>
      <c r="B276" s="251">
        <v>44.208772799999998</v>
      </c>
      <c r="C276" s="251">
        <v>-88.458676139999994</v>
      </c>
      <c r="D276" s="250">
        <v>7</v>
      </c>
      <c r="E276" s="250" t="s">
        <v>284</v>
      </c>
      <c r="F276" s="250" t="s">
        <v>277</v>
      </c>
      <c r="G276" s="250"/>
      <c r="H276" s="250">
        <v>0</v>
      </c>
      <c r="I276" s="250"/>
      <c r="J276" s="250"/>
      <c r="K276" s="250"/>
      <c r="L276" s="250"/>
      <c r="M276" s="250"/>
      <c r="N276" s="250"/>
      <c r="O276" s="250"/>
      <c r="P276" s="250"/>
      <c r="Q276" s="250"/>
      <c r="R276" s="250"/>
      <c r="S276" s="250"/>
      <c r="T276" s="250"/>
      <c r="U276" s="250"/>
      <c r="V276" s="250"/>
      <c r="W276" s="250"/>
      <c r="X276" s="250"/>
      <c r="Y276" s="250"/>
      <c r="Z276" s="250"/>
      <c r="AA276" s="250"/>
      <c r="AB276" s="250"/>
      <c r="AC276" s="252"/>
      <c r="AD276" s="193"/>
    </row>
    <row r="277" spans="1:30" x14ac:dyDescent="0.2">
      <c r="A277" s="187" t="s">
        <v>556</v>
      </c>
      <c r="B277" s="251">
        <v>44.208757929999997</v>
      </c>
      <c r="C277" s="251">
        <v>-88.457575059999996</v>
      </c>
      <c r="D277" s="250">
        <v>7.25</v>
      </c>
      <c r="E277" s="250" t="s">
        <v>284</v>
      </c>
      <c r="F277" s="250" t="s">
        <v>277</v>
      </c>
      <c r="G277" s="250"/>
      <c r="H277" s="250">
        <v>0</v>
      </c>
      <c r="I277" s="250"/>
      <c r="J277" s="250"/>
      <c r="K277" s="250"/>
      <c r="L277" s="250"/>
      <c r="M277" s="250"/>
      <c r="N277" s="250"/>
      <c r="O277" s="250"/>
      <c r="P277" s="250"/>
      <c r="Q277" s="250"/>
      <c r="R277" s="250"/>
      <c r="S277" s="250"/>
      <c r="T277" s="250"/>
      <c r="U277" s="250"/>
      <c r="V277" s="250"/>
      <c r="W277" s="250"/>
      <c r="X277" s="250"/>
      <c r="Y277" s="250"/>
      <c r="Z277" s="250"/>
      <c r="AA277" s="250"/>
      <c r="AB277" s="250"/>
      <c r="AC277" s="252"/>
      <c r="AD277" s="193"/>
    </row>
    <row r="278" spans="1:30" x14ac:dyDescent="0.2">
      <c r="A278" s="187" t="s">
        <v>557</v>
      </c>
      <c r="B278" s="251">
        <v>44.208743060000003</v>
      </c>
      <c r="C278" s="251">
        <v>-88.456473979999998</v>
      </c>
      <c r="D278" s="250">
        <v>6</v>
      </c>
      <c r="E278" s="250" t="s">
        <v>284</v>
      </c>
      <c r="F278" s="250" t="s">
        <v>277</v>
      </c>
      <c r="G278" s="250">
        <v>3</v>
      </c>
      <c r="H278" s="250">
        <v>5</v>
      </c>
      <c r="I278" s="250"/>
      <c r="J278" s="250"/>
      <c r="K278" s="250">
        <v>3</v>
      </c>
      <c r="L278" s="250" t="s">
        <v>278</v>
      </c>
      <c r="M278" s="250" t="s">
        <v>278</v>
      </c>
      <c r="N278" s="250">
        <v>2</v>
      </c>
      <c r="O278" s="250"/>
      <c r="P278" s="250"/>
      <c r="Q278" s="250"/>
      <c r="R278" s="250"/>
      <c r="S278" s="250"/>
      <c r="T278" s="250"/>
      <c r="U278" s="250"/>
      <c r="V278" s="250"/>
      <c r="W278" s="250"/>
      <c r="X278" s="250"/>
      <c r="Y278" s="250"/>
      <c r="Z278" s="250"/>
      <c r="AA278" s="250"/>
      <c r="AB278" s="250"/>
      <c r="AC278" s="252"/>
      <c r="AD278" s="193"/>
    </row>
    <row r="279" spans="1:30" x14ac:dyDescent="0.2">
      <c r="A279" s="187" t="s">
        <v>558</v>
      </c>
      <c r="B279" s="251">
        <v>44.209712860000003</v>
      </c>
      <c r="C279" s="251">
        <v>-88.469666489999994</v>
      </c>
      <c r="D279" s="250">
        <v>2.75</v>
      </c>
      <c r="E279" s="250" t="s">
        <v>284</v>
      </c>
      <c r="F279" s="250" t="s">
        <v>277</v>
      </c>
      <c r="G279" s="250">
        <v>3</v>
      </c>
      <c r="H279" s="250">
        <v>4</v>
      </c>
      <c r="I279" s="250"/>
      <c r="J279" s="250"/>
      <c r="K279" s="250">
        <v>3</v>
      </c>
      <c r="L279" s="250" t="s">
        <v>278</v>
      </c>
      <c r="M279" s="250" t="s">
        <v>278</v>
      </c>
      <c r="N279" s="250">
        <v>2</v>
      </c>
      <c r="O279" s="250"/>
      <c r="P279" s="250"/>
      <c r="Q279" s="250"/>
      <c r="R279" s="250" t="s">
        <v>278</v>
      </c>
      <c r="S279" s="250">
        <v>1</v>
      </c>
      <c r="T279" s="250"/>
      <c r="U279" s="250"/>
      <c r="V279" s="250"/>
      <c r="W279" s="250"/>
      <c r="X279" s="250"/>
      <c r="Y279" s="250"/>
      <c r="Z279" s="250"/>
      <c r="AA279" s="250"/>
      <c r="AB279" s="250"/>
      <c r="AC279" s="252"/>
      <c r="AD279" s="193"/>
    </row>
    <row r="280" spans="1:30" x14ac:dyDescent="0.2">
      <c r="A280" s="187" t="s">
        <v>559</v>
      </c>
      <c r="B280" s="251">
        <v>44.209698099999997</v>
      </c>
      <c r="C280" s="251">
        <v>-88.468565380000001</v>
      </c>
      <c r="D280" s="250">
        <v>4.5</v>
      </c>
      <c r="E280" s="250" t="s">
        <v>284</v>
      </c>
      <c r="F280" s="250" t="s">
        <v>277</v>
      </c>
      <c r="G280" s="250">
        <v>3</v>
      </c>
      <c r="H280" s="250">
        <v>5</v>
      </c>
      <c r="I280" s="250"/>
      <c r="J280" s="250"/>
      <c r="K280" s="250">
        <v>3</v>
      </c>
      <c r="L280" s="250" t="s">
        <v>278</v>
      </c>
      <c r="M280" s="250" t="s">
        <v>278</v>
      </c>
      <c r="N280" s="250">
        <v>2</v>
      </c>
      <c r="O280" s="250" t="s">
        <v>278</v>
      </c>
      <c r="P280" s="250"/>
      <c r="Q280" s="250">
        <v>1</v>
      </c>
      <c r="R280" s="250" t="s">
        <v>278</v>
      </c>
      <c r="S280" s="250"/>
      <c r="T280" s="250"/>
      <c r="U280" s="250"/>
      <c r="V280" s="250"/>
      <c r="W280" s="250"/>
      <c r="X280" s="250"/>
      <c r="Y280" s="250"/>
      <c r="Z280" s="250"/>
      <c r="AA280" s="250"/>
      <c r="AB280" s="250"/>
      <c r="AC280" s="252"/>
      <c r="AD280" s="193"/>
    </row>
    <row r="281" spans="1:30" x14ac:dyDescent="0.2">
      <c r="A281" s="187" t="s">
        <v>560</v>
      </c>
      <c r="B281" s="251">
        <v>44.209683329999997</v>
      </c>
      <c r="C281" s="251">
        <v>-88.467464280000002</v>
      </c>
      <c r="D281" s="250">
        <v>7.5</v>
      </c>
      <c r="E281" s="250" t="s">
        <v>284</v>
      </c>
      <c r="F281" s="250" t="s">
        <v>277</v>
      </c>
      <c r="G281" s="250">
        <v>1</v>
      </c>
      <c r="H281" s="250">
        <v>3</v>
      </c>
      <c r="I281" s="250"/>
      <c r="J281" s="250"/>
      <c r="K281" s="250">
        <v>1</v>
      </c>
      <c r="L281" s="250"/>
      <c r="M281" s="250"/>
      <c r="N281" s="250">
        <v>1</v>
      </c>
      <c r="O281" s="250"/>
      <c r="P281" s="250"/>
      <c r="Q281" s="250"/>
      <c r="R281" s="250"/>
      <c r="S281" s="250"/>
      <c r="T281" s="250"/>
      <c r="U281" s="250"/>
      <c r="V281" s="250"/>
      <c r="W281" s="250"/>
      <c r="X281" s="250"/>
      <c r="Y281" s="250"/>
      <c r="Z281" s="250"/>
      <c r="AA281" s="250"/>
      <c r="AB281" s="250"/>
      <c r="AC281" s="252"/>
      <c r="AD281" s="193"/>
    </row>
    <row r="282" spans="1:30" x14ac:dyDescent="0.2">
      <c r="A282" s="187" t="s">
        <v>561</v>
      </c>
      <c r="B282" s="251">
        <v>44.209668550000004</v>
      </c>
      <c r="C282" s="251">
        <v>-88.466363180000002</v>
      </c>
      <c r="D282" s="250">
        <v>12</v>
      </c>
      <c r="E282" s="250" t="s">
        <v>284</v>
      </c>
      <c r="F282" s="250" t="s">
        <v>276</v>
      </c>
      <c r="G282" s="250"/>
      <c r="H282" s="250">
        <v>0</v>
      </c>
      <c r="I282" s="250"/>
      <c r="J282" s="250"/>
      <c r="K282" s="250"/>
      <c r="L282" s="250"/>
      <c r="M282" s="250"/>
      <c r="N282" s="250"/>
      <c r="O282" s="250"/>
      <c r="P282" s="250"/>
      <c r="Q282" s="250"/>
      <c r="R282" s="250"/>
      <c r="S282" s="250"/>
      <c r="T282" s="250"/>
      <c r="U282" s="250"/>
      <c r="V282" s="250"/>
      <c r="W282" s="250"/>
      <c r="X282" s="250"/>
      <c r="Y282" s="250"/>
      <c r="Z282" s="250"/>
      <c r="AA282" s="250"/>
      <c r="AB282" s="250"/>
      <c r="AC282" s="252"/>
      <c r="AD282" s="193"/>
    </row>
    <row r="283" spans="1:30" x14ac:dyDescent="0.2">
      <c r="A283" s="187" t="s">
        <v>562</v>
      </c>
      <c r="B283" s="251">
        <v>44.209653760000002</v>
      </c>
      <c r="C283" s="251">
        <v>-88.465262069999994</v>
      </c>
      <c r="D283" s="250">
        <v>7.5</v>
      </c>
      <c r="E283" s="250" t="s">
        <v>293</v>
      </c>
      <c r="F283" s="250" t="s">
        <v>277</v>
      </c>
      <c r="G283" s="250">
        <v>1</v>
      </c>
      <c r="H283" s="250">
        <v>1</v>
      </c>
      <c r="I283" s="250"/>
      <c r="J283" s="250"/>
      <c r="K283" s="250"/>
      <c r="L283" s="250"/>
      <c r="M283" s="250"/>
      <c r="N283" s="250">
        <v>1</v>
      </c>
      <c r="O283" s="250"/>
      <c r="P283" s="250"/>
      <c r="Q283" s="250">
        <v>1</v>
      </c>
      <c r="R283" s="250"/>
      <c r="S283" s="250"/>
      <c r="T283" s="250"/>
      <c r="U283" s="250"/>
      <c r="V283" s="250"/>
      <c r="W283" s="250"/>
      <c r="X283" s="250"/>
      <c r="Y283" s="250"/>
      <c r="Z283" s="250"/>
      <c r="AA283" s="250"/>
      <c r="AB283" s="250"/>
      <c r="AC283" s="252"/>
      <c r="AD283" s="193"/>
    </row>
    <row r="284" spans="1:30" x14ac:dyDescent="0.2">
      <c r="A284" s="187" t="s">
        <v>563</v>
      </c>
      <c r="B284" s="251">
        <v>44.209638959999999</v>
      </c>
      <c r="C284" s="251">
        <v>-88.464160969999995</v>
      </c>
      <c r="D284" s="250">
        <v>5.5</v>
      </c>
      <c r="E284" s="250" t="s">
        <v>284</v>
      </c>
      <c r="F284" s="250" t="s">
        <v>277</v>
      </c>
      <c r="G284" s="250">
        <v>1</v>
      </c>
      <c r="H284" s="250">
        <v>1</v>
      </c>
      <c r="I284" s="250"/>
      <c r="J284" s="250"/>
      <c r="K284" s="250"/>
      <c r="L284" s="250"/>
      <c r="M284" s="250"/>
      <c r="N284" s="250">
        <v>1</v>
      </c>
      <c r="O284" s="250" t="s">
        <v>278</v>
      </c>
      <c r="P284" s="250"/>
      <c r="Q284" s="250"/>
      <c r="R284" s="250"/>
      <c r="S284" s="250"/>
      <c r="T284" s="250"/>
      <c r="U284" s="250"/>
      <c r="V284" s="250"/>
      <c r="W284" s="250"/>
      <c r="X284" s="250"/>
      <c r="Y284" s="250"/>
      <c r="Z284" s="250"/>
      <c r="AA284" s="250"/>
      <c r="AB284" s="250"/>
      <c r="AC284" s="252"/>
      <c r="AD284" s="193"/>
    </row>
    <row r="285" spans="1:30" x14ac:dyDescent="0.2">
      <c r="A285" s="187" t="s">
        <v>564</v>
      </c>
      <c r="B285" s="251">
        <v>44.209624150000003</v>
      </c>
      <c r="C285" s="251">
        <v>-88.463059869999995</v>
      </c>
      <c r="D285" s="250">
        <v>9.5</v>
      </c>
      <c r="E285" s="250" t="s">
        <v>284</v>
      </c>
      <c r="F285" s="250" t="s">
        <v>277</v>
      </c>
      <c r="G285" s="250"/>
      <c r="H285" s="250">
        <v>0</v>
      </c>
      <c r="I285" s="250"/>
      <c r="J285" s="250"/>
      <c r="K285" s="250"/>
      <c r="L285" s="250"/>
      <c r="M285" s="250"/>
      <c r="N285" s="250"/>
      <c r="O285" s="250"/>
      <c r="P285" s="250"/>
      <c r="Q285" s="250"/>
      <c r="R285" s="250"/>
      <c r="S285" s="250"/>
      <c r="T285" s="250"/>
      <c r="U285" s="250"/>
      <c r="V285" s="250"/>
      <c r="W285" s="250"/>
      <c r="X285" s="250"/>
      <c r="Y285" s="250"/>
      <c r="Z285" s="250"/>
      <c r="AA285" s="250"/>
      <c r="AB285" s="250"/>
      <c r="AC285" s="252"/>
      <c r="AD285" s="193"/>
    </row>
    <row r="286" spans="1:30" x14ac:dyDescent="0.2">
      <c r="A286" s="187" t="s">
        <v>565</v>
      </c>
      <c r="B286" s="251">
        <v>44.209609319999998</v>
      </c>
      <c r="C286" s="251">
        <v>-88.461958769999995</v>
      </c>
      <c r="D286" s="250">
        <v>10.25</v>
      </c>
      <c r="E286" s="250" t="s">
        <v>284</v>
      </c>
      <c r="F286" s="250" t="s">
        <v>277</v>
      </c>
      <c r="G286" s="250"/>
      <c r="H286" s="250">
        <v>0</v>
      </c>
      <c r="I286" s="250"/>
      <c r="J286" s="250"/>
      <c r="K286" s="250"/>
      <c r="L286" s="250"/>
      <c r="M286" s="250"/>
      <c r="N286" s="250"/>
      <c r="O286" s="250"/>
      <c r="P286" s="250"/>
      <c r="Q286" s="250"/>
      <c r="R286" s="250"/>
      <c r="S286" s="250"/>
      <c r="T286" s="250"/>
      <c r="U286" s="250"/>
      <c r="V286" s="250"/>
      <c r="W286" s="250"/>
      <c r="X286" s="250"/>
      <c r="Y286" s="250"/>
      <c r="Z286" s="250"/>
      <c r="AA286" s="250"/>
      <c r="AB286" s="250"/>
      <c r="AC286" s="252"/>
      <c r="AD286" s="193"/>
    </row>
    <row r="287" spans="1:30" x14ac:dyDescent="0.2">
      <c r="A287" s="187" t="s">
        <v>566</v>
      </c>
      <c r="B287" s="251">
        <v>44.209594490000001</v>
      </c>
      <c r="C287" s="251">
        <v>-88.460857669999996</v>
      </c>
      <c r="D287" s="250">
        <v>7</v>
      </c>
      <c r="E287" s="250" t="s">
        <v>284</v>
      </c>
      <c r="F287" s="250" t="s">
        <v>277</v>
      </c>
      <c r="G287" s="250">
        <v>1</v>
      </c>
      <c r="H287" s="250">
        <v>1</v>
      </c>
      <c r="I287" s="250"/>
      <c r="J287" s="250"/>
      <c r="K287" s="250"/>
      <c r="L287" s="250"/>
      <c r="M287" s="250"/>
      <c r="N287" s="250"/>
      <c r="O287" s="250"/>
      <c r="P287" s="250"/>
      <c r="Q287" s="250"/>
      <c r="R287" s="250"/>
      <c r="S287" s="250"/>
      <c r="T287" s="250"/>
      <c r="U287" s="250"/>
      <c r="V287" s="250"/>
      <c r="W287" s="250"/>
      <c r="X287" s="250"/>
      <c r="Y287" s="250"/>
      <c r="Z287" s="250"/>
      <c r="AA287" s="250">
        <v>1</v>
      </c>
      <c r="AB287" s="250"/>
      <c r="AC287" s="252"/>
      <c r="AD287" s="193"/>
    </row>
    <row r="288" spans="1:30" x14ac:dyDescent="0.2">
      <c r="A288" s="187" t="s">
        <v>567</v>
      </c>
      <c r="B288" s="251">
        <v>44.209579650000002</v>
      </c>
      <c r="C288" s="251">
        <v>-88.459756580000004</v>
      </c>
      <c r="D288" s="250">
        <v>7</v>
      </c>
      <c r="E288" s="250" t="s">
        <v>284</v>
      </c>
      <c r="F288" s="250" t="s">
        <v>277</v>
      </c>
      <c r="G288" s="250"/>
      <c r="H288" s="250">
        <v>0</v>
      </c>
      <c r="I288" s="250"/>
      <c r="J288" s="250"/>
      <c r="K288" s="250"/>
      <c r="L288" s="250"/>
      <c r="M288" s="250"/>
      <c r="N288" s="250"/>
      <c r="O288" s="250"/>
      <c r="P288" s="250"/>
      <c r="Q288" s="250"/>
      <c r="R288" s="250"/>
      <c r="S288" s="250"/>
      <c r="T288" s="250"/>
      <c r="U288" s="250"/>
      <c r="V288" s="250"/>
      <c r="W288" s="250"/>
      <c r="X288" s="250"/>
      <c r="Y288" s="250"/>
      <c r="Z288" s="250"/>
      <c r="AA288" s="250"/>
      <c r="AB288" s="250"/>
      <c r="AC288" s="252"/>
      <c r="AD288" s="193"/>
    </row>
    <row r="289" spans="1:30" x14ac:dyDescent="0.2">
      <c r="A289" s="187" t="s">
        <v>568</v>
      </c>
      <c r="B289" s="251">
        <v>44.209564790000002</v>
      </c>
      <c r="C289" s="251">
        <v>-88.458655480000004</v>
      </c>
      <c r="D289" s="250">
        <v>7.25</v>
      </c>
      <c r="E289" s="250" t="s">
        <v>284</v>
      </c>
      <c r="F289" s="250" t="s">
        <v>277</v>
      </c>
      <c r="G289" s="250"/>
      <c r="H289" s="250">
        <v>0</v>
      </c>
      <c r="I289" s="250"/>
      <c r="J289" s="250"/>
      <c r="K289" s="250"/>
      <c r="L289" s="250"/>
      <c r="M289" s="250"/>
      <c r="N289" s="250"/>
      <c r="O289" s="250"/>
      <c r="P289" s="250"/>
      <c r="Q289" s="250"/>
      <c r="R289" s="250"/>
      <c r="S289" s="250"/>
      <c r="T289" s="250"/>
      <c r="U289" s="250"/>
      <c r="V289" s="250"/>
      <c r="W289" s="250"/>
      <c r="X289" s="250"/>
      <c r="Y289" s="250"/>
      <c r="Z289" s="250"/>
      <c r="AA289" s="250"/>
      <c r="AB289" s="250"/>
      <c r="AC289" s="252"/>
      <c r="AD289" s="193"/>
    </row>
    <row r="290" spans="1:30" x14ac:dyDescent="0.2">
      <c r="A290" s="187" t="s">
        <v>569</v>
      </c>
      <c r="B290" s="251">
        <v>44.209549930000001</v>
      </c>
      <c r="C290" s="251">
        <v>-88.457554380000005</v>
      </c>
      <c r="D290" s="250">
        <v>7.25</v>
      </c>
      <c r="E290" s="250" t="s">
        <v>284</v>
      </c>
      <c r="F290" s="250" t="s">
        <v>277</v>
      </c>
      <c r="G290" s="250"/>
      <c r="H290" s="250">
        <v>0</v>
      </c>
      <c r="I290" s="250"/>
      <c r="J290" s="250"/>
      <c r="K290" s="250"/>
      <c r="L290" s="250"/>
      <c r="M290" s="250"/>
      <c r="N290" s="250"/>
      <c r="O290" s="250"/>
      <c r="P290" s="250"/>
      <c r="Q290" s="250"/>
      <c r="R290" s="250"/>
      <c r="S290" s="250"/>
      <c r="T290" s="250"/>
      <c r="U290" s="250"/>
      <c r="V290" s="250"/>
      <c r="W290" s="250"/>
      <c r="X290" s="250"/>
      <c r="Y290" s="250"/>
      <c r="Z290" s="250"/>
      <c r="AA290" s="250"/>
      <c r="AB290" s="250"/>
      <c r="AC290" s="252"/>
      <c r="AD290" s="193"/>
    </row>
    <row r="291" spans="1:30" x14ac:dyDescent="0.2">
      <c r="A291" s="187" t="s">
        <v>570</v>
      </c>
      <c r="B291" s="251">
        <v>44.20953505</v>
      </c>
      <c r="C291" s="251">
        <v>-88.456453289999999</v>
      </c>
      <c r="D291" s="250">
        <v>6.5</v>
      </c>
      <c r="E291" s="250" t="s">
        <v>284</v>
      </c>
      <c r="F291" s="250" t="s">
        <v>277</v>
      </c>
      <c r="G291" s="250">
        <v>2</v>
      </c>
      <c r="H291" s="250">
        <v>5</v>
      </c>
      <c r="I291" s="250">
        <v>2</v>
      </c>
      <c r="J291" s="250"/>
      <c r="K291" s="250">
        <v>2</v>
      </c>
      <c r="L291" s="250"/>
      <c r="M291" s="250"/>
      <c r="N291" s="250">
        <v>1</v>
      </c>
      <c r="O291" s="250"/>
      <c r="P291" s="250"/>
      <c r="Q291" s="250" t="s">
        <v>278</v>
      </c>
      <c r="R291" s="250"/>
      <c r="S291" s="250"/>
      <c r="T291" s="250"/>
      <c r="U291" s="250"/>
      <c r="V291" s="250"/>
      <c r="W291" s="250"/>
      <c r="X291" s="250"/>
      <c r="Y291" s="250"/>
      <c r="Z291" s="250"/>
      <c r="AA291" s="250">
        <v>1</v>
      </c>
      <c r="AB291" s="250"/>
      <c r="AC291" s="252"/>
      <c r="AD291" s="193"/>
    </row>
    <row r="292" spans="1:30" x14ac:dyDescent="0.2">
      <c r="A292" s="187" t="s">
        <v>571</v>
      </c>
      <c r="B292" s="251">
        <v>44.210490100000001</v>
      </c>
      <c r="C292" s="251">
        <v>-88.468544850000001</v>
      </c>
      <c r="D292" s="250">
        <v>3.5</v>
      </c>
      <c r="E292" s="250" t="s">
        <v>284</v>
      </c>
      <c r="F292" s="250" t="s">
        <v>277</v>
      </c>
      <c r="G292" s="250">
        <v>3</v>
      </c>
      <c r="H292" s="250">
        <v>4</v>
      </c>
      <c r="I292" s="250"/>
      <c r="J292" s="250">
        <v>1</v>
      </c>
      <c r="K292" s="250">
        <v>3</v>
      </c>
      <c r="L292" s="250"/>
      <c r="M292" s="250"/>
      <c r="N292" s="250">
        <v>2</v>
      </c>
      <c r="O292" s="250"/>
      <c r="P292" s="250"/>
      <c r="Q292" s="250">
        <v>1</v>
      </c>
      <c r="R292" s="250" t="s">
        <v>278</v>
      </c>
      <c r="S292" s="250"/>
      <c r="T292" s="250"/>
      <c r="U292" s="250"/>
      <c r="V292" s="250"/>
      <c r="W292" s="250"/>
      <c r="X292" s="250"/>
      <c r="Y292" s="250"/>
      <c r="Z292" s="250"/>
      <c r="AA292" s="250"/>
      <c r="AB292" s="250"/>
      <c r="AC292" s="252"/>
      <c r="AD292" s="193"/>
    </row>
    <row r="293" spans="1:30" x14ac:dyDescent="0.2">
      <c r="A293" s="187" t="s">
        <v>572</v>
      </c>
      <c r="B293" s="251">
        <v>44.210475330000001</v>
      </c>
      <c r="C293" s="251">
        <v>-88.467443739999993</v>
      </c>
      <c r="D293" s="250">
        <v>5</v>
      </c>
      <c r="E293" s="250" t="s">
        <v>284</v>
      </c>
      <c r="F293" s="250" t="s">
        <v>277</v>
      </c>
      <c r="G293" s="250">
        <v>2</v>
      </c>
      <c r="H293" s="250">
        <v>4</v>
      </c>
      <c r="I293" s="250"/>
      <c r="J293" s="250"/>
      <c r="K293" s="250">
        <v>2</v>
      </c>
      <c r="L293" s="250"/>
      <c r="M293" s="250"/>
      <c r="N293" s="250">
        <v>2</v>
      </c>
      <c r="O293" s="250"/>
      <c r="P293" s="250"/>
      <c r="Q293" s="250">
        <v>1</v>
      </c>
      <c r="R293" s="250"/>
      <c r="S293" s="250"/>
      <c r="T293" s="250"/>
      <c r="U293" s="250"/>
      <c r="V293" s="250"/>
      <c r="W293" s="250"/>
      <c r="X293" s="250"/>
      <c r="Y293" s="250"/>
      <c r="Z293" s="250"/>
      <c r="AA293" s="250"/>
      <c r="AB293" s="250"/>
      <c r="AC293" s="252"/>
      <c r="AD293" s="193"/>
    </row>
    <row r="294" spans="1:30" x14ac:dyDescent="0.2">
      <c r="A294" s="187" t="s">
        <v>573</v>
      </c>
      <c r="B294" s="251">
        <v>44.210460550000001</v>
      </c>
      <c r="C294" s="251">
        <v>-88.466342620000006</v>
      </c>
      <c r="D294" s="250">
        <v>11.5</v>
      </c>
      <c r="E294" s="250" t="s">
        <v>284</v>
      </c>
      <c r="F294" s="250" t="s">
        <v>277</v>
      </c>
      <c r="G294" s="250"/>
      <c r="H294" s="250">
        <v>0</v>
      </c>
      <c r="I294" s="250"/>
      <c r="J294" s="250"/>
      <c r="K294" s="250"/>
      <c r="L294" s="250"/>
      <c r="M294" s="250"/>
      <c r="N294" s="250"/>
      <c r="O294" s="250"/>
      <c r="P294" s="250"/>
      <c r="Q294" s="250"/>
      <c r="R294" s="250"/>
      <c r="S294" s="250"/>
      <c r="T294" s="250"/>
      <c r="U294" s="250"/>
      <c r="V294" s="250"/>
      <c r="W294" s="250"/>
      <c r="X294" s="250"/>
      <c r="Y294" s="250"/>
      <c r="Z294" s="250"/>
      <c r="AA294" s="250"/>
      <c r="AB294" s="250"/>
      <c r="AC294" s="252"/>
      <c r="AD294" s="193"/>
    </row>
    <row r="295" spans="1:30" x14ac:dyDescent="0.2">
      <c r="A295" s="187" t="s">
        <v>574</v>
      </c>
      <c r="B295" s="251">
        <v>44.210445749999998</v>
      </c>
      <c r="C295" s="251">
        <v>-88.465241500000005</v>
      </c>
      <c r="D295" s="250">
        <v>11.5</v>
      </c>
      <c r="E295" s="250" t="s">
        <v>284</v>
      </c>
      <c r="F295" s="250" t="s">
        <v>277</v>
      </c>
      <c r="G295" s="250"/>
      <c r="H295" s="250">
        <v>0</v>
      </c>
      <c r="I295" s="250"/>
      <c r="J295" s="250"/>
      <c r="K295" s="250"/>
      <c r="L295" s="250"/>
      <c r="M295" s="250"/>
      <c r="N295" s="250"/>
      <c r="O295" s="250"/>
      <c r="P295" s="250"/>
      <c r="Q295" s="250"/>
      <c r="R295" s="250"/>
      <c r="S295" s="250"/>
      <c r="T295" s="250"/>
      <c r="U295" s="250"/>
      <c r="V295" s="250"/>
      <c r="W295" s="250"/>
      <c r="X295" s="250"/>
      <c r="Y295" s="250"/>
      <c r="Z295" s="250"/>
      <c r="AA295" s="250"/>
      <c r="AB295" s="250"/>
      <c r="AC295" s="252"/>
      <c r="AD295" s="193"/>
    </row>
    <row r="296" spans="1:30" x14ac:dyDescent="0.2">
      <c r="A296" s="187" t="s">
        <v>575</v>
      </c>
      <c r="B296" s="251">
        <v>44.210430950000003</v>
      </c>
      <c r="C296" s="251">
        <v>-88.464140389999997</v>
      </c>
      <c r="D296" s="250">
        <v>6</v>
      </c>
      <c r="E296" s="250" t="s">
        <v>284</v>
      </c>
      <c r="F296" s="250" t="s">
        <v>277</v>
      </c>
      <c r="G296" s="250">
        <v>1</v>
      </c>
      <c r="H296" s="250">
        <v>3</v>
      </c>
      <c r="I296" s="250"/>
      <c r="J296" s="250"/>
      <c r="K296" s="250">
        <v>1</v>
      </c>
      <c r="L296" s="250"/>
      <c r="M296" s="250"/>
      <c r="N296" s="250"/>
      <c r="O296" s="250"/>
      <c r="P296" s="250"/>
      <c r="Q296" s="250">
        <v>1</v>
      </c>
      <c r="R296" s="250"/>
      <c r="S296" s="250"/>
      <c r="T296" s="250"/>
      <c r="U296" s="250"/>
      <c r="V296" s="250"/>
      <c r="W296" s="250"/>
      <c r="X296" s="250"/>
      <c r="Y296" s="250"/>
      <c r="Z296" s="250"/>
      <c r="AA296" s="250"/>
      <c r="AB296" s="250"/>
      <c r="AC296" s="252"/>
      <c r="AD296" s="193"/>
    </row>
    <row r="297" spans="1:30" x14ac:dyDescent="0.2">
      <c r="A297" s="187" t="s">
        <v>576</v>
      </c>
      <c r="B297" s="251">
        <v>44.21041614</v>
      </c>
      <c r="C297" s="251">
        <v>-88.463039269999996</v>
      </c>
      <c r="D297" s="250">
        <v>9</v>
      </c>
      <c r="E297" s="250" t="s">
        <v>284</v>
      </c>
      <c r="F297" s="250" t="s">
        <v>277</v>
      </c>
      <c r="G297" s="250">
        <v>1</v>
      </c>
      <c r="H297" s="250">
        <v>1</v>
      </c>
      <c r="I297" s="250"/>
      <c r="J297" s="250"/>
      <c r="K297" s="250"/>
      <c r="L297" s="250"/>
      <c r="M297" s="250"/>
      <c r="N297" s="250"/>
      <c r="O297" s="250"/>
      <c r="P297" s="250"/>
      <c r="Q297" s="250">
        <v>1</v>
      </c>
      <c r="R297" s="250"/>
      <c r="S297" s="250"/>
      <c r="T297" s="250"/>
      <c r="U297" s="250"/>
      <c r="V297" s="250"/>
      <c r="W297" s="250"/>
      <c r="X297" s="250"/>
      <c r="Y297" s="250"/>
      <c r="Z297" s="250"/>
      <c r="AA297" s="250"/>
      <c r="AB297" s="250"/>
      <c r="AC297" s="252"/>
      <c r="AD297" s="193"/>
    </row>
    <row r="298" spans="1:30" x14ac:dyDescent="0.2">
      <c r="A298" s="187" t="s">
        <v>577</v>
      </c>
      <c r="B298" s="251">
        <v>44.210401320000003</v>
      </c>
      <c r="C298" s="251">
        <v>-88.461938160000003</v>
      </c>
      <c r="D298" s="250">
        <v>9.75</v>
      </c>
      <c r="E298" s="250" t="s">
        <v>284</v>
      </c>
      <c r="F298" s="250" t="s">
        <v>277</v>
      </c>
      <c r="G298" s="250"/>
      <c r="H298" s="250">
        <v>0</v>
      </c>
      <c r="I298" s="250"/>
      <c r="J298" s="250"/>
      <c r="K298" s="250"/>
      <c r="L298" s="250"/>
      <c r="M298" s="250"/>
      <c r="N298" s="250"/>
      <c r="O298" s="250"/>
      <c r="P298" s="250"/>
      <c r="Q298" s="250"/>
      <c r="R298" s="250"/>
      <c r="S298" s="250"/>
      <c r="T298" s="250"/>
      <c r="U298" s="250"/>
      <c r="V298" s="250"/>
      <c r="W298" s="250"/>
      <c r="X298" s="250"/>
      <c r="Y298" s="250"/>
      <c r="Z298" s="250"/>
      <c r="AA298" s="250"/>
      <c r="AB298" s="250"/>
      <c r="AC298" s="252"/>
      <c r="AD298" s="193"/>
    </row>
    <row r="299" spans="1:30" x14ac:dyDescent="0.2">
      <c r="A299" s="187" t="s">
        <v>578</v>
      </c>
      <c r="B299" s="251">
        <v>44.210386479999997</v>
      </c>
      <c r="C299" s="251">
        <v>-88.460837040000001</v>
      </c>
      <c r="D299" s="250">
        <v>7.5</v>
      </c>
      <c r="E299" s="250" t="s">
        <v>284</v>
      </c>
      <c r="F299" s="250" t="s">
        <v>277</v>
      </c>
      <c r="G299" s="250"/>
      <c r="H299" s="250">
        <v>0</v>
      </c>
      <c r="I299" s="250"/>
      <c r="J299" s="250"/>
      <c r="K299" s="250"/>
      <c r="L299" s="250"/>
      <c r="M299" s="250"/>
      <c r="N299" s="250"/>
      <c r="O299" s="250"/>
      <c r="P299" s="250"/>
      <c r="Q299" s="250"/>
      <c r="R299" s="250"/>
      <c r="S299" s="250"/>
      <c r="T299" s="250"/>
      <c r="U299" s="250"/>
      <c r="V299" s="250"/>
      <c r="W299" s="250"/>
      <c r="X299" s="250"/>
      <c r="Y299" s="250"/>
      <c r="Z299" s="250"/>
      <c r="AA299" s="250"/>
      <c r="AB299" s="250"/>
      <c r="AC299" s="252"/>
      <c r="AD299" s="193"/>
    </row>
    <row r="300" spans="1:30" x14ac:dyDescent="0.2">
      <c r="A300" s="187" t="s">
        <v>579</v>
      </c>
      <c r="B300" s="251">
        <v>44.210371639999998</v>
      </c>
      <c r="C300" s="251">
        <v>-88.459735929999994</v>
      </c>
      <c r="D300" s="250">
        <v>7.5</v>
      </c>
      <c r="E300" s="250" t="s">
        <v>284</v>
      </c>
      <c r="F300" s="250" t="s">
        <v>277</v>
      </c>
      <c r="G300" s="250"/>
      <c r="H300" s="250">
        <v>0</v>
      </c>
      <c r="I300" s="250"/>
      <c r="J300" s="250"/>
      <c r="K300" s="250" t="s">
        <v>278</v>
      </c>
      <c r="L300" s="250" t="s">
        <v>278</v>
      </c>
      <c r="M300" s="250" t="s">
        <v>278</v>
      </c>
      <c r="N300" s="250"/>
      <c r="O300" s="250"/>
      <c r="P300" s="250"/>
      <c r="Q300" s="250"/>
      <c r="R300" s="250"/>
      <c r="S300" s="250"/>
      <c r="T300" s="250"/>
      <c r="U300" s="250"/>
      <c r="V300" s="250"/>
      <c r="W300" s="250"/>
      <c r="X300" s="250"/>
      <c r="Y300" s="250"/>
      <c r="Z300" s="250"/>
      <c r="AA300" s="250"/>
      <c r="AB300" s="250"/>
      <c r="AC300" s="252"/>
      <c r="AD300" s="193"/>
    </row>
    <row r="301" spans="1:30" x14ac:dyDescent="0.2">
      <c r="A301" s="187" t="s">
        <v>580</v>
      </c>
      <c r="B301" s="251">
        <v>44.210356779999998</v>
      </c>
      <c r="C301" s="251">
        <v>-88.45863482</v>
      </c>
      <c r="D301" s="250">
        <v>7.25</v>
      </c>
      <c r="E301" s="250" t="s">
        <v>284</v>
      </c>
      <c r="F301" s="250" t="s">
        <v>277</v>
      </c>
      <c r="G301" s="250"/>
      <c r="H301" s="250">
        <v>0</v>
      </c>
      <c r="I301" s="250"/>
      <c r="J301" s="250"/>
      <c r="K301" s="250"/>
      <c r="L301" s="250"/>
      <c r="M301" s="250"/>
      <c r="N301" s="250"/>
      <c r="O301" s="250"/>
      <c r="P301" s="250"/>
      <c r="Q301" s="250"/>
      <c r="R301" s="250"/>
      <c r="S301" s="250"/>
      <c r="T301" s="250"/>
      <c r="U301" s="250"/>
      <c r="V301" s="250"/>
      <c r="W301" s="250"/>
      <c r="X301" s="250"/>
      <c r="Y301" s="250"/>
      <c r="Z301" s="250"/>
      <c r="AA301" s="250"/>
      <c r="AB301" s="250"/>
      <c r="AC301" s="252"/>
      <c r="AD301" s="193"/>
    </row>
    <row r="302" spans="1:30" x14ac:dyDescent="0.2">
      <c r="A302" s="187" t="s">
        <v>581</v>
      </c>
      <c r="B302" s="251">
        <v>44.210341919999998</v>
      </c>
      <c r="C302" s="251">
        <v>-88.457533710000007</v>
      </c>
      <c r="D302" s="250">
        <v>7.5</v>
      </c>
      <c r="E302" s="250" t="s">
        <v>284</v>
      </c>
      <c r="F302" s="250" t="s">
        <v>277</v>
      </c>
      <c r="G302" s="250"/>
      <c r="H302" s="250">
        <v>0</v>
      </c>
      <c r="I302" s="250"/>
      <c r="J302" s="250"/>
      <c r="K302" s="250"/>
      <c r="L302" s="250"/>
      <c r="M302" s="250"/>
      <c r="N302" s="250"/>
      <c r="O302" s="250"/>
      <c r="P302" s="250"/>
      <c r="Q302" s="250"/>
      <c r="R302" s="250"/>
      <c r="S302" s="250"/>
      <c r="T302" s="250"/>
      <c r="U302" s="250"/>
      <c r="V302" s="250"/>
      <c r="W302" s="250"/>
      <c r="X302" s="250"/>
      <c r="Y302" s="250"/>
      <c r="Z302" s="250"/>
      <c r="AA302" s="250"/>
      <c r="AB302" s="250"/>
      <c r="AC302" s="252"/>
      <c r="AD302" s="193"/>
    </row>
    <row r="303" spans="1:30" x14ac:dyDescent="0.2">
      <c r="A303" s="187" t="s">
        <v>582</v>
      </c>
      <c r="B303" s="251">
        <v>44.210327040000003</v>
      </c>
      <c r="C303" s="251">
        <v>-88.456432599999999</v>
      </c>
      <c r="D303" s="250">
        <v>6.25</v>
      </c>
      <c r="E303" s="250" t="s">
        <v>284</v>
      </c>
      <c r="F303" s="250" t="s">
        <v>277</v>
      </c>
      <c r="G303" s="250">
        <v>1</v>
      </c>
      <c r="H303" s="250">
        <v>1</v>
      </c>
      <c r="I303" s="250" t="s">
        <v>278</v>
      </c>
      <c r="J303" s="250"/>
      <c r="K303" s="250">
        <v>1</v>
      </c>
      <c r="L303" s="250"/>
      <c r="M303" s="250"/>
      <c r="N303" s="250"/>
      <c r="O303" s="250"/>
      <c r="P303" s="250"/>
      <c r="Q303" s="250"/>
      <c r="R303" s="250"/>
      <c r="S303" s="250"/>
      <c r="T303" s="250"/>
      <c r="U303" s="250"/>
      <c r="V303" s="250"/>
      <c r="W303" s="250"/>
      <c r="X303" s="250"/>
      <c r="Y303" s="250"/>
      <c r="Z303" s="250"/>
      <c r="AA303" s="250"/>
      <c r="AB303" s="250"/>
      <c r="AC303" s="252" t="s">
        <v>583</v>
      </c>
      <c r="AD303" s="193"/>
    </row>
    <row r="304" spans="1:30" x14ac:dyDescent="0.2">
      <c r="A304" s="187" t="s">
        <v>584</v>
      </c>
      <c r="B304" s="251">
        <v>44.211267319999997</v>
      </c>
      <c r="C304" s="251">
        <v>-88.467423190000005</v>
      </c>
      <c r="D304" s="250">
        <v>4.25</v>
      </c>
      <c r="E304" s="250" t="s">
        <v>284</v>
      </c>
      <c r="F304" s="250" t="s">
        <v>277</v>
      </c>
      <c r="G304" s="250">
        <v>3</v>
      </c>
      <c r="H304" s="250">
        <v>5</v>
      </c>
      <c r="I304" s="250"/>
      <c r="J304" s="250"/>
      <c r="K304" s="250">
        <v>3</v>
      </c>
      <c r="L304" s="250"/>
      <c r="M304" s="250"/>
      <c r="N304" s="250">
        <v>3</v>
      </c>
      <c r="O304" s="250">
        <v>1</v>
      </c>
      <c r="P304" s="250">
        <v>1</v>
      </c>
      <c r="Q304" s="250">
        <v>1</v>
      </c>
      <c r="R304" s="250"/>
      <c r="S304" s="250"/>
      <c r="T304" s="250"/>
      <c r="U304" s="250"/>
      <c r="V304" s="250"/>
      <c r="W304" s="250"/>
      <c r="X304" s="250"/>
      <c r="Y304" s="250"/>
      <c r="Z304" s="250"/>
      <c r="AA304" s="250"/>
      <c r="AB304" s="250"/>
      <c r="AC304" s="252"/>
      <c r="AD304" s="193"/>
    </row>
    <row r="305" spans="1:30" x14ac:dyDescent="0.2">
      <c r="A305" s="187" t="s">
        <v>585</v>
      </c>
      <c r="B305" s="251">
        <v>44.211252539999997</v>
      </c>
      <c r="C305" s="251">
        <v>-88.466322059999996</v>
      </c>
      <c r="D305" s="250">
        <v>10</v>
      </c>
      <c r="E305" s="250" t="s">
        <v>284</v>
      </c>
      <c r="F305" s="250" t="s">
        <v>277</v>
      </c>
      <c r="G305" s="250"/>
      <c r="H305" s="250">
        <v>0</v>
      </c>
      <c r="I305" s="250"/>
      <c r="J305" s="250"/>
      <c r="K305" s="250"/>
      <c r="L305" s="250"/>
      <c r="M305" s="250"/>
      <c r="N305" s="250"/>
      <c r="O305" s="250"/>
      <c r="P305" s="250"/>
      <c r="Q305" s="250"/>
      <c r="R305" s="250"/>
      <c r="S305" s="250"/>
      <c r="T305" s="250"/>
      <c r="U305" s="250"/>
      <c r="V305" s="250"/>
      <c r="W305" s="250"/>
      <c r="X305" s="250"/>
      <c r="Y305" s="250"/>
      <c r="Z305" s="250"/>
      <c r="AA305" s="250"/>
      <c r="AB305" s="250"/>
      <c r="AC305" s="252"/>
      <c r="AD305" s="193"/>
    </row>
    <row r="306" spans="1:30" x14ac:dyDescent="0.2">
      <c r="A306" s="187" t="s">
        <v>586</v>
      </c>
      <c r="B306" s="251">
        <v>44.211237750000002</v>
      </c>
      <c r="C306" s="251">
        <v>-88.465220930000001</v>
      </c>
      <c r="D306" s="250">
        <v>11.5</v>
      </c>
      <c r="E306" s="250" t="s">
        <v>284</v>
      </c>
      <c r="F306" s="250" t="s">
        <v>277</v>
      </c>
      <c r="G306" s="250"/>
      <c r="H306" s="250">
        <v>0</v>
      </c>
      <c r="I306" s="250"/>
      <c r="J306" s="250"/>
      <c r="K306" s="250"/>
      <c r="L306" s="250"/>
      <c r="M306" s="250"/>
      <c r="N306" s="250"/>
      <c r="O306" s="250"/>
      <c r="P306" s="250"/>
      <c r="Q306" s="250"/>
      <c r="R306" s="250"/>
      <c r="S306" s="250"/>
      <c r="T306" s="250"/>
      <c r="U306" s="250"/>
      <c r="V306" s="250"/>
      <c r="W306" s="250"/>
      <c r="X306" s="250"/>
      <c r="Y306" s="250"/>
      <c r="Z306" s="250"/>
      <c r="AA306" s="250"/>
      <c r="AB306" s="250"/>
      <c r="AC306" s="252"/>
      <c r="AD306" s="193"/>
    </row>
    <row r="307" spans="1:30" x14ac:dyDescent="0.2">
      <c r="A307" s="187" t="s">
        <v>587</v>
      </c>
      <c r="B307" s="251">
        <v>44.21122295</v>
      </c>
      <c r="C307" s="251">
        <v>-88.464119800000006</v>
      </c>
      <c r="D307" s="250">
        <v>7.5</v>
      </c>
      <c r="E307" s="250" t="s">
        <v>284</v>
      </c>
      <c r="F307" s="250" t="s">
        <v>277</v>
      </c>
      <c r="G307" s="250"/>
      <c r="H307" s="250">
        <v>0</v>
      </c>
      <c r="I307" s="250"/>
      <c r="J307" s="250"/>
      <c r="K307" s="250"/>
      <c r="L307" s="250"/>
      <c r="M307" s="250"/>
      <c r="N307" s="250"/>
      <c r="O307" s="250"/>
      <c r="P307" s="250"/>
      <c r="Q307" s="250"/>
      <c r="R307" s="250"/>
      <c r="S307" s="250"/>
      <c r="T307" s="250"/>
      <c r="U307" s="250"/>
      <c r="V307" s="250"/>
      <c r="W307" s="250"/>
      <c r="X307" s="250"/>
      <c r="Y307" s="250"/>
      <c r="Z307" s="250"/>
      <c r="AA307" s="250"/>
      <c r="AB307" s="250"/>
      <c r="AC307" s="252"/>
      <c r="AD307" s="193"/>
    </row>
    <row r="308" spans="1:30" x14ac:dyDescent="0.2">
      <c r="A308" s="187" t="s">
        <v>588</v>
      </c>
      <c r="B308" s="251">
        <v>44.211208130000003</v>
      </c>
      <c r="C308" s="251">
        <v>-88.463018669999997</v>
      </c>
      <c r="D308" s="250">
        <v>10.5</v>
      </c>
      <c r="E308" s="250" t="s">
        <v>284</v>
      </c>
      <c r="F308" s="250" t="s">
        <v>277</v>
      </c>
      <c r="G308" s="250">
        <v>1</v>
      </c>
      <c r="H308" s="250">
        <v>2</v>
      </c>
      <c r="I308" s="250"/>
      <c r="J308" s="250"/>
      <c r="K308" s="250"/>
      <c r="L308" s="250"/>
      <c r="M308" s="250"/>
      <c r="N308" s="250" t="s">
        <v>278</v>
      </c>
      <c r="O308" s="250">
        <v>1</v>
      </c>
      <c r="P308" s="250"/>
      <c r="Q308" s="250"/>
      <c r="R308" s="250"/>
      <c r="S308" s="250"/>
      <c r="T308" s="250"/>
      <c r="U308" s="250"/>
      <c r="V308" s="250"/>
      <c r="W308" s="250"/>
      <c r="X308" s="250"/>
      <c r="Y308" s="250"/>
      <c r="Z308" s="250"/>
      <c r="AA308" s="250"/>
      <c r="AB308" s="250"/>
      <c r="AC308" s="252"/>
      <c r="AD308" s="193"/>
    </row>
    <row r="309" spans="1:30" x14ac:dyDescent="0.2">
      <c r="A309" s="187" t="s">
        <v>589</v>
      </c>
      <c r="B309" s="251">
        <v>44.211193309999999</v>
      </c>
      <c r="C309" s="251">
        <v>-88.461917540000002</v>
      </c>
      <c r="D309" s="250">
        <v>9.5</v>
      </c>
      <c r="E309" s="250" t="s">
        <v>276</v>
      </c>
      <c r="F309" s="250" t="s">
        <v>277</v>
      </c>
      <c r="G309" s="250"/>
      <c r="H309" s="250">
        <v>0</v>
      </c>
      <c r="I309" s="250"/>
      <c r="J309" s="250"/>
      <c r="K309" s="250"/>
      <c r="L309" s="250"/>
      <c r="M309" s="250"/>
      <c r="N309" s="250"/>
      <c r="O309" s="250"/>
      <c r="P309" s="250"/>
      <c r="Q309" s="250"/>
      <c r="R309" s="250"/>
      <c r="S309" s="250"/>
      <c r="T309" s="250"/>
      <c r="U309" s="250"/>
      <c r="V309" s="250"/>
      <c r="W309" s="250"/>
      <c r="X309" s="250"/>
      <c r="Y309" s="250"/>
      <c r="Z309" s="250"/>
      <c r="AA309" s="250"/>
      <c r="AB309" s="250"/>
      <c r="AC309" s="252"/>
      <c r="AD309" s="193"/>
    </row>
    <row r="310" spans="1:30" x14ac:dyDescent="0.2">
      <c r="A310" s="187" t="s">
        <v>590</v>
      </c>
      <c r="B310" s="251">
        <v>44.211178480000001</v>
      </c>
      <c r="C310" s="251">
        <v>-88.460816410000007</v>
      </c>
      <c r="D310" s="250">
        <v>8</v>
      </c>
      <c r="E310" s="250" t="s">
        <v>276</v>
      </c>
      <c r="F310" s="250" t="s">
        <v>277</v>
      </c>
      <c r="G310" s="250"/>
      <c r="H310" s="250">
        <v>0</v>
      </c>
      <c r="I310" s="250"/>
      <c r="J310" s="250"/>
      <c r="K310" s="250"/>
      <c r="L310" s="250"/>
      <c r="M310" s="250"/>
      <c r="N310" s="250"/>
      <c r="O310" s="250"/>
      <c r="P310" s="250"/>
      <c r="Q310" s="250"/>
      <c r="R310" s="250"/>
      <c r="S310" s="250"/>
      <c r="T310" s="250"/>
      <c r="U310" s="250"/>
      <c r="V310" s="250"/>
      <c r="W310" s="250"/>
      <c r="X310" s="250"/>
      <c r="Y310" s="250"/>
      <c r="Z310" s="250"/>
      <c r="AA310" s="250"/>
      <c r="AB310" s="250"/>
      <c r="AC310" s="252"/>
      <c r="AD310" s="193"/>
    </row>
    <row r="311" spans="1:30" x14ac:dyDescent="0.2">
      <c r="A311" s="187" t="s">
        <v>591</v>
      </c>
      <c r="B311" s="251">
        <v>44.211163630000001</v>
      </c>
      <c r="C311" s="251">
        <v>-88.459715290000005</v>
      </c>
      <c r="D311" s="250">
        <v>7.5</v>
      </c>
      <c r="E311" s="250" t="s">
        <v>284</v>
      </c>
      <c r="F311" s="250" t="s">
        <v>277</v>
      </c>
      <c r="G311" s="250"/>
      <c r="H311" s="250">
        <v>0</v>
      </c>
      <c r="I311" s="250"/>
      <c r="J311" s="250"/>
      <c r="K311" s="250"/>
      <c r="L311" s="250"/>
      <c r="M311" s="250"/>
      <c r="N311" s="250"/>
      <c r="O311" s="250"/>
      <c r="P311" s="250"/>
      <c r="Q311" s="250"/>
      <c r="R311" s="250"/>
      <c r="S311" s="250"/>
      <c r="T311" s="250"/>
      <c r="U311" s="250"/>
      <c r="V311" s="250"/>
      <c r="W311" s="250"/>
      <c r="X311" s="250"/>
      <c r="Y311" s="250"/>
      <c r="Z311" s="250"/>
      <c r="AA311" s="250"/>
      <c r="AB311" s="250"/>
      <c r="AC311" s="252"/>
      <c r="AD311" s="193"/>
    </row>
    <row r="312" spans="1:30" x14ac:dyDescent="0.2">
      <c r="A312" s="187" t="s">
        <v>592</v>
      </c>
      <c r="B312" s="251">
        <v>44.211148780000002</v>
      </c>
      <c r="C312" s="251">
        <v>-88.458614159999996</v>
      </c>
      <c r="D312" s="250">
        <v>7.5</v>
      </c>
      <c r="E312" s="250" t="s">
        <v>293</v>
      </c>
      <c r="F312" s="250" t="s">
        <v>277</v>
      </c>
      <c r="G312" s="250">
        <v>1</v>
      </c>
      <c r="H312" s="250">
        <v>1</v>
      </c>
      <c r="I312" s="250"/>
      <c r="J312" s="250"/>
      <c r="K312" s="250">
        <v>1</v>
      </c>
      <c r="L312" s="250"/>
      <c r="M312" s="250"/>
      <c r="N312" s="250">
        <v>1</v>
      </c>
      <c r="O312" s="250"/>
      <c r="P312" s="250"/>
      <c r="Q312" s="250"/>
      <c r="R312" s="250"/>
      <c r="S312" s="250"/>
      <c r="T312" s="250"/>
      <c r="U312" s="250"/>
      <c r="V312" s="250"/>
      <c r="W312" s="250"/>
      <c r="X312" s="250"/>
      <c r="Y312" s="250"/>
      <c r="Z312" s="250"/>
      <c r="AA312" s="250"/>
      <c r="AB312" s="250"/>
      <c r="AC312" s="252"/>
      <c r="AD312" s="193"/>
    </row>
    <row r="313" spans="1:30" x14ac:dyDescent="0.2">
      <c r="A313" s="187" t="s">
        <v>593</v>
      </c>
      <c r="B313" s="251">
        <v>44.211133910000001</v>
      </c>
      <c r="C313" s="251">
        <v>-88.457513030000001</v>
      </c>
      <c r="D313" s="250">
        <v>7.75</v>
      </c>
      <c r="E313" s="250" t="s">
        <v>284</v>
      </c>
      <c r="F313" s="250" t="s">
        <v>277</v>
      </c>
      <c r="G313" s="250"/>
      <c r="H313" s="250">
        <v>0</v>
      </c>
      <c r="I313" s="250"/>
      <c r="J313" s="250"/>
      <c r="K313" s="250"/>
      <c r="L313" s="250"/>
      <c r="M313" s="250"/>
      <c r="N313" s="250"/>
      <c r="O313" s="250"/>
      <c r="P313" s="250"/>
      <c r="Q313" s="250"/>
      <c r="R313" s="250"/>
      <c r="S313" s="250"/>
      <c r="T313" s="250"/>
      <c r="U313" s="250"/>
      <c r="V313" s="250"/>
      <c r="W313" s="250"/>
      <c r="X313" s="250"/>
      <c r="Y313" s="250"/>
      <c r="Z313" s="250"/>
      <c r="AA313" s="250"/>
      <c r="AB313" s="250"/>
      <c r="AC313" s="252"/>
      <c r="AD313" s="193"/>
    </row>
    <row r="314" spans="1:30" x14ac:dyDescent="0.2">
      <c r="A314" s="187" t="s">
        <v>594</v>
      </c>
      <c r="B314" s="251">
        <v>44.211119029999999</v>
      </c>
      <c r="C314" s="251">
        <v>-88.45641191</v>
      </c>
      <c r="D314" s="250">
        <v>7.5</v>
      </c>
      <c r="E314" s="250" t="s">
        <v>284</v>
      </c>
      <c r="F314" s="250" t="s">
        <v>277</v>
      </c>
      <c r="G314" s="250"/>
      <c r="H314" s="250">
        <v>0</v>
      </c>
      <c r="I314" s="250"/>
      <c r="J314" s="250"/>
      <c r="K314" s="250"/>
      <c r="L314" s="250"/>
      <c r="M314" s="250"/>
      <c r="N314" s="250"/>
      <c r="O314" s="250"/>
      <c r="P314" s="250"/>
      <c r="Q314" s="250"/>
      <c r="R314" s="250"/>
      <c r="S314" s="250"/>
      <c r="T314" s="250"/>
      <c r="U314" s="250"/>
      <c r="V314" s="250"/>
      <c r="W314" s="250"/>
      <c r="X314" s="250"/>
      <c r="Y314" s="250"/>
      <c r="Z314" s="250"/>
      <c r="AA314" s="250"/>
      <c r="AB314" s="250"/>
      <c r="AC314" s="252"/>
      <c r="AD314" s="193"/>
    </row>
    <row r="315" spans="1:30" x14ac:dyDescent="0.2">
      <c r="A315" s="187" t="s">
        <v>595</v>
      </c>
      <c r="B315" s="251">
        <v>44.212059320000002</v>
      </c>
      <c r="C315" s="251">
        <v>-88.467402649999997</v>
      </c>
      <c r="D315" s="250">
        <v>3.75</v>
      </c>
      <c r="E315" s="250" t="s">
        <v>284</v>
      </c>
      <c r="F315" s="250" t="s">
        <v>277</v>
      </c>
      <c r="G315" s="250">
        <v>3</v>
      </c>
      <c r="H315" s="250">
        <v>5</v>
      </c>
      <c r="I315" s="250">
        <v>1</v>
      </c>
      <c r="J315" s="250"/>
      <c r="K315" s="250">
        <v>3</v>
      </c>
      <c r="L315" s="250" t="s">
        <v>278</v>
      </c>
      <c r="M315" s="250" t="s">
        <v>278</v>
      </c>
      <c r="N315" s="250">
        <v>3</v>
      </c>
      <c r="O315" s="250">
        <v>2</v>
      </c>
      <c r="P315" s="250"/>
      <c r="Q315" s="250">
        <v>1</v>
      </c>
      <c r="R315" s="250" t="s">
        <v>278</v>
      </c>
      <c r="S315" s="250"/>
      <c r="T315" s="250"/>
      <c r="U315" s="250"/>
      <c r="V315" s="250"/>
      <c r="W315" s="250"/>
      <c r="X315" s="250"/>
      <c r="Y315" s="250"/>
      <c r="Z315" s="250"/>
      <c r="AA315" s="250"/>
      <c r="AB315" s="250"/>
      <c r="AC315" s="252"/>
      <c r="AD315" s="193"/>
    </row>
    <row r="316" spans="1:30" x14ac:dyDescent="0.2">
      <c r="A316" s="187" t="s">
        <v>596</v>
      </c>
      <c r="B316" s="251">
        <v>44.212044540000001</v>
      </c>
      <c r="C316" s="251">
        <v>-88.4663015</v>
      </c>
      <c r="D316" s="250">
        <v>7.75</v>
      </c>
      <c r="E316" s="250" t="s">
        <v>284</v>
      </c>
      <c r="F316" s="250" t="s">
        <v>277</v>
      </c>
      <c r="G316" s="250"/>
      <c r="H316" s="250">
        <v>0</v>
      </c>
      <c r="I316" s="250"/>
      <c r="J316" s="250"/>
      <c r="K316" s="250"/>
      <c r="L316" s="250"/>
      <c r="M316" s="250"/>
      <c r="N316" s="250"/>
      <c r="O316" s="250"/>
      <c r="P316" s="250"/>
      <c r="Q316" s="250"/>
      <c r="R316" s="250"/>
      <c r="S316" s="250"/>
      <c r="T316" s="250"/>
      <c r="U316" s="250"/>
      <c r="V316" s="250"/>
      <c r="W316" s="250"/>
      <c r="X316" s="250"/>
      <c r="Y316" s="250"/>
      <c r="Z316" s="250"/>
      <c r="AA316" s="250"/>
      <c r="AB316" s="250"/>
      <c r="AC316" s="252"/>
      <c r="AD316" s="193"/>
    </row>
    <row r="317" spans="1:30" x14ac:dyDescent="0.2">
      <c r="A317" s="187" t="s">
        <v>597</v>
      </c>
      <c r="B317" s="251">
        <v>44.212029739999998</v>
      </c>
      <c r="C317" s="251">
        <v>-88.465200359999997</v>
      </c>
      <c r="D317" s="250">
        <v>10.25</v>
      </c>
      <c r="E317" s="250" t="s">
        <v>284</v>
      </c>
      <c r="F317" s="250" t="s">
        <v>277</v>
      </c>
      <c r="G317" s="250"/>
      <c r="H317" s="250">
        <v>0</v>
      </c>
      <c r="I317" s="250" t="s">
        <v>278</v>
      </c>
      <c r="J317" s="250"/>
      <c r="K317" s="250"/>
      <c r="L317" s="250"/>
      <c r="M317" s="250"/>
      <c r="N317" s="250"/>
      <c r="O317" s="250"/>
      <c r="P317" s="250"/>
      <c r="Q317" s="250"/>
      <c r="R317" s="250"/>
      <c r="S317" s="250"/>
      <c r="T317" s="250"/>
      <c r="U317" s="250"/>
      <c r="V317" s="250"/>
      <c r="W317" s="250"/>
      <c r="X317" s="250"/>
      <c r="Y317" s="250"/>
      <c r="Z317" s="250"/>
      <c r="AA317" s="250"/>
      <c r="AB317" s="250"/>
      <c r="AC317" s="252"/>
      <c r="AD317" s="193"/>
    </row>
    <row r="318" spans="1:30" x14ac:dyDescent="0.2">
      <c r="A318" s="187" t="s">
        <v>598</v>
      </c>
      <c r="B318" s="251">
        <v>44.212014940000003</v>
      </c>
      <c r="C318" s="251">
        <v>-88.464099210000001</v>
      </c>
      <c r="D318" s="250">
        <v>10.25</v>
      </c>
      <c r="E318" s="250" t="s">
        <v>284</v>
      </c>
      <c r="F318" s="250" t="s">
        <v>277</v>
      </c>
      <c r="G318" s="250"/>
      <c r="H318" s="250">
        <v>0</v>
      </c>
      <c r="I318" s="250"/>
      <c r="J318" s="250"/>
      <c r="K318" s="250"/>
      <c r="L318" s="250"/>
      <c r="M318" s="250"/>
      <c r="N318" s="250"/>
      <c r="O318" s="250"/>
      <c r="P318" s="250"/>
      <c r="Q318" s="250"/>
      <c r="R318" s="250"/>
      <c r="S318" s="250"/>
      <c r="T318" s="250"/>
      <c r="U318" s="250"/>
      <c r="V318" s="250"/>
      <c r="W318" s="250"/>
      <c r="X318" s="250"/>
      <c r="Y318" s="250"/>
      <c r="Z318" s="250"/>
      <c r="AA318" s="250"/>
      <c r="AB318" s="250"/>
      <c r="AC318" s="252"/>
      <c r="AD318" s="193"/>
    </row>
    <row r="319" spans="1:30" x14ac:dyDescent="0.2">
      <c r="A319" s="187" t="s">
        <v>599</v>
      </c>
      <c r="B319" s="251">
        <v>44.21200013</v>
      </c>
      <c r="C319" s="251">
        <v>-88.462998069999998</v>
      </c>
      <c r="D319" s="250">
        <v>9</v>
      </c>
      <c r="E319" s="250" t="s">
        <v>293</v>
      </c>
      <c r="F319" s="250" t="s">
        <v>277</v>
      </c>
      <c r="G319" s="250"/>
      <c r="H319" s="250">
        <v>0</v>
      </c>
      <c r="I319" s="250"/>
      <c r="J319" s="250"/>
      <c r="K319" s="250"/>
      <c r="L319" s="250"/>
      <c r="M319" s="250"/>
      <c r="N319" s="250" t="s">
        <v>278</v>
      </c>
      <c r="O319" s="250"/>
      <c r="P319" s="250"/>
      <c r="Q319" s="250"/>
      <c r="R319" s="250"/>
      <c r="S319" s="250"/>
      <c r="T319" s="250"/>
      <c r="U319" s="250"/>
      <c r="V319" s="250"/>
      <c r="W319" s="250"/>
      <c r="X319" s="250"/>
      <c r="Y319" s="250"/>
      <c r="Z319" s="250"/>
      <c r="AA319" s="250"/>
      <c r="AB319" s="250"/>
      <c r="AC319" s="252"/>
      <c r="AD319" s="193"/>
    </row>
    <row r="320" spans="1:30" x14ac:dyDescent="0.2">
      <c r="A320" s="187" t="s">
        <v>600</v>
      </c>
      <c r="B320" s="251">
        <v>44.211985300000002</v>
      </c>
      <c r="C320" s="251">
        <v>-88.461896920000001</v>
      </c>
      <c r="D320" s="250">
        <v>11.25</v>
      </c>
      <c r="E320" s="250" t="s">
        <v>284</v>
      </c>
      <c r="F320" s="250" t="s">
        <v>277</v>
      </c>
      <c r="G320" s="250"/>
      <c r="H320" s="250">
        <v>0</v>
      </c>
      <c r="I320" s="250"/>
      <c r="J320" s="250"/>
      <c r="K320" s="250"/>
      <c r="L320" s="250"/>
      <c r="M320" s="250"/>
      <c r="N320" s="250"/>
      <c r="O320" s="250"/>
      <c r="P320" s="250"/>
      <c r="Q320" s="250" t="s">
        <v>278</v>
      </c>
      <c r="R320" s="250"/>
      <c r="S320" s="250"/>
      <c r="T320" s="250"/>
      <c r="U320" s="250"/>
      <c r="V320" s="250"/>
      <c r="W320" s="250"/>
      <c r="X320" s="250"/>
      <c r="Y320" s="250"/>
      <c r="Z320" s="250"/>
      <c r="AA320" s="250"/>
      <c r="AB320" s="250"/>
      <c r="AC320" s="252"/>
      <c r="AD320" s="193"/>
    </row>
    <row r="321" spans="1:30" x14ac:dyDescent="0.2">
      <c r="A321" s="187" t="s">
        <v>601</v>
      </c>
      <c r="B321" s="251">
        <v>44.211970469999997</v>
      </c>
      <c r="C321" s="251">
        <v>-88.460795779999998</v>
      </c>
      <c r="D321" s="250">
        <v>8.5</v>
      </c>
      <c r="E321" s="250" t="s">
        <v>293</v>
      </c>
      <c r="F321" s="250" t="s">
        <v>277</v>
      </c>
      <c r="G321" s="250"/>
      <c r="H321" s="250">
        <v>0</v>
      </c>
      <c r="I321" s="250"/>
      <c r="J321" s="250"/>
      <c r="K321" s="250"/>
      <c r="L321" s="250"/>
      <c r="M321" s="250"/>
      <c r="N321" s="250"/>
      <c r="O321" s="250"/>
      <c r="P321" s="250"/>
      <c r="Q321" s="250"/>
      <c r="R321" s="250"/>
      <c r="S321" s="250"/>
      <c r="T321" s="250"/>
      <c r="U321" s="250"/>
      <c r="V321" s="250"/>
      <c r="W321" s="250"/>
      <c r="X321" s="250"/>
      <c r="Y321" s="250"/>
      <c r="Z321" s="250"/>
      <c r="AA321" s="250"/>
      <c r="AB321" s="250"/>
      <c r="AC321" s="252"/>
      <c r="AD321" s="193"/>
    </row>
    <row r="322" spans="1:30" x14ac:dyDescent="0.2">
      <c r="A322" s="187" t="s">
        <v>602</v>
      </c>
      <c r="B322" s="251">
        <v>44.211955619999998</v>
      </c>
      <c r="C322" s="251">
        <v>-88.459694639999995</v>
      </c>
      <c r="D322" s="250">
        <v>8</v>
      </c>
      <c r="E322" s="250" t="s">
        <v>284</v>
      </c>
      <c r="F322" s="250" t="s">
        <v>277</v>
      </c>
      <c r="G322" s="250"/>
      <c r="H322" s="250">
        <v>0</v>
      </c>
      <c r="I322" s="250"/>
      <c r="J322" s="250"/>
      <c r="K322" s="250"/>
      <c r="L322" s="250"/>
      <c r="M322" s="250"/>
      <c r="N322" s="250"/>
      <c r="O322" s="250"/>
      <c r="P322" s="250"/>
      <c r="Q322" s="250"/>
      <c r="R322" s="250"/>
      <c r="S322" s="250"/>
      <c r="T322" s="250"/>
      <c r="U322" s="250"/>
      <c r="V322" s="250"/>
      <c r="W322" s="250"/>
      <c r="X322" s="250"/>
      <c r="Y322" s="250"/>
      <c r="Z322" s="250"/>
      <c r="AA322" s="250"/>
      <c r="AB322" s="250"/>
      <c r="AC322" s="252"/>
      <c r="AD322" s="193"/>
    </row>
    <row r="323" spans="1:30" x14ac:dyDescent="0.2">
      <c r="A323" s="187" t="s">
        <v>603</v>
      </c>
      <c r="B323" s="251">
        <v>44.211940769999998</v>
      </c>
      <c r="C323" s="251">
        <v>-88.458593500000006</v>
      </c>
      <c r="D323" s="250">
        <v>7.5</v>
      </c>
      <c r="E323" s="250" t="s">
        <v>293</v>
      </c>
      <c r="F323" s="250" t="s">
        <v>277</v>
      </c>
      <c r="G323" s="250"/>
      <c r="H323" s="250">
        <v>0</v>
      </c>
      <c r="I323" s="250"/>
      <c r="J323" s="250"/>
      <c r="K323" s="250"/>
      <c r="L323" s="250"/>
      <c r="M323" s="250"/>
      <c r="N323" s="250"/>
      <c r="O323" s="250"/>
      <c r="P323" s="250"/>
      <c r="Q323" s="250"/>
      <c r="R323" s="250"/>
      <c r="S323" s="250"/>
      <c r="T323" s="250"/>
      <c r="U323" s="250"/>
      <c r="V323" s="250"/>
      <c r="W323" s="250"/>
      <c r="X323" s="250"/>
      <c r="Y323" s="250"/>
      <c r="Z323" s="250"/>
      <c r="AA323" s="250"/>
      <c r="AB323" s="250"/>
      <c r="AC323" s="252"/>
      <c r="AD323" s="193"/>
    </row>
    <row r="324" spans="1:30" x14ac:dyDescent="0.2">
      <c r="A324" s="187" t="s">
        <v>604</v>
      </c>
      <c r="B324" s="251">
        <v>44.211925899999997</v>
      </c>
      <c r="C324" s="251">
        <v>-88.457492360000003</v>
      </c>
      <c r="D324" s="250">
        <v>7.25</v>
      </c>
      <c r="E324" s="250" t="s">
        <v>293</v>
      </c>
      <c r="F324" s="250" t="s">
        <v>277</v>
      </c>
      <c r="G324" s="250"/>
      <c r="H324" s="250">
        <v>0</v>
      </c>
      <c r="I324" s="250"/>
      <c r="J324" s="250"/>
      <c r="K324" s="250"/>
      <c r="L324" s="250"/>
      <c r="M324" s="250"/>
      <c r="N324" s="250"/>
      <c r="O324" s="250"/>
      <c r="P324" s="250"/>
      <c r="Q324" s="250"/>
      <c r="R324" s="250"/>
      <c r="S324" s="250"/>
      <c r="T324" s="250"/>
      <c r="U324" s="250"/>
      <c r="V324" s="250"/>
      <c r="W324" s="250"/>
      <c r="X324" s="250"/>
      <c r="Y324" s="250"/>
      <c r="Z324" s="250"/>
      <c r="AA324" s="250"/>
      <c r="AB324" s="250"/>
      <c r="AC324" s="252"/>
      <c r="AD324" s="193"/>
    </row>
    <row r="325" spans="1:30" x14ac:dyDescent="0.2">
      <c r="A325" s="187" t="s">
        <v>605</v>
      </c>
      <c r="B325" s="251">
        <v>44.211911030000003</v>
      </c>
      <c r="C325" s="251">
        <v>-88.45639122</v>
      </c>
      <c r="D325" s="250">
        <v>7.5</v>
      </c>
      <c r="E325" s="250" t="s">
        <v>276</v>
      </c>
      <c r="F325" s="250" t="s">
        <v>277</v>
      </c>
      <c r="G325" s="250"/>
      <c r="H325" s="250">
        <v>0</v>
      </c>
      <c r="I325" s="250"/>
      <c r="J325" s="250"/>
      <c r="K325" s="250" t="s">
        <v>278</v>
      </c>
      <c r="L325" s="250"/>
      <c r="M325" s="250"/>
      <c r="N325" s="250"/>
      <c r="O325" s="250"/>
      <c r="P325" s="250"/>
      <c r="Q325" s="250"/>
      <c r="R325" s="250"/>
      <c r="S325" s="250"/>
      <c r="T325" s="250"/>
      <c r="U325" s="250"/>
      <c r="V325" s="250"/>
      <c r="W325" s="250"/>
      <c r="X325" s="250"/>
      <c r="Y325" s="250"/>
      <c r="Z325" s="250"/>
      <c r="AA325" s="250"/>
      <c r="AB325" s="250"/>
      <c r="AC325" s="252"/>
      <c r="AD325" s="193"/>
    </row>
    <row r="326" spans="1:30" x14ac:dyDescent="0.2">
      <c r="A326" s="187" t="s">
        <v>606</v>
      </c>
      <c r="B326" s="251">
        <v>44.212851309999998</v>
      </c>
      <c r="C326" s="251">
        <v>-88.467382110000003</v>
      </c>
      <c r="D326" s="250">
        <v>3.5</v>
      </c>
      <c r="E326" s="250" t="s">
        <v>284</v>
      </c>
      <c r="F326" s="250" t="s">
        <v>277</v>
      </c>
      <c r="G326" s="250">
        <v>1</v>
      </c>
      <c r="H326" s="250">
        <v>4</v>
      </c>
      <c r="I326" s="250"/>
      <c r="J326" s="250"/>
      <c r="K326" s="250">
        <v>1</v>
      </c>
      <c r="L326" s="250" t="s">
        <v>278</v>
      </c>
      <c r="M326" s="250" t="s">
        <v>278</v>
      </c>
      <c r="N326" s="250">
        <v>1</v>
      </c>
      <c r="O326" s="250"/>
      <c r="P326" s="250"/>
      <c r="Q326" s="250"/>
      <c r="R326" s="250"/>
      <c r="S326" s="250">
        <v>1</v>
      </c>
      <c r="T326" s="250"/>
      <c r="U326" s="250"/>
      <c r="V326" s="250"/>
      <c r="W326" s="250"/>
      <c r="X326" s="250"/>
      <c r="Y326" s="250"/>
      <c r="Z326" s="250"/>
      <c r="AA326" s="250"/>
      <c r="AB326" s="250"/>
      <c r="AC326" s="252" t="s">
        <v>524</v>
      </c>
      <c r="AD326" s="193"/>
    </row>
    <row r="327" spans="1:30" x14ac:dyDescent="0.2">
      <c r="A327" s="187" t="s">
        <v>607</v>
      </c>
      <c r="B327" s="251">
        <v>44.212836529999997</v>
      </c>
      <c r="C327" s="251">
        <v>-88.466280940000004</v>
      </c>
      <c r="D327" s="250">
        <v>5</v>
      </c>
      <c r="E327" s="250" t="s">
        <v>284</v>
      </c>
      <c r="F327" s="250" t="s">
        <v>277</v>
      </c>
      <c r="G327" s="250">
        <v>3</v>
      </c>
      <c r="H327" s="250">
        <v>5</v>
      </c>
      <c r="I327" s="250">
        <v>2</v>
      </c>
      <c r="J327" s="250"/>
      <c r="K327" s="250">
        <v>3</v>
      </c>
      <c r="L327" s="250"/>
      <c r="M327" s="250"/>
      <c r="N327" s="250">
        <v>1</v>
      </c>
      <c r="O327" s="250"/>
      <c r="P327" s="250"/>
      <c r="Q327" s="250">
        <v>1</v>
      </c>
      <c r="R327" s="250"/>
      <c r="S327" s="250"/>
      <c r="T327" s="250"/>
      <c r="U327" s="250"/>
      <c r="V327" s="250"/>
      <c r="W327" s="250"/>
      <c r="X327" s="250"/>
      <c r="Y327" s="250"/>
      <c r="Z327" s="250"/>
      <c r="AA327" s="250"/>
      <c r="AB327" s="250"/>
      <c r="AC327" s="252"/>
      <c r="AD327" s="193"/>
    </row>
    <row r="328" spans="1:30" x14ac:dyDescent="0.2">
      <c r="A328" s="187" t="s">
        <v>608</v>
      </c>
      <c r="B328" s="251">
        <v>44.212821740000003</v>
      </c>
      <c r="C328" s="251">
        <v>-88.46517978</v>
      </c>
      <c r="D328" s="250">
        <v>9</v>
      </c>
      <c r="E328" s="250" t="s">
        <v>293</v>
      </c>
      <c r="F328" s="250" t="s">
        <v>277</v>
      </c>
      <c r="G328" s="250"/>
      <c r="H328" s="250">
        <v>0</v>
      </c>
      <c r="I328" s="250"/>
      <c r="J328" s="250"/>
      <c r="K328" s="250"/>
      <c r="L328" s="250"/>
      <c r="M328" s="250"/>
      <c r="N328" s="250"/>
      <c r="O328" s="250"/>
      <c r="P328" s="250"/>
      <c r="Q328" s="250"/>
      <c r="R328" s="250"/>
      <c r="S328" s="250"/>
      <c r="T328" s="250"/>
      <c r="U328" s="250"/>
      <c r="V328" s="250"/>
      <c r="W328" s="250"/>
      <c r="X328" s="250"/>
      <c r="Y328" s="250"/>
      <c r="Z328" s="250"/>
      <c r="AA328" s="250"/>
      <c r="AB328" s="250"/>
      <c r="AC328" s="252"/>
      <c r="AD328" s="193"/>
    </row>
    <row r="329" spans="1:30" x14ac:dyDescent="0.2">
      <c r="A329" s="187" t="s">
        <v>609</v>
      </c>
      <c r="B329" s="251">
        <v>44.21280694</v>
      </c>
      <c r="C329" s="251">
        <v>-88.464078619999995</v>
      </c>
      <c r="D329" s="250">
        <v>11</v>
      </c>
      <c r="E329" s="250" t="s">
        <v>284</v>
      </c>
      <c r="F329" s="250" t="s">
        <v>277</v>
      </c>
      <c r="G329" s="250"/>
      <c r="H329" s="250">
        <v>0</v>
      </c>
      <c r="I329" s="250"/>
      <c r="J329" s="250"/>
      <c r="K329" s="250"/>
      <c r="L329" s="250"/>
      <c r="M329" s="250"/>
      <c r="N329" s="250"/>
      <c r="O329" s="250"/>
      <c r="P329" s="250"/>
      <c r="Q329" s="250"/>
      <c r="R329" s="250"/>
      <c r="S329" s="250"/>
      <c r="T329" s="250"/>
      <c r="U329" s="250"/>
      <c r="V329" s="250"/>
      <c r="W329" s="250"/>
      <c r="X329" s="250"/>
      <c r="Y329" s="250"/>
      <c r="Z329" s="250"/>
      <c r="AA329" s="250"/>
      <c r="AB329" s="250"/>
      <c r="AC329" s="252"/>
      <c r="AD329" s="193"/>
    </row>
    <row r="330" spans="1:30" x14ac:dyDescent="0.2">
      <c r="A330" s="187" t="s">
        <v>610</v>
      </c>
      <c r="B330" s="251">
        <v>44.212792120000003</v>
      </c>
      <c r="C330" s="251">
        <v>-88.462977460000005</v>
      </c>
      <c r="D330" s="250">
        <v>8.5</v>
      </c>
      <c r="E330" s="250" t="s">
        <v>276</v>
      </c>
      <c r="F330" s="250" t="s">
        <v>277</v>
      </c>
      <c r="G330" s="250"/>
      <c r="H330" s="250">
        <v>0</v>
      </c>
      <c r="I330" s="250"/>
      <c r="J330" s="250"/>
      <c r="K330" s="250"/>
      <c r="L330" s="250"/>
      <c r="M330" s="250"/>
      <c r="N330" s="250"/>
      <c r="O330" s="250"/>
      <c r="P330" s="250"/>
      <c r="Q330" s="250"/>
      <c r="R330" s="250"/>
      <c r="S330" s="250"/>
      <c r="T330" s="250"/>
      <c r="U330" s="250"/>
      <c r="V330" s="250"/>
      <c r="W330" s="250"/>
      <c r="X330" s="250"/>
      <c r="Y330" s="250"/>
      <c r="Z330" s="250"/>
      <c r="AA330" s="250"/>
      <c r="AB330" s="250"/>
      <c r="AC330" s="252"/>
      <c r="AD330" s="193"/>
    </row>
    <row r="331" spans="1:30" x14ac:dyDescent="0.2">
      <c r="A331" s="187" t="s">
        <v>611</v>
      </c>
      <c r="B331" s="251">
        <v>44.212777299999999</v>
      </c>
      <c r="C331" s="251">
        <v>-88.461876309999994</v>
      </c>
      <c r="D331" s="250">
        <v>11.5</v>
      </c>
      <c r="E331" s="250" t="s">
        <v>284</v>
      </c>
      <c r="F331" s="250" t="s">
        <v>277</v>
      </c>
      <c r="G331" s="250"/>
      <c r="H331" s="250">
        <v>0</v>
      </c>
      <c r="I331" s="250"/>
      <c r="J331" s="250"/>
      <c r="K331" s="250"/>
      <c r="L331" s="250"/>
      <c r="M331" s="250"/>
      <c r="N331" s="250"/>
      <c r="O331" s="250"/>
      <c r="P331" s="250"/>
      <c r="Q331" s="250"/>
      <c r="R331" s="250"/>
      <c r="S331" s="250"/>
      <c r="T331" s="250"/>
      <c r="U331" s="250"/>
      <c r="V331" s="250"/>
      <c r="W331" s="250"/>
      <c r="X331" s="250"/>
      <c r="Y331" s="250"/>
      <c r="Z331" s="250"/>
      <c r="AA331" s="250"/>
      <c r="AB331" s="250"/>
      <c r="AC331" s="252"/>
      <c r="AD331" s="193"/>
    </row>
    <row r="332" spans="1:30" x14ac:dyDescent="0.2">
      <c r="A332" s="187" t="s">
        <v>612</v>
      </c>
      <c r="B332" s="251">
        <v>44.21276246</v>
      </c>
      <c r="C332" s="251">
        <v>-88.460775150000003</v>
      </c>
      <c r="D332" s="250">
        <v>9.5</v>
      </c>
      <c r="E332" s="250" t="s">
        <v>284</v>
      </c>
      <c r="F332" s="250" t="s">
        <v>277</v>
      </c>
      <c r="G332" s="250"/>
      <c r="H332" s="250">
        <v>0</v>
      </c>
      <c r="I332" s="250"/>
      <c r="J332" s="250"/>
      <c r="K332" s="250"/>
      <c r="L332" s="250"/>
      <c r="M332" s="250"/>
      <c r="N332" s="250"/>
      <c r="O332" s="250"/>
      <c r="P332" s="250"/>
      <c r="Q332" s="250"/>
      <c r="R332" s="250"/>
      <c r="S332" s="250"/>
      <c r="T332" s="250"/>
      <c r="U332" s="250"/>
      <c r="V332" s="250"/>
      <c r="W332" s="250"/>
      <c r="X332" s="250"/>
      <c r="Y332" s="250"/>
      <c r="Z332" s="250"/>
      <c r="AA332" s="250"/>
      <c r="AB332" s="250"/>
      <c r="AC332" s="252"/>
      <c r="AD332" s="193"/>
    </row>
    <row r="333" spans="1:30" x14ac:dyDescent="0.2">
      <c r="A333" s="187" t="s">
        <v>613</v>
      </c>
      <c r="B333" s="251">
        <v>44.212747620000002</v>
      </c>
      <c r="C333" s="251">
        <v>-88.459673989999999</v>
      </c>
      <c r="D333" s="250">
        <v>8</v>
      </c>
      <c r="E333" s="250" t="s">
        <v>284</v>
      </c>
      <c r="F333" s="250" t="s">
        <v>277</v>
      </c>
      <c r="G333" s="250"/>
      <c r="H333" s="250">
        <v>0</v>
      </c>
      <c r="I333" s="250"/>
      <c r="J333" s="250"/>
      <c r="K333" s="250"/>
      <c r="L333" s="250"/>
      <c r="M333" s="250"/>
      <c r="N333" s="250"/>
      <c r="O333" s="250"/>
      <c r="P333" s="250"/>
      <c r="Q333" s="250"/>
      <c r="R333" s="250"/>
      <c r="S333" s="250"/>
      <c r="T333" s="250"/>
      <c r="U333" s="250"/>
      <c r="V333" s="250"/>
      <c r="W333" s="250"/>
      <c r="X333" s="250"/>
      <c r="Y333" s="250"/>
      <c r="Z333" s="250"/>
      <c r="AA333" s="250"/>
      <c r="AB333" s="250"/>
      <c r="AC333" s="252"/>
      <c r="AD333" s="193"/>
    </row>
    <row r="334" spans="1:30" x14ac:dyDescent="0.2">
      <c r="A334" s="187" t="s">
        <v>614</v>
      </c>
      <c r="B334" s="251">
        <v>44.212732760000002</v>
      </c>
      <c r="C334" s="251">
        <v>-88.458572840000002</v>
      </c>
      <c r="D334" s="250">
        <v>7.25</v>
      </c>
      <c r="E334" s="250" t="s">
        <v>284</v>
      </c>
      <c r="F334" s="250" t="s">
        <v>277</v>
      </c>
      <c r="G334" s="250">
        <v>1</v>
      </c>
      <c r="H334" s="250">
        <v>3</v>
      </c>
      <c r="I334" s="250"/>
      <c r="J334" s="250"/>
      <c r="K334" s="250">
        <v>1</v>
      </c>
      <c r="L334" s="250"/>
      <c r="M334" s="250"/>
      <c r="N334" s="250"/>
      <c r="O334" s="250"/>
      <c r="P334" s="250"/>
      <c r="Q334" s="250"/>
      <c r="R334" s="250"/>
      <c r="S334" s="250"/>
      <c r="T334" s="250"/>
      <c r="U334" s="250"/>
      <c r="V334" s="250"/>
      <c r="W334" s="250"/>
      <c r="X334" s="250"/>
      <c r="Y334" s="250"/>
      <c r="Z334" s="250"/>
      <c r="AA334" s="250"/>
      <c r="AB334" s="250"/>
      <c r="AC334" s="252" t="s">
        <v>583</v>
      </c>
      <c r="AD334" s="193"/>
    </row>
    <row r="335" spans="1:30" x14ac:dyDescent="0.2">
      <c r="A335" s="187" t="s">
        <v>615</v>
      </c>
      <c r="B335" s="251">
        <v>44.21271789</v>
      </c>
      <c r="C335" s="251">
        <v>-88.457471679999998</v>
      </c>
      <c r="D335" s="250">
        <v>7.5</v>
      </c>
      <c r="E335" s="250" t="s">
        <v>284</v>
      </c>
      <c r="F335" s="250" t="s">
        <v>277</v>
      </c>
      <c r="G335" s="250"/>
      <c r="H335" s="250">
        <v>0</v>
      </c>
      <c r="I335" s="250"/>
      <c r="J335" s="250"/>
      <c r="K335" s="250"/>
      <c r="L335" s="250"/>
      <c r="M335" s="250"/>
      <c r="N335" s="250"/>
      <c r="O335" s="250"/>
      <c r="P335" s="250"/>
      <c r="Q335" s="250"/>
      <c r="R335" s="250"/>
      <c r="S335" s="250"/>
      <c r="T335" s="250"/>
      <c r="U335" s="250"/>
      <c r="V335" s="250"/>
      <c r="W335" s="250"/>
      <c r="X335" s="250"/>
      <c r="Y335" s="250"/>
      <c r="Z335" s="250"/>
      <c r="AA335" s="250"/>
      <c r="AB335" s="250"/>
      <c r="AC335" s="252" t="s">
        <v>583</v>
      </c>
      <c r="AD335" s="193"/>
    </row>
    <row r="336" spans="1:30" x14ac:dyDescent="0.2">
      <c r="A336" s="187" t="s">
        <v>616</v>
      </c>
      <c r="B336" s="251">
        <v>44.212703019999999</v>
      </c>
      <c r="C336" s="251">
        <v>-88.456370530000001</v>
      </c>
      <c r="D336" s="250">
        <v>7.75</v>
      </c>
      <c r="E336" s="250" t="s">
        <v>284</v>
      </c>
      <c r="F336" s="250" t="s">
        <v>277</v>
      </c>
      <c r="G336" s="250"/>
      <c r="H336" s="250">
        <v>0</v>
      </c>
      <c r="I336" s="250"/>
      <c r="J336" s="250"/>
      <c r="K336" s="250"/>
      <c r="L336" s="250"/>
      <c r="M336" s="250"/>
      <c r="N336" s="250"/>
      <c r="O336" s="250"/>
      <c r="P336" s="250"/>
      <c r="Q336" s="250"/>
      <c r="R336" s="250"/>
      <c r="S336" s="250"/>
      <c r="T336" s="250"/>
      <c r="U336" s="250"/>
      <c r="V336" s="250"/>
      <c r="W336" s="250"/>
      <c r="X336" s="250"/>
      <c r="Y336" s="250"/>
      <c r="Z336" s="250"/>
      <c r="AA336" s="250"/>
      <c r="AB336" s="250"/>
      <c r="AC336" s="252"/>
      <c r="AD336" s="193"/>
    </row>
    <row r="337" spans="1:30" x14ac:dyDescent="0.2">
      <c r="A337" s="187" t="s">
        <v>617</v>
      </c>
      <c r="B337" s="251">
        <v>44.213643310000002</v>
      </c>
      <c r="C337" s="251">
        <v>-88.467361560000001</v>
      </c>
      <c r="D337" s="250">
        <v>4</v>
      </c>
      <c r="E337" s="250" t="s">
        <v>284</v>
      </c>
      <c r="F337" s="250" t="s">
        <v>277</v>
      </c>
      <c r="G337" s="250">
        <v>1</v>
      </c>
      <c r="H337" s="250">
        <v>5</v>
      </c>
      <c r="I337" s="250">
        <v>1</v>
      </c>
      <c r="J337" s="250" t="s">
        <v>278</v>
      </c>
      <c r="K337" s="250">
        <v>1</v>
      </c>
      <c r="L337" s="250" t="s">
        <v>278</v>
      </c>
      <c r="M337" s="250" t="s">
        <v>278</v>
      </c>
      <c r="N337" s="250">
        <v>1</v>
      </c>
      <c r="O337" s="250"/>
      <c r="P337" s="250"/>
      <c r="Q337" s="250"/>
      <c r="R337" s="250"/>
      <c r="S337" s="250">
        <v>1</v>
      </c>
      <c r="T337" s="250"/>
      <c r="U337" s="250"/>
      <c r="V337" s="250"/>
      <c r="W337" s="250"/>
      <c r="X337" s="250"/>
      <c r="Y337" s="250"/>
      <c r="Z337" s="250"/>
      <c r="AA337" s="250"/>
      <c r="AB337" s="250"/>
      <c r="AC337" s="252" t="s">
        <v>618</v>
      </c>
      <c r="AD337" s="193"/>
    </row>
    <row r="338" spans="1:30" x14ac:dyDescent="0.2">
      <c r="A338" s="187" t="s">
        <v>619</v>
      </c>
      <c r="B338" s="251">
        <v>44.213628530000001</v>
      </c>
      <c r="C338" s="251">
        <v>-88.466260379999994</v>
      </c>
      <c r="D338" s="250">
        <v>5.5</v>
      </c>
      <c r="E338" s="250" t="s">
        <v>284</v>
      </c>
      <c r="F338" s="250" t="s">
        <v>277</v>
      </c>
      <c r="G338" s="250">
        <v>1</v>
      </c>
      <c r="H338" s="250">
        <v>4</v>
      </c>
      <c r="I338" s="250">
        <v>1</v>
      </c>
      <c r="J338" s="250"/>
      <c r="K338" s="250">
        <v>1</v>
      </c>
      <c r="L338" s="250"/>
      <c r="M338" s="250"/>
      <c r="N338" s="250">
        <v>1</v>
      </c>
      <c r="O338" s="250"/>
      <c r="P338" s="250"/>
      <c r="Q338" s="250"/>
      <c r="R338" s="250"/>
      <c r="S338" s="250"/>
      <c r="T338" s="250"/>
      <c r="U338" s="250"/>
      <c r="V338" s="250"/>
      <c r="W338" s="250"/>
      <c r="X338" s="250"/>
      <c r="Y338" s="250"/>
      <c r="Z338" s="250"/>
      <c r="AA338" s="250"/>
      <c r="AB338" s="250"/>
      <c r="AC338" s="252"/>
      <c r="AD338" s="193"/>
    </row>
    <row r="339" spans="1:30" x14ac:dyDescent="0.2">
      <c r="A339" s="187" t="s">
        <v>620</v>
      </c>
      <c r="B339" s="251">
        <v>44.213613729999999</v>
      </c>
      <c r="C339" s="251">
        <v>-88.465159209999996</v>
      </c>
      <c r="D339" s="250">
        <v>6.5</v>
      </c>
      <c r="E339" s="250" t="s">
        <v>284</v>
      </c>
      <c r="F339" s="250" t="s">
        <v>277</v>
      </c>
      <c r="G339" s="250">
        <v>2</v>
      </c>
      <c r="H339" s="250">
        <v>3</v>
      </c>
      <c r="I339" s="250"/>
      <c r="J339" s="250"/>
      <c r="K339" s="250"/>
      <c r="L339" s="250"/>
      <c r="M339" s="250"/>
      <c r="N339" s="250"/>
      <c r="O339" s="250"/>
      <c r="P339" s="250">
        <v>2</v>
      </c>
      <c r="Q339" s="250">
        <v>1</v>
      </c>
      <c r="R339" s="250"/>
      <c r="S339" s="250"/>
      <c r="T339" s="250"/>
      <c r="U339" s="250"/>
      <c r="V339" s="250"/>
      <c r="W339" s="250"/>
      <c r="X339" s="250"/>
      <c r="Y339" s="250"/>
      <c r="Z339" s="250"/>
      <c r="AA339" s="250"/>
      <c r="AB339" s="250"/>
      <c r="AC339" s="252"/>
      <c r="AD339" s="193"/>
    </row>
    <row r="340" spans="1:30" x14ac:dyDescent="0.2">
      <c r="A340" s="187" t="s">
        <v>621</v>
      </c>
      <c r="B340" s="251">
        <v>44.213598930000003</v>
      </c>
      <c r="C340" s="251">
        <v>-88.464058030000004</v>
      </c>
      <c r="D340" s="250">
        <v>10.5</v>
      </c>
      <c r="E340" s="250" t="s">
        <v>284</v>
      </c>
      <c r="F340" s="250" t="s">
        <v>277</v>
      </c>
      <c r="G340" s="250"/>
      <c r="H340" s="250">
        <v>0</v>
      </c>
      <c r="I340" s="250"/>
      <c r="J340" s="250"/>
      <c r="K340" s="250"/>
      <c r="L340" s="250"/>
      <c r="M340" s="250"/>
      <c r="N340" s="250"/>
      <c r="O340" s="250"/>
      <c r="P340" s="250"/>
      <c r="Q340" s="250"/>
      <c r="R340" s="250"/>
      <c r="S340" s="250"/>
      <c r="T340" s="250"/>
      <c r="U340" s="250"/>
      <c r="V340" s="250"/>
      <c r="W340" s="250"/>
      <c r="X340" s="250"/>
      <c r="Y340" s="250"/>
      <c r="Z340" s="250"/>
      <c r="AA340" s="250"/>
      <c r="AB340" s="250"/>
      <c r="AC340" s="252"/>
      <c r="AD340" s="193"/>
    </row>
    <row r="341" spans="1:30" x14ac:dyDescent="0.2">
      <c r="A341" s="187" t="s">
        <v>622</v>
      </c>
      <c r="B341" s="251">
        <v>44.213584109999999</v>
      </c>
      <c r="C341" s="251">
        <v>-88.462956860000006</v>
      </c>
      <c r="D341" s="250">
        <v>10.5</v>
      </c>
      <c r="E341" s="250" t="s">
        <v>276</v>
      </c>
      <c r="F341" s="250" t="s">
        <v>277</v>
      </c>
      <c r="G341" s="250"/>
      <c r="H341" s="250">
        <v>0</v>
      </c>
      <c r="I341" s="250"/>
      <c r="J341" s="250"/>
      <c r="K341" s="250"/>
      <c r="L341" s="250"/>
      <c r="M341" s="250"/>
      <c r="N341" s="250"/>
      <c r="O341" s="250"/>
      <c r="P341" s="250"/>
      <c r="Q341" s="250"/>
      <c r="R341" s="250"/>
      <c r="S341" s="250"/>
      <c r="T341" s="250"/>
      <c r="U341" s="250"/>
      <c r="V341" s="250"/>
      <c r="W341" s="250"/>
      <c r="X341" s="250"/>
      <c r="Y341" s="250"/>
      <c r="Z341" s="250"/>
      <c r="AA341" s="250"/>
      <c r="AB341" s="250"/>
      <c r="AC341" s="252"/>
      <c r="AD341" s="193"/>
    </row>
    <row r="342" spans="1:30" x14ac:dyDescent="0.2">
      <c r="A342" s="187" t="s">
        <v>623</v>
      </c>
      <c r="B342" s="251">
        <v>44.213569290000002</v>
      </c>
      <c r="C342" s="251">
        <v>-88.461855689999993</v>
      </c>
      <c r="D342" s="250">
        <v>10.25</v>
      </c>
      <c r="E342" s="250" t="s">
        <v>276</v>
      </c>
      <c r="F342" s="250" t="s">
        <v>277</v>
      </c>
      <c r="G342" s="250"/>
      <c r="H342" s="250">
        <v>0</v>
      </c>
      <c r="I342" s="250"/>
      <c r="J342" s="250"/>
      <c r="K342" s="250"/>
      <c r="L342" s="250"/>
      <c r="M342" s="250"/>
      <c r="N342" s="250"/>
      <c r="O342" s="250"/>
      <c r="P342" s="250"/>
      <c r="Q342" s="250"/>
      <c r="R342" s="250"/>
      <c r="S342" s="250"/>
      <c r="T342" s="250"/>
      <c r="U342" s="250"/>
      <c r="V342" s="250"/>
      <c r="W342" s="250"/>
      <c r="X342" s="250"/>
      <c r="Y342" s="250"/>
      <c r="Z342" s="250"/>
      <c r="AA342" s="250"/>
      <c r="AB342" s="250"/>
      <c r="AC342" s="252"/>
      <c r="AD342" s="193"/>
    </row>
    <row r="343" spans="1:30" x14ac:dyDescent="0.2">
      <c r="A343" s="187" t="s">
        <v>624</v>
      </c>
      <c r="B343" s="251">
        <v>44.213554449999997</v>
      </c>
      <c r="C343" s="251">
        <v>-88.460754510000001</v>
      </c>
      <c r="D343" s="250">
        <v>9.25</v>
      </c>
      <c r="E343" s="250" t="s">
        <v>293</v>
      </c>
      <c r="F343" s="250" t="s">
        <v>277</v>
      </c>
      <c r="G343" s="250"/>
      <c r="H343" s="250">
        <v>0</v>
      </c>
      <c r="I343" s="250"/>
      <c r="J343" s="250"/>
      <c r="K343" s="250"/>
      <c r="L343" s="250"/>
      <c r="M343" s="250"/>
      <c r="N343" s="250"/>
      <c r="O343" s="250"/>
      <c r="P343" s="250"/>
      <c r="Q343" s="250"/>
      <c r="R343" s="250"/>
      <c r="S343" s="250"/>
      <c r="T343" s="250"/>
      <c r="U343" s="250"/>
      <c r="V343" s="250"/>
      <c r="W343" s="250"/>
      <c r="X343" s="250"/>
      <c r="Y343" s="250"/>
      <c r="Z343" s="250"/>
      <c r="AA343" s="250"/>
      <c r="AB343" s="250"/>
      <c r="AC343" s="252"/>
      <c r="AD343" s="193"/>
    </row>
    <row r="344" spans="1:30" x14ac:dyDescent="0.2">
      <c r="A344" s="187" t="s">
        <v>625</v>
      </c>
      <c r="B344" s="251">
        <v>44.213539609999998</v>
      </c>
      <c r="C344" s="251">
        <v>-88.459653340000003</v>
      </c>
      <c r="D344" s="250">
        <v>8.5</v>
      </c>
      <c r="E344" s="250" t="s">
        <v>284</v>
      </c>
      <c r="F344" s="250" t="s">
        <v>277</v>
      </c>
      <c r="G344" s="250"/>
      <c r="H344" s="250">
        <v>0</v>
      </c>
      <c r="I344" s="250"/>
      <c r="J344" s="250"/>
      <c r="K344" s="250" t="s">
        <v>278</v>
      </c>
      <c r="L344" s="250"/>
      <c r="M344" s="250"/>
      <c r="N344" s="250"/>
      <c r="O344" s="250"/>
      <c r="P344" s="250"/>
      <c r="Q344" s="250"/>
      <c r="R344" s="250"/>
      <c r="S344" s="250"/>
      <c r="T344" s="250"/>
      <c r="U344" s="250"/>
      <c r="V344" s="250"/>
      <c r="W344" s="250"/>
      <c r="X344" s="250"/>
      <c r="Y344" s="250"/>
      <c r="Z344" s="250"/>
      <c r="AA344" s="250"/>
      <c r="AB344" s="250"/>
      <c r="AC344" s="252" t="s">
        <v>583</v>
      </c>
      <c r="AD344" s="193"/>
    </row>
    <row r="345" spans="1:30" x14ac:dyDescent="0.2">
      <c r="A345" s="187" t="s">
        <v>626</v>
      </c>
      <c r="B345" s="251">
        <v>44.213524749999998</v>
      </c>
      <c r="C345" s="251">
        <v>-88.458552170000004</v>
      </c>
      <c r="D345" s="250">
        <v>7</v>
      </c>
      <c r="E345" s="250" t="s">
        <v>284</v>
      </c>
      <c r="F345" s="250" t="s">
        <v>277</v>
      </c>
      <c r="G345" s="250">
        <v>1</v>
      </c>
      <c r="H345" s="250">
        <v>1</v>
      </c>
      <c r="I345" s="250"/>
      <c r="J345" s="250"/>
      <c r="K345" s="250"/>
      <c r="L345" s="250"/>
      <c r="M345" s="250"/>
      <c r="N345" s="250">
        <v>1</v>
      </c>
      <c r="O345" s="250"/>
      <c r="P345" s="250"/>
      <c r="Q345" s="250" t="s">
        <v>278</v>
      </c>
      <c r="R345" s="250"/>
      <c r="S345" s="250"/>
      <c r="T345" s="250"/>
      <c r="U345" s="250"/>
      <c r="V345" s="250"/>
      <c r="W345" s="250"/>
      <c r="X345" s="250"/>
      <c r="Y345" s="250"/>
      <c r="Z345" s="250"/>
      <c r="AA345" s="250"/>
      <c r="AB345" s="250"/>
      <c r="AC345" s="252" t="s">
        <v>583</v>
      </c>
      <c r="AD345" s="193"/>
    </row>
    <row r="346" spans="1:30" x14ac:dyDescent="0.2">
      <c r="A346" s="187" t="s">
        <v>627</v>
      </c>
      <c r="B346" s="251">
        <v>44.213509889999997</v>
      </c>
      <c r="C346" s="251">
        <v>-88.457451000000006</v>
      </c>
      <c r="D346" s="250">
        <v>7.5</v>
      </c>
      <c r="E346" s="250" t="s">
        <v>284</v>
      </c>
      <c r="F346" s="250" t="s">
        <v>277</v>
      </c>
      <c r="G346" s="250"/>
      <c r="H346" s="250">
        <v>0</v>
      </c>
      <c r="I346" s="250"/>
      <c r="J346" s="250"/>
      <c r="K346" s="250"/>
      <c r="L346" s="250"/>
      <c r="M346" s="250"/>
      <c r="N346" s="250"/>
      <c r="O346" s="250"/>
      <c r="P346" s="250"/>
      <c r="Q346" s="250"/>
      <c r="R346" s="250"/>
      <c r="S346" s="250"/>
      <c r="T346" s="250"/>
      <c r="U346" s="250"/>
      <c r="V346" s="250"/>
      <c r="W346" s="250"/>
      <c r="X346" s="250"/>
      <c r="Y346" s="250"/>
      <c r="Z346" s="250"/>
      <c r="AA346" s="250"/>
      <c r="AB346" s="250"/>
      <c r="AC346" s="252" t="s">
        <v>583</v>
      </c>
      <c r="AD346" s="193"/>
    </row>
    <row r="347" spans="1:30" x14ac:dyDescent="0.2">
      <c r="A347" s="187" t="s">
        <v>628</v>
      </c>
      <c r="B347" s="251">
        <v>44.213495010000003</v>
      </c>
      <c r="C347" s="251">
        <v>-88.456349829999994</v>
      </c>
      <c r="D347" s="250">
        <v>8</v>
      </c>
      <c r="E347" s="250" t="s">
        <v>284</v>
      </c>
      <c r="F347" s="250" t="s">
        <v>277</v>
      </c>
      <c r="G347" s="250"/>
      <c r="H347" s="250">
        <v>0</v>
      </c>
      <c r="I347" s="250"/>
      <c r="J347" s="250"/>
      <c r="K347" s="250"/>
      <c r="L347" s="250"/>
      <c r="M347" s="250"/>
      <c r="N347" s="250"/>
      <c r="O347" s="250"/>
      <c r="P347" s="250"/>
      <c r="Q347" s="250"/>
      <c r="R347" s="250"/>
      <c r="S347" s="250"/>
      <c r="T347" s="250"/>
      <c r="U347" s="250"/>
      <c r="V347" s="250"/>
      <c r="W347" s="250"/>
      <c r="X347" s="250"/>
      <c r="Y347" s="250"/>
      <c r="Z347" s="250"/>
      <c r="AA347" s="250"/>
      <c r="AB347" s="250"/>
      <c r="AC347" s="252" t="s">
        <v>583</v>
      </c>
      <c r="AD347" s="193"/>
    </row>
    <row r="348" spans="1:30" x14ac:dyDescent="0.2">
      <c r="A348" s="187" t="s">
        <v>629</v>
      </c>
      <c r="B348" s="251">
        <v>44.214435299999998</v>
      </c>
      <c r="C348" s="251">
        <v>-88.467341009999998</v>
      </c>
      <c r="D348" s="250">
        <v>3.75</v>
      </c>
      <c r="E348" s="250" t="s">
        <v>284</v>
      </c>
      <c r="F348" s="250" t="s">
        <v>277</v>
      </c>
      <c r="G348" s="250">
        <v>3</v>
      </c>
      <c r="H348" s="250">
        <v>5</v>
      </c>
      <c r="I348" s="250">
        <v>1</v>
      </c>
      <c r="J348" s="250"/>
      <c r="K348" s="250">
        <v>3</v>
      </c>
      <c r="L348" s="250">
        <v>1</v>
      </c>
      <c r="M348" s="250">
        <v>1</v>
      </c>
      <c r="N348" s="250">
        <v>3</v>
      </c>
      <c r="O348" s="250">
        <v>2</v>
      </c>
      <c r="P348" s="250"/>
      <c r="Q348" s="250">
        <v>1</v>
      </c>
      <c r="R348" s="250"/>
      <c r="S348" s="250">
        <v>3</v>
      </c>
      <c r="T348" s="250"/>
      <c r="U348" s="250"/>
      <c r="V348" s="250"/>
      <c r="W348" s="250"/>
      <c r="X348" s="250"/>
      <c r="Y348" s="250"/>
      <c r="Z348" s="250"/>
      <c r="AA348" s="250"/>
      <c r="AB348" s="250">
        <v>1</v>
      </c>
      <c r="AC348" s="252"/>
      <c r="AD348" s="193"/>
    </row>
    <row r="349" spans="1:30" x14ac:dyDescent="0.2">
      <c r="A349" s="187" t="s">
        <v>630</v>
      </c>
      <c r="B349" s="251">
        <v>44.214420519999997</v>
      </c>
      <c r="C349" s="251">
        <v>-88.466239819999998</v>
      </c>
      <c r="D349" s="250">
        <v>5.25</v>
      </c>
      <c r="E349" s="250" t="s">
        <v>284</v>
      </c>
      <c r="F349" s="250" t="s">
        <v>277</v>
      </c>
      <c r="G349" s="250">
        <v>1</v>
      </c>
      <c r="H349" s="250">
        <v>5</v>
      </c>
      <c r="I349" s="250">
        <v>1</v>
      </c>
      <c r="J349" s="250"/>
      <c r="K349" s="250">
        <v>1</v>
      </c>
      <c r="L349" s="250"/>
      <c r="M349" s="250"/>
      <c r="N349" s="250">
        <v>1</v>
      </c>
      <c r="O349" s="250"/>
      <c r="P349" s="250"/>
      <c r="Q349" s="250">
        <v>1</v>
      </c>
      <c r="R349" s="250"/>
      <c r="S349" s="250"/>
      <c r="T349" s="250"/>
      <c r="U349" s="250"/>
      <c r="V349" s="250"/>
      <c r="W349" s="250"/>
      <c r="X349" s="250"/>
      <c r="Y349" s="250"/>
      <c r="Z349" s="250"/>
      <c r="AA349" s="250"/>
      <c r="AB349" s="250"/>
      <c r="AC349" s="252"/>
      <c r="AD349" s="193"/>
    </row>
    <row r="350" spans="1:30" x14ac:dyDescent="0.2">
      <c r="A350" s="187" t="s">
        <v>631</v>
      </c>
      <c r="B350" s="251">
        <v>44.214405730000003</v>
      </c>
      <c r="C350" s="251">
        <v>-88.465138629999998</v>
      </c>
      <c r="D350" s="250">
        <v>6.5</v>
      </c>
      <c r="E350" s="250" t="s">
        <v>284</v>
      </c>
      <c r="F350" s="250" t="s">
        <v>277</v>
      </c>
      <c r="G350" s="250">
        <v>2</v>
      </c>
      <c r="H350" s="250">
        <v>5</v>
      </c>
      <c r="I350" s="250">
        <v>2</v>
      </c>
      <c r="J350" s="250"/>
      <c r="K350" s="250">
        <v>2</v>
      </c>
      <c r="L350" s="250"/>
      <c r="M350" s="250"/>
      <c r="N350" s="250"/>
      <c r="O350" s="250"/>
      <c r="P350" s="250"/>
      <c r="Q350" s="250"/>
      <c r="R350" s="250"/>
      <c r="S350" s="250"/>
      <c r="T350" s="250"/>
      <c r="U350" s="250"/>
      <c r="V350" s="250"/>
      <c r="W350" s="250"/>
      <c r="X350" s="250"/>
      <c r="Y350" s="250"/>
      <c r="Z350" s="250"/>
      <c r="AA350" s="250"/>
      <c r="AB350" s="250"/>
      <c r="AC350" s="252"/>
      <c r="AD350" s="193"/>
    </row>
    <row r="351" spans="1:30" x14ac:dyDescent="0.2">
      <c r="A351" s="187" t="s">
        <v>632</v>
      </c>
      <c r="B351" s="251">
        <v>44.21439092</v>
      </c>
      <c r="C351" s="251">
        <v>-88.464037439999998</v>
      </c>
      <c r="D351" s="250">
        <v>8</v>
      </c>
      <c r="E351" s="250" t="s">
        <v>284</v>
      </c>
      <c r="F351" s="250" t="s">
        <v>277</v>
      </c>
      <c r="G351" s="250"/>
      <c r="H351" s="250">
        <v>0</v>
      </c>
      <c r="I351" s="250"/>
      <c r="J351" s="250"/>
      <c r="K351" s="250"/>
      <c r="L351" s="250"/>
      <c r="M351" s="250"/>
      <c r="N351" s="250"/>
      <c r="O351" s="250"/>
      <c r="P351" s="250"/>
      <c r="Q351" s="250"/>
      <c r="R351" s="250"/>
      <c r="S351" s="250"/>
      <c r="T351" s="250"/>
      <c r="U351" s="250"/>
      <c r="V351" s="250"/>
      <c r="W351" s="250"/>
      <c r="X351" s="250"/>
      <c r="Y351" s="250"/>
      <c r="Z351" s="250"/>
      <c r="AA351" s="250"/>
      <c r="AB351" s="250"/>
      <c r="AC351" s="252"/>
      <c r="AD351" s="193"/>
    </row>
    <row r="352" spans="1:30" x14ac:dyDescent="0.2">
      <c r="A352" s="187" t="s">
        <v>633</v>
      </c>
      <c r="B352" s="251">
        <v>44.214376110000003</v>
      </c>
      <c r="C352" s="251">
        <v>-88.462936249999998</v>
      </c>
      <c r="D352" s="250">
        <v>12</v>
      </c>
      <c r="E352" s="250" t="s">
        <v>276</v>
      </c>
      <c r="F352" s="250" t="s">
        <v>277</v>
      </c>
      <c r="G352" s="250"/>
      <c r="H352" s="250">
        <v>0</v>
      </c>
      <c r="I352" s="250"/>
      <c r="J352" s="250"/>
      <c r="K352" s="250"/>
      <c r="L352" s="250"/>
      <c r="M352" s="250"/>
      <c r="N352" s="250"/>
      <c r="O352" s="250"/>
      <c r="P352" s="250"/>
      <c r="Q352" s="250"/>
      <c r="R352" s="250"/>
      <c r="S352" s="250"/>
      <c r="T352" s="250"/>
      <c r="U352" s="250"/>
      <c r="V352" s="250"/>
      <c r="W352" s="250"/>
      <c r="X352" s="250"/>
      <c r="Y352" s="250"/>
      <c r="Z352" s="250"/>
      <c r="AA352" s="250"/>
      <c r="AB352" s="250"/>
      <c r="AC352" s="252"/>
      <c r="AD352" s="193"/>
    </row>
    <row r="353" spans="1:30" x14ac:dyDescent="0.2">
      <c r="A353" s="187" t="s">
        <v>634</v>
      </c>
      <c r="B353" s="251">
        <v>44.214361279999999</v>
      </c>
      <c r="C353" s="251">
        <v>-88.461835070000006</v>
      </c>
      <c r="D353" s="250">
        <v>11</v>
      </c>
      <c r="E353" s="250" t="s">
        <v>276</v>
      </c>
      <c r="F353" s="250" t="s">
        <v>277</v>
      </c>
      <c r="G353" s="250"/>
      <c r="H353" s="250">
        <v>0</v>
      </c>
      <c r="I353" s="250"/>
      <c r="J353" s="250"/>
      <c r="K353" s="250"/>
      <c r="L353" s="250"/>
      <c r="M353" s="250"/>
      <c r="N353" s="250"/>
      <c r="O353" s="250"/>
      <c r="P353" s="250"/>
      <c r="Q353" s="250"/>
      <c r="R353" s="250"/>
      <c r="S353" s="250"/>
      <c r="T353" s="250"/>
      <c r="U353" s="250"/>
      <c r="V353" s="250"/>
      <c r="W353" s="250"/>
      <c r="X353" s="250"/>
      <c r="Y353" s="250"/>
      <c r="Z353" s="250"/>
      <c r="AA353" s="250"/>
      <c r="AB353" s="250"/>
      <c r="AC353" s="252"/>
      <c r="AD353" s="193"/>
    </row>
    <row r="354" spans="1:30" x14ac:dyDescent="0.2">
      <c r="A354" s="187" t="s">
        <v>635</v>
      </c>
      <c r="B354" s="251">
        <v>44.214346450000001</v>
      </c>
      <c r="C354" s="251">
        <v>-88.460733880000006</v>
      </c>
      <c r="D354" s="250">
        <v>9.5</v>
      </c>
      <c r="E354" s="250" t="s">
        <v>284</v>
      </c>
      <c r="F354" s="250" t="s">
        <v>277</v>
      </c>
      <c r="G354" s="250"/>
      <c r="H354" s="250">
        <v>0</v>
      </c>
      <c r="I354" s="250"/>
      <c r="J354" s="250"/>
      <c r="K354" s="250"/>
      <c r="L354" s="250"/>
      <c r="M354" s="250"/>
      <c r="N354" s="250"/>
      <c r="O354" s="250"/>
      <c r="P354" s="250"/>
      <c r="Q354" s="250"/>
      <c r="R354" s="250"/>
      <c r="S354" s="250"/>
      <c r="T354" s="250"/>
      <c r="U354" s="250"/>
      <c r="V354" s="250"/>
      <c r="W354" s="250"/>
      <c r="X354" s="250"/>
      <c r="Y354" s="250"/>
      <c r="Z354" s="250"/>
      <c r="AA354" s="250"/>
      <c r="AB354" s="250"/>
      <c r="AC354" s="252"/>
      <c r="AD354" s="193"/>
    </row>
    <row r="355" spans="1:30" x14ac:dyDescent="0.2">
      <c r="A355" s="187" t="s">
        <v>636</v>
      </c>
      <c r="B355" s="251">
        <v>44.214331600000001</v>
      </c>
      <c r="C355" s="251">
        <v>-88.459632690000007</v>
      </c>
      <c r="D355" s="250">
        <v>9</v>
      </c>
      <c r="E355" s="250" t="s">
        <v>276</v>
      </c>
      <c r="F355" s="250" t="s">
        <v>277</v>
      </c>
      <c r="G355" s="250"/>
      <c r="H355" s="250">
        <v>0</v>
      </c>
      <c r="I355" s="250"/>
      <c r="J355" s="250"/>
      <c r="K355" s="250"/>
      <c r="L355" s="250"/>
      <c r="M355" s="250"/>
      <c r="N355" s="250"/>
      <c r="O355" s="250"/>
      <c r="P355" s="250"/>
      <c r="Q355" s="250"/>
      <c r="R355" s="250"/>
      <c r="S355" s="250"/>
      <c r="T355" s="250"/>
      <c r="U355" s="250"/>
      <c r="V355" s="250"/>
      <c r="W355" s="250"/>
      <c r="X355" s="250"/>
      <c r="Y355" s="250"/>
      <c r="Z355" s="250"/>
      <c r="AA355" s="250"/>
      <c r="AB355" s="250"/>
      <c r="AC355" s="252"/>
      <c r="AD355" s="193"/>
    </row>
    <row r="356" spans="1:30" x14ac:dyDescent="0.2">
      <c r="A356" s="187" t="s">
        <v>637</v>
      </c>
      <c r="B356" s="251">
        <v>44.214316740000001</v>
      </c>
      <c r="C356" s="251">
        <v>-88.45853151</v>
      </c>
      <c r="D356" s="250">
        <v>7</v>
      </c>
      <c r="E356" s="250" t="s">
        <v>293</v>
      </c>
      <c r="F356" s="250" t="s">
        <v>277</v>
      </c>
      <c r="G356" s="250"/>
      <c r="H356" s="250">
        <v>0</v>
      </c>
      <c r="I356" s="250"/>
      <c r="J356" s="250"/>
      <c r="K356" s="250"/>
      <c r="L356" s="250"/>
      <c r="M356" s="250"/>
      <c r="N356" s="250"/>
      <c r="O356" s="250"/>
      <c r="P356" s="250"/>
      <c r="Q356" s="250" t="s">
        <v>278</v>
      </c>
      <c r="R356" s="250"/>
      <c r="S356" s="250"/>
      <c r="T356" s="250"/>
      <c r="U356" s="250"/>
      <c r="V356" s="250"/>
      <c r="W356" s="250"/>
      <c r="X356" s="250"/>
      <c r="Y356" s="250"/>
      <c r="Z356" s="250"/>
      <c r="AA356" s="250"/>
      <c r="AB356" s="250"/>
      <c r="AC356" s="252"/>
      <c r="AD356" s="193"/>
    </row>
    <row r="357" spans="1:30" x14ac:dyDescent="0.2">
      <c r="A357" s="187" t="s">
        <v>638</v>
      </c>
      <c r="B357" s="251">
        <v>44.214301880000001</v>
      </c>
      <c r="C357" s="251">
        <v>-88.45743032</v>
      </c>
      <c r="D357" s="250">
        <v>7</v>
      </c>
      <c r="E357" s="250" t="s">
        <v>276</v>
      </c>
      <c r="F357" s="250" t="s">
        <v>277</v>
      </c>
      <c r="G357" s="250"/>
      <c r="H357" s="250">
        <v>0</v>
      </c>
      <c r="I357" s="250"/>
      <c r="J357" s="250"/>
      <c r="K357" s="250"/>
      <c r="L357" s="250"/>
      <c r="M357" s="250"/>
      <c r="N357" s="250"/>
      <c r="O357" s="250"/>
      <c r="P357" s="250"/>
      <c r="Q357" s="250"/>
      <c r="R357" s="250"/>
      <c r="S357" s="250"/>
      <c r="T357" s="250"/>
      <c r="U357" s="250"/>
      <c r="V357" s="250"/>
      <c r="W357" s="250"/>
      <c r="X357" s="250"/>
      <c r="Y357" s="250"/>
      <c r="Z357" s="250"/>
      <c r="AA357" s="250"/>
      <c r="AB357" s="250"/>
      <c r="AC357" s="252"/>
      <c r="AD357" s="193"/>
    </row>
    <row r="358" spans="1:30" x14ac:dyDescent="0.2">
      <c r="A358" s="187" t="s">
        <v>639</v>
      </c>
      <c r="B358" s="251">
        <v>44.214286999999999</v>
      </c>
      <c r="C358" s="251">
        <v>-88.456329139999994</v>
      </c>
      <c r="D358" s="250">
        <v>8</v>
      </c>
      <c r="E358" s="250" t="s">
        <v>276</v>
      </c>
      <c r="F358" s="250" t="s">
        <v>277</v>
      </c>
      <c r="G358" s="250"/>
      <c r="H358" s="250">
        <v>0</v>
      </c>
      <c r="I358" s="250"/>
      <c r="J358" s="250"/>
      <c r="K358" s="250"/>
      <c r="L358" s="250"/>
      <c r="M358" s="250"/>
      <c r="N358" s="250"/>
      <c r="O358" s="250"/>
      <c r="P358" s="250"/>
      <c r="Q358" s="250"/>
      <c r="R358" s="250"/>
      <c r="S358" s="250"/>
      <c r="T358" s="250"/>
      <c r="U358" s="250"/>
      <c r="V358" s="250"/>
      <c r="W358" s="250"/>
      <c r="X358" s="250"/>
      <c r="Y358" s="250"/>
      <c r="Z358" s="250"/>
      <c r="AA358" s="250"/>
      <c r="AB358" s="250"/>
      <c r="AC358" s="252"/>
      <c r="AD358" s="193"/>
    </row>
    <row r="359" spans="1:30" x14ac:dyDescent="0.2">
      <c r="A359" s="187" t="s">
        <v>640</v>
      </c>
      <c r="B359" s="251">
        <v>44.215212510000001</v>
      </c>
      <c r="C359" s="251">
        <v>-88.466219260000003</v>
      </c>
      <c r="D359" s="250">
        <v>4</v>
      </c>
      <c r="E359" s="250" t="s">
        <v>284</v>
      </c>
      <c r="F359" s="250" t="s">
        <v>277</v>
      </c>
      <c r="G359" s="250">
        <v>1</v>
      </c>
      <c r="H359" s="250">
        <v>5</v>
      </c>
      <c r="I359" s="250">
        <v>1</v>
      </c>
      <c r="J359" s="250">
        <v>1</v>
      </c>
      <c r="K359" s="250">
        <v>1</v>
      </c>
      <c r="L359" s="250"/>
      <c r="M359" s="250" t="s">
        <v>278</v>
      </c>
      <c r="N359" s="250">
        <v>1</v>
      </c>
      <c r="O359" s="250"/>
      <c r="P359" s="250"/>
      <c r="Q359" s="250" t="s">
        <v>278</v>
      </c>
      <c r="R359" s="250" t="s">
        <v>278</v>
      </c>
      <c r="S359" s="250"/>
      <c r="T359" s="250"/>
      <c r="U359" s="250"/>
      <c r="V359" s="250"/>
      <c r="W359" s="250"/>
      <c r="X359" s="250"/>
      <c r="Y359" s="250"/>
      <c r="Z359" s="250"/>
      <c r="AA359" s="250"/>
      <c r="AB359" s="250"/>
      <c r="AC359" s="252"/>
      <c r="AD359" s="193"/>
    </row>
    <row r="360" spans="1:30" x14ac:dyDescent="0.2">
      <c r="A360" s="187" t="s">
        <v>641</v>
      </c>
      <c r="B360" s="251">
        <v>44.215197719999999</v>
      </c>
      <c r="C360" s="251">
        <v>-88.465118059999995</v>
      </c>
      <c r="D360" s="250">
        <v>5</v>
      </c>
      <c r="E360" s="250" t="s">
        <v>284</v>
      </c>
      <c r="F360" s="250" t="s">
        <v>277</v>
      </c>
      <c r="G360" s="250">
        <v>3</v>
      </c>
      <c r="H360" s="250">
        <v>5</v>
      </c>
      <c r="I360" s="250" t="s">
        <v>278</v>
      </c>
      <c r="J360" s="250"/>
      <c r="K360" s="250">
        <v>3</v>
      </c>
      <c r="L360" s="250"/>
      <c r="M360" s="250"/>
      <c r="N360" s="250">
        <v>3</v>
      </c>
      <c r="O360" s="250"/>
      <c r="P360" s="250"/>
      <c r="Q360" s="250">
        <v>1</v>
      </c>
      <c r="R360" s="250"/>
      <c r="S360" s="250"/>
      <c r="T360" s="250"/>
      <c r="U360" s="250"/>
      <c r="V360" s="250"/>
      <c r="W360" s="250"/>
      <c r="X360" s="250"/>
      <c r="Y360" s="250"/>
      <c r="Z360" s="250"/>
      <c r="AA360" s="250"/>
      <c r="AB360" s="250"/>
      <c r="AC360" s="252"/>
      <c r="AD360" s="193"/>
    </row>
    <row r="361" spans="1:30" x14ac:dyDescent="0.2">
      <c r="A361" s="187" t="s">
        <v>642</v>
      </c>
      <c r="B361" s="251">
        <v>44.215182919999997</v>
      </c>
      <c r="C361" s="251">
        <v>-88.464016849999993</v>
      </c>
      <c r="D361" s="250">
        <v>6.5</v>
      </c>
      <c r="E361" s="250" t="s">
        <v>284</v>
      </c>
      <c r="F361" s="250" t="s">
        <v>277</v>
      </c>
      <c r="G361" s="250">
        <v>1</v>
      </c>
      <c r="H361" s="250">
        <v>3</v>
      </c>
      <c r="I361" s="250">
        <v>1</v>
      </c>
      <c r="J361" s="250"/>
      <c r="K361" s="250"/>
      <c r="L361" s="250"/>
      <c r="M361" s="250"/>
      <c r="N361" s="250"/>
      <c r="O361" s="250"/>
      <c r="P361" s="250"/>
      <c r="Q361" s="250"/>
      <c r="R361" s="250"/>
      <c r="S361" s="250"/>
      <c r="T361" s="250"/>
      <c r="U361" s="250"/>
      <c r="V361" s="250"/>
      <c r="W361" s="250"/>
      <c r="X361" s="250"/>
      <c r="Y361" s="250"/>
      <c r="Z361" s="250"/>
      <c r="AA361" s="250"/>
      <c r="AB361" s="250"/>
      <c r="AC361" s="252"/>
      <c r="AD361" s="193"/>
    </row>
    <row r="362" spans="1:30" x14ac:dyDescent="0.2">
      <c r="A362" s="187" t="s">
        <v>643</v>
      </c>
      <c r="B362" s="251">
        <v>44.2151681</v>
      </c>
      <c r="C362" s="251">
        <v>-88.462915649999999</v>
      </c>
      <c r="D362" s="250">
        <v>12</v>
      </c>
      <c r="E362" s="250" t="s">
        <v>276</v>
      </c>
      <c r="F362" s="250" t="s">
        <v>277</v>
      </c>
      <c r="G362" s="250"/>
      <c r="H362" s="250">
        <v>0</v>
      </c>
      <c r="I362" s="250"/>
      <c r="J362" s="250"/>
      <c r="K362" s="250"/>
      <c r="L362" s="250"/>
      <c r="M362" s="250"/>
      <c r="N362" s="250"/>
      <c r="O362" s="250"/>
      <c r="P362" s="250"/>
      <c r="Q362" s="250"/>
      <c r="R362" s="250"/>
      <c r="S362" s="250"/>
      <c r="T362" s="250"/>
      <c r="U362" s="250"/>
      <c r="V362" s="250"/>
      <c r="W362" s="250"/>
      <c r="X362" s="250"/>
      <c r="Y362" s="250"/>
      <c r="Z362" s="250"/>
      <c r="AA362" s="250"/>
      <c r="AB362" s="250"/>
      <c r="AC362" s="252"/>
      <c r="AD362" s="193"/>
    </row>
    <row r="363" spans="1:30" x14ac:dyDescent="0.2">
      <c r="A363" s="187" t="s">
        <v>644</v>
      </c>
      <c r="B363" s="251">
        <v>44.215153280000003</v>
      </c>
      <c r="C363" s="251">
        <v>-88.461814450000006</v>
      </c>
      <c r="D363" s="250">
        <v>11.5</v>
      </c>
      <c r="E363" s="250" t="s">
        <v>284</v>
      </c>
      <c r="F363" s="250" t="s">
        <v>277</v>
      </c>
      <c r="G363" s="250"/>
      <c r="H363" s="250">
        <v>0</v>
      </c>
      <c r="I363" s="250"/>
      <c r="J363" s="250"/>
      <c r="K363" s="250"/>
      <c r="L363" s="250"/>
      <c r="M363" s="250"/>
      <c r="N363" s="250"/>
      <c r="O363" s="250"/>
      <c r="P363" s="250"/>
      <c r="Q363" s="250"/>
      <c r="R363" s="250"/>
      <c r="S363" s="250"/>
      <c r="T363" s="250"/>
      <c r="U363" s="250"/>
      <c r="V363" s="250"/>
      <c r="W363" s="250"/>
      <c r="X363" s="250"/>
      <c r="Y363" s="250"/>
      <c r="Z363" s="250"/>
      <c r="AA363" s="250"/>
      <c r="AB363" s="250"/>
      <c r="AC363" s="252"/>
      <c r="AD363" s="193"/>
    </row>
    <row r="364" spans="1:30" x14ac:dyDescent="0.2">
      <c r="A364" s="187" t="s">
        <v>645</v>
      </c>
      <c r="B364" s="251">
        <v>44.215138439999997</v>
      </c>
      <c r="C364" s="251">
        <v>-88.460713240000004</v>
      </c>
      <c r="D364" s="250">
        <v>10.25</v>
      </c>
      <c r="E364" s="250" t="s">
        <v>284</v>
      </c>
      <c r="F364" s="250" t="s">
        <v>277</v>
      </c>
      <c r="G364" s="250">
        <v>1</v>
      </c>
      <c r="H364" s="250">
        <v>0</v>
      </c>
      <c r="I364" s="250"/>
      <c r="J364" s="250"/>
      <c r="K364" s="250"/>
      <c r="L364" s="250"/>
      <c r="M364" s="250"/>
      <c r="N364" s="250"/>
      <c r="O364" s="250"/>
      <c r="P364" s="250"/>
      <c r="Q364" s="250">
        <v>1</v>
      </c>
      <c r="R364" s="250"/>
      <c r="S364" s="250"/>
      <c r="T364" s="250"/>
      <c r="U364" s="250"/>
      <c r="V364" s="250"/>
      <c r="W364" s="250"/>
      <c r="X364" s="250"/>
      <c r="Y364" s="250"/>
      <c r="Z364" s="250"/>
      <c r="AA364" s="250"/>
      <c r="AB364" s="250"/>
      <c r="AC364" s="252"/>
      <c r="AD364" s="193"/>
    </row>
    <row r="365" spans="1:30" x14ac:dyDescent="0.2">
      <c r="A365" s="187" t="s">
        <v>646</v>
      </c>
      <c r="B365" s="251">
        <v>44.215123589999997</v>
      </c>
      <c r="C365" s="251">
        <v>-88.459612039999996</v>
      </c>
      <c r="D365" s="250">
        <v>10</v>
      </c>
      <c r="E365" s="250" t="s">
        <v>284</v>
      </c>
      <c r="F365" s="250" t="s">
        <v>277</v>
      </c>
      <c r="G365" s="250">
        <v>1</v>
      </c>
      <c r="H365" s="250">
        <v>1</v>
      </c>
      <c r="I365" s="250"/>
      <c r="J365" s="250"/>
      <c r="K365" s="250"/>
      <c r="L365" s="250"/>
      <c r="M365" s="250"/>
      <c r="N365" s="250">
        <v>1</v>
      </c>
      <c r="O365" s="250"/>
      <c r="P365" s="250"/>
      <c r="Q365" s="250"/>
      <c r="R365" s="250"/>
      <c r="S365" s="250"/>
      <c r="T365" s="250"/>
      <c r="U365" s="250"/>
      <c r="V365" s="250"/>
      <c r="W365" s="250"/>
      <c r="X365" s="250"/>
      <c r="Y365" s="250"/>
      <c r="Z365" s="250"/>
      <c r="AA365" s="250"/>
      <c r="AB365" s="250"/>
      <c r="AC365" s="252"/>
      <c r="AD365" s="193"/>
    </row>
    <row r="366" spans="1:30" x14ac:dyDescent="0.2">
      <c r="A366" s="187" t="s">
        <v>647</v>
      </c>
      <c r="B366" s="251">
        <v>44.215108739999998</v>
      </c>
      <c r="C366" s="251">
        <v>-88.458510840000002</v>
      </c>
      <c r="D366" s="250">
        <v>7</v>
      </c>
      <c r="E366" s="250" t="s">
        <v>284</v>
      </c>
      <c r="F366" s="250" t="s">
        <v>277</v>
      </c>
      <c r="G366" s="250"/>
      <c r="H366" s="250">
        <v>0</v>
      </c>
      <c r="I366" s="250"/>
      <c r="J366" s="250"/>
      <c r="K366" s="250"/>
      <c r="L366" s="250"/>
      <c r="M366" s="250"/>
      <c r="N366" s="250"/>
      <c r="O366" s="250"/>
      <c r="P366" s="250"/>
      <c r="Q366" s="250"/>
      <c r="R366" s="250"/>
      <c r="S366" s="250"/>
      <c r="T366" s="250"/>
      <c r="U366" s="250"/>
      <c r="V366" s="250"/>
      <c r="W366" s="250"/>
      <c r="X366" s="250"/>
      <c r="Y366" s="250"/>
      <c r="Z366" s="250"/>
      <c r="AA366" s="250"/>
      <c r="AB366" s="250"/>
      <c r="AC366" s="252" t="s">
        <v>583</v>
      </c>
      <c r="AD366" s="193"/>
    </row>
    <row r="367" spans="1:30" x14ac:dyDescent="0.2">
      <c r="A367" s="187" t="s">
        <v>648</v>
      </c>
      <c r="B367" s="251">
        <v>44.215093869999997</v>
      </c>
      <c r="C367" s="251">
        <v>-88.457409639999995</v>
      </c>
      <c r="D367" s="250">
        <v>7</v>
      </c>
      <c r="E367" s="250" t="s">
        <v>284</v>
      </c>
      <c r="F367" s="250" t="s">
        <v>277</v>
      </c>
      <c r="G367" s="250"/>
      <c r="H367" s="250">
        <v>0</v>
      </c>
      <c r="I367" s="250"/>
      <c r="J367" s="250"/>
      <c r="K367" s="250"/>
      <c r="L367" s="250"/>
      <c r="M367" s="250"/>
      <c r="N367" s="250"/>
      <c r="O367" s="250"/>
      <c r="P367" s="250"/>
      <c r="Q367" s="250" t="s">
        <v>278</v>
      </c>
      <c r="R367" s="250"/>
      <c r="S367" s="250"/>
      <c r="T367" s="250"/>
      <c r="U367" s="250"/>
      <c r="V367" s="250"/>
      <c r="W367" s="250"/>
      <c r="X367" s="250"/>
      <c r="Y367" s="250"/>
      <c r="Z367" s="250"/>
      <c r="AA367" s="250"/>
      <c r="AB367" s="250"/>
      <c r="AC367" s="252" t="s">
        <v>583</v>
      </c>
      <c r="AD367" s="193"/>
    </row>
    <row r="368" spans="1:30" x14ac:dyDescent="0.2">
      <c r="A368" s="187" t="s">
        <v>649</v>
      </c>
      <c r="B368" s="251">
        <v>44.215078990000002</v>
      </c>
      <c r="C368" s="251">
        <v>-88.456308449999995</v>
      </c>
      <c r="D368" s="250">
        <v>7.75</v>
      </c>
      <c r="E368" s="250" t="s">
        <v>276</v>
      </c>
      <c r="F368" s="250" t="s">
        <v>277</v>
      </c>
      <c r="G368" s="250"/>
      <c r="H368" s="250">
        <v>0</v>
      </c>
      <c r="I368" s="250"/>
      <c r="J368" s="250"/>
      <c r="K368" s="250"/>
      <c r="L368" s="250"/>
      <c r="M368" s="250"/>
      <c r="N368" s="250"/>
      <c r="O368" s="250"/>
      <c r="P368" s="250"/>
      <c r="Q368" s="250"/>
      <c r="R368" s="250"/>
      <c r="S368" s="250"/>
      <c r="T368" s="250"/>
      <c r="U368" s="250"/>
      <c r="V368" s="250"/>
      <c r="W368" s="250"/>
      <c r="X368" s="250"/>
      <c r="Y368" s="250"/>
      <c r="Z368" s="250"/>
      <c r="AA368" s="250"/>
      <c r="AB368" s="250"/>
      <c r="AC368" s="252"/>
      <c r="AD368" s="193"/>
    </row>
    <row r="369" spans="1:30" x14ac:dyDescent="0.2">
      <c r="A369" s="187" t="s">
        <v>650</v>
      </c>
      <c r="B369" s="251">
        <v>44.216004509999998</v>
      </c>
      <c r="C369" s="251">
        <v>-88.466198700000007</v>
      </c>
      <c r="D369" s="250">
        <v>3</v>
      </c>
      <c r="E369" s="250" t="s">
        <v>284</v>
      </c>
      <c r="F369" s="250" t="s">
        <v>277</v>
      </c>
      <c r="G369" s="250">
        <v>2</v>
      </c>
      <c r="H369" s="250">
        <v>5</v>
      </c>
      <c r="I369" s="250">
        <v>1</v>
      </c>
      <c r="J369" s="250"/>
      <c r="K369" s="250">
        <v>2</v>
      </c>
      <c r="L369" s="250"/>
      <c r="M369" s="250" t="s">
        <v>278</v>
      </c>
      <c r="N369" s="250">
        <v>2</v>
      </c>
      <c r="O369" s="250" t="s">
        <v>278</v>
      </c>
      <c r="P369" s="250"/>
      <c r="Q369" s="250">
        <v>1</v>
      </c>
      <c r="R369" s="250" t="s">
        <v>278</v>
      </c>
      <c r="S369" s="250">
        <v>2</v>
      </c>
      <c r="T369" s="250"/>
      <c r="U369" s="250"/>
      <c r="V369" s="250"/>
      <c r="W369" s="250"/>
      <c r="X369" s="250"/>
      <c r="Y369" s="250"/>
      <c r="Z369" s="250"/>
      <c r="AA369" s="250"/>
      <c r="AB369" s="250"/>
      <c r="AC369" s="252"/>
      <c r="AD369" s="193"/>
    </row>
    <row r="370" spans="1:30" x14ac:dyDescent="0.2">
      <c r="A370" s="187" t="s">
        <v>651</v>
      </c>
      <c r="B370" s="251">
        <v>44.215989720000003</v>
      </c>
      <c r="C370" s="251">
        <v>-88.465097479999997</v>
      </c>
      <c r="D370" s="250">
        <v>5.5</v>
      </c>
      <c r="E370" s="250" t="s">
        <v>284</v>
      </c>
      <c r="F370" s="250" t="s">
        <v>277</v>
      </c>
      <c r="G370" s="250">
        <v>1</v>
      </c>
      <c r="H370" s="250">
        <v>5</v>
      </c>
      <c r="I370" s="250" t="s">
        <v>278</v>
      </c>
      <c r="J370" s="250">
        <v>1</v>
      </c>
      <c r="K370" s="250">
        <v>1</v>
      </c>
      <c r="L370" s="250"/>
      <c r="M370" s="250"/>
      <c r="N370" s="250">
        <v>1</v>
      </c>
      <c r="O370" s="250"/>
      <c r="P370" s="250"/>
      <c r="Q370" s="250"/>
      <c r="R370" s="250" t="s">
        <v>278</v>
      </c>
      <c r="S370" s="250"/>
      <c r="T370" s="250"/>
      <c r="U370" s="250"/>
      <c r="V370" s="250"/>
      <c r="W370" s="250"/>
      <c r="X370" s="250"/>
      <c r="Y370" s="250"/>
      <c r="Z370" s="250"/>
      <c r="AA370" s="250"/>
      <c r="AB370" s="250"/>
      <c r="AC370" s="252"/>
      <c r="AD370" s="193"/>
    </row>
    <row r="371" spans="1:30" x14ac:dyDescent="0.2">
      <c r="A371" s="187" t="s">
        <v>652</v>
      </c>
      <c r="B371" s="251">
        <v>44.21597491</v>
      </c>
      <c r="C371" s="251">
        <v>-88.463996260000002</v>
      </c>
      <c r="D371" s="250">
        <v>6.5</v>
      </c>
      <c r="E371" s="250" t="s">
        <v>284</v>
      </c>
      <c r="F371" s="250" t="s">
        <v>277</v>
      </c>
      <c r="G371" s="250">
        <v>3</v>
      </c>
      <c r="H371" s="250">
        <v>5</v>
      </c>
      <c r="I371" s="250">
        <v>1</v>
      </c>
      <c r="J371" s="250"/>
      <c r="K371" s="250">
        <v>3</v>
      </c>
      <c r="L371" s="250"/>
      <c r="M371" s="250">
        <v>1</v>
      </c>
      <c r="N371" s="250">
        <v>3</v>
      </c>
      <c r="O371" s="250"/>
      <c r="P371" s="250">
        <v>1</v>
      </c>
      <c r="Q371" s="250">
        <v>1</v>
      </c>
      <c r="R371" s="250"/>
      <c r="S371" s="250"/>
      <c r="T371" s="250"/>
      <c r="U371" s="250"/>
      <c r="V371" s="250"/>
      <c r="W371" s="250"/>
      <c r="X371" s="250"/>
      <c r="Y371" s="250"/>
      <c r="Z371" s="250"/>
      <c r="AA371" s="250"/>
      <c r="AB371" s="250"/>
      <c r="AC371" s="252"/>
      <c r="AD371" s="193"/>
    </row>
    <row r="372" spans="1:30" x14ac:dyDescent="0.2">
      <c r="A372" s="187" t="s">
        <v>653</v>
      </c>
      <c r="B372" s="251">
        <v>44.215960099999997</v>
      </c>
      <c r="C372" s="251">
        <v>-88.462895040000006</v>
      </c>
      <c r="D372" s="250">
        <v>10.5</v>
      </c>
      <c r="E372" s="250" t="s">
        <v>276</v>
      </c>
      <c r="F372" s="250" t="s">
        <v>277</v>
      </c>
      <c r="G372" s="250">
        <v>1</v>
      </c>
      <c r="H372" s="250">
        <v>1</v>
      </c>
      <c r="I372" s="250"/>
      <c r="J372" s="250"/>
      <c r="K372" s="250"/>
      <c r="L372" s="250"/>
      <c r="M372" s="250"/>
      <c r="N372" s="250">
        <v>1</v>
      </c>
      <c r="O372" s="250"/>
      <c r="P372" s="250"/>
      <c r="Q372" s="250"/>
      <c r="R372" s="250"/>
      <c r="S372" s="250"/>
      <c r="T372" s="250"/>
      <c r="U372" s="250"/>
      <c r="V372" s="250"/>
      <c r="W372" s="250"/>
      <c r="X372" s="250"/>
      <c r="Y372" s="250"/>
      <c r="Z372" s="250"/>
      <c r="AA372" s="250"/>
      <c r="AB372" s="250"/>
      <c r="AC372" s="252"/>
      <c r="AD372" s="193"/>
    </row>
    <row r="373" spans="1:30" x14ac:dyDescent="0.2">
      <c r="A373" s="187" t="s">
        <v>654</v>
      </c>
      <c r="B373" s="251">
        <v>44.215945269999999</v>
      </c>
      <c r="C373" s="251">
        <v>-88.461793819999997</v>
      </c>
      <c r="D373" s="250">
        <v>12.5</v>
      </c>
      <c r="E373" s="250" t="s">
        <v>276</v>
      </c>
      <c r="F373" s="250" t="s">
        <v>277</v>
      </c>
      <c r="G373" s="250"/>
      <c r="H373" s="250">
        <v>0</v>
      </c>
      <c r="I373" s="250"/>
      <c r="J373" s="250"/>
      <c r="K373" s="250"/>
      <c r="L373" s="250"/>
      <c r="M373" s="250"/>
      <c r="N373" s="250"/>
      <c r="O373" s="250"/>
      <c r="P373" s="250"/>
      <c r="Q373" s="250"/>
      <c r="R373" s="250"/>
      <c r="S373" s="250"/>
      <c r="T373" s="250"/>
      <c r="U373" s="250"/>
      <c r="V373" s="250"/>
      <c r="W373" s="250"/>
      <c r="X373" s="250"/>
      <c r="Y373" s="250"/>
      <c r="Z373" s="250"/>
      <c r="AA373" s="250"/>
      <c r="AB373" s="250"/>
      <c r="AC373" s="252"/>
      <c r="AD373" s="193"/>
    </row>
    <row r="374" spans="1:30" x14ac:dyDescent="0.2">
      <c r="A374" s="187" t="s">
        <v>655</v>
      </c>
      <c r="B374" s="251">
        <v>44.21593043</v>
      </c>
      <c r="C374" s="251">
        <v>-88.460692609999995</v>
      </c>
      <c r="D374" s="250">
        <v>10.75</v>
      </c>
      <c r="E374" s="250" t="s">
        <v>293</v>
      </c>
      <c r="F374" s="250" t="s">
        <v>277</v>
      </c>
      <c r="G374" s="250"/>
      <c r="H374" s="250">
        <v>0</v>
      </c>
      <c r="I374" s="250"/>
      <c r="J374" s="250"/>
      <c r="K374" s="250"/>
      <c r="L374" s="250"/>
      <c r="M374" s="250"/>
      <c r="N374" s="250"/>
      <c r="O374" s="250"/>
      <c r="P374" s="250"/>
      <c r="Q374" s="250"/>
      <c r="R374" s="250"/>
      <c r="S374" s="250"/>
      <c r="T374" s="250"/>
      <c r="U374" s="250"/>
      <c r="V374" s="250"/>
      <c r="W374" s="250"/>
      <c r="X374" s="250"/>
      <c r="Y374" s="250"/>
      <c r="Z374" s="250"/>
      <c r="AA374" s="250"/>
      <c r="AB374" s="250"/>
      <c r="AC374" s="252"/>
      <c r="AD374" s="193"/>
    </row>
    <row r="375" spans="1:30" x14ac:dyDescent="0.2">
      <c r="A375" s="187" t="s">
        <v>656</v>
      </c>
      <c r="B375" s="251">
        <v>44.215915590000002</v>
      </c>
      <c r="C375" s="251">
        <v>-88.45959139</v>
      </c>
      <c r="D375" s="250">
        <v>9.25</v>
      </c>
      <c r="E375" s="250" t="s">
        <v>284</v>
      </c>
      <c r="F375" s="250" t="s">
        <v>277</v>
      </c>
      <c r="G375" s="250"/>
      <c r="H375" s="250">
        <v>0</v>
      </c>
      <c r="I375" s="250"/>
      <c r="J375" s="250"/>
      <c r="K375" s="250"/>
      <c r="L375" s="250"/>
      <c r="M375" s="250"/>
      <c r="N375" s="250"/>
      <c r="O375" s="250"/>
      <c r="P375" s="250"/>
      <c r="Q375" s="250"/>
      <c r="R375" s="250"/>
      <c r="S375" s="250"/>
      <c r="T375" s="250"/>
      <c r="U375" s="250"/>
      <c r="V375" s="250"/>
      <c r="W375" s="250"/>
      <c r="X375" s="250"/>
      <c r="Y375" s="250"/>
      <c r="Z375" s="250"/>
      <c r="AA375" s="250"/>
      <c r="AB375" s="250"/>
      <c r="AC375" s="252"/>
      <c r="AD375" s="193"/>
    </row>
    <row r="376" spans="1:30" x14ac:dyDescent="0.2">
      <c r="A376" s="187" t="s">
        <v>657</v>
      </c>
      <c r="B376" s="251">
        <v>44.215900730000001</v>
      </c>
      <c r="C376" s="251">
        <v>-88.458490179999998</v>
      </c>
      <c r="D376" s="250">
        <v>7</v>
      </c>
      <c r="E376" s="250" t="s">
        <v>293</v>
      </c>
      <c r="F376" s="250" t="s">
        <v>277</v>
      </c>
      <c r="G376" s="250">
        <v>2</v>
      </c>
      <c r="H376" s="250">
        <v>5</v>
      </c>
      <c r="I376" s="250"/>
      <c r="J376" s="250"/>
      <c r="K376" s="250">
        <v>2</v>
      </c>
      <c r="L376" s="250"/>
      <c r="M376" s="250"/>
      <c r="N376" s="250">
        <v>1</v>
      </c>
      <c r="O376" s="250"/>
      <c r="P376" s="250"/>
      <c r="Q376" s="250">
        <v>1</v>
      </c>
      <c r="R376" s="250"/>
      <c r="S376" s="250"/>
      <c r="T376" s="250"/>
      <c r="U376" s="250"/>
      <c r="V376" s="250"/>
      <c r="W376" s="250"/>
      <c r="X376" s="250"/>
      <c r="Y376" s="250"/>
      <c r="Z376" s="250"/>
      <c r="AA376" s="250"/>
      <c r="AB376" s="250"/>
      <c r="AC376" s="252"/>
      <c r="AD376" s="193"/>
    </row>
    <row r="377" spans="1:30" x14ac:dyDescent="0.2">
      <c r="A377" s="187" t="s">
        <v>658</v>
      </c>
      <c r="B377" s="251">
        <v>44.21588586</v>
      </c>
      <c r="C377" s="251">
        <v>-88.457388960000003</v>
      </c>
      <c r="D377" s="250">
        <v>7</v>
      </c>
      <c r="E377" s="250" t="s">
        <v>276</v>
      </c>
      <c r="F377" s="250" t="s">
        <v>277</v>
      </c>
      <c r="G377" s="250"/>
      <c r="H377" s="250">
        <v>0</v>
      </c>
      <c r="I377" s="250"/>
      <c r="J377" s="250"/>
      <c r="K377" s="250"/>
      <c r="L377" s="250"/>
      <c r="M377" s="250"/>
      <c r="N377" s="250"/>
      <c r="O377" s="250"/>
      <c r="P377" s="250"/>
      <c r="Q377" s="250"/>
      <c r="R377" s="250"/>
      <c r="S377" s="250"/>
      <c r="T377" s="250"/>
      <c r="U377" s="250"/>
      <c r="V377" s="250"/>
      <c r="W377" s="250"/>
      <c r="X377" s="250"/>
      <c r="Y377" s="250"/>
      <c r="Z377" s="250"/>
      <c r="AA377" s="250"/>
      <c r="AB377" s="250"/>
      <c r="AC377" s="252" t="s">
        <v>583</v>
      </c>
      <c r="AD377" s="193"/>
    </row>
    <row r="378" spans="1:30" x14ac:dyDescent="0.2">
      <c r="A378" s="187" t="s">
        <v>659</v>
      </c>
      <c r="B378" s="251">
        <v>44.215870979999998</v>
      </c>
      <c r="C378" s="251">
        <v>-88.456287750000001</v>
      </c>
      <c r="D378" s="250">
        <v>7.5</v>
      </c>
      <c r="E378" s="250" t="s">
        <v>276</v>
      </c>
      <c r="F378" s="250" t="s">
        <v>277</v>
      </c>
      <c r="G378" s="250"/>
      <c r="H378" s="250">
        <v>0</v>
      </c>
      <c r="I378" s="250"/>
      <c r="J378" s="250"/>
      <c r="K378" s="250"/>
      <c r="L378" s="250"/>
      <c r="M378" s="250"/>
      <c r="N378" s="250"/>
      <c r="O378" s="250"/>
      <c r="P378" s="250"/>
      <c r="Q378" s="250"/>
      <c r="R378" s="250"/>
      <c r="S378" s="250"/>
      <c r="T378" s="250"/>
      <c r="U378" s="250"/>
      <c r="V378" s="250"/>
      <c r="W378" s="250"/>
      <c r="X378" s="250"/>
      <c r="Y378" s="250"/>
      <c r="Z378" s="250"/>
      <c r="AA378" s="250"/>
      <c r="AB378" s="250"/>
      <c r="AC378" s="252"/>
      <c r="AD378" s="193"/>
    </row>
    <row r="379" spans="1:30" x14ac:dyDescent="0.2">
      <c r="A379" s="187" t="s">
        <v>660</v>
      </c>
      <c r="B379" s="251">
        <v>44.215856090000003</v>
      </c>
      <c r="C379" s="251">
        <v>-88.45518654</v>
      </c>
      <c r="D379" s="250">
        <v>6</v>
      </c>
      <c r="E379" s="250" t="s">
        <v>284</v>
      </c>
      <c r="F379" s="250" t="s">
        <v>277</v>
      </c>
      <c r="G379" s="250">
        <v>3</v>
      </c>
      <c r="H379" s="250">
        <v>5</v>
      </c>
      <c r="I379" s="250">
        <v>1</v>
      </c>
      <c r="J379" s="250"/>
      <c r="K379" s="250">
        <v>3</v>
      </c>
      <c r="L379" s="250"/>
      <c r="M379" s="250"/>
      <c r="N379" s="250">
        <v>2</v>
      </c>
      <c r="O379" s="250"/>
      <c r="P379" s="250"/>
      <c r="Q379" s="250"/>
      <c r="R379" s="250"/>
      <c r="S379" s="250"/>
      <c r="T379" s="250"/>
      <c r="U379" s="250"/>
      <c r="V379" s="250"/>
      <c r="W379" s="250"/>
      <c r="X379" s="250"/>
      <c r="Y379" s="250"/>
      <c r="Z379" s="250"/>
      <c r="AA379" s="250"/>
      <c r="AB379" s="250"/>
      <c r="AC379" s="252"/>
      <c r="AD379" s="193"/>
    </row>
    <row r="380" spans="1:30" x14ac:dyDescent="0.2">
      <c r="A380" s="187" t="s">
        <v>661</v>
      </c>
      <c r="B380" s="251">
        <v>44.216796500000001</v>
      </c>
      <c r="C380" s="251">
        <v>-88.466178139999997</v>
      </c>
      <c r="D380" s="250">
        <v>3.5</v>
      </c>
      <c r="E380" s="250" t="s">
        <v>284</v>
      </c>
      <c r="F380" s="250" t="s">
        <v>277</v>
      </c>
      <c r="G380" s="250">
        <v>3</v>
      </c>
      <c r="H380" s="250">
        <v>5</v>
      </c>
      <c r="I380" s="250">
        <v>2</v>
      </c>
      <c r="J380" s="250">
        <v>1</v>
      </c>
      <c r="K380" s="250">
        <v>2</v>
      </c>
      <c r="L380" s="250" t="s">
        <v>278</v>
      </c>
      <c r="M380" s="250">
        <v>1</v>
      </c>
      <c r="N380" s="250">
        <v>1</v>
      </c>
      <c r="O380" s="250"/>
      <c r="P380" s="250"/>
      <c r="Q380" s="250">
        <v>3</v>
      </c>
      <c r="R380" s="250"/>
      <c r="S380" s="250">
        <v>1</v>
      </c>
      <c r="T380" s="250"/>
      <c r="U380" s="250"/>
      <c r="V380" s="250"/>
      <c r="W380" s="250"/>
      <c r="X380" s="250"/>
      <c r="Y380" s="250"/>
      <c r="Z380" s="250"/>
      <c r="AA380" s="250"/>
      <c r="AB380" s="250"/>
      <c r="AC380" s="252" t="s">
        <v>662</v>
      </c>
      <c r="AD380" s="193"/>
    </row>
    <row r="381" spans="1:30" x14ac:dyDescent="0.2">
      <c r="A381" s="187" t="s">
        <v>663</v>
      </c>
      <c r="B381" s="251">
        <v>44.216781709999999</v>
      </c>
      <c r="C381" s="251">
        <v>-88.4650769</v>
      </c>
      <c r="D381" s="250">
        <v>5.25</v>
      </c>
      <c r="E381" s="250" t="s">
        <v>284</v>
      </c>
      <c r="F381" s="250" t="s">
        <v>277</v>
      </c>
      <c r="G381" s="250">
        <v>3</v>
      </c>
      <c r="H381" s="250">
        <v>5</v>
      </c>
      <c r="I381" s="250">
        <v>1</v>
      </c>
      <c r="J381" s="250"/>
      <c r="K381" s="250">
        <v>2</v>
      </c>
      <c r="L381" s="250"/>
      <c r="M381" s="250"/>
      <c r="N381" s="250">
        <v>3</v>
      </c>
      <c r="O381" s="250"/>
      <c r="P381" s="250"/>
      <c r="Q381" s="250">
        <v>1</v>
      </c>
      <c r="R381" s="250"/>
      <c r="S381" s="250"/>
      <c r="T381" s="250"/>
      <c r="U381" s="250"/>
      <c r="V381" s="250"/>
      <c r="W381" s="250"/>
      <c r="X381" s="250"/>
      <c r="Y381" s="250"/>
      <c r="Z381" s="250"/>
      <c r="AA381" s="250"/>
      <c r="AB381" s="250"/>
      <c r="AC381" s="252"/>
      <c r="AD381" s="193"/>
    </row>
    <row r="382" spans="1:30" x14ac:dyDescent="0.2">
      <c r="A382" s="187" t="s">
        <v>664</v>
      </c>
      <c r="B382" s="251">
        <v>44.216766900000003</v>
      </c>
      <c r="C382" s="251">
        <v>-88.463975669999996</v>
      </c>
      <c r="D382" s="250">
        <v>6.75</v>
      </c>
      <c r="E382" s="250" t="s">
        <v>284</v>
      </c>
      <c r="F382" s="250" t="s">
        <v>277</v>
      </c>
      <c r="G382" s="250">
        <v>2</v>
      </c>
      <c r="H382" s="250">
        <v>5</v>
      </c>
      <c r="I382" s="250">
        <v>2</v>
      </c>
      <c r="J382" s="250">
        <v>1</v>
      </c>
      <c r="K382" s="250">
        <v>2</v>
      </c>
      <c r="L382" s="250"/>
      <c r="M382" s="250"/>
      <c r="N382" s="250"/>
      <c r="O382" s="250"/>
      <c r="P382" s="250"/>
      <c r="Q382" s="250"/>
      <c r="R382" s="250"/>
      <c r="S382" s="250"/>
      <c r="T382" s="250"/>
      <c r="U382" s="250"/>
      <c r="V382" s="250"/>
      <c r="W382" s="250"/>
      <c r="X382" s="250"/>
      <c r="Y382" s="250"/>
      <c r="Z382" s="250"/>
      <c r="AA382" s="250"/>
      <c r="AB382" s="250"/>
      <c r="AC382" s="252"/>
      <c r="AD382" s="193"/>
    </row>
    <row r="383" spans="1:30" x14ac:dyDescent="0.2">
      <c r="A383" s="187" t="s">
        <v>665</v>
      </c>
      <c r="B383" s="251">
        <v>44.21675209</v>
      </c>
      <c r="C383" s="251">
        <v>-88.462874429999999</v>
      </c>
      <c r="D383" s="250">
        <v>10</v>
      </c>
      <c r="E383" s="250" t="s">
        <v>284</v>
      </c>
      <c r="F383" s="250" t="s">
        <v>277</v>
      </c>
      <c r="G383" s="250"/>
      <c r="H383" s="250">
        <v>0</v>
      </c>
      <c r="I383" s="250"/>
      <c r="J383" s="250"/>
      <c r="K383" s="250"/>
      <c r="L383" s="250"/>
      <c r="M383" s="250"/>
      <c r="N383" s="250"/>
      <c r="O383" s="250"/>
      <c r="P383" s="250"/>
      <c r="Q383" s="250"/>
      <c r="R383" s="250"/>
      <c r="S383" s="250"/>
      <c r="T383" s="250"/>
      <c r="U383" s="250"/>
      <c r="V383" s="250"/>
      <c r="W383" s="250"/>
      <c r="X383" s="250"/>
      <c r="Y383" s="250"/>
      <c r="Z383" s="250"/>
      <c r="AA383" s="250"/>
      <c r="AB383" s="250"/>
      <c r="AC383" s="252"/>
      <c r="AD383" s="193"/>
    </row>
    <row r="384" spans="1:30" x14ac:dyDescent="0.2">
      <c r="A384" s="187" t="s">
        <v>666</v>
      </c>
      <c r="B384" s="251">
        <v>44.216737260000002</v>
      </c>
      <c r="C384" s="251">
        <v>-88.461773199999996</v>
      </c>
      <c r="D384" s="250">
        <v>12.5</v>
      </c>
      <c r="E384" s="250" t="s">
        <v>276</v>
      </c>
      <c r="F384" s="250" t="s">
        <v>277</v>
      </c>
      <c r="G384" s="250"/>
      <c r="H384" s="250">
        <v>0</v>
      </c>
      <c r="I384" s="250"/>
      <c r="J384" s="250"/>
      <c r="K384" s="250"/>
      <c r="L384" s="250"/>
      <c r="M384" s="250"/>
      <c r="N384" s="250"/>
      <c r="O384" s="250"/>
      <c r="P384" s="250"/>
      <c r="Q384" s="250"/>
      <c r="R384" s="250"/>
      <c r="S384" s="250"/>
      <c r="T384" s="250"/>
      <c r="U384" s="250"/>
      <c r="V384" s="250"/>
      <c r="W384" s="250"/>
      <c r="X384" s="250"/>
      <c r="Y384" s="250"/>
      <c r="Z384" s="250"/>
      <c r="AA384" s="250"/>
      <c r="AB384" s="250"/>
      <c r="AC384" s="252"/>
      <c r="AD384" s="193"/>
    </row>
    <row r="385" spans="1:30" x14ac:dyDescent="0.2">
      <c r="A385" s="187" t="s">
        <v>667</v>
      </c>
      <c r="B385" s="251">
        <v>44.216722420000004</v>
      </c>
      <c r="C385" s="251">
        <v>-88.460671970000007</v>
      </c>
      <c r="D385" s="250">
        <v>11.75</v>
      </c>
      <c r="E385" s="250" t="s">
        <v>284</v>
      </c>
      <c r="F385" s="250" t="s">
        <v>277</v>
      </c>
      <c r="G385" s="250"/>
      <c r="H385" s="250">
        <v>0</v>
      </c>
      <c r="I385" s="250"/>
      <c r="J385" s="250"/>
      <c r="K385" s="250"/>
      <c r="L385" s="250"/>
      <c r="M385" s="250"/>
      <c r="N385" s="250"/>
      <c r="O385" s="250"/>
      <c r="P385" s="250"/>
      <c r="Q385" s="250"/>
      <c r="R385" s="250"/>
      <c r="S385" s="250"/>
      <c r="T385" s="250"/>
      <c r="U385" s="250"/>
      <c r="V385" s="250"/>
      <c r="W385" s="250"/>
      <c r="X385" s="250"/>
      <c r="Y385" s="250"/>
      <c r="Z385" s="250"/>
      <c r="AA385" s="250"/>
      <c r="AB385" s="250"/>
      <c r="AC385" s="252"/>
      <c r="AD385" s="193"/>
    </row>
    <row r="386" spans="1:30" x14ac:dyDescent="0.2">
      <c r="A386" s="187" t="s">
        <v>668</v>
      </c>
      <c r="B386" s="251">
        <v>44.216707579999998</v>
      </c>
      <c r="C386" s="251">
        <v>-88.459570740000004</v>
      </c>
      <c r="D386" s="250">
        <v>10.25</v>
      </c>
      <c r="E386" s="250" t="s">
        <v>284</v>
      </c>
      <c r="F386" s="250" t="s">
        <v>277</v>
      </c>
      <c r="G386" s="250"/>
      <c r="H386" s="250">
        <v>0</v>
      </c>
      <c r="I386" s="250"/>
      <c r="J386" s="250"/>
      <c r="K386" s="250"/>
      <c r="L386" s="250"/>
      <c r="M386" s="250"/>
      <c r="N386" s="250"/>
      <c r="O386" s="250"/>
      <c r="P386" s="250"/>
      <c r="Q386" s="250"/>
      <c r="R386" s="250"/>
      <c r="S386" s="250"/>
      <c r="T386" s="250"/>
      <c r="U386" s="250"/>
      <c r="V386" s="250"/>
      <c r="W386" s="250"/>
      <c r="X386" s="250"/>
      <c r="Y386" s="250"/>
      <c r="Z386" s="250"/>
      <c r="AA386" s="250"/>
      <c r="AB386" s="250"/>
      <c r="AC386" s="252"/>
      <c r="AD386" s="193"/>
    </row>
    <row r="387" spans="1:30" x14ac:dyDescent="0.2">
      <c r="A387" s="187" t="s">
        <v>669</v>
      </c>
      <c r="B387" s="251">
        <v>44.216692719999998</v>
      </c>
      <c r="C387" s="251">
        <v>-88.45846951</v>
      </c>
      <c r="D387" s="250">
        <v>7</v>
      </c>
      <c r="E387" s="250" t="s">
        <v>276</v>
      </c>
      <c r="F387" s="250" t="s">
        <v>277</v>
      </c>
      <c r="G387" s="250"/>
      <c r="H387" s="250">
        <v>0</v>
      </c>
      <c r="I387" s="250"/>
      <c r="J387" s="250"/>
      <c r="K387" s="250"/>
      <c r="L387" s="250"/>
      <c r="M387" s="250"/>
      <c r="N387" s="250"/>
      <c r="O387" s="250"/>
      <c r="P387" s="250"/>
      <c r="Q387" s="250"/>
      <c r="R387" s="250"/>
      <c r="S387" s="250"/>
      <c r="T387" s="250"/>
      <c r="U387" s="250"/>
      <c r="V387" s="250"/>
      <c r="W387" s="250"/>
      <c r="X387" s="250"/>
      <c r="Y387" s="250"/>
      <c r="Z387" s="250"/>
      <c r="AA387" s="250"/>
      <c r="AB387" s="250"/>
      <c r="AC387" s="252"/>
      <c r="AD387" s="193"/>
    </row>
    <row r="388" spans="1:30" x14ac:dyDescent="0.2">
      <c r="A388" s="187" t="s">
        <v>670</v>
      </c>
      <c r="B388" s="251">
        <v>44.216677850000004</v>
      </c>
      <c r="C388" s="251">
        <v>-88.457368279999997</v>
      </c>
      <c r="D388" s="250">
        <v>6.5</v>
      </c>
      <c r="E388" s="250" t="s">
        <v>276</v>
      </c>
      <c r="F388" s="250" t="s">
        <v>277</v>
      </c>
      <c r="G388" s="250">
        <v>1</v>
      </c>
      <c r="H388" s="250">
        <v>5</v>
      </c>
      <c r="I388" s="250"/>
      <c r="J388" s="250"/>
      <c r="K388" s="250"/>
      <c r="L388" s="250"/>
      <c r="M388" s="250"/>
      <c r="N388" s="250"/>
      <c r="O388" s="250"/>
      <c r="P388" s="250"/>
      <c r="Q388" s="250"/>
      <c r="R388" s="250"/>
      <c r="S388" s="250"/>
      <c r="T388" s="250"/>
      <c r="U388" s="250"/>
      <c r="V388" s="250"/>
      <c r="W388" s="250"/>
      <c r="X388" s="250"/>
      <c r="Y388" s="250"/>
      <c r="Z388" s="250"/>
      <c r="AA388" s="250"/>
      <c r="AB388" s="250"/>
      <c r="AC388" s="252"/>
      <c r="AD388" s="193"/>
    </row>
    <row r="389" spans="1:30" x14ac:dyDescent="0.2">
      <c r="A389" s="187" t="s">
        <v>671</v>
      </c>
      <c r="B389" s="251">
        <v>44.216662970000002</v>
      </c>
      <c r="C389" s="251">
        <v>-88.456267049999994</v>
      </c>
      <c r="D389" s="250">
        <v>6.5</v>
      </c>
      <c r="E389" s="250" t="s">
        <v>276</v>
      </c>
      <c r="F389" s="250" t="s">
        <v>277</v>
      </c>
      <c r="G389" s="250"/>
      <c r="H389" s="250">
        <v>0</v>
      </c>
      <c r="I389" s="250"/>
      <c r="J389" s="250"/>
      <c r="K389" s="250">
        <v>1</v>
      </c>
      <c r="L389" s="250"/>
      <c r="M389" s="250"/>
      <c r="N389" s="250">
        <v>1</v>
      </c>
      <c r="O389" s="250"/>
      <c r="P389" s="250"/>
      <c r="Q389" s="250">
        <v>1</v>
      </c>
      <c r="R389" s="250"/>
      <c r="S389" s="250"/>
      <c r="T389" s="250"/>
      <c r="U389" s="250"/>
      <c r="V389" s="250"/>
      <c r="W389" s="250"/>
      <c r="X389" s="250"/>
      <c r="Y389" s="250"/>
      <c r="Z389" s="250"/>
      <c r="AA389" s="250"/>
      <c r="AB389" s="250"/>
      <c r="AC389" s="252"/>
      <c r="AD389" s="193"/>
    </row>
    <row r="390" spans="1:30" x14ac:dyDescent="0.2">
      <c r="A390" s="187" t="s">
        <v>672</v>
      </c>
      <c r="B390" s="251">
        <v>44.216648079999999</v>
      </c>
      <c r="C390" s="251">
        <v>-88.455165829999999</v>
      </c>
      <c r="D390" s="250">
        <v>7</v>
      </c>
      <c r="E390" s="250" t="s">
        <v>276</v>
      </c>
      <c r="F390" s="250" t="s">
        <v>277</v>
      </c>
      <c r="G390" s="250">
        <v>3</v>
      </c>
      <c r="H390" s="250">
        <v>5</v>
      </c>
      <c r="I390" s="250"/>
      <c r="J390" s="250"/>
      <c r="K390" s="250">
        <v>3</v>
      </c>
      <c r="L390" s="250"/>
      <c r="M390" s="250"/>
      <c r="N390" s="250">
        <v>1</v>
      </c>
      <c r="O390" s="250"/>
      <c r="P390" s="250"/>
      <c r="Q390" s="250">
        <v>1</v>
      </c>
      <c r="R390" s="250"/>
      <c r="S390" s="250"/>
      <c r="T390" s="250"/>
      <c r="U390" s="250"/>
      <c r="V390" s="250"/>
      <c r="W390" s="250"/>
      <c r="X390" s="250"/>
      <c r="Y390" s="250"/>
      <c r="Z390" s="250"/>
      <c r="AA390" s="250"/>
      <c r="AB390" s="250"/>
      <c r="AC390" s="252"/>
      <c r="AD390" s="193"/>
    </row>
    <row r="391" spans="1:30" x14ac:dyDescent="0.2">
      <c r="A391" s="187" t="s">
        <v>673</v>
      </c>
      <c r="B391" s="251">
        <v>44.217588499999998</v>
      </c>
      <c r="C391" s="251">
        <v>-88.466157569999993</v>
      </c>
      <c r="D391" s="250">
        <v>3.5</v>
      </c>
      <c r="E391" s="250" t="s">
        <v>284</v>
      </c>
      <c r="F391" s="250" t="s">
        <v>277</v>
      </c>
      <c r="G391" s="250">
        <v>2</v>
      </c>
      <c r="H391" s="250">
        <v>4</v>
      </c>
      <c r="I391" s="250">
        <v>1</v>
      </c>
      <c r="J391" s="250"/>
      <c r="K391" s="250">
        <v>2</v>
      </c>
      <c r="L391" s="250"/>
      <c r="M391" s="250"/>
      <c r="N391" s="250">
        <v>2</v>
      </c>
      <c r="O391" s="250"/>
      <c r="P391" s="250"/>
      <c r="Q391" s="250">
        <v>1</v>
      </c>
      <c r="R391" s="250"/>
      <c r="S391" s="250">
        <v>2</v>
      </c>
      <c r="T391" s="250"/>
      <c r="U391" s="250"/>
      <c r="V391" s="250"/>
      <c r="W391" s="250"/>
      <c r="X391" s="250"/>
      <c r="Y391" s="250"/>
      <c r="Z391" s="250"/>
      <c r="AA391" s="250"/>
      <c r="AB391" s="250"/>
      <c r="AC391" s="252"/>
      <c r="AD391" s="193"/>
    </row>
    <row r="392" spans="1:30" x14ac:dyDescent="0.2">
      <c r="A392" s="187" t="s">
        <v>674</v>
      </c>
      <c r="B392" s="251">
        <v>44.217573700000003</v>
      </c>
      <c r="C392" s="251">
        <v>-88.465056320000002</v>
      </c>
      <c r="D392" s="250">
        <v>6</v>
      </c>
      <c r="E392" s="250" t="s">
        <v>284</v>
      </c>
      <c r="F392" s="250" t="s">
        <v>277</v>
      </c>
      <c r="G392" s="250">
        <v>1</v>
      </c>
      <c r="H392" s="250">
        <v>4</v>
      </c>
      <c r="I392" s="250"/>
      <c r="J392" s="250"/>
      <c r="K392" s="250">
        <v>1</v>
      </c>
      <c r="L392" s="250"/>
      <c r="M392" s="250"/>
      <c r="N392" s="250">
        <v>1</v>
      </c>
      <c r="O392" s="250"/>
      <c r="P392" s="250"/>
      <c r="Q392" s="250">
        <v>1</v>
      </c>
      <c r="R392" s="250"/>
      <c r="S392" s="250"/>
      <c r="T392" s="250"/>
      <c r="U392" s="250"/>
      <c r="V392" s="250"/>
      <c r="W392" s="250"/>
      <c r="X392" s="250"/>
      <c r="Y392" s="250"/>
      <c r="Z392" s="250"/>
      <c r="AA392" s="250"/>
      <c r="AB392" s="250"/>
      <c r="AC392" s="252"/>
      <c r="AD392" s="193"/>
    </row>
    <row r="393" spans="1:30" x14ac:dyDescent="0.2">
      <c r="A393" s="187" t="s">
        <v>675</v>
      </c>
      <c r="B393" s="251">
        <v>44.2175589</v>
      </c>
      <c r="C393" s="251">
        <v>-88.463955069999997</v>
      </c>
      <c r="D393" s="250">
        <v>7.25</v>
      </c>
      <c r="E393" s="250" t="s">
        <v>284</v>
      </c>
      <c r="F393" s="250" t="s">
        <v>277</v>
      </c>
      <c r="G393" s="250">
        <v>2</v>
      </c>
      <c r="H393" s="250">
        <v>5</v>
      </c>
      <c r="I393" s="250">
        <v>1</v>
      </c>
      <c r="J393" s="250"/>
      <c r="K393" s="250">
        <v>2</v>
      </c>
      <c r="L393" s="250"/>
      <c r="M393" s="250"/>
      <c r="N393" s="250">
        <v>2</v>
      </c>
      <c r="O393" s="250"/>
      <c r="P393" s="250"/>
      <c r="Q393" s="250"/>
      <c r="R393" s="250"/>
      <c r="S393" s="250"/>
      <c r="T393" s="250"/>
      <c r="U393" s="250"/>
      <c r="V393" s="250"/>
      <c r="W393" s="250"/>
      <c r="X393" s="250"/>
      <c r="Y393" s="250"/>
      <c r="Z393" s="250"/>
      <c r="AA393" s="250"/>
      <c r="AB393" s="250"/>
      <c r="AC393" s="252"/>
      <c r="AD393" s="193"/>
    </row>
    <row r="394" spans="1:30" x14ac:dyDescent="0.2">
      <c r="A394" s="187" t="s">
        <v>676</v>
      </c>
      <c r="B394" s="251">
        <v>44.217544080000003</v>
      </c>
      <c r="C394" s="251">
        <v>-88.46285383</v>
      </c>
      <c r="D394" s="250">
        <v>8.5</v>
      </c>
      <c r="E394" s="250" t="s">
        <v>276</v>
      </c>
      <c r="F394" s="250" t="s">
        <v>277</v>
      </c>
      <c r="G394" s="250"/>
      <c r="H394" s="250">
        <v>0</v>
      </c>
      <c r="I394" s="250"/>
      <c r="J394" s="250"/>
      <c r="K394" s="250"/>
      <c r="L394" s="250"/>
      <c r="M394" s="250"/>
      <c r="N394" s="250"/>
      <c r="O394" s="250"/>
      <c r="P394" s="250"/>
      <c r="Q394" s="250"/>
      <c r="R394" s="250"/>
      <c r="S394" s="250"/>
      <c r="T394" s="250"/>
      <c r="U394" s="250"/>
      <c r="V394" s="250"/>
      <c r="W394" s="250"/>
      <c r="X394" s="250"/>
      <c r="Y394" s="250"/>
      <c r="Z394" s="250"/>
      <c r="AA394" s="250"/>
      <c r="AB394" s="250"/>
      <c r="AC394" s="252"/>
      <c r="AD394" s="193"/>
    </row>
    <row r="395" spans="1:30" x14ac:dyDescent="0.2">
      <c r="A395" s="187" t="s">
        <v>677</v>
      </c>
      <c r="B395" s="251">
        <v>44.217529249999998</v>
      </c>
      <c r="C395" s="251">
        <v>-88.461752579999995</v>
      </c>
      <c r="D395" s="250">
        <v>12.5</v>
      </c>
      <c r="E395" s="250" t="s">
        <v>276</v>
      </c>
      <c r="F395" s="250" t="s">
        <v>277</v>
      </c>
      <c r="G395" s="250"/>
      <c r="H395" s="250">
        <v>0</v>
      </c>
      <c r="I395" s="250"/>
      <c r="J395" s="250"/>
      <c r="K395" s="250"/>
      <c r="L395" s="250"/>
      <c r="M395" s="250"/>
      <c r="N395" s="250"/>
      <c r="O395" s="250"/>
      <c r="P395" s="250"/>
      <c r="Q395" s="250"/>
      <c r="R395" s="250"/>
      <c r="S395" s="250"/>
      <c r="T395" s="250"/>
      <c r="U395" s="250"/>
      <c r="V395" s="250"/>
      <c r="W395" s="250"/>
      <c r="X395" s="250"/>
      <c r="Y395" s="250"/>
      <c r="Z395" s="250"/>
      <c r="AA395" s="250"/>
      <c r="AB395" s="250"/>
      <c r="AC395" s="252"/>
      <c r="AD395" s="193"/>
    </row>
    <row r="396" spans="1:30" x14ac:dyDescent="0.2">
      <c r="A396" s="187" t="s">
        <v>678</v>
      </c>
      <c r="B396" s="251">
        <v>44.217514420000001</v>
      </c>
      <c r="C396" s="251">
        <v>-88.460651330000005</v>
      </c>
      <c r="D396" s="250">
        <v>12</v>
      </c>
      <c r="E396" s="250" t="s">
        <v>284</v>
      </c>
      <c r="F396" s="250" t="s">
        <v>277</v>
      </c>
      <c r="G396" s="250"/>
      <c r="H396" s="250">
        <v>0</v>
      </c>
      <c r="I396" s="250"/>
      <c r="J396" s="250"/>
      <c r="K396" s="250"/>
      <c r="L396" s="250"/>
      <c r="M396" s="250"/>
      <c r="N396" s="250"/>
      <c r="O396" s="250"/>
      <c r="P396" s="250"/>
      <c r="Q396" s="250"/>
      <c r="R396" s="250"/>
      <c r="S396" s="250"/>
      <c r="T396" s="250"/>
      <c r="U396" s="250"/>
      <c r="V396" s="250"/>
      <c r="W396" s="250"/>
      <c r="X396" s="250"/>
      <c r="Y396" s="250"/>
      <c r="Z396" s="250"/>
      <c r="AA396" s="250"/>
      <c r="AB396" s="250"/>
      <c r="AC396" s="252"/>
      <c r="AD396" s="193"/>
    </row>
    <row r="397" spans="1:30" x14ac:dyDescent="0.2">
      <c r="A397" s="187" t="s">
        <v>679</v>
      </c>
      <c r="B397" s="251">
        <v>44.217499570000001</v>
      </c>
      <c r="C397" s="251">
        <v>-88.459550089999993</v>
      </c>
      <c r="D397" s="250">
        <v>10.25</v>
      </c>
      <c r="E397" s="250" t="s">
        <v>284</v>
      </c>
      <c r="F397" s="250" t="s">
        <v>277</v>
      </c>
      <c r="G397" s="250"/>
      <c r="H397" s="250">
        <v>0</v>
      </c>
      <c r="I397" s="250"/>
      <c r="J397" s="250"/>
      <c r="K397" s="250"/>
      <c r="L397" s="250"/>
      <c r="M397" s="250"/>
      <c r="N397" s="250"/>
      <c r="O397" s="250"/>
      <c r="P397" s="250"/>
      <c r="Q397" s="250"/>
      <c r="R397" s="250"/>
      <c r="S397" s="250"/>
      <c r="T397" s="250"/>
      <c r="U397" s="250"/>
      <c r="V397" s="250"/>
      <c r="W397" s="250"/>
      <c r="X397" s="250"/>
      <c r="Y397" s="250"/>
      <c r="Z397" s="250"/>
      <c r="AA397" s="250"/>
      <c r="AB397" s="250"/>
      <c r="AC397" s="252"/>
      <c r="AD397" s="193"/>
    </row>
    <row r="398" spans="1:30" x14ac:dyDescent="0.2">
      <c r="A398" s="187" t="s">
        <v>680</v>
      </c>
      <c r="B398" s="251">
        <v>44.217484710000001</v>
      </c>
      <c r="C398" s="251">
        <v>-88.458448840000003</v>
      </c>
      <c r="D398" s="250">
        <v>7.5</v>
      </c>
      <c r="E398" s="250" t="s">
        <v>284</v>
      </c>
      <c r="F398" s="250" t="s">
        <v>277</v>
      </c>
      <c r="G398" s="250">
        <v>1</v>
      </c>
      <c r="H398" s="250">
        <v>1</v>
      </c>
      <c r="I398" s="250"/>
      <c r="J398" s="250"/>
      <c r="K398" s="250"/>
      <c r="L398" s="250"/>
      <c r="M398" s="250"/>
      <c r="N398" s="250"/>
      <c r="O398" s="250"/>
      <c r="P398" s="250"/>
      <c r="Q398" s="250">
        <v>1</v>
      </c>
      <c r="R398" s="250"/>
      <c r="S398" s="250"/>
      <c r="T398" s="250"/>
      <c r="U398" s="250"/>
      <c r="V398" s="250"/>
      <c r="W398" s="250"/>
      <c r="X398" s="250"/>
      <c r="Y398" s="250"/>
      <c r="Z398" s="250"/>
      <c r="AA398" s="250"/>
      <c r="AB398" s="250"/>
      <c r="AC398" s="252" t="s">
        <v>583</v>
      </c>
      <c r="AD398" s="193"/>
    </row>
    <row r="399" spans="1:30" x14ac:dyDescent="0.2">
      <c r="A399" s="187" t="s">
        <v>681</v>
      </c>
      <c r="B399" s="251">
        <v>44.21746984</v>
      </c>
      <c r="C399" s="251">
        <v>-88.457347600000006</v>
      </c>
      <c r="D399" s="250">
        <v>7</v>
      </c>
      <c r="E399" s="250" t="s">
        <v>284</v>
      </c>
      <c r="F399" s="250" t="s">
        <v>277</v>
      </c>
      <c r="G399" s="250">
        <v>1</v>
      </c>
      <c r="H399" s="250">
        <v>1</v>
      </c>
      <c r="I399" s="250"/>
      <c r="J399" s="250"/>
      <c r="K399" s="250"/>
      <c r="L399" s="250"/>
      <c r="M399" s="250"/>
      <c r="N399" s="250"/>
      <c r="O399" s="250"/>
      <c r="P399" s="250"/>
      <c r="Q399" s="250">
        <v>1</v>
      </c>
      <c r="R399" s="250"/>
      <c r="S399" s="250"/>
      <c r="T399" s="250"/>
      <c r="U399" s="250"/>
      <c r="V399" s="250"/>
      <c r="W399" s="250"/>
      <c r="X399" s="250"/>
      <c r="Y399" s="250"/>
      <c r="Z399" s="250"/>
      <c r="AA399" s="250"/>
      <c r="AB399" s="250"/>
      <c r="AC399" s="252" t="s">
        <v>583</v>
      </c>
      <c r="AD399" s="193"/>
    </row>
    <row r="400" spans="1:30" x14ac:dyDescent="0.2">
      <c r="A400" s="187" t="s">
        <v>682</v>
      </c>
      <c r="B400" s="251">
        <v>44.217454959999998</v>
      </c>
      <c r="C400" s="251">
        <v>-88.456246359999994</v>
      </c>
      <c r="D400" s="250">
        <v>7.5</v>
      </c>
      <c r="E400" s="250" t="s">
        <v>284</v>
      </c>
      <c r="F400" s="250" t="s">
        <v>277</v>
      </c>
      <c r="G400" s="250"/>
      <c r="H400" s="250">
        <v>0</v>
      </c>
      <c r="I400" s="250"/>
      <c r="J400" s="250"/>
      <c r="K400" s="250"/>
      <c r="L400" s="250"/>
      <c r="M400" s="250"/>
      <c r="N400" s="250"/>
      <c r="O400" s="250"/>
      <c r="P400" s="250"/>
      <c r="Q400" s="250"/>
      <c r="R400" s="250"/>
      <c r="S400" s="250"/>
      <c r="T400" s="250"/>
      <c r="U400" s="250"/>
      <c r="V400" s="250"/>
      <c r="W400" s="250"/>
      <c r="X400" s="250"/>
      <c r="Y400" s="250"/>
      <c r="Z400" s="250"/>
      <c r="AA400" s="250"/>
      <c r="AB400" s="250"/>
      <c r="AC400" s="252" t="s">
        <v>583</v>
      </c>
      <c r="AD400" s="193"/>
    </row>
    <row r="401" spans="1:30" x14ac:dyDescent="0.2">
      <c r="A401" s="187" t="s">
        <v>683</v>
      </c>
      <c r="B401" s="251">
        <v>44.217440070000002</v>
      </c>
      <c r="C401" s="251">
        <v>-88.455145119999997</v>
      </c>
      <c r="D401" s="250">
        <v>6</v>
      </c>
      <c r="E401" s="250" t="s">
        <v>284</v>
      </c>
      <c r="F401" s="250" t="s">
        <v>277</v>
      </c>
      <c r="G401" s="250">
        <v>1</v>
      </c>
      <c r="H401" s="250">
        <v>5</v>
      </c>
      <c r="I401" s="250">
        <v>1</v>
      </c>
      <c r="J401" s="250"/>
      <c r="K401" s="250">
        <v>1</v>
      </c>
      <c r="L401" s="250" t="s">
        <v>278</v>
      </c>
      <c r="M401" s="250" t="s">
        <v>278</v>
      </c>
      <c r="N401" s="250">
        <v>1</v>
      </c>
      <c r="O401" s="250"/>
      <c r="P401" s="250"/>
      <c r="Q401" s="250">
        <v>1</v>
      </c>
      <c r="R401" s="250"/>
      <c r="S401" s="250"/>
      <c r="T401" s="250"/>
      <c r="U401" s="250"/>
      <c r="V401" s="250"/>
      <c r="W401" s="250"/>
      <c r="X401" s="250"/>
      <c r="Y401" s="250"/>
      <c r="Z401" s="250"/>
      <c r="AA401" s="250"/>
      <c r="AB401" s="250"/>
      <c r="AC401" s="252"/>
      <c r="AD401" s="193"/>
    </row>
    <row r="402" spans="1:30" x14ac:dyDescent="0.2">
      <c r="A402" s="187" t="s">
        <v>684</v>
      </c>
      <c r="B402" s="251">
        <v>44.218380490000001</v>
      </c>
      <c r="C402" s="251">
        <v>-88.466137009999997</v>
      </c>
      <c r="D402" s="250">
        <v>4</v>
      </c>
      <c r="E402" s="250" t="s">
        <v>276</v>
      </c>
      <c r="F402" s="250" t="s">
        <v>277</v>
      </c>
      <c r="G402" s="250">
        <v>1</v>
      </c>
      <c r="H402" s="250">
        <v>3</v>
      </c>
      <c r="I402" s="250"/>
      <c r="J402" s="250"/>
      <c r="K402" s="250">
        <v>1</v>
      </c>
      <c r="L402" s="250"/>
      <c r="M402" s="250"/>
      <c r="N402" s="250">
        <v>1</v>
      </c>
      <c r="O402" s="250"/>
      <c r="P402" s="250"/>
      <c r="Q402" s="250">
        <v>1</v>
      </c>
      <c r="R402" s="250"/>
      <c r="S402" s="250">
        <v>1</v>
      </c>
      <c r="T402" s="250"/>
      <c r="U402" s="250"/>
      <c r="V402" s="250"/>
      <c r="W402" s="250"/>
      <c r="X402" s="250"/>
      <c r="Y402" s="250"/>
      <c r="Z402" s="250"/>
      <c r="AA402" s="250"/>
      <c r="AB402" s="250"/>
      <c r="AC402" s="252"/>
      <c r="AD402" s="193"/>
    </row>
    <row r="403" spans="1:30" x14ac:dyDescent="0.2">
      <c r="A403" s="187" t="s">
        <v>685</v>
      </c>
      <c r="B403" s="251">
        <v>44.2183657</v>
      </c>
      <c r="C403" s="251">
        <v>-88.465035740000005</v>
      </c>
      <c r="D403" s="250">
        <v>7</v>
      </c>
      <c r="E403" s="250" t="s">
        <v>276</v>
      </c>
      <c r="F403" s="250" t="s">
        <v>277</v>
      </c>
      <c r="G403" s="250"/>
      <c r="H403" s="250">
        <v>0</v>
      </c>
      <c r="I403" s="250"/>
      <c r="J403" s="250"/>
      <c r="K403" s="250"/>
      <c r="L403" s="250"/>
      <c r="M403" s="250"/>
      <c r="N403" s="250"/>
      <c r="O403" s="250"/>
      <c r="P403" s="250"/>
      <c r="Q403" s="250"/>
      <c r="R403" s="250"/>
      <c r="S403" s="250"/>
      <c r="T403" s="250"/>
      <c r="U403" s="250"/>
      <c r="V403" s="250"/>
      <c r="W403" s="250"/>
      <c r="X403" s="250"/>
      <c r="Y403" s="250"/>
      <c r="Z403" s="250"/>
      <c r="AA403" s="250"/>
      <c r="AB403" s="250"/>
      <c r="AC403" s="252"/>
      <c r="AD403" s="193"/>
    </row>
    <row r="404" spans="1:30" x14ac:dyDescent="0.2">
      <c r="A404" s="187" t="s">
        <v>686</v>
      </c>
      <c r="B404" s="251">
        <v>44.218350890000004</v>
      </c>
      <c r="C404" s="251">
        <v>-88.463934480000006</v>
      </c>
      <c r="D404" s="250">
        <v>7</v>
      </c>
      <c r="E404" s="250" t="s">
        <v>284</v>
      </c>
      <c r="F404" s="250" t="s">
        <v>277</v>
      </c>
      <c r="G404" s="250"/>
      <c r="H404" s="250">
        <v>0</v>
      </c>
      <c r="I404" s="250"/>
      <c r="J404" s="250"/>
      <c r="K404" s="250"/>
      <c r="L404" s="250"/>
      <c r="M404" s="250"/>
      <c r="N404" s="250"/>
      <c r="O404" s="250"/>
      <c r="P404" s="250"/>
      <c r="Q404" s="250"/>
      <c r="R404" s="250"/>
      <c r="S404" s="250"/>
      <c r="T404" s="250"/>
      <c r="U404" s="250"/>
      <c r="V404" s="250"/>
      <c r="W404" s="250"/>
      <c r="X404" s="250"/>
      <c r="Y404" s="250"/>
      <c r="Z404" s="250"/>
      <c r="AA404" s="250"/>
      <c r="AB404" s="250"/>
      <c r="AC404" s="252"/>
      <c r="AD404" s="193"/>
    </row>
    <row r="405" spans="1:30" x14ac:dyDescent="0.2">
      <c r="A405" s="187" t="s">
        <v>687</v>
      </c>
      <c r="B405" s="251">
        <v>44.218336069999999</v>
      </c>
      <c r="C405" s="251">
        <v>-88.462833219999993</v>
      </c>
      <c r="D405" s="250">
        <v>9</v>
      </c>
      <c r="E405" s="250" t="s">
        <v>284</v>
      </c>
      <c r="F405" s="250" t="s">
        <v>277</v>
      </c>
      <c r="G405" s="250">
        <v>3</v>
      </c>
      <c r="H405" s="250">
        <v>3</v>
      </c>
      <c r="I405" s="250"/>
      <c r="J405" s="250"/>
      <c r="K405" s="250">
        <v>3</v>
      </c>
      <c r="L405" s="250"/>
      <c r="M405" s="250"/>
      <c r="N405" s="250">
        <v>1</v>
      </c>
      <c r="O405" s="250"/>
      <c r="P405" s="250"/>
      <c r="Q405" s="250"/>
      <c r="R405" s="250"/>
      <c r="S405" s="250"/>
      <c r="T405" s="250"/>
      <c r="U405" s="250"/>
      <c r="V405" s="250"/>
      <c r="W405" s="250"/>
      <c r="X405" s="250"/>
      <c r="Y405" s="250"/>
      <c r="Z405" s="250"/>
      <c r="AA405" s="250"/>
      <c r="AB405" s="250"/>
      <c r="AC405" s="252"/>
      <c r="AD405" s="193"/>
    </row>
    <row r="406" spans="1:30" x14ac:dyDescent="0.2">
      <c r="A406" s="187" t="s">
        <v>688</v>
      </c>
      <c r="B406" s="251">
        <v>44.218321250000002</v>
      </c>
      <c r="C406" s="251">
        <v>-88.461731950000001</v>
      </c>
      <c r="D406" s="250">
        <v>12</v>
      </c>
      <c r="E406" s="250" t="s">
        <v>276</v>
      </c>
      <c r="F406" s="250" t="s">
        <v>277</v>
      </c>
      <c r="G406" s="250"/>
      <c r="H406" s="250">
        <v>0</v>
      </c>
      <c r="I406" s="250"/>
      <c r="J406" s="250"/>
      <c r="K406" s="250"/>
      <c r="L406" s="250"/>
      <c r="M406" s="250"/>
      <c r="N406" s="250"/>
      <c r="O406" s="250"/>
      <c r="P406" s="250"/>
      <c r="Q406" s="250"/>
      <c r="R406" s="250"/>
      <c r="S406" s="250"/>
      <c r="T406" s="250"/>
      <c r="U406" s="250"/>
      <c r="V406" s="250"/>
      <c r="W406" s="250"/>
      <c r="X406" s="250"/>
      <c r="Y406" s="250"/>
      <c r="Z406" s="250"/>
      <c r="AA406" s="250"/>
      <c r="AB406" s="250"/>
      <c r="AC406" s="252"/>
      <c r="AD406" s="193"/>
    </row>
    <row r="407" spans="1:30" x14ac:dyDescent="0.2">
      <c r="A407" s="187" t="s">
        <v>689</v>
      </c>
      <c r="B407" s="251">
        <v>44.218306409999997</v>
      </c>
      <c r="C407" s="251">
        <v>-88.460630690000002</v>
      </c>
      <c r="D407" s="250">
        <v>12.25</v>
      </c>
      <c r="E407" s="250" t="s">
        <v>276</v>
      </c>
      <c r="F407" s="250" t="s">
        <v>276</v>
      </c>
      <c r="G407" s="250"/>
      <c r="H407" s="250">
        <v>0</v>
      </c>
      <c r="I407" s="250"/>
      <c r="J407" s="250"/>
      <c r="K407" s="250"/>
      <c r="L407" s="250"/>
      <c r="M407" s="250"/>
      <c r="N407" s="250"/>
      <c r="O407" s="250"/>
      <c r="P407" s="250"/>
      <c r="Q407" s="250"/>
      <c r="R407" s="250"/>
      <c r="S407" s="250"/>
      <c r="T407" s="250"/>
      <c r="U407" s="250"/>
      <c r="V407" s="250"/>
      <c r="W407" s="250"/>
      <c r="X407" s="250"/>
      <c r="Y407" s="250"/>
      <c r="Z407" s="250"/>
      <c r="AA407" s="250"/>
      <c r="AB407" s="250"/>
      <c r="AC407" s="252"/>
      <c r="AD407" s="193"/>
    </row>
    <row r="408" spans="1:30" x14ac:dyDescent="0.2">
      <c r="A408" s="187" t="s">
        <v>690</v>
      </c>
      <c r="B408" s="251">
        <v>44.218291559999997</v>
      </c>
      <c r="C408" s="251">
        <v>-88.459529430000003</v>
      </c>
      <c r="D408" s="250">
        <v>12</v>
      </c>
      <c r="E408" s="250" t="s">
        <v>276</v>
      </c>
      <c r="F408" s="250" t="s">
        <v>277</v>
      </c>
      <c r="G408" s="250"/>
      <c r="H408" s="250">
        <v>0</v>
      </c>
      <c r="I408" s="250"/>
      <c r="J408" s="250"/>
      <c r="K408" s="250"/>
      <c r="L408" s="250"/>
      <c r="M408" s="250"/>
      <c r="N408" s="250"/>
      <c r="O408" s="250"/>
      <c r="P408" s="250"/>
      <c r="Q408" s="250"/>
      <c r="R408" s="250"/>
      <c r="S408" s="250"/>
      <c r="T408" s="250"/>
      <c r="U408" s="250"/>
      <c r="V408" s="250"/>
      <c r="W408" s="250"/>
      <c r="X408" s="250"/>
      <c r="Y408" s="250"/>
      <c r="Z408" s="250"/>
      <c r="AA408" s="250"/>
      <c r="AB408" s="250"/>
      <c r="AC408" s="252"/>
      <c r="AD408" s="193"/>
    </row>
    <row r="409" spans="1:30" x14ac:dyDescent="0.2">
      <c r="A409" s="187" t="s">
        <v>691</v>
      </c>
      <c r="B409" s="251">
        <v>44.218276699999997</v>
      </c>
      <c r="C409" s="251">
        <v>-88.458428179999999</v>
      </c>
      <c r="D409" s="250">
        <v>10.5</v>
      </c>
      <c r="E409" s="250" t="s">
        <v>284</v>
      </c>
      <c r="F409" s="250" t="s">
        <v>277</v>
      </c>
      <c r="G409" s="250"/>
      <c r="H409" s="250">
        <v>0</v>
      </c>
      <c r="I409" s="250"/>
      <c r="J409" s="250"/>
      <c r="K409" s="250"/>
      <c r="L409" s="250"/>
      <c r="M409" s="250"/>
      <c r="N409" s="250"/>
      <c r="O409" s="250"/>
      <c r="P409" s="250"/>
      <c r="Q409" s="250"/>
      <c r="R409" s="250"/>
      <c r="S409" s="250"/>
      <c r="T409" s="250"/>
      <c r="U409" s="250"/>
      <c r="V409" s="250"/>
      <c r="W409" s="250"/>
      <c r="X409" s="250"/>
      <c r="Y409" s="250"/>
      <c r="Z409" s="250"/>
      <c r="AA409" s="250"/>
      <c r="AB409" s="250"/>
      <c r="AC409" s="252"/>
      <c r="AD409" s="193"/>
    </row>
    <row r="410" spans="1:30" x14ac:dyDescent="0.2">
      <c r="A410" s="187" t="s">
        <v>692</v>
      </c>
      <c r="B410" s="251">
        <v>44.218261830000003</v>
      </c>
      <c r="C410" s="251">
        <v>-88.45732692</v>
      </c>
      <c r="D410" s="250">
        <v>7.75</v>
      </c>
      <c r="E410" s="250" t="s">
        <v>276</v>
      </c>
      <c r="F410" s="250" t="s">
        <v>277</v>
      </c>
      <c r="G410" s="250"/>
      <c r="H410" s="250">
        <v>0</v>
      </c>
      <c r="I410" s="250"/>
      <c r="J410" s="250"/>
      <c r="K410" s="250"/>
      <c r="L410" s="250"/>
      <c r="M410" s="250"/>
      <c r="N410" s="250"/>
      <c r="O410" s="250"/>
      <c r="P410" s="250"/>
      <c r="Q410" s="250"/>
      <c r="R410" s="250"/>
      <c r="S410" s="250"/>
      <c r="T410" s="250"/>
      <c r="U410" s="250"/>
      <c r="V410" s="250"/>
      <c r="W410" s="250"/>
      <c r="X410" s="250"/>
      <c r="Y410" s="250"/>
      <c r="Z410" s="250"/>
      <c r="AA410" s="250"/>
      <c r="AB410" s="250"/>
      <c r="AC410" s="252" t="s">
        <v>583</v>
      </c>
      <c r="AD410" s="193"/>
    </row>
    <row r="411" spans="1:30" x14ac:dyDescent="0.2">
      <c r="A411" s="187" t="s">
        <v>693</v>
      </c>
      <c r="B411" s="251">
        <v>44.218246950000001</v>
      </c>
      <c r="C411" s="251">
        <v>-88.456225660000001</v>
      </c>
      <c r="D411" s="250">
        <v>6.5</v>
      </c>
      <c r="E411" s="250" t="s">
        <v>276</v>
      </c>
      <c r="F411" s="250" t="s">
        <v>277</v>
      </c>
      <c r="G411" s="250"/>
      <c r="H411" s="250">
        <v>0</v>
      </c>
      <c r="I411" s="250"/>
      <c r="J411" s="250"/>
      <c r="K411" s="250"/>
      <c r="L411" s="250"/>
      <c r="M411" s="250"/>
      <c r="N411" s="250"/>
      <c r="O411" s="250"/>
      <c r="P411" s="250"/>
      <c r="Q411" s="250"/>
      <c r="R411" s="250"/>
      <c r="S411" s="250"/>
      <c r="T411" s="250"/>
      <c r="U411" s="250"/>
      <c r="V411" s="250"/>
      <c r="W411" s="250"/>
      <c r="X411" s="250"/>
      <c r="Y411" s="250"/>
      <c r="Z411" s="250"/>
      <c r="AA411" s="250"/>
      <c r="AB411" s="250"/>
      <c r="AC411" s="252" t="s">
        <v>583</v>
      </c>
      <c r="AD411" s="193"/>
    </row>
    <row r="412" spans="1:30" x14ac:dyDescent="0.2">
      <c r="A412" s="187" t="s">
        <v>694</v>
      </c>
      <c r="B412" s="251">
        <v>44.219187269999999</v>
      </c>
      <c r="C412" s="251">
        <v>-88.467217719999994</v>
      </c>
      <c r="D412" s="250">
        <v>3.5</v>
      </c>
      <c r="E412" s="250" t="s">
        <v>284</v>
      </c>
      <c r="F412" s="250" t="s">
        <v>277</v>
      </c>
      <c r="G412" s="250">
        <v>3</v>
      </c>
      <c r="H412" s="250">
        <v>5</v>
      </c>
      <c r="I412" s="250"/>
      <c r="J412" s="250"/>
      <c r="K412" s="250">
        <v>3</v>
      </c>
      <c r="L412" s="250" t="s">
        <v>278</v>
      </c>
      <c r="M412" s="250">
        <v>1</v>
      </c>
      <c r="N412" s="250">
        <v>3</v>
      </c>
      <c r="O412" s="250"/>
      <c r="P412" s="250"/>
      <c r="Q412" s="250">
        <v>1</v>
      </c>
      <c r="R412" s="250" t="s">
        <v>278</v>
      </c>
      <c r="S412" s="250">
        <v>3</v>
      </c>
      <c r="T412" s="250"/>
      <c r="U412" s="250"/>
      <c r="V412" s="250"/>
      <c r="W412" s="250"/>
      <c r="X412" s="250"/>
      <c r="Y412" s="250"/>
      <c r="Z412" s="250"/>
      <c r="AA412" s="250"/>
      <c r="AB412" s="250">
        <v>1</v>
      </c>
      <c r="AC412" s="252"/>
      <c r="AD412" s="193"/>
    </row>
    <row r="413" spans="1:30" x14ac:dyDescent="0.2">
      <c r="A413" s="187" t="s">
        <v>695</v>
      </c>
      <c r="B413" s="251">
        <v>44.219172489999998</v>
      </c>
      <c r="C413" s="251">
        <v>-88.466116439999993</v>
      </c>
      <c r="D413" s="250">
        <v>4.75</v>
      </c>
      <c r="E413" s="250" t="s">
        <v>284</v>
      </c>
      <c r="F413" s="250" t="s">
        <v>277</v>
      </c>
      <c r="G413" s="250">
        <v>3</v>
      </c>
      <c r="H413" s="250">
        <v>5</v>
      </c>
      <c r="I413" s="250">
        <v>1</v>
      </c>
      <c r="J413" s="250"/>
      <c r="K413" s="250">
        <v>3</v>
      </c>
      <c r="L413" s="250"/>
      <c r="M413" s="250"/>
      <c r="N413" s="250">
        <v>3</v>
      </c>
      <c r="O413" s="250"/>
      <c r="P413" s="250"/>
      <c r="Q413" s="250">
        <v>2</v>
      </c>
      <c r="R413" s="250"/>
      <c r="S413" s="250">
        <v>1</v>
      </c>
      <c r="T413" s="250"/>
      <c r="U413" s="250"/>
      <c r="V413" s="250"/>
      <c r="W413" s="250"/>
      <c r="X413" s="250"/>
      <c r="Y413" s="250"/>
      <c r="Z413" s="250"/>
      <c r="AA413" s="250"/>
      <c r="AB413" s="250"/>
      <c r="AC413" s="252"/>
      <c r="AD413" s="193"/>
    </row>
    <row r="414" spans="1:30" x14ac:dyDescent="0.2">
      <c r="A414" s="187" t="s">
        <v>696</v>
      </c>
      <c r="B414" s="251">
        <v>44.219157690000003</v>
      </c>
      <c r="C414" s="251">
        <v>-88.465015159999993</v>
      </c>
      <c r="D414" s="250">
        <v>6.25</v>
      </c>
      <c r="E414" s="250" t="s">
        <v>284</v>
      </c>
      <c r="F414" s="250" t="s">
        <v>277</v>
      </c>
      <c r="G414" s="250">
        <v>3</v>
      </c>
      <c r="H414" s="250">
        <v>5</v>
      </c>
      <c r="I414" s="250">
        <v>1</v>
      </c>
      <c r="J414" s="250"/>
      <c r="K414" s="250">
        <v>3</v>
      </c>
      <c r="L414" s="250"/>
      <c r="M414" s="250"/>
      <c r="N414" s="250">
        <v>3</v>
      </c>
      <c r="O414" s="250">
        <v>1</v>
      </c>
      <c r="P414" s="250"/>
      <c r="Q414" s="250">
        <v>1</v>
      </c>
      <c r="R414" s="250"/>
      <c r="S414" s="250"/>
      <c r="T414" s="250"/>
      <c r="U414" s="250"/>
      <c r="V414" s="250"/>
      <c r="W414" s="250"/>
      <c r="X414" s="250"/>
      <c r="Y414" s="250"/>
      <c r="Z414" s="250"/>
      <c r="AA414" s="250"/>
      <c r="AB414" s="250"/>
      <c r="AC414" s="252"/>
      <c r="AD414" s="193"/>
    </row>
    <row r="415" spans="1:30" x14ac:dyDescent="0.2">
      <c r="A415" s="187" t="s">
        <v>697</v>
      </c>
      <c r="B415" s="251">
        <v>44.21914288</v>
      </c>
      <c r="C415" s="251">
        <v>-88.463913880000007</v>
      </c>
      <c r="D415" s="250">
        <v>7.5</v>
      </c>
      <c r="E415" s="250" t="s">
        <v>284</v>
      </c>
      <c r="F415" s="250" t="s">
        <v>277</v>
      </c>
      <c r="G415" s="250">
        <v>2</v>
      </c>
      <c r="H415" s="250">
        <v>5</v>
      </c>
      <c r="I415" s="250">
        <v>1</v>
      </c>
      <c r="J415" s="250"/>
      <c r="K415" s="250">
        <v>1</v>
      </c>
      <c r="L415" s="250"/>
      <c r="M415" s="250"/>
      <c r="N415" s="250">
        <v>2</v>
      </c>
      <c r="O415" s="250"/>
      <c r="P415" s="250"/>
      <c r="Q415" s="250"/>
      <c r="R415" s="250"/>
      <c r="S415" s="250"/>
      <c r="T415" s="250"/>
      <c r="U415" s="250"/>
      <c r="V415" s="250"/>
      <c r="W415" s="250"/>
      <c r="X415" s="250"/>
      <c r="Y415" s="250"/>
      <c r="Z415" s="250"/>
      <c r="AA415" s="250"/>
      <c r="AB415" s="250"/>
      <c r="AC415" s="252"/>
      <c r="AD415" s="193"/>
    </row>
    <row r="416" spans="1:30" x14ac:dyDescent="0.2">
      <c r="A416" s="187" t="s">
        <v>698</v>
      </c>
      <c r="B416" s="251">
        <v>44.219128069999996</v>
      </c>
      <c r="C416" s="251">
        <v>-88.46281261</v>
      </c>
      <c r="D416" s="250">
        <v>9</v>
      </c>
      <c r="E416" s="250" t="s">
        <v>284</v>
      </c>
      <c r="F416" s="250" t="s">
        <v>277</v>
      </c>
      <c r="G416" s="250"/>
      <c r="H416" s="250">
        <v>0</v>
      </c>
      <c r="I416" s="250"/>
      <c r="J416" s="250"/>
      <c r="K416" s="250"/>
      <c r="L416" s="250"/>
      <c r="M416" s="250"/>
      <c r="N416" s="250"/>
      <c r="O416" s="250"/>
      <c r="P416" s="250"/>
      <c r="Q416" s="250"/>
      <c r="R416" s="250"/>
      <c r="S416" s="250"/>
      <c r="T416" s="250"/>
      <c r="U416" s="250"/>
      <c r="V416" s="250"/>
      <c r="W416" s="250"/>
      <c r="X416" s="250"/>
      <c r="Y416" s="250"/>
      <c r="Z416" s="250"/>
      <c r="AA416" s="250"/>
      <c r="AB416" s="250"/>
      <c r="AC416" s="252"/>
      <c r="AD416" s="193"/>
    </row>
    <row r="417" spans="1:30" x14ac:dyDescent="0.2">
      <c r="A417" s="187" t="s">
        <v>699</v>
      </c>
      <c r="B417" s="251">
        <v>44.219113239999999</v>
      </c>
      <c r="C417" s="251">
        <v>-88.46171133</v>
      </c>
      <c r="D417" s="250">
        <v>11.5</v>
      </c>
      <c r="E417" s="250" t="s">
        <v>284</v>
      </c>
      <c r="F417" s="250" t="s">
        <v>277</v>
      </c>
      <c r="G417" s="250"/>
      <c r="H417" s="250">
        <v>0</v>
      </c>
      <c r="I417" s="250"/>
      <c r="J417" s="250"/>
      <c r="K417" s="250"/>
      <c r="L417" s="250"/>
      <c r="M417" s="250"/>
      <c r="N417" s="250"/>
      <c r="O417" s="250"/>
      <c r="P417" s="250"/>
      <c r="Q417" s="250"/>
      <c r="R417" s="250"/>
      <c r="S417" s="250"/>
      <c r="T417" s="250"/>
      <c r="U417" s="250"/>
      <c r="V417" s="250"/>
      <c r="W417" s="250"/>
      <c r="X417" s="250"/>
      <c r="Y417" s="250"/>
      <c r="Z417" s="250"/>
      <c r="AA417" s="250"/>
      <c r="AB417" s="250"/>
      <c r="AC417" s="252"/>
      <c r="AD417" s="193"/>
    </row>
    <row r="418" spans="1:30" x14ac:dyDescent="0.2">
      <c r="A418" s="187" t="s">
        <v>700</v>
      </c>
      <c r="B418" s="251">
        <v>44.2190984</v>
      </c>
      <c r="C418" s="251">
        <v>-88.46061005</v>
      </c>
      <c r="D418" s="250">
        <v>12.5</v>
      </c>
      <c r="E418" s="250" t="s">
        <v>284</v>
      </c>
      <c r="F418" s="250" t="s">
        <v>277</v>
      </c>
      <c r="G418" s="250"/>
      <c r="H418" s="250">
        <v>0</v>
      </c>
      <c r="I418" s="250"/>
      <c r="J418" s="250"/>
      <c r="K418" s="250"/>
      <c r="L418" s="250"/>
      <c r="M418" s="250"/>
      <c r="N418" s="250"/>
      <c r="O418" s="250"/>
      <c r="P418" s="250"/>
      <c r="Q418" s="250"/>
      <c r="R418" s="250"/>
      <c r="S418" s="250"/>
      <c r="T418" s="250"/>
      <c r="U418" s="250"/>
      <c r="V418" s="250"/>
      <c r="W418" s="250"/>
      <c r="X418" s="250"/>
      <c r="Y418" s="250"/>
      <c r="Z418" s="250"/>
      <c r="AA418" s="250"/>
      <c r="AB418" s="250"/>
      <c r="AC418" s="252"/>
      <c r="AD418" s="193"/>
    </row>
    <row r="419" spans="1:30" x14ac:dyDescent="0.2">
      <c r="A419" s="187" t="s">
        <v>701</v>
      </c>
      <c r="B419" s="251">
        <v>44.219083550000001</v>
      </c>
      <c r="C419" s="251">
        <v>-88.459508779999993</v>
      </c>
      <c r="D419" s="250">
        <v>10.5</v>
      </c>
      <c r="E419" s="250" t="s">
        <v>284</v>
      </c>
      <c r="F419" s="250" t="s">
        <v>277</v>
      </c>
      <c r="G419" s="250"/>
      <c r="H419" s="250">
        <v>0</v>
      </c>
      <c r="I419" s="250"/>
      <c r="J419" s="250"/>
      <c r="K419" s="250"/>
      <c r="L419" s="250"/>
      <c r="M419" s="250"/>
      <c r="N419" s="250"/>
      <c r="O419" s="250"/>
      <c r="P419" s="250"/>
      <c r="Q419" s="250"/>
      <c r="R419" s="250"/>
      <c r="S419" s="250"/>
      <c r="T419" s="250"/>
      <c r="U419" s="250"/>
      <c r="V419" s="250"/>
      <c r="W419" s="250"/>
      <c r="X419" s="250"/>
      <c r="Y419" s="250"/>
      <c r="Z419" s="250"/>
      <c r="AA419" s="250"/>
      <c r="AB419" s="250"/>
      <c r="AC419" s="252"/>
      <c r="AD419" s="193"/>
    </row>
    <row r="420" spans="1:30" x14ac:dyDescent="0.2">
      <c r="A420" s="187" t="s">
        <v>702</v>
      </c>
      <c r="B420" s="251">
        <v>44.21906869</v>
      </c>
      <c r="C420" s="251">
        <v>-88.458407510000001</v>
      </c>
      <c r="D420" s="250">
        <v>8.5</v>
      </c>
      <c r="E420" s="250" t="s">
        <v>284</v>
      </c>
      <c r="F420" s="250" t="s">
        <v>277</v>
      </c>
      <c r="G420" s="250"/>
      <c r="H420" s="250">
        <v>0</v>
      </c>
      <c r="I420" s="250"/>
      <c r="J420" s="250"/>
      <c r="K420" s="250"/>
      <c r="L420" s="250"/>
      <c r="M420" s="250"/>
      <c r="N420" s="250"/>
      <c r="O420" s="250"/>
      <c r="P420" s="250"/>
      <c r="Q420" s="250"/>
      <c r="R420" s="250"/>
      <c r="S420" s="250"/>
      <c r="T420" s="250"/>
      <c r="U420" s="250"/>
      <c r="V420" s="250"/>
      <c r="W420" s="250"/>
      <c r="X420" s="250"/>
      <c r="Y420" s="250"/>
      <c r="Z420" s="250"/>
      <c r="AA420" s="250"/>
      <c r="AB420" s="250"/>
      <c r="AC420" s="252"/>
      <c r="AD420" s="193"/>
    </row>
    <row r="421" spans="1:30" x14ac:dyDescent="0.2">
      <c r="A421" s="187" t="s">
        <v>703</v>
      </c>
      <c r="B421" s="251">
        <v>44.219053819999999</v>
      </c>
      <c r="C421" s="251">
        <v>-88.45730623</v>
      </c>
      <c r="D421" s="250">
        <v>5.75</v>
      </c>
      <c r="E421" s="250" t="s">
        <v>276</v>
      </c>
      <c r="F421" s="250" t="s">
        <v>277</v>
      </c>
      <c r="G421" s="250"/>
      <c r="H421" s="250">
        <v>0</v>
      </c>
      <c r="I421" s="250"/>
      <c r="J421" s="250"/>
      <c r="K421" s="250"/>
      <c r="L421" s="250"/>
      <c r="M421" s="250"/>
      <c r="N421" s="250"/>
      <c r="O421" s="250"/>
      <c r="P421" s="250"/>
      <c r="Q421" s="250"/>
      <c r="R421" s="250"/>
      <c r="S421" s="250"/>
      <c r="T421" s="250"/>
      <c r="U421" s="250"/>
      <c r="V421" s="250"/>
      <c r="W421" s="250"/>
      <c r="X421" s="250"/>
      <c r="Y421" s="250"/>
      <c r="Z421" s="250"/>
      <c r="AA421" s="250"/>
      <c r="AB421" s="250"/>
      <c r="AC421" s="252"/>
      <c r="AD421" s="193"/>
    </row>
    <row r="422" spans="1:30" x14ac:dyDescent="0.2">
      <c r="A422" s="187" t="s">
        <v>704</v>
      </c>
      <c r="B422" s="251">
        <v>44.219038939999997</v>
      </c>
      <c r="C422" s="251">
        <v>-88.456204959999994</v>
      </c>
      <c r="D422" s="250">
        <v>5.5</v>
      </c>
      <c r="E422" s="250" t="s">
        <v>284</v>
      </c>
      <c r="F422" s="250" t="s">
        <v>277</v>
      </c>
      <c r="G422" s="250">
        <v>3</v>
      </c>
      <c r="H422" s="250">
        <v>4</v>
      </c>
      <c r="I422" s="250">
        <v>2</v>
      </c>
      <c r="J422" s="250"/>
      <c r="K422" s="250">
        <v>3</v>
      </c>
      <c r="L422" s="250"/>
      <c r="M422" s="250"/>
      <c r="N422" s="227"/>
      <c r="O422" s="250"/>
      <c r="P422" s="250"/>
      <c r="Q422" s="250">
        <v>1</v>
      </c>
      <c r="R422" s="250"/>
      <c r="S422" s="250"/>
      <c r="T422" s="250"/>
      <c r="U422" s="250"/>
      <c r="V422" s="250"/>
      <c r="W422" s="250"/>
      <c r="X422" s="250"/>
      <c r="Y422" s="250"/>
      <c r="Z422" s="250"/>
      <c r="AA422" s="250"/>
      <c r="AB422" s="250"/>
      <c r="AC422" s="252"/>
      <c r="AD422" s="193"/>
    </row>
    <row r="423" spans="1:30" x14ac:dyDescent="0.2">
      <c r="A423" s="187" t="s">
        <v>705</v>
      </c>
      <c r="B423" s="251">
        <v>44.220030000000001</v>
      </c>
      <c r="C423" s="251">
        <v>-88.4666</v>
      </c>
      <c r="D423" s="250">
        <v>4.5</v>
      </c>
      <c r="E423" s="250" t="s">
        <v>284</v>
      </c>
      <c r="F423" s="250" t="s">
        <v>277</v>
      </c>
      <c r="G423" s="250">
        <v>3</v>
      </c>
      <c r="H423" s="250">
        <v>5</v>
      </c>
      <c r="I423" s="250" t="s">
        <v>278</v>
      </c>
      <c r="J423" s="250"/>
      <c r="K423" s="250">
        <v>2</v>
      </c>
      <c r="L423" s="250" t="s">
        <v>278</v>
      </c>
      <c r="M423" s="250" t="s">
        <v>278</v>
      </c>
      <c r="N423" s="250">
        <v>3</v>
      </c>
      <c r="O423" s="250"/>
      <c r="P423" s="250"/>
      <c r="Q423" s="250">
        <v>3</v>
      </c>
      <c r="R423" s="250"/>
      <c r="S423" s="250">
        <v>1</v>
      </c>
      <c r="T423" s="250"/>
      <c r="U423" s="250"/>
      <c r="V423" s="250"/>
      <c r="W423" s="250"/>
      <c r="X423" s="250"/>
      <c r="Y423" s="250"/>
      <c r="Z423" s="250"/>
      <c r="AA423" s="250"/>
      <c r="AB423" s="250">
        <v>1</v>
      </c>
      <c r="AC423" s="252" t="s">
        <v>706</v>
      </c>
      <c r="AD423" s="193"/>
    </row>
    <row r="424" spans="1:30" x14ac:dyDescent="0.2">
      <c r="A424" s="187" t="s">
        <v>707</v>
      </c>
      <c r="B424" s="251">
        <v>44.219964480000002</v>
      </c>
      <c r="C424" s="251">
        <v>-88.466095870000004</v>
      </c>
      <c r="D424" s="250">
        <v>5.25</v>
      </c>
      <c r="E424" s="250" t="s">
        <v>284</v>
      </c>
      <c r="F424" s="250" t="s">
        <v>277</v>
      </c>
      <c r="G424" s="250">
        <v>1</v>
      </c>
      <c r="H424" s="250">
        <v>5</v>
      </c>
      <c r="I424" s="250"/>
      <c r="J424" s="250"/>
      <c r="K424" s="250">
        <v>1</v>
      </c>
      <c r="L424" s="250" t="s">
        <v>278</v>
      </c>
      <c r="M424" s="250" t="s">
        <v>278</v>
      </c>
      <c r="N424" s="250">
        <v>1</v>
      </c>
      <c r="O424" s="250"/>
      <c r="P424" s="250"/>
      <c r="Q424" s="250" t="s">
        <v>278</v>
      </c>
      <c r="R424" s="250"/>
      <c r="S424" s="250">
        <v>1</v>
      </c>
      <c r="T424" s="250"/>
      <c r="U424" s="250"/>
      <c r="V424" s="250"/>
      <c r="W424" s="250"/>
      <c r="X424" s="250"/>
      <c r="Y424" s="250"/>
      <c r="Z424" s="250"/>
      <c r="AA424" s="250"/>
      <c r="AB424" s="250"/>
      <c r="AC424" s="252"/>
      <c r="AD424" s="193"/>
    </row>
    <row r="425" spans="1:30" x14ac:dyDescent="0.2">
      <c r="A425" s="187" t="s">
        <v>708</v>
      </c>
      <c r="B425" s="251">
        <v>44.219949679999999</v>
      </c>
      <c r="C425" s="251">
        <v>-88.464994579999995</v>
      </c>
      <c r="D425" s="250">
        <v>7.25</v>
      </c>
      <c r="E425" s="250" t="s">
        <v>284</v>
      </c>
      <c r="F425" s="250" t="s">
        <v>277</v>
      </c>
      <c r="G425" s="250">
        <v>1</v>
      </c>
      <c r="H425" s="250">
        <v>4</v>
      </c>
      <c r="I425" s="250"/>
      <c r="J425" s="250"/>
      <c r="K425" s="250">
        <v>1</v>
      </c>
      <c r="L425" s="250"/>
      <c r="M425" s="250"/>
      <c r="N425" s="227"/>
      <c r="O425" s="250"/>
      <c r="P425" s="250"/>
      <c r="Q425" s="250"/>
      <c r="R425" s="250"/>
      <c r="S425" s="250"/>
      <c r="T425" s="250"/>
      <c r="U425" s="250"/>
      <c r="V425" s="250"/>
      <c r="W425" s="250"/>
      <c r="X425" s="250"/>
      <c r="Y425" s="250"/>
      <c r="Z425" s="250"/>
      <c r="AA425" s="250"/>
      <c r="AB425" s="250"/>
      <c r="AC425" s="252"/>
      <c r="AD425" s="193"/>
    </row>
    <row r="426" spans="1:30" x14ac:dyDescent="0.2">
      <c r="A426" s="187" t="s">
        <v>709</v>
      </c>
      <c r="B426" s="251">
        <v>44.219934879999997</v>
      </c>
      <c r="C426" s="251">
        <v>-88.463893290000001</v>
      </c>
      <c r="D426" s="250">
        <v>6.75</v>
      </c>
      <c r="E426" s="250" t="s">
        <v>284</v>
      </c>
      <c r="F426" s="250" t="s">
        <v>277</v>
      </c>
      <c r="G426" s="250">
        <v>3</v>
      </c>
      <c r="H426" s="250">
        <v>5</v>
      </c>
      <c r="I426" s="250">
        <v>2</v>
      </c>
      <c r="J426" s="250"/>
      <c r="K426" s="250">
        <v>3</v>
      </c>
      <c r="L426" s="250"/>
      <c r="M426" s="250"/>
      <c r="N426" s="250">
        <v>3</v>
      </c>
      <c r="O426" s="250">
        <v>1</v>
      </c>
      <c r="P426" s="250"/>
      <c r="Q426" s="250"/>
      <c r="R426" s="250"/>
      <c r="S426" s="250">
        <v>3</v>
      </c>
      <c r="T426" s="250"/>
      <c r="U426" s="250"/>
      <c r="V426" s="250"/>
      <c r="W426" s="250"/>
      <c r="X426" s="250"/>
      <c r="Y426" s="250"/>
      <c r="Z426" s="250"/>
      <c r="AA426" s="250"/>
      <c r="AB426" s="250"/>
      <c r="AC426" s="252"/>
      <c r="AD426" s="193"/>
    </row>
    <row r="427" spans="1:30" x14ac:dyDescent="0.2">
      <c r="A427" s="187" t="s">
        <v>710</v>
      </c>
      <c r="B427" s="251">
        <v>44.21992006</v>
      </c>
      <c r="C427" s="251">
        <v>-88.462791999999993</v>
      </c>
      <c r="D427" s="250">
        <v>8.5</v>
      </c>
      <c r="E427" s="250" t="s">
        <v>284</v>
      </c>
      <c r="F427" s="250" t="s">
        <v>277</v>
      </c>
      <c r="G427" s="250">
        <v>1</v>
      </c>
      <c r="H427" s="250">
        <v>1</v>
      </c>
      <c r="I427" s="250">
        <v>1</v>
      </c>
      <c r="J427" s="250"/>
      <c r="K427" s="250">
        <v>1</v>
      </c>
      <c r="L427" s="250"/>
      <c r="M427" s="250"/>
      <c r="N427" s="250"/>
      <c r="O427" s="250"/>
      <c r="P427" s="250"/>
      <c r="Q427" s="250"/>
      <c r="R427" s="250"/>
      <c r="S427" s="250"/>
      <c r="T427" s="250"/>
      <c r="U427" s="250"/>
      <c r="V427" s="250"/>
      <c r="W427" s="250"/>
      <c r="X427" s="250"/>
      <c r="Y427" s="250"/>
      <c r="Z427" s="250"/>
      <c r="AA427" s="250"/>
      <c r="AB427" s="250"/>
      <c r="AC427" s="252"/>
      <c r="AD427" s="193"/>
    </row>
    <row r="428" spans="1:30" x14ac:dyDescent="0.2">
      <c r="A428" s="187" t="s">
        <v>711</v>
      </c>
      <c r="B428" s="251">
        <v>44.219905230000002</v>
      </c>
      <c r="C428" s="251">
        <v>-88.461690700000005</v>
      </c>
      <c r="D428" s="250">
        <v>10</v>
      </c>
      <c r="E428" s="250" t="s">
        <v>276</v>
      </c>
      <c r="F428" s="250" t="s">
        <v>277</v>
      </c>
      <c r="G428" s="250"/>
      <c r="H428" s="250">
        <v>0</v>
      </c>
      <c r="I428" s="250"/>
      <c r="J428" s="250"/>
      <c r="K428" s="250"/>
      <c r="L428" s="250"/>
      <c r="M428" s="250"/>
      <c r="N428" s="250"/>
      <c r="O428" s="250"/>
      <c r="P428" s="250"/>
      <c r="Q428" s="250"/>
      <c r="R428" s="250"/>
      <c r="S428" s="250"/>
      <c r="T428" s="250"/>
      <c r="U428" s="250"/>
      <c r="V428" s="250"/>
      <c r="W428" s="250"/>
      <c r="X428" s="250"/>
      <c r="Y428" s="250"/>
      <c r="Z428" s="250"/>
      <c r="AA428" s="250"/>
      <c r="AB428" s="250"/>
      <c r="AC428" s="252"/>
      <c r="AD428" s="193"/>
    </row>
    <row r="429" spans="1:30" x14ac:dyDescent="0.2">
      <c r="A429" s="187" t="s">
        <v>712</v>
      </c>
      <c r="B429" s="251">
        <v>44.219890390000003</v>
      </c>
      <c r="C429" s="251">
        <v>-88.460589409999997</v>
      </c>
      <c r="D429" s="250">
        <v>12.5</v>
      </c>
      <c r="E429" s="250" t="s">
        <v>276</v>
      </c>
      <c r="F429" s="250" t="s">
        <v>277</v>
      </c>
      <c r="G429" s="250"/>
      <c r="H429" s="250">
        <v>0</v>
      </c>
      <c r="I429" s="250"/>
      <c r="J429" s="250"/>
      <c r="K429" s="250"/>
      <c r="L429" s="250"/>
      <c r="M429" s="250"/>
      <c r="N429" s="250"/>
      <c r="O429" s="250"/>
      <c r="P429" s="250"/>
      <c r="Q429" s="250"/>
      <c r="R429" s="250"/>
      <c r="S429" s="250"/>
      <c r="T429" s="250"/>
      <c r="U429" s="250"/>
      <c r="V429" s="250"/>
      <c r="W429" s="250"/>
      <c r="X429" s="250"/>
      <c r="Y429" s="250"/>
      <c r="Z429" s="250"/>
      <c r="AA429" s="250"/>
      <c r="AB429" s="250"/>
      <c r="AC429" s="252"/>
      <c r="AD429" s="193"/>
    </row>
    <row r="430" spans="1:30" x14ac:dyDescent="0.2">
      <c r="A430" s="187" t="s">
        <v>713</v>
      </c>
      <c r="B430" s="251">
        <v>44.219875539999997</v>
      </c>
      <c r="C430" s="251">
        <v>-88.459488120000003</v>
      </c>
      <c r="D430" s="250">
        <v>11</v>
      </c>
      <c r="E430" s="250" t="s">
        <v>276</v>
      </c>
      <c r="F430" s="250" t="s">
        <v>277</v>
      </c>
      <c r="G430" s="250"/>
      <c r="H430" s="250">
        <v>0</v>
      </c>
      <c r="I430" s="250"/>
      <c r="J430" s="250"/>
      <c r="K430" s="250"/>
      <c r="L430" s="250"/>
      <c r="M430" s="250"/>
      <c r="N430" s="250"/>
      <c r="O430" s="250"/>
      <c r="P430" s="250"/>
      <c r="Q430" s="250"/>
      <c r="R430" s="250"/>
      <c r="S430" s="250"/>
      <c r="T430" s="250"/>
      <c r="U430" s="250"/>
      <c r="V430" s="250"/>
      <c r="W430" s="250"/>
      <c r="X430" s="250"/>
      <c r="Y430" s="250"/>
      <c r="Z430" s="250"/>
      <c r="AA430" s="250"/>
      <c r="AB430" s="250"/>
      <c r="AC430" s="252"/>
      <c r="AD430" s="193"/>
    </row>
    <row r="431" spans="1:30" x14ac:dyDescent="0.2">
      <c r="A431" s="187" t="s">
        <v>714</v>
      </c>
      <c r="B431" s="251">
        <v>44.219860679999996</v>
      </c>
      <c r="C431" s="251">
        <v>-88.458386840000003</v>
      </c>
      <c r="D431" s="250">
        <v>10</v>
      </c>
      <c r="E431" s="250" t="s">
        <v>284</v>
      </c>
      <c r="F431" s="250" t="s">
        <v>277</v>
      </c>
      <c r="G431" s="250"/>
      <c r="H431" s="250">
        <v>0</v>
      </c>
      <c r="I431" s="250"/>
      <c r="J431" s="250"/>
      <c r="K431" s="250"/>
      <c r="L431" s="250"/>
      <c r="M431" s="250"/>
      <c r="N431" s="250"/>
      <c r="O431" s="250"/>
      <c r="P431" s="250"/>
      <c r="Q431" s="250"/>
      <c r="R431" s="250"/>
      <c r="S431" s="250"/>
      <c r="T431" s="250"/>
      <c r="U431" s="250"/>
      <c r="V431" s="250"/>
      <c r="W431" s="250"/>
      <c r="X431" s="250"/>
      <c r="Y431" s="250"/>
      <c r="Z431" s="250"/>
      <c r="AA431" s="250"/>
      <c r="AB431" s="250"/>
      <c r="AC431" s="252"/>
      <c r="AD431" s="193"/>
    </row>
    <row r="432" spans="1:30" x14ac:dyDescent="0.2">
      <c r="A432" s="187" t="s">
        <v>715</v>
      </c>
      <c r="B432" s="251">
        <v>44.219845810000002</v>
      </c>
      <c r="C432" s="251">
        <v>-88.457285549999995</v>
      </c>
      <c r="D432" s="250">
        <v>6</v>
      </c>
      <c r="E432" s="250" t="s">
        <v>276</v>
      </c>
      <c r="F432" s="250" t="s">
        <v>277</v>
      </c>
      <c r="G432" s="250"/>
      <c r="H432" s="250">
        <v>0</v>
      </c>
      <c r="I432" s="250"/>
      <c r="J432" s="250"/>
      <c r="K432" s="250"/>
      <c r="L432" s="250"/>
      <c r="M432" s="250"/>
      <c r="N432" s="250"/>
      <c r="O432" s="250"/>
      <c r="P432" s="250"/>
      <c r="Q432" s="250"/>
      <c r="R432" s="250"/>
      <c r="S432" s="250"/>
      <c r="T432" s="250"/>
      <c r="U432" s="250"/>
      <c r="V432" s="250"/>
      <c r="W432" s="250"/>
      <c r="X432" s="250"/>
      <c r="Y432" s="250"/>
      <c r="Z432" s="250"/>
      <c r="AA432" s="250"/>
      <c r="AB432" s="250"/>
      <c r="AC432" s="252"/>
      <c r="AD432" s="193"/>
    </row>
    <row r="433" spans="1:30" x14ac:dyDescent="0.2">
      <c r="A433" s="187" t="s">
        <v>716</v>
      </c>
      <c r="B433" s="251">
        <v>44.221110000000003</v>
      </c>
      <c r="C433" s="251">
        <v>-88.466800000000006</v>
      </c>
      <c r="D433" s="250">
        <v>4.25</v>
      </c>
      <c r="E433" s="250" t="s">
        <v>284</v>
      </c>
      <c r="F433" s="250" t="s">
        <v>277</v>
      </c>
      <c r="G433" s="250">
        <v>3</v>
      </c>
      <c r="H433" s="250">
        <v>5</v>
      </c>
      <c r="I433" s="250"/>
      <c r="J433" s="250"/>
      <c r="K433" s="250">
        <v>2</v>
      </c>
      <c r="L433" s="250">
        <v>1</v>
      </c>
      <c r="M433" s="250">
        <v>1</v>
      </c>
      <c r="N433" s="250">
        <v>3</v>
      </c>
      <c r="O433" s="250"/>
      <c r="P433" s="250"/>
      <c r="Q433" s="250"/>
      <c r="R433" s="250"/>
      <c r="S433" s="250">
        <v>3</v>
      </c>
      <c r="T433" s="250"/>
      <c r="U433" s="250"/>
      <c r="V433" s="250"/>
      <c r="W433" s="250"/>
      <c r="X433" s="250"/>
      <c r="Y433" s="250"/>
      <c r="Z433" s="250"/>
      <c r="AA433" s="250"/>
      <c r="AB433" s="250">
        <v>1</v>
      </c>
      <c r="AC433" s="252" t="s">
        <v>706</v>
      </c>
      <c r="AD433" s="193"/>
    </row>
    <row r="434" spans="1:30" x14ac:dyDescent="0.2">
      <c r="A434" s="187" t="s">
        <v>717</v>
      </c>
      <c r="B434" s="251">
        <v>44.220756469999998</v>
      </c>
      <c r="C434" s="251">
        <v>-88.466075309999994</v>
      </c>
      <c r="D434" s="250">
        <v>6</v>
      </c>
      <c r="E434" s="250" t="s">
        <v>284</v>
      </c>
      <c r="F434" s="250" t="s">
        <v>277</v>
      </c>
      <c r="G434" s="250">
        <v>1</v>
      </c>
      <c r="H434" s="250">
        <v>3</v>
      </c>
      <c r="I434" s="250"/>
      <c r="J434" s="250"/>
      <c r="K434" s="250">
        <v>1</v>
      </c>
      <c r="L434" s="250" t="s">
        <v>278</v>
      </c>
      <c r="M434" s="250" t="s">
        <v>278</v>
      </c>
      <c r="N434" s="250">
        <v>1</v>
      </c>
      <c r="O434" s="250"/>
      <c r="P434" s="250"/>
      <c r="Q434" s="250"/>
      <c r="R434" s="250"/>
      <c r="S434" s="250"/>
      <c r="T434" s="250"/>
      <c r="U434" s="250"/>
      <c r="V434" s="250"/>
      <c r="W434" s="250"/>
      <c r="X434" s="250"/>
      <c r="Y434" s="250"/>
      <c r="Z434" s="250"/>
      <c r="AA434" s="250"/>
      <c r="AB434" s="250" t="s">
        <v>278</v>
      </c>
      <c r="AC434" s="252"/>
      <c r="AD434" s="193"/>
    </row>
    <row r="435" spans="1:30" x14ac:dyDescent="0.2">
      <c r="A435" s="187" t="s">
        <v>718</v>
      </c>
      <c r="B435" s="251">
        <v>44.220741680000003</v>
      </c>
      <c r="C435" s="251">
        <v>-88.464973999999998</v>
      </c>
      <c r="D435" s="250">
        <v>7.5</v>
      </c>
      <c r="E435" s="250" t="s">
        <v>284</v>
      </c>
      <c r="F435" s="250" t="s">
        <v>277</v>
      </c>
      <c r="G435" s="250">
        <v>1</v>
      </c>
      <c r="H435" s="250">
        <v>3</v>
      </c>
      <c r="I435" s="250"/>
      <c r="J435" s="250"/>
      <c r="K435" s="250">
        <v>1</v>
      </c>
      <c r="L435" s="250"/>
      <c r="M435" s="250"/>
      <c r="N435" s="250">
        <v>1</v>
      </c>
      <c r="O435" s="250"/>
      <c r="P435" s="250"/>
      <c r="Q435" s="250"/>
      <c r="R435" s="250"/>
      <c r="S435" s="250"/>
      <c r="T435" s="250"/>
      <c r="U435" s="250"/>
      <c r="V435" s="250"/>
      <c r="W435" s="250"/>
      <c r="X435" s="250"/>
      <c r="Y435" s="250"/>
      <c r="Z435" s="250"/>
      <c r="AA435" s="250"/>
      <c r="AB435" s="250"/>
      <c r="AC435" s="252"/>
      <c r="AD435" s="193"/>
    </row>
    <row r="436" spans="1:30" x14ac:dyDescent="0.2">
      <c r="A436" s="187" t="s">
        <v>719</v>
      </c>
      <c r="B436" s="251">
        <v>44.22072687</v>
      </c>
      <c r="C436" s="251">
        <v>-88.463872690000002</v>
      </c>
      <c r="D436" s="250">
        <v>8</v>
      </c>
      <c r="E436" s="250" t="s">
        <v>284</v>
      </c>
      <c r="F436" s="250" t="s">
        <v>277</v>
      </c>
      <c r="G436" s="250">
        <v>1</v>
      </c>
      <c r="H436" s="250">
        <v>1</v>
      </c>
      <c r="I436" s="250"/>
      <c r="J436" s="250"/>
      <c r="K436" s="250">
        <v>1</v>
      </c>
      <c r="L436" s="250"/>
      <c r="M436" s="250"/>
      <c r="N436" s="250"/>
      <c r="O436" s="250"/>
      <c r="P436" s="250"/>
      <c r="Q436" s="250"/>
      <c r="R436" s="250"/>
      <c r="S436" s="250"/>
      <c r="T436" s="250"/>
      <c r="U436" s="250"/>
      <c r="V436" s="250"/>
      <c r="W436" s="250"/>
      <c r="X436" s="250"/>
      <c r="Y436" s="250"/>
      <c r="Z436" s="250"/>
      <c r="AA436" s="250"/>
      <c r="AB436" s="250"/>
      <c r="AC436" s="252"/>
      <c r="AD436" s="193"/>
    </row>
    <row r="437" spans="1:30" x14ac:dyDescent="0.2">
      <c r="A437" s="187" t="s">
        <v>720</v>
      </c>
      <c r="B437" s="251">
        <v>44.220712050000003</v>
      </c>
      <c r="C437" s="251">
        <v>-88.462771380000007</v>
      </c>
      <c r="D437" s="250">
        <v>9.5</v>
      </c>
      <c r="E437" s="250" t="s">
        <v>284</v>
      </c>
      <c r="F437" s="250" t="s">
        <v>277</v>
      </c>
      <c r="G437" s="250"/>
      <c r="H437" s="250">
        <v>0</v>
      </c>
      <c r="I437" s="250"/>
      <c r="J437" s="250"/>
      <c r="K437" s="250"/>
      <c r="L437" s="250"/>
      <c r="M437" s="250"/>
      <c r="N437" s="250"/>
      <c r="O437" s="250"/>
      <c r="P437" s="250"/>
      <c r="Q437" s="250"/>
      <c r="R437" s="250"/>
      <c r="S437" s="250"/>
      <c r="T437" s="250"/>
      <c r="U437" s="250"/>
      <c r="V437" s="250"/>
      <c r="W437" s="250"/>
      <c r="X437" s="250"/>
      <c r="Y437" s="250"/>
      <c r="Z437" s="250"/>
      <c r="AA437" s="250"/>
      <c r="AB437" s="250"/>
      <c r="AC437" s="252"/>
      <c r="AD437" s="193"/>
    </row>
    <row r="438" spans="1:30" x14ac:dyDescent="0.2">
      <c r="A438" s="187" t="s">
        <v>721</v>
      </c>
      <c r="B438" s="251">
        <v>44.220697219999998</v>
      </c>
      <c r="C438" s="251">
        <v>-88.461670080000005</v>
      </c>
      <c r="D438" s="250">
        <v>10.5</v>
      </c>
      <c r="E438" s="250" t="s">
        <v>276</v>
      </c>
      <c r="F438" s="250" t="s">
        <v>277</v>
      </c>
      <c r="G438" s="250"/>
      <c r="H438" s="250">
        <v>0</v>
      </c>
      <c r="I438" s="250"/>
      <c r="J438" s="250"/>
      <c r="K438" s="250"/>
      <c r="L438" s="250"/>
      <c r="M438" s="250"/>
      <c r="N438" s="250"/>
      <c r="O438" s="250"/>
      <c r="P438" s="250"/>
      <c r="Q438" s="250"/>
      <c r="R438" s="250"/>
      <c r="S438" s="250"/>
      <c r="T438" s="250"/>
      <c r="U438" s="250"/>
      <c r="V438" s="250"/>
      <c r="W438" s="250"/>
      <c r="X438" s="250"/>
      <c r="Y438" s="250"/>
      <c r="Z438" s="250"/>
      <c r="AA438" s="250"/>
      <c r="AB438" s="250"/>
      <c r="AC438" s="252"/>
      <c r="AD438" s="193"/>
    </row>
    <row r="439" spans="1:30" x14ac:dyDescent="0.2">
      <c r="A439" s="187" t="s">
        <v>722</v>
      </c>
      <c r="B439" s="251">
        <v>44.22068238</v>
      </c>
      <c r="C439" s="251">
        <v>-88.460568769999995</v>
      </c>
      <c r="D439" s="250">
        <v>12.25</v>
      </c>
      <c r="E439" s="250" t="s">
        <v>276</v>
      </c>
      <c r="F439" s="250" t="s">
        <v>276</v>
      </c>
      <c r="G439" s="250"/>
      <c r="H439" s="250">
        <v>0</v>
      </c>
      <c r="I439" s="250"/>
      <c r="J439" s="250"/>
      <c r="K439" s="250"/>
      <c r="L439" s="250"/>
      <c r="M439" s="250"/>
      <c r="N439" s="250"/>
      <c r="O439" s="250"/>
      <c r="P439" s="250"/>
      <c r="Q439" s="250"/>
      <c r="R439" s="250"/>
      <c r="S439" s="250"/>
      <c r="T439" s="250"/>
      <c r="U439" s="250"/>
      <c r="V439" s="250"/>
      <c r="W439" s="250"/>
      <c r="X439" s="250"/>
      <c r="Y439" s="250"/>
      <c r="Z439" s="250"/>
      <c r="AA439" s="250"/>
      <c r="AB439" s="250"/>
      <c r="AC439" s="252"/>
      <c r="AD439" s="193"/>
    </row>
    <row r="440" spans="1:30" x14ac:dyDescent="0.2">
      <c r="A440" s="187" t="s">
        <v>723</v>
      </c>
      <c r="B440" s="251">
        <v>44.220667540000001</v>
      </c>
      <c r="C440" s="251">
        <v>-88.459467470000007</v>
      </c>
      <c r="D440" s="250">
        <v>11</v>
      </c>
      <c r="E440" s="250" t="s">
        <v>284</v>
      </c>
      <c r="F440" s="250" t="s">
        <v>277</v>
      </c>
      <c r="G440" s="250"/>
      <c r="H440" s="250">
        <v>0</v>
      </c>
      <c r="I440" s="250"/>
      <c r="J440" s="250"/>
      <c r="K440" s="250"/>
      <c r="L440" s="250"/>
      <c r="M440" s="250"/>
      <c r="N440" s="250"/>
      <c r="O440" s="250"/>
      <c r="P440" s="250"/>
      <c r="Q440" s="250"/>
      <c r="R440" s="250"/>
      <c r="S440" s="250"/>
      <c r="T440" s="250"/>
      <c r="U440" s="250"/>
      <c r="V440" s="250"/>
      <c r="W440" s="250"/>
      <c r="X440" s="250"/>
      <c r="Y440" s="250"/>
      <c r="Z440" s="250"/>
      <c r="AA440" s="250"/>
      <c r="AB440" s="250"/>
      <c r="AC440" s="252"/>
      <c r="AD440" s="193"/>
    </row>
    <row r="441" spans="1:30" x14ac:dyDescent="0.2">
      <c r="A441" s="187" t="s">
        <v>724</v>
      </c>
      <c r="B441" s="251">
        <v>44.22065267</v>
      </c>
      <c r="C441" s="251">
        <v>-88.458366170000005</v>
      </c>
      <c r="D441" s="250">
        <v>10.5</v>
      </c>
      <c r="E441" s="250" t="s">
        <v>284</v>
      </c>
      <c r="F441" s="250" t="s">
        <v>277</v>
      </c>
      <c r="G441" s="250"/>
      <c r="H441" s="250">
        <v>0</v>
      </c>
      <c r="I441" s="250"/>
      <c r="J441" s="250"/>
      <c r="K441" s="250"/>
      <c r="L441" s="250"/>
      <c r="M441" s="250"/>
      <c r="N441" s="250"/>
      <c r="O441" s="250"/>
      <c r="P441" s="250"/>
      <c r="Q441" s="250"/>
      <c r="R441" s="250"/>
      <c r="S441" s="250"/>
      <c r="T441" s="250"/>
      <c r="U441" s="250"/>
      <c r="V441" s="250"/>
      <c r="W441" s="250"/>
      <c r="X441" s="250"/>
      <c r="Y441" s="250"/>
      <c r="Z441" s="250"/>
      <c r="AA441" s="250"/>
      <c r="AB441" s="250"/>
      <c r="AC441" s="252"/>
      <c r="AD441" s="193"/>
    </row>
    <row r="442" spans="1:30" x14ac:dyDescent="0.2">
      <c r="A442" s="187" t="s">
        <v>725</v>
      </c>
      <c r="B442" s="251">
        <v>44.220637799999999</v>
      </c>
      <c r="C442" s="251">
        <v>-88.457264859999995</v>
      </c>
      <c r="D442" s="250">
        <v>5.75</v>
      </c>
      <c r="E442" s="250" t="s">
        <v>284</v>
      </c>
      <c r="F442" s="250" t="s">
        <v>277</v>
      </c>
      <c r="G442" s="250">
        <v>1</v>
      </c>
      <c r="H442" s="250">
        <v>2</v>
      </c>
      <c r="I442" s="250" t="s">
        <v>278</v>
      </c>
      <c r="J442" s="250"/>
      <c r="K442" s="250"/>
      <c r="L442" s="250"/>
      <c r="M442" s="250"/>
      <c r="N442" s="250">
        <v>1</v>
      </c>
      <c r="O442" s="250"/>
      <c r="P442" s="250"/>
      <c r="Q442" s="250"/>
      <c r="R442" s="250"/>
      <c r="S442" s="250"/>
      <c r="T442" s="250"/>
      <c r="U442" s="250"/>
      <c r="V442" s="250"/>
      <c r="W442" s="250"/>
      <c r="X442" s="250"/>
      <c r="Y442" s="250"/>
      <c r="Z442" s="250"/>
      <c r="AA442" s="250"/>
      <c r="AB442" s="250"/>
      <c r="AC442" s="252"/>
      <c r="AD442" s="193"/>
    </row>
    <row r="443" spans="1:30" x14ac:dyDescent="0.2">
      <c r="A443" s="187" t="s">
        <v>726</v>
      </c>
      <c r="B443" s="251">
        <v>44.221563250000003</v>
      </c>
      <c r="C443" s="251">
        <v>-88.467156059999994</v>
      </c>
      <c r="D443" s="250">
        <v>3.5</v>
      </c>
      <c r="E443" s="250" t="s">
        <v>284</v>
      </c>
      <c r="F443" s="250" t="s">
        <v>277</v>
      </c>
      <c r="G443" s="250">
        <v>3</v>
      </c>
      <c r="H443" s="250">
        <v>5</v>
      </c>
      <c r="I443" s="250"/>
      <c r="J443" s="250"/>
      <c r="K443" s="250">
        <v>1</v>
      </c>
      <c r="L443" s="250">
        <v>1</v>
      </c>
      <c r="M443" s="250">
        <v>1</v>
      </c>
      <c r="N443" s="250">
        <v>3</v>
      </c>
      <c r="O443" s="250"/>
      <c r="P443" s="250"/>
      <c r="Q443" s="250">
        <v>1</v>
      </c>
      <c r="R443" s="250"/>
      <c r="S443" s="250">
        <v>3</v>
      </c>
      <c r="T443" s="250"/>
      <c r="U443" s="250"/>
      <c r="V443" s="250"/>
      <c r="W443" s="250"/>
      <c r="X443" s="250"/>
      <c r="Y443" s="250"/>
      <c r="Z443" s="250"/>
      <c r="AA443" s="250"/>
      <c r="AB443" s="250">
        <v>1</v>
      </c>
      <c r="AC443" s="252"/>
      <c r="AD443" s="193"/>
    </row>
    <row r="444" spans="1:30" x14ac:dyDescent="0.2">
      <c r="A444" s="187" t="s">
        <v>727</v>
      </c>
      <c r="B444" s="251">
        <v>44.221548470000002</v>
      </c>
      <c r="C444" s="251">
        <v>-88.466054740000004</v>
      </c>
      <c r="D444" s="250">
        <v>5.5</v>
      </c>
      <c r="E444" s="250" t="s">
        <v>284</v>
      </c>
      <c r="F444" s="250" t="s">
        <v>277</v>
      </c>
      <c r="G444" s="250">
        <v>3</v>
      </c>
      <c r="H444" s="250">
        <v>5</v>
      </c>
      <c r="I444" s="250"/>
      <c r="J444" s="250">
        <v>1</v>
      </c>
      <c r="K444" s="250">
        <v>3</v>
      </c>
      <c r="L444" s="250"/>
      <c r="M444" s="250"/>
      <c r="N444" s="250">
        <v>3</v>
      </c>
      <c r="O444" s="250"/>
      <c r="P444" s="250"/>
      <c r="Q444" s="250"/>
      <c r="R444" s="250"/>
      <c r="S444" s="250">
        <v>3</v>
      </c>
      <c r="T444" s="250"/>
      <c r="U444" s="250"/>
      <c r="V444" s="250"/>
      <c r="W444" s="250"/>
      <c r="X444" s="250"/>
      <c r="Y444" s="250"/>
      <c r="Z444" s="250"/>
      <c r="AA444" s="250"/>
      <c r="AB444" s="250"/>
      <c r="AC444" s="252"/>
      <c r="AD444" s="193"/>
    </row>
    <row r="445" spans="1:30" x14ac:dyDescent="0.2">
      <c r="A445" s="187" t="s">
        <v>728</v>
      </c>
      <c r="B445" s="251">
        <v>44.221533669999999</v>
      </c>
      <c r="C445" s="251">
        <v>-88.464953410000007</v>
      </c>
      <c r="D445" s="250">
        <v>7.25</v>
      </c>
      <c r="E445" s="250" t="s">
        <v>284</v>
      </c>
      <c r="F445" s="250" t="s">
        <v>277</v>
      </c>
      <c r="G445" s="250">
        <v>3</v>
      </c>
      <c r="H445" s="250">
        <v>5</v>
      </c>
      <c r="I445" s="250"/>
      <c r="J445" s="250"/>
      <c r="K445" s="250">
        <v>3</v>
      </c>
      <c r="L445" s="250"/>
      <c r="M445" s="250"/>
      <c r="N445" s="250">
        <v>3</v>
      </c>
      <c r="O445" s="250"/>
      <c r="P445" s="250">
        <v>1</v>
      </c>
      <c r="Q445" s="250"/>
      <c r="R445" s="250"/>
      <c r="S445" s="250">
        <v>2</v>
      </c>
      <c r="T445" s="250"/>
      <c r="U445" s="250"/>
      <c r="V445" s="250"/>
      <c r="W445" s="250"/>
      <c r="X445" s="250"/>
      <c r="Y445" s="250"/>
      <c r="Z445" s="250"/>
      <c r="AA445" s="250"/>
      <c r="AB445" s="250"/>
      <c r="AC445" s="252"/>
      <c r="AD445" s="193"/>
    </row>
    <row r="446" spans="1:30" x14ac:dyDescent="0.2">
      <c r="A446" s="187" t="s">
        <v>729</v>
      </c>
      <c r="B446" s="251">
        <v>44.221518860000003</v>
      </c>
      <c r="C446" s="251">
        <v>-88.463852090000003</v>
      </c>
      <c r="D446" s="250">
        <v>8</v>
      </c>
      <c r="E446" s="250" t="s">
        <v>284</v>
      </c>
      <c r="F446" s="250" t="s">
        <v>277</v>
      </c>
      <c r="G446" s="250">
        <v>1</v>
      </c>
      <c r="H446" s="250">
        <v>2</v>
      </c>
      <c r="I446" s="250" t="s">
        <v>278</v>
      </c>
      <c r="J446" s="250"/>
      <c r="K446" s="250" t="s">
        <v>278</v>
      </c>
      <c r="L446" s="250"/>
      <c r="M446" s="250"/>
      <c r="N446" s="250">
        <v>1</v>
      </c>
      <c r="O446" s="250"/>
      <c r="P446" s="250" t="s">
        <v>278</v>
      </c>
      <c r="Q446" s="250"/>
      <c r="R446" s="250"/>
      <c r="S446" s="250"/>
      <c r="T446" s="250"/>
      <c r="U446" s="250"/>
      <c r="V446" s="250"/>
      <c r="W446" s="250"/>
      <c r="X446" s="250"/>
      <c r="Y446" s="250"/>
      <c r="Z446" s="250"/>
      <c r="AA446" s="250"/>
      <c r="AB446" s="250"/>
      <c r="AC446" s="252"/>
      <c r="AD446" s="193"/>
    </row>
    <row r="447" spans="1:30" x14ac:dyDescent="0.2">
      <c r="A447" s="187" t="s">
        <v>730</v>
      </c>
      <c r="B447" s="251">
        <v>44.221504039999999</v>
      </c>
      <c r="C447" s="251">
        <v>-88.46275077</v>
      </c>
      <c r="D447" s="250">
        <v>9.25</v>
      </c>
      <c r="E447" s="250" t="s">
        <v>284</v>
      </c>
      <c r="F447" s="250" t="s">
        <v>277</v>
      </c>
      <c r="G447" s="250"/>
      <c r="H447" s="250">
        <v>0</v>
      </c>
      <c r="I447" s="250"/>
      <c r="J447" s="250"/>
      <c r="K447" s="250"/>
      <c r="L447" s="250"/>
      <c r="M447" s="250"/>
      <c r="N447" s="250"/>
      <c r="O447" s="250"/>
      <c r="P447" s="250"/>
      <c r="Q447" s="250"/>
      <c r="R447" s="250"/>
      <c r="S447" s="250"/>
      <c r="T447" s="250"/>
      <c r="U447" s="250"/>
      <c r="V447" s="250"/>
      <c r="W447" s="250"/>
      <c r="X447" s="250"/>
      <c r="Y447" s="250"/>
      <c r="Z447" s="250"/>
      <c r="AA447" s="250"/>
      <c r="AB447" s="250"/>
      <c r="AC447" s="252"/>
      <c r="AD447" s="193"/>
    </row>
    <row r="448" spans="1:30" x14ac:dyDescent="0.2">
      <c r="A448" s="187" t="s">
        <v>731</v>
      </c>
      <c r="B448" s="251">
        <v>44.221489220000002</v>
      </c>
      <c r="C448" s="251">
        <v>-88.461649449999996</v>
      </c>
      <c r="D448" s="250">
        <v>9.5</v>
      </c>
      <c r="E448" s="250" t="s">
        <v>276</v>
      </c>
      <c r="F448" s="250" t="s">
        <v>277</v>
      </c>
      <c r="G448" s="250"/>
      <c r="H448" s="250">
        <v>0</v>
      </c>
      <c r="I448" s="250"/>
      <c r="J448" s="250"/>
      <c r="K448" s="250"/>
      <c r="L448" s="250"/>
      <c r="M448" s="250"/>
      <c r="N448" s="250"/>
      <c r="O448" s="250"/>
      <c r="P448" s="250"/>
      <c r="Q448" s="250"/>
      <c r="R448" s="250"/>
      <c r="S448" s="250"/>
      <c r="T448" s="250"/>
      <c r="U448" s="250"/>
      <c r="V448" s="250"/>
      <c r="W448" s="250"/>
      <c r="X448" s="250"/>
      <c r="Y448" s="250"/>
      <c r="Z448" s="250"/>
      <c r="AA448" s="250"/>
      <c r="AB448" s="250"/>
      <c r="AC448" s="252"/>
      <c r="AD448" s="193"/>
    </row>
    <row r="449" spans="1:30" x14ac:dyDescent="0.2">
      <c r="A449" s="187" t="s">
        <v>732</v>
      </c>
      <c r="B449" s="251">
        <v>44.221474379999997</v>
      </c>
      <c r="C449" s="251">
        <v>-88.460548130000006</v>
      </c>
      <c r="D449" s="250">
        <v>12.25</v>
      </c>
      <c r="E449" s="250" t="s">
        <v>276</v>
      </c>
      <c r="F449" s="250" t="s">
        <v>277</v>
      </c>
      <c r="G449" s="250"/>
      <c r="H449" s="250">
        <v>0</v>
      </c>
      <c r="I449" s="250"/>
      <c r="J449" s="250"/>
      <c r="K449" s="250"/>
      <c r="L449" s="250"/>
      <c r="M449" s="250"/>
      <c r="N449" s="250"/>
      <c r="O449" s="250"/>
      <c r="P449" s="250"/>
      <c r="Q449" s="250"/>
      <c r="R449" s="250"/>
      <c r="S449" s="250"/>
      <c r="T449" s="250"/>
      <c r="U449" s="250"/>
      <c r="V449" s="250"/>
      <c r="W449" s="250"/>
      <c r="X449" s="250"/>
      <c r="Y449" s="250"/>
      <c r="Z449" s="250"/>
      <c r="AA449" s="250"/>
      <c r="AB449" s="250"/>
      <c r="AC449" s="252"/>
      <c r="AD449" s="193"/>
    </row>
    <row r="450" spans="1:30" x14ac:dyDescent="0.2">
      <c r="A450" s="187" t="s">
        <v>733</v>
      </c>
      <c r="B450" s="251">
        <v>44.221459529999997</v>
      </c>
      <c r="C450" s="251">
        <v>-88.459446810000003</v>
      </c>
      <c r="D450" s="250">
        <v>11.5</v>
      </c>
      <c r="E450" s="250" t="s">
        <v>276</v>
      </c>
      <c r="F450" s="250" t="s">
        <v>277</v>
      </c>
      <c r="G450" s="250"/>
      <c r="H450" s="250">
        <v>0</v>
      </c>
      <c r="I450" s="250"/>
      <c r="J450" s="250"/>
      <c r="K450" s="250"/>
      <c r="L450" s="250"/>
      <c r="M450" s="250"/>
      <c r="N450" s="250"/>
      <c r="O450" s="250"/>
      <c r="P450" s="250"/>
      <c r="Q450" s="250"/>
      <c r="R450" s="250"/>
      <c r="S450" s="250"/>
      <c r="T450" s="250"/>
      <c r="U450" s="250"/>
      <c r="V450" s="250"/>
      <c r="W450" s="250"/>
      <c r="X450" s="250"/>
      <c r="Y450" s="250"/>
      <c r="Z450" s="250"/>
      <c r="AA450" s="250"/>
      <c r="AB450" s="250"/>
      <c r="AC450" s="252"/>
      <c r="AD450" s="193"/>
    </row>
    <row r="451" spans="1:30" x14ac:dyDescent="0.2">
      <c r="A451" s="187" t="s">
        <v>734</v>
      </c>
      <c r="B451" s="251">
        <v>44.221444669999997</v>
      </c>
      <c r="C451" s="251">
        <v>-88.458345489999999</v>
      </c>
      <c r="D451" s="250">
        <v>9.75</v>
      </c>
      <c r="E451" s="250" t="s">
        <v>276</v>
      </c>
      <c r="F451" s="250" t="s">
        <v>277</v>
      </c>
      <c r="G451" s="250"/>
      <c r="H451" s="250">
        <v>0</v>
      </c>
      <c r="I451" s="250"/>
      <c r="J451" s="250"/>
      <c r="K451" s="250"/>
      <c r="L451" s="250"/>
      <c r="M451" s="250"/>
      <c r="N451" s="250"/>
      <c r="O451" s="250"/>
      <c r="P451" s="250"/>
      <c r="Q451" s="250"/>
      <c r="R451" s="250"/>
      <c r="S451" s="250"/>
      <c r="T451" s="250"/>
      <c r="U451" s="250"/>
      <c r="V451" s="250"/>
      <c r="W451" s="250"/>
      <c r="X451" s="250"/>
      <c r="Y451" s="250"/>
      <c r="Z451" s="250"/>
      <c r="AA451" s="250"/>
      <c r="AB451" s="250"/>
      <c r="AC451" s="252"/>
      <c r="AD451" s="193"/>
    </row>
    <row r="452" spans="1:30" x14ac:dyDescent="0.2">
      <c r="A452" s="187" t="s">
        <v>735</v>
      </c>
      <c r="B452" s="251">
        <v>44.221429790000002</v>
      </c>
      <c r="C452" s="251">
        <v>-88.457244180000004</v>
      </c>
      <c r="D452" s="250">
        <v>7</v>
      </c>
      <c r="E452" s="250" t="s">
        <v>284</v>
      </c>
      <c r="F452" s="250" t="s">
        <v>277</v>
      </c>
      <c r="G452" s="250"/>
      <c r="H452" s="250">
        <v>0</v>
      </c>
      <c r="I452" s="250"/>
      <c r="J452" s="250"/>
      <c r="K452" s="250"/>
      <c r="L452" s="250"/>
      <c r="M452" s="250"/>
      <c r="N452" s="250"/>
      <c r="O452" s="250"/>
      <c r="P452" s="250"/>
      <c r="Q452" s="250"/>
      <c r="R452" s="250"/>
      <c r="S452" s="250"/>
      <c r="T452" s="250"/>
      <c r="U452" s="250"/>
      <c r="V452" s="250"/>
      <c r="W452" s="250"/>
      <c r="X452" s="250"/>
      <c r="Y452" s="250"/>
      <c r="Z452" s="250"/>
      <c r="AA452" s="250"/>
      <c r="AB452" s="250"/>
      <c r="AC452" s="252"/>
      <c r="AD452" s="193"/>
    </row>
    <row r="453" spans="1:30" x14ac:dyDescent="0.2">
      <c r="A453" s="187" t="s">
        <v>736</v>
      </c>
      <c r="B453" s="251">
        <v>44.222340459999998</v>
      </c>
      <c r="C453" s="251">
        <v>-88.46603417</v>
      </c>
      <c r="D453" s="250">
        <v>5.5</v>
      </c>
      <c r="E453" s="250" t="s">
        <v>284</v>
      </c>
      <c r="F453" s="250" t="s">
        <v>277</v>
      </c>
      <c r="G453" s="250">
        <v>3</v>
      </c>
      <c r="H453" s="250">
        <v>5</v>
      </c>
      <c r="I453" s="250">
        <v>1</v>
      </c>
      <c r="J453" s="250"/>
      <c r="K453" s="250">
        <v>3</v>
      </c>
      <c r="L453" s="250">
        <v>1</v>
      </c>
      <c r="M453" s="250">
        <v>1</v>
      </c>
      <c r="N453" s="250">
        <v>3</v>
      </c>
      <c r="O453" s="250">
        <v>1</v>
      </c>
      <c r="P453" s="250"/>
      <c r="Q453" s="250"/>
      <c r="R453" s="250"/>
      <c r="S453" s="250">
        <v>3</v>
      </c>
      <c r="T453" s="250"/>
      <c r="U453" s="250"/>
      <c r="V453" s="250"/>
      <c r="W453" s="250"/>
      <c r="X453" s="250"/>
      <c r="Y453" s="250"/>
      <c r="Z453" s="250"/>
      <c r="AA453" s="250"/>
      <c r="AB453" s="250">
        <v>1</v>
      </c>
      <c r="AC453" s="252"/>
      <c r="AD453" s="193"/>
    </row>
    <row r="454" spans="1:30" x14ac:dyDescent="0.2">
      <c r="A454" s="187" t="s">
        <v>737</v>
      </c>
      <c r="B454" s="251">
        <v>44.222325660000003</v>
      </c>
      <c r="C454" s="251">
        <v>-88.464932829999995</v>
      </c>
      <c r="D454" s="250">
        <v>7.75</v>
      </c>
      <c r="E454" s="250" t="s">
        <v>284</v>
      </c>
      <c r="F454" s="250" t="s">
        <v>277</v>
      </c>
      <c r="G454" s="250"/>
      <c r="H454" s="250">
        <v>0</v>
      </c>
      <c r="I454" s="250"/>
      <c r="J454" s="250"/>
      <c r="K454" s="250" t="s">
        <v>278</v>
      </c>
      <c r="L454" s="250"/>
      <c r="M454" s="250"/>
      <c r="N454" s="250"/>
      <c r="O454" s="250"/>
      <c r="P454" s="250"/>
      <c r="Q454" s="250"/>
      <c r="R454" s="250"/>
      <c r="S454" s="250"/>
      <c r="T454" s="250"/>
      <c r="U454" s="250"/>
      <c r="V454" s="250"/>
      <c r="W454" s="250"/>
      <c r="X454" s="250"/>
      <c r="Y454" s="250"/>
      <c r="Z454" s="250"/>
      <c r="AA454" s="250"/>
      <c r="AB454" s="250"/>
      <c r="AC454" s="252"/>
      <c r="AD454" s="193"/>
    </row>
    <row r="455" spans="1:30" x14ac:dyDescent="0.2">
      <c r="A455" s="187" t="s">
        <v>738</v>
      </c>
      <c r="B455" s="251">
        <v>44.22231086</v>
      </c>
      <c r="C455" s="251">
        <v>-88.463831490000004</v>
      </c>
      <c r="D455" s="250">
        <v>8.5</v>
      </c>
      <c r="E455" s="250" t="s">
        <v>284</v>
      </c>
      <c r="F455" s="250" t="s">
        <v>277</v>
      </c>
      <c r="G455" s="250"/>
      <c r="H455" s="250">
        <v>0</v>
      </c>
      <c r="I455" s="250"/>
      <c r="J455" s="250"/>
      <c r="K455" s="250"/>
      <c r="L455" s="250"/>
      <c r="M455" s="250"/>
      <c r="N455" s="250"/>
      <c r="O455" s="250"/>
      <c r="P455" s="250"/>
      <c r="Q455" s="250"/>
      <c r="R455" s="250"/>
      <c r="S455" s="250"/>
      <c r="T455" s="250"/>
      <c r="U455" s="250"/>
      <c r="V455" s="250"/>
      <c r="W455" s="250"/>
      <c r="X455" s="250"/>
      <c r="Y455" s="250"/>
      <c r="Z455" s="250"/>
      <c r="AA455" s="250"/>
      <c r="AB455" s="250"/>
      <c r="AC455" s="252"/>
      <c r="AD455" s="193"/>
    </row>
    <row r="456" spans="1:30" x14ac:dyDescent="0.2">
      <c r="A456" s="187" t="s">
        <v>739</v>
      </c>
      <c r="B456" s="251">
        <v>44.222296040000003</v>
      </c>
      <c r="C456" s="251">
        <v>-88.462730160000007</v>
      </c>
      <c r="D456" s="250">
        <v>9</v>
      </c>
      <c r="E456" s="250" t="s">
        <v>284</v>
      </c>
      <c r="F456" s="250" t="s">
        <v>277</v>
      </c>
      <c r="G456" s="250"/>
      <c r="H456" s="250">
        <v>0</v>
      </c>
      <c r="I456" s="250"/>
      <c r="J456" s="250"/>
      <c r="K456" s="250"/>
      <c r="L456" s="250"/>
      <c r="M456" s="250"/>
      <c r="N456" s="250"/>
      <c r="O456" s="250"/>
      <c r="P456" s="250"/>
      <c r="Q456" s="250"/>
      <c r="R456" s="250"/>
      <c r="S456" s="250"/>
      <c r="T456" s="250"/>
      <c r="U456" s="250"/>
      <c r="V456" s="250"/>
      <c r="W456" s="250"/>
      <c r="X456" s="250"/>
      <c r="Y456" s="250"/>
      <c r="Z456" s="250"/>
      <c r="AA456" s="250"/>
      <c r="AB456" s="250"/>
      <c r="AC456" s="252"/>
      <c r="AD456" s="193"/>
    </row>
    <row r="457" spans="1:30" x14ac:dyDescent="0.2">
      <c r="A457" s="187" t="s">
        <v>740</v>
      </c>
      <c r="B457" s="251">
        <v>44.222281209999998</v>
      </c>
      <c r="C457" s="251">
        <v>-88.461628820000001</v>
      </c>
      <c r="D457" s="250">
        <v>9.75</v>
      </c>
      <c r="E457" s="250" t="s">
        <v>276</v>
      </c>
      <c r="F457" s="250" t="s">
        <v>277</v>
      </c>
      <c r="G457" s="250"/>
      <c r="H457" s="250">
        <v>0</v>
      </c>
      <c r="I457" s="250"/>
      <c r="J457" s="250"/>
      <c r="K457" s="250"/>
      <c r="L457" s="250"/>
      <c r="M457" s="250"/>
      <c r="N457" s="250"/>
      <c r="O457" s="250"/>
      <c r="P457" s="250"/>
      <c r="Q457" s="250"/>
      <c r="R457" s="250"/>
      <c r="S457" s="250"/>
      <c r="T457" s="250"/>
      <c r="U457" s="250"/>
      <c r="V457" s="250"/>
      <c r="W457" s="250"/>
      <c r="X457" s="250"/>
      <c r="Y457" s="250"/>
      <c r="Z457" s="250"/>
      <c r="AA457" s="250"/>
      <c r="AB457" s="250"/>
      <c r="AC457" s="252"/>
      <c r="AD457" s="193"/>
    </row>
    <row r="458" spans="1:30" x14ac:dyDescent="0.2">
      <c r="A458" s="187" t="s">
        <v>741</v>
      </c>
      <c r="B458" s="251">
        <v>44.22226637</v>
      </c>
      <c r="C458" s="251">
        <v>-88.460527490000004</v>
      </c>
      <c r="D458" s="250">
        <v>12</v>
      </c>
      <c r="E458" s="250" t="s">
        <v>276</v>
      </c>
      <c r="F458" s="250" t="s">
        <v>277</v>
      </c>
      <c r="G458" s="250"/>
      <c r="H458" s="250">
        <v>0</v>
      </c>
      <c r="I458" s="250"/>
      <c r="J458" s="250"/>
      <c r="K458" s="250"/>
      <c r="L458" s="250"/>
      <c r="M458" s="250"/>
      <c r="N458" s="250"/>
      <c r="O458" s="250"/>
      <c r="P458" s="250"/>
      <c r="Q458" s="250"/>
      <c r="R458" s="250"/>
      <c r="S458" s="250"/>
      <c r="T458" s="250"/>
      <c r="U458" s="250"/>
      <c r="V458" s="250"/>
      <c r="W458" s="250"/>
      <c r="X458" s="250"/>
      <c r="Y458" s="250"/>
      <c r="Z458" s="250"/>
      <c r="AA458" s="250"/>
      <c r="AB458" s="250"/>
      <c r="AC458" s="252"/>
      <c r="AD458" s="193"/>
    </row>
    <row r="459" spans="1:30" x14ac:dyDescent="0.2">
      <c r="A459" s="187" t="s">
        <v>742</v>
      </c>
      <c r="B459" s="251">
        <v>44.22225152</v>
      </c>
      <c r="C459" s="251">
        <v>-88.459426149999999</v>
      </c>
      <c r="D459" s="250">
        <v>11.5</v>
      </c>
      <c r="E459" s="250" t="s">
        <v>276</v>
      </c>
      <c r="F459" s="250" t="s">
        <v>277</v>
      </c>
      <c r="G459" s="250"/>
      <c r="H459" s="250">
        <v>0</v>
      </c>
      <c r="I459" s="250"/>
      <c r="J459" s="250"/>
      <c r="K459" s="250"/>
      <c r="L459" s="250"/>
      <c r="M459" s="250"/>
      <c r="N459" s="250"/>
      <c r="O459" s="250"/>
      <c r="P459" s="250"/>
      <c r="Q459" s="250"/>
      <c r="R459" s="250"/>
      <c r="S459" s="250"/>
      <c r="T459" s="250"/>
      <c r="U459" s="250"/>
      <c r="V459" s="250"/>
      <c r="W459" s="250"/>
      <c r="X459" s="250"/>
      <c r="Y459" s="250"/>
      <c r="Z459" s="250"/>
      <c r="AA459" s="250"/>
      <c r="AB459" s="250"/>
      <c r="AC459" s="252"/>
      <c r="AD459" s="193"/>
    </row>
    <row r="460" spans="1:30" x14ac:dyDescent="0.2">
      <c r="A460" s="187" t="s">
        <v>743</v>
      </c>
      <c r="B460" s="251">
        <v>44.22223666</v>
      </c>
      <c r="C460" s="251">
        <v>-88.458324820000001</v>
      </c>
      <c r="D460" s="250">
        <v>9.5</v>
      </c>
      <c r="E460" s="250" t="s">
        <v>284</v>
      </c>
      <c r="F460" s="250" t="s">
        <v>277</v>
      </c>
      <c r="G460" s="250"/>
      <c r="H460" s="250">
        <v>0</v>
      </c>
      <c r="I460" s="250"/>
      <c r="J460" s="250"/>
      <c r="K460" s="250"/>
      <c r="L460" s="250"/>
      <c r="M460" s="250"/>
      <c r="N460" s="250"/>
      <c r="O460" s="250"/>
      <c r="P460" s="250"/>
      <c r="Q460" s="250"/>
      <c r="R460" s="250"/>
      <c r="S460" s="250"/>
      <c r="T460" s="250"/>
      <c r="U460" s="250"/>
      <c r="V460" s="250"/>
      <c r="W460" s="250"/>
      <c r="X460" s="250"/>
      <c r="Y460" s="250"/>
      <c r="Z460" s="250"/>
      <c r="AA460" s="250"/>
      <c r="AB460" s="250"/>
      <c r="AC460" s="252"/>
      <c r="AD460" s="193"/>
    </row>
    <row r="461" spans="1:30" x14ac:dyDescent="0.2">
      <c r="A461" s="187" t="s">
        <v>744</v>
      </c>
      <c r="B461" s="251">
        <v>44.222221779999998</v>
      </c>
      <c r="C461" s="251">
        <v>-88.457223490000004</v>
      </c>
      <c r="D461" s="250">
        <v>7.5</v>
      </c>
      <c r="E461" s="250" t="s">
        <v>284</v>
      </c>
      <c r="F461" s="250" t="s">
        <v>277</v>
      </c>
      <c r="G461" s="250"/>
      <c r="H461" s="250">
        <v>0</v>
      </c>
      <c r="I461" s="250"/>
      <c r="J461" s="250"/>
      <c r="K461" s="250"/>
      <c r="L461" s="250"/>
      <c r="M461" s="250"/>
      <c r="N461" s="250"/>
      <c r="O461" s="250"/>
      <c r="P461" s="250"/>
      <c r="Q461" s="250"/>
      <c r="R461" s="250"/>
      <c r="S461" s="250"/>
      <c r="T461" s="250"/>
      <c r="U461" s="250"/>
      <c r="V461" s="250"/>
      <c r="W461" s="250"/>
      <c r="X461" s="250"/>
      <c r="Y461" s="250"/>
      <c r="Z461" s="250"/>
      <c r="AA461" s="250"/>
      <c r="AB461" s="250"/>
      <c r="AC461" s="252"/>
      <c r="AD461" s="193"/>
    </row>
    <row r="462" spans="1:30" x14ac:dyDescent="0.2">
      <c r="A462" s="187" t="s">
        <v>745</v>
      </c>
      <c r="B462" s="251">
        <v>44.222206900000003</v>
      </c>
      <c r="C462" s="251">
        <v>-88.456122160000007</v>
      </c>
      <c r="D462" s="250">
        <v>4</v>
      </c>
      <c r="E462" s="250" t="s">
        <v>284</v>
      </c>
      <c r="F462" s="250" t="s">
        <v>277</v>
      </c>
      <c r="G462" s="250">
        <v>3</v>
      </c>
      <c r="H462" s="250">
        <v>5</v>
      </c>
      <c r="I462" s="250">
        <v>1</v>
      </c>
      <c r="J462" s="250"/>
      <c r="K462" s="250">
        <v>2</v>
      </c>
      <c r="L462" s="250" t="s">
        <v>278</v>
      </c>
      <c r="M462" s="250" t="s">
        <v>278</v>
      </c>
      <c r="N462" s="250">
        <v>3</v>
      </c>
      <c r="O462" s="250" t="s">
        <v>278</v>
      </c>
      <c r="P462" s="250"/>
      <c r="Q462" s="250">
        <v>1</v>
      </c>
      <c r="R462" s="250"/>
      <c r="S462" s="250">
        <v>3</v>
      </c>
      <c r="T462" s="250"/>
      <c r="U462" s="250"/>
      <c r="V462" s="250"/>
      <c r="W462" s="250"/>
      <c r="X462" s="250"/>
      <c r="Y462" s="250"/>
      <c r="Z462" s="250"/>
      <c r="AA462" s="250"/>
      <c r="AB462" s="250"/>
      <c r="AC462" s="252" t="s">
        <v>524</v>
      </c>
      <c r="AD462" s="193"/>
    </row>
    <row r="463" spans="1:30" x14ac:dyDescent="0.2">
      <c r="A463" s="187" t="s">
        <v>746</v>
      </c>
      <c r="B463" s="251">
        <v>44.223132450000001</v>
      </c>
      <c r="C463" s="251">
        <v>-88.466013599999997</v>
      </c>
      <c r="D463" s="250">
        <v>5</v>
      </c>
      <c r="E463" s="250" t="s">
        <v>284</v>
      </c>
      <c r="F463" s="250" t="s">
        <v>277</v>
      </c>
      <c r="G463" s="250">
        <v>3</v>
      </c>
      <c r="H463" s="250">
        <v>4</v>
      </c>
      <c r="I463" s="250"/>
      <c r="J463" s="250"/>
      <c r="K463" s="250"/>
      <c r="L463" s="250" t="s">
        <v>278</v>
      </c>
      <c r="M463" s="250" t="s">
        <v>278</v>
      </c>
      <c r="N463" s="250">
        <v>3</v>
      </c>
      <c r="O463" s="250"/>
      <c r="P463" s="250"/>
      <c r="Q463" s="250"/>
      <c r="R463" s="250"/>
      <c r="S463" s="250">
        <v>3</v>
      </c>
      <c r="T463" s="250"/>
      <c r="U463" s="250"/>
      <c r="V463" s="250"/>
      <c r="W463" s="250"/>
      <c r="X463" s="250"/>
      <c r="Y463" s="250"/>
      <c r="Z463" s="250"/>
      <c r="AA463" s="250"/>
      <c r="AB463" s="250"/>
      <c r="AC463" s="252"/>
      <c r="AD463" s="193"/>
    </row>
    <row r="464" spans="1:30" x14ac:dyDescent="0.2">
      <c r="A464" s="187" t="s">
        <v>747</v>
      </c>
      <c r="B464" s="251">
        <v>44.22311766</v>
      </c>
      <c r="C464" s="251">
        <v>-88.464912249999998</v>
      </c>
      <c r="D464" s="250">
        <v>7.5</v>
      </c>
      <c r="E464" s="250" t="s">
        <v>284</v>
      </c>
      <c r="F464" s="250" t="s">
        <v>277</v>
      </c>
      <c r="G464" s="250"/>
      <c r="H464" s="250">
        <v>0</v>
      </c>
      <c r="I464" s="250"/>
      <c r="J464" s="250"/>
      <c r="K464" s="250" t="s">
        <v>278</v>
      </c>
      <c r="L464" s="250" t="s">
        <v>278</v>
      </c>
      <c r="M464" s="250" t="s">
        <v>278</v>
      </c>
      <c r="N464" s="250"/>
      <c r="O464" s="250" t="s">
        <v>278</v>
      </c>
      <c r="P464" s="250"/>
      <c r="Q464" s="250"/>
      <c r="R464" s="250"/>
      <c r="S464" s="250" t="s">
        <v>278</v>
      </c>
      <c r="T464" s="250"/>
      <c r="U464" s="250"/>
      <c r="V464" s="250"/>
      <c r="W464" s="250"/>
      <c r="X464" s="250"/>
      <c r="Y464" s="250"/>
      <c r="Z464" s="250"/>
      <c r="AA464" s="250"/>
      <c r="AB464" s="250"/>
      <c r="AC464" s="252"/>
      <c r="AD464" s="193"/>
    </row>
    <row r="465" spans="1:30" x14ac:dyDescent="0.2">
      <c r="A465" s="187" t="s">
        <v>748</v>
      </c>
      <c r="B465" s="251">
        <v>44.223102849999997</v>
      </c>
      <c r="C465" s="251">
        <v>-88.463810890000005</v>
      </c>
      <c r="D465" s="250">
        <v>8</v>
      </c>
      <c r="E465" s="250" t="s">
        <v>284</v>
      </c>
      <c r="F465" s="250" t="s">
        <v>277</v>
      </c>
      <c r="G465" s="250">
        <v>1</v>
      </c>
      <c r="H465" s="250">
        <v>3</v>
      </c>
      <c r="I465" s="250"/>
      <c r="J465" s="250">
        <v>1</v>
      </c>
      <c r="K465" s="250"/>
      <c r="L465" s="250"/>
      <c r="M465" s="250"/>
      <c r="N465" s="250"/>
      <c r="O465" s="250"/>
      <c r="P465" s="250">
        <v>1</v>
      </c>
      <c r="Q465" s="250"/>
      <c r="R465" s="250"/>
      <c r="S465" s="250"/>
      <c r="T465" s="250"/>
      <c r="U465" s="250"/>
      <c r="V465" s="250"/>
      <c r="W465" s="250"/>
      <c r="X465" s="250"/>
      <c r="Y465" s="250"/>
      <c r="Z465" s="250"/>
      <c r="AA465" s="250"/>
      <c r="AB465" s="250"/>
      <c r="AC465" s="252" t="s">
        <v>618</v>
      </c>
      <c r="AD465" s="193"/>
    </row>
    <row r="466" spans="1:30" x14ac:dyDescent="0.2">
      <c r="A466" s="187" t="s">
        <v>749</v>
      </c>
      <c r="B466" s="251">
        <v>44.22308803</v>
      </c>
      <c r="C466" s="251">
        <v>-88.462709540000006</v>
      </c>
      <c r="D466" s="250">
        <v>8.75</v>
      </c>
      <c r="E466" s="250" t="s">
        <v>284</v>
      </c>
      <c r="F466" s="250" t="s">
        <v>277</v>
      </c>
      <c r="G466" s="250"/>
      <c r="H466" s="250">
        <v>0</v>
      </c>
      <c r="I466" s="250"/>
      <c r="J466" s="250"/>
      <c r="K466" s="250"/>
      <c r="L466" s="250"/>
      <c r="M466" s="250"/>
      <c r="N466" s="250"/>
      <c r="O466" s="250"/>
      <c r="P466" s="250"/>
      <c r="Q466" s="250"/>
      <c r="R466" s="250"/>
      <c r="S466" s="250"/>
      <c r="T466" s="250"/>
      <c r="U466" s="250"/>
      <c r="V466" s="250"/>
      <c r="W466" s="250"/>
      <c r="X466" s="250"/>
      <c r="Y466" s="250"/>
      <c r="Z466" s="250"/>
      <c r="AA466" s="250"/>
      <c r="AB466" s="250"/>
      <c r="AC466" s="252"/>
      <c r="AD466" s="193"/>
    </row>
    <row r="467" spans="1:30" x14ac:dyDescent="0.2">
      <c r="A467" s="187" t="s">
        <v>750</v>
      </c>
      <c r="B467" s="251">
        <v>44.223073200000002</v>
      </c>
      <c r="C467" s="251">
        <v>-88.461608190000007</v>
      </c>
      <c r="D467" s="250">
        <v>9</v>
      </c>
      <c r="E467" s="250" t="s">
        <v>284</v>
      </c>
      <c r="F467" s="250" t="s">
        <v>277</v>
      </c>
      <c r="G467" s="250"/>
      <c r="H467" s="250">
        <v>0</v>
      </c>
      <c r="I467" s="250"/>
      <c r="J467" s="250"/>
      <c r="K467" s="250"/>
      <c r="L467" s="250"/>
      <c r="M467" s="250"/>
      <c r="N467" s="250"/>
      <c r="O467" s="250"/>
      <c r="P467" s="250"/>
      <c r="Q467" s="250"/>
      <c r="R467" s="250"/>
      <c r="S467" s="250"/>
      <c r="T467" s="250"/>
      <c r="U467" s="250"/>
      <c r="V467" s="250"/>
      <c r="W467" s="250"/>
      <c r="X467" s="250"/>
      <c r="Y467" s="250"/>
      <c r="Z467" s="250"/>
      <c r="AA467" s="250"/>
      <c r="AB467" s="250"/>
      <c r="AC467" s="252"/>
      <c r="AD467" s="193"/>
    </row>
    <row r="468" spans="1:30" x14ac:dyDescent="0.2">
      <c r="A468" s="187" t="s">
        <v>751</v>
      </c>
      <c r="B468" s="251">
        <v>44.223058360000003</v>
      </c>
      <c r="C468" s="251">
        <v>-88.460506839999994</v>
      </c>
      <c r="D468" s="250">
        <v>11.25</v>
      </c>
      <c r="E468" s="250" t="s">
        <v>276</v>
      </c>
      <c r="F468" s="250" t="s">
        <v>277</v>
      </c>
      <c r="G468" s="250"/>
      <c r="H468" s="250">
        <v>0</v>
      </c>
      <c r="I468" s="250"/>
      <c r="J468" s="250"/>
      <c r="K468" s="250"/>
      <c r="L468" s="250"/>
      <c r="M468" s="250"/>
      <c r="N468" s="250"/>
      <c r="O468" s="250"/>
      <c r="P468" s="250"/>
      <c r="Q468" s="250"/>
      <c r="R468" s="250"/>
      <c r="S468" s="250"/>
      <c r="T468" s="250"/>
      <c r="U468" s="250"/>
      <c r="V468" s="250"/>
      <c r="W468" s="250"/>
      <c r="X468" s="250"/>
      <c r="Y468" s="250"/>
      <c r="Z468" s="250"/>
      <c r="AA468" s="250"/>
      <c r="AB468" s="250"/>
      <c r="AC468" s="252"/>
      <c r="AD468" s="193"/>
    </row>
    <row r="469" spans="1:30" x14ac:dyDescent="0.2">
      <c r="A469" s="187" t="s">
        <v>752</v>
      </c>
      <c r="B469" s="251">
        <v>44.223043509999997</v>
      </c>
      <c r="C469" s="251">
        <v>-88.459405500000003</v>
      </c>
      <c r="D469" s="250">
        <v>12.25</v>
      </c>
      <c r="E469" s="250" t="s">
        <v>276</v>
      </c>
      <c r="F469" s="250" t="s">
        <v>277</v>
      </c>
      <c r="G469" s="250"/>
      <c r="H469" s="250">
        <v>0</v>
      </c>
      <c r="I469" s="250"/>
      <c r="J469" s="250"/>
      <c r="K469" s="250"/>
      <c r="L469" s="250"/>
      <c r="M469" s="250"/>
      <c r="N469" s="250"/>
      <c r="O469" s="250"/>
      <c r="P469" s="250"/>
      <c r="Q469" s="250"/>
      <c r="R469" s="250"/>
      <c r="S469" s="250"/>
      <c r="T469" s="250"/>
      <c r="U469" s="250"/>
      <c r="V469" s="250"/>
      <c r="W469" s="250"/>
      <c r="X469" s="250"/>
      <c r="Y469" s="250"/>
      <c r="Z469" s="250"/>
      <c r="AA469" s="250"/>
      <c r="AB469" s="250"/>
      <c r="AC469" s="252"/>
      <c r="AD469" s="193"/>
    </row>
    <row r="470" spans="1:30" x14ac:dyDescent="0.2">
      <c r="A470" s="187" t="s">
        <v>753</v>
      </c>
      <c r="B470" s="251">
        <v>44.223028650000003</v>
      </c>
      <c r="C470" s="251">
        <v>-88.458304150000004</v>
      </c>
      <c r="D470" s="250">
        <v>10.5</v>
      </c>
      <c r="E470" s="250" t="s">
        <v>284</v>
      </c>
      <c r="F470" s="250" t="s">
        <v>277</v>
      </c>
      <c r="G470" s="250"/>
      <c r="H470" s="250">
        <v>0</v>
      </c>
      <c r="I470" s="250"/>
      <c r="J470" s="250"/>
      <c r="K470" s="250"/>
      <c r="L470" s="250"/>
      <c r="M470" s="250"/>
      <c r="N470" s="250"/>
      <c r="O470" s="250"/>
      <c r="P470" s="250"/>
      <c r="Q470" s="250"/>
      <c r="R470" s="250"/>
      <c r="S470" s="250"/>
      <c r="T470" s="250"/>
      <c r="U470" s="250"/>
      <c r="V470" s="250"/>
      <c r="W470" s="250"/>
      <c r="X470" s="250"/>
      <c r="Y470" s="250"/>
      <c r="Z470" s="250"/>
      <c r="AA470" s="250"/>
      <c r="AB470" s="250"/>
      <c r="AC470" s="252"/>
      <c r="AD470" s="193"/>
    </row>
    <row r="471" spans="1:30" x14ac:dyDescent="0.2">
      <c r="A471" s="187" t="s">
        <v>754</v>
      </c>
      <c r="B471" s="251">
        <v>44.223013770000001</v>
      </c>
      <c r="C471" s="251">
        <v>-88.457202800000005</v>
      </c>
      <c r="D471" s="250">
        <v>8.5</v>
      </c>
      <c r="E471" s="250" t="s">
        <v>284</v>
      </c>
      <c r="F471" s="250" t="s">
        <v>277</v>
      </c>
      <c r="G471" s="250"/>
      <c r="H471" s="250">
        <v>0</v>
      </c>
      <c r="I471" s="250"/>
      <c r="J471" s="250"/>
      <c r="K471" s="250"/>
      <c r="L471" s="250"/>
      <c r="M471" s="250"/>
      <c r="N471" s="250"/>
      <c r="O471" s="250"/>
      <c r="P471" s="250"/>
      <c r="Q471" s="250"/>
      <c r="R471" s="250"/>
      <c r="S471" s="250"/>
      <c r="T471" s="250"/>
      <c r="U471" s="250"/>
      <c r="V471" s="250"/>
      <c r="W471" s="250"/>
      <c r="X471" s="250"/>
      <c r="Y471" s="250"/>
      <c r="Z471" s="250"/>
      <c r="AA471" s="250"/>
      <c r="AB471" s="250"/>
      <c r="AC471" s="252"/>
      <c r="AD471" s="193"/>
    </row>
    <row r="472" spans="1:30" x14ac:dyDescent="0.2">
      <c r="A472" s="187" t="s">
        <v>755</v>
      </c>
      <c r="B472" s="251">
        <v>44.22299889</v>
      </c>
      <c r="C472" s="251">
        <v>-88.456101450000006</v>
      </c>
      <c r="D472" s="250">
        <v>5.5</v>
      </c>
      <c r="E472" s="250" t="s">
        <v>284</v>
      </c>
      <c r="F472" s="250" t="s">
        <v>277</v>
      </c>
      <c r="G472" s="250">
        <v>1</v>
      </c>
      <c r="H472" s="250">
        <v>3</v>
      </c>
      <c r="I472" s="250"/>
      <c r="J472" s="250"/>
      <c r="K472" s="250">
        <v>1</v>
      </c>
      <c r="L472" s="250"/>
      <c r="M472" s="250"/>
      <c r="N472" s="250"/>
      <c r="O472" s="250"/>
      <c r="P472" s="250"/>
      <c r="Q472" s="250"/>
      <c r="R472" s="250"/>
      <c r="S472" s="250"/>
      <c r="T472" s="250"/>
      <c r="U472" s="250"/>
      <c r="V472" s="250"/>
      <c r="W472" s="250"/>
      <c r="X472" s="250"/>
      <c r="Y472" s="250"/>
      <c r="Z472" s="250"/>
      <c r="AA472" s="250"/>
      <c r="AB472" s="250"/>
      <c r="AC472" s="252"/>
      <c r="AD472" s="193"/>
    </row>
    <row r="473" spans="1:30" x14ac:dyDescent="0.2">
      <c r="A473" s="187" t="s">
        <v>756</v>
      </c>
      <c r="B473" s="251">
        <v>44.223924449999998</v>
      </c>
      <c r="C473" s="251">
        <v>-88.465993030000007</v>
      </c>
      <c r="D473" s="250">
        <v>4.25</v>
      </c>
      <c r="E473" s="250" t="s">
        <v>284</v>
      </c>
      <c r="F473" s="250" t="s">
        <v>277</v>
      </c>
      <c r="G473" s="250">
        <v>3</v>
      </c>
      <c r="H473" s="250">
        <v>5</v>
      </c>
      <c r="I473" s="250">
        <v>1</v>
      </c>
      <c r="J473" s="250"/>
      <c r="K473" s="250">
        <v>3</v>
      </c>
      <c r="L473" s="250">
        <v>2</v>
      </c>
      <c r="M473" s="250">
        <v>2</v>
      </c>
      <c r="N473" s="250">
        <v>3</v>
      </c>
      <c r="O473" s="250"/>
      <c r="P473" s="250"/>
      <c r="Q473" s="250"/>
      <c r="R473" s="250"/>
      <c r="S473" s="250">
        <v>1</v>
      </c>
      <c r="T473" s="250"/>
      <c r="U473" s="250"/>
      <c r="V473" s="250"/>
      <c r="W473" s="250"/>
      <c r="X473" s="250"/>
      <c r="Y473" s="250"/>
      <c r="Z473" s="250"/>
      <c r="AA473" s="250"/>
      <c r="AB473" s="250">
        <v>1</v>
      </c>
      <c r="AC473" s="252"/>
      <c r="AD473" s="193"/>
    </row>
    <row r="474" spans="1:30" x14ac:dyDescent="0.2">
      <c r="A474" s="187" t="s">
        <v>757</v>
      </c>
      <c r="B474" s="251">
        <v>44.223909650000003</v>
      </c>
      <c r="C474" s="251">
        <v>-88.464891660000006</v>
      </c>
      <c r="D474" s="250">
        <v>7</v>
      </c>
      <c r="E474" s="250" t="s">
        <v>284</v>
      </c>
      <c r="F474" s="250" t="s">
        <v>277</v>
      </c>
      <c r="G474" s="250">
        <v>1</v>
      </c>
      <c r="H474" s="250">
        <v>4</v>
      </c>
      <c r="I474" s="250"/>
      <c r="J474" s="250"/>
      <c r="K474" s="250">
        <v>1</v>
      </c>
      <c r="L474" s="250" t="s">
        <v>278</v>
      </c>
      <c r="M474" s="250" t="s">
        <v>278</v>
      </c>
      <c r="N474" s="250" t="s">
        <v>278</v>
      </c>
      <c r="O474" s="250"/>
      <c r="P474" s="250"/>
      <c r="Q474" s="250"/>
      <c r="R474" s="250"/>
      <c r="S474" s="250" t="s">
        <v>278</v>
      </c>
      <c r="T474" s="250"/>
      <c r="U474" s="250"/>
      <c r="V474" s="250"/>
      <c r="W474" s="250"/>
      <c r="X474" s="250"/>
      <c r="Y474" s="250"/>
      <c r="Z474" s="250"/>
      <c r="AA474" s="250"/>
      <c r="AB474" s="250"/>
      <c r="AC474" s="252"/>
      <c r="AD474" s="193"/>
    </row>
    <row r="475" spans="1:30" x14ac:dyDescent="0.2">
      <c r="A475" s="187" t="s">
        <v>758</v>
      </c>
      <c r="B475" s="251">
        <v>44.22389484</v>
      </c>
      <c r="C475" s="251">
        <v>-88.463790290000006</v>
      </c>
      <c r="D475" s="250">
        <v>8.25</v>
      </c>
      <c r="E475" s="250" t="s">
        <v>284</v>
      </c>
      <c r="F475" s="250" t="s">
        <v>277</v>
      </c>
      <c r="G475" s="250"/>
      <c r="H475" s="250">
        <v>0</v>
      </c>
      <c r="I475" s="250"/>
      <c r="J475" s="250"/>
      <c r="K475" s="250" t="s">
        <v>278</v>
      </c>
      <c r="L475" s="250"/>
      <c r="M475" s="250"/>
      <c r="N475" s="250"/>
      <c r="O475" s="250"/>
      <c r="P475" s="250"/>
      <c r="Q475" s="250"/>
      <c r="R475" s="250"/>
      <c r="S475" s="250"/>
      <c r="T475" s="250"/>
      <c r="U475" s="250"/>
      <c r="V475" s="250"/>
      <c r="W475" s="250"/>
      <c r="X475" s="250"/>
      <c r="Y475" s="250"/>
      <c r="Z475" s="250"/>
      <c r="AA475" s="250"/>
      <c r="AB475" s="250"/>
      <c r="AC475" s="252"/>
      <c r="AD475" s="193"/>
    </row>
    <row r="476" spans="1:30" x14ac:dyDescent="0.2">
      <c r="A476" s="187" t="s">
        <v>759</v>
      </c>
      <c r="B476" s="251">
        <v>44.223880020000003</v>
      </c>
      <c r="C476" s="251">
        <v>-88.462688929999999</v>
      </c>
      <c r="D476" s="250">
        <v>8.25</v>
      </c>
      <c r="E476" s="250" t="s">
        <v>284</v>
      </c>
      <c r="F476" s="250" t="s">
        <v>277</v>
      </c>
      <c r="G476" s="250"/>
      <c r="H476" s="250">
        <v>0</v>
      </c>
      <c r="I476" s="250"/>
      <c r="J476" s="250"/>
      <c r="K476" s="250"/>
      <c r="L476" s="250"/>
      <c r="M476" s="250"/>
      <c r="N476" s="250"/>
      <c r="O476" s="250"/>
      <c r="P476" s="250"/>
      <c r="Q476" s="250"/>
      <c r="R476" s="250"/>
      <c r="S476" s="250"/>
      <c r="T476" s="250"/>
      <c r="U476" s="250"/>
      <c r="V476" s="250"/>
      <c r="W476" s="250"/>
      <c r="X476" s="250"/>
      <c r="Y476" s="250"/>
      <c r="Z476" s="250"/>
      <c r="AA476" s="250"/>
      <c r="AB476" s="250"/>
      <c r="AC476" s="252"/>
      <c r="AD476" s="193"/>
    </row>
    <row r="477" spans="1:30" x14ac:dyDescent="0.2">
      <c r="A477" s="187" t="s">
        <v>760</v>
      </c>
      <c r="B477" s="251">
        <v>44.223865189999998</v>
      </c>
      <c r="C477" s="251">
        <v>-88.461587559999998</v>
      </c>
      <c r="D477" s="250">
        <v>8.75</v>
      </c>
      <c r="E477" s="250" t="s">
        <v>276</v>
      </c>
      <c r="F477" s="250" t="s">
        <v>277</v>
      </c>
      <c r="G477" s="250"/>
      <c r="H477" s="250">
        <v>0</v>
      </c>
      <c r="I477" s="250"/>
      <c r="J477" s="250"/>
      <c r="K477" s="250"/>
      <c r="L477" s="250"/>
      <c r="M477" s="250"/>
      <c r="N477" s="250"/>
      <c r="O477" s="250"/>
      <c r="P477" s="250"/>
      <c r="Q477" s="250"/>
      <c r="R477" s="250"/>
      <c r="S477" s="250"/>
      <c r="T477" s="250"/>
      <c r="U477" s="250"/>
      <c r="V477" s="250"/>
      <c r="W477" s="250"/>
      <c r="X477" s="250"/>
      <c r="Y477" s="250"/>
      <c r="Z477" s="250"/>
      <c r="AA477" s="250"/>
      <c r="AB477" s="250"/>
      <c r="AC477" s="252"/>
      <c r="AD477" s="193"/>
    </row>
    <row r="478" spans="1:30" x14ac:dyDescent="0.2">
      <c r="A478" s="187" t="s">
        <v>761</v>
      </c>
      <c r="B478" s="251">
        <v>44.223850349999999</v>
      </c>
      <c r="C478" s="251">
        <v>-88.460486200000005</v>
      </c>
      <c r="D478" s="250">
        <v>11.5</v>
      </c>
      <c r="E478" s="250" t="s">
        <v>276</v>
      </c>
      <c r="F478" s="250" t="s">
        <v>277</v>
      </c>
      <c r="G478" s="250"/>
      <c r="H478" s="250">
        <v>0</v>
      </c>
      <c r="I478" s="250"/>
      <c r="J478" s="250"/>
      <c r="K478" s="250"/>
      <c r="L478" s="250"/>
      <c r="M478" s="250"/>
      <c r="N478" s="250"/>
      <c r="O478" s="250"/>
      <c r="P478" s="250"/>
      <c r="Q478" s="250"/>
      <c r="R478" s="250"/>
      <c r="S478" s="250"/>
      <c r="T478" s="250"/>
      <c r="U478" s="250"/>
      <c r="V478" s="250"/>
      <c r="W478" s="250"/>
      <c r="X478" s="250"/>
      <c r="Y478" s="250"/>
      <c r="Z478" s="250"/>
      <c r="AA478" s="250"/>
      <c r="AB478" s="250"/>
      <c r="AC478" s="252"/>
      <c r="AD478" s="193"/>
    </row>
    <row r="479" spans="1:30" x14ac:dyDescent="0.2">
      <c r="A479" s="187" t="s">
        <v>762</v>
      </c>
      <c r="B479" s="251">
        <v>44.2238355</v>
      </c>
      <c r="C479" s="251">
        <v>-88.459384839999998</v>
      </c>
      <c r="D479" s="250">
        <v>12.5</v>
      </c>
      <c r="E479" s="250" t="s">
        <v>276</v>
      </c>
      <c r="F479" s="250" t="s">
        <v>277</v>
      </c>
      <c r="G479" s="250"/>
      <c r="H479" s="250">
        <v>0</v>
      </c>
      <c r="I479" s="250"/>
      <c r="J479" s="250"/>
      <c r="K479" s="250"/>
      <c r="L479" s="250"/>
      <c r="M479" s="250"/>
      <c r="N479" s="250"/>
      <c r="O479" s="250"/>
      <c r="P479" s="250"/>
      <c r="Q479" s="250"/>
      <c r="R479" s="250"/>
      <c r="S479" s="250"/>
      <c r="T479" s="250"/>
      <c r="U479" s="250"/>
      <c r="V479" s="250"/>
      <c r="W479" s="250"/>
      <c r="X479" s="250"/>
      <c r="Y479" s="250"/>
      <c r="Z479" s="250"/>
      <c r="AA479" s="250"/>
      <c r="AB479" s="250"/>
      <c r="AC479" s="252"/>
      <c r="AD479" s="193"/>
    </row>
    <row r="480" spans="1:30" x14ac:dyDescent="0.2">
      <c r="A480" s="187" t="s">
        <v>763</v>
      </c>
      <c r="B480" s="251">
        <v>44.22382064</v>
      </c>
      <c r="C480" s="251">
        <v>-88.458283469999998</v>
      </c>
      <c r="D480" s="250">
        <v>11</v>
      </c>
      <c r="E480" s="250" t="s">
        <v>276</v>
      </c>
      <c r="F480" s="250" t="s">
        <v>277</v>
      </c>
      <c r="G480" s="250"/>
      <c r="H480" s="250">
        <v>0</v>
      </c>
      <c r="I480" s="250"/>
      <c r="J480" s="250"/>
      <c r="K480" s="250"/>
      <c r="L480" s="250"/>
      <c r="M480" s="250"/>
      <c r="N480" s="250"/>
      <c r="O480" s="250"/>
      <c r="P480" s="250"/>
      <c r="Q480" s="250"/>
      <c r="R480" s="250"/>
      <c r="S480" s="250"/>
      <c r="T480" s="250"/>
      <c r="U480" s="250"/>
      <c r="V480" s="250"/>
      <c r="W480" s="250"/>
      <c r="X480" s="250"/>
      <c r="Y480" s="250"/>
      <c r="Z480" s="250"/>
      <c r="AA480" s="250"/>
      <c r="AB480" s="250"/>
      <c r="AC480" s="252"/>
      <c r="AD480" s="193"/>
    </row>
    <row r="481" spans="1:30" x14ac:dyDescent="0.2">
      <c r="A481" s="187" t="s">
        <v>764</v>
      </c>
      <c r="B481" s="251">
        <v>44.223805759999998</v>
      </c>
      <c r="C481" s="251">
        <v>-88.457182110000005</v>
      </c>
      <c r="D481" s="250">
        <v>9.75</v>
      </c>
      <c r="E481" s="250" t="s">
        <v>284</v>
      </c>
      <c r="F481" s="250" t="s">
        <v>277</v>
      </c>
      <c r="G481" s="250"/>
      <c r="H481" s="250">
        <v>0</v>
      </c>
      <c r="I481" s="250"/>
      <c r="J481" s="250"/>
      <c r="K481" s="250"/>
      <c r="L481" s="250"/>
      <c r="M481" s="250"/>
      <c r="N481" s="250"/>
      <c r="O481" s="250"/>
      <c r="P481" s="250"/>
      <c r="Q481" s="250"/>
      <c r="R481" s="250"/>
      <c r="S481" s="250"/>
      <c r="T481" s="250"/>
      <c r="U481" s="250"/>
      <c r="V481" s="250"/>
      <c r="W481" s="250"/>
      <c r="X481" s="250"/>
      <c r="Y481" s="250"/>
      <c r="Z481" s="250"/>
      <c r="AA481" s="250"/>
      <c r="AB481" s="250"/>
      <c r="AC481" s="252"/>
      <c r="AD481" s="193"/>
    </row>
    <row r="482" spans="1:30" x14ac:dyDescent="0.2">
      <c r="A482" s="187" t="s">
        <v>765</v>
      </c>
      <c r="B482" s="251">
        <v>44.223790880000003</v>
      </c>
      <c r="C482" s="251">
        <v>-88.456080749999998</v>
      </c>
      <c r="D482" s="250">
        <v>8</v>
      </c>
      <c r="E482" s="250" t="s">
        <v>276</v>
      </c>
      <c r="F482" s="250" t="s">
        <v>277</v>
      </c>
      <c r="G482" s="250"/>
      <c r="H482" s="250">
        <v>0</v>
      </c>
      <c r="I482" s="250"/>
      <c r="J482" s="250"/>
      <c r="K482" s="250"/>
      <c r="L482" s="250"/>
      <c r="M482" s="250"/>
      <c r="N482" s="250"/>
      <c r="O482" s="250"/>
      <c r="P482" s="250"/>
      <c r="Q482" s="250"/>
      <c r="R482" s="250"/>
      <c r="S482" s="250"/>
      <c r="T482" s="250"/>
      <c r="U482" s="250"/>
      <c r="V482" s="250"/>
      <c r="W482" s="250"/>
      <c r="X482" s="250"/>
      <c r="Y482" s="250"/>
      <c r="Z482" s="250"/>
      <c r="AA482" s="250"/>
      <c r="AB482" s="250"/>
      <c r="AC482" s="252"/>
      <c r="AD482" s="193"/>
    </row>
    <row r="483" spans="1:30" x14ac:dyDescent="0.2">
      <c r="A483" s="187" t="s">
        <v>766</v>
      </c>
      <c r="B483" s="251">
        <v>44.22377599</v>
      </c>
      <c r="C483" s="251">
        <v>-88.454979390000005</v>
      </c>
      <c r="D483" s="250">
        <v>5.25</v>
      </c>
      <c r="E483" s="250" t="s">
        <v>284</v>
      </c>
      <c r="F483" s="250" t="s">
        <v>277</v>
      </c>
      <c r="G483" s="250">
        <v>3</v>
      </c>
      <c r="H483" s="250">
        <v>5</v>
      </c>
      <c r="I483" s="250">
        <v>1</v>
      </c>
      <c r="J483" s="250"/>
      <c r="K483" s="250">
        <v>3</v>
      </c>
      <c r="L483" s="250"/>
      <c r="M483" s="250"/>
      <c r="N483" s="250">
        <v>2</v>
      </c>
      <c r="O483" s="250"/>
      <c r="P483" s="250"/>
      <c r="Q483" s="250">
        <v>1</v>
      </c>
      <c r="R483" s="250"/>
      <c r="S483" s="250">
        <v>3</v>
      </c>
      <c r="T483" s="250"/>
      <c r="U483" s="250"/>
      <c r="V483" s="250"/>
      <c r="W483" s="250"/>
      <c r="X483" s="250"/>
      <c r="Y483" s="250"/>
      <c r="Z483" s="250"/>
      <c r="AA483" s="250"/>
      <c r="AB483" s="250"/>
      <c r="AC483" s="252"/>
      <c r="AD483" s="193"/>
    </row>
    <row r="484" spans="1:30" x14ac:dyDescent="0.2">
      <c r="A484" s="187" t="s">
        <v>767</v>
      </c>
      <c r="B484" s="251">
        <v>44.223761080000003</v>
      </c>
      <c r="C484" s="251">
        <v>-88.453878029999998</v>
      </c>
      <c r="D484" s="250">
        <v>4</v>
      </c>
      <c r="E484" s="250" t="s">
        <v>284</v>
      </c>
      <c r="F484" s="250" t="s">
        <v>277</v>
      </c>
      <c r="G484" s="250">
        <v>2</v>
      </c>
      <c r="H484" s="250">
        <v>5</v>
      </c>
      <c r="I484" s="250"/>
      <c r="J484" s="250"/>
      <c r="K484" s="250">
        <v>1</v>
      </c>
      <c r="L484" s="250"/>
      <c r="M484" s="250"/>
      <c r="N484" s="250">
        <v>1</v>
      </c>
      <c r="O484" s="250" t="s">
        <v>278</v>
      </c>
      <c r="P484" s="250"/>
      <c r="Q484" s="250"/>
      <c r="R484" s="250"/>
      <c r="S484" s="250">
        <v>2</v>
      </c>
      <c r="T484" s="250"/>
      <c r="U484" s="250"/>
      <c r="V484" s="250"/>
      <c r="W484" s="250"/>
      <c r="X484" s="250"/>
      <c r="Y484" s="250"/>
      <c r="Z484" s="250"/>
      <c r="AA484" s="250"/>
      <c r="AB484" s="250"/>
      <c r="AC484" s="252"/>
      <c r="AD484" s="193"/>
    </row>
    <row r="485" spans="1:30" x14ac:dyDescent="0.2">
      <c r="A485" s="187" t="s">
        <v>768</v>
      </c>
      <c r="B485" s="251">
        <v>44.224701639999999</v>
      </c>
      <c r="C485" s="251">
        <v>-88.464871070000001</v>
      </c>
      <c r="D485" s="250">
        <v>4.5</v>
      </c>
      <c r="E485" s="250" t="s">
        <v>284</v>
      </c>
      <c r="F485" s="250" t="s">
        <v>277</v>
      </c>
      <c r="G485" s="250">
        <v>3</v>
      </c>
      <c r="H485" s="250">
        <v>5</v>
      </c>
      <c r="I485" s="250"/>
      <c r="J485" s="250"/>
      <c r="K485" s="250">
        <v>2</v>
      </c>
      <c r="L485" s="250">
        <v>1</v>
      </c>
      <c r="M485" s="250">
        <v>1</v>
      </c>
      <c r="N485" s="250">
        <v>3</v>
      </c>
      <c r="O485" s="250"/>
      <c r="P485" s="250">
        <v>1</v>
      </c>
      <c r="Q485" s="250"/>
      <c r="R485" s="250"/>
      <c r="S485" s="250">
        <v>1</v>
      </c>
      <c r="T485" s="250"/>
      <c r="U485" s="250"/>
      <c r="V485" s="250"/>
      <c r="W485" s="250"/>
      <c r="X485" s="250"/>
      <c r="Y485" s="250"/>
      <c r="Z485" s="250"/>
      <c r="AA485" s="250"/>
      <c r="AB485" s="250">
        <v>1</v>
      </c>
      <c r="AC485" s="252"/>
      <c r="AD485" s="193"/>
    </row>
    <row r="486" spans="1:30" x14ac:dyDescent="0.2">
      <c r="A486" s="187" t="s">
        <v>769</v>
      </c>
      <c r="B486" s="251">
        <v>44.224686830000003</v>
      </c>
      <c r="C486" s="251">
        <v>-88.463769690000007</v>
      </c>
      <c r="D486" s="250">
        <v>6.25</v>
      </c>
      <c r="E486" s="250" t="s">
        <v>284</v>
      </c>
      <c r="F486" s="250" t="s">
        <v>277</v>
      </c>
      <c r="G486" s="250">
        <v>3</v>
      </c>
      <c r="H486" s="250">
        <v>5</v>
      </c>
      <c r="I486" s="250">
        <v>1</v>
      </c>
      <c r="J486" s="250"/>
      <c r="K486" s="250">
        <v>3</v>
      </c>
      <c r="L486" s="250"/>
      <c r="M486" s="250"/>
      <c r="N486" s="250">
        <v>3</v>
      </c>
      <c r="O486" s="250"/>
      <c r="P486" s="250">
        <v>1</v>
      </c>
      <c r="Q486" s="250">
        <v>1</v>
      </c>
      <c r="R486" s="250"/>
      <c r="S486" s="250">
        <v>1</v>
      </c>
      <c r="T486" s="250"/>
      <c r="U486" s="250"/>
      <c r="V486" s="250"/>
      <c r="W486" s="250"/>
      <c r="X486" s="250"/>
      <c r="Y486" s="250"/>
      <c r="Z486" s="250"/>
      <c r="AA486" s="250"/>
      <c r="AB486" s="250"/>
      <c r="AC486" s="252"/>
      <c r="AD486" s="193"/>
    </row>
    <row r="487" spans="1:30" x14ac:dyDescent="0.2">
      <c r="A487" s="187" t="s">
        <v>770</v>
      </c>
      <c r="B487" s="251">
        <v>44.224672009999999</v>
      </c>
      <c r="C487" s="251">
        <v>-88.462668309999998</v>
      </c>
      <c r="D487" s="250">
        <v>7</v>
      </c>
      <c r="E487" s="250" t="s">
        <v>284</v>
      </c>
      <c r="F487" s="250" t="s">
        <v>277</v>
      </c>
      <c r="G487" s="250">
        <v>1</v>
      </c>
      <c r="H487" s="250">
        <v>5</v>
      </c>
      <c r="I487" s="250">
        <v>1</v>
      </c>
      <c r="J487" s="250"/>
      <c r="K487" s="250">
        <v>1</v>
      </c>
      <c r="L487" s="250"/>
      <c r="M487" s="250"/>
      <c r="N487" s="250">
        <v>1</v>
      </c>
      <c r="O487" s="250"/>
      <c r="P487" s="250"/>
      <c r="Q487" s="250"/>
      <c r="R487" s="250"/>
      <c r="S487" s="250"/>
      <c r="T487" s="250"/>
      <c r="U487" s="250"/>
      <c r="V487" s="250"/>
      <c r="W487" s="250"/>
      <c r="X487" s="250"/>
      <c r="Y487" s="250"/>
      <c r="Z487" s="250"/>
      <c r="AA487" s="250">
        <v>1</v>
      </c>
      <c r="AB487" s="250"/>
      <c r="AC487" s="252"/>
      <c r="AD487" s="193"/>
    </row>
    <row r="488" spans="1:30" x14ac:dyDescent="0.2">
      <c r="A488" s="187" t="s">
        <v>771</v>
      </c>
      <c r="B488" s="251">
        <v>44.224657180000001</v>
      </c>
      <c r="C488" s="251">
        <v>-88.461566930000004</v>
      </c>
      <c r="D488" s="250">
        <v>9.5</v>
      </c>
      <c r="E488" s="250" t="s">
        <v>284</v>
      </c>
      <c r="F488" s="250" t="s">
        <v>277</v>
      </c>
      <c r="G488" s="250"/>
      <c r="H488" s="250">
        <v>0</v>
      </c>
      <c r="I488" s="250"/>
      <c r="J488" s="250"/>
      <c r="K488" s="250"/>
      <c r="L488" s="250"/>
      <c r="M488" s="250"/>
      <c r="N488" s="250"/>
      <c r="O488" s="250"/>
      <c r="P488" s="250"/>
      <c r="Q488" s="250"/>
      <c r="R488" s="250"/>
      <c r="S488" s="250"/>
      <c r="T488" s="250"/>
      <c r="U488" s="250"/>
      <c r="V488" s="250"/>
      <c r="W488" s="250"/>
      <c r="X488" s="250"/>
      <c r="Y488" s="250"/>
      <c r="Z488" s="250"/>
      <c r="AA488" s="250"/>
      <c r="AB488" s="250"/>
      <c r="AC488" s="252"/>
      <c r="AD488" s="193"/>
    </row>
    <row r="489" spans="1:30" x14ac:dyDescent="0.2">
      <c r="A489" s="187" t="s">
        <v>772</v>
      </c>
      <c r="B489" s="251">
        <v>44.224642340000003</v>
      </c>
      <c r="C489" s="251">
        <v>-88.460465549999995</v>
      </c>
      <c r="D489" s="250">
        <v>10</v>
      </c>
      <c r="E489" s="250" t="s">
        <v>276</v>
      </c>
      <c r="F489" s="250" t="s">
        <v>277</v>
      </c>
      <c r="G489" s="250"/>
      <c r="H489" s="250">
        <v>0</v>
      </c>
      <c r="I489" s="250"/>
      <c r="J489" s="250"/>
      <c r="K489" s="250"/>
      <c r="L489" s="250"/>
      <c r="M489" s="250"/>
      <c r="N489" s="250"/>
      <c r="O489" s="250"/>
      <c r="P489" s="250"/>
      <c r="Q489" s="250"/>
      <c r="R489" s="250"/>
      <c r="S489" s="250"/>
      <c r="T489" s="250"/>
      <c r="U489" s="250"/>
      <c r="V489" s="250"/>
      <c r="W489" s="250"/>
      <c r="X489" s="250"/>
      <c r="Y489" s="250"/>
      <c r="Z489" s="250"/>
      <c r="AA489" s="250"/>
      <c r="AB489" s="250"/>
      <c r="AC489" s="252"/>
      <c r="AD489" s="193"/>
    </row>
    <row r="490" spans="1:30" x14ac:dyDescent="0.2">
      <c r="A490" s="187" t="s">
        <v>773</v>
      </c>
      <c r="B490" s="251">
        <v>44.224627490000003</v>
      </c>
      <c r="C490" s="251">
        <v>-88.459364179999994</v>
      </c>
      <c r="D490" s="250">
        <v>12</v>
      </c>
      <c r="E490" s="250" t="s">
        <v>276</v>
      </c>
      <c r="F490" s="250" t="s">
        <v>277</v>
      </c>
      <c r="G490" s="250"/>
      <c r="H490" s="250">
        <v>0</v>
      </c>
      <c r="I490" s="250"/>
      <c r="J490" s="250"/>
      <c r="K490" s="250"/>
      <c r="L490" s="250"/>
      <c r="M490" s="250"/>
      <c r="N490" s="250"/>
      <c r="O490" s="250"/>
      <c r="P490" s="250"/>
      <c r="Q490" s="250"/>
      <c r="R490" s="250"/>
      <c r="S490" s="250"/>
      <c r="T490" s="250"/>
      <c r="U490" s="250"/>
      <c r="V490" s="250"/>
      <c r="W490" s="250"/>
      <c r="X490" s="250"/>
      <c r="Y490" s="250"/>
      <c r="Z490" s="250"/>
      <c r="AA490" s="250"/>
      <c r="AB490" s="250"/>
      <c r="AC490" s="252"/>
      <c r="AD490" s="193"/>
    </row>
    <row r="491" spans="1:30" x14ac:dyDescent="0.2">
      <c r="A491" s="187" t="s">
        <v>774</v>
      </c>
      <c r="B491" s="251">
        <v>44.224612630000003</v>
      </c>
      <c r="C491" s="251">
        <v>-88.4582628</v>
      </c>
      <c r="D491" s="250">
        <v>12</v>
      </c>
      <c r="E491" s="250" t="s">
        <v>276</v>
      </c>
      <c r="F491" s="250" t="s">
        <v>277</v>
      </c>
      <c r="G491" s="250"/>
      <c r="H491" s="250">
        <v>0</v>
      </c>
      <c r="I491" s="250"/>
      <c r="J491" s="250"/>
      <c r="K491" s="250"/>
      <c r="L491" s="250"/>
      <c r="M491" s="250"/>
      <c r="N491" s="250"/>
      <c r="O491" s="250"/>
      <c r="P491" s="250"/>
      <c r="Q491" s="250"/>
      <c r="R491" s="250"/>
      <c r="S491" s="250"/>
      <c r="T491" s="250"/>
      <c r="U491" s="250"/>
      <c r="V491" s="250"/>
      <c r="W491" s="250"/>
      <c r="X491" s="250"/>
      <c r="Y491" s="250"/>
      <c r="Z491" s="250"/>
      <c r="AA491" s="250"/>
      <c r="AB491" s="250"/>
      <c r="AC491" s="252"/>
      <c r="AD491" s="193"/>
    </row>
    <row r="492" spans="1:30" x14ac:dyDescent="0.2">
      <c r="A492" s="187" t="s">
        <v>775</v>
      </c>
      <c r="B492" s="251">
        <v>44.224597750000001</v>
      </c>
      <c r="C492" s="251">
        <v>-88.457161420000006</v>
      </c>
      <c r="D492" s="250">
        <v>10.75</v>
      </c>
      <c r="E492" s="250" t="s">
        <v>276</v>
      </c>
      <c r="F492" s="250" t="s">
        <v>277</v>
      </c>
      <c r="G492" s="250"/>
      <c r="H492" s="250">
        <v>0</v>
      </c>
      <c r="I492" s="250"/>
      <c r="J492" s="250"/>
      <c r="K492" s="250"/>
      <c r="L492" s="250"/>
      <c r="M492" s="250"/>
      <c r="N492" s="250"/>
      <c r="O492" s="250"/>
      <c r="P492" s="250"/>
      <c r="Q492" s="250"/>
      <c r="R492" s="250"/>
      <c r="S492" s="250"/>
      <c r="T492" s="250"/>
      <c r="U492" s="250"/>
      <c r="V492" s="250"/>
      <c r="W492" s="250"/>
      <c r="X492" s="250"/>
      <c r="Y492" s="250"/>
      <c r="Z492" s="250"/>
      <c r="AA492" s="250"/>
      <c r="AB492" s="250"/>
      <c r="AC492" s="252"/>
      <c r="AD492" s="193"/>
    </row>
    <row r="493" spans="1:30" x14ac:dyDescent="0.2">
      <c r="A493" s="187" t="s">
        <v>776</v>
      </c>
      <c r="B493" s="251">
        <v>44.224582869999999</v>
      </c>
      <c r="C493" s="251">
        <v>-88.456060050000005</v>
      </c>
      <c r="D493" s="250">
        <v>9</v>
      </c>
      <c r="E493" s="250" t="s">
        <v>284</v>
      </c>
      <c r="F493" s="250" t="s">
        <v>277</v>
      </c>
      <c r="G493" s="250"/>
      <c r="H493" s="250">
        <v>0</v>
      </c>
      <c r="I493" s="250"/>
      <c r="J493" s="250"/>
      <c r="K493" s="250"/>
      <c r="L493" s="250"/>
      <c r="M493" s="250"/>
      <c r="N493" s="250"/>
      <c r="O493" s="250"/>
      <c r="P493" s="250"/>
      <c r="Q493" s="250"/>
      <c r="R493" s="250"/>
      <c r="S493" s="250"/>
      <c r="T493" s="250"/>
      <c r="U493" s="250"/>
      <c r="V493" s="250"/>
      <c r="W493" s="250"/>
      <c r="X493" s="250"/>
      <c r="Y493" s="250"/>
      <c r="Z493" s="250"/>
      <c r="AA493" s="250"/>
      <c r="AB493" s="250"/>
      <c r="AC493" s="252"/>
      <c r="AD493" s="193"/>
    </row>
    <row r="494" spans="1:30" x14ac:dyDescent="0.2">
      <c r="A494" s="187" t="s">
        <v>777</v>
      </c>
      <c r="B494" s="251">
        <v>44.224567980000003</v>
      </c>
      <c r="C494" s="251">
        <v>-88.454958669999996</v>
      </c>
      <c r="D494" s="250">
        <v>7</v>
      </c>
      <c r="E494" s="250" t="s">
        <v>284</v>
      </c>
      <c r="F494" s="250" t="s">
        <v>277</v>
      </c>
      <c r="G494" s="250"/>
      <c r="H494" s="250">
        <v>0</v>
      </c>
      <c r="I494" s="250"/>
      <c r="J494" s="250"/>
      <c r="K494" s="250"/>
      <c r="L494" s="250"/>
      <c r="M494" s="250"/>
      <c r="N494" s="250"/>
      <c r="O494" s="250"/>
      <c r="P494" s="250"/>
      <c r="Q494" s="250"/>
      <c r="R494" s="250"/>
      <c r="S494" s="250"/>
      <c r="T494" s="250"/>
      <c r="U494" s="250"/>
      <c r="V494" s="250"/>
      <c r="W494" s="250"/>
      <c r="X494" s="250"/>
      <c r="Y494" s="250"/>
      <c r="Z494" s="250"/>
      <c r="AA494" s="250"/>
      <c r="AB494" s="250"/>
      <c r="AC494" s="252"/>
      <c r="AD494" s="193"/>
    </row>
    <row r="495" spans="1:30" x14ac:dyDescent="0.2">
      <c r="A495" s="187" t="s">
        <v>778</v>
      </c>
      <c r="B495" s="251">
        <v>44.224553069999999</v>
      </c>
      <c r="C495" s="251">
        <v>-88.453857299999996</v>
      </c>
      <c r="D495" s="250">
        <v>5.75</v>
      </c>
      <c r="E495" s="250" t="s">
        <v>284</v>
      </c>
      <c r="F495" s="250" t="s">
        <v>277</v>
      </c>
      <c r="G495" s="250">
        <v>2</v>
      </c>
      <c r="H495" s="250">
        <v>5</v>
      </c>
      <c r="I495" s="250"/>
      <c r="J495" s="250"/>
      <c r="K495" s="250">
        <v>2</v>
      </c>
      <c r="L495" s="250"/>
      <c r="M495" s="250"/>
      <c r="N495" s="250"/>
      <c r="O495" s="250"/>
      <c r="P495" s="250"/>
      <c r="Q495" s="250" t="s">
        <v>278</v>
      </c>
      <c r="R495" s="250"/>
      <c r="S495" s="250">
        <v>2</v>
      </c>
      <c r="T495" s="250"/>
      <c r="U495" s="250"/>
      <c r="V495" s="250"/>
      <c r="W495" s="250"/>
      <c r="X495" s="250"/>
      <c r="Y495" s="250"/>
      <c r="Z495" s="250"/>
      <c r="AA495" s="250">
        <v>1</v>
      </c>
      <c r="AB495" s="250"/>
      <c r="AC495" s="252"/>
      <c r="AD495" s="193"/>
    </row>
    <row r="496" spans="1:30" x14ac:dyDescent="0.2">
      <c r="A496" s="187" t="s">
        <v>779</v>
      </c>
      <c r="B496" s="251">
        <v>44.224538160000002</v>
      </c>
      <c r="C496" s="251">
        <v>-88.452755929999995</v>
      </c>
      <c r="D496" s="250">
        <v>5.5</v>
      </c>
      <c r="E496" s="250" t="s">
        <v>284</v>
      </c>
      <c r="F496" s="250" t="s">
        <v>277</v>
      </c>
      <c r="G496" s="250">
        <v>3</v>
      </c>
      <c r="H496" s="250">
        <v>5</v>
      </c>
      <c r="I496" s="250">
        <v>1</v>
      </c>
      <c r="J496" s="250">
        <v>1</v>
      </c>
      <c r="K496" s="250">
        <v>3</v>
      </c>
      <c r="L496" s="250"/>
      <c r="M496" s="250"/>
      <c r="N496" s="250">
        <v>3</v>
      </c>
      <c r="O496" s="250"/>
      <c r="P496" s="250"/>
      <c r="Q496" s="250">
        <v>1</v>
      </c>
      <c r="R496" s="250"/>
      <c r="S496" s="250">
        <v>3</v>
      </c>
      <c r="T496" s="250"/>
      <c r="U496" s="250"/>
      <c r="V496" s="250"/>
      <c r="W496" s="250"/>
      <c r="X496" s="250"/>
      <c r="Y496" s="250"/>
      <c r="Z496" s="250"/>
      <c r="AA496" s="250"/>
      <c r="AB496" s="250"/>
      <c r="AC496" s="252"/>
      <c r="AD496" s="193"/>
    </row>
    <row r="497" spans="1:30" x14ac:dyDescent="0.2">
      <c r="A497" s="187" t="s">
        <v>780</v>
      </c>
      <c r="B497" s="251">
        <v>44.225493630000003</v>
      </c>
      <c r="C497" s="251">
        <v>-88.464850490000003</v>
      </c>
      <c r="D497" s="250">
        <v>3</v>
      </c>
      <c r="E497" s="250" t="s">
        <v>284</v>
      </c>
      <c r="F497" s="250" t="s">
        <v>277</v>
      </c>
      <c r="G497" s="250">
        <v>2</v>
      </c>
      <c r="H497" s="250">
        <v>5</v>
      </c>
      <c r="I497" s="250">
        <v>1</v>
      </c>
      <c r="J497" s="250">
        <v>1</v>
      </c>
      <c r="K497" s="250">
        <v>2</v>
      </c>
      <c r="L497" s="250"/>
      <c r="M497" s="250"/>
      <c r="N497" s="250">
        <v>1</v>
      </c>
      <c r="O497" s="250"/>
      <c r="P497" s="250"/>
      <c r="Q497" s="250"/>
      <c r="R497" s="250"/>
      <c r="S497" s="250">
        <v>2</v>
      </c>
      <c r="T497" s="250"/>
      <c r="U497" s="250"/>
      <c r="V497" s="250"/>
      <c r="W497" s="250"/>
      <c r="X497" s="250"/>
      <c r="Y497" s="250"/>
      <c r="Z497" s="250"/>
      <c r="AA497" s="250"/>
      <c r="AB497" s="250"/>
      <c r="AC497" s="252"/>
      <c r="AD497" s="193"/>
    </row>
    <row r="498" spans="1:30" x14ac:dyDescent="0.2">
      <c r="A498" s="187" t="s">
        <v>781</v>
      </c>
      <c r="B498" s="251">
        <v>44.22547883</v>
      </c>
      <c r="C498" s="251">
        <v>-88.463749089999993</v>
      </c>
      <c r="D498" s="250">
        <v>5.5</v>
      </c>
      <c r="E498" s="250" t="s">
        <v>284</v>
      </c>
      <c r="F498" s="250" t="s">
        <v>277</v>
      </c>
      <c r="G498" s="250">
        <v>1</v>
      </c>
      <c r="H498" s="250">
        <v>5</v>
      </c>
      <c r="I498" s="250" t="s">
        <v>278</v>
      </c>
      <c r="J498" s="250"/>
      <c r="K498" s="250">
        <v>1</v>
      </c>
      <c r="L498" s="250"/>
      <c r="M498" s="250"/>
      <c r="N498" s="250">
        <v>1</v>
      </c>
      <c r="O498" s="250"/>
      <c r="P498" s="250"/>
      <c r="Q498" s="250"/>
      <c r="R498" s="250"/>
      <c r="S498" s="250">
        <v>1</v>
      </c>
      <c r="T498" s="250"/>
      <c r="U498" s="250"/>
      <c r="V498" s="250"/>
      <c r="W498" s="250"/>
      <c r="X498" s="250"/>
      <c r="Y498" s="250"/>
      <c r="Z498" s="250"/>
      <c r="AA498" s="250"/>
      <c r="AB498" s="250"/>
      <c r="AC498" s="252"/>
      <c r="AD498" s="193"/>
    </row>
    <row r="499" spans="1:30" x14ac:dyDescent="0.2">
      <c r="A499" s="187" t="s">
        <v>782</v>
      </c>
      <c r="B499" s="251">
        <v>44.225464000000002</v>
      </c>
      <c r="C499" s="251">
        <v>-88.462647689999997</v>
      </c>
      <c r="D499" s="250">
        <v>6.75</v>
      </c>
      <c r="E499" s="250" t="s">
        <v>284</v>
      </c>
      <c r="F499" s="250" t="s">
        <v>277</v>
      </c>
      <c r="G499" s="250"/>
      <c r="H499" s="250">
        <v>0</v>
      </c>
      <c r="I499" s="250" t="s">
        <v>278</v>
      </c>
      <c r="J499" s="250"/>
      <c r="K499" s="250" t="s">
        <v>278</v>
      </c>
      <c r="L499" s="250"/>
      <c r="M499" s="250"/>
      <c r="N499" s="250"/>
      <c r="O499" s="250"/>
      <c r="P499" s="250"/>
      <c r="Q499" s="250"/>
      <c r="R499" s="250"/>
      <c r="S499" s="250"/>
      <c r="T499" s="250"/>
      <c r="U499" s="250"/>
      <c r="V499" s="250"/>
      <c r="W499" s="250"/>
      <c r="X499" s="250"/>
      <c r="Y499" s="250"/>
      <c r="Z499" s="250"/>
      <c r="AA499" s="250"/>
      <c r="AB499" s="250"/>
      <c r="AC499" s="252"/>
      <c r="AD499" s="193"/>
    </row>
    <row r="500" spans="1:30" x14ac:dyDescent="0.2">
      <c r="A500" s="187" t="s">
        <v>783</v>
      </c>
      <c r="B500" s="251">
        <v>44.225449169999997</v>
      </c>
      <c r="C500" s="251">
        <v>-88.461546299999995</v>
      </c>
      <c r="D500" s="250">
        <v>7.5</v>
      </c>
      <c r="E500" s="250" t="s">
        <v>284</v>
      </c>
      <c r="F500" s="250" t="s">
        <v>277</v>
      </c>
      <c r="G500" s="250"/>
      <c r="H500" s="250">
        <v>0</v>
      </c>
      <c r="I500" s="250"/>
      <c r="J500" s="250"/>
      <c r="K500" s="250"/>
      <c r="L500" s="250"/>
      <c r="M500" s="250"/>
      <c r="N500" s="250"/>
      <c r="O500" s="250"/>
      <c r="P500" s="250"/>
      <c r="Q500" s="250"/>
      <c r="R500" s="250"/>
      <c r="S500" s="250"/>
      <c r="T500" s="250"/>
      <c r="U500" s="250"/>
      <c r="V500" s="250"/>
      <c r="W500" s="250"/>
      <c r="X500" s="250"/>
      <c r="Y500" s="250"/>
      <c r="Z500" s="250"/>
      <c r="AA500" s="250"/>
      <c r="AB500" s="250"/>
      <c r="AC500" s="252"/>
      <c r="AD500" s="193"/>
    </row>
    <row r="501" spans="1:30" x14ac:dyDescent="0.2">
      <c r="A501" s="187" t="s">
        <v>784</v>
      </c>
      <c r="B501" s="251">
        <v>44.225434329999999</v>
      </c>
      <c r="C501" s="251">
        <v>-88.460444910000007</v>
      </c>
      <c r="D501" s="250">
        <v>8.5</v>
      </c>
      <c r="E501" s="250" t="s">
        <v>276</v>
      </c>
      <c r="F501" s="250" t="s">
        <v>277</v>
      </c>
      <c r="G501" s="250"/>
      <c r="H501" s="250">
        <v>0</v>
      </c>
      <c r="I501" s="250"/>
      <c r="J501" s="250"/>
      <c r="K501" s="250"/>
      <c r="L501" s="250"/>
      <c r="M501" s="250"/>
      <c r="N501" s="250"/>
      <c r="O501" s="250"/>
      <c r="P501" s="250"/>
      <c r="Q501" s="250"/>
      <c r="R501" s="250"/>
      <c r="S501" s="250"/>
      <c r="T501" s="250"/>
      <c r="U501" s="250"/>
      <c r="V501" s="250"/>
      <c r="W501" s="250"/>
      <c r="X501" s="250"/>
      <c r="Y501" s="250"/>
      <c r="Z501" s="250"/>
      <c r="AA501" s="250"/>
      <c r="AB501" s="250"/>
      <c r="AC501" s="252"/>
      <c r="AD501" s="193"/>
    </row>
    <row r="502" spans="1:30" x14ac:dyDescent="0.2">
      <c r="A502" s="187" t="s">
        <v>785</v>
      </c>
      <c r="B502" s="251">
        <v>44.225419479999999</v>
      </c>
      <c r="C502" s="251">
        <v>-88.459343509999997</v>
      </c>
      <c r="D502" s="250">
        <v>11.5</v>
      </c>
      <c r="E502" s="250" t="s">
        <v>276</v>
      </c>
      <c r="F502" s="250" t="s">
        <v>277</v>
      </c>
      <c r="G502" s="250"/>
      <c r="H502" s="250">
        <v>0</v>
      </c>
      <c r="I502" s="250"/>
      <c r="J502" s="250"/>
      <c r="K502" s="250"/>
      <c r="L502" s="250"/>
      <c r="M502" s="250"/>
      <c r="N502" s="250"/>
      <c r="O502" s="250"/>
      <c r="P502" s="250"/>
      <c r="Q502" s="250"/>
      <c r="R502" s="250"/>
      <c r="S502" s="250"/>
      <c r="T502" s="250"/>
      <c r="U502" s="250"/>
      <c r="V502" s="250"/>
      <c r="W502" s="250"/>
      <c r="X502" s="250"/>
      <c r="Y502" s="250"/>
      <c r="Z502" s="250"/>
      <c r="AA502" s="250"/>
      <c r="AB502" s="250"/>
      <c r="AC502" s="252"/>
      <c r="AD502" s="193"/>
    </row>
    <row r="503" spans="1:30" x14ac:dyDescent="0.2">
      <c r="A503" s="187" t="s">
        <v>786</v>
      </c>
      <c r="B503" s="251">
        <v>44.225404619999999</v>
      </c>
      <c r="C503" s="251">
        <v>-88.458242119999994</v>
      </c>
      <c r="D503" s="250">
        <v>12.25</v>
      </c>
      <c r="E503" s="250" t="s">
        <v>276</v>
      </c>
      <c r="F503" s="250" t="s">
        <v>277</v>
      </c>
      <c r="G503" s="250"/>
      <c r="H503" s="250">
        <v>0</v>
      </c>
      <c r="I503" s="250"/>
      <c r="J503" s="250"/>
      <c r="K503" s="250"/>
      <c r="L503" s="250"/>
      <c r="M503" s="250"/>
      <c r="N503" s="250"/>
      <c r="O503" s="250"/>
      <c r="P503" s="250"/>
      <c r="Q503" s="250"/>
      <c r="R503" s="250"/>
      <c r="S503" s="250"/>
      <c r="T503" s="250"/>
      <c r="U503" s="250"/>
      <c r="V503" s="250"/>
      <c r="W503" s="250"/>
      <c r="X503" s="250"/>
      <c r="Y503" s="250"/>
      <c r="Z503" s="250"/>
      <c r="AA503" s="250"/>
      <c r="AB503" s="250"/>
      <c r="AC503" s="252"/>
      <c r="AD503" s="193"/>
    </row>
    <row r="504" spans="1:30" x14ac:dyDescent="0.2">
      <c r="A504" s="187" t="s">
        <v>787</v>
      </c>
      <c r="B504" s="251">
        <v>44.225389739999997</v>
      </c>
      <c r="C504" s="251">
        <v>-88.457140730000006</v>
      </c>
      <c r="D504" s="250">
        <v>11.5</v>
      </c>
      <c r="E504" s="250" t="s">
        <v>276</v>
      </c>
      <c r="F504" s="250" t="s">
        <v>277</v>
      </c>
      <c r="G504" s="250"/>
      <c r="H504" s="250">
        <v>0</v>
      </c>
      <c r="I504" s="250"/>
      <c r="J504" s="250"/>
      <c r="K504" s="250"/>
      <c r="L504" s="250"/>
      <c r="M504" s="250"/>
      <c r="N504" s="250"/>
      <c r="O504" s="250"/>
      <c r="P504" s="250"/>
      <c r="Q504" s="250"/>
      <c r="R504" s="250"/>
      <c r="S504" s="250"/>
      <c r="T504" s="250"/>
      <c r="U504" s="250"/>
      <c r="V504" s="250"/>
      <c r="W504" s="250"/>
      <c r="X504" s="250"/>
      <c r="Y504" s="250"/>
      <c r="Z504" s="250"/>
      <c r="AA504" s="250"/>
      <c r="AB504" s="250"/>
      <c r="AC504" s="252"/>
      <c r="AD504" s="193"/>
    </row>
    <row r="505" spans="1:30" x14ac:dyDescent="0.2">
      <c r="A505" s="187" t="s">
        <v>788</v>
      </c>
      <c r="B505" s="251">
        <v>44.225374860000002</v>
      </c>
      <c r="C505" s="251">
        <v>-88.456039340000004</v>
      </c>
      <c r="D505" s="250">
        <v>10</v>
      </c>
      <c r="E505" s="250" t="s">
        <v>284</v>
      </c>
      <c r="F505" s="250" t="s">
        <v>277</v>
      </c>
      <c r="G505" s="250"/>
      <c r="H505" s="250">
        <v>0</v>
      </c>
      <c r="I505" s="250"/>
      <c r="J505" s="250"/>
      <c r="K505" s="250"/>
      <c r="L505" s="250"/>
      <c r="M505" s="250"/>
      <c r="N505" s="250"/>
      <c r="O505" s="250"/>
      <c r="P505" s="250"/>
      <c r="Q505" s="250"/>
      <c r="R505" s="250"/>
      <c r="S505" s="250"/>
      <c r="T505" s="250"/>
      <c r="U505" s="250"/>
      <c r="V505" s="250"/>
      <c r="W505" s="250"/>
      <c r="X505" s="250"/>
      <c r="Y505" s="250"/>
      <c r="Z505" s="250"/>
      <c r="AA505" s="250"/>
      <c r="AB505" s="250"/>
      <c r="AC505" s="252"/>
      <c r="AD505" s="193"/>
    </row>
    <row r="506" spans="1:30" x14ac:dyDescent="0.2">
      <c r="A506" s="187" t="s">
        <v>789</v>
      </c>
      <c r="B506" s="251">
        <v>44.22535997</v>
      </c>
      <c r="C506" s="251">
        <v>-88.454937950000001</v>
      </c>
      <c r="D506" s="250">
        <v>8</v>
      </c>
      <c r="E506" s="250" t="s">
        <v>293</v>
      </c>
      <c r="F506" s="250" t="s">
        <v>277</v>
      </c>
      <c r="G506" s="250"/>
      <c r="H506" s="250">
        <v>0</v>
      </c>
      <c r="I506" s="250"/>
      <c r="J506" s="250"/>
      <c r="K506" s="250"/>
      <c r="L506" s="250"/>
      <c r="M506" s="250"/>
      <c r="N506" s="250"/>
      <c r="O506" s="250"/>
      <c r="P506" s="250"/>
      <c r="Q506" s="250"/>
      <c r="R506" s="250"/>
      <c r="S506" s="250"/>
      <c r="T506" s="250"/>
      <c r="U506" s="250"/>
      <c r="V506" s="250"/>
      <c r="W506" s="250"/>
      <c r="X506" s="250"/>
      <c r="Y506" s="250"/>
      <c r="Z506" s="250"/>
      <c r="AA506" s="250"/>
      <c r="AB506" s="250"/>
      <c r="AC506" s="252"/>
      <c r="AD506" s="193"/>
    </row>
    <row r="507" spans="1:30" x14ac:dyDescent="0.2">
      <c r="A507" s="187" t="s">
        <v>790</v>
      </c>
      <c r="B507" s="251">
        <v>44.225345060000002</v>
      </c>
      <c r="C507" s="251">
        <v>-88.453836559999999</v>
      </c>
      <c r="D507" s="250">
        <v>7</v>
      </c>
      <c r="E507" s="250" t="s">
        <v>284</v>
      </c>
      <c r="F507" s="250" t="s">
        <v>277</v>
      </c>
      <c r="G507" s="250"/>
      <c r="H507" s="250">
        <v>0</v>
      </c>
      <c r="I507" s="250"/>
      <c r="J507" s="250"/>
      <c r="K507" s="250"/>
      <c r="L507" s="250"/>
      <c r="M507" s="250"/>
      <c r="N507" s="250"/>
      <c r="O507" s="250"/>
      <c r="P507" s="250"/>
      <c r="Q507" s="250"/>
      <c r="R507" s="250"/>
      <c r="S507" s="250"/>
      <c r="T507" s="250"/>
      <c r="U507" s="250"/>
      <c r="V507" s="250"/>
      <c r="W507" s="250"/>
      <c r="X507" s="250"/>
      <c r="Y507" s="250"/>
      <c r="Z507" s="250"/>
      <c r="AA507" s="250"/>
      <c r="AB507" s="250"/>
      <c r="AC507" s="252"/>
      <c r="AD507" s="193"/>
    </row>
    <row r="508" spans="1:30" x14ac:dyDescent="0.2">
      <c r="A508" s="187" t="s">
        <v>791</v>
      </c>
      <c r="B508" s="251">
        <v>44.225330149999998</v>
      </c>
      <c r="C508" s="251">
        <v>-88.452735180000005</v>
      </c>
      <c r="D508" s="250">
        <v>5.75</v>
      </c>
      <c r="E508" s="250" t="s">
        <v>284</v>
      </c>
      <c r="F508" s="250" t="s">
        <v>277</v>
      </c>
      <c r="G508" s="250">
        <v>3</v>
      </c>
      <c r="H508" s="250">
        <v>5</v>
      </c>
      <c r="I508" s="250">
        <v>1</v>
      </c>
      <c r="J508" s="250">
        <v>1</v>
      </c>
      <c r="K508" s="250">
        <v>3</v>
      </c>
      <c r="L508" s="250"/>
      <c r="M508" s="250"/>
      <c r="N508" s="250">
        <v>3</v>
      </c>
      <c r="O508" s="250"/>
      <c r="P508" s="250"/>
      <c r="Q508" s="250">
        <v>1</v>
      </c>
      <c r="R508" s="250"/>
      <c r="S508" s="250">
        <v>3</v>
      </c>
      <c r="T508" s="250"/>
      <c r="U508" s="250"/>
      <c r="V508" s="250"/>
      <c r="W508" s="250"/>
      <c r="X508" s="250"/>
      <c r="Y508" s="250"/>
      <c r="Z508" s="250"/>
      <c r="AA508" s="250"/>
      <c r="AB508" s="250"/>
      <c r="AC508" s="252"/>
      <c r="AD508" s="193"/>
    </row>
    <row r="509" spans="1:30" x14ac:dyDescent="0.2">
      <c r="A509" s="187" t="s">
        <v>792</v>
      </c>
      <c r="B509" s="251">
        <v>44.225315219999999</v>
      </c>
      <c r="C509" s="251">
        <v>-88.451633790000002</v>
      </c>
      <c r="D509" s="250">
        <v>4.5</v>
      </c>
      <c r="E509" s="250" t="s">
        <v>284</v>
      </c>
      <c r="F509" s="250" t="s">
        <v>277</v>
      </c>
      <c r="G509" s="250">
        <v>1</v>
      </c>
      <c r="H509" s="250">
        <v>4</v>
      </c>
      <c r="I509" s="250"/>
      <c r="J509" s="250"/>
      <c r="K509" s="250">
        <v>1</v>
      </c>
      <c r="L509" s="250"/>
      <c r="M509" s="250"/>
      <c r="N509" s="250">
        <v>1</v>
      </c>
      <c r="O509" s="250"/>
      <c r="P509" s="250"/>
      <c r="Q509" s="250"/>
      <c r="R509" s="250"/>
      <c r="S509" s="250">
        <v>1</v>
      </c>
      <c r="T509" s="250"/>
      <c r="U509" s="250"/>
      <c r="V509" s="250"/>
      <c r="W509" s="250"/>
      <c r="X509" s="250"/>
      <c r="Y509" s="250"/>
      <c r="Z509" s="250"/>
      <c r="AA509" s="250"/>
      <c r="AB509" s="250"/>
      <c r="AC509" s="252"/>
      <c r="AD509" s="193"/>
    </row>
    <row r="510" spans="1:30" x14ac:dyDescent="0.2">
      <c r="A510" s="187" t="s">
        <v>793</v>
      </c>
      <c r="B510" s="251">
        <v>44.22628563</v>
      </c>
      <c r="C510" s="251">
        <v>-88.464829899999998</v>
      </c>
      <c r="D510" s="250">
        <v>3</v>
      </c>
      <c r="E510" s="250" t="s">
        <v>284</v>
      </c>
      <c r="F510" s="250" t="s">
        <v>277</v>
      </c>
      <c r="G510" s="250">
        <v>3</v>
      </c>
      <c r="H510" s="250">
        <v>5</v>
      </c>
      <c r="I510" s="250"/>
      <c r="J510" s="250">
        <v>1</v>
      </c>
      <c r="K510" s="250">
        <v>3</v>
      </c>
      <c r="L510" s="250"/>
      <c r="M510" s="250">
        <v>1</v>
      </c>
      <c r="N510" s="250">
        <v>3</v>
      </c>
      <c r="O510" s="250"/>
      <c r="P510" s="250"/>
      <c r="Q510" s="250">
        <v>1</v>
      </c>
      <c r="R510" s="250"/>
      <c r="S510" s="250">
        <v>3</v>
      </c>
      <c r="T510" s="250"/>
      <c r="U510" s="250"/>
      <c r="V510" s="250"/>
      <c r="W510" s="250"/>
      <c r="X510" s="250"/>
      <c r="Y510" s="250"/>
      <c r="Z510" s="250"/>
      <c r="AA510" s="250"/>
      <c r="AB510" s="250">
        <v>1</v>
      </c>
      <c r="AC510" s="252"/>
      <c r="AD510" s="193"/>
    </row>
    <row r="511" spans="1:30" x14ac:dyDescent="0.2">
      <c r="A511" s="187" t="s">
        <v>794</v>
      </c>
      <c r="B511" s="251">
        <v>44.226270820000003</v>
      </c>
      <c r="C511" s="251">
        <v>-88.463728489999994</v>
      </c>
      <c r="D511" s="250">
        <v>4.25</v>
      </c>
      <c r="E511" s="250" t="s">
        <v>284</v>
      </c>
      <c r="F511" s="250" t="s">
        <v>277</v>
      </c>
      <c r="G511" s="250">
        <v>2</v>
      </c>
      <c r="H511" s="250">
        <v>5</v>
      </c>
      <c r="I511" s="250">
        <v>1</v>
      </c>
      <c r="J511" s="250">
        <v>2</v>
      </c>
      <c r="K511" s="250">
        <v>2</v>
      </c>
      <c r="L511" s="250"/>
      <c r="M511" s="250"/>
      <c r="N511" s="250">
        <v>2</v>
      </c>
      <c r="O511" s="250"/>
      <c r="P511" s="250">
        <v>1</v>
      </c>
      <c r="Q511" s="250"/>
      <c r="R511" s="250"/>
      <c r="S511" s="250">
        <v>2</v>
      </c>
      <c r="T511" s="250"/>
      <c r="U511" s="250"/>
      <c r="V511" s="250"/>
      <c r="W511" s="250"/>
      <c r="X511" s="250"/>
      <c r="Y511" s="250"/>
      <c r="Z511" s="250"/>
      <c r="AA511" s="250"/>
      <c r="AB511" s="250"/>
      <c r="AC511" s="252"/>
      <c r="AD511" s="193"/>
    </row>
    <row r="512" spans="1:30" x14ac:dyDescent="0.2">
      <c r="A512" s="187" t="s">
        <v>795</v>
      </c>
      <c r="B512" s="251">
        <v>44.226255999999999</v>
      </c>
      <c r="C512" s="251">
        <v>-88.462627080000004</v>
      </c>
      <c r="D512" s="250">
        <v>6.5</v>
      </c>
      <c r="E512" s="250" t="s">
        <v>284</v>
      </c>
      <c r="F512" s="250" t="s">
        <v>277</v>
      </c>
      <c r="G512" s="250">
        <v>1</v>
      </c>
      <c r="H512" s="250">
        <v>4</v>
      </c>
      <c r="I512" s="250" t="s">
        <v>278</v>
      </c>
      <c r="J512" s="250"/>
      <c r="K512" s="250">
        <v>1</v>
      </c>
      <c r="L512" s="250"/>
      <c r="M512" s="250"/>
      <c r="N512" s="250"/>
      <c r="O512" s="250"/>
      <c r="P512" s="250"/>
      <c r="Q512" s="250"/>
      <c r="R512" s="250"/>
      <c r="S512" s="250"/>
      <c r="T512" s="250"/>
      <c r="U512" s="250"/>
      <c r="V512" s="250"/>
      <c r="W512" s="250"/>
      <c r="X512" s="250"/>
      <c r="Y512" s="250"/>
      <c r="Z512" s="250"/>
      <c r="AA512" s="250"/>
      <c r="AB512" s="250"/>
      <c r="AC512" s="252"/>
      <c r="AD512" s="193"/>
    </row>
    <row r="513" spans="1:30" x14ac:dyDescent="0.2">
      <c r="A513" s="187" t="s">
        <v>796</v>
      </c>
      <c r="B513" s="251">
        <v>44.226241170000002</v>
      </c>
      <c r="C513" s="251">
        <v>-88.46152567</v>
      </c>
      <c r="D513" s="250">
        <v>7.25</v>
      </c>
      <c r="E513" s="250" t="s">
        <v>284</v>
      </c>
      <c r="F513" s="250" t="s">
        <v>277</v>
      </c>
      <c r="G513" s="250"/>
      <c r="H513" s="250">
        <v>0</v>
      </c>
      <c r="I513" s="250"/>
      <c r="J513" s="250"/>
      <c r="K513" s="250"/>
      <c r="L513" s="250"/>
      <c r="M513" s="250"/>
      <c r="N513" s="250"/>
      <c r="O513" s="250"/>
      <c r="P513" s="250"/>
      <c r="Q513" s="250"/>
      <c r="R513" s="250"/>
      <c r="S513" s="250"/>
      <c r="T513" s="250"/>
      <c r="U513" s="250"/>
      <c r="V513" s="250"/>
      <c r="W513" s="250"/>
      <c r="X513" s="250"/>
      <c r="Y513" s="250"/>
      <c r="Z513" s="250"/>
      <c r="AA513" s="250"/>
      <c r="AB513" s="250"/>
      <c r="AC513" s="252"/>
      <c r="AD513" s="193"/>
    </row>
    <row r="514" spans="1:30" x14ac:dyDescent="0.2">
      <c r="A514" s="187" t="s">
        <v>797</v>
      </c>
      <c r="B514" s="251">
        <v>44.226226320000002</v>
      </c>
      <c r="C514" s="251">
        <v>-88.460424259999996</v>
      </c>
      <c r="D514" s="250">
        <v>6.5</v>
      </c>
      <c r="E514" s="250" t="s">
        <v>276</v>
      </c>
      <c r="F514" s="250" t="s">
        <v>277</v>
      </c>
      <c r="G514" s="250">
        <v>1</v>
      </c>
      <c r="H514" s="250">
        <v>1</v>
      </c>
      <c r="I514" s="250"/>
      <c r="J514" s="250"/>
      <c r="K514" s="250"/>
      <c r="L514" s="250"/>
      <c r="M514" s="250"/>
      <c r="N514" s="250">
        <v>1</v>
      </c>
      <c r="O514" s="250"/>
      <c r="P514" s="250"/>
      <c r="Q514" s="250"/>
      <c r="R514" s="250"/>
      <c r="S514" s="250"/>
      <c r="T514" s="250"/>
      <c r="U514" s="250"/>
      <c r="V514" s="250"/>
      <c r="W514" s="250"/>
      <c r="X514" s="250"/>
      <c r="Y514" s="250"/>
      <c r="Z514" s="250"/>
      <c r="AA514" s="250"/>
      <c r="AB514" s="250"/>
      <c r="AC514" s="252"/>
      <c r="AD514" s="193"/>
    </row>
    <row r="515" spans="1:30" x14ac:dyDescent="0.2">
      <c r="A515" s="187" t="s">
        <v>798</v>
      </c>
      <c r="B515" s="251">
        <v>44.226211470000003</v>
      </c>
      <c r="C515" s="251">
        <v>-88.459322850000007</v>
      </c>
      <c r="D515" s="250">
        <v>8.5</v>
      </c>
      <c r="E515" s="250" t="s">
        <v>276</v>
      </c>
      <c r="F515" s="250" t="s">
        <v>277</v>
      </c>
      <c r="G515" s="250"/>
      <c r="H515" s="250">
        <v>0</v>
      </c>
      <c r="I515" s="250"/>
      <c r="J515" s="250"/>
      <c r="K515" s="250"/>
      <c r="L515" s="250"/>
      <c r="M515" s="250"/>
      <c r="N515" s="250"/>
      <c r="O515" s="250"/>
      <c r="P515" s="250"/>
      <c r="Q515" s="250"/>
      <c r="R515" s="250"/>
      <c r="S515" s="250"/>
      <c r="T515" s="250"/>
      <c r="U515" s="250"/>
      <c r="V515" s="250"/>
      <c r="W515" s="250"/>
      <c r="X515" s="250"/>
      <c r="Y515" s="250"/>
      <c r="Z515" s="250"/>
      <c r="AA515" s="250"/>
      <c r="AB515" s="250"/>
      <c r="AC515" s="252"/>
      <c r="AD515" s="193"/>
    </row>
    <row r="516" spans="1:30" x14ac:dyDescent="0.2">
      <c r="A516" s="187" t="s">
        <v>799</v>
      </c>
      <c r="B516" s="251">
        <v>44.226196610000002</v>
      </c>
      <c r="C516" s="251">
        <v>-88.458221449999996</v>
      </c>
      <c r="D516" s="250">
        <v>12.25</v>
      </c>
      <c r="E516" s="250" t="s">
        <v>276</v>
      </c>
      <c r="F516" s="250" t="s">
        <v>277</v>
      </c>
      <c r="G516" s="250"/>
      <c r="H516" s="250">
        <v>0</v>
      </c>
      <c r="I516" s="250"/>
      <c r="J516" s="250"/>
      <c r="K516" s="250"/>
      <c r="L516" s="250"/>
      <c r="M516" s="250"/>
      <c r="N516" s="250"/>
      <c r="O516" s="250"/>
      <c r="P516" s="250"/>
      <c r="Q516" s="250"/>
      <c r="R516" s="250"/>
      <c r="S516" s="250"/>
      <c r="T516" s="250"/>
      <c r="U516" s="250"/>
      <c r="V516" s="250"/>
      <c r="W516" s="250"/>
      <c r="X516" s="250"/>
      <c r="Y516" s="250"/>
      <c r="Z516" s="250"/>
      <c r="AA516" s="250"/>
      <c r="AB516" s="250"/>
      <c r="AC516" s="252"/>
      <c r="AD516" s="193"/>
    </row>
    <row r="517" spans="1:30" x14ac:dyDescent="0.2">
      <c r="A517" s="187" t="s">
        <v>800</v>
      </c>
      <c r="B517" s="251">
        <v>44.22618173</v>
      </c>
      <c r="C517" s="251">
        <v>-88.457120040000007</v>
      </c>
      <c r="D517" s="250">
        <v>12</v>
      </c>
      <c r="E517" s="250" t="s">
        <v>276</v>
      </c>
      <c r="F517" s="250" t="s">
        <v>277</v>
      </c>
      <c r="G517" s="250"/>
      <c r="H517" s="250">
        <v>0</v>
      </c>
      <c r="I517" s="250"/>
      <c r="J517" s="250"/>
      <c r="K517" s="250"/>
      <c r="L517" s="250"/>
      <c r="M517" s="250"/>
      <c r="N517" s="250"/>
      <c r="O517" s="250"/>
      <c r="P517" s="250"/>
      <c r="Q517" s="250"/>
      <c r="R517" s="250"/>
      <c r="S517" s="250"/>
      <c r="T517" s="250"/>
      <c r="U517" s="250"/>
      <c r="V517" s="250"/>
      <c r="W517" s="250"/>
      <c r="X517" s="250"/>
      <c r="Y517" s="250"/>
      <c r="Z517" s="250"/>
      <c r="AA517" s="250"/>
      <c r="AB517" s="250"/>
      <c r="AC517" s="252"/>
      <c r="AD517" s="193"/>
    </row>
    <row r="518" spans="1:30" x14ac:dyDescent="0.2">
      <c r="A518" s="187" t="s">
        <v>801</v>
      </c>
      <c r="B518" s="251">
        <v>44.226166849999998</v>
      </c>
      <c r="C518" s="251">
        <v>-88.456018630000003</v>
      </c>
      <c r="D518" s="250">
        <v>11</v>
      </c>
      <c r="E518" s="250" t="s">
        <v>276</v>
      </c>
      <c r="F518" s="250" t="s">
        <v>277</v>
      </c>
      <c r="G518" s="250"/>
      <c r="H518" s="250">
        <v>0</v>
      </c>
      <c r="I518" s="250"/>
      <c r="J518" s="250"/>
      <c r="K518" s="250"/>
      <c r="L518" s="250"/>
      <c r="M518" s="250"/>
      <c r="N518" s="250"/>
      <c r="O518" s="250"/>
      <c r="P518" s="250"/>
      <c r="Q518" s="250"/>
      <c r="R518" s="250"/>
      <c r="S518" s="250"/>
      <c r="T518" s="250"/>
      <c r="U518" s="250"/>
      <c r="V518" s="250"/>
      <c r="W518" s="250"/>
      <c r="X518" s="250"/>
      <c r="Y518" s="250"/>
      <c r="Z518" s="250"/>
      <c r="AA518" s="250"/>
      <c r="AB518" s="250"/>
      <c r="AC518" s="252"/>
      <c r="AD518" s="193"/>
    </row>
    <row r="519" spans="1:30" x14ac:dyDescent="0.2">
      <c r="A519" s="187" t="s">
        <v>802</v>
      </c>
      <c r="B519" s="251">
        <v>44.226151950000002</v>
      </c>
      <c r="C519" s="251">
        <v>-88.454917230000007</v>
      </c>
      <c r="D519" s="250">
        <v>9</v>
      </c>
      <c r="E519" s="250" t="s">
        <v>284</v>
      </c>
      <c r="F519" s="250" t="s">
        <v>277</v>
      </c>
      <c r="G519" s="250"/>
      <c r="H519" s="250">
        <v>0</v>
      </c>
      <c r="I519" s="250"/>
      <c r="J519" s="250"/>
      <c r="K519" s="250"/>
      <c r="L519" s="250"/>
      <c r="M519" s="250"/>
      <c r="N519" s="250"/>
      <c r="O519" s="250"/>
      <c r="P519" s="250"/>
      <c r="Q519" s="250"/>
      <c r="R519" s="250"/>
      <c r="S519" s="250"/>
      <c r="T519" s="250"/>
      <c r="U519" s="250"/>
      <c r="V519" s="250"/>
      <c r="W519" s="250"/>
      <c r="X519" s="250"/>
      <c r="Y519" s="250"/>
      <c r="Z519" s="250"/>
      <c r="AA519" s="250"/>
      <c r="AB519" s="250"/>
      <c r="AC519" s="252"/>
      <c r="AD519" s="193"/>
    </row>
    <row r="520" spans="1:30" x14ac:dyDescent="0.2">
      <c r="A520" s="187" t="s">
        <v>803</v>
      </c>
      <c r="B520" s="251">
        <v>44.226137049999998</v>
      </c>
      <c r="C520" s="251">
        <v>-88.453815829999996</v>
      </c>
      <c r="D520" s="250">
        <v>8.25</v>
      </c>
      <c r="E520" s="250" t="s">
        <v>284</v>
      </c>
      <c r="F520" s="250" t="s">
        <v>277</v>
      </c>
      <c r="G520" s="250"/>
      <c r="H520" s="250">
        <v>0</v>
      </c>
      <c r="I520" s="250"/>
      <c r="J520" s="250"/>
      <c r="K520" s="250"/>
      <c r="L520" s="250"/>
      <c r="M520" s="250"/>
      <c r="N520" s="250"/>
      <c r="O520" s="250"/>
      <c r="P520" s="250"/>
      <c r="Q520" s="250"/>
      <c r="R520" s="250"/>
      <c r="S520" s="250"/>
      <c r="T520" s="250"/>
      <c r="U520" s="250"/>
      <c r="V520" s="250"/>
      <c r="W520" s="250"/>
      <c r="X520" s="250"/>
      <c r="Y520" s="250"/>
      <c r="Z520" s="250"/>
      <c r="AA520" s="250"/>
      <c r="AB520" s="250"/>
      <c r="AC520" s="252"/>
      <c r="AD520" s="193"/>
    </row>
    <row r="521" spans="1:30" x14ac:dyDescent="0.2">
      <c r="A521" s="187" t="s">
        <v>804</v>
      </c>
      <c r="B521" s="251">
        <v>44.22612213</v>
      </c>
      <c r="C521" s="251">
        <v>-88.45271443</v>
      </c>
      <c r="D521" s="250">
        <v>6.5</v>
      </c>
      <c r="E521" s="250" t="s">
        <v>284</v>
      </c>
      <c r="F521" s="250" t="s">
        <v>277</v>
      </c>
      <c r="G521" s="250">
        <v>1</v>
      </c>
      <c r="H521" s="250">
        <v>1</v>
      </c>
      <c r="I521" s="250"/>
      <c r="J521" s="250"/>
      <c r="K521" s="250" t="s">
        <v>278</v>
      </c>
      <c r="L521" s="250"/>
      <c r="M521" s="250"/>
      <c r="N521" s="250">
        <v>1</v>
      </c>
      <c r="O521" s="250"/>
      <c r="P521" s="250"/>
      <c r="Q521" s="250"/>
      <c r="R521" s="250"/>
      <c r="S521" s="250"/>
      <c r="T521" s="250"/>
      <c r="U521" s="250"/>
      <c r="V521" s="250"/>
      <c r="W521" s="250"/>
      <c r="X521" s="250"/>
      <c r="Y521" s="250"/>
      <c r="Z521" s="250"/>
      <c r="AA521" s="250"/>
      <c r="AB521" s="250"/>
      <c r="AC521" s="252"/>
      <c r="AD521" s="193"/>
    </row>
    <row r="522" spans="1:30" x14ac:dyDescent="0.2">
      <c r="A522" s="187" t="s">
        <v>805</v>
      </c>
      <c r="B522" s="251">
        <v>44.226107210000002</v>
      </c>
      <c r="C522" s="251">
        <v>-88.451613019999996</v>
      </c>
      <c r="D522" s="250">
        <v>6</v>
      </c>
      <c r="E522" s="250" t="s">
        <v>284</v>
      </c>
      <c r="F522" s="250" t="s">
        <v>277</v>
      </c>
      <c r="G522" s="250">
        <v>3</v>
      </c>
      <c r="H522" s="250">
        <v>5</v>
      </c>
      <c r="I522" s="250">
        <v>1</v>
      </c>
      <c r="J522" s="250"/>
      <c r="K522" s="250">
        <v>2</v>
      </c>
      <c r="L522" s="250"/>
      <c r="M522" s="250"/>
      <c r="N522" s="250">
        <v>3</v>
      </c>
      <c r="O522" s="250"/>
      <c r="P522" s="250"/>
      <c r="Q522" s="250"/>
      <c r="R522" s="250"/>
      <c r="S522" s="250">
        <v>3</v>
      </c>
      <c r="T522" s="250"/>
      <c r="U522" s="250"/>
      <c r="V522" s="250"/>
      <c r="W522" s="250"/>
      <c r="X522" s="250"/>
      <c r="Y522" s="250"/>
      <c r="Z522" s="250"/>
      <c r="AA522" s="250" t="s">
        <v>278</v>
      </c>
      <c r="AB522" s="250"/>
      <c r="AC522" s="252"/>
      <c r="AD522" s="193"/>
    </row>
    <row r="523" spans="1:30" x14ac:dyDescent="0.2">
      <c r="A523" s="187" t="s">
        <v>806</v>
      </c>
      <c r="B523" s="251">
        <v>44.226092270000002</v>
      </c>
      <c r="C523" s="251">
        <v>-88.45051162</v>
      </c>
      <c r="D523" s="250">
        <v>4</v>
      </c>
      <c r="E523" s="250" t="s">
        <v>276</v>
      </c>
      <c r="F523" s="250" t="s">
        <v>277</v>
      </c>
      <c r="G523" s="250">
        <v>2</v>
      </c>
      <c r="H523" s="250">
        <v>4</v>
      </c>
      <c r="I523" s="250">
        <v>1</v>
      </c>
      <c r="J523" s="250"/>
      <c r="K523" s="250">
        <v>2</v>
      </c>
      <c r="L523" s="250"/>
      <c r="M523" s="250"/>
      <c r="N523" s="250">
        <v>2</v>
      </c>
      <c r="O523" s="250"/>
      <c r="P523" s="250"/>
      <c r="Q523" s="250"/>
      <c r="R523" s="250" t="s">
        <v>278</v>
      </c>
      <c r="S523" s="250"/>
      <c r="T523" s="250"/>
      <c r="U523" s="250"/>
      <c r="V523" s="250"/>
      <c r="W523" s="250"/>
      <c r="X523" s="250"/>
      <c r="Y523" s="250"/>
      <c r="Z523" s="250"/>
      <c r="AA523" s="250"/>
      <c r="AB523" s="250"/>
      <c r="AC523" s="252"/>
      <c r="AD523" s="193"/>
    </row>
    <row r="524" spans="1:30" x14ac:dyDescent="0.2">
      <c r="A524" s="187" t="s">
        <v>807</v>
      </c>
      <c r="B524" s="251">
        <v>44.22706281</v>
      </c>
      <c r="C524" s="251">
        <v>-88.463707880000001</v>
      </c>
      <c r="D524" s="250">
        <v>4</v>
      </c>
      <c r="E524" s="250" t="s">
        <v>284</v>
      </c>
      <c r="F524" s="250" t="s">
        <v>277</v>
      </c>
      <c r="G524" s="250">
        <v>3</v>
      </c>
      <c r="H524" s="250">
        <v>5</v>
      </c>
      <c r="I524" s="250">
        <v>1</v>
      </c>
      <c r="J524" s="250">
        <v>1</v>
      </c>
      <c r="K524" s="250">
        <v>2</v>
      </c>
      <c r="L524" s="250"/>
      <c r="M524" s="250"/>
      <c r="N524" s="250">
        <v>3</v>
      </c>
      <c r="O524" s="250">
        <v>1</v>
      </c>
      <c r="P524" s="250"/>
      <c r="Q524" s="250">
        <v>1</v>
      </c>
      <c r="R524" s="250" t="s">
        <v>278</v>
      </c>
      <c r="S524" s="250">
        <v>3</v>
      </c>
      <c r="T524" s="250"/>
      <c r="U524" s="250"/>
      <c r="V524" s="250"/>
      <c r="W524" s="250"/>
      <c r="X524" s="250"/>
      <c r="Y524" s="250"/>
      <c r="Z524" s="250"/>
      <c r="AA524" s="250"/>
      <c r="AB524" s="250"/>
      <c r="AC524" s="252"/>
      <c r="AD524" s="193"/>
    </row>
    <row r="525" spans="1:30" x14ac:dyDescent="0.2">
      <c r="A525" s="187" t="s">
        <v>808</v>
      </c>
      <c r="B525" s="251">
        <v>44.227047990000003</v>
      </c>
      <c r="C525" s="251">
        <v>-88.462606460000003</v>
      </c>
      <c r="D525" s="250">
        <v>5.5</v>
      </c>
      <c r="E525" s="250" t="s">
        <v>284</v>
      </c>
      <c r="F525" s="250" t="s">
        <v>277</v>
      </c>
      <c r="G525" s="250">
        <v>1</v>
      </c>
      <c r="H525" s="250">
        <v>4</v>
      </c>
      <c r="I525" s="250" t="s">
        <v>278</v>
      </c>
      <c r="J525" s="250"/>
      <c r="K525" s="250">
        <v>1</v>
      </c>
      <c r="L525" s="250"/>
      <c r="M525" s="250"/>
      <c r="N525" s="250" t="s">
        <v>278</v>
      </c>
      <c r="O525" s="250"/>
      <c r="P525" s="250"/>
      <c r="Q525" s="250"/>
      <c r="R525" s="250"/>
      <c r="S525" s="250"/>
      <c r="T525" s="250"/>
      <c r="U525" s="250"/>
      <c r="V525" s="250"/>
      <c r="W525" s="250"/>
      <c r="X525" s="250"/>
      <c r="Y525" s="250"/>
      <c r="Z525" s="250"/>
      <c r="AA525" s="250"/>
      <c r="AB525" s="250"/>
      <c r="AC525" s="252"/>
      <c r="AD525" s="193"/>
    </row>
    <row r="526" spans="1:30" x14ac:dyDescent="0.2">
      <c r="A526" s="187" t="s">
        <v>809</v>
      </c>
      <c r="B526" s="251">
        <v>44.227033159999998</v>
      </c>
      <c r="C526" s="251">
        <v>-88.461505029999998</v>
      </c>
      <c r="D526" s="250">
        <v>6.5</v>
      </c>
      <c r="E526" s="250" t="s">
        <v>284</v>
      </c>
      <c r="F526" s="250" t="s">
        <v>277</v>
      </c>
      <c r="G526" s="250">
        <v>1</v>
      </c>
      <c r="H526" s="250">
        <v>3</v>
      </c>
      <c r="I526" s="250" t="s">
        <v>278</v>
      </c>
      <c r="J526" s="250">
        <v>1</v>
      </c>
      <c r="K526" s="250"/>
      <c r="L526" s="250"/>
      <c r="M526" s="250"/>
      <c r="N526" s="250">
        <v>1</v>
      </c>
      <c r="O526" s="250"/>
      <c r="P526" s="250"/>
      <c r="Q526" s="250"/>
      <c r="R526" s="250"/>
      <c r="S526" s="250"/>
      <c r="T526" s="250"/>
      <c r="U526" s="250"/>
      <c r="V526" s="250"/>
      <c r="W526" s="250"/>
      <c r="X526" s="250"/>
      <c r="Y526" s="250"/>
      <c r="Z526" s="250"/>
      <c r="AA526" s="250"/>
      <c r="AB526" s="250"/>
      <c r="AC526" s="252"/>
      <c r="AD526" s="193"/>
    </row>
    <row r="527" spans="1:30" x14ac:dyDescent="0.2">
      <c r="A527" s="187" t="s">
        <v>810</v>
      </c>
      <c r="B527" s="251">
        <v>44.227018309999998</v>
      </c>
      <c r="C527" s="251">
        <v>-88.46040361</v>
      </c>
      <c r="D527" s="250">
        <v>6</v>
      </c>
      <c r="E527" s="250" t="s">
        <v>284</v>
      </c>
      <c r="F527" s="250" t="s">
        <v>277</v>
      </c>
      <c r="G527" s="250">
        <v>1</v>
      </c>
      <c r="H527" s="250">
        <v>1</v>
      </c>
      <c r="I527" s="250"/>
      <c r="J527" s="250"/>
      <c r="K527" s="250">
        <v>1</v>
      </c>
      <c r="L527" s="250"/>
      <c r="M527" s="250"/>
      <c r="N527" s="250">
        <v>1</v>
      </c>
      <c r="O527" s="250"/>
      <c r="P527" s="250"/>
      <c r="Q527" s="250"/>
      <c r="R527" s="250"/>
      <c r="S527" s="250"/>
      <c r="T527" s="250"/>
      <c r="U527" s="250"/>
      <c r="V527" s="250"/>
      <c r="W527" s="250"/>
      <c r="X527" s="250"/>
      <c r="Y527" s="250"/>
      <c r="Z527" s="250"/>
      <c r="AA527" s="250"/>
      <c r="AB527" s="250"/>
      <c r="AC527" s="252" t="s">
        <v>583</v>
      </c>
      <c r="AD527" s="193"/>
    </row>
    <row r="528" spans="1:30" x14ac:dyDescent="0.2">
      <c r="A528" s="187" t="s">
        <v>811</v>
      </c>
      <c r="B528" s="251">
        <v>44.227003459999999</v>
      </c>
      <c r="C528" s="251">
        <v>-88.459302190000002</v>
      </c>
      <c r="D528" s="250">
        <v>7.75</v>
      </c>
      <c r="E528" s="250" t="s">
        <v>284</v>
      </c>
      <c r="F528" s="250" t="s">
        <v>277</v>
      </c>
      <c r="G528" s="250"/>
      <c r="H528" s="250">
        <v>0</v>
      </c>
      <c r="I528" s="250"/>
      <c r="J528" s="250"/>
      <c r="K528" s="250"/>
      <c r="L528" s="250"/>
      <c r="M528" s="250"/>
      <c r="N528" s="250"/>
      <c r="O528" s="250"/>
      <c r="P528" s="250"/>
      <c r="Q528" s="250"/>
      <c r="R528" s="250"/>
      <c r="S528" s="250"/>
      <c r="T528" s="250"/>
      <c r="U528" s="250"/>
      <c r="V528" s="250"/>
      <c r="W528" s="250"/>
      <c r="X528" s="250"/>
      <c r="Y528" s="250"/>
      <c r="Z528" s="250"/>
      <c r="AA528" s="250"/>
      <c r="AB528" s="250"/>
      <c r="AC528" s="252" t="s">
        <v>583</v>
      </c>
      <c r="AD528" s="193"/>
    </row>
    <row r="529" spans="1:30" x14ac:dyDescent="0.2">
      <c r="A529" s="187" t="s">
        <v>812</v>
      </c>
      <c r="B529" s="251">
        <v>44.226988599999999</v>
      </c>
      <c r="C529" s="251">
        <v>-88.458200770000005</v>
      </c>
      <c r="D529" s="250">
        <v>13.5</v>
      </c>
      <c r="E529" s="250" t="s">
        <v>284</v>
      </c>
      <c r="F529" s="250" t="s">
        <v>276</v>
      </c>
      <c r="G529" s="250"/>
      <c r="H529" s="250">
        <v>0</v>
      </c>
      <c r="I529" s="250"/>
      <c r="J529" s="250"/>
      <c r="K529" s="250"/>
      <c r="L529" s="250"/>
      <c r="M529" s="250"/>
      <c r="N529" s="250"/>
      <c r="O529" s="250"/>
      <c r="P529" s="250"/>
      <c r="Q529" s="250"/>
      <c r="R529" s="250"/>
      <c r="S529" s="250"/>
      <c r="T529" s="250"/>
      <c r="U529" s="250"/>
      <c r="V529" s="250"/>
      <c r="W529" s="250"/>
      <c r="X529" s="250"/>
      <c r="Y529" s="250"/>
      <c r="Z529" s="250"/>
      <c r="AA529" s="250"/>
      <c r="AB529" s="250"/>
      <c r="AC529" s="252"/>
      <c r="AD529" s="193"/>
    </row>
    <row r="530" spans="1:30" x14ac:dyDescent="0.2">
      <c r="A530" s="187" t="s">
        <v>813</v>
      </c>
      <c r="B530" s="251">
        <v>44.226973719999997</v>
      </c>
      <c r="C530" s="251">
        <v>-88.457099349999993</v>
      </c>
      <c r="D530" s="250">
        <v>12.25</v>
      </c>
      <c r="E530" s="250" t="s">
        <v>276</v>
      </c>
      <c r="F530" s="250" t="s">
        <v>277</v>
      </c>
      <c r="G530" s="250"/>
      <c r="H530" s="250">
        <v>0</v>
      </c>
      <c r="I530" s="250"/>
      <c r="J530" s="250"/>
      <c r="K530" s="250"/>
      <c r="L530" s="250"/>
      <c r="M530" s="250"/>
      <c r="N530" s="250"/>
      <c r="O530" s="250"/>
      <c r="P530" s="250"/>
      <c r="Q530" s="250"/>
      <c r="R530" s="250"/>
      <c r="S530" s="250"/>
      <c r="T530" s="250"/>
      <c r="U530" s="250"/>
      <c r="V530" s="250"/>
      <c r="W530" s="250"/>
      <c r="X530" s="250"/>
      <c r="Y530" s="250"/>
      <c r="Z530" s="250"/>
      <c r="AA530" s="250"/>
      <c r="AB530" s="250"/>
      <c r="AC530" s="252"/>
      <c r="AD530" s="193"/>
    </row>
    <row r="531" spans="1:30" x14ac:dyDescent="0.2">
      <c r="A531" s="187" t="s">
        <v>814</v>
      </c>
      <c r="B531" s="251">
        <v>44.226958840000002</v>
      </c>
      <c r="C531" s="251">
        <v>-88.455997929999995</v>
      </c>
      <c r="D531" s="250">
        <v>11.75</v>
      </c>
      <c r="E531" s="250" t="s">
        <v>276</v>
      </c>
      <c r="F531" s="250" t="s">
        <v>277</v>
      </c>
      <c r="G531" s="250"/>
      <c r="H531" s="250">
        <v>0</v>
      </c>
      <c r="I531" s="250"/>
      <c r="J531" s="250"/>
      <c r="K531" s="250"/>
      <c r="L531" s="250"/>
      <c r="M531" s="250"/>
      <c r="N531" s="250"/>
      <c r="O531" s="250"/>
      <c r="P531" s="250"/>
      <c r="Q531" s="250"/>
      <c r="R531" s="250"/>
      <c r="S531" s="250"/>
      <c r="T531" s="250"/>
      <c r="U531" s="250"/>
      <c r="V531" s="250"/>
      <c r="W531" s="250"/>
      <c r="X531" s="250"/>
      <c r="Y531" s="250"/>
      <c r="Z531" s="250"/>
      <c r="AA531" s="250"/>
      <c r="AB531" s="250"/>
      <c r="AC531" s="252"/>
      <c r="AD531" s="193"/>
    </row>
    <row r="532" spans="1:30" x14ac:dyDescent="0.2">
      <c r="A532" s="187" t="s">
        <v>815</v>
      </c>
      <c r="B532" s="251">
        <v>44.226943939999998</v>
      </c>
      <c r="C532" s="251">
        <v>-88.454896509999998</v>
      </c>
      <c r="D532" s="250">
        <v>10.75</v>
      </c>
      <c r="E532" s="250" t="s">
        <v>276</v>
      </c>
      <c r="F532" s="250" t="s">
        <v>277</v>
      </c>
      <c r="G532" s="250"/>
      <c r="H532" s="250">
        <v>0</v>
      </c>
      <c r="I532" s="250"/>
      <c r="J532" s="250"/>
      <c r="K532" s="250"/>
      <c r="L532" s="250"/>
      <c r="M532" s="250"/>
      <c r="N532" s="250"/>
      <c r="O532" s="250"/>
      <c r="P532" s="250"/>
      <c r="Q532" s="250"/>
      <c r="R532" s="250"/>
      <c r="S532" s="250"/>
      <c r="T532" s="250"/>
      <c r="U532" s="250"/>
      <c r="V532" s="250"/>
      <c r="W532" s="250"/>
      <c r="X532" s="250"/>
      <c r="Y532" s="250"/>
      <c r="Z532" s="250"/>
      <c r="AA532" s="250"/>
      <c r="AB532" s="250"/>
      <c r="AC532" s="252"/>
      <c r="AD532" s="193"/>
    </row>
    <row r="533" spans="1:30" x14ac:dyDescent="0.2">
      <c r="A533" s="187" t="s">
        <v>816</v>
      </c>
      <c r="B533" s="251">
        <v>44.226929040000002</v>
      </c>
      <c r="C533" s="251">
        <v>-88.45379509</v>
      </c>
      <c r="D533" s="250">
        <v>10</v>
      </c>
      <c r="E533" s="250" t="s">
        <v>284</v>
      </c>
      <c r="F533" s="250" t="s">
        <v>277</v>
      </c>
      <c r="G533" s="250"/>
      <c r="H533" s="250">
        <v>0</v>
      </c>
      <c r="I533" s="250"/>
      <c r="J533" s="250"/>
      <c r="K533" s="250"/>
      <c r="L533" s="250"/>
      <c r="M533" s="250"/>
      <c r="N533" s="250"/>
      <c r="O533" s="250"/>
      <c r="P533" s="250"/>
      <c r="Q533" s="250"/>
      <c r="R533" s="250"/>
      <c r="S533" s="250"/>
      <c r="T533" s="250"/>
      <c r="U533" s="250"/>
      <c r="V533" s="250"/>
      <c r="W533" s="250"/>
      <c r="X533" s="250"/>
      <c r="Y533" s="250"/>
      <c r="Z533" s="250"/>
      <c r="AA533" s="250"/>
      <c r="AB533" s="250"/>
      <c r="AC533" s="252"/>
      <c r="AD533" s="193"/>
    </row>
    <row r="534" spans="1:30" x14ac:dyDescent="0.2">
      <c r="A534" s="187" t="s">
        <v>817</v>
      </c>
      <c r="B534" s="251">
        <v>44.226914120000004</v>
      </c>
      <c r="C534" s="251">
        <v>-88.452693670000002</v>
      </c>
      <c r="D534" s="250">
        <v>8.5</v>
      </c>
      <c r="E534" s="250" t="s">
        <v>284</v>
      </c>
      <c r="F534" s="250" t="s">
        <v>277</v>
      </c>
      <c r="G534" s="250"/>
      <c r="H534" s="250">
        <v>0</v>
      </c>
      <c r="I534" s="250"/>
      <c r="J534" s="250"/>
      <c r="K534" s="250"/>
      <c r="L534" s="250"/>
      <c r="M534" s="250"/>
      <c r="N534" s="250"/>
      <c r="O534" s="250"/>
      <c r="P534" s="250"/>
      <c r="Q534" s="250"/>
      <c r="R534" s="250"/>
      <c r="S534" s="250"/>
      <c r="T534" s="250"/>
      <c r="U534" s="250"/>
      <c r="V534" s="250"/>
      <c r="W534" s="250"/>
      <c r="X534" s="250"/>
      <c r="Y534" s="250"/>
      <c r="Z534" s="250"/>
      <c r="AA534" s="250"/>
      <c r="AB534" s="250"/>
      <c r="AC534" s="252"/>
      <c r="AD534" s="193"/>
    </row>
    <row r="535" spans="1:30" x14ac:dyDescent="0.2">
      <c r="A535" s="187" t="s">
        <v>818</v>
      </c>
      <c r="B535" s="251">
        <v>44.226899189999997</v>
      </c>
      <c r="C535" s="251">
        <v>-88.451592259999998</v>
      </c>
      <c r="D535" s="250">
        <v>6.75</v>
      </c>
      <c r="E535" s="250" t="s">
        <v>284</v>
      </c>
      <c r="F535" s="250" t="s">
        <v>277</v>
      </c>
      <c r="G535" s="250">
        <v>2</v>
      </c>
      <c r="H535" s="250">
        <v>4</v>
      </c>
      <c r="I535" s="250" t="s">
        <v>278</v>
      </c>
      <c r="J535" s="250"/>
      <c r="K535" s="250">
        <v>2</v>
      </c>
      <c r="L535" s="250"/>
      <c r="M535" s="250"/>
      <c r="N535" s="250"/>
      <c r="O535" s="250"/>
      <c r="P535" s="250"/>
      <c r="Q535" s="250"/>
      <c r="R535" s="250"/>
      <c r="S535" s="250"/>
      <c r="T535" s="250"/>
      <c r="U535" s="250"/>
      <c r="V535" s="250"/>
      <c r="W535" s="250"/>
      <c r="X535" s="250"/>
      <c r="Y535" s="250"/>
      <c r="Z535" s="250"/>
      <c r="AA535" s="250"/>
      <c r="AB535" s="250"/>
      <c r="AC535" s="252"/>
      <c r="AD535" s="193"/>
    </row>
    <row r="536" spans="1:30" x14ac:dyDescent="0.2">
      <c r="A536" s="187" t="s">
        <v>819</v>
      </c>
      <c r="B536" s="251">
        <v>44.226884259999999</v>
      </c>
      <c r="C536" s="251">
        <v>-88.450490840000001</v>
      </c>
      <c r="D536" s="250">
        <v>5.75</v>
      </c>
      <c r="E536" s="250" t="s">
        <v>284</v>
      </c>
      <c r="F536" s="250" t="s">
        <v>277</v>
      </c>
      <c r="G536" s="250">
        <v>1</v>
      </c>
      <c r="H536" s="250">
        <v>1</v>
      </c>
      <c r="I536" s="250"/>
      <c r="J536" s="250"/>
      <c r="K536" s="250">
        <v>1</v>
      </c>
      <c r="L536" s="250"/>
      <c r="M536" s="250"/>
      <c r="N536" s="250"/>
      <c r="O536" s="250"/>
      <c r="P536" s="250"/>
      <c r="Q536" s="250"/>
      <c r="R536" s="250"/>
      <c r="S536" s="250"/>
      <c r="T536" s="250"/>
      <c r="U536" s="250"/>
      <c r="V536" s="250"/>
      <c r="W536" s="250"/>
      <c r="X536" s="250"/>
      <c r="Y536" s="250"/>
      <c r="Z536" s="250"/>
      <c r="AA536" s="250"/>
      <c r="AB536" s="250"/>
      <c r="AC536" s="252"/>
      <c r="AD536" s="193"/>
    </row>
    <row r="537" spans="1:30" x14ac:dyDescent="0.2">
      <c r="A537" s="187" t="s">
        <v>820</v>
      </c>
      <c r="B537" s="251">
        <v>44.227854800000003</v>
      </c>
      <c r="C537" s="251">
        <v>-88.463687280000002</v>
      </c>
      <c r="D537" s="250">
        <v>5</v>
      </c>
      <c r="E537" s="250" t="s">
        <v>284</v>
      </c>
      <c r="F537" s="250" t="s">
        <v>277</v>
      </c>
      <c r="G537" s="250">
        <v>3</v>
      </c>
      <c r="H537" s="250">
        <v>5</v>
      </c>
      <c r="I537" s="250">
        <v>1</v>
      </c>
      <c r="J537" s="250"/>
      <c r="K537" s="250">
        <v>2</v>
      </c>
      <c r="L537" s="250"/>
      <c r="M537" s="250" t="s">
        <v>278</v>
      </c>
      <c r="N537" s="250">
        <v>3</v>
      </c>
      <c r="O537" s="250"/>
      <c r="P537" s="250"/>
      <c r="Q537" s="250">
        <v>1</v>
      </c>
      <c r="R537" s="250"/>
      <c r="S537" s="250">
        <v>1</v>
      </c>
      <c r="T537" s="250"/>
      <c r="U537" s="250"/>
      <c r="V537" s="250"/>
      <c r="W537" s="250"/>
      <c r="X537" s="250"/>
      <c r="Y537" s="250"/>
      <c r="Z537" s="250"/>
      <c r="AA537" s="250"/>
      <c r="AB537" s="250"/>
      <c r="AC537" s="252"/>
      <c r="AD537" s="193"/>
    </row>
    <row r="538" spans="1:30" x14ac:dyDescent="0.2">
      <c r="A538" s="187" t="s">
        <v>821</v>
      </c>
      <c r="B538" s="251">
        <v>44.227839979999999</v>
      </c>
      <c r="C538" s="251">
        <v>-88.462585840000003</v>
      </c>
      <c r="D538" s="250">
        <v>5.5</v>
      </c>
      <c r="E538" s="250" t="s">
        <v>284</v>
      </c>
      <c r="F538" s="250" t="s">
        <v>277</v>
      </c>
      <c r="G538" s="250">
        <v>3</v>
      </c>
      <c r="H538" s="250">
        <v>5</v>
      </c>
      <c r="I538" s="250">
        <v>2</v>
      </c>
      <c r="J538" s="250"/>
      <c r="K538" s="250">
        <v>2</v>
      </c>
      <c r="L538" s="250"/>
      <c r="M538" s="250">
        <v>1</v>
      </c>
      <c r="N538" s="250">
        <v>3</v>
      </c>
      <c r="O538" s="250"/>
      <c r="P538" s="250"/>
      <c r="Q538" s="250"/>
      <c r="R538" s="250"/>
      <c r="S538" s="250">
        <v>2</v>
      </c>
      <c r="T538" s="250"/>
      <c r="U538" s="250"/>
      <c r="V538" s="250"/>
      <c r="W538" s="250"/>
      <c r="X538" s="250"/>
      <c r="Y538" s="250"/>
      <c r="Z538" s="250"/>
      <c r="AA538" s="250"/>
      <c r="AB538" s="250">
        <v>1</v>
      </c>
      <c r="AC538" s="252"/>
      <c r="AD538" s="193"/>
    </row>
    <row r="539" spans="1:30" x14ac:dyDescent="0.2">
      <c r="A539" s="187" t="s">
        <v>822</v>
      </c>
      <c r="B539" s="251">
        <v>44.227825150000001</v>
      </c>
      <c r="C539" s="251">
        <v>-88.461484400000003</v>
      </c>
      <c r="D539" s="250">
        <v>5.75</v>
      </c>
      <c r="E539" s="250" t="s">
        <v>284</v>
      </c>
      <c r="F539" s="250" t="s">
        <v>277</v>
      </c>
      <c r="G539" s="250">
        <v>2</v>
      </c>
      <c r="H539" s="250">
        <v>5</v>
      </c>
      <c r="I539" s="250"/>
      <c r="J539" s="250"/>
      <c r="K539" s="250">
        <v>2</v>
      </c>
      <c r="L539" s="250"/>
      <c r="M539" s="250"/>
      <c r="N539" s="250">
        <v>2</v>
      </c>
      <c r="O539" s="250"/>
      <c r="P539" s="250"/>
      <c r="Q539" s="250"/>
      <c r="R539" s="250"/>
      <c r="S539" s="250"/>
      <c r="T539" s="250"/>
      <c r="U539" s="250"/>
      <c r="V539" s="250"/>
      <c r="W539" s="250"/>
      <c r="X539" s="250"/>
      <c r="Y539" s="250"/>
      <c r="Z539" s="250"/>
      <c r="AA539" s="250"/>
      <c r="AB539" s="250"/>
      <c r="AC539" s="252"/>
      <c r="AD539" s="193"/>
    </row>
    <row r="540" spans="1:30" x14ac:dyDescent="0.2">
      <c r="A540" s="187" t="s">
        <v>823</v>
      </c>
      <c r="B540" s="251">
        <v>44.227810300000002</v>
      </c>
      <c r="C540" s="251">
        <v>-88.460382960000004</v>
      </c>
      <c r="D540" s="250">
        <v>5.5</v>
      </c>
      <c r="E540" s="250" t="s">
        <v>284</v>
      </c>
      <c r="F540" s="250" t="s">
        <v>277</v>
      </c>
      <c r="G540" s="250">
        <v>1</v>
      </c>
      <c r="H540" s="250">
        <v>3</v>
      </c>
      <c r="I540" s="250">
        <v>1</v>
      </c>
      <c r="J540" s="250">
        <v>1</v>
      </c>
      <c r="K540" s="250">
        <v>1</v>
      </c>
      <c r="L540" s="250"/>
      <c r="M540" s="250"/>
      <c r="N540" s="250">
        <v>1</v>
      </c>
      <c r="O540" s="250"/>
      <c r="P540" s="250"/>
      <c r="Q540" s="250"/>
      <c r="R540" s="250"/>
      <c r="S540" s="250"/>
      <c r="T540" s="250"/>
      <c r="U540" s="250"/>
      <c r="V540" s="250"/>
      <c r="W540" s="250"/>
      <c r="X540" s="250"/>
      <c r="Y540" s="250"/>
      <c r="Z540" s="250"/>
      <c r="AA540" s="250"/>
      <c r="AB540" s="250"/>
      <c r="AC540" s="252"/>
      <c r="AD540" s="193"/>
    </row>
    <row r="541" spans="1:30" x14ac:dyDescent="0.2">
      <c r="A541" s="187" t="s">
        <v>824</v>
      </c>
      <c r="B541" s="251">
        <v>44.227795450000002</v>
      </c>
      <c r="C541" s="251">
        <v>-88.459281529999998</v>
      </c>
      <c r="D541" s="250">
        <v>7</v>
      </c>
      <c r="E541" s="250" t="s">
        <v>284</v>
      </c>
      <c r="F541" s="250" t="s">
        <v>277</v>
      </c>
      <c r="G541" s="250"/>
      <c r="H541" s="250">
        <v>0</v>
      </c>
      <c r="I541" s="250"/>
      <c r="J541" s="250"/>
      <c r="K541" s="250"/>
      <c r="L541" s="250"/>
      <c r="M541" s="250"/>
      <c r="N541" s="250"/>
      <c r="O541" s="250"/>
      <c r="P541" s="250"/>
      <c r="Q541" s="250"/>
      <c r="R541" s="250"/>
      <c r="S541" s="250"/>
      <c r="T541" s="250"/>
      <c r="U541" s="250"/>
      <c r="V541" s="250"/>
      <c r="W541" s="250"/>
      <c r="X541" s="250"/>
      <c r="Y541" s="250"/>
      <c r="Z541" s="250"/>
      <c r="AA541" s="250"/>
      <c r="AB541" s="250"/>
      <c r="AC541" s="252" t="s">
        <v>583</v>
      </c>
      <c r="AD541" s="193"/>
    </row>
    <row r="542" spans="1:30" x14ac:dyDescent="0.2">
      <c r="A542" s="187" t="s">
        <v>825</v>
      </c>
      <c r="B542" s="251">
        <v>44.227780590000002</v>
      </c>
      <c r="C542" s="251">
        <v>-88.458180089999999</v>
      </c>
      <c r="D542" s="250">
        <v>8</v>
      </c>
      <c r="E542" s="250" t="s">
        <v>284</v>
      </c>
      <c r="F542" s="250" t="s">
        <v>277</v>
      </c>
      <c r="G542" s="250"/>
      <c r="H542" s="250">
        <v>0</v>
      </c>
      <c r="I542" s="250"/>
      <c r="J542" s="250"/>
      <c r="K542" s="250"/>
      <c r="L542" s="250"/>
      <c r="M542" s="250"/>
      <c r="N542" s="250"/>
      <c r="O542" s="250"/>
      <c r="P542" s="250"/>
      <c r="Q542" s="250"/>
      <c r="R542" s="250"/>
      <c r="S542" s="250"/>
      <c r="T542" s="250"/>
      <c r="U542" s="250"/>
      <c r="V542" s="250"/>
      <c r="W542" s="250"/>
      <c r="X542" s="250"/>
      <c r="Y542" s="250"/>
      <c r="Z542" s="250"/>
      <c r="AA542" s="250"/>
      <c r="AB542" s="250"/>
      <c r="AC542" s="252" t="s">
        <v>583</v>
      </c>
      <c r="AD542" s="193"/>
    </row>
    <row r="543" spans="1:30" x14ac:dyDescent="0.2">
      <c r="A543" s="187" t="s">
        <v>826</v>
      </c>
      <c r="B543" s="251">
        <v>44.22776571</v>
      </c>
      <c r="C543" s="251">
        <v>-88.45707865</v>
      </c>
      <c r="D543" s="250">
        <v>11.5</v>
      </c>
      <c r="E543" s="250" t="s">
        <v>276</v>
      </c>
      <c r="F543" s="250" t="s">
        <v>277</v>
      </c>
      <c r="G543" s="250"/>
      <c r="H543" s="250">
        <v>0</v>
      </c>
      <c r="I543" s="250"/>
      <c r="J543" s="250"/>
      <c r="K543" s="250"/>
      <c r="L543" s="250"/>
      <c r="M543" s="250"/>
      <c r="N543" s="250"/>
      <c r="O543" s="250"/>
      <c r="P543" s="250"/>
      <c r="Q543" s="250"/>
      <c r="R543" s="250"/>
      <c r="S543" s="250"/>
      <c r="T543" s="250"/>
      <c r="U543" s="250"/>
      <c r="V543" s="250"/>
      <c r="W543" s="250"/>
      <c r="X543" s="250"/>
      <c r="Y543" s="250"/>
      <c r="Z543" s="250"/>
      <c r="AA543" s="250"/>
      <c r="AB543" s="250"/>
      <c r="AC543" s="252"/>
      <c r="AD543" s="193"/>
    </row>
    <row r="544" spans="1:30" x14ac:dyDescent="0.2">
      <c r="A544" s="187" t="s">
        <v>827</v>
      </c>
      <c r="B544" s="251">
        <v>44.227750829999998</v>
      </c>
      <c r="C544" s="251">
        <v>-88.455977219999994</v>
      </c>
      <c r="D544" s="250">
        <v>12.5</v>
      </c>
      <c r="E544" s="250" t="s">
        <v>284</v>
      </c>
      <c r="F544" s="250" t="s">
        <v>276</v>
      </c>
      <c r="G544" s="250"/>
      <c r="H544" s="250">
        <v>0</v>
      </c>
      <c r="I544" s="250"/>
      <c r="J544" s="250"/>
      <c r="K544" s="250"/>
      <c r="L544" s="250"/>
      <c r="M544" s="250"/>
      <c r="N544" s="250"/>
      <c r="O544" s="250"/>
      <c r="P544" s="250"/>
      <c r="Q544" s="250"/>
      <c r="R544" s="250"/>
      <c r="S544" s="250"/>
      <c r="T544" s="250"/>
      <c r="U544" s="250"/>
      <c r="V544" s="250"/>
      <c r="W544" s="250"/>
      <c r="X544" s="250"/>
      <c r="Y544" s="250"/>
      <c r="Z544" s="250"/>
      <c r="AA544" s="250"/>
      <c r="AB544" s="250"/>
      <c r="AC544" s="252"/>
      <c r="AD544" s="193"/>
    </row>
    <row r="545" spans="1:30" x14ac:dyDescent="0.2">
      <c r="A545" s="187" t="s">
        <v>828</v>
      </c>
      <c r="B545" s="251">
        <v>44.227735930000001</v>
      </c>
      <c r="C545" s="251">
        <v>-88.454875790000003</v>
      </c>
      <c r="D545" s="250">
        <v>12</v>
      </c>
      <c r="E545" s="250" t="s">
        <v>276</v>
      </c>
      <c r="F545" s="250" t="s">
        <v>277</v>
      </c>
      <c r="G545" s="250"/>
      <c r="H545" s="250">
        <v>0</v>
      </c>
      <c r="I545" s="250"/>
      <c r="J545" s="250"/>
      <c r="K545" s="250"/>
      <c r="L545" s="250"/>
      <c r="M545" s="250"/>
      <c r="N545" s="250"/>
      <c r="O545" s="250"/>
      <c r="P545" s="250"/>
      <c r="Q545" s="250"/>
      <c r="R545" s="250"/>
      <c r="S545" s="250"/>
      <c r="T545" s="250"/>
      <c r="U545" s="250"/>
      <c r="V545" s="250"/>
      <c r="W545" s="250"/>
      <c r="X545" s="250"/>
      <c r="Y545" s="250"/>
      <c r="Z545" s="250"/>
      <c r="AA545" s="250"/>
      <c r="AB545" s="250"/>
      <c r="AC545" s="252"/>
      <c r="AD545" s="193"/>
    </row>
    <row r="546" spans="1:30" x14ac:dyDescent="0.2">
      <c r="A546" s="187" t="s">
        <v>829</v>
      </c>
      <c r="B546" s="251">
        <v>44.227721029999998</v>
      </c>
      <c r="C546" s="251">
        <v>-88.453774350000003</v>
      </c>
      <c r="D546" s="250">
        <v>10.5</v>
      </c>
      <c r="E546" s="250" t="s">
        <v>276</v>
      </c>
      <c r="F546" s="250" t="s">
        <v>277</v>
      </c>
      <c r="G546" s="250"/>
      <c r="H546" s="250">
        <v>0</v>
      </c>
      <c r="I546" s="250"/>
      <c r="J546" s="250"/>
      <c r="K546" s="250"/>
      <c r="L546" s="250"/>
      <c r="M546" s="250"/>
      <c r="N546" s="250"/>
      <c r="O546" s="250"/>
      <c r="P546" s="250"/>
      <c r="Q546" s="250"/>
      <c r="R546" s="250"/>
      <c r="S546" s="250"/>
      <c r="T546" s="250"/>
      <c r="U546" s="250"/>
      <c r="V546" s="250"/>
      <c r="W546" s="250"/>
      <c r="X546" s="250"/>
      <c r="Y546" s="250"/>
      <c r="Z546" s="250"/>
      <c r="AA546" s="250"/>
      <c r="AB546" s="250"/>
      <c r="AC546" s="252"/>
      <c r="AD546" s="193"/>
    </row>
    <row r="547" spans="1:30" x14ac:dyDescent="0.2">
      <c r="A547" s="187" t="s">
        <v>830</v>
      </c>
      <c r="B547" s="251">
        <v>44.22770611</v>
      </c>
      <c r="C547" s="251">
        <v>-88.452672919999998</v>
      </c>
      <c r="D547" s="250">
        <v>8.5</v>
      </c>
      <c r="E547" s="250" t="s">
        <v>284</v>
      </c>
      <c r="F547" s="250" t="s">
        <v>277</v>
      </c>
      <c r="G547" s="250"/>
      <c r="H547" s="250">
        <v>0</v>
      </c>
      <c r="I547" s="250"/>
      <c r="J547" s="250"/>
      <c r="K547" s="250"/>
      <c r="L547" s="250"/>
      <c r="M547" s="250"/>
      <c r="N547" s="250"/>
      <c r="O547" s="250"/>
      <c r="P547" s="250"/>
      <c r="Q547" s="250"/>
      <c r="R547" s="250"/>
      <c r="S547" s="250"/>
      <c r="T547" s="250"/>
      <c r="U547" s="250"/>
      <c r="V547" s="250"/>
      <c r="W547" s="250"/>
      <c r="X547" s="250"/>
      <c r="Y547" s="250"/>
      <c r="Z547" s="250"/>
      <c r="AA547" s="250"/>
      <c r="AB547" s="250"/>
      <c r="AC547" s="252"/>
      <c r="AD547" s="193"/>
    </row>
    <row r="548" spans="1:30" x14ac:dyDescent="0.2">
      <c r="A548" s="187" t="s">
        <v>831</v>
      </c>
      <c r="B548" s="251">
        <v>44.227691180000001</v>
      </c>
      <c r="C548" s="251">
        <v>-88.451571490000006</v>
      </c>
      <c r="D548" s="250">
        <v>8</v>
      </c>
      <c r="E548" s="250" t="s">
        <v>284</v>
      </c>
      <c r="F548" s="250" t="s">
        <v>277</v>
      </c>
      <c r="G548" s="250"/>
      <c r="H548" s="250">
        <v>0</v>
      </c>
      <c r="I548" s="250"/>
      <c r="J548" s="250"/>
      <c r="K548" s="250"/>
      <c r="L548" s="250"/>
      <c r="M548" s="250"/>
      <c r="N548" s="250"/>
      <c r="O548" s="250"/>
      <c r="P548" s="250"/>
      <c r="Q548" s="250"/>
      <c r="R548" s="250"/>
      <c r="S548" s="250"/>
      <c r="T548" s="250"/>
      <c r="U548" s="250"/>
      <c r="V548" s="250"/>
      <c r="W548" s="250"/>
      <c r="X548" s="250"/>
      <c r="Y548" s="250"/>
      <c r="Z548" s="250"/>
      <c r="AA548" s="250"/>
      <c r="AB548" s="250"/>
      <c r="AC548" s="252"/>
      <c r="AD548" s="193"/>
    </row>
    <row r="549" spans="1:30" x14ac:dyDescent="0.2">
      <c r="A549" s="187" t="s">
        <v>832</v>
      </c>
      <c r="B549" s="251">
        <v>44.227676240000001</v>
      </c>
      <c r="C549" s="251">
        <v>-88.450470060000001</v>
      </c>
      <c r="D549" s="250">
        <v>6.25</v>
      </c>
      <c r="E549" s="250" t="s">
        <v>284</v>
      </c>
      <c r="F549" s="250" t="s">
        <v>277</v>
      </c>
      <c r="G549" s="250">
        <v>1</v>
      </c>
      <c r="H549" s="250">
        <v>1</v>
      </c>
      <c r="I549" s="250">
        <v>1</v>
      </c>
      <c r="J549" s="250"/>
      <c r="K549" s="250">
        <v>1</v>
      </c>
      <c r="L549" s="250"/>
      <c r="M549" s="250"/>
      <c r="N549" s="250">
        <v>1</v>
      </c>
      <c r="O549" s="250"/>
      <c r="P549" s="250"/>
      <c r="Q549" s="250"/>
      <c r="R549" s="250"/>
      <c r="S549" s="250"/>
      <c r="T549" s="250"/>
      <c r="U549" s="250"/>
      <c r="V549" s="250"/>
      <c r="W549" s="250"/>
      <c r="X549" s="250"/>
      <c r="Y549" s="250"/>
      <c r="Z549" s="250"/>
      <c r="AA549" s="250"/>
      <c r="AB549" s="250"/>
      <c r="AC549" s="252" t="s">
        <v>583</v>
      </c>
      <c r="AD549" s="193"/>
    </row>
    <row r="550" spans="1:30" x14ac:dyDescent="0.2">
      <c r="A550" s="187" t="s">
        <v>833</v>
      </c>
      <c r="B550" s="251">
        <v>44.228646789999999</v>
      </c>
      <c r="C550" s="251">
        <v>-88.463666669999995</v>
      </c>
      <c r="D550" s="250">
        <v>3.5</v>
      </c>
      <c r="E550" s="250" t="s">
        <v>284</v>
      </c>
      <c r="F550" s="250" t="s">
        <v>277</v>
      </c>
      <c r="G550" s="250">
        <v>3</v>
      </c>
      <c r="H550" s="250">
        <v>5</v>
      </c>
      <c r="I550" s="250"/>
      <c r="J550" s="250"/>
      <c r="K550" s="250">
        <v>2</v>
      </c>
      <c r="L550" s="250">
        <v>1</v>
      </c>
      <c r="M550" s="250">
        <v>1</v>
      </c>
      <c r="N550" s="250">
        <v>3</v>
      </c>
      <c r="O550" s="250"/>
      <c r="P550" s="250"/>
      <c r="Q550" s="250">
        <v>2</v>
      </c>
      <c r="R550" s="250"/>
      <c r="S550" s="250">
        <v>3</v>
      </c>
      <c r="T550" s="250"/>
      <c r="U550" s="250"/>
      <c r="V550" s="250"/>
      <c r="W550" s="250"/>
      <c r="X550" s="250"/>
      <c r="Y550" s="250"/>
      <c r="Z550" s="250"/>
      <c r="AA550" s="250"/>
      <c r="AB550" s="250">
        <v>1</v>
      </c>
      <c r="AC550" s="252"/>
      <c r="AD550" s="193"/>
    </row>
    <row r="551" spans="1:30" x14ac:dyDescent="0.2">
      <c r="A551" s="187" t="s">
        <v>834</v>
      </c>
      <c r="B551" s="251">
        <v>44.228631970000002</v>
      </c>
      <c r="C551" s="251">
        <v>-88.462565220000002</v>
      </c>
      <c r="D551" s="250">
        <v>5</v>
      </c>
      <c r="E551" s="250" t="s">
        <v>284</v>
      </c>
      <c r="F551" s="250" t="s">
        <v>277</v>
      </c>
      <c r="G551" s="250">
        <v>3</v>
      </c>
      <c r="H551" s="250">
        <v>5</v>
      </c>
      <c r="I551" s="250"/>
      <c r="J551" s="250">
        <v>1</v>
      </c>
      <c r="K551" s="250">
        <v>3</v>
      </c>
      <c r="L551" s="250"/>
      <c r="M551" s="250"/>
      <c r="N551" s="250">
        <v>3</v>
      </c>
      <c r="O551" s="250"/>
      <c r="P551" s="250"/>
      <c r="Q551" s="250"/>
      <c r="R551" s="250"/>
      <c r="S551" s="250">
        <v>3</v>
      </c>
      <c r="T551" s="250"/>
      <c r="U551" s="250"/>
      <c r="V551" s="250"/>
      <c r="W551" s="250"/>
      <c r="X551" s="250"/>
      <c r="Y551" s="250"/>
      <c r="Z551" s="250"/>
      <c r="AA551" s="250"/>
      <c r="AB551" s="250">
        <v>1</v>
      </c>
      <c r="AC551" s="252" t="s">
        <v>835</v>
      </c>
      <c r="AD551" s="193"/>
    </row>
    <row r="552" spans="1:30" x14ac:dyDescent="0.2">
      <c r="A552" s="187" t="s">
        <v>836</v>
      </c>
      <c r="B552" s="251">
        <v>44.228617139999997</v>
      </c>
      <c r="C552" s="251">
        <v>-88.461463769999995</v>
      </c>
      <c r="D552" s="250">
        <v>3.5</v>
      </c>
      <c r="E552" s="250" t="s">
        <v>284</v>
      </c>
      <c r="F552" s="250" t="s">
        <v>277</v>
      </c>
      <c r="G552" s="250">
        <v>3</v>
      </c>
      <c r="H552" s="250">
        <v>5</v>
      </c>
      <c r="I552" s="250"/>
      <c r="J552" s="250"/>
      <c r="K552" s="250">
        <v>2</v>
      </c>
      <c r="L552" s="250"/>
      <c r="M552" s="250"/>
      <c r="N552" s="250">
        <v>3</v>
      </c>
      <c r="O552" s="250"/>
      <c r="P552" s="250"/>
      <c r="Q552" s="250">
        <v>1</v>
      </c>
      <c r="R552" s="250"/>
      <c r="S552" s="250">
        <v>3</v>
      </c>
      <c r="T552" s="250"/>
      <c r="U552" s="250"/>
      <c r="V552" s="250"/>
      <c r="W552" s="250"/>
      <c r="X552" s="250"/>
      <c r="Y552" s="250"/>
      <c r="Z552" s="250"/>
      <c r="AA552" s="250"/>
      <c r="AB552" s="250"/>
      <c r="AC552" s="252"/>
      <c r="AD552" s="193"/>
    </row>
    <row r="553" spans="1:30" x14ac:dyDescent="0.2">
      <c r="A553" s="187" t="s">
        <v>837</v>
      </c>
      <c r="B553" s="251">
        <v>44.228602299999999</v>
      </c>
      <c r="C553" s="251">
        <v>-88.460362309999994</v>
      </c>
      <c r="D553" s="250">
        <v>5</v>
      </c>
      <c r="E553" s="250" t="s">
        <v>276</v>
      </c>
      <c r="F553" s="250" t="s">
        <v>277</v>
      </c>
      <c r="G553" s="250">
        <v>1</v>
      </c>
      <c r="H553" s="250">
        <v>4</v>
      </c>
      <c r="I553" s="250"/>
      <c r="J553" s="250">
        <v>1</v>
      </c>
      <c r="K553" s="250">
        <v>1</v>
      </c>
      <c r="L553" s="250"/>
      <c r="M553" s="250"/>
      <c r="N553" s="250">
        <v>1</v>
      </c>
      <c r="O553" s="250"/>
      <c r="P553" s="250"/>
      <c r="Q553" s="250"/>
      <c r="R553" s="250"/>
      <c r="S553" s="250"/>
      <c r="T553" s="250"/>
      <c r="U553" s="250"/>
      <c r="V553" s="250"/>
      <c r="W553" s="250"/>
      <c r="X553" s="250"/>
      <c r="Y553" s="250"/>
      <c r="Z553" s="250"/>
      <c r="AA553" s="250"/>
      <c r="AB553" s="250"/>
      <c r="AC553" s="252"/>
      <c r="AD553" s="193"/>
    </row>
    <row r="554" spans="1:30" x14ac:dyDescent="0.2">
      <c r="A554" s="187" t="s">
        <v>838</v>
      </c>
      <c r="B554" s="251">
        <v>44.228587439999998</v>
      </c>
      <c r="C554" s="251">
        <v>-88.459260860000001</v>
      </c>
      <c r="D554" s="250">
        <v>6</v>
      </c>
      <c r="E554" s="250" t="s">
        <v>284</v>
      </c>
      <c r="F554" s="250" t="s">
        <v>277</v>
      </c>
      <c r="G554" s="250">
        <v>1</v>
      </c>
      <c r="H554" s="250">
        <v>1</v>
      </c>
      <c r="I554" s="250"/>
      <c r="J554" s="250">
        <v>1</v>
      </c>
      <c r="K554" s="250">
        <v>1</v>
      </c>
      <c r="L554" s="250"/>
      <c r="M554" s="250"/>
      <c r="N554" s="250">
        <v>1</v>
      </c>
      <c r="O554" s="250"/>
      <c r="P554" s="250"/>
      <c r="Q554" s="250"/>
      <c r="R554" s="250"/>
      <c r="S554" s="250"/>
      <c r="T554" s="250"/>
      <c r="U554" s="250"/>
      <c r="V554" s="250"/>
      <c r="W554" s="250"/>
      <c r="X554" s="250"/>
      <c r="Y554" s="250"/>
      <c r="Z554" s="250"/>
      <c r="AA554" s="250"/>
      <c r="AB554" s="250"/>
      <c r="AC554" s="252" t="s">
        <v>618</v>
      </c>
      <c r="AD554" s="193"/>
    </row>
    <row r="555" spans="1:30" x14ac:dyDescent="0.2">
      <c r="A555" s="187" t="s">
        <v>839</v>
      </c>
      <c r="B555" s="251">
        <v>44.228572579999998</v>
      </c>
      <c r="C555" s="251">
        <v>-88.458159409999993</v>
      </c>
      <c r="D555" s="250">
        <v>7.25</v>
      </c>
      <c r="E555" s="250" t="s">
        <v>276</v>
      </c>
      <c r="F555" s="250" t="s">
        <v>277</v>
      </c>
      <c r="G555" s="250">
        <v>1</v>
      </c>
      <c r="H555" s="250">
        <v>3</v>
      </c>
      <c r="I555" s="250"/>
      <c r="J555" s="250"/>
      <c r="K555" s="250">
        <v>1</v>
      </c>
      <c r="L555" s="250"/>
      <c r="M555" s="250"/>
      <c r="N555" s="250">
        <v>1</v>
      </c>
      <c r="O555" s="250"/>
      <c r="P555" s="250"/>
      <c r="Q555" s="250"/>
      <c r="R555" s="250"/>
      <c r="S555" s="250"/>
      <c r="T555" s="250"/>
      <c r="U555" s="250"/>
      <c r="V555" s="250"/>
      <c r="W555" s="250"/>
      <c r="X555" s="250"/>
      <c r="Y555" s="250"/>
      <c r="Z555" s="250"/>
      <c r="AA555" s="250"/>
      <c r="AB555" s="250"/>
      <c r="AC555" s="252"/>
      <c r="AD555" s="193"/>
    </row>
    <row r="556" spans="1:30" x14ac:dyDescent="0.2">
      <c r="A556" s="187" t="s">
        <v>840</v>
      </c>
      <c r="B556" s="251">
        <v>44.228557700000003</v>
      </c>
      <c r="C556" s="251">
        <v>-88.45705796</v>
      </c>
      <c r="D556" s="250">
        <v>8.25</v>
      </c>
      <c r="E556" s="250" t="s">
        <v>276</v>
      </c>
      <c r="F556" s="250" t="s">
        <v>277</v>
      </c>
      <c r="G556" s="250"/>
      <c r="H556" s="250">
        <v>0</v>
      </c>
      <c r="I556" s="250"/>
      <c r="J556" s="250"/>
      <c r="K556" s="250"/>
      <c r="L556" s="250"/>
      <c r="M556" s="250"/>
      <c r="N556" s="250"/>
      <c r="O556" s="250"/>
      <c r="P556" s="250"/>
      <c r="Q556" s="250"/>
      <c r="R556" s="250"/>
      <c r="S556" s="250"/>
      <c r="T556" s="250"/>
      <c r="U556" s="250"/>
      <c r="V556" s="250"/>
      <c r="W556" s="250"/>
      <c r="X556" s="250"/>
      <c r="Y556" s="250"/>
      <c r="Z556" s="250"/>
      <c r="AA556" s="250"/>
      <c r="AB556" s="250"/>
      <c r="AC556" s="252"/>
      <c r="AD556" s="193"/>
    </row>
    <row r="557" spans="1:30" x14ac:dyDescent="0.2">
      <c r="A557" s="187" t="s">
        <v>841</v>
      </c>
      <c r="B557" s="251">
        <v>44.228542820000001</v>
      </c>
      <c r="C557" s="251">
        <v>-88.455956509999993</v>
      </c>
      <c r="D557" s="250">
        <v>12.5</v>
      </c>
      <c r="E557" s="250" t="s">
        <v>276</v>
      </c>
      <c r="F557" s="250" t="s">
        <v>277</v>
      </c>
      <c r="G557" s="250"/>
      <c r="H557" s="250">
        <v>0</v>
      </c>
      <c r="I557" s="250"/>
      <c r="J557" s="250"/>
      <c r="K557" s="250"/>
      <c r="L557" s="250"/>
      <c r="M557" s="250"/>
      <c r="N557" s="250"/>
      <c r="O557" s="250"/>
      <c r="P557" s="250"/>
      <c r="Q557" s="250"/>
      <c r="R557" s="250"/>
      <c r="S557" s="250"/>
      <c r="T557" s="250"/>
      <c r="U557" s="250"/>
      <c r="V557" s="250"/>
      <c r="W557" s="250"/>
      <c r="X557" s="250"/>
      <c r="Y557" s="250"/>
      <c r="Z557" s="250"/>
      <c r="AA557" s="250"/>
      <c r="AB557" s="250"/>
      <c r="AC557" s="252"/>
      <c r="AD557" s="193"/>
    </row>
    <row r="558" spans="1:30" x14ac:dyDescent="0.2">
      <c r="A558" s="187" t="s">
        <v>842</v>
      </c>
      <c r="B558" s="251">
        <v>44.228527919999998</v>
      </c>
      <c r="C558" s="251">
        <v>-88.45485506</v>
      </c>
      <c r="D558" s="250">
        <v>12.75</v>
      </c>
      <c r="E558" s="250" t="s">
        <v>276</v>
      </c>
      <c r="F558" s="250" t="s">
        <v>277</v>
      </c>
      <c r="G558" s="250"/>
      <c r="H558" s="250">
        <v>0</v>
      </c>
      <c r="I558" s="250"/>
      <c r="J558" s="250"/>
      <c r="K558" s="250"/>
      <c r="L558" s="250"/>
      <c r="M558" s="250"/>
      <c r="N558" s="250"/>
      <c r="O558" s="250"/>
      <c r="P558" s="250"/>
      <c r="Q558" s="250"/>
      <c r="R558" s="250"/>
      <c r="S558" s="250"/>
      <c r="T558" s="250"/>
      <c r="U558" s="250"/>
      <c r="V558" s="250"/>
      <c r="W558" s="250"/>
      <c r="X558" s="250"/>
      <c r="Y558" s="250"/>
      <c r="Z558" s="250"/>
      <c r="AA558" s="250"/>
      <c r="AB558" s="250"/>
      <c r="AC558" s="252"/>
      <c r="AD558" s="193"/>
    </row>
    <row r="559" spans="1:30" x14ac:dyDescent="0.2">
      <c r="A559" s="187" t="s">
        <v>843</v>
      </c>
      <c r="B559" s="251">
        <v>44.22851301</v>
      </c>
      <c r="C559" s="251">
        <v>-88.453753620000001</v>
      </c>
      <c r="D559" s="250">
        <v>12.5</v>
      </c>
      <c r="E559" s="250" t="s">
        <v>276</v>
      </c>
      <c r="F559" s="250" t="s">
        <v>277</v>
      </c>
      <c r="G559" s="250"/>
      <c r="H559" s="250">
        <v>0</v>
      </c>
      <c r="I559" s="250"/>
      <c r="J559" s="250"/>
      <c r="K559" s="250"/>
      <c r="L559" s="250"/>
      <c r="M559" s="250"/>
      <c r="N559" s="250"/>
      <c r="O559" s="250"/>
      <c r="P559" s="250"/>
      <c r="Q559" s="250"/>
      <c r="R559" s="250"/>
      <c r="S559" s="250"/>
      <c r="T559" s="250"/>
      <c r="U559" s="250"/>
      <c r="V559" s="250"/>
      <c r="W559" s="250"/>
      <c r="X559" s="250"/>
      <c r="Y559" s="250"/>
      <c r="Z559" s="250"/>
      <c r="AA559" s="250"/>
      <c r="AB559" s="250"/>
      <c r="AC559" s="252"/>
      <c r="AD559" s="193"/>
    </row>
    <row r="560" spans="1:30" x14ac:dyDescent="0.2">
      <c r="A560" s="187" t="s">
        <v>844</v>
      </c>
      <c r="B560" s="251">
        <v>44.228498100000003</v>
      </c>
      <c r="C560" s="251">
        <v>-88.452652169999993</v>
      </c>
      <c r="D560" s="250">
        <v>10</v>
      </c>
      <c r="E560" s="250" t="s">
        <v>276</v>
      </c>
      <c r="F560" s="250" t="s">
        <v>277</v>
      </c>
      <c r="G560" s="250"/>
      <c r="H560" s="250">
        <v>0</v>
      </c>
      <c r="I560" s="250"/>
      <c r="J560" s="250"/>
      <c r="K560" s="250"/>
      <c r="L560" s="250"/>
      <c r="M560" s="250"/>
      <c r="N560" s="250"/>
      <c r="O560" s="250"/>
      <c r="P560" s="250"/>
      <c r="Q560" s="250"/>
      <c r="R560" s="250"/>
      <c r="S560" s="250"/>
      <c r="T560" s="250"/>
      <c r="U560" s="250"/>
      <c r="V560" s="250"/>
      <c r="W560" s="250"/>
      <c r="X560" s="250"/>
      <c r="Y560" s="250"/>
      <c r="Z560" s="250"/>
      <c r="AA560" s="250"/>
      <c r="AB560" s="250"/>
      <c r="AC560" s="252"/>
      <c r="AD560" s="193"/>
    </row>
    <row r="561" spans="1:30" x14ac:dyDescent="0.2">
      <c r="A561" s="187" t="s">
        <v>845</v>
      </c>
      <c r="B561" s="251">
        <v>44.228483169999997</v>
      </c>
      <c r="C561" s="251">
        <v>-88.45155072</v>
      </c>
      <c r="D561" s="250">
        <v>9</v>
      </c>
      <c r="E561" s="250" t="s">
        <v>276</v>
      </c>
      <c r="F561" s="250" t="s">
        <v>277</v>
      </c>
      <c r="G561" s="250"/>
      <c r="H561" s="250">
        <v>0</v>
      </c>
      <c r="I561" s="250"/>
      <c r="J561" s="250"/>
      <c r="K561" s="250"/>
      <c r="L561" s="250"/>
      <c r="M561" s="250"/>
      <c r="N561" s="250"/>
      <c r="O561" s="250"/>
      <c r="P561" s="250"/>
      <c r="Q561" s="250"/>
      <c r="R561" s="250"/>
      <c r="S561" s="250"/>
      <c r="T561" s="250"/>
      <c r="U561" s="250"/>
      <c r="V561" s="250"/>
      <c r="W561" s="250"/>
      <c r="X561" s="250"/>
      <c r="Y561" s="250"/>
      <c r="Z561" s="250"/>
      <c r="AA561" s="250"/>
      <c r="AB561" s="250"/>
      <c r="AC561" s="252"/>
      <c r="AD561" s="193"/>
    </row>
    <row r="562" spans="1:30" x14ac:dyDescent="0.2">
      <c r="A562" s="187" t="s">
        <v>846</v>
      </c>
      <c r="B562" s="251">
        <v>44.228468229999997</v>
      </c>
      <c r="C562" s="251">
        <v>-88.450449280000001</v>
      </c>
      <c r="D562" s="250">
        <v>7</v>
      </c>
      <c r="E562" s="250" t="s">
        <v>276</v>
      </c>
      <c r="F562" s="250" t="s">
        <v>277</v>
      </c>
      <c r="G562" s="250"/>
      <c r="H562" s="250">
        <v>0</v>
      </c>
      <c r="I562" s="250"/>
      <c r="J562" s="250"/>
      <c r="K562" s="250"/>
      <c r="L562" s="250"/>
      <c r="M562" s="250"/>
      <c r="N562" s="250"/>
      <c r="O562" s="250"/>
      <c r="P562" s="250"/>
      <c r="Q562" s="250"/>
      <c r="R562" s="250"/>
      <c r="S562" s="250"/>
      <c r="T562" s="250"/>
      <c r="U562" s="250"/>
      <c r="V562" s="250"/>
      <c r="W562" s="250"/>
      <c r="X562" s="250"/>
      <c r="Y562" s="250"/>
      <c r="Z562" s="250"/>
      <c r="AA562" s="250"/>
      <c r="AB562" s="250"/>
      <c r="AC562" s="252"/>
      <c r="AD562" s="193"/>
    </row>
    <row r="563" spans="1:30" x14ac:dyDescent="0.2">
      <c r="A563" s="187" t="s">
        <v>847</v>
      </c>
      <c r="B563" s="251">
        <v>44.228453279999997</v>
      </c>
      <c r="C563" s="251">
        <v>-88.449347829999994</v>
      </c>
      <c r="D563" s="250">
        <v>5</v>
      </c>
      <c r="E563" s="250" t="s">
        <v>276</v>
      </c>
      <c r="F563" s="250" t="s">
        <v>277</v>
      </c>
      <c r="G563" s="250">
        <v>1</v>
      </c>
      <c r="H563" s="250">
        <v>5</v>
      </c>
      <c r="I563" s="250">
        <v>1</v>
      </c>
      <c r="J563" s="250"/>
      <c r="K563" s="250">
        <v>1</v>
      </c>
      <c r="L563" s="250"/>
      <c r="M563" s="250">
        <v>1</v>
      </c>
      <c r="N563" s="250">
        <v>1</v>
      </c>
      <c r="O563" s="250"/>
      <c r="P563" s="250"/>
      <c r="Q563" s="250"/>
      <c r="R563" s="250"/>
      <c r="S563" s="250">
        <v>1</v>
      </c>
      <c r="T563" s="250">
        <v>1</v>
      </c>
      <c r="U563" s="250"/>
      <c r="V563" s="250"/>
      <c r="W563" s="250"/>
      <c r="X563" s="250"/>
      <c r="Y563" s="250"/>
      <c r="Z563" s="250"/>
      <c r="AA563" s="250"/>
      <c r="AB563" s="250"/>
      <c r="AC563" s="252"/>
      <c r="AD563" s="193"/>
    </row>
    <row r="564" spans="1:30" x14ac:dyDescent="0.2">
      <c r="A564" s="187" t="s">
        <v>848</v>
      </c>
      <c r="B564" s="251">
        <v>44.229438780000002</v>
      </c>
      <c r="C564" s="251">
        <v>-88.463646069999996</v>
      </c>
      <c r="D564" s="250">
        <v>5.5</v>
      </c>
      <c r="E564" s="250" t="s">
        <v>284</v>
      </c>
      <c r="F564" s="250" t="s">
        <v>277</v>
      </c>
      <c r="G564" s="250">
        <v>2</v>
      </c>
      <c r="H564" s="250">
        <v>5</v>
      </c>
      <c r="I564" s="250"/>
      <c r="J564" s="250"/>
      <c r="K564" s="250">
        <v>2</v>
      </c>
      <c r="L564" s="250"/>
      <c r="M564" s="250"/>
      <c r="N564" s="250">
        <v>1</v>
      </c>
      <c r="O564" s="250"/>
      <c r="P564" s="250"/>
      <c r="Q564" s="250"/>
      <c r="R564" s="250"/>
      <c r="S564" s="250">
        <v>1</v>
      </c>
      <c r="T564" s="250"/>
      <c r="U564" s="250"/>
      <c r="V564" s="250"/>
      <c r="W564" s="250"/>
      <c r="X564" s="250"/>
      <c r="Y564" s="250"/>
      <c r="Z564" s="250"/>
      <c r="AA564" s="250"/>
      <c r="AB564" s="250"/>
      <c r="AC564" s="252"/>
      <c r="AD564" s="193"/>
    </row>
    <row r="565" spans="1:30" x14ac:dyDescent="0.2">
      <c r="A565" s="187" t="s">
        <v>849</v>
      </c>
      <c r="B565" s="251">
        <v>44.229423959999998</v>
      </c>
      <c r="C565" s="251">
        <v>-88.462544600000001</v>
      </c>
      <c r="D565" s="250">
        <v>4.25</v>
      </c>
      <c r="E565" s="250" t="s">
        <v>284</v>
      </c>
      <c r="F565" s="250" t="s">
        <v>277</v>
      </c>
      <c r="G565" s="250">
        <v>2</v>
      </c>
      <c r="H565" s="250">
        <v>5</v>
      </c>
      <c r="I565" s="250"/>
      <c r="J565" s="250"/>
      <c r="K565" s="250">
        <v>1</v>
      </c>
      <c r="L565" s="250"/>
      <c r="M565" s="250"/>
      <c r="N565" s="250">
        <v>2</v>
      </c>
      <c r="O565" s="250"/>
      <c r="P565" s="250"/>
      <c r="Q565" s="250"/>
      <c r="R565" s="250"/>
      <c r="S565" s="250">
        <v>1</v>
      </c>
      <c r="T565" s="250"/>
      <c r="U565" s="250"/>
      <c r="V565" s="250"/>
      <c r="W565" s="250"/>
      <c r="X565" s="250"/>
      <c r="Y565" s="250"/>
      <c r="Z565" s="250"/>
      <c r="AA565" s="250"/>
      <c r="AB565" s="250"/>
      <c r="AC565" s="252"/>
      <c r="AD565" s="193"/>
    </row>
    <row r="566" spans="1:30" x14ac:dyDescent="0.2">
      <c r="A566" s="187" t="s">
        <v>850</v>
      </c>
      <c r="B566" s="251">
        <v>44.229409130000001</v>
      </c>
      <c r="C566" s="251">
        <v>-88.461443130000006</v>
      </c>
      <c r="D566" s="250">
        <v>5</v>
      </c>
      <c r="E566" s="250" t="s">
        <v>284</v>
      </c>
      <c r="F566" s="250" t="s">
        <v>277</v>
      </c>
      <c r="G566" s="250">
        <v>3</v>
      </c>
      <c r="H566" s="250">
        <v>5</v>
      </c>
      <c r="I566" s="250"/>
      <c r="J566" s="250">
        <v>1</v>
      </c>
      <c r="K566" s="250">
        <v>3</v>
      </c>
      <c r="L566" s="250"/>
      <c r="M566" s="250"/>
      <c r="N566" s="250">
        <v>3</v>
      </c>
      <c r="O566" s="250"/>
      <c r="P566" s="250"/>
      <c r="Q566" s="250"/>
      <c r="R566" s="250"/>
      <c r="S566" s="250">
        <v>3</v>
      </c>
      <c r="T566" s="250"/>
      <c r="U566" s="250"/>
      <c r="V566" s="250"/>
      <c r="W566" s="250"/>
      <c r="X566" s="250"/>
      <c r="Y566" s="250"/>
      <c r="Z566" s="250"/>
      <c r="AA566" s="250"/>
      <c r="AB566" s="250"/>
      <c r="AC566" s="252"/>
      <c r="AD566" s="193"/>
    </row>
    <row r="567" spans="1:30" x14ac:dyDescent="0.2">
      <c r="A567" s="187" t="s">
        <v>851</v>
      </c>
      <c r="B567" s="251">
        <v>44.229394290000002</v>
      </c>
      <c r="C567" s="251">
        <v>-88.460341659999997</v>
      </c>
      <c r="D567" s="250">
        <v>5</v>
      </c>
      <c r="E567" s="250" t="s">
        <v>284</v>
      </c>
      <c r="F567" s="250" t="s">
        <v>277</v>
      </c>
      <c r="G567" s="250">
        <v>3</v>
      </c>
      <c r="H567" s="250">
        <v>5</v>
      </c>
      <c r="I567" s="250">
        <v>1</v>
      </c>
      <c r="J567" s="250"/>
      <c r="K567" s="250">
        <v>3</v>
      </c>
      <c r="L567" s="250"/>
      <c r="M567" s="250"/>
      <c r="N567" s="250">
        <v>3</v>
      </c>
      <c r="O567" s="250"/>
      <c r="P567" s="250"/>
      <c r="Q567" s="250"/>
      <c r="R567" s="250"/>
      <c r="S567" s="250">
        <v>3</v>
      </c>
      <c r="T567" s="250"/>
      <c r="U567" s="250"/>
      <c r="V567" s="250"/>
      <c r="W567" s="250"/>
      <c r="X567" s="250"/>
      <c r="Y567" s="250"/>
      <c r="Z567" s="250"/>
      <c r="AA567" s="250"/>
      <c r="AB567" s="250"/>
      <c r="AC567" s="252"/>
      <c r="AD567" s="193"/>
    </row>
    <row r="568" spans="1:30" x14ac:dyDescent="0.2">
      <c r="A568" s="187" t="s">
        <v>852</v>
      </c>
      <c r="B568" s="251">
        <v>44.229379430000002</v>
      </c>
      <c r="C568" s="251">
        <v>-88.459240199999996</v>
      </c>
      <c r="D568" s="250">
        <v>5.75</v>
      </c>
      <c r="E568" s="250" t="s">
        <v>276</v>
      </c>
      <c r="F568" s="250" t="s">
        <v>277</v>
      </c>
      <c r="G568" s="250">
        <v>1</v>
      </c>
      <c r="H568" s="250">
        <v>3</v>
      </c>
      <c r="I568" s="250">
        <v>1</v>
      </c>
      <c r="J568" s="250"/>
      <c r="K568" s="250">
        <v>1</v>
      </c>
      <c r="L568" s="250"/>
      <c r="M568" s="250"/>
      <c r="N568" s="250">
        <v>1</v>
      </c>
      <c r="O568" s="250"/>
      <c r="P568" s="250"/>
      <c r="Q568" s="250">
        <v>1</v>
      </c>
      <c r="R568" s="250"/>
      <c r="S568" s="250"/>
      <c r="T568" s="250"/>
      <c r="U568" s="250"/>
      <c r="V568" s="250"/>
      <c r="W568" s="250"/>
      <c r="X568" s="250"/>
      <c r="Y568" s="250"/>
      <c r="Z568" s="250"/>
      <c r="AA568" s="250"/>
      <c r="AB568" s="250"/>
      <c r="AC568" s="252"/>
      <c r="AD568" s="193"/>
    </row>
    <row r="569" spans="1:30" x14ac:dyDescent="0.2">
      <c r="A569" s="187" t="s">
        <v>853</v>
      </c>
      <c r="B569" s="251">
        <v>44.229364570000001</v>
      </c>
      <c r="C569" s="251">
        <v>-88.458138730000002</v>
      </c>
      <c r="D569" s="250">
        <v>6.5</v>
      </c>
      <c r="E569" s="250" t="s">
        <v>276</v>
      </c>
      <c r="F569" s="250" t="s">
        <v>277</v>
      </c>
      <c r="G569" s="250"/>
      <c r="H569" s="250">
        <v>0</v>
      </c>
      <c r="I569" s="250"/>
      <c r="J569" s="250"/>
      <c r="K569" s="250"/>
      <c r="L569" s="250"/>
      <c r="M569" s="250"/>
      <c r="N569" s="250"/>
      <c r="O569" s="250"/>
      <c r="P569" s="250"/>
      <c r="Q569" s="250"/>
      <c r="R569" s="250"/>
      <c r="S569" s="250"/>
      <c r="T569" s="250"/>
      <c r="U569" s="250"/>
      <c r="V569" s="250"/>
      <c r="W569" s="250"/>
      <c r="X569" s="250"/>
      <c r="Y569" s="250"/>
      <c r="Z569" s="250"/>
      <c r="AA569" s="250"/>
      <c r="AB569" s="250"/>
      <c r="AC569" s="252" t="s">
        <v>854</v>
      </c>
      <c r="AD569" s="193"/>
    </row>
    <row r="570" spans="1:30" x14ac:dyDescent="0.2">
      <c r="A570" s="187" t="s">
        <v>855</v>
      </c>
      <c r="B570" s="251">
        <v>44.229349689999999</v>
      </c>
      <c r="C570" s="251">
        <v>-88.457037270000001</v>
      </c>
      <c r="D570" s="250">
        <v>7</v>
      </c>
      <c r="E570" s="250" t="s">
        <v>276</v>
      </c>
      <c r="F570" s="250" t="s">
        <v>277</v>
      </c>
      <c r="G570" s="250">
        <v>1</v>
      </c>
      <c r="H570" s="250">
        <v>1</v>
      </c>
      <c r="I570" s="250">
        <v>1</v>
      </c>
      <c r="J570" s="250"/>
      <c r="K570" s="250"/>
      <c r="L570" s="250"/>
      <c r="M570" s="250"/>
      <c r="N570" s="250"/>
      <c r="O570" s="250"/>
      <c r="P570" s="250"/>
      <c r="Q570" s="250"/>
      <c r="R570" s="250"/>
      <c r="S570" s="250"/>
      <c r="T570" s="250"/>
      <c r="U570" s="250"/>
      <c r="V570" s="250"/>
      <c r="W570" s="250"/>
      <c r="X570" s="250"/>
      <c r="Y570" s="250"/>
      <c r="Z570" s="250"/>
      <c r="AA570" s="250"/>
      <c r="AB570" s="250"/>
      <c r="AC570" s="252" t="s">
        <v>856</v>
      </c>
      <c r="AD570" s="193"/>
    </row>
    <row r="571" spans="1:30" x14ac:dyDescent="0.2">
      <c r="A571" s="187" t="s">
        <v>857</v>
      </c>
      <c r="B571" s="251">
        <v>44.229334809999997</v>
      </c>
      <c r="C571" s="251">
        <v>-88.455935800000006</v>
      </c>
      <c r="D571" s="250">
        <v>8.25</v>
      </c>
      <c r="E571" s="250" t="s">
        <v>276</v>
      </c>
      <c r="F571" s="250" t="s">
        <v>277</v>
      </c>
      <c r="G571" s="250"/>
      <c r="H571" s="250">
        <v>0</v>
      </c>
      <c r="I571" s="250"/>
      <c r="J571" s="250"/>
      <c r="K571" s="250"/>
      <c r="L571" s="250"/>
      <c r="M571" s="250"/>
      <c r="N571" s="250"/>
      <c r="O571" s="250"/>
      <c r="P571" s="250"/>
      <c r="Q571" s="250"/>
      <c r="R571" s="250"/>
      <c r="S571" s="250"/>
      <c r="T571" s="250"/>
      <c r="U571" s="250"/>
      <c r="V571" s="250"/>
      <c r="W571" s="250"/>
      <c r="X571" s="250"/>
      <c r="Y571" s="250"/>
      <c r="Z571" s="250"/>
      <c r="AA571" s="250"/>
      <c r="AB571" s="250"/>
      <c r="AC571" s="252" t="s">
        <v>854</v>
      </c>
      <c r="AD571" s="193"/>
    </row>
    <row r="572" spans="1:30" x14ac:dyDescent="0.2">
      <c r="A572" s="187" t="s">
        <v>858</v>
      </c>
      <c r="B572" s="251">
        <v>44.229319910000001</v>
      </c>
      <c r="C572" s="251">
        <v>-88.454834340000005</v>
      </c>
      <c r="D572" s="250">
        <v>12.5</v>
      </c>
      <c r="E572" s="250" t="s">
        <v>276</v>
      </c>
      <c r="F572" s="250" t="s">
        <v>277</v>
      </c>
      <c r="G572" s="250">
        <v>1</v>
      </c>
      <c r="H572" s="250">
        <v>1</v>
      </c>
      <c r="I572" s="250"/>
      <c r="J572" s="250"/>
      <c r="K572" s="250"/>
      <c r="L572" s="250"/>
      <c r="M572" s="250"/>
      <c r="N572" s="250">
        <v>1</v>
      </c>
      <c r="O572" s="250"/>
      <c r="P572" s="250"/>
      <c r="Q572" s="250"/>
      <c r="R572" s="250"/>
      <c r="S572" s="250"/>
      <c r="T572" s="250"/>
      <c r="U572" s="250"/>
      <c r="V572" s="250"/>
      <c r="W572" s="250"/>
      <c r="X572" s="250"/>
      <c r="Y572" s="250"/>
      <c r="Z572" s="250"/>
      <c r="AA572" s="250"/>
      <c r="AB572" s="250"/>
      <c r="AC572" s="252"/>
      <c r="AD572" s="193"/>
    </row>
    <row r="573" spans="1:30" x14ac:dyDescent="0.2">
      <c r="A573" s="187" t="s">
        <v>859</v>
      </c>
      <c r="B573" s="251">
        <v>44.229304999999997</v>
      </c>
      <c r="C573" s="251">
        <v>-88.453732880000004</v>
      </c>
      <c r="D573" s="250">
        <v>13</v>
      </c>
      <c r="E573" s="250" t="s">
        <v>276</v>
      </c>
      <c r="F573" s="250" t="s">
        <v>276</v>
      </c>
      <c r="G573" s="250"/>
      <c r="H573" s="250">
        <v>0</v>
      </c>
      <c r="I573" s="250"/>
      <c r="J573" s="250"/>
      <c r="K573" s="250"/>
      <c r="L573" s="250"/>
      <c r="M573" s="250"/>
      <c r="N573" s="250"/>
      <c r="O573" s="250"/>
      <c r="P573" s="250"/>
      <c r="Q573" s="250"/>
      <c r="R573" s="250"/>
      <c r="S573" s="250"/>
      <c r="T573" s="250"/>
      <c r="U573" s="250"/>
      <c r="V573" s="250"/>
      <c r="W573" s="250"/>
      <c r="X573" s="250"/>
      <c r="Y573" s="250"/>
      <c r="Z573" s="250"/>
      <c r="AA573" s="250"/>
      <c r="AB573" s="250"/>
      <c r="AC573" s="252"/>
      <c r="AD573" s="193"/>
    </row>
    <row r="574" spans="1:30" x14ac:dyDescent="0.2">
      <c r="A574" s="187" t="s">
        <v>860</v>
      </c>
      <c r="B574" s="251">
        <v>44.229290079999998</v>
      </c>
      <c r="C574" s="251">
        <v>-88.452631409999995</v>
      </c>
      <c r="D574" s="250">
        <v>12.5</v>
      </c>
      <c r="E574" s="250" t="s">
        <v>276</v>
      </c>
      <c r="F574" s="250" t="s">
        <v>277</v>
      </c>
      <c r="G574" s="250"/>
      <c r="H574" s="250">
        <v>0</v>
      </c>
      <c r="I574" s="250"/>
      <c r="J574" s="250"/>
      <c r="K574" s="250"/>
      <c r="L574" s="250"/>
      <c r="M574" s="250"/>
      <c r="N574" s="250"/>
      <c r="O574" s="250"/>
      <c r="P574" s="250"/>
      <c r="Q574" s="250"/>
      <c r="R574" s="250"/>
      <c r="S574" s="250"/>
      <c r="T574" s="250"/>
      <c r="U574" s="250"/>
      <c r="V574" s="250"/>
      <c r="W574" s="250"/>
      <c r="X574" s="250"/>
      <c r="Y574" s="250"/>
      <c r="Z574" s="250"/>
      <c r="AA574" s="250"/>
      <c r="AB574" s="250"/>
      <c r="AC574" s="252"/>
      <c r="AD574" s="193"/>
    </row>
    <row r="575" spans="1:30" x14ac:dyDescent="0.2">
      <c r="A575" s="187" t="s">
        <v>861</v>
      </c>
      <c r="B575" s="251">
        <v>44.22927516</v>
      </c>
      <c r="C575" s="251">
        <v>-88.451529949999994</v>
      </c>
      <c r="D575" s="250">
        <v>10.25</v>
      </c>
      <c r="E575" s="250" t="s">
        <v>284</v>
      </c>
      <c r="F575" s="250" t="s">
        <v>277</v>
      </c>
      <c r="G575" s="250"/>
      <c r="H575" s="250">
        <v>0</v>
      </c>
      <c r="I575" s="250"/>
      <c r="J575" s="250"/>
      <c r="K575" s="250"/>
      <c r="L575" s="250"/>
      <c r="M575" s="250"/>
      <c r="N575" s="250"/>
      <c r="O575" s="250"/>
      <c r="P575" s="250"/>
      <c r="Q575" s="250"/>
      <c r="R575" s="250"/>
      <c r="S575" s="250"/>
      <c r="T575" s="250"/>
      <c r="U575" s="250"/>
      <c r="V575" s="250"/>
      <c r="W575" s="250"/>
      <c r="X575" s="250"/>
      <c r="Y575" s="250"/>
      <c r="Z575" s="250"/>
      <c r="AA575" s="250"/>
      <c r="AB575" s="250"/>
      <c r="AC575" s="252"/>
      <c r="AD575" s="193"/>
    </row>
    <row r="576" spans="1:30" x14ac:dyDescent="0.2">
      <c r="A576" s="187" t="s">
        <v>862</v>
      </c>
      <c r="B576" s="251">
        <v>44.22926022</v>
      </c>
      <c r="C576" s="251">
        <v>-88.450428489999993</v>
      </c>
      <c r="D576" s="250">
        <v>9.5</v>
      </c>
      <c r="E576" s="250" t="s">
        <v>284</v>
      </c>
      <c r="F576" s="250" t="s">
        <v>277</v>
      </c>
      <c r="G576" s="250"/>
      <c r="H576" s="250">
        <v>0</v>
      </c>
      <c r="I576" s="250"/>
      <c r="J576" s="250"/>
      <c r="K576" s="250"/>
      <c r="L576" s="250"/>
      <c r="M576" s="250"/>
      <c r="N576" s="250"/>
      <c r="O576" s="250"/>
      <c r="P576" s="250"/>
      <c r="Q576" s="250"/>
      <c r="R576" s="250"/>
      <c r="S576" s="250"/>
      <c r="T576" s="250"/>
      <c r="U576" s="250"/>
      <c r="V576" s="250"/>
      <c r="W576" s="250"/>
      <c r="X576" s="250"/>
      <c r="Y576" s="250"/>
      <c r="Z576" s="250"/>
      <c r="AA576" s="250"/>
      <c r="AB576" s="250"/>
      <c r="AC576" s="252"/>
      <c r="AD576" s="193"/>
    </row>
    <row r="577" spans="1:30" x14ac:dyDescent="0.2">
      <c r="A577" s="187" t="s">
        <v>863</v>
      </c>
      <c r="B577" s="251">
        <v>44.22924527</v>
      </c>
      <c r="C577" s="251">
        <v>-88.44932704</v>
      </c>
      <c r="D577" s="250">
        <v>6</v>
      </c>
      <c r="E577" s="250" t="s">
        <v>276</v>
      </c>
      <c r="F577" s="250" t="s">
        <v>277</v>
      </c>
      <c r="G577" s="250">
        <v>2</v>
      </c>
      <c r="H577" s="250">
        <v>3</v>
      </c>
      <c r="I577" s="250"/>
      <c r="J577" s="250"/>
      <c r="K577" s="250">
        <v>2</v>
      </c>
      <c r="L577" s="250"/>
      <c r="M577" s="250"/>
      <c r="N577" s="250">
        <v>1</v>
      </c>
      <c r="O577" s="250"/>
      <c r="P577" s="250"/>
      <c r="Q577" s="250">
        <v>1</v>
      </c>
      <c r="R577" s="250"/>
      <c r="S577" s="250"/>
      <c r="T577" s="250"/>
      <c r="U577" s="250"/>
      <c r="V577" s="250"/>
      <c r="W577" s="250"/>
      <c r="X577" s="250"/>
      <c r="Y577" s="250"/>
      <c r="Z577" s="250"/>
      <c r="AA577" s="250"/>
      <c r="AB577" s="250"/>
      <c r="AC577" s="252"/>
      <c r="AD577" s="193"/>
    </row>
    <row r="578" spans="1:30" x14ac:dyDescent="0.2">
      <c r="A578" s="187" t="s">
        <v>864</v>
      </c>
      <c r="B578" s="251">
        <v>44.230215950000002</v>
      </c>
      <c r="C578" s="251">
        <v>-88.46252398</v>
      </c>
      <c r="D578" s="250">
        <v>4</v>
      </c>
      <c r="E578" s="250" t="s">
        <v>284</v>
      </c>
      <c r="F578" s="250" t="s">
        <v>277</v>
      </c>
      <c r="G578" s="250">
        <v>3</v>
      </c>
      <c r="H578" s="250">
        <v>5</v>
      </c>
      <c r="I578" s="250"/>
      <c r="J578" s="250">
        <v>1</v>
      </c>
      <c r="K578" s="250">
        <v>3</v>
      </c>
      <c r="L578" s="250">
        <v>1</v>
      </c>
      <c r="M578" s="250">
        <v>1</v>
      </c>
      <c r="N578" s="250"/>
      <c r="O578" s="250"/>
      <c r="P578" s="250"/>
      <c r="Q578" s="250"/>
      <c r="R578" s="250"/>
      <c r="S578" s="250">
        <v>3</v>
      </c>
      <c r="T578" s="250"/>
      <c r="U578" s="250"/>
      <c r="V578" s="250"/>
      <c r="W578" s="250"/>
      <c r="X578" s="250">
        <v>1</v>
      </c>
      <c r="Y578" s="250"/>
      <c r="Z578" s="250"/>
      <c r="AA578" s="250"/>
      <c r="AB578" s="250">
        <v>1</v>
      </c>
      <c r="AC578" s="252"/>
      <c r="AD578" s="193"/>
    </row>
    <row r="579" spans="1:30" x14ac:dyDescent="0.2">
      <c r="A579" s="187" t="s">
        <v>865</v>
      </c>
      <c r="B579" s="251">
        <v>44.230201119999997</v>
      </c>
      <c r="C579" s="251">
        <v>-88.461422490000004</v>
      </c>
      <c r="D579" s="250">
        <v>5</v>
      </c>
      <c r="E579" s="250" t="s">
        <v>284</v>
      </c>
      <c r="F579" s="250" t="s">
        <v>277</v>
      </c>
      <c r="G579" s="250">
        <v>3</v>
      </c>
      <c r="H579" s="250">
        <v>5</v>
      </c>
      <c r="I579" s="250"/>
      <c r="J579" s="250">
        <v>1</v>
      </c>
      <c r="K579" s="250">
        <v>3</v>
      </c>
      <c r="L579" s="250"/>
      <c r="M579" s="250"/>
      <c r="N579" s="250">
        <v>3</v>
      </c>
      <c r="O579" s="250"/>
      <c r="P579" s="250"/>
      <c r="Q579" s="250">
        <v>1</v>
      </c>
      <c r="R579" s="250"/>
      <c r="S579" s="250">
        <v>3</v>
      </c>
      <c r="T579" s="250"/>
      <c r="U579" s="250"/>
      <c r="V579" s="250"/>
      <c r="W579" s="250"/>
      <c r="X579" s="250"/>
      <c r="Y579" s="250"/>
      <c r="Z579" s="250"/>
      <c r="AA579" s="250"/>
      <c r="AB579" s="250"/>
      <c r="AC579" s="252"/>
      <c r="AD579" s="193"/>
    </row>
    <row r="580" spans="1:30" x14ac:dyDescent="0.2">
      <c r="A580" s="187" t="s">
        <v>866</v>
      </c>
      <c r="B580" s="251">
        <v>44.230186279999998</v>
      </c>
      <c r="C580" s="251">
        <v>-88.460321010000001</v>
      </c>
      <c r="D580" s="250">
        <v>5.25</v>
      </c>
      <c r="E580" s="250" t="s">
        <v>284</v>
      </c>
      <c r="F580" s="250" t="s">
        <v>277</v>
      </c>
      <c r="G580" s="250">
        <v>3</v>
      </c>
      <c r="H580" s="250">
        <v>5</v>
      </c>
      <c r="I580" s="250">
        <v>1</v>
      </c>
      <c r="J580" s="250"/>
      <c r="K580" s="250">
        <v>3</v>
      </c>
      <c r="L580" s="250"/>
      <c r="M580" s="250">
        <v>1</v>
      </c>
      <c r="N580" s="250">
        <v>3</v>
      </c>
      <c r="O580" s="250">
        <v>2</v>
      </c>
      <c r="P580" s="250"/>
      <c r="Q580" s="250">
        <v>2</v>
      </c>
      <c r="R580" s="250"/>
      <c r="S580" s="250">
        <v>3</v>
      </c>
      <c r="T580" s="250"/>
      <c r="U580" s="250"/>
      <c r="V580" s="250"/>
      <c r="W580" s="250"/>
      <c r="X580" s="250"/>
      <c r="Y580" s="250"/>
      <c r="Z580" s="250"/>
      <c r="AA580" s="250"/>
      <c r="AB580" s="250"/>
      <c r="AC580" s="252"/>
      <c r="AD580" s="193"/>
    </row>
    <row r="581" spans="1:30" x14ac:dyDescent="0.2">
      <c r="A581" s="187" t="s">
        <v>867</v>
      </c>
      <c r="B581" s="251">
        <v>44.230171419999998</v>
      </c>
      <c r="C581" s="251">
        <v>-88.459219529999999</v>
      </c>
      <c r="D581" s="250">
        <v>4.75</v>
      </c>
      <c r="E581" s="250" t="s">
        <v>284</v>
      </c>
      <c r="F581" s="250" t="s">
        <v>277</v>
      </c>
      <c r="G581" s="250">
        <v>2</v>
      </c>
      <c r="H581" s="250">
        <v>5</v>
      </c>
      <c r="I581" s="250"/>
      <c r="J581" s="250"/>
      <c r="K581" s="250">
        <v>2</v>
      </c>
      <c r="L581" s="250"/>
      <c r="M581" s="250"/>
      <c r="N581" s="250">
        <v>2</v>
      </c>
      <c r="O581" s="250"/>
      <c r="P581" s="250"/>
      <c r="Q581" s="250"/>
      <c r="R581" s="250"/>
      <c r="S581" s="250">
        <v>1</v>
      </c>
      <c r="T581" s="250"/>
      <c r="U581" s="250"/>
      <c r="V581" s="250"/>
      <c r="W581" s="250"/>
      <c r="X581" s="250"/>
      <c r="Y581" s="250"/>
      <c r="Z581" s="250"/>
      <c r="AA581" s="250">
        <v>1</v>
      </c>
      <c r="AB581" s="250"/>
      <c r="AC581" s="252"/>
      <c r="AD581" s="193"/>
    </row>
    <row r="582" spans="1:30" x14ac:dyDescent="0.2">
      <c r="A582" s="187" t="s">
        <v>868</v>
      </c>
      <c r="B582" s="251">
        <v>44.230156559999998</v>
      </c>
      <c r="C582" s="251">
        <v>-88.458118049999996</v>
      </c>
      <c r="D582" s="250">
        <v>5.5</v>
      </c>
      <c r="E582" s="250" t="s">
        <v>284</v>
      </c>
      <c r="F582" s="250" t="s">
        <v>277</v>
      </c>
      <c r="G582" s="250">
        <v>1</v>
      </c>
      <c r="H582" s="250">
        <v>3</v>
      </c>
      <c r="I582" s="250"/>
      <c r="J582" s="250"/>
      <c r="K582" s="250">
        <v>1</v>
      </c>
      <c r="L582" s="250"/>
      <c r="M582" s="250"/>
      <c r="N582" s="250">
        <v>1</v>
      </c>
      <c r="O582" s="250"/>
      <c r="P582" s="250"/>
      <c r="Q582" s="250"/>
      <c r="R582" s="250"/>
      <c r="S582" s="250"/>
      <c r="T582" s="250"/>
      <c r="U582" s="250"/>
      <c r="V582" s="250"/>
      <c r="W582" s="250"/>
      <c r="X582" s="250"/>
      <c r="Y582" s="250"/>
      <c r="Z582" s="250"/>
      <c r="AA582" s="250"/>
      <c r="AB582" s="250"/>
      <c r="AC582" s="252"/>
      <c r="AD582" s="193"/>
    </row>
    <row r="583" spans="1:30" x14ac:dyDescent="0.2">
      <c r="A583" s="187" t="s">
        <v>869</v>
      </c>
      <c r="B583" s="251">
        <v>44.230141680000003</v>
      </c>
      <c r="C583" s="251">
        <v>-88.457016569999993</v>
      </c>
      <c r="D583" s="250">
        <v>6.5</v>
      </c>
      <c r="E583" s="250" t="s">
        <v>276</v>
      </c>
      <c r="F583" s="250" t="s">
        <v>277</v>
      </c>
      <c r="G583" s="250"/>
      <c r="H583" s="250">
        <v>0</v>
      </c>
      <c r="I583" s="250"/>
      <c r="J583" s="250"/>
      <c r="K583" s="250"/>
      <c r="L583" s="250"/>
      <c r="M583" s="250"/>
      <c r="N583" s="250"/>
      <c r="O583" s="250"/>
      <c r="P583" s="250"/>
      <c r="Q583" s="250"/>
      <c r="R583" s="250"/>
      <c r="S583" s="250"/>
      <c r="T583" s="250"/>
      <c r="U583" s="250"/>
      <c r="V583" s="250"/>
      <c r="W583" s="250"/>
      <c r="X583" s="250"/>
      <c r="Y583" s="250"/>
      <c r="Z583" s="250"/>
      <c r="AA583" s="250"/>
      <c r="AB583" s="250"/>
      <c r="AC583" s="252"/>
      <c r="AD583" s="193"/>
    </row>
    <row r="584" spans="1:30" x14ac:dyDescent="0.2">
      <c r="A584" s="187" t="s">
        <v>870</v>
      </c>
      <c r="B584" s="251">
        <v>44.23012679</v>
      </c>
      <c r="C584" s="251">
        <v>-88.455915090000005</v>
      </c>
      <c r="D584" s="250">
        <v>7.5</v>
      </c>
      <c r="E584" s="250" t="s">
        <v>284</v>
      </c>
      <c r="F584" s="250" t="s">
        <v>277</v>
      </c>
      <c r="G584" s="250"/>
      <c r="H584" s="250">
        <v>0</v>
      </c>
      <c r="I584" s="250"/>
      <c r="J584" s="250"/>
      <c r="K584" s="250"/>
      <c r="L584" s="250"/>
      <c r="M584" s="250"/>
      <c r="N584" s="250"/>
      <c r="O584" s="250"/>
      <c r="P584" s="250"/>
      <c r="Q584" s="250"/>
      <c r="R584" s="250"/>
      <c r="S584" s="250"/>
      <c r="T584" s="250"/>
      <c r="U584" s="250"/>
      <c r="V584" s="250"/>
      <c r="W584" s="250"/>
      <c r="X584" s="250"/>
      <c r="Y584" s="250"/>
      <c r="Z584" s="250"/>
      <c r="AA584" s="250"/>
      <c r="AB584" s="250"/>
      <c r="AC584" s="252"/>
      <c r="AD584" s="193"/>
    </row>
    <row r="585" spans="1:30" x14ac:dyDescent="0.2">
      <c r="A585" s="187" t="s">
        <v>871</v>
      </c>
      <c r="B585" s="251">
        <v>44.230111899999997</v>
      </c>
      <c r="C585" s="251">
        <v>-88.454813610000002</v>
      </c>
      <c r="D585" s="250">
        <v>10.25</v>
      </c>
      <c r="E585" s="250" t="s">
        <v>276</v>
      </c>
      <c r="F585" s="250" t="s">
        <v>277</v>
      </c>
      <c r="G585" s="250"/>
      <c r="H585" s="250">
        <v>0</v>
      </c>
      <c r="I585" s="250"/>
      <c r="J585" s="250"/>
      <c r="K585" s="250"/>
      <c r="L585" s="250"/>
      <c r="M585" s="250"/>
      <c r="N585" s="250"/>
      <c r="O585" s="250"/>
      <c r="P585" s="250"/>
      <c r="Q585" s="250"/>
      <c r="R585" s="250"/>
      <c r="S585" s="250"/>
      <c r="T585" s="250"/>
      <c r="U585" s="250"/>
      <c r="V585" s="250"/>
      <c r="W585" s="250"/>
      <c r="X585" s="250"/>
      <c r="Y585" s="250"/>
      <c r="Z585" s="250"/>
      <c r="AA585" s="250"/>
      <c r="AB585" s="250"/>
      <c r="AC585" s="252"/>
      <c r="AD585" s="193"/>
    </row>
    <row r="586" spans="1:30" x14ac:dyDescent="0.2">
      <c r="A586" s="187" t="s">
        <v>872</v>
      </c>
      <c r="B586" s="251">
        <v>44.23009699</v>
      </c>
      <c r="C586" s="251">
        <v>-88.453712139999993</v>
      </c>
      <c r="D586" s="250">
        <v>13</v>
      </c>
      <c r="E586" s="250" t="s">
        <v>276</v>
      </c>
      <c r="F586" s="250" t="s">
        <v>276</v>
      </c>
      <c r="G586" s="250"/>
      <c r="H586" s="250">
        <v>0</v>
      </c>
      <c r="I586" s="250"/>
      <c r="J586" s="250"/>
      <c r="K586" s="250"/>
      <c r="L586" s="250"/>
      <c r="M586" s="250"/>
      <c r="N586" s="250"/>
      <c r="O586" s="250"/>
      <c r="P586" s="250"/>
      <c r="Q586" s="250"/>
      <c r="R586" s="250"/>
      <c r="S586" s="250"/>
      <c r="T586" s="250"/>
      <c r="U586" s="250"/>
      <c r="V586" s="250"/>
      <c r="W586" s="250"/>
      <c r="X586" s="250"/>
      <c r="Y586" s="250"/>
      <c r="Z586" s="250"/>
      <c r="AA586" s="250"/>
      <c r="AB586" s="250"/>
      <c r="AC586" s="252"/>
      <c r="AD586" s="193"/>
    </row>
    <row r="587" spans="1:30" x14ac:dyDescent="0.2">
      <c r="A587" s="187" t="s">
        <v>873</v>
      </c>
      <c r="B587" s="251">
        <v>44.230082070000002</v>
      </c>
      <c r="C587" s="251">
        <v>-88.452610660000005</v>
      </c>
      <c r="D587" s="250">
        <v>13.75</v>
      </c>
      <c r="E587" s="250" t="s">
        <v>276</v>
      </c>
      <c r="F587" s="250" t="s">
        <v>276</v>
      </c>
      <c r="G587" s="250"/>
      <c r="H587" s="250">
        <v>0</v>
      </c>
      <c r="I587" s="250"/>
      <c r="J587" s="250"/>
      <c r="K587" s="250"/>
      <c r="L587" s="250"/>
      <c r="M587" s="250"/>
      <c r="N587" s="250"/>
      <c r="O587" s="250"/>
      <c r="P587" s="250"/>
      <c r="Q587" s="250"/>
      <c r="R587" s="250"/>
      <c r="S587" s="250"/>
      <c r="T587" s="250"/>
      <c r="U587" s="250"/>
      <c r="V587" s="250"/>
      <c r="W587" s="250"/>
      <c r="X587" s="250"/>
      <c r="Y587" s="250"/>
      <c r="Z587" s="250"/>
      <c r="AA587" s="250"/>
      <c r="AB587" s="250"/>
      <c r="AC587" s="252"/>
      <c r="AD587" s="193"/>
    </row>
    <row r="588" spans="1:30" x14ac:dyDescent="0.2">
      <c r="A588" s="187" t="s">
        <v>874</v>
      </c>
      <c r="B588" s="251">
        <v>44.230067140000003</v>
      </c>
      <c r="C588" s="251">
        <v>-88.451509180000002</v>
      </c>
      <c r="D588" s="250">
        <v>12.5</v>
      </c>
      <c r="E588" s="250" t="s">
        <v>276</v>
      </c>
      <c r="F588" s="250" t="s">
        <v>277</v>
      </c>
      <c r="G588" s="250"/>
      <c r="H588" s="250">
        <v>0</v>
      </c>
      <c r="I588" s="250"/>
      <c r="J588" s="250"/>
      <c r="K588" s="250"/>
      <c r="L588" s="250"/>
      <c r="M588" s="250"/>
      <c r="N588" s="250"/>
      <c r="O588" s="250"/>
      <c r="P588" s="250"/>
      <c r="Q588" s="250"/>
      <c r="R588" s="250"/>
      <c r="S588" s="250"/>
      <c r="T588" s="250"/>
      <c r="U588" s="250"/>
      <c r="V588" s="250"/>
      <c r="W588" s="250"/>
      <c r="X588" s="250"/>
      <c r="Y588" s="250"/>
      <c r="Z588" s="250"/>
      <c r="AA588" s="250"/>
      <c r="AB588" s="250"/>
      <c r="AC588" s="252"/>
      <c r="AD588" s="193"/>
    </row>
    <row r="589" spans="1:30" x14ac:dyDescent="0.2">
      <c r="A589" s="187" t="s">
        <v>875</v>
      </c>
      <c r="B589" s="251">
        <v>44.230052200000003</v>
      </c>
      <c r="C589" s="251">
        <v>-88.450407709999993</v>
      </c>
      <c r="D589" s="250">
        <v>8.5</v>
      </c>
      <c r="E589" s="250" t="s">
        <v>276</v>
      </c>
      <c r="F589" s="250" t="s">
        <v>277</v>
      </c>
      <c r="G589" s="250"/>
      <c r="H589" s="250">
        <v>0</v>
      </c>
      <c r="I589" s="250"/>
      <c r="J589" s="250"/>
      <c r="K589" s="250"/>
      <c r="L589" s="250"/>
      <c r="M589" s="250"/>
      <c r="N589" s="250"/>
      <c r="O589" s="250"/>
      <c r="P589" s="250"/>
      <c r="Q589" s="250"/>
      <c r="R589" s="250"/>
      <c r="S589" s="250"/>
      <c r="T589" s="250"/>
      <c r="U589" s="250"/>
      <c r="V589" s="250"/>
      <c r="W589" s="250"/>
      <c r="X589" s="250"/>
      <c r="Y589" s="250"/>
      <c r="Z589" s="250"/>
      <c r="AA589" s="250"/>
      <c r="AB589" s="250"/>
      <c r="AC589" s="252"/>
      <c r="AD589" s="193"/>
    </row>
    <row r="590" spans="1:30" x14ac:dyDescent="0.2">
      <c r="A590" s="187" t="s">
        <v>876</v>
      </c>
      <c r="B590" s="251">
        <v>44.230037250000002</v>
      </c>
      <c r="C590" s="251">
        <v>-88.449306239999999</v>
      </c>
      <c r="D590" s="250">
        <v>6.5</v>
      </c>
      <c r="E590" s="250" t="s">
        <v>293</v>
      </c>
      <c r="F590" s="250" t="s">
        <v>277</v>
      </c>
      <c r="G590" s="250">
        <v>1</v>
      </c>
      <c r="H590" s="250">
        <v>1</v>
      </c>
      <c r="I590" s="250"/>
      <c r="J590" s="250"/>
      <c r="K590" s="250"/>
      <c r="L590" s="250"/>
      <c r="M590" s="250"/>
      <c r="N590" s="250">
        <v>1</v>
      </c>
      <c r="O590" s="250"/>
      <c r="P590" s="250"/>
      <c r="Q590" s="250"/>
      <c r="R590" s="250"/>
      <c r="S590" s="250"/>
      <c r="T590" s="250"/>
      <c r="U590" s="250"/>
      <c r="V590" s="250"/>
      <c r="W590" s="250"/>
      <c r="X590" s="250"/>
      <c r="Y590" s="250"/>
      <c r="Z590" s="250"/>
      <c r="AA590" s="250"/>
      <c r="AB590" s="250"/>
      <c r="AC590" s="252"/>
      <c r="AD590" s="193"/>
    </row>
    <row r="591" spans="1:30" x14ac:dyDescent="0.2">
      <c r="A591" s="187" t="s">
        <v>877</v>
      </c>
      <c r="B591" s="251">
        <v>44.231007939999998</v>
      </c>
      <c r="C591" s="251">
        <v>-88.462503350000006</v>
      </c>
      <c r="D591" s="250">
        <v>3</v>
      </c>
      <c r="E591" s="250" t="s">
        <v>284</v>
      </c>
      <c r="F591" s="250" t="s">
        <v>277</v>
      </c>
      <c r="G591" s="250">
        <v>3</v>
      </c>
      <c r="H591" s="250">
        <v>5</v>
      </c>
      <c r="I591" s="250"/>
      <c r="J591" s="250"/>
      <c r="K591" s="250">
        <v>2</v>
      </c>
      <c r="L591" s="250">
        <v>1</v>
      </c>
      <c r="M591" s="250">
        <v>1</v>
      </c>
      <c r="N591" s="250">
        <v>3</v>
      </c>
      <c r="O591" s="250"/>
      <c r="P591" s="250"/>
      <c r="Q591" s="250"/>
      <c r="R591" s="250"/>
      <c r="S591" s="250">
        <v>3</v>
      </c>
      <c r="T591" s="250"/>
      <c r="U591" s="250"/>
      <c r="V591" s="250"/>
      <c r="W591" s="250"/>
      <c r="X591" s="250"/>
      <c r="Y591" s="250"/>
      <c r="Z591" s="250"/>
      <c r="AA591" s="250">
        <v>3</v>
      </c>
      <c r="AB591" s="250">
        <v>1</v>
      </c>
      <c r="AC591" s="252"/>
      <c r="AD591" s="193"/>
    </row>
    <row r="592" spans="1:30" x14ac:dyDescent="0.2">
      <c r="A592" s="187" t="s">
        <v>878</v>
      </c>
      <c r="B592" s="251">
        <v>44.23099311</v>
      </c>
      <c r="C592" s="251">
        <v>-88.461401850000001</v>
      </c>
      <c r="D592" s="250">
        <v>4</v>
      </c>
      <c r="E592" s="250" t="s">
        <v>284</v>
      </c>
      <c r="F592" s="250" t="s">
        <v>277</v>
      </c>
      <c r="G592" s="250">
        <v>3</v>
      </c>
      <c r="H592" s="250">
        <v>5</v>
      </c>
      <c r="I592" s="250">
        <v>1</v>
      </c>
      <c r="J592" s="250"/>
      <c r="K592" s="250">
        <v>3</v>
      </c>
      <c r="L592" s="250">
        <v>1</v>
      </c>
      <c r="M592" s="250">
        <v>1</v>
      </c>
      <c r="N592" s="250">
        <v>3</v>
      </c>
      <c r="O592" s="250"/>
      <c r="P592" s="250"/>
      <c r="Q592" s="250"/>
      <c r="R592" s="250"/>
      <c r="S592" s="250">
        <v>3</v>
      </c>
      <c r="T592" s="250"/>
      <c r="U592" s="250"/>
      <c r="V592" s="250"/>
      <c r="W592" s="250"/>
      <c r="X592" s="250"/>
      <c r="Y592" s="250"/>
      <c r="Z592" s="250"/>
      <c r="AA592" s="250"/>
      <c r="AB592" s="250">
        <v>1</v>
      </c>
      <c r="AC592" s="252"/>
      <c r="AD592" s="193"/>
    </row>
    <row r="593" spans="1:31" x14ac:dyDescent="0.2">
      <c r="A593" s="187" t="s">
        <v>879</v>
      </c>
      <c r="B593" s="251">
        <v>44.230978270000001</v>
      </c>
      <c r="C593" s="251">
        <v>-88.460300360000005</v>
      </c>
      <c r="D593" s="250">
        <v>4.5</v>
      </c>
      <c r="E593" s="250" t="s">
        <v>284</v>
      </c>
      <c r="F593" s="250" t="s">
        <v>277</v>
      </c>
      <c r="G593" s="250">
        <v>3</v>
      </c>
      <c r="H593" s="250">
        <v>5</v>
      </c>
      <c r="I593" s="250"/>
      <c r="J593" s="250"/>
      <c r="K593" s="250">
        <v>3</v>
      </c>
      <c r="L593" s="250"/>
      <c r="M593" s="250">
        <v>1</v>
      </c>
      <c r="N593" s="250">
        <v>3</v>
      </c>
      <c r="O593" s="250"/>
      <c r="P593" s="250"/>
      <c r="Q593" s="250">
        <v>1</v>
      </c>
      <c r="R593" s="250"/>
      <c r="S593" s="250">
        <v>3</v>
      </c>
      <c r="T593" s="250"/>
      <c r="U593" s="250"/>
      <c r="V593" s="250"/>
      <c r="W593" s="250"/>
      <c r="X593" s="250"/>
      <c r="Y593" s="250"/>
      <c r="Z593" s="250"/>
      <c r="AA593" s="250"/>
      <c r="AB593" s="250">
        <v>1</v>
      </c>
      <c r="AC593" s="252"/>
      <c r="AD593" s="193"/>
    </row>
    <row r="594" spans="1:31" x14ac:dyDescent="0.2">
      <c r="A594" s="187" t="s">
        <v>880</v>
      </c>
      <c r="B594" s="251">
        <v>44.230963410000001</v>
      </c>
      <c r="C594" s="251">
        <v>-88.459198860000001</v>
      </c>
      <c r="D594" s="250">
        <v>3.75</v>
      </c>
      <c r="E594" s="250" t="s">
        <v>284</v>
      </c>
      <c r="F594" s="250" t="s">
        <v>277</v>
      </c>
      <c r="G594" s="250">
        <v>2</v>
      </c>
      <c r="H594" s="250">
        <v>5</v>
      </c>
      <c r="I594" s="250"/>
      <c r="J594" s="250">
        <v>1</v>
      </c>
      <c r="K594" s="250">
        <v>1</v>
      </c>
      <c r="L594" s="250"/>
      <c r="M594" s="250"/>
      <c r="N594" s="250">
        <v>2</v>
      </c>
      <c r="O594" s="250"/>
      <c r="P594" s="250"/>
      <c r="Q594" s="250"/>
      <c r="R594" s="250"/>
      <c r="S594" s="250">
        <v>1</v>
      </c>
      <c r="T594" s="250"/>
      <c r="U594" s="250"/>
      <c r="V594" s="250"/>
      <c r="W594" s="250"/>
      <c r="X594" s="250"/>
      <c r="Y594" s="250"/>
      <c r="Z594" s="250"/>
      <c r="AA594" s="250"/>
      <c r="AB594" s="250"/>
      <c r="AC594" s="252"/>
      <c r="AD594" s="193"/>
    </row>
    <row r="595" spans="1:31" x14ac:dyDescent="0.2">
      <c r="A595" s="187" t="s">
        <v>881</v>
      </c>
      <c r="B595" s="251">
        <v>44.230948550000001</v>
      </c>
      <c r="C595" s="251">
        <v>-88.458097370000004</v>
      </c>
      <c r="D595" s="250">
        <v>4.5</v>
      </c>
      <c r="E595" s="250" t="s">
        <v>284</v>
      </c>
      <c r="F595" s="250" t="s">
        <v>277</v>
      </c>
      <c r="G595" s="250">
        <v>2</v>
      </c>
      <c r="H595" s="250">
        <v>4</v>
      </c>
      <c r="I595" s="250">
        <v>1</v>
      </c>
      <c r="J595" s="250"/>
      <c r="K595" s="250">
        <v>2</v>
      </c>
      <c r="L595" s="250"/>
      <c r="M595" s="250"/>
      <c r="N595" s="250">
        <v>2</v>
      </c>
      <c r="O595" s="250"/>
      <c r="P595" s="250"/>
      <c r="Q595" s="250">
        <v>1</v>
      </c>
      <c r="R595" s="250">
        <v>1</v>
      </c>
      <c r="S595" s="250"/>
      <c r="T595" s="250"/>
      <c r="U595" s="250"/>
      <c r="V595" s="250"/>
      <c r="W595" s="250"/>
      <c r="X595" s="250"/>
      <c r="Y595" s="250"/>
      <c r="Z595" s="250"/>
      <c r="AA595" s="250"/>
      <c r="AB595" s="250"/>
      <c r="AC595" s="252"/>
      <c r="AD595" s="193"/>
    </row>
    <row r="596" spans="1:31" x14ac:dyDescent="0.2">
      <c r="A596" s="187" t="s">
        <v>882</v>
      </c>
      <c r="B596" s="251">
        <v>44.230933669999999</v>
      </c>
      <c r="C596" s="251">
        <v>-88.45699587</v>
      </c>
      <c r="D596" s="250">
        <v>5.75</v>
      </c>
      <c r="E596" s="250" t="s">
        <v>276</v>
      </c>
      <c r="F596" s="250" t="s">
        <v>277</v>
      </c>
      <c r="G596" s="250">
        <v>2</v>
      </c>
      <c r="H596" s="250">
        <v>3</v>
      </c>
      <c r="I596" s="250">
        <v>1</v>
      </c>
      <c r="J596" s="250"/>
      <c r="K596" s="250">
        <v>1</v>
      </c>
      <c r="L596" s="250"/>
      <c r="M596" s="250"/>
      <c r="N596" s="250">
        <v>2</v>
      </c>
      <c r="O596" s="250"/>
      <c r="P596" s="250"/>
      <c r="Q596" s="250"/>
      <c r="R596" s="250"/>
      <c r="S596" s="250"/>
      <c r="T596" s="250"/>
      <c r="U596" s="250"/>
      <c r="V596" s="250"/>
      <c r="W596" s="250"/>
      <c r="X596" s="250"/>
      <c r="Y596" s="250"/>
      <c r="Z596" s="250"/>
      <c r="AA596" s="250"/>
      <c r="AB596" s="250"/>
      <c r="AC596" s="252"/>
      <c r="AD596" s="193"/>
    </row>
    <row r="597" spans="1:31" x14ac:dyDescent="0.2">
      <c r="A597" s="187" t="s">
        <v>883</v>
      </c>
      <c r="B597" s="251">
        <v>44.230918780000003</v>
      </c>
      <c r="C597" s="251">
        <v>-88.455894380000004</v>
      </c>
      <c r="D597" s="250">
        <v>6.5</v>
      </c>
      <c r="E597" s="250" t="s">
        <v>276</v>
      </c>
      <c r="F597" s="250" t="s">
        <v>277</v>
      </c>
      <c r="G597" s="250"/>
      <c r="H597" s="250">
        <v>0</v>
      </c>
      <c r="I597" s="250"/>
      <c r="J597" s="250"/>
      <c r="K597" s="250"/>
      <c r="L597" s="250"/>
      <c r="M597" s="250"/>
      <c r="N597" s="250"/>
      <c r="O597" s="250"/>
      <c r="P597" s="250"/>
      <c r="Q597" s="250"/>
      <c r="R597" s="250"/>
      <c r="S597" s="250"/>
      <c r="T597" s="250"/>
      <c r="U597" s="250"/>
      <c r="V597" s="250"/>
      <c r="W597" s="250"/>
      <c r="X597" s="250"/>
      <c r="Y597" s="250"/>
      <c r="Z597" s="250"/>
      <c r="AA597" s="250"/>
      <c r="AB597" s="250"/>
      <c r="AC597" s="252"/>
      <c r="AD597" s="193"/>
    </row>
    <row r="598" spans="1:31" x14ac:dyDescent="0.2">
      <c r="A598" s="187" t="s">
        <v>884</v>
      </c>
      <c r="B598" s="251">
        <v>44.23090389</v>
      </c>
      <c r="C598" s="251">
        <v>-88.454792889999993</v>
      </c>
      <c r="D598" s="250">
        <v>7.5</v>
      </c>
      <c r="E598" s="250" t="s">
        <v>284</v>
      </c>
      <c r="F598" s="250" t="s">
        <v>277</v>
      </c>
      <c r="G598" s="250">
        <v>1</v>
      </c>
      <c r="H598" s="250">
        <v>1</v>
      </c>
      <c r="I598" s="250"/>
      <c r="J598" s="250"/>
      <c r="K598" s="250">
        <v>1</v>
      </c>
      <c r="L598" s="250"/>
      <c r="M598" s="250"/>
      <c r="N598" s="250">
        <v>1</v>
      </c>
      <c r="O598" s="250"/>
      <c r="P598" s="250">
        <v>1</v>
      </c>
      <c r="Q598" s="250"/>
      <c r="R598" s="250"/>
      <c r="S598" s="250"/>
      <c r="T598" s="250"/>
      <c r="U598" s="250"/>
      <c r="V598" s="250"/>
      <c r="W598" s="250"/>
      <c r="X598" s="250"/>
      <c r="Y598" s="250"/>
      <c r="Z598" s="250"/>
      <c r="AA598" s="250"/>
      <c r="AB598" s="250"/>
      <c r="AC598" s="252"/>
      <c r="AD598" s="193"/>
    </row>
    <row r="599" spans="1:31" x14ac:dyDescent="0.2">
      <c r="A599" s="187" t="s">
        <v>885</v>
      </c>
      <c r="B599" s="251">
        <v>44.230888980000003</v>
      </c>
      <c r="C599" s="251">
        <v>-88.453691390000003</v>
      </c>
      <c r="D599" s="250">
        <v>10</v>
      </c>
      <c r="E599" s="250" t="s">
        <v>276</v>
      </c>
      <c r="F599" s="250" t="s">
        <v>277</v>
      </c>
      <c r="G599" s="250"/>
      <c r="H599" s="250">
        <v>0</v>
      </c>
      <c r="I599" s="250"/>
      <c r="J599" s="250"/>
      <c r="K599" s="250"/>
      <c r="L599" s="250"/>
      <c r="M599" s="250"/>
      <c r="N599" s="250"/>
      <c r="O599" s="250"/>
      <c r="P599" s="250"/>
      <c r="Q599" s="250"/>
      <c r="R599" s="250"/>
      <c r="S599" s="250"/>
      <c r="T599" s="250"/>
      <c r="U599" s="250"/>
      <c r="V599" s="250"/>
      <c r="W599" s="250"/>
      <c r="X599" s="250"/>
      <c r="Y599" s="250"/>
      <c r="Z599" s="250"/>
      <c r="AA599" s="250"/>
      <c r="AB599" s="250"/>
      <c r="AC599" s="252"/>
      <c r="AD599" s="193"/>
    </row>
    <row r="600" spans="1:31" x14ac:dyDescent="0.2">
      <c r="A600" s="187" t="s">
        <v>886</v>
      </c>
      <c r="B600" s="251">
        <v>44.230874059999998</v>
      </c>
      <c r="C600" s="251">
        <v>-88.452589900000007</v>
      </c>
      <c r="D600" s="250">
        <v>14</v>
      </c>
      <c r="E600" s="250" t="s">
        <v>276</v>
      </c>
      <c r="F600" s="250" t="s">
        <v>276</v>
      </c>
      <c r="G600" s="250"/>
      <c r="H600" s="250">
        <v>0</v>
      </c>
      <c r="I600" s="250"/>
      <c r="J600" s="250"/>
      <c r="K600" s="250"/>
      <c r="L600" s="250"/>
      <c r="M600" s="250"/>
      <c r="N600" s="250"/>
      <c r="O600" s="250"/>
      <c r="P600" s="250"/>
      <c r="Q600" s="250"/>
      <c r="R600" s="250"/>
      <c r="S600" s="250"/>
      <c r="T600" s="250"/>
      <c r="U600" s="250"/>
      <c r="V600" s="250"/>
      <c r="W600" s="250"/>
      <c r="X600" s="250"/>
      <c r="Y600" s="250"/>
      <c r="Z600" s="250"/>
      <c r="AA600" s="250"/>
      <c r="AB600" s="250"/>
      <c r="AC600" s="252"/>
      <c r="AD600" s="193"/>
    </row>
    <row r="601" spans="1:31" x14ac:dyDescent="0.2">
      <c r="A601" s="187" t="s">
        <v>887</v>
      </c>
      <c r="B601" s="251">
        <v>44.230859129999999</v>
      </c>
      <c r="C601" s="251">
        <v>-88.451488409999996</v>
      </c>
      <c r="D601" s="250">
        <v>15</v>
      </c>
      <c r="E601" s="250" t="s">
        <v>284</v>
      </c>
      <c r="F601" s="250" t="s">
        <v>276</v>
      </c>
      <c r="G601" s="250"/>
      <c r="H601" s="250">
        <v>0</v>
      </c>
      <c r="I601" s="250"/>
      <c r="J601" s="250"/>
      <c r="K601" s="250"/>
      <c r="L601" s="250"/>
      <c r="M601" s="250"/>
      <c r="N601" s="250"/>
      <c r="O601" s="250"/>
      <c r="P601" s="250"/>
      <c r="Q601" s="250"/>
      <c r="R601" s="250"/>
      <c r="S601" s="250"/>
      <c r="T601" s="250"/>
      <c r="U601" s="250"/>
      <c r="V601" s="250"/>
      <c r="W601" s="250"/>
      <c r="X601" s="250"/>
      <c r="Y601" s="250"/>
      <c r="Z601" s="250"/>
      <c r="AA601" s="250"/>
      <c r="AB601" s="250"/>
      <c r="AC601" s="252"/>
      <c r="AD601" s="193"/>
      <c r="AE601">
        <f>COLUMNS(I1:AB1)</f>
        <v>20</v>
      </c>
    </row>
    <row r="602" spans="1:31" x14ac:dyDescent="0.2">
      <c r="A602" s="187" t="s">
        <v>888</v>
      </c>
      <c r="B602" s="251">
        <v>44.230844189999999</v>
      </c>
      <c r="C602" s="251">
        <v>-88.45038692</v>
      </c>
      <c r="D602" s="250">
        <v>12.75</v>
      </c>
      <c r="E602" s="250" t="s">
        <v>284</v>
      </c>
      <c r="F602" s="250" t="s">
        <v>277</v>
      </c>
      <c r="G602" s="250"/>
      <c r="H602" s="250">
        <v>0</v>
      </c>
      <c r="I602" s="250"/>
      <c r="J602" s="250"/>
      <c r="K602" s="250"/>
      <c r="L602" s="250"/>
      <c r="M602" s="250"/>
      <c r="N602" s="250"/>
      <c r="O602" s="250"/>
      <c r="P602" s="250"/>
      <c r="Q602" s="250">
        <v>1</v>
      </c>
      <c r="R602" s="250"/>
      <c r="S602" s="250"/>
      <c r="T602" s="250"/>
      <c r="U602" s="250"/>
      <c r="V602" s="250"/>
      <c r="W602" s="250"/>
      <c r="X602" s="250"/>
      <c r="Y602" s="250"/>
      <c r="Z602" s="250"/>
      <c r="AA602" s="250"/>
      <c r="AB602" s="250"/>
      <c r="AC602" s="252"/>
      <c r="AD602" s="193"/>
    </row>
    <row r="603" spans="1:31" x14ac:dyDescent="0.2">
      <c r="A603" s="187" t="s">
        <v>889</v>
      </c>
      <c r="B603" s="251">
        <v>44.230829239999998</v>
      </c>
      <c r="C603" s="251">
        <v>-88.449285439999997</v>
      </c>
      <c r="D603" s="250">
        <v>6</v>
      </c>
      <c r="E603" s="250" t="s">
        <v>276</v>
      </c>
      <c r="F603" s="250" t="s">
        <v>277</v>
      </c>
      <c r="G603" s="250">
        <v>1</v>
      </c>
      <c r="H603" s="250">
        <v>1</v>
      </c>
      <c r="I603" s="250"/>
      <c r="J603" s="250"/>
      <c r="K603" s="250"/>
      <c r="L603" s="250"/>
      <c r="M603" s="250"/>
      <c r="N603" s="250"/>
      <c r="O603" s="250"/>
      <c r="P603" s="250"/>
      <c r="Q603" s="250"/>
      <c r="R603" s="250"/>
      <c r="S603" s="250"/>
      <c r="T603" s="250"/>
      <c r="U603" s="250"/>
      <c r="V603" s="250"/>
      <c r="W603" s="250"/>
      <c r="X603" s="250"/>
      <c r="Y603" s="250"/>
      <c r="Z603" s="250"/>
      <c r="AA603" s="250"/>
      <c r="AB603" s="250"/>
      <c r="AC603" s="252"/>
      <c r="AD603" s="193"/>
    </row>
    <row r="604" spans="1:31" x14ac:dyDescent="0.2">
      <c r="A604" s="187" t="s">
        <v>890</v>
      </c>
      <c r="B604" s="251">
        <v>44.231785100000003</v>
      </c>
      <c r="C604" s="251">
        <v>-88.461381220000007</v>
      </c>
      <c r="D604" s="250">
        <v>3.25</v>
      </c>
      <c r="E604" s="250" t="s">
        <v>284</v>
      </c>
      <c r="F604" s="250" t="s">
        <v>277</v>
      </c>
      <c r="G604" s="250">
        <v>2</v>
      </c>
      <c r="H604" s="250">
        <v>5</v>
      </c>
      <c r="I604" s="250"/>
      <c r="J604" s="250" t="s">
        <v>278</v>
      </c>
      <c r="K604" s="250">
        <v>2</v>
      </c>
      <c r="L604" s="250"/>
      <c r="M604" s="250">
        <v>1</v>
      </c>
      <c r="N604" s="250">
        <v>2</v>
      </c>
      <c r="O604" s="250"/>
      <c r="P604" s="250"/>
      <c r="Q604" s="250"/>
      <c r="R604" s="250"/>
      <c r="S604" s="250">
        <v>2</v>
      </c>
      <c r="T604" s="250"/>
      <c r="U604" s="250"/>
      <c r="V604" s="250"/>
      <c r="W604" s="250"/>
      <c r="X604" s="250"/>
      <c r="Y604" s="250"/>
      <c r="Z604" s="250"/>
      <c r="AA604" s="250"/>
      <c r="AB604" s="250">
        <v>1</v>
      </c>
      <c r="AC604" s="252"/>
      <c r="AD604" s="193"/>
    </row>
    <row r="605" spans="1:31" x14ac:dyDescent="0.2">
      <c r="A605" s="187" t="s">
        <v>891</v>
      </c>
      <c r="B605" s="251">
        <v>44.231770259999998</v>
      </c>
      <c r="C605" s="251">
        <v>-88.460279700000001</v>
      </c>
      <c r="D605" s="250">
        <v>3</v>
      </c>
      <c r="E605" s="250" t="s">
        <v>284</v>
      </c>
      <c r="F605" s="250" t="s">
        <v>277</v>
      </c>
      <c r="G605" s="250">
        <v>3</v>
      </c>
      <c r="H605" s="250">
        <v>5</v>
      </c>
      <c r="I605" s="250"/>
      <c r="J605" s="250">
        <v>1</v>
      </c>
      <c r="K605" s="250">
        <v>3</v>
      </c>
      <c r="L605" s="250"/>
      <c r="M605" s="250"/>
      <c r="N605" s="250">
        <v>3</v>
      </c>
      <c r="O605" s="250"/>
      <c r="P605" s="250"/>
      <c r="Q605" s="250"/>
      <c r="R605" s="250"/>
      <c r="S605" s="250">
        <v>3</v>
      </c>
      <c r="T605" s="250"/>
      <c r="U605" s="250"/>
      <c r="V605" s="250"/>
      <c r="W605" s="250"/>
      <c r="X605" s="250"/>
      <c r="Y605" s="250"/>
      <c r="Z605" s="250"/>
      <c r="AA605" s="250"/>
      <c r="AB605" s="250"/>
      <c r="AC605" s="252"/>
      <c r="AD605" s="193"/>
    </row>
    <row r="606" spans="1:31" x14ac:dyDescent="0.2">
      <c r="A606" s="187" t="s">
        <v>892</v>
      </c>
      <c r="B606" s="251">
        <v>44.231755399999997</v>
      </c>
      <c r="C606" s="251">
        <v>-88.459178190000003</v>
      </c>
      <c r="D606" s="250">
        <v>3.5</v>
      </c>
      <c r="E606" s="250" t="s">
        <v>284</v>
      </c>
      <c r="F606" s="250" t="s">
        <v>277</v>
      </c>
      <c r="G606" s="250">
        <v>3</v>
      </c>
      <c r="H606" s="250">
        <v>5</v>
      </c>
      <c r="I606" s="250">
        <v>1</v>
      </c>
      <c r="J606" s="250"/>
      <c r="K606" s="250">
        <v>3</v>
      </c>
      <c r="L606" s="250">
        <v>1</v>
      </c>
      <c r="M606" s="250">
        <v>1</v>
      </c>
      <c r="N606" s="250">
        <v>3</v>
      </c>
      <c r="O606" s="250"/>
      <c r="P606" s="250"/>
      <c r="Q606" s="250">
        <v>1</v>
      </c>
      <c r="R606" s="250"/>
      <c r="S606" s="250">
        <v>3</v>
      </c>
      <c r="T606" s="250"/>
      <c r="U606" s="250"/>
      <c r="V606" s="250"/>
      <c r="W606" s="250"/>
      <c r="X606" s="250"/>
      <c r="Y606" s="250"/>
      <c r="Z606" s="250"/>
      <c r="AA606" s="250"/>
      <c r="AB606" s="250">
        <v>1</v>
      </c>
      <c r="AC606" s="252"/>
      <c r="AD606" s="193"/>
    </row>
    <row r="607" spans="1:31" x14ac:dyDescent="0.2">
      <c r="A607" s="187" t="s">
        <v>893</v>
      </c>
      <c r="B607" s="251">
        <v>44.231710769999999</v>
      </c>
      <c r="C607" s="251">
        <v>-88.455873670000003</v>
      </c>
      <c r="D607" s="250">
        <v>4.75</v>
      </c>
      <c r="E607" s="250" t="s">
        <v>284</v>
      </c>
      <c r="F607" s="250" t="s">
        <v>277</v>
      </c>
      <c r="G607" s="250">
        <v>3</v>
      </c>
      <c r="H607" s="250">
        <v>5</v>
      </c>
      <c r="I607" s="250"/>
      <c r="J607" s="250"/>
      <c r="K607" s="250">
        <v>3</v>
      </c>
      <c r="L607" s="250"/>
      <c r="M607" s="250"/>
      <c r="N607" s="250">
        <v>1</v>
      </c>
      <c r="O607" s="250"/>
      <c r="P607" s="250"/>
      <c r="Q607" s="250">
        <v>2</v>
      </c>
      <c r="R607" s="250"/>
      <c r="S607" s="250"/>
      <c r="T607" s="250"/>
      <c r="U607" s="250"/>
      <c r="V607" s="250"/>
      <c r="W607" s="250"/>
      <c r="X607" s="250"/>
      <c r="Y607" s="250"/>
      <c r="Z607" s="250"/>
      <c r="AA607" s="250"/>
      <c r="AB607" s="250"/>
      <c r="AC607" s="252"/>
      <c r="AD607" s="193"/>
    </row>
    <row r="608" spans="1:31" x14ac:dyDescent="0.2">
      <c r="A608" s="187" t="s">
        <v>894</v>
      </c>
      <c r="B608" s="251">
        <v>44.231695870000003</v>
      </c>
      <c r="C608" s="251">
        <v>-88.454772160000005</v>
      </c>
      <c r="D608" s="250">
        <v>7</v>
      </c>
      <c r="E608" s="250" t="s">
        <v>284</v>
      </c>
      <c r="F608" s="250" t="s">
        <v>277</v>
      </c>
      <c r="G608" s="250"/>
      <c r="H608" s="250">
        <v>0</v>
      </c>
      <c r="I608" s="250"/>
      <c r="J608" s="250"/>
      <c r="K608" s="250"/>
      <c r="L608" s="250"/>
      <c r="M608" s="250"/>
      <c r="N608" s="250"/>
      <c r="O608" s="250"/>
      <c r="P608" s="250"/>
      <c r="Q608" s="250"/>
      <c r="R608" s="250"/>
      <c r="S608" s="250"/>
      <c r="T608" s="250"/>
      <c r="U608" s="250"/>
      <c r="V608" s="250"/>
      <c r="W608" s="250"/>
      <c r="X608" s="250"/>
      <c r="Y608" s="250"/>
      <c r="Z608" s="250"/>
      <c r="AA608" s="250"/>
      <c r="AB608" s="250"/>
      <c r="AC608" s="252" t="s">
        <v>583</v>
      </c>
      <c r="AD608" s="193"/>
    </row>
    <row r="609" spans="1:30" x14ac:dyDescent="0.2">
      <c r="A609" s="187" t="s">
        <v>895</v>
      </c>
      <c r="B609" s="251">
        <v>44.231680969999999</v>
      </c>
      <c r="C609" s="251">
        <v>-88.453670650000007</v>
      </c>
      <c r="D609" s="250">
        <v>7.5</v>
      </c>
      <c r="E609" s="250" t="s">
        <v>276</v>
      </c>
      <c r="F609" s="250" t="s">
        <v>277</v>
      </c>
      <c r="G609" s="250"/>
      <c r="H609" s="250">
        <v>0</v>
      </c>
      <c r="I609" s="250"/>
      <c r="J609" s="250"/>
      <c r="K609" s="250"/>
      <c r="L609" s="250"/>
      <c r="M609" s="250"/>
      <c r="N609" s="250"/>
      <c r="O609" s="250"/>
      <c r="P609" s="250"/>
      <c r="Q609" s="250"/>
      <c r="R609" s="250"/>
      <c r="S609" s="250"/>
      <c r="T609" s="250"/>
      <c r="U609" s="250"/>
      <c r="V609" s="250"/>
      <c r="W609" s="250"/>
      <c r="X609" s="250"/>
      <c r="Y609" s="250"/>
      <c r="Z609" s="250"/>
      <c r="AA609" s="250"/>
      <c r="AB609" s="250"/>
      <c r="AC609" s="252"/>
      <c r="AD609" s="193"/>
    </row>
    <row r="610" spans="1:30" x14ac:dyDescent="0.2">
      <c r="A610" s="187" t="s">
        <v>896</v>
      </c>
      <c r="B610" s="251">
        <v>44.231666050000001</v>
      </c>
      <c r="C610" s="251">
        <v>-88.452569150000002</v>
      </c>
      <c r="D610" s="250">
        <v>13</v>
      </c>
      <c r="E610" s="250" t="s">
        <v>276</v>
      </c>
      <c r="F610" s="250" t="s">
        <v>276</v>
      </c>
      <c r="G610" s="250"/>
      <c r="H610" s="250">
        <v>0</v>
      </c>
      <c r="I610" s="250"/>
      <c r="J610" s="250"/>
      <c r="K610" s="250"/>
      <c r="L610" s="250"/>
      <c r="M610" s="250"/>
      <c r="N610" s="250"/>
      <c r="O610" s="250"/>
      <c r="P610" s="250"/>
      <c r="Q610" s="250"/>
      <c r="R610" s="250"/>
      <c r="S610" s="250"/>
      <c r="T610" s="250"/>
      <c r="U610" s="250"/>
      <c r="V610" s="250"/>
      <c r="W610" s="250"/>
      <c r="X610" s="250"/>
      <c r="Y610" s="250"/>
      <c r="Z610" s="250"/>
      <c r="AA610" s="250"/>
      <c r="AB610" s="250"/>
      <c r="AC610" s="252"/>
      <c r="AD610" s="193"/>
    </row>
    <row r="611" spans="1:30" x14ac:dyDescent="0.2">
      <c r="A611" s="187" t="s">
        <v>897</v>
      </c>
      <c r="B611" s="251">
        <v>44.231651120000002</v>
      </c>
      <c r="C611" s="251">
        <v>-88.451467640000004</v>
      </c>
      <c r="D611" s="250">
        <v>16.25</v>
      </c>
      <c r="E611" s="250" t="s">
        <v>276</v>
      </c>
      <c r="F611" s="250" t="s">
        <v>276</v>
      </c>
      <c r="G611" s="250"/>
      <c r="H611" s="250">
        <v>0</v>
      </c>
      <c r="I611" s="250"/>
      <c r="J611" s="250"/>
      <c r="K611" s="250"/>
      <c r="L611" s="250"/>
      <c r="M611" s="250"/>
      <c r="N611" s="250"/>
      <c r="O611" s="250"/>
      <c r="P611" s="250"/>
      <c r="Q611" s="250"/>
      <c r="R611" s="250"/>
      <c r="S611" s="250"/>
      <c r="T611" s="250"/>
      <c r="U611" s="250"/>
      <c r="V611" s="250"/>
      <c r="W611" s="250"/>
      <c r="X611" s="250"/>
      <c r="Y611" s="250"/>
      <c r="Z611" s="250"/>
      <c r="AA611" s="250"/>
      <c r="AB611" s="250"/>
      <c r="AC611" s="252"/>
      <c r="AD611" s="193"/>
    </row>
    <row r="612" spans="1:30" x14ac:dyDescent="0.2">
      <c r="A612" s="187" t="s">
        <v>898</v>
      </c>
      <c r="B612" s="251">
        <v>44.231636180000002</v>
      </c>
      <c r="C612" s="251">
        <v>-88.45036614</v>
      </c>
      <c r="D612" s="250">
        <v>15</v>
      </c>
      <c r="E612" s="250" t="s">
        <v>276</v>
      </c>
      <c r="F612" s="250" t="s">
        <v>276</v>
      </c>
      <c r="G612" s="250"/>
      <c r="H612" s="250">
        <v>0</v>
      </c>
      <c r="I612" s="250"/>
      <c r="J612" s="250"/>
      <c r="K612" s="250"/>
      <c r="L612" s="250"/>
      <c r="M612" s="250"/>
      <c r="N612" s="250"/>
      <c r="O612" s="250"/>
      <c r="P612" s="250"/>
      <c r="Q612" s="250"/>
      <c r="R612" s="250"/>
      <c r="S612" s="250"/>
      <c r="T612" s="250"/>
      <c r="U612" s="250"/>
      <c r="V612" s="250"/>
      <c r="W612" s="250"/>
      <c r="X612" s="250"/>
      <c r="Y612" s="250"/>
      <c r="Z612" s="250"/>
      <c r="AA612" s="250"/>
      <c r="AB612" s="250"/>
      <c r="AC612" s="252"/>
      <c r="AD612" s="193"/>
    </row>
    <row r="613" spans="1:30" x14ac:dyDescent="0.2">
      <c r="A613" s="187" t="s">
        <v>899</v>
      </c>
      <c r="B613" s="251">
        <v>44.231621230000002</v>
      </c>
      <c r="C613" s="251">
        <v>-88.449264639999996</v>
      </c>
      <c r="D613" s="250">
        <v>7</v>
      </c>
      <c r="E613" s="250" t="s">
        <v>276</v>
      </c>
      <c r="F613" s="250" t="s">
        <v>277</v>
      </c>
      <c r="G613" s="250"/>
      <c r="H613" s="250">
        <v>0</v>
      </c>
      <c r="I613" s="250"/>
      <c r="J613" s="250"/>
      <c r="K613" s="250"/>
      <c r="L613" s="250"/>
      <c r="M613" s="250"/>
      <c r="N613" s="250"/>
      <c r="O613" s="250"/>
      <c r="P613" s="250"/>
      <c r="Q613" s="250"/>
      <c r="R613" s="250"/>
      <c r="S613" s="250"/>
      <c r="T613" s="250"/>
      <c r="U613" s="250"/>
      <c r="V613" s="250"/>
      <c r="W613" s="250"/>
      <c r="X613" s="250"/>
      <c r="Y613" s="250"/>
      <c r="Z613" s="250"/>
      <c r="AA613" s="250"/>
      <c r="AB613" s="250"/>
      <c r="AC613" s="252"/>
      <c r="AD613" s="193"/>
    </row>
    <row r="614" spans="1:30" x14ac:dyDescent="0.2">
      <c r="A614" s="187" t="s">
        <v>900</v>
      </c>
      <c r="B614" s="251">
        <v>44.232577089999999</v>
      </c>
      <c r="C614" s="251">
        <v>-88.461360580000004</v>
      </c>
      <c r="D614" s="250">
        <v>1</v>
      </c>
      <c r="E614" s="250" t="s">
        <v>284</v>
      </c>
      <c r="F614" s="250" t="s">
        <v>277</v>
      </c>
      <c r="G614" s="250">
        <v>3</v>
      </c>
      <c r="H614" s="250">
        <v>5</v>
      </c>
      <c r="I614" s="250"/>
      <c r="J614" s="250"/>
      <c r="K614" s="250">
        <v>3</v>
      </c>
      <c r="L614" s="250"/>
      <c r="M614" s="250">
        <v>1</v>
      </c>
      <c r="N614" s="250">
        <v>3</v>
      </c>
      <c r="O614" s="250"/>
      <c r="P614" s="250"/>
      <c r="Q614" s="250" t="s">
        <v>278</v>
      </c>
      <c r="R614" s="250" t="s">
        <v>278</v>
      </c>
      <c r="S614" s="250">
        <v>2</v>
      </c>
      <c r="T614" s="250"/>
      <c r="U614" s="250"/>
      <c r="V614" s="250"/>
      <c r="W614" s="250"/>
      <c r="X614" s="250">
        <v>1</v>
      </c>
      <c r="Y614" s="250">
        <v>1</v>
      </c>
      <c r="Z614" s="250"/>
      <c r="AA614" s="250"/>
      <c r="AB614" s="250">
        <v>1</v>
      </c>
      <c r="AC614" s="252"/>
      <c r="AD614" s="193"/>
    </row>
    <row r="615" spans="1:30" x14ac:dyDescent="0.2">
      <c r="A615" s="187" t="s">
        <v>901</v>
      </c>
      <c r="B615" s="251">
        <v>44.232562250000001</v>
      </c>
      <c r="C615" s="251">
        <v>-88.460259050000005</v>
      </c>
      <c r="D615" s="250">
        <v>2</v>
      </c>
      <c r="E615" s="250" t="s">
        <v>284</v>
      </c>
      <c r="F615" s="250" t="s">
        <v>277</v>
      </c>
      <c r="G615" s="250">
        <v>3</v>
      </c>
      <c r="H615" s="250">
        <v>4</v>
      </c>
      <c r="I615" s="250"/>
      <c r="J615" s="250"/>
      <c r="K615" s="250">
        <v>3</v>
      </c>
      <c r="L615" s="250"/>
      <c r="M615" s="250"/>
      <c r="N615" s="250">
        <v>3</v>
      </c>
      <c r="O615" s="250"/>
      <c r="P615" s="250"/>
      <c r="Q615" s="250"/>
      <c r="R615" s="250"/>
      <c r="S615" s="250"/>
      <c r="T615" s="250"/>
      <c r="U615" s="250"/>
      <c r="V615" s="250"/>
      <c r="W615" s="250"/>
      <c r="X615" s="250">
        <v>1</v>
      </c>
      <c r="Y615" s="250"/>
      <c r="Z615" s="250"/>
      <c r="AA615" s="250">
        <v>2</v>
      </c>
      <c r="AB615" s="250"/>
      <c r="AC615" s="252"/>
      <c r="AD615" s="193"/>
    </row>
    <row r="616" spans="1:30" x14ac:dyDescent="0.2">
      <c r="A616" s="187" t="s">
        <v>902</v>
      </c>
      <c r="B616" s="251">
        <v>44.232472950000002</v>
      </c>
      <c r="C616" s="251">
        <v>-88.453649909999996</v>
      </c>
      <c r="D616" s="250">
        <v>5</v>
      </c>
      <c r="E616" s="250" t="s">
        <v>284</v>
      </c>
      <c r="F616" s="250" t="s">
        <v>277</v>
      </c>
      <c r="G616" s="250">
        <v>3</v>
      </c>
      <c r="H616" s="250">
        <v>4</v>
      </c>
      <c r="I616" s="250"/>
      <c r="J616" s="250"/>
      <c r="K616" s="250">
        <v>2</v>
      </c>
      <c r="L616" s="250"/>
      <c r="M616" s="250"/>
      <c r="N616" s="250">
        <v>3</v>
      </c>
      <c r="O616" s="250"/>
      <c r="P616" s="250"/>
      <c r="Q616" s="250"/>
      <c r="R616" s="250"/>
      <c r="S616" s="250"/>
      <c r="T616" s="250"/>
      <c r="U616" s="250"/>
      <c r="V616" s="250"/>
      <c r="W616" s="250"/>
      <c r="X616" s="250"/>
      <c r="Y616" s="250"/>
      <c r="Z616" s="250"/>
      <c r="AA616" s="250"/>
      <c r="AB616" s="250"/>
      <c r="AC616" s="252"/>
      <c r="AD616" s="193"/>
    </row>
    <row r="617" spans="1:30" x14ac:dyDescent="0.2">
      <c r="A617" s="187" t="s">
        <v>903</v>
      </c>
      <c r="B617" s="251">
        <v>44.232458029999997</v>
      </c>
      <c r="C617" s="251">
        <v>-88.452548390000004</v>
      </c>
      <c r="D617" s="250">
        <v>8.75</v>
      </c>
      <c r="E617" s="250" t="s">
        <v>284</v>
      </c>
      <c r="F617" s="250" t="s">
        <v>277</v>
      </c>
      <c r="G617" s="250"/>
      <c r="H617" s="250">
        <v>0</v>
      </c>
      <c r="I617" s="250"/>
      <c r="J617" s="250"/>
      <c r="K617" s="250"/>
      <c r="L617" s="250"/>
      <c r="M617" s="250"/>
      <c r="N617" s="250"/>
      <c r="O617" s="250"/>
      <c r="P617" s="250">
        <v>1</v>
      </c>
      <c r="Q617" s="250"/>
      <c r="R617" s="250"/>
      <c r="S617" s="250"/>
      <c r="T617" s="250"/>
      <c r="U617" s="250"/>
      <c r="V617" s="250"/>
      <c r="W617" s="250"/>
      <c r="X617" s="250"/>
      <c r="Y617" s="250"/>
      <c r="Z617" s="250"/>
      <c r="AA617" s="250"/>
      <c r="AB617" s="250"/>
      <c r="AC617" s="252"/>
      <c r="AD617" s="193"/>
    </row>
    <row r="618" spans="1:30" x14ac:dyDescent="0.2">
      <c r="A618" s="187" t="s">
        <v>904</v>
      </c>
      <c r="B618" s="251">
        <v>44.232443099999998</v>
      </c>
      <c r="C618" s="251">
        <v>-88.451446869999998</v>
      </c>
      <c r="D618" s="250">
        <v>16</v>
      </c>
      <c r="E618" s="250" t="s">
        <v>276</v>
      </c>
      <c r="F618" s="250" t="s">
        <v>277</v>
      </c>
      <c r="G618" s="250"/>
      <c r="H618" s="250">
        <v>0</v>
      </c>
      <c r="I618" s="250"/>
      <c r="J618" s="250"/>
      <c r="K618" s="250"/>
      <c r="L618" s="250"/>
      <c r="M618" s="250"/>
      <c r="N618" s="250"/>
      <c r="O618" s="250"/>
      <c r="P618" s="250"/>
      <c r="Q618" s="250"/>
      <c r="R618" s="250"/>
      <c r="S618" s="250"/>
      <c r="T618" s="250"/>
      <c r="U618" s="250"/>
      <c r="V618" s="250"/>
      <c r="W618" s="250"/>
      <c r="X618" s="250"/>
      <c r="Y618" s="250"/>
      <c r="Z618" s="250"/>
      <c r="AA618" s="250"/>
      <c r="AB618" s="250"/>
      <c r="AC618" s="252"/>
      <c r="AD618" s="193"/>
    </row>
    <row r="619" spans="1:30" x14ac:dyDescent="0.2">
      <c r="A619" s="187" t="s">
        <v>905</v>
      </c>
      <c r="B619" s="251">
        <v>44.232428159999998</v>
      </c>
      <c r="C619" s="251">
        <v>-88.450345350000006</v>
      </c>
      <c r="D619" s="250">
        <v>18</v>
      </c>
      <c r="E619" s="250" t="s">
        <v>284</v>
      </c>
      <c r="F619" s="250" t="s">
        <v>277</v>
      </c>
      <c r="G619" s="250"/>
      <c r="H619" s="250">
        <v>0</v>
      </c>
      <c r="I619" s="250"/>
      <c r="J619" s="250"/>
      <c r="K619" s="250"/>
      <c r="L619" s="250"/>
      <c r="M619" s="250"/>
      <c r="N619" s="250"/>
      <c r="O619" s="250"/>
      <c r="P619" s="250"/>
      <c r="Q619" s="250"/>
      <c r="R619" s="250"/>
      <c r="S619" s="250"/>
      <c r="T619" s="250"/>
      <c r="U619" s="250"/>
      <c r="V619" s="250"/>
      <c r="W619" s="250"/>
      <c r="X619" s="250"/>
      <c r="Y619" s="250"/>
      <c r="Z619" s="250"/>
      <c r="AA619" s="250"/>
      <c r="AB619" s="250"/>
      <c r="AC619" s="252"/>
      <c r="AD619" s="193"/>
    </row>
    <row r="620" spans="1:30" x14ac:dyDescent="0.2">
      <c r="A620" s="187" t="s">
        <v>906</v>
      </c>
      <c r="B620" s="251">
        <v>44.232413209999997</v>
      </c>
      <c r="C620" s="251">
        <v>-88.44924383</v>
      </c>
      <c r="D620" s="250">
        <v>10</v>
      </c>
      <c r="E620" s="250" t="s">
        <v>276</v>
      </c>
      <c r="F620" s="250" t="s">
        <v>277</v>
      </c>
      <c r="G620" s="250"/>
      <c r="H620" s="250">
        <v>0</v>
      </c>
      <c r="I620" s="250"/>
      <c r="J620" s="250"/>
      <c r="K620" s="250"/>
      <c r="L620" s="250"/>
      <c r="M620" s="250"/>
      <c r="N620" s="250"/>
      <c r="O620" s="250"/>
      <c r="P620" s="250"/>
      <c r="Q620" s="250"/>
      <c r="R620" s="250"/>
      <c r="S620" s="250"/>
      <c r="T620" s="250"/>
      <c r="U620" s="250"/>
      <c r="V620" s="250"/>
      <c r="W620" s="250"/>
      <c r="X620" s="250"/>
      <c r="Y620" s="250"/>
      <c r="Z620" s="250"/>
      <c r="AA620" s="250"/>
      <c r="AB620" s="250"/>
      <c r="AC620" s="252"/>
      <c r="AD620" s="193"/>
    </row>
    <row r="621" spans="1:30" x14ac:dyDescent="0.2">
      <c r="A621" s="187" t="s">
        <v>907</v>
      </c>
      <c r="B621" s="251">
        <v>44.232398250000003</v>
      </c>
      <c r="C621" s="251">
        <v>-88.448142320000002</v>
      </c>
      <c r="D621" s="250">
        <v>6.25</v>
      </c>
      <c r="E621" s="250" t="s">
        <v>276</v>
      </c>
      <c r="F621" s="250" t="s">
        <v>277</v>
      </c>
      <c r="G621" s="250"/>
      <c r="H621" s="250">
        <v>0</v>
      </c>
      <c r="I621" s="250"/>
      <c r="J621" s="250"/>
      <c r="K621" s="250"/>
      <c r="L621" s="250" t="s">
        <v>278</v>
      </c>
      <c r="M621" s="250" t="s">
        <v>278</v>
      </c>
      <c r="N621" s="250"/>
      <c r="O621" s="250"/>
      <c r="P621" s="250"/>
      <c r="Q621" s="250"/>
      <c r="R621" s="250"/>
      <c r="S621" s="250"/>
      <c r="T621" s="250"/>
      <c r="U621" s="250"/>
      <c r="V621" s="250"/>
      <c r="W621" s="250"/>
      <c r="X621" s="250"/>
      <c r="Y621" s="250"/>
      <c r="Z621" s="250"/>
      <c r="AA621" s="250"/>
      <c r="AB621" s="250"/>
      <c r="AC621" s="252"/>
      <c r="AD621" s="193"/>
    </row>
    <row r="622" spans="1:30" x14ac:dyDescent="0.2">
      <c r="A622" s="187" t="s">
        <v>908</v>
      </c>
      <c r="B622" s="251">
        <v>44.233369080000003</v>
      </c>
      <c r="C622" s="251">
        <v>-88.461339940000002</v>
      </c>
      <c r="D622" s="250">
        <v>2</v>
      </c>
      <c r="E622" s="250" t="s">
        <v>284</v>
      </c>
      <c r="F622" s="250" t="s">
        <v>277</v>
      </c>
      <c r="G622" s="250">
        <v>3</v>
      </c>
      <c r="H622" s="250">
        <v>5</v>
      </c>
      <c r="I622" s="250"/>
      <c r="J622" s="250"/>
      <c r="K622" s="250">
        <v>3</v>
      </c>
      <c r="L622" s="250" t="s">
        <v>278</v>
      </c>
      <c r="M622" s="250">
        <v>1</v>
      </c>
      <c r="N622" s="250">
        <v>3</v>
      </c>
      <c r="O622" s="250"/>
      <c r="P622" s="250"/>
      <c r="Q622" s="250"/>
      <c r="R622" s="250"/>
      <c r="S622" s="250">
        <v>1</v>
      </c>
      <c r="T622" s="250"/>
      <c r="U622" s="250"/>
      <c r="V622" s="250"/>
      <c r="W622" s="250"/>
      <c r="X622" s="250" t="s">
        <v>278</v>
      </c>
      <c r="Y622" s="250"/>
      <c r="Z622" s="250"/>
      <c r="AA622" s="250"/>
      <c r="AB622" s="250">
        <v>1</v>
      </c>
      <c r="AC622" s="252"/>
      <c r="AD622" s="193"/>
    </row>
    <row r="623" spans="1:30" x14ac:dyDescent="0.2">
      <c r="A623" s="187" t="s">
        <v>909</v>
      </c>
      <c r="B623" s="251">
        <v>44.233354239999997</v>
      </c>
      <c r="C623" s="251">
        <v>-88.460238399999994</v>
      </c>
      <c r="D623" s="250">
        <v>1.5</v>
      </c>
      <c r="E623" s="250" t="s">
        <v>284</v>
      </c>
      <c r="F623" s="250" t="s">
        <v>277</v>
      </c>
      <c r="G623" s="250">
        <v>2</v>
      </c>
      <c r="H623" s="250">
        <v>5</v>
      </c>
      <c r="I623" s="250"/>
      <c r="J623" s="250"/>
      <c r="K623" s="250">
        <v>2</v>
      </c>
      <c r="L623" s="250"/>
      <c r="M623" s="250" t="s">
        <v>278</v>
      </c>
      <c r="N623" s="250">
        <v>2</v>
      </c>
      <c r="O623" s="250"/>
      <c r="P623" s="250"/>
      <c r="Q623" s="250"/>
      <c r="R623" s="250"/>
      <c r="S623" s="250">
        <v>1</v>
      </c>
      <c r="T623" s="250"/>
      <c r="U623" s="250"/>
      <c r="V623" s="250"/>
      <c r="W623" s="250"/>
      <c r="X623" s="250">
        <v>1</v>
      </c>
      <c r="Y623" s="250"/>
      <c r="Z623" s="250"/>
      <c r="AA623" s="250"/>
      <c r="AB623" s="250"/>
      <c r="AC623" s="252"/>
      <c r="AD623" s="193"/>
    </row>
    <row r="624" spans="1:30" x14ac:dyDescent="0.2">
      <c r="A624" s="187" t="s">
        <v>910</v>
      </c>
      <c r="B624" s="251">
        <v>44.23325002</v>
      </c>
      <c r="C624" s="251">
        <v>-88.452527630000006</v>
      </c>
      <c r="D624" s="250">
        <v>5.5</v>
      </c>
      <c r="E624" s="250" t="s">
        <v>284</v>
      </c>
      <c r="F624" s="250" t="s">
        <v>277</v>
      </c>
      <c r="G624" s="250">
        <v>1</v>
      </c>
      <c r="H624" s="250">
        <v>3</v>
      </c>
      <c r="I624" s="250"/>
      <c r="J624" s="250"/>
      <c r="K624" s="250"/>
      <c r="L624" s="250"/>
      <c r="M624" s="250"/>
      <c r="N624" s="250">
        <v>1</v>
      </c>
      <c r="O624" s="250"/>
      <c r="P624" s="250"/>
      <c r="Q624" s="250"/>
      <c r="R624" s="250"/>
      <c r="S624" s="250"/>
      <c r="T624" s="250"/>
      <c r="U624" s="250"/>
      <c r="V624" s="250"/>
      <c r="W624" s="250"/>
      <c r="X624" s="250"/>
      <c r="Y624" s="250"/>
      <c r="Z624" s="250"/>
      <c r="AA624" s="250"/>
      <c r="AB624" s="250"/>
      <c r="AC624" s="252"/>
      <c r="AD624" s="193"/>
    </row>
    <row r="625" spans="1:30" x14ac:dyDescent="0.2">
      <c r="A625" s="187" t="s">
        <v>911</v>
      </c>
      <c r="B625" s="251">
        <v>44.233235090000001</v>
      </c>
      <c r="C625" s="251">
        <v>-88.451426100000006</v>
      </c>
      <c r="D625" s="250">
        <v>16.5</v>
      </c>
      <c r="E625" s="250" t="s">
        <v>284</v>
      </c>
      <c r="F625" s="250" t="s">
        <v>277</v>
      </c>
      <c r="G625" s="250"/>
      <c r="H625" s="250">
        <v>0</v>
      </c>
      <c r="I625" s="250"/>
      <c r="J625" s="250"/>
      <c r="K625" s="250"/>
      <c r="L625" s="250"/>
      <c r="M625" s="250"/>
      <c r="N625" s="250"/>
      <c r="O625" s="250"/>
      <c r="P625" s="250"/>
      <c r="Q625" s="250"/>
      <c r="R625" s="250"/>
      <c r="S625" s="250"/>
      <c r="T625" s="250"/>
      <c r="U625" s="250"/>
      <c r="V625" s="250"/>
      <c r="W625" s="250"/>
      <c r="X625" s="250"/>
      <c r="Y625" s="250"/>
      <c r="Z625" s="250"/>
      <c r="AA625" s="250"/>
      <c r="AB625" s="250"/>
      <c r="AC625" s="252"/>
      <c r="AD625" s="193"/>
    </row>
    <row r="626" spans="1:30" x14ac:dyDescent="0.2">
      <c r="A626" s="187" t="s">
        <v>912</v>
      </c>
      <c r="B626" s="251">
        <v>44.233220150000001</v>
      </c>
      <c r="C626" s="251">
        <v>-88.450324559999999</v>
      </c>
      <c r="D626" s="250">
        <v>21</v>
      </c>
      <c r="E626" s="250" t="s">
        <v>284</v>
      </c>
      <c r="F626" s="250" t="s">
        <v>276</v>
      </c>
      <c r="G626" s="250"/>
      <c r="H626" s="250">
        <v>0</v>
      </c>
      <c r="I626" s="250"/>
      <c r="J626" s="250"/>
      <c r="K626" s="250"/>
      <c r="L626" s="250"/>
      <c r="M626" s="250"/>
      <c r="N626" s="250"/>
      <c r="O626" s="250"/>
      <c r="P626" s="250"/>
      <c r="Q626" s="250"/>
      <c r="R626" s="250"/>
      <c r="S626" s="250"/>
      <c r="T626" s="250"/>
      <c r="U626" s="250"/>
      <c r="V626" s="250"/>
      <c r="W626" s="250"/>
      <c r="X626" s="250"/>
      <c r="Y626" s="250"/>
      <c r="Z626" s="250"/>
      <c r="AA626" s="250"/>
      <c r="AB626" s="250"/>
      <c r="AC626" s="252"/>
      <c r="AD626" s="193"/>
    </row>
    <row r="627" spans="1:30" x14ac:dyDescent="0.2">
      <c r="A627" s="187" t="s">
        <v>913</v>
      </c>
      <c r="B627" s="251">
        <v>44.2332052</v>
      </c>
      <c r="C627" s="251">
        <v>-88.449223029999999</v>
      </c>
      <c r="D627" s="250">
        <v>8.5</v>
      </c>
      <c r="E627" s="250" t="s">
        <v>276</v>
      </c>
      <c r="F627" s="250" t="s">
        <v>277</v>
      </c>
      <c r="G627" s="250"/>
      <c r="H627" s="250">
        <v>0</v>
      </c>
      <c r="I627" s="250"/>
      <c r="J627" s="250"/>
      <c r="K627" s="250"/>
      <c r="L627" s="250"/>
      <c r="M627" s="250"/>
      <c r="N627" s="250"/>
      <c r="O627" s="250"/>
      <c r="P627" s="250"/>
      <c r="Q627" s="250"/>
      <c r="R627" s="250"/>
      <c r="S627" s="250"/>
      <c r="T627" s="250"/>
      <c r="U627" s="250"/>
      <c r="V627" s="250"/>
      <c r="W627" s="250"/>
      <c r="X627" s="250"/>
      <c r="Y627" s="250"/>
      <c r="Z627" s="250"/>
      <c r="AA627" s="250"/>
      <c r="AB627" s="250"/>
      <c r="AC627" s="252"/>
      <c r="AD627" s="193"/>
    </row>
    <row r="628" spans="1:30" x14ac:dyDescent="0.2">
      <c r="A628" s="187" t="s">
        <v>914</v>
      </c>
      <c r="B628" s="251">
        <v>44.233190229999998</v>
      </c>
      <c r="C628" s="251">
        <v>-88.448121499999999</v>
      </c>
      <c r="D628" s="250">
        <v>6.5</v>
      </c>
      <c r="E628" s="250" t="s">
        <v>276</v>
      </c>
      <c r="F628" s="250" t="s">
        <v>277</v>
      </c>
      <c r="G628" s="250">
        <v>1</v>
      </c>
      <c r="H628" s="250">
        <v>1</v>
      </c>
      <c r="I628" s="250"/>
      <c r="J628" s="250"/>
      <c r="K628" s="250"/>
      <c r="L628" s="250"/>
      <c r="M628" s="250"/>
      <c r="N628" s="250">
        <v>1</v>
      </c>
      <c r="O628" s="250"/>
      <c r="P628" s="250"/>
      <c r="Q628" s="250"/>
      <c r="R628" s="250"/>
      <c r="S628" s="250"/>
      <c r="T628" s="250"/>
      <c r="U628" s="250"/>
      <c r="V628" s="250"/>
      <c r="W628" s="250"/>
      <c r="X628" s="250"/>
      <c r="Y628" s="250"/>
      <c r="Z628" s="250"/>
      <c r="AA628" s="250"/>
      <c r="AB628" s="250"/>
      <c r="AC628" s="252"/>
      <c r="AD628" s="193"/>
    </row>
    <row r="629" spans="1:30" x14ac:dyDescent="0.2">
      <c r="A629" s="187" t="s">
        <v>915</v>
      </c>
      <c r="B629" s="251">
        <v>44.23414623</v>
      </c>
      <c r="C629" s="251">
        <v>-88.460217740000004</v>
      </c>
      <c r="D629" s="250">
        <v>2</v>
      </c>
      <c r="E629" s="250" t="s">
        <v>284</v>
      </c>
      <c r="F629" s="250" t="s">
        <v>277</v>
      </c>
      <c r="G629" s="250">
        <v>1</v>
      </c>
      <c r="H629" s="250">
        <v>5</v>
      </c>
      <c r="I629" s="250"/>
      <c r="J629" s="250"/>
      <c r="K629" s="250">
        <v>1</v>
      </c>
      <c r="L629" s="250"/>
      <c r="M629" s="250"/>
      <c r="N629" s="250">
        <v>1</v>
      </c>
      <c r="O629" s="250"/>
      <c r="P629" s="250"/>
      <c r="Q629" s="250"/>
      <c r="R629" s="250"/>
      <c r="S629" s="250"/>
      <c r="T629" s="250"/>
      <c r="U629" s="250"/>
      <c r="V629" s="250"/>
      <c r="W629" s="250"/>
      <c r="X629" s="250">
        <v>1</v>
      </c>
      <c r="Y629" s="250"/>
      <c r="Z629" s="250"/>
      <c r="AA629" s="250"/>
      <c r="AB629" s="250"/>
      <c r="AC629" s="252"/>
      <c r="AD629" s="193"/>
    </row>
    <row r="630" spans="1:30" x14ac:dyDescent="0.2">
      <c r="A630" s="187" t="s">
        <v>916</v>
      </c>
      <c r="B630" s="251">
        <v>44.23413137</v>
      </c>
      <c r="C630" s="251">
        <v>-88.459116190000003</v>
      </c>
      <c r="D630" s="250">
        <v>1.75</v>
      </c>
      <c r="E630" s="250" t="s">
        <v>284</v>
      </c>
      <c r="F630" s="250" t="s">
        <v>277</v>
      </c>
      <c r="G630" s="250"/>
      <c r="H630" s="250">
        <v>0</v>
      </c>
      <c r="I630" s="250"/>
      <c r="J630" s="250" t="s">
        <v>278</v>
      </c>
      <c r="K630" s="250" t="s">
        <v>278</v>
      </c>
      <c r="L630" s="250"/>
      <c r="M630" s="250"/>
      <c r="N630" s="250"/>
      <c r="O630" s="250"/>
      <c r="P630" s="250"/>
      <c r="Q630" s="250"/>
      <c r="R630" s="250"/>
      <c r="S630" s="250"/>
      <c r="T630" s="250"/>
      <c r="U630" s="250"/>
      <c r="V630" s="250"/>
      <c r="W630" s="250"/>
      <c r="X630" s="250" t="s">
        <v>278</v>
      </c>
      <c r="Y630" s="250"/>
      <c r="Z630" s="250"/>
      <c r="AA630" s="250"/>
      <c r="AB630" s="250"/>
      <c r="AC630" s="252"/>
      <c r="AD630" s="193"/>
    </row>
    <row r="631" spans="1:30" x14ac:dyDescent="0.2">
      <c r="A631" s="187" t="s">
        <v>917</v>
      </c>
      <c r="B631" s="251">
        <v>44.234116499999999</v>
      </c>
      <c r="C631" s="251">
        <v>-88.458014629999994</v>
      </c>
      <c r="D631" s="250">
        <v>1.5</v>
      </c>
      <c r="E631" s="250" t="s">
        <v>284</v>
      </c>
      <c r="F631" s="250" t="s">
        <v>277</v>
      </c>
      <c r="G631" s="250">
        <v>2</v>
      </c>
      <c r="H631" s="250">
        <v>5</v>
      </c>
      <c r="I631" s="250" t="s">
        <v>278</v>
      </c>
      <c r="J631" s="250"/>
      <c r="K631" s="250">
        <v>2</v>
      </c>
      <c r="L631" s="250">
        <v>1</v>
      </c>
      <c r="M631" s="250">
        <v>1</v>
      </c>
      <c r="N631" s="250">
        <v>1</v>
      </c>
      <c r="O631" s="250"/>
      <c r="P631" s="250"/>
      <c r="Q631" s="250"/>
      <c r="R631" s="250"/>
      <c r="S631" s="250"/>
      <c r="T631" s="250"/>
      <c r="U631" s="250"/>
      <c r="V631" s="250"/>
      <c r="W631" s="250"/>
      <c r="X631" s="250" t="s">
        <v>278</v>
      </c>
      <c r="Y631" s="250"/>
      <c r="Z631" s="250"/>
      <c r="AA631" s="250"/>
      <c r="AB631" s="250">
        <v>1</v>
      </c>
      <c r="AC631" s="252"/>
      <c r="AD631" s="193"/>
    </row>
    <row r="632" spans="1:30" x14ac:dyDescent="0.2">
      <c r="A632" s="187" t="s">
        <v>918</v>
      </c>
      <c r="B632" s="251">
        <v>44.234042010000003</v>
      </c>
      <c r="C632" s="251">
        <v>-88.452506869999993</v>
      </c>
      <c r="D632" s="250">
        <v>4</v>
      </c>
      <c r="E632" s="250" t="s">
        <v>284</v>
      </c>
      <c r="F632" s="250" t="s">
        <v>277</v>
      </c>
      <c r="G632" s="250">
        <v>3</v>
      </c>
      <c r="H632" s="250">
        <v>5</v>
      </c>
      <c r="I632" s="250">
        <v>1</v>
      </c>
      <c r="J632" s="250"/>
      <c r="K632" s="250">
        <v>3</v>
      </c>
      <c r="L632" s="250"/>
      <c r="M632" s="250"/>
      <c r="N632" s="250">
        <v>2</v>
      </c>
      <c r="O632" s="250">
        <v>1</v>
      </c>
      <c r="P632" s="250"/>
      <c r="Q632" s="250">
        <v>1</v>
      </c>
      <c r="R632" s="250"/>
      <c r="S632" s="250">
        <v>1</v>
      </c>
      <c r="T632" s="250"/>
      <c r="U632" s="250"/>
      <c r="V632" s="250"/>
      <c r="W632" s="250"/>
      <c r="X632" s="250"/>
      <c r="Y632" s="250"/>
      <c r="Z632" s="250">
        <v>1</v>
      </c>
      <c r="AA632" s="250"/>
      <c r="AB632" s="250"/>
      <c r="AC632" s="252"/>
      <c r="AD632" s="193"/>
    </row>
    <row r="633" spans="1:30" x14ac:dyDescent="0.2">
      <c r="A633" s="187" t="s">
        <v>919</v>
      </c>
      <c r="B633" s="251">
        <v>44.234027079999997</v>
      </c>
      <c r="C633" s="251">
        <v>-88.451405320000006</v>
      </c>
      <c r="D633" s="250">
        <v>11.75</v>
      </c>
      <c r="E633" s="250" t="s">
        <v>276</v>
      </c>
      <c r="F633" s="250" t="s">
        <v>277</v>
      </c>
      <c r="G633" s="250"/>
      <c r="H633" s="250">
        <v>0</v>
      </c>
      <c r="I633" s="250"/>
      <c r="J633" s="250"/>
      <c r="K633" s="250"/>
      <c r="L633" s="250"/>
      <c r="M633" s="250"/>
      <c r="N633" s="250"/>
      <c r="O633" s="250"/>
      <c r="P633" s="250"/>
      <c r="Q633" s="250"/>
      <c r="R633" s="250"/>
      <c r="S633" s="250"/>
      <c r="T633" s="250"/>
      <c r="U633" s="250"/>
      <c r="V633" s="250"/>
      <c r="W633" s="250"/>
      <c r="X633" s="250"/>
      <c r="Y633" s="250"/>
      <c r="Z633" s="250"/>
      <c r="AA633" s="250"/>
      <c r="AB633" s="250"/>
      <c r="AC633" s="252"/>
      <c r="AD633" s="193"/>
    </row>
    <row r="634" spans="1:30" x14ac:dyDescent="0.2">
      <c r="A634" s="187" t="s">
        <v>920</v>
      </c>
      <c r="B634" s="251">
        <v>44.234012130000004</v>
      </c>
      <c r="C634" s="251">
        <v>-88.450303779999999</v>
      </c>
      <c r="D634" s="250">
        <v>21</v>
      </c>
      <c r="E634" s="250" t="s">
        <v>276</v>
      </c>
      <c r="F634" s="250" t="s">
        <v>277</v>
      </c>
      <c r="G634" s="250"/>
      <c r="H634" s="250">
        <v>0</v>
      </c>
      <c r="I634" s="250"/>
      <c r="J634" s="250"/>
      <c r="K634" s="250"/>
      <c r="L634" s="250"/>
      <c r="M634" s="250"/>
      <c r="N634" s="250"/>
      <c r="O634" s="250"/>
      <c r="P634" s="250"/>
      <c r="Q634" s="250"/>
      <c r="R634" s="250"/>
      <c r="S634" s="250"/>
      <c r="T634" s="250"/>
      <c r="U634" s="250"/>
      <c r="V634" s="250"/>
      <c r="W634" s="250"/>
      <c r="X634" s="250"/>
      <c r="Y634" s="250"/>
      <c r="Z634" s="250"/>
      <c r="AA634" s="250"/>
      <c r="AB634" s="250"/>
      <c r="AC634" s="252" t="s">
        <v>921</v>
      </c>
      <c r="AD634" s="193"/>
    </row>
    <row r="635" spans="1:30" x14ac:dyDescent="0.2">
      <c r="A635" s="187" t="s">
        <v>922</v>
      </c>
      <c r="B635" s="251">
        <v>44.233997180000003</v>
      </c>
      <c r="C635" s="251">
        <v>-88.449202229999997</v>
      </c>
      <c r="D635" s="250">
        <v>8.25</v>
      </c>
      <c r="E635" s="250" t="s">
        <v>276</v>
      </c>
      <c r="F635" s="250" t="s">
        <v>277</v>
      </c>
      <c r="G635" s="250"/>
      <c r="H635" s="250">
        <v>0</v>
      </c>
      <c r="I635" s="250"/>
      <c r="J635" s="250"/>
      <c r="K635" s="250"/>
      <c r="L635" s="250"/>
      <c r="M635" s="250"/>
      <c r="N635" s="250"/>
      <c r="O635" s="250"/>
      <c r="P635" s="250"/>
      <c r="Q635" s="250"/>
      <c r="R635" s="250"/>
      <c r="S635" s="250"/>
      <c r="T635" s="250"/>
      <c r="U635" s="250"/>
      <c r="V635" s="250"/>
      <c r="W635" s="250"/>
      <c r="X635" s="250"/>
      <c r="Y635" s="250"/>
      <c r="Z635" s="250"/>
      <c r="AA635" s="250"/>
      <c r="AB635" s="250"/>
      <c r="AC635" s="252"/>
      <c r="AD635" s="193"/>
    </row>
    <row r="636" spans="1:30" x14ac:dyDescent="0.2">
      <c r="A636" s="187" t="s">
        <v>923</v>
      </c>
      <c r="B636" s="251">
        <v>44.234923360000003</v>
      </c>
      <c r="C636" s="251">
        <v>-88.459095509999997</v>
      </c>
      <c r="D636" s="250">
        <v>1.75</v>
      </c>
      <c r="E636" s="250" t="s">
        <v>284</v>
      </c>
      <c r="F636" s="250" t="s">
        <v>277</v>
      </c>
      <c r="G636" s="250">
        <v>2</v>
      </c>
      <c r="H636" s="250">
        <v>5</v>
      </c>
      <c r="I636" s="250"/>
      <c r="J636" s="250"/>
      <c r="K636" s="250">
        <v>2</v>
      </c>
      <c r="L636" s="250"/>
      <c r="M636" s="250" t="s">
        <v>278</v>
      </c>
      <c r="N636" s="250">
        <v>1</v>
      </c>
      <c r="O636" s="250"/>
      <c r="P636" s="250"/>
      <c r="Q636" s="250"/>
      <c r="R636" s="250"/>
      <c r="S636" s="250"/>
      <c r="T636" s="250"/>
      <c r="U636" s="250"/>
      <c r="V636" s="250"/>
      <c r="W636" s="250"/>
      <c r="X636" s="250">
        <v>1</v>
      </c>
      <c r="Y636" s="250"/>
      <c r="Z636" s="250"/>
      <c r="AA636" s="250"/>
      <c r="AB636" s="250" t="s">
        <v>278</v>
      </c>
      <c r="AC636" s="252"/>
      <c r="AD636" s="193"/>
    </row>
    <row r="637" spans="1:30" x14ac:dyDescent="0.2">
      <c r="A637" s="187" t="s">
        <v>924</v>
      </c>
      <c r="B637" s="251">
        <v>44.234833989999998</v>
      </c>
      <c r="C637" s="251">
        <v>-88.452486109999995</v>
      </c>
      <c r="D637" s="250">
        <v>4</v>
      </c>
      <c r="E637" s="250" t="s">
        <v>284</v>
      </c>
      <c r="F637" s="250" t="s">
        <v>277</v>
      </c>
      <c r="G637" s="250">
        <v>3</v>
      </c>
      <c r="H637" s="250">
        <v>5</v>
      </c>
      <c r="I637" s="250">
        <v>2</v>
      </c>
      <c r="J637" s="250"/>
      <c r="K637" s="250">
        <v>3</v>
      </c>
      <c r="L637" s="250"/>
      <c r="M637" s="250"/>
      <c r="N637" s="250">
        <v>3</v>
      </c>
      <c r="O637" s="250"/>
      <c r="P637" s="250"/>
      <c r="Q637" s="250">
        <v>1</v>
      </c>
      <c r="R637" s="250"/>
      <c r="S637" s="250">
        <v>2</v>
      </c>
      <c r="T637" s="250"/>
      <c r="U637" s="250"/>
      <c r="V637" s="250"/>
      <c r="W637" s="250"/>
      <c r="X637" s="250"/>
      <c r="Y637" s="250"/>
      <c r="Z637" s="250"/>
      <c r="AA637" s="250"/>
      <c r="AB637" s="250"/>
      <c r="AC637" s="252"/>
      <c r="AD637" s="193"/>
    </row>
    <row r="638" spans="1:30" x14ac:dyDescent="0.2">
      <c r="A638" s="187" t="s">
        <v>925</v>
      </c>
      <c r="B638" s="251">
        <v>44.23481906</v>
      </c>
      <c r="C638" s="251">
        <v>-88.45138455</v>
      </c>
      <c r="D638" s="250">
        <v>8.25</v>
      </c>
      <c r="E638" s="250" t="s">
        <v>293</v>
      </c>
      <c r="F638" s="250" t="s">
        <v>277</v>
      </c>
      <c r="G638" s="250"/>
      <c r="H638" s="250">
        <v>0</v>
      </c>
      <c r="I638" s="250"/>
      <c r="J638" s="250"/>
      <c r="K638" s="250"/>
      <c r="L638" s="250"/>
      <c r="M638" s="250"/>
      <c r="N638" s="250"/>
      <c r="O638" s="250"/>
      <c r="P638" s="250"/>
      <c r="Q638" s="250"/>
      <c r="R638" s="250"/>
      <c r="S638" s="250"/>
      <c r="T638" s="250"/>
      <c r="U638" s="250"/>
      <c r="V638" s="250"/>
      <c r="W638" s="250"/>
      <c r="X638" s="250"/>
      <c r="Y638" s="250"/>
      <c r="Z638" s="250"/>
      <c r="AA638" s="250"/>
      <c r="AB638" s="250"/>
      <c r="AC638" s="252"/>
      <c r="AD638" s="193"/>
    </row>
    <row r="639" spans="1:30" x14ac:dyDescent="0.2">
      <c r="A639" s="187" t="s">
        <v>926</v>
      </c>
      <c r="B639" s="251">
        <v>44.23480412</v>
      </c>
      <c r="C639" s="251">
        <v>-88.450282990000005</v>
      </c>
      <c r="D639" s="250">
        <v>23</v>
      </c>
      <c r="E639" s="250" t="s">
        <v>276</v>
      </c>
      <c r="F639" s="250" t="s">
        <v>277</v>
      </c>
      <c r="G639" s="250"/>
      <c r="H639" s="250">
        <v>0</v>
      </c>
      <c r="I639" s="250"/>
      <c r="J639" s="250"/>
      <c r="K639" s="250"/>
      <c r="L639" s="250"/>
      <c r="M639" s="250"/>
      <c r="N639" s="250"/>
      <c r="O639" s="250"/>
      <c r="P639" s="250"/>
      <c r="Q639" s="250"/>
      <c r="R639" s="250"/>
      <c r="S639" s="250"/>
      <c r="T639" s="250"/>
      <c r="U639" s="250"/>
      <c r="V639" s="250"/>
      <c r="W639" s="250"/>
      <c r="X639" s="250"/>
      <c r="Y639" s="250"/>
      <c r="Z639" s="250"/>
      <c r="AA639" s="250"/>
      <c r="AB639" s="250"/>
      <c r="AC639" s="252" t="s">
        <v>921</v>
      </c>
      <c r="AD639" s="193"/>
    </row>
    <row r="640" spans="1:30" x14ac:dyDescent="0.2">
      <c r="A640" s="187" t="s">
        <v>927</v>
      </c>
      <c r="B640" s="251">
        <v>44.234789169999999</v>
      </c>
      <c r="C640" s="251">
        <v>-88.449181420000002</v>
      </c>
      <c r="D640" s="250">
        <v>6</v>
      </c>
      <c r="E640" s="250" t="s">
        <v>276</v>
      </c>
      <c r="F640" s="250" t="s">
        <v>277</v>
      </c>
      <c r="G640" s="250"/>
      <c r="H640" s="250">
        <v>0</v>
      </c>
      <c r="I640" s="250"/>
      <c r="J640" s="250"/>
      <c r="K640" s="250"/>
      <c r="L640" s="250"/>
      <c r="M640" s="250"/>
      <c r="N640" s="250"/>
      <c r="O640" s="250"/>
      <c r="P640" s="250"/>
      <c r="Q640" s="250"/>
      <c r="R640" s="250"/>
      <c r="S640" s="250"/>
      <c r="T640" s="250"/>
      <c r="U640" s="250"/>
      <c r="V640" s="250"/>
      <c r="W640" s="250"/>
      <c r="X640" s="250"/>
      <c r="Y640" s="250"/>
      <c r="Z640" s="250"/>
      <c r="AA640" s="250"/>
      <c r="AB640" s="250"/>
      <c r="AC640" s="252" t="s">
        <v>583</v>
      </c>
      <c r="AD640" s="193"/>
    </row>
    <row r="641" spans="1:30" x14ac:dyDescent="0.2">
      <c r="A641" s="187" t="s">
        <v>928</v>
      </c>
      <c r="B641" s="251">
        <v>44.235239999999997</v>
      </c>
      <c r="C641" s="251">
        <v>-88.459000000000003</v>
      </c>
      <c r="D641" s="250">
        <v>1.5</v>
      </c>
      <c r="E641" s="250" t="s">
        <v>284</v>
      </c>
      <c r="F641" s="250" t="s">
        <v>277</v>
      </c>
      <c r="G641" s="250">
        <v>3</v>
      </c>
      <c r="H641" s="250">
        <v>5</v>
      </c>
      <c r="I641" s="250"/>
      <c r="J641" s="250"/>
      <c r="K641" s="250">
        <v>3</v>
      </c>
      <c r="L641" s="250" t="s">
        <v>278</v>
      </c>
      <c r="M641" s="250">
        <v>1</v>
      </c>
      <c r="N641" s="250">
        <v>1</v>
      </c>
      <c r="O641" s="250"/>
      <c r="P641" s="250"/>
      <c r="Q641" s="250" t="s">
        <v>278</v>
      </c>
      <c r="R641" s="250"/>
      <c r="S641" s="250">
        <v>2</v>
      </c>
      <c r="T641" s="250"/>
      <c r="U641" s="250"/>
      <c r="V641" s="250"/>
      <c r="W641" s="250"/>
      <c r="X641" s="250">
        <v>1</v>
      </c>
      <c r="Y641" s="250"/>
      <c r="Z641" s="250"/>
      <c r="AA641" s="250"/>
      <c r="AB641" s="250">
        <v>1</v>
      </c>
      <c r="AC641" s="252" t="s">
        <v>929</v>
      </c>
      <c r="AD641" s="193"/>
    </row>
    <row r="642" spans="1:30" x14ac:dyDescent="0.2">
      <c r="A642" s="187" t="s">
        <v>930</v>
      </c>
      <c r="B642" s="251">
        <v>44.235700479999998</v>
      </c>
      <c r="C642" s="251">
        <v>-88.457973260000003</v>
      </c>
      <c r="D642" s="250"/>
      <c r="E642" s="250"/>
      <c r="F642" s="250"/>
      <c r="G642" s="250"/>
      <c r="H642" s="250"/>
      <c r="I642" s="250"/>
      <c r="J642" s="250"/>
      <c r="K642" s="250"/>
      <c r="L642" s="250"/>
      <c r="M642" s="250"/>
      <c r="N642" s="250"/>
      <c r="O642" s="250"/>
      <c r="P642" s="250"/>
      <c r="Q642" s="250"/>
      <c r="R642" s="250"/>
      <c r="S642" s="250"/>
      <c r="T642" s="250"/>
      <c r="U642" s="250"/>
      <c r="V642" s="250"/>
      <c r="W642" s="250"/>
      <c r="X642" s="250"/>
      <c r="Y642" s="250"/>
      <c r="Z642" s="250"/>
      <c r="AA642" s="250"/>
      <c r="AB642" s="250"/>
      <c r="AC642" s="252" t="s">
        <v>258</v>
      </c>
      <c r="AD642" s="193"/>
    </row>
    <row r="643" spans="1:30" x14ac:dyDescent="0.2">
      <c r="A643" s="187" t="s">
        <v>931</v>
      </c>
      <c r="B643" s="251">
        <v>44.235625980000002</v>
      </c>
      <c r="C643" s="251">
        <v>-88.452465349999997</v>
      </c>
      <c r="D643" s="250">
        <v>3.5</v>
      </c>
      <c r="E643" s="250" t="s">
        <v>284</v>
      </c>
      <c r="F643" s="250" t="s">
        <v>277</v>
      </c>
      <c r="G643" s="250">
        <v>1</v>
      </c>
      <c r="H643" s="250">
        <v>4</v>
      </c>
      <c r="I643" s="250"/>
      <c r="J643" s="250"/>
      <c r="K643" s="250">
        <v>1</v>
      </c>
      <c r="L643" s="250">
        <v>1</v>
      </c>
      <c r="M643" s="250">
        <v>1</v>
      </c>
      <c r="N643" s="250">
        <v>1</v>
      </c>
      <c r="O643" s="250">
        <v>1</v>
      </c>
      <c r="P643" s="250"/>
      <c r="Q643" s="250"/>
      <c r="R643" s="250"/>
      <c r="S643" s="250"/>
      <c r="T643" s="250"/>
      <c r="U643" s="250"/>
      <c r="V643" s="250"/>
      <c r="W643" s="250"/>
      <c r="X643" s="250"/>
      <c r="Y643" s="250"/>
      <c r="Z643" s="250"/>
      <c r="AA643" s="250"/>
      <c r="AB643" s="250">
        <v>1</v>
      </c>
      <c r="AC643" s="252"/>
      <c r="AD643" s="193"/>
    </row>
    <row r="644" spans="1:30" x14ac:dyDescent="0.2">
      <c r="A644" s="187" t="s">
        <v>932</v>
      </c>
      <c r="B644" s="251">
        <v>44.235611050000003</v>
      </c>
      <c r="C644" s="251">
        <v>-88.45136377</v>
      </c>
      <c r="D644" s="250">
        <v>7.5</v>
      </c>
      <c r="E644" s="250" t="s">
        <v>284</v>
      </c>
      <c r="F644" s="250" t="s">
        <v>277</v>
      </c>
      <c r="G644" s="250"/>
      <c r="H644" s="250">
        <v>0</v>
      </c>
      <c r="I644" s="250"/>
      <c r="J644" s="250"/>
      <c r="K644" s="250"/>
      <c r="L644" s="250"/>
      <c r="M644" s="250"/>
      <c r="N644" s="250"/>
      <c r="O644" s="250"/>
      <c r="P644" s="250"/>
      <c r="Q644" s="250"/>
      <c r="R644" s="250"/>
      <c r="S644" s="250"/>
      <c r="T644" s="250"/>
      <c r="U644" s="250"/>
      <c r="V644" s="250"/>
      <c r="W644" s="250"/>
      <c r="X644" s="250"/>
      <c r="Y644" s="250"/>
      <c r="Z644" s="250"/>
      <c r="AA644" s="250"/>
      <c r="AB644" s="250"/>
      <c r="AC644" s="252"/>
      <c r="AD644" s="193"/>
    </row>
    <row r="645" spans="1:30" x14ac:dyDescent="0.2">
      <c r="A645" s="187" t="s">
        <v>933</v>
      </c>
      <c r="B645" s="251">
        <v>44.235596110000003</v>
      </c>
      <c r="C645" s="251">
        <v>-88.450262199999997</v>
      </c>
      <c r="D645" s="250">
        <v>21.5</v>
      </c>
      <c r="E645" s="250" t="s">
        <v>276</v>
      </c>
      <c r="F645" s="250" t="s">
        <v>276</v>
      </c>
      <c r="G645" s="250"/>
      <c r="H645" s="250">
        <v>0</v>
      </c>
      <c r="I645" s="250"/>
      <c r="J645" s="250"/>
      <c r="K645" s="250"/>
      <c r="L645" s="250"/>
      <c r="M645" s="250"/>
      <c r="N645" s="250"/>
      <c r="O645" s="250"/>
      <c r="P645" s="250"/>
      <c r="Q645" s="250"/>
      <c r="R645" s="250"/>
      <c r="S645" s="250"/>
      <c r="T645" s="250"/>
      <c r="U645" s="250"/>
      <c r="V645" s="250"/>
      <c r="W645" s="250"/>
      <c r="X645" s="250"/>
      <c r="Y645" s="250"/>
      <c r="Z645" s="250"/>
      <c r="AA645" s="250"/>
      <c r="AB645" s="250"/>
      <c r="AC645" s="252" t="s">
        <v>921</v>
      </c>
      <c r="AD645" s="193"/>
    </row>
    <row r="646" spans="1:30" x14ac:dyDescent="0.2">
      <c r="A646" s="187" t="s">
        <v>934</v>
      </c>
      <c r="B646" s="251">
        <v>44.235581150000002</v>
      </c>
      <c r="C646" s="251">
        <v>-88.449160620000001</v>
      </c>
      <c r="D646" s="250">
        <v>9</v>
      </c>
      <c r="E646" s="250" t="s">
        <v>276</v>
      </c>
      <c r="F646" s="250" t="s">
        <v>277</v>
      </c>
      <c r="G646" s="250"/>
      <c r="H646" s="250">
        <v>0</v>
      </c>
      <c r="I646" s="250"/>
      <c r="J646" s="250"/>
      <c r="K646" s="250"/>
      <c r="L646" s="250"/>
      <c r="M646" s="250"/>
      <c r="N646" s="250"/>
      <c r="O646" s="250"/>
      <c r="P646" s="250"/>
      <c r="Q646" s="250"/>
      <c r="R646" s="250"/>
      <c r="S646" s="250"/>
      <c r="T646" s="250"/>
      <c r="U646" s="250"/>
      <c r="V646" s="250"/>
      <c r="W646" s="250"/>
      <c r="X646" s="250"/>
      <c r="Y646" s="250"/>
      <c r="Z646" s="250"/>
      <c r="AA646" s="250"/>
      <c r="AB646" s="250"/>
      <c r="AC646" s="252"/>
      <c r="AD646" s="193"/>
    </row>
    <row r="647" spans="1:30" x14ac:dyDescent="0.2">
      <c r="A647" s="187" t="s">
        <v>935</v>
      </c>
      <c r="B647" s="251">
        <v>44.236403029999998</v>
      </c>
      <c r="C647" s="251">
        <v>-88.451342999999994</v>
      </c>
      <c r="D647" s="250">
        <v>7</v>
      </c>
      <c r="E647" s="250" t="s">
        <v>284</v>
      </c>
      <c r="F647" s="250" t="s">
        <v>277</v>
      </c>
      <c r="G647" s="250"/>
      <c r="H647" s="250">
        <v>0</v>
      </c>
      <c r="I647" s="250"/>
      <c r="J647" s="250"/>
      <c r="K647" s="250"/>
      <c r="L647" s="250"/>
      <c r="M647" s="250"/>
      <c r="N647" s="250"/>
      <c r="O647" s="250"/>
      <c r="P647" s="250"/>
      <c r="Q647" s="250"/>
      <c r="R647" s="250"/>
      <c r="S647" s="250"/>
      <c r="T647" s="250"/>
      <c r="U647" s="250"/>
      <c r="V647" s="250"/>
      <c r="W647" s="250"/>
      <c r="X647" s="250"/>
      <c r="Y647" s="250"/>
      <c r="Z647" s="250"/>
      <c r="AA647" s="250"/>
      <c r="AB647" s="250"/>
      <c r="AC647" s="252"/>
      <c r="AD647" s="193"/>
    </row>
    <row r="648" spans="1:30" x14ac:dyDescent="0.2">
      <c r="A648" s="187" t="s">
        <v>936</v>
      </c>
      <c r="B648" s="251">
        <v>44.236388089999998</v>
      </c>
      <c r="C648" s="251">
        <v>-88.450241399999996</v>
      </c>
      <c r="D648" s="250">
        <v>18</v>
      </c>
      <c r="E648" s="250" t="s">
        <v>276</v>
      </c>
      <c r="F648" s="250" t="s">
        <v>277</v>
      </c>
      <c r="G648" s="250"/>
      <c r="H648" s="250">
        <v>0</v>
      </c>
      <c r="I648" s="250"/>
      <c r="J648" s="250"/>
      <c r="K648" s="250"/>
      <c r="L648" s="250"/>
      <c r="M648" s="250"/>
      <c r="N648" s="250"/>
      <c r="O648" s="250"/>
      <c r="P648" s="250"/>
      <c r="Q648" s="250"/>
      <c r="R648" s="250"/>
      <c r="S648" s="250"/>
      <c r="T648" s="250"/>
      <c r="U648" s="250"/>
      <c r="V648" s="250"/>
      <c r="W648" s="250"/>
      <c r="X648" s="250"/>
      <c r="Y648" s="250"/>
      <c r="Z648" s="250"/>
      <c r="AA648" s="250"/>
      <c r="AB648" s="250"/>
      <c r="AC648" s="252"/>
      <c r="AD648" s="193"/>
    </row>
    <row r="649" spans="1:30" x14ac:dyDescent="0.2">
      <c r="A649" s="187" t="s">
        <v>937</v>
      </c>
      <c r="B649" s="251">
        <v>44.236373139999998</v>
      </c>
      <c r="C649" s="251">
        <v>-88.449139810000005</v>
      </c>
      <c r="D649" s="250">
        <v>20</v>
      </c>
      <c r="E649" s="250" t="s">
        <v>276</v>
      </c>
      <c r="F649" s="250" t="s">
        <v>276</v>
      </c>
      <c r="G649" s="250"/>
      <c r="H649" s="250">
        <v>0</v>
      </c>
      <c r="I649" s="250"/>
      <c r="J649" s="250"/>
      <c r="K649" s="250"/>
      <c r="L649" s="250"/>
      <c r="M649" s="250"/>
      <c r="N649" s="250"/>
      <c r="O649" s="250"/>
      <c r="P649" s="250"/>
      <c r="Q649" s="250"/>
      <c r="R649" s="250"/>
      <c r="S649" s="250"/>
      <c r="T649" s="250"/>
      <c r="U649" s="250"/>
      <c r="V649" s="250"/>
      <c r="W649" s="250"/>
      <c r="X649" s="250"/>
      <c r="Y649" s="250"/>
      <c r="Z649" s="250"/>
      <c r="AA649" s="250"/>
      <c r="AB649" s="250"/>
      <c r="AC649" s="252" t="s">
        <v>921</v>
      </c>
      <c r="AD649" s="193"/>
    </row>
    <row r="650" spans="1:30" x14ac:dyDescent="0.2">
      <c r="A650" s="187" t="s">
        <v>938</v>
      </c>
      <c r="B650" s="251">
        <v>44.236358170000003</v>
      </c>
      <c r="C650" s="251">
        <v>-88.448038220000001</v>
      </c>
      <c r="D650" s="250">
        <v>4.5</v>
      </c>
      <c r="E650" s="250" t="s">
        <v>284</v>
      </c>
      <c r="F650" s="250" t="s">
        <v>277</v>
      </c>
      <c r="G650" s="250">
        <v>1</v>
      </c>
      <c r="H650" s="250">
        <v>5</v>
      </c>
      <c r="I650" s="250">
        <v>1</v>
      </c>
      <c r="J650" s="250"/>
      <c r="K650" s="250">
        <v>1</v>
      </c>
      <c r="L650" s="250"/>
      <c r="M650" s="250"/>
      <c r="N650" s="250">
        <v>1</v>
      </c>
      <c r="O650" s="250"/>
      <c r="P650" s="250"/>
      <c r="Q650" s="250">
        <v>1</v>
      </c>
      <c r="R650" s="250"/>
      <c r="S650" s="250"/>
      <c r="T650" s="250"/>
      <c r="U650" s="250"/>
      <c r="V650" s="250"/>
      <c r="W650" s="250"/>
      <c r="X650" s="250"/>
      <c r="Y650" s="250"/>
      <c r="Z650" s="250"/>
      <c r="AA650" s="250">
        <v>1</v>
      </c>
      <c r="AB650" s="250"/>
      <c r="AC650" s="252"/>
      <c r="AD650" s="193"/>
    </row>
    <row r="651" spans="1:30" x14ac:dyDescent="0.2">
      <c r="A651" s="187" t="s">
        <v>939</v>
      </c>
      <c r="B651" s="251">
        <v>44.237180080000002</v>
      </c>
      <c r="C651" s="251">
        <v>-88.450220610000002</v>
      </c>
      <c r="D651" s="250">
        <v>15.5</v>
      </c>
      <c r="E651" s="250" t="s">
        <v>284</v>
      </c>
      <c r="F651" s="250" t="s">
        <v>277</v>
      </c>
      <c r="G651" s="250"/>
      <c r="H651" s="250">
        <v>0</v>
      </c>
      <c r="I651" s="250"/>
      <c r="J651" s="250"/>
      <c r="K651" s="250"/>
      <c r="L651" s="250"/>
      <c r="M651" s="250"/>
      <c r="N651" s="250"/>
      <c r="O651" s="250"/>
      <c r="P651" s="250"/>
      <c r="Q651" s="250"/>
      <c r="R651" s="250"/>
      <c r="S651" s="250"/>
      <c r="T651" s="250"/>
      <c r="U651" s="250"/>
      <c r="V651" s="250"/>
      <c r="W651" s="250"/>
      <c r="X651" s="250"/>
      <c r="Y651" s="250"/>
      <c r="Z651" s="250"/>
      <c r="AA651" s="250"/>
      <c r="AB651" s="250"/>
      <c r="AC651" s="252"/>
      <c r="AD651" s="193"/>
    </row>
    <row r="652" spans="1:30" x14ac:dyDescent="0.2">
      <c r="A652" s="187" t="s">
        <v>940</v>
      </c>
      <c r="B652" s="251">
        <v>44.23716512</v>
      </c>
      <c r="C652" s="251">
        <v>-88.449119010000004</v>
      </c>
      <c r="D652" s="250">
        <v>22</v>
      </c>
      <c r="E652" s="250" t="s">
        <v>284</v>
      </c>
      <c r="F652" s="250" t="s">
        <v>276</v>
      </c>
      <c r="G652" s="250"/>
      <c r="H652" s="250">
        <v>0</v>
      </c>
      <c r="I652" s="250"/>
      <c r="J652" s="250"/>
      <c r="K652" s="250"/>
      <c r="L652" s="250"/>
      <c r="M652" s="250"/>
      <c r="N652" s="250"/>
      <c r="O652" s="250"/>
      <c r="P652" s="250"/>
      <c r="Q652" s="250"/>
      <c r="R652" s="250"/>
      <c r="S652" s="250"/>
      <c r="T652" s="250"/>
      <c r="U652" s="250"/>
      <c r="V652" s="250"/>
      <c r="W652" s="250"/>
      <c r="X652" s="250"/>
      <c r="Y652" s="250"/>
      <c r="Z652" s="250"/>
      <c r="AA652" s="250"/>
      <c r="AB652" s="250"/>
      <c r="AC652" s="252" t="s">
        <v>941</v>
      </c>
      <c r="AD652" s="193"/>
    </row>
    <row r="653" spans="1:30" x14ac:dyDescent="0.2">
      <c r="A653" s="187" t="s">
        <v>942</v>
      </c>
      <c r="B653" s="251">
        <v>44.237150159999999</v>
      </c>
      <c r="C653" s="251">
        <v>-88.448017399999998</v>
      </c>
      <c r="D653" s="250">
        <v>6</v>
      </c>
      <c r="E653" s="250" t="s">
        <v>284</v>
      </c>
      <c r="F653" s="250" t="s">
        <v>277</v>
      </c>
      <c r="G653" s="250">
        <v>1</v>
      </c>
      <c r="H653" s="250">
        <v>1</v>
      </c>
      <c r="I653" s="250"/>
      <c r="J653" s="250"/>
      <c r="K653" s="250"/>
      <c r="L653" s="250"/>
      <c r="M653" s="250"/>
      <c r="N653" s="250">
        <v>1</v>
      </c>
      <c r="O653" s="250"/>
      <c r="P653" s="250"/>
      <c r="Q653" s="250"/>
      <c r="R653" s="250"/>
      <c r="S653" s="250"/>
      <c r="T653" s="250"/>
      <c r="U653" s="250"/>
      <c r="V653" s="250"/>
      <c r="W653" s="250"/>
      <c r="X653" s="250"/>
      <c r="Y653" s="250"/>
      <c r="Z653" s="250"/>
      <c r="AA653" s="250"/>
      <c r="AB653" s="250"/>
      <c r="AC653" s="252"/>
      <c r="AD653" s="193"/>
    </row>
    <row r="654" spans="1:30" x14ac:dyDescent="0.2">
      <c r="A654" s="187" t="s">
        <v>943</v>
      </c>
      <c r="B654" s="251">
        <v>44.237972059999997</v>
      </c>
      <c r="C654" s="251">
        <v>-88.450199819999995</v>
      </c>
      <c r="D654" s="250">
        <v>10.25</v>
      </c>
      <c r="E654" s="250" t="s">
        <v>293</v>
      </c>
      <c r="F654" s="250" t="s">
        <v>277</v>
      </c>
      <c r="G654" s="250"/>
      <c r="H654" s="250">
        <v>0</v>
      </c>
      <c r="I654" s="250"/>
      <c r="J654" s="250"/>
      <c r="K654" s="250"/>
      <c r="L654" s="250"/>
      <c r="M654" s="250"/>
      <c r="N654" s="250"/>
      <c r="O654" s="250"/>
      <c r="P654" s="250"/>
      <c r="Q654" s="250"/>
      <c r="R654" s="250"/>
      <c r="S654" s="250"/>
      <c r="T654" s="250"/>
      <c r="U654" s="250"/>
      <c r="V654" s="250"/>
      <c r="W654" s="250"/>
      <c r="X654" s="250"/>
      <c r="Y654" s="250"/>
      <c r="Z654" s="250"/>
      <c r="AA654" s="250"/>
      <c r="AB654" s="250"/>
      <c r="AC654" s="252"/>
      <c r="AD654" s="193"/>
    </row>
    <row r="655" spans="1:30" x14ac:dyDescent="0.2">
      <c r="A655" s="187" t="s">
        <v>944</v>
      </c>
      <c r="B655" s="251">
        <v>44.237957110000004</v>
      </c>
      <c r="C655" s="251">
        <v>-88.449098199999995</v>
      </c>
      <c r="D655" s="250">
        <v>21.5</v>
      </c>
      <c r="E655" s="250" t="s">
        <v>284</v>
      </c>
      <c r="F655" s="250" t="s">
        <v>276</v>
      </c>
      <c r="G655" s="250"/>
      <c r="H655" s="250">
        <v>0</v>
      </c>
      <c r="I655" s="250"/>
      <c r="J655" s="250"/>
      <c r="K655" s="250"/>
      <c r="L655" s="250"/>
      <c r="M655" s="250"/>
      <c r="N655" s="250"/>
      <c r="O655" s="250"/>
      <c r="P655" s="250"/>
      <c r="Q655" s="250"/>
      <c r="R655" s="250"/>
      <c r="S655" s="250"/>
      <c r="T655" s="250"/>
      <c r="U655" s="250"/>
      <c r="V655" s="250"/>
      <c r="W655" s="250"/>
      <c r="X655" s="250"/>
      <c r="Y655" s="250"/>
      <c r="Z655" s="250"/>
      <c r="AA655" s="250"/>
      <c r="AB655" s="250"/>
      <c r="AC655" s="252" t="s">
        <v>921</v>
      </c>
      <c r="AD655" s="193"/>
    </row>
    <row r="656" spans="1:30" x14ac:dyDescent="0.2">
      <c r="A656" s="187" t="s">
        <v>945</v>
      </c>
      <c r="B656" s="251">
        <v>44.237942140000001</v>
      </c>
      <c r="C656" s="251">
        <v>-88.447996579999995</v>
      </c>
      <c r="D656" s="250">
        <v>17</v>
      </c>
      <c r="E656" s="250" t="s">
        <v>284</v>
      </c>
      <c r="F656" s="250" t="s">
        <v>277</v>
      </c>
      <c r="G656" s="250"/>
      <c r="H656" s="250">
        <v>0</v>
      </c>
      <c r="I656" s="250"/>
      <c r="J656" s="250"/>
      <c r="K656" s="250"/>
      <c r="L656" s="250"/>
      <c r="M656" s="250"/>
      <c r="N656" s="250"/>
      <c r="O656" s="250"/>
      <c r="P656" s="250"/>
      <c r="Q656" s="250"/>
      <c r="R656" s="250"/>
      <c r="S656" s="250"/>
      <c r="T656" s="250"/>
      <c r="U656" s="250"/>
      <c r="V656" s="250"/>
      <c r="W656" s="250"/>
      <c r="X656" s="250"/>
      <c r="Y656" s="250"/>
      <c r="Z656" s="250"/>
      <c r="AA656" s="250"/>
      <c r="AB656" s="250"/>
      <c r="AC656" s="252"/>
      <c r="AD656" s="193"/>
    </row>
    <row r="657" spans="1:30" x14ac:dyDescent="0.2">
      <c r="A657" s="187" t="s">
        <v>946</v>
      </c>
      <c r="B657" s="251">
        <v>44.237927169999999</v>
      </c>
      <c r="C657" s="251">
        <v>-88.446894959999995</v>
      </c>
      <c r="D657" s="250">
        <v>4</v>
      </c>
      <c r="E657" s="250" t="s">
        <v>284</v>
      </c>
      <c r="F657" s="250" t="s">
        <v>277</v>
      </c>
      <c r="G657" s="250">
        <v>1</v>
      </c>
      <c r="H657" s="250">
        <v>5</v>
      </c>
      <c r="I657" s="250"/>
      <c r="J657" s="250"/>
      <c r="K657" s="250">
        <v>1</v>
      </c>
      <c r="L657" s="250"/>
      <c r="M657" s="250"/>
      <c r="N657" s="250"/>
      <c r="O657" s="250"/>
      <c r="P657" s="250"/>
      <c r="Q657" s="250"/>
      <c r="R657" s="250"/>
      <c r="S657" s="250"/>
      <c r="T657" s="250"/>
      <c r="U657" s="250"/>
      <c r="V657" s="250"/>
      <c r="W657" s="250"/>
      <c r="X657" s="250"/>
      <c r="Y657" s="250"/>
      <c r="Z657" s="250"/>
      <c r="AA657" s="250"/>
      <c r="AB657" s="250"/>
      <c r="AC657" s="252"/>
      <c r="AD657" s="193"/>
    </row>
    <row r="658" spans="1:30" x14ac:dyDescent="0.2">
      <c r="A658" s="187" t="s">
        <v>947</v>
      </c>
      <c r="B658" s="251">
        <v>44.238749089999999</v>
      </c>
      <c r="C658" s="251">
        <v>-88.449077389999999</v>
      </c>
      <c r="D658" s="250">
        <v>18</v>
      </c>
      <c r="E658" s="250" t="s">
        <v>284</v>
      </c>
      <c r="F658" s="250" t="s">
        <v>277</v>
      </c>
      <c r="G658" s="250">
        <v>3</v>
      </c>
      <c r="H658" s="250">
        <v>3</v>
      </c>
      <c r="I658" s="250"/>
      <c r="J658" s="250"/>
      <c r="K658" s="250">
        <v>3</v>
      </c>
      <c r="L658" s="250"/>
      <c r="M658" s="250"/>
      <c r="N658" s="250">
        <v>2</v>
      </c>
      <c r="O658" s="250">
        <v>1</v>
      </c>
      <c r="P658" s="250"/>
      <c r="Q658" s="250"/>
      <c r="R658" s="250"/>
      <c r="S658" s="250"/>
      <c r="T658" s="250"/>
      <c r="U658" s="250"/>
      <c r="V658" s="250"/>
      <c r="W658" s="250"/>
      <c r="X658" s="250">
        <v>1</v>
      </c>
      <c r="Y658" s="250"/>
      <c r="Z658" s="250"/>
      <c r="AA658" s="250"/>
      <c r="AB658" s="250"/>
      <c r="AC658" s="252"/>
      <c r="AD658" s="193"/>
    </row>
    <row r="659" spans="1:30" x14ac:dyDescent="0.2">
      <c r="A659" s="187" t="s">
        <v>948</v>
      </c>
      <c r="B659" s="251">
        <v>44.238734129999997</v>
      </c>
      <c r="C659" s="251">
        <v>-88.447975749999998</v>
      </c>
      <c r="D659" s="250">
        <v>21</v>
      </c>
      <c r="E659" s="250" t="s">
        <v>284</v>
      </c>
      <c r="F659" s="250" t="s">
        <v>276</v>
      </c>
      <c r="G659" s="250"/>
      <c r="H659" s="250">
        <v>0</v>
      </c>
      <c r="I659" s="250"/>
      <c r="J659" s="250"/>
      <c r="K659" s="250"/>
      <c r="L659" s="250"/>
      <c r="M659" s="250"/>
      <c r="N659" s="250"/>
      <c r="O659" s="250"/>
      <c r="P659" s="250"/>
      <c r="Q659" s="250"/>
      <c r="R659" s="250"/>
      <c r="S659" s="250"/>
      <c r="T659" s="250"/>
      <c r="U659" s="250"/>
      <c r="V659" s="250"/>
      <c r="W659" s="250"/>
      <c r="X659" s="250"/>
      <c r="Y659" s="250"/>
      <c r="Z659" s="250"/>
      <c r="AA659" s="250"/>
      <c r="AB659" s="250"/>
      <c r="AC659" s="252" t="s">
        <v>921</v>
      </c>
      <c r="AD659" s="193"/>
    </row>
    <row r="662" spans="1:30" x14ac:dyDescent="0.2">
      <c r="D662" s="192"/>
    </row>
  </sheetData>
  <protectedRanges>
    <protectedRange sqref="E236:E240" name="Range1_3"/>
  </protectedRanges>
  <dataValidations count="3">
    <dataValidation type="list" allowBlank="1" showInputMessage="1" showErrorMessage="1" error="Please enter M (muck), S (sand), or R (rock).  If sediment type unknown, leave cell blank." sqref="E236:E240" xr:uid="{E446A3DA-D633-4D07-B3E8-A34A7F3ACC95}">
      <formula1>"M,m,s,S,R,r"</formula1>
    </dataValidation>
    <dataValidation type="list" allowBlank="1" showInputMessage="1" showErrorMessage="1" error="Please enter a rake fullness rating of 1, 2, 3 or V (visual).  If species not found, leave cell blank." sqref="Z188 R217" xr:uid="{9477A4E8-3778-44E8-B09F-9197C167E3E8}">
      <formula1>"V,v,1,2,3"</formula1>
    </dataValidation>
    <dataValidation type="list" allowBlank="1" showInputMessage="1" showErrorMessage="1" error="Please enter an overall rake fullness of 1, 2, 3 or leave cell blank if no plants found" sqref="G114:H115 G118:H121 G124:H127 G130:H131" xr:uid="{842D6DF1-A65D-420B-B6EA-09820A32404B}">
      <formula1>"1,2,3"</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F27D-11EE-44E9-9D1C-0122708113F1}">
  <dimension ref="A1:B37"/>
  <sheetViews>
    <sheetView workbookViewId="0">
      <selection activeCell="C33" sqref="C33"/>
    </sheetView>
  </sheetViews>
  <sheetFormatPr defaultColWidth="4.7109375" defaultRowHeight="12.75" x14ac:dyDescent="0.2"/>
  <cols>
    <col min="1" max="1" width="32.85546875" customWidth="1"/>
    <col min="2" max="2" width="103.140625" customWidth="1"/>
    <col min="3" max="3" width="62.140625" customWidth="1"/>
    <col min="6" max="8" width="5.7109375" customWidth="1"/>
    <col min="9" max="9" width="8" customWidth="1"/>
    <col min="10" max="12" width="5.7109375" customWidth="1"/>
  </cols>
  <sheetData>
    <row r="1" spans="1:2" ht="26.25" x14ac:dyDescent="0.4">
      <c r="A1" s="5" t="s">
        <v>994</v>
      </c>
    </row>
    <row r="2" spans="1:2" x14ac:dyDescent="0.2">
      <c r="A2" s="44" t="s">
        <v>995</v>
      </c>
      <c r="B2" s="193" t="s">
        <v>256</v>
      </c>
    </row>
    <row r="3" spans="1:2" x14ac:dyDescent="0.2">
      <c r="A3" s="44" t="s">
        <v>259</v>
      </c>
      <c r="B3" s="193" t="s">
        <v>260</v>
      </c>
    </row>
    <row r="4" spans="1:2" x14ac:dyDescent="0.2">
      <c r="A4" s="44" t="s">
        <v>996</v>
      </c>
      <c r="B4" s="47">
        <v>129800</v>
      </c>
    </row>
    <row r="5" spans="1:2" x14ac:dyDescent="0.2">
      <c r="A5" s="44" t="s">
        <v>997</v>
      </c>
      <c r="B5" s="50" t="s">
        <v>265</v>
      </c>
    </row>
    <row r="6" spans="1:2" x14ac:dyDescent="0.2">
      <c r="A6" s="44" t="s">
        <v>267</v>
      </c>
      <c r="B6" s="47" t="s">
        <v>998</v>
      </c>
    </row>
    <row r="7" spans="1:2" x14ac:dyDescent="0.2">
      <c r="A7" s="44"/>
      <c r="B7" s="47" t="str">
        <f>IF('ENTRY_DO NOT EDIT '!I7="","",'ENTRY_DO NOT EDIT '!I7)</f>
        <v>Korin Doering</v>
      </c>
    </row>
    <row r="8" spans="1:2" x14ac:dyDescent="0.2">
      <c r="A8" s="44"/>
      <c r="B8" s="47"/>
    </row>
    <row r="9" spans="1:2" x14ac:dyDescent="0.2">
      <c r="A9" s="143"/>
      <c r="B9" s="47"/>
    </row>
    <row r="10" spans="1:2" x14ac:dyDescent="0.2">
      <c r="A10" s="142" t="s">
        <v>999</v>
      </c>
      <c r="B10" s="142" t="s">
        <v>1000</v>
      </c>
    </row>
    <row r="11" spans="1:2" x14ac:dyDescent="0.2">
      <c r="A11" s="46">
        <v>8</v>
      </c>
      <c r="B11" s="52" t="s">
        <v>1001</v>
      </c>
    </row>
    <row r="12" spans="1:2" x14ac:dyDescent="0.2">
      <c r="A12" s="46">
        <v>12</v>
      </c>
      <c r="B12" s="52" t="s">
        <v>1002</v>
      </c>
    </row>
    <row r="13" spans="1:2" x14ac:dyDescent="0.2">
      <c r="A13" s="46">
        <v>54</v>
      </c>
      <c r="B13" s="52" t="s">
        <v>1002</v>
      </c>
    </row>
    <row r="14" spans="1:2" x14ac:dyDescent="0.2">
      <c r="A14" s="46">
        <v>314</v>
      </c>
      <c r="B14" s="52" t="s">
        <v>1002</v>
      </c>
    </row>
    <row r="15" spans="1:2" x14ac:dyDescent="0.2">
      <c r="A15" s="46">
        <v>379</v>
      </c>
      <c r="B15" s="52" t="s">
        <v>1003</v>
      </c>
    </row>
    <row r="16" spans="1:2" x14ac:dyDescent="0.2">
      <c r="A16" s="46">
        <v>614</v>
      </c>
      <c r="B16" s="52" t="s">
        <v>1004</v>
      </c>
    </row>
    <row r="17" spans="1:2" x14ac:dyDescent="0.2">
      <c r="A17" s="46">
        <v>12</v>
      </c>
      <c r="B17" s="52" t="s">
        <v>1005</v>
      </c>
    </row>
    <row r="18" spans="1:2" x14ac:dyDescent="0.2">
      <c r="A18" s="46" t="s">
        <v>1006</v>
      </c>
      <c r="B18" s="52" t="s">
        <v>1007</v>
      </c>
    </row>
    <row r="19" spans="1:2" x14ac:dyDescent="0.2">
      <c r="A19" s="46" t="s">
        <v>1008</v>
      </c>
      <c r="B19" s="52" t="s">
        <v>1009</v>
      </c>
    </row>
    <row r="20" spans="1:2" x14ac:dyDescent="0.2">
      <c r="A20" s="46" t="s">
        <v>1010</v>
      </c>
      <c r="B20" s="52" t="s">
        <v>1011</v>
      </c>
    </row>
    <row r="21" spans="1:2" x14ac:dyDescent="0.2">
      <c r="A21" s="46"/>
      <c r="B21" s="52"/>
    </row>
    <row r="22" spans="1:2" x14ac:dyDescent="0.2">
      <c r="A22" s="46"/>
      <c r="B22" s="52"/>
    </row>
    <row r="23" spans="1:2" x14ac:dyDescent="0.2">
      <c r="A23" s="46"/>
      <c r="B23" s="52"/>
    </row>
    <row r="24" spans="1:2" x14ac:dyDescent="0.2">
      <c r="A24" s="46"/>
      <c r="B24" s="52"/>
    </row>
    <row r="25" spans="1:2" x14ac:dyDescent="0.2">
      <c r="A25" s="46"/>
    </row>
    <row r="26" spans="1:2" x14ac:dyDescent="0.2">
      <c r="A26" s="46"/>
      <c r="B26" s="51" t="s">
        <v>1012</v>
      </c>
    </row>
    <row r="27" spans="1:2" x14ac:dyDescent="0.2">
      <c r="A27" s="46"/>
      <c r="B27" s="193" t="s">
        <v>1013</v>
      </c>
    </row>
    <row r="28" spans="1:2" x14ac:dyDescent="0.2">
      <c r="A28" s="46"/>
      <c r="B28" s="193" t="s">
        <v>1014</v>
      </c>
    </row>
    <row r="29" spans="1:2" x14ac:dyDescent="0.2">
      <c r="A29" s="46"/>
      <c r="B29" s="193" t="s">
        <v>1015</v>
      </c>
    </row>
    <row r="30" spans="1:2" x14ac:dyDescent="0.2">
      <c r="A30" s="46"/>
      <c r="B30" s="193" t="s">
        <v>1016</v>
      </c>
    </row>
    <row r="31" spans="1:2" x14ac:dyDescent="0.2">
      <c r="A31" s="46"/>
      <c r="B31" s="193"/>
    </row>
    <row r="32" spans="1:2" x14ac:dyDescent="0.2">
      <c r="A32" s="46"/>
    </row>
    <row r="33" spans="1:1" x14ac:dyDescent="0.2">
      <c r="A33" s="46"/>
    </row>
    <row r="34" spans="1:1" x14ac:dyDescent="0.2">
      <c r="A34" s="46"/>
    </row>
    <row r="35" spans="1:1" x14ac:dyDescent="0.2">
      <c r="A35" s="46"/>
    </row>
    <row r="36" spans="1:1" x14ac:dyDescent="0.2">
      <c r="A36" s="46"/>
    </row>
    <row r="37" spans="1:1" x14ac:dyDescent="0.2">
      <c r="A37" s="46"/>
    </row>
  </sheetData>
  <phoneticPr fontId="17" type="noConversion"/>
  <printOptions gridLines="1"/>
  <pageMargins left="0.5" right="0.5" top="0.75" bottom="0.5" header="0.5" footer="0.5"/>
  <pageSetup scale="9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69714-3052-4ADA-B443-DE7E4650B78C}">
  <dimension ref="A1:EZ32"/>
  <sheetViews>
    <sheetView workbookViewId="0">
      <selection activeCell="C13" sqref="C13"/>
    </sheetView>
  </sheetViews>
  <sheetFormatPr defaultColWidth="5.7109375" defaultRowHeight="12.75" x14ac:dyDescent="0.2"/>
  <cols>
    <col min="1" max="1" width="13.140625" customWidth="1"/>
    <col min="2" max="2" width="77.140625" bestFit="1" customWidth="1"/>
    <col min="3" max="3" width="10.28515625" style="34" bestFit="1" customWidth="1"/>
    <col min="4" max="153" width="6.7109375" customWidth="1"/>
    <col min="154" max="154" width="5.7109375" customWidth="1"/>
  </cols>
  <sheetData>
    <row r="1" spans="1:156" s="21" customFormat="1" ht="138.6" customHeight="1" x14ac:dyDescent="0.4">
      <c r="A1" s="41"/>
      <c r="B1" s="33" t="s">
        <v>1017</v>
      </c>
      <c r="C1" s="254" t="s">
        <v>1018</v>
      </c>
      <c r="D1" s="255" t="s">
        <v>1019</v>
      </c>
      <c r="E1" s="256" t="s">
        <v>1020</v>
      </c>
      <c r="F1" s="27" t="str">
        <f>'ENTRY_DO NOT EDIT '!T1</f>
        <v>Acorus americanus, Sweet-flag</v>
      </c>
      <c r="G1" s="27" t="str">
        <f>'ENTRY_DO NOT EDIT '!U1</f>
        <v>Alisma triviale, Northern water-plantain</v>
      </c>
      <c r="H1" s="27" t="str">
        <f>'ENTRY_DO NOT EDIT '!V1</f>
        <v>Bidens beckii (formerly Megalodonta), Water marigold</v>
      </c>
      <c r="I1" s="27" t="str">
        <f>'ENTRY_DO NOT EDIT '!W1</f>
        <v>Bolboschoenus fluviatilis, River bulrush</v>
      </c>
      <c r="J1" s="27" t="str">
        <f>'ENTRY_DO NOT EDIT '!X1</f>
        <v>Brasenia schreberi, Watershield</v>
      </c>
      <c r="K1" s="27" t="str">
        <f>'ENTRY_DO NOT EDIT '!Y1</f>
        <v>Calla palustris, Wild calla</v>
      </c>
      <c r="L1" s="27" t="str">
        <f>'ENTRY_DO NOT EDIT '!Z1</f>
        <v>Callitriche hermaphroditica, Autumnal water-starwort</v>
      </c>
      <c r="M1" s="27" t="str">
        <f>'ENTRY_DO NOT EDIT '!AA1</f>
        <v>Callitriche heterophylla, Large water-starwort</v>
      </c>
      <c r="N1" s="27" t="str">
        <f>'ENTRY_DO NOT EDIT '!AB1</f>
        <v>Callitriche palustris, Common water-starwort</v>
      </c>
      <c r="O1" s="27" t="str">
        <f>'ENTRY_DO NOT EDIT '!AC1</f>
        <v>Carex comosa, Bottle brush sedge</v>
      </c>
      <c r="P1" s="27" t="str">
        <f>'ENTRY_DO NOT EDIT '!AD1</f>
        <v>Catabrosa aquatica, Brook grass</v>
      </c>
      <c r="Q1" s="27" t="str">
        <f>'ENTRY_DO NOT EDIT '!AE1</f>
        <v>Ceratophyllum demersum, Coontail</v>
      </c>
      <c r="R1" s="27" t="str">
        <f>'ENTRY_DO NOT EDIT '!AF1</f>
        <v>Ceratophyllum echinatum, Spiny hornwort</v>
      </c>
      <c r="S1" s="27" t="str">
        <f>'ENTRY_DO NOT EDIT '!AG1</f>
        <v>Chara sp., Muskgrasses</v>
      </c>
      <c r="T1" s="27" t="str">
        <f>'ENTRY_DO NOT EDIT '!AH1</f>
        <v>Comarum palustre, Marsh cinquefoil</v>
      </c>
      <c r="U1" s="27" t="str">
        <f>'ENTRY_DO NOT EDIT '!AI1</f>
        <v>Decodon verticillatus, Swamp loosestrife</v>
      </c>
      <c r="V1" s="27" t="str">
        <f>'ENTRY_DO NOT EDIT '!AJ1</f>
        <v>Dulichium arundinaceum, Three-way sedge</v>
      </c>
      <c r="W1" s="27" t="str">
        <f>'ENTRY_DO NOT EDIT '!AK1</f>
        <v>Elatine minima, Waterwort</v>
      </c>
      <c r="X1" s="27" t="str">
        <f>'ENTRY_DO NOT EDIT '!AL1</f>
        <v>Elatine triandra, Greater waterwort</v>
      </c>
      <c r="Y1" s="27" t="str">
        <f>'ENTRY_DO NOT EDIT '!AM1</f>
        <v>Eleocharis acicularis, Needle spikerush</v>
      </c>
      <c r="Z1" s="27" t="str">
        <f>'ENTRY_DO NOT EDIT '!AN1</f>
        <v>Eleocharis erythropoda, Bald spikerush</v>
      </c>
      <c r="AA1" s="27" t="str">
        <f>'ENTRY_DO NOT EDIT '!AO1</f>
        <v>Eleocharis palustris, Creeping spikerush</v>
      </c>
      <c r="AB1" s="27" t="str">
        <f>'ENTRY_DO NOT EDIT '!AP1</f>
        <v>Eleocharis robbinsii, Robbins' spikerush</v>
      </c>
      <c r="AC1" s="27" t="str">
        <f>'ENTRY_DO NOT EDIT '!AQ1</f>
        <v>Elodea canadensis, Common waterweed</v>
      </c>
      <c r="AD1" s="27" t="str">
        <f>'ENTRY_DO NOT EDIT '!AR1</f>
        <v>Elodea nuttallii, Slender waterweed</v>
      </c>
      <c r="AE1" s="27" t="str">
        <f>'ENTRY_DO NOT EDIT '!AS1</f>
        <v>Equisetum fluviatile, Water horsetail</v>
      </c>
      <c r="AF1" s="27" t="str">
        <f>'ENTRY_DO NOT EDIT '!AT1</f>
        <v>Eriocaulon aquaticum, Pipewort</v>
      </c>
      <c r="AG1" s="27" t="str">
        <f>'ENTRY_DO NOT EDIT '!AU1</f>
        <v>Glyceria borealis, Northern manna grass</v>
      </c>
      <c r="AH1" s="27" t="str">
        <f>'ENTRY_DO NOT EDIT '!AV1</f>
        <v>Gratiola aurea, Golden hedge-hyssop</v>
      </c>
      <c r="AI1" s="27" t="str">
        <f>'ENTRY_DO NOT EDIT '!AW1</f>
        <v>Heteranthera dubia, Water star-grass</v>
      </c>
      <c r="AJ1" s="27" t="str">
        <f>'ENTRY_DO NOT EDIT '!AX1</f>
        <v>Iris versicolor, Northern blue flag</v>
      </c>
      <c r="AK1" s="27" t="str">
        <f>'ENTRY_DO NOT EDIT '!AY1</f>
        <v>Iris virginica, Southern blue flag</v>
      </c>
      <c r="AL1" s="27" t="str">
        <f>'ENTRY_DO NOT EDIT '!AZ1</f>
        <v>Isoetes echinospora, Spiny spored-quillwort</v>
      </c>
      <c r="AM1" s="27" t="str">
        <f>'ENTRY_DO NOT EDIT '!BA1</f>
        <v>Isoetes lacustris, Lake quillwort</v>
      </c>
      <c r="AN1" s="27" t="str">
        <f>'ENTRY_DO NOT EDIT '!BB1</f>
        <v>Isoetes sp., Quillwort</v>
      </c>
      <c r="AO1" s="27" t="str">
        <f>'ENTRY_DO NOT EDIT '!BC1</f>
        <v>Juncus pelocarpus f. submersus, Brown-fruited rush</v>
      </c>
      <c r="AP1" s="27" t="str">
        <f>'ENTRY_DO NOT EDIT '!BD1</f>
        <v>Juncus torreyi, Torrey's rush</v>
      </c>
      <c r="AQ1" s="27" t="str">
        <f>'ENTRY_DO NOT EDIT '!BE1</f>
        <v>Lemna minor, Small duckweed</v>
      </c>
      <c r="AR1" s="27" t="str">
        <f>'ENTRY_DO NOT EDIT '!BF1</f>
        <v>Lemna perpusilla, Least duckweed</v>
      </c>
      <c r="AS1" s="27" t="str">
        <f>'ENTRY_DO NOT EDIT '!BG1</f>
        <v>Lemna trisulca, Forked duckweed</v>
      </c>
      <c r="AT1" s="27" t="str">
        <f>'ENTRY_DO NOT EDIT '!BH1</f>
        <v>Littorella uniflora, Littorella</v>
      </c>
      <c r="AU1" s="27" t="str">
        <f>'ENTRY_DO NOT EDIT '!BI1</f>
        <v>Lobelia dortmanna, Water lobelia</v>
      </c>
      <c r="AV1" s="27" t="str">
        <f>'ENTRY_DO NOT EDIT '!BJ1</f>
        <v>Ludwigia palustris, Marsh purslane</v>
      </c>
      <c r="AW1" s="27" t="str">
        <f>'ENTRY_DO NOT EDIT '!BK1</f>
        <v>Lythrum salicaria, Purple loosestrife</v>
      </c>
      <c r="AX1" s="27" t="str">
        <f>'ENTRY_DO NOT EDIT '!BL1</f>
        <v>Myriophyllum alterniflorum, Alternate-flowered water-milfoil</v>
      </c>
      <c r="AY1" s="27" t="str">
        <f>'ENTRY_DO NOT EDIT '!BM1</f>
        <v>Myriophyllum farwellii, Farwell's water-milfoil</v>
      </c>
      <c r="AZ1" s="27" t="str">
        <f>'ENTRY_DO NOT EDIT '!BN1</f>
        <v>Myriophyllum heterophyllum, Various-leaved water-milfoil</v>
      </c>
      <c r="BA1" s="27" t="str">
        <f>'ENTRY_DO NOT EDIT '!BO1</f>
        <v>Myriophyllum sibiricum, Northern water-milfoil</v>
      </c>
      <c r="BB1" s="27" t="str">
        <f>'ENTRY_DO NOT EDIT '!BP1</f>
        <v>Myriophyllum tenellum, Dwarf water-milfoil</v>
      </c>
      <c r="BC1" s="27" t="str">
        <f>'ENTRY_DO NOT EDIT '!BQ1</f>
        <v>Myriophyllum verticillatum, Whorled water-milfoil</v>
      </c>
      <c r="BD1" s="27" t="str">
        <f>'ENTRY_DO NOT EDIT '!BR1</f>
        <v>Najas flexilis, Slender naiad</v>
      </c>
      <c r="BE1" s="27" t="str">
        <f>'ENTRY_DO NOT EDIT '!BS1</f>
        <v>Najas gracillima, Northern naiad</v>
      </c>
      <c r="BF1" s="27" t="str">
        <f>'ENTRY_DO NOT EDIT '!BT1</f>
        <v>Najas guadalupensis, Southern naiad</v>
      </c>
      <c r="BG1" s="27" t="str">
        <f>'ENTRY_DO NOT EDIT '!BU1</f>
        <v>Najas marina, Spiny naiad</v>
      </c>
      <c r="BH1" s="27" t="str">
        <f>'ENTRY_DO NOT EDIT '!BV1</f>
        <v>Nelumbo lutea, American lotus</v>
      </c>
      <c r="BI1" s="27" t="str">
        <f>'ENTRY_DO NOT EDIT '!BW1</f>
        <v>Nitella sp., Nitella</v>
      </c>
      <c r="BJ1" s="27" t="str">
        <f>'ENTRY_DO NOT EDIT '!BX1</f>
        <v>Nuphar advena, Yellow pond lily</v>
      </c>
      <c r="BK1" s="27" t="str">
        <f>'ENTRY_DO NOT EDIT '!BY1</f>
        <v>Nuphar microphylla, Small pond lily</v>
      </c>
      <c r="BL1" s="27" t="str">
        <f>'ENTRY_DO NOT EDIT '!BZ1</f>
        <v>Nuphar X rubrodisca, Intermediate pond lily</v>
      </c>
      <c r="BM1" s="27" t="str">
        <f>'ENTRY_DO NOT EDIT '!CA1</f>
        <v>Nuphar variegata, Spatterdock</v>
      </c>
      <c r="BN1" s="27" t="str">
        <f>'ENTRY_DO NOT EDIT '!CB1</f>
        <v>Nymphaea odorata, White water lily</v>
      </c>
      <c r="BO1" s="27" t="str">
        <f>'ENTRY_DO NOT EDIT '!CC1</f>
        <v>Phalaris arundinacea, Reed canary grass</v>
      </c>
      <c r="BP1" s="27" t="str">
        <f>'ENTRY_DO NOT EDIT '!CD1</f>
        <v>Phragmites australis, Common reed</v>
      </c>
      <c r="BQ1" s="27" t="str">
        <f>'ENTRY_DO NOT EDIT '!CE1</f>
        <v>Polygonum amphibium, Water smartweed</v>
      </c>
      <c r="BR1" s="27" t="str">
        <f>'ENTRY_DO NOT EDIT '!CF1</f>
        <v>Polygonum punctatum, Dotted smartweed</v>
      </c>
      <c r="BS1" s="27" t="str">
        <f>'ENTRY_DO NOT EDIT '!CG1</f>
        <v>Pontederia cordata, Pickerelweed</v>
      </c>
      <c r="BT1" s="27" t="str">
        <f>'ENTRY_DO NOT EDIT '!CH1</f>
        <v>Potamogeton alpinus, Alpine pondweed</v>
      </c>
      <c r="BU1" s="27" t="str">
        <f>'ENTRY_DO NOT EDIT '!CI1</f>
        <v>Potamogeton amplifolius, Large-leaf pondweed</v>
      </c>
      <c r="BV1" s="27" t="str">
        <f>'ENTRY_DO NOT EDIT '!CJ1</f>
        <v>Potamogeton bicupulatus, Snail-seed pondweed</v>
      </c>
      <c r="BW1" s="27" t="str">
        <f>'ENTRY_DO NOT EDIT '!CK1</f>
        <v>Potamogeton confervoides, Algal-leaved pondweed</v>
      </c>
      <c r="BX1" s="27" t="str">
        <f>'ENTRY_DO NOT EDIT '!CL1</f>
        <v>Potamogeton diversifolius, Water-thread pondweed</v>
      </c>
      <c r="BY1" s="27" t="str">
        <f>'ENTRY_DO NOT EDIT '!CM1</f>
        <v>Potamogeton epihydrus, Ribbon-leaf pondweed</v>
      </c>
      <c r="BZ1" s="27" t="str">
        <f>'ENTRY_DO NOT EDIT '!CN1</f>
        <v>Potamogeton foliosus, Leafy pondweed</v>
      </c>
      <c r="CA1" s="27" t="str">
        <f>'ENTRY_DO NOT EDIT '!CO1</f>
        <v>Potamogeton friesii, Fries' pondweed</v>
      </c>
      <c r="CB1" s="27" t="str">
        <f>'ENTRY_DO NOT EDIT '!CP1</f>
        <v>Potamogeton gramineus, Variable pondweed</v>
      </c>
      <c r="CC1" s="27" t="str">
        <f>'ENTRY_DO NOT EDIT '!CQ1</f>
        <v>Potamogeton hillii, Hill's pondweed</v>
      </c>
      <c r="CD1" s="27" t="str">
        <f>'ENTRY_DO NOT EDIT '!CR1</f>
        <v>Potamogeton illinoensis, Illinois pondweed</v>
      </c>
      <c r="CE1" s="27" t="str">
        <f>'ENTRY_DO NOT EDIT '!CS1</f>
        <v>Potamogeton natans, Floating-leaf pondweed</v>
      </c>
      <c r="CF1" s="27" t="str">
        <f>'ENTRY_DO NOT EDIT '!CT1</f>
        <v>Potamogeton nodosus, Long-leaf pondweed</v>
      </c>
      <c r="CG1" s="27" t="str">
        <f>'ENTRY_DO NOT EDIT '!CU1</f>
        <v>Potamogeton oakesianus, Oakes' pondweed</v>
      </c>
      <c r="CH1" s="27" t="str">
        <f>'ENTRY_DO NOT EDIT '!CV1</f>
        <v>Potamogeton obtusifolius, Blunt-leaf pondweed</v>
      </c>
      <c r="CI1" s="27" t="str">
        <f>'ENTRY_DO NOT EDIT '!CW1</f>
        <v>Potamogeton praelongus, White-stem pondweed</v>
      </c>
      <c r="CJ1" s="27" t="str">
        <f>'ENTRY_DO NOT EDIT '!CX1</f>
        <v>Potamogeton pulcher, Spotted pondweed</v>
      </c>
      <c r="CK1" s="27" t="str">
        <f>'ENTRY_DO NOT EDIT '!CY1</f>
        <v>Potamogeton pusillus, Small pondweed</v>
      </c>
      <c r="CL1" s="27" t="str">
        <f>'ENTRY_DO NOT EDIT '!CZ1</f>
        <v>Potamogeton richardsonii, Clasping-leaf pondweed</v>
      </c>
      <c r="CM1" s="27" t="str">
        <f>'ENTRY_DO NOT EDIT '!DA1</f>
        <v>Potamogeton robbinsii, Fern pondweed</v>
      </c>
      <c r="CN1" s="27" t="str">
        <f>'ENTRY_DO NOT EDIT '!DB1</f>
        <v>Potamogeton spirillus, Spiral-fruited pondweed</v>
      </c>
      <c r="CO1" s="27" t="str">
        <f>'ENTRY_DO NOT EDIT '!DC1</f>
        <v>Potamogeton strictifolius, Stiff pondweed</v>
      </c>
      <c r="CP1" s="27" t="str">
        <f>'ENTRY_DO NOT EDIT '!DD1</f>
        <v>Potamogeton vaseyi, Vasey's pondweed</v>
      </c>
      <c r="CQ1" s="27" t="str">
        <f>'ENTRY_DO NOT EDIT '!DE1</f>
        <v>Potamogeton zosteriformis, Flat-stem pondweed</v>
      </c>
      <c r="CR1" s="27" t="str">
        <f>'ENTRY_DO NOT EDIT '!DF1</f>
        <v>Ranunculus aquatilis, White water crowfoot</v>
      </c>
      <c r="CS1" s="27" t="str">
        <f>'ENTRY_DO NOT EDIT '!DG1</f>
        <v>Ranunculus flabellaris, Yellow water crowfoot</v>
      </c>
      <c r="CT1" s="27" t="str">
        <f>'ENTRY_DO NOT EDIT '!DH1</f>
        <v>Ranunculus flammula, Creeping spearwort</v>
      </c>
      <c r="CU1" s="27" t="str">
        <f>'ENTRY_DO NOT EDIT '!DI1</f>
        <v>Ruppia cirrhosa, Ditch grass</v>
      </c>
      <c r="CV1" s="27" t="str">
        <f>'ENTRY_DO NOT EDIT '!DJ1</f>
        <v>Sagittaria brevirostra, Midwestern arrowhead</v>
      </c>
      <c r="CW1" s="27" t="str">
        <f>'ENTRY_DO NOT EDIT '!DK1</f>
        <v>Sagittaria cristata, Crested arrowhead</v>
      </c>
      <c r="CX1" s="27" t="str">
        <f>'ENTRY_DO NOT EDIT '!DL1</f>
        <v>Sagittaria cuneata, Arum-leaved arrowhead</v>
      </c>
      <c r="CY1" s="27" t="str">
        <f>'ENTRY_DO NOT EDIT '!DM1</f>
        <v>Sagittaria graminea, Grass-leaved arrowhead</v>
      </c>
      <c r="CZ1" s="27" t="str">
        <f>'ENTRY_DO NOT EDIT '!DN1</f>
        <v>Sagittaria latifolia, Common arrowhead</v>
      </c>
      <c r="DA1" s="27" t="str">
        <f>'ENTRY_DO NOT EDIT '!DO1</f>
        <v>Sagittaria rigida, Sessile-fruited arrowhead</v>
      </c>
      <c r="DB1" s="27" t="str">
        <f>'ENTRY_DO NOT EDIT '!DP1</f>
        <v>Sagittaria sp., Arrowhead</v>
      </c>
      <c r="DC1" s="27" t="str">
        <f>'ENTRY_DO NOT EDIT '!DQ1</f>
        <v>Schoenoplectus acutus, Hardstem bulrush</v>
      </c>
      <c r="DD1" s="27" t="str">
        <f>'ENTRY_DO NOT EDIT '!DR1</f>
        <v>Schoenoplectus heterochaetus, Slender bulrush</v>
      </c>
      <c r="DE1" s="27" t="str">
        <f>'ENTRY_DO NOT EDIT '!DS1</f>
        <v>Schoenoplectus pungens, Three-square bulrush</v>
      </c>
      <c r="DF1" s="27" t="str">
        <f>'ENTRY_DO NOT EDIT '!DT1</f>
        <v>Schoenoplectus subterminalis, Water bulrush</v>
      </c>
      <c r="DG1" s="27" t="str">
        <f>'ENTRY_DO NOT EDIT '!DU1</f>
        <v>Schoenoplectus tabernaemontani, Softstem bulrush</v>
      </c>
      <c r="DH1" s="27" t="str">
        <f>'ENTRY_DO NOT EDIT '!DV1</f>
        <v>Sparganium americanum, American bur-reed</v>
      </c>
      <c r="DI1" s="27" t="str">
        <f>'ENTRY_DO NOT EDIT '!DW1</f>
        <v>Sparganium androcladum, Branched bur-reed</v>
      </c>
      <c r="DJ1" s="27" t="str">
        <f>'ENTRY_DO NOT EDIT '!DX1</f>
        <v>Sparganium angustifolium, Narrow-leaved bur-reed</v>
      </c>
      <c r="DK1" s="27" t="str">
        <f>'ENTRY_DO NOT EDIT '!DY1</f>
        <v>Sparganium emersum, Short-stemmed bur-reed</v>
      </c>
      <c r="DL1" s="27" t="str">
        <f>'ENTRY_DO NOT EDIT '!DZ1</f>
        <v>Sparganium eurycarpum, Common bur-reed</v>
      </c>
      <c r="DM1" s="27" t="str">
        <f>'ENTRY_DO NOT EDIT '!EA1</f>
        <v>Sparganium fluctuans, Floating-leaf bur-reed</v>
      </c>
      <c r="DN1" s="27" t="str">
        <f>'ENTRY_DO NOT EDIT '!EB1</f>
        <v>Sparganium natans, Small bur-reed</v>
      </c>
      <c r="DO1" s="27" t="str">
        <f>'ENTRY_DO NOT EDIT '!EC1</f>
        <v>Sparganium sp., Bur-reed</v>
      </c>
      <c r="DP1" s="27" t="str">
        <f>'ENTRY_DO NOT EDIT '!ED1</f>
        <v>Spirodela polyrhiza, Large duckweed</v>
      </c>
      <c r="DQ1" s="27" t="str">
        <f>'ENTRY_DO NOT EDIT '!EE1</f>
        <v>Stuckenia filiformis, Fine-leaved pondweed</v>
      </c>
      <c r="DR1" s="27" t="str">
        <f>'ENTRY_DO NOT EDIT '!EF1</f>
        <v>Stuckenia pectinata, Sago pondweed</v>
      </c>
      <c r="DS1" s="27" t="str">
        <f>'ENTRY_DO NOT EDIT '!EG1</f>
        <v>Stuckenia vaginata, Sheathed pondweed</v>
      </c>
      <c r="DT1" s="27" t="str">
        <f>'ENTRY_DO NOT EDIT '!EH1</f>
        <v>Typha angustifolia, Narrow-leaved cattail</v>
      </c>
      <c r="DU1" s="27" t="str">
        <f>'ENTRY_DO NOT EDIT '!EI1</f>
        <v>Typha latifolia, Broad-leaved cattail</v>
      </c>
      <c r="DV1" s="27" t="str">
        <f>'ENTRY_DO NOT EDIT '!EJ1</f>
        <v>Typha sp., Cattail</v>
      </c>
      <c r="DW1" s="27" t="str">
        <f>'ENTRY_DO NOT EDIT '!EK1</f>
        <v>Utricularia cornuta, Horned bladderwort</v>
      </c>
      <c r="DX1" s="27" t="str">
        <f>'ENTRY_DO NOT EDIT '!EL1</f>
        <v>Utricularia geminiscapa, Twin-stemmed bladderwort</v>
      </c>
      <c r="DY1" s="27" t="str">
        <f>'ENTRY_DO NOT EDIT '!EM1</f>
        <v>Utricularia gibba, Creeping bladderwort</v>
      </c>
      <c r="DZ1" s="27" t="str">
        <f>'ENTRY_DO NOT EDIT '!EN1</f>
        <v>Utricularia intermedia, Flat-leaf bladderwort</v>
      </c>
      <c r="EA1" s="27" t="str">
        <f>'ENTRY_DO NOT EDIT '!EO1</f>
        <v>Utricularia minor, Small bladderwort</v>
      </c>
      <c r="EB1" s="27" t="str">
        <f>'ENTRY_DO NOT EDIT '!EP1</f>
        <v>Utricularia purpurea, Large purple bladderwort</v>
      </c>
      <c r="EC1" s="27" t="str">
        <f>'ENTRY_DO NOT EDIT '!EQ1</f>
        <v>Utricularia resupinata, Small purple bladderwort</v>
      </c>
      <c r="ED1" s="27" t="str">
        <f>'ENTRY_DO NOT EDIT '!ER1</f>
        <v>Utricularia vulgaris, Common bladderwort</v>
      </c>
      <c r="EE1" s="27" t="str">
        <f>'ENTRY_DO NOT EDIT '!ES1</f>
        <v>Vallisneria americana, Wild celery</v>
      </c>
      <c r="EF1" s="27" t="str">
        <f>'ENTRY_DO NOT EDIT '!ET1</f>
        <v>Wolffia borealis, Northern watermeal</v>
      </c>
      <c r="EG1" s="27" t="str">
        <f>'ENTRY_DO NOT EDIT '!EU1</f>
        <v>Wolffia columbiana, Common watermeal</v>
      </c>
      <c r="EH1" s="27" t="str">
        <f>'ENTRY_DO NOT EDIT '!EV1</f>
        <v>Zannichellia palustris, Horned pondweed</v>
      </c>
      <c r="EI1" s="27" t="str">
        <f>'ENTRY_DO NOT EDIT '!EW1</f>
        <v>Zizania aquatica, Southern wild rice</v>
      </c>
      <c r="EJ1" s="27" t="str">
        <f>'ENTRY_DO NOT EDIT '!EX1</f>
        <v>Zizania palustris, Northern wild rice</v>
      </c>
      <c r="EK1" s="27" t="str">
        <f>'ENTRY_DO NOT EDIT '!EY1</f>
        <v>Zizania sp., Wild rice</v>
      </c>
      <c r="EL1" s="27" t="str">
        <f>'ENTRY_DO NOT EDIT '!EZ1</f>
        <v>Aquatic moss</v>
      </c>
      <c r="EM1" s="27" t="str">
        <f>'ENTRY_DO NOT EDIT '!FA1</f>
        <v>Freshwater sponge</v>
      </c>
      <c r="EN1" s="27" t="str">
        <f>'ENTRY_DO NOT EDIT '!FB1</f>
        <v>Filamentous algae</v>
      </c>
      <c r="EO1" s="27" t="str">
        <f>'ENTRY_DO NOT EDIT '!FC1</f>
        <v>Riccia fluitans, Slender riccia</v>
      </c>
      <c r="EP1" s="27" t="str">
        <f>'ENTRY_DO NOT EDIT '!FD1</f>
        <v xml:space="preserve">Ricciocarpus natans, Purple-fringed riccia </v>
      </c>
      <c r="EQ1" s="27" t="str">
        <f>'ENTRY_DO NOT EDIT '!FE1</f>
        <v>sp1</v>
      </c>
      <c r="ER1" s="27" t="str">
        <f>'ENTRY_DO NOT EDIT '!FF1</f>
        <v>sp2</v>
      </c>
      <c r="ES1" s="27" t="str">
        <f>'ENTRY_DO NOT EDIT '!FG1</f>
        <v>sp3</v>
      </c>
      <c r="ET1" s="27" t="str">
        <f>'ENTRY_DO NOT EDIT '!FH1</f>
        <v>sp4</v>
      </c>
      <c r="EU1" s="27" t="str">
        <f>'ENTRY_DO NOT EDIT '!FI1</f>
        <v>sp5</v>
      </c>
      <c r="EV1" s="27" t="str">
        <f>'ENTRY_DO NOT EDIT '!FJ1</f>
        <v>sp6</v>
      </c>
      <c r="EW1" s="27" t="str">
        <f>'ENTRY_DO NOT EDIT '!FK1</f>
        <v>sp7</v>
      </c>
      <c r="EX1" s="27" t="str">
        <f>'ENTRY_DO NOT EDIT '!FL1</f>
        <v>sp8</v>
      </c>
      <c r="EY1" s="27" t="str">
        <f>'ENTRY_DO NOT EDIT '!FM1</f>
        <v>sp9</v>
      </c>
      <c r="EZ1" s="27"/>
    </row>
    <row r="2" spans="1:156" s="21" customFormat="1" ht="12.75" customHeight="1" x14ac:dyDescent="0.2">
      <c r="A2" s="1" t="s">
        <v>995</v>
      </c>
      <c r="B2" s="211" t="str">
        <f>IF('ENTRY_DO NOT EDIT '!I2="","",'ENTRY_DO NOT EDIT '!I2)</f>
        <v>Little Lake Butte des Morts</v>
      </c>
      <c r="C2" s="32"/>
      <c r="D2" s="30"/>
      <c r="E2" s="13"/>
      <c r="F2" s="40"/>
      <c r="G2" s="40"/>
      <c r="H2" s="40"/>
      <c r="I2" s="40"/>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40"/>
      <c r="EM2" s="27"/>
      <c r="EN2" s="27"/>
      <c r="EO2" s="27"/>
      <c r="EP2" s="27"/>
      <c r="EQ2" s="27"/>
      <c r="ER2" s="27"/>
      <c r="ES2" s="27"/>
      <c r="ET2" s="27"/>
      <c r="EU2" s="27"/>
      <c r="EV2" s="27"/>
      <c r="EW2" s="27"/>
      <c r="EX2" s="27"/>
      <c r="EY2" s="27"/>
    </row>
    <row r="3" spans="1:156" s="21" customFormat="1" ht="12.75" customHeight="1" x14ac:dyDescent="0.2">
      <c r="A3" s="1" t="s">
        <v>259</v>
      </c>
      <c r="B3" s="211" t="str">
        <f>IF('ENTRY_DO NOT EDIT '!I3="","",'ENTRY_DO NOT EDIT '!I3)</f>
        <v>Winnebago</v>
      </c>
      <c r="C3" s="32"/>
      <c r="D3" s="30"/>
      <c r="E3" s="13"/>
      <c r="F3" s="40"/>
      <c r="G3" s="40"/>
      <c r="H3" s="40"/>
      <c r="I3" s="40"/>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40"/>
      <c r="EM3" s="27"/>
      <c r="EN3" s="27"/>
      <c r="EO3" s="27"/>
      <c r="EP3" s="27"/>
      <c r="EQ3" s="27"/>
      <c r="ER3" s="27"/>
      <c r="ES3" s="27"/>
      <c r="ET3" s="27"/>
      <c r="EU3" s="27"/>
      <c r="EV3" s="27"/>
      <c r="EW3" s="27"/>
      <c r="EX3" s="27"/>
      <c r="EY3" s="27"/>
    </row>
    <row r="4" spans="1:156" s="21" customFormat="1" ht="12.75" customHeight="1" x14ac:dyDescent="0.2">
      <c r="A4" s="1" t="s">
        <v>262</v>
      </c>
      <c r="B4" s="211">
        <f>IF('ENTRY_DO NOT EDIT '!I4="","",'ENTRY_DO NOT EDIT '!I4)</f>
        <v>129800</v>
      </c>
      <c r="C4" s="32"/>
      <c r="D4" s="30"/>
      <c r="E4" s="13"/>
      <c r="F4" s="40"/>
      <c r="G4" s="40"/>
      <c r="H4" s="40"/>
      <c r="I4" s="40"/>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40"/>
      <c r="EM4" s="27"/>
      <c r="EN4" s="27"/>
      <c r="EO4" s="27"/>
      <c r="EP4" s="27"/>
      <c r="EQ4" s="27"/>
      <c r="ER4" s="27"/>
      <c r="ES4" s="27"/>
      <c r="ET4" s="27"/>
      <c r="EU4" s="27"/>
      <c r="EV4" s="27"/>
      <c r="EW4" s="27"/>
      <c r="EX4" s="27"/>
      <c r="EY4" s="27"/>
    </row>
    <row r="5" spans="1:156" s="21" customFormat="1" ht="12.75" customHeight="1" x14ac:dyDescent="0.2">
      <c r="A5" s="1" t="s">
        <v>1021</v>
      </c>
      <c r="B5" s="257" t="str">
        <f>IF('ENTRY_DO NOT EDIT '!I5="","",'ENTRY_DO NOT EDIT '!I5)</f>
        <v>7/22/24, 7/24/24, 7/25/24, &amp; 7/26/24</v>
      </c>
      <c r="C5" s="32"/>
      <c r="D5" s="30"/>
      <c r="E5" s="13"/>
      <c r="F5" s="40"/>
      <c r="G5" s="40"/>
      <c r="H5" s="40"/>
      <c r="I5" s="40"/>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40"/>
      <c r="EM5" s="27"/>
      <c r="EN5" s="27"/>
      <c r="EO5" s="27"/>
      <c r="EP5" s="27"/>
      <c r="EQ5" s="27"/>
      <c r="ER5" s="27"/>
      <c r="ES5" s="27"/>
      <c r="ET5" s="27"/>
      <c r="EU5" s="27"/>
      <c r="EV5" s="27"/>
      <c r="EW5" s="27"/>
      <c r="EX5" s="27"/>
      <c r="EY5" s="27"/>
    </row>
    <row r="6" spans="1:156" s="21" customFormat="1" ht="15" customHeight="1" x14ac:dyDescent="0.25">
      <c r="B6" s="20" t="s">
        <v>1022</v>
      </c>
      <c r="C6" s="32"/>
      <c r="D6" s="30"/>
      <c r="E6" s="13"/>
      <c r="F6" s="30"/>
      <c r="G6" s="30"/>
      <c r="H6" s="30"/>
      <c r="I6" s="30"/>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7"/>
      <c r="BO6" s="13"/>
      <c r="BP6" s="7"/>
      <c r="BQ6" s="13"/>
      <c r="BR6" s="13"/>
      <c r="BS6" s="13"/>
      <c r="BT6" s="7"/>
      <c r="BU6" s="13"/>
      <c r="BV6" s="13"/>
      <c r="BW6" s="13"/>
      <c r="BX6" s="13"/>
      <c r="BY6" s="13"/>
      <c r="BZ6" s="13"/>
      <c r="CA6" s="13"/>
      <c r="CB6" s="13"/>
      <c r="CC6" s="13"/>
      <c r="CD6" s="13"/>
      <c r="CE6" s="13"/>
      <c r="CF6" s="13"/>
      <c r="CG6" s="13"/>
      <c r="CH6" s="13"/>
      <c r="CI6" s="13"/>
      <c r="CJ6" s="13"/>
      <c r="CK6" s="13"/>
      <c r="CL6" s="7"/>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30"/>
      <c r="EM6" s="13"/>
      <c r="EN6" s="13"/>
      <c r="EO6" s="13"/>
      <c r="EP6" s="13"/>
      <c r="EQ6" s="29"/>
      <c r="ER6" s="29"/>
      <c r="ES6" s="29"/>
      <c r="ET6" s="29"/>
      <c r="EU6" s="29"/>
      <c r="EV6" s="29"/>
      <c r="EW6" s="29"/>
      <c r="EX6" s="29"/>
      <c r="EY6" s="29"/>
    </row>
    <row r="7" spans="1:156" s="37" customFormat="1" ht="12.75" customHeight="1" x14ac:dyDescent="0.2">
      <c r="B7" s="37" t="s">
        <v>1023</v>
      </c>
      <c r="C7" s="36"/>
      <c r="D7" s="38">
        <f>IF(D11="","",(D11/$C$18)*100)</f>
        <v>38.904899135446684</v>
      </c>
      <c r="E7" s="39">
        <f>IF(E11="","",(E11/$C$18)*100)</f>
        <v>11.527377521613833</v>
      </c>
      <c r="F7" s="39" t="str">
        <f t="shared" ref="F7:BQ7" si="0">IF(F11="","",(F11/$C$18)*100)</f>
        <v/>
      </c>
      <c r="G7" s="39" t="str">
        <f t="shared" si="0"/>
        <v/>
      </c>
      <c r="H7" s="39" t="str">
        <f t="shared" si="0"/>
        <v/>
      </c>
      <c r="I7" s="39" t="str">
        <f t="shared" si="0"/>
        <v/>
      </c>
      <c r="J7" s="39" t="str">
        <f t="shared" si="0"/>
        <v/>
      </c>
      <c r="K7" s="39" t="str">
        <f t="shared" si="0"/>
        <v/>
      </c>
      <c r="L7" s="39" t="str">
        <f t="shared" si="0"/>
        <v/>
      </c>
      <c r="M7" s="39" t="str">
        <f t="shared" si="0"/>
        <v/>
      </c>
      <c r="N7" s="39" t="str">
        <f t="shared" si="0"/>
        <v/>
      </c>
      <c r="O7" s="39" t="str">
        <f t="shared" si="0"/>
        <v/>
      </c>
      <c r="P7" s="39" t="str">
        <f t="shared" si="0"/>
        <v/>
      </c>
      <c r="Q7" s="39">
        <f t="shared" si="0"/>
        <v>80.979827089337178</v>
      </c>
      <c r="R7" s="39" t="str">
        <f t="shared" si="0"/>
        <v/>
      </c>
      <c r="S7" s="39" t="str">
        <f t="shared" si="0"/>
        <v/>
      </c>
      <c r="T7" s="39" t="str">
        <f t="shared" si="0"/>
        <v/>
      </c>
      <c r="U7" s="39" t="str">
        <f t="shared" si="0"/>
        <v/>
      </c>
      <c r="V7" s="39" t="str">
        <f t="shared" si="0"/>
        <v/>
      </c>
      <c r="W7" s="39" t="str">
        <f t="shared" si="0"/>
        <v/>
      </c>
      <c r="X7" s="39" t="str">
        <f t="shared" si="0"/>
        <v/>
      </c>
      <c r="Y7" s="39" t="str">
        <f t="shared" si="0"/>
        <v/>
      </c>
      <c r="Z7" s="39" t="str">
        <f t="shared" si="0"/>
        <v/>
      </c>
      <c r="AA7" s="39" t="str">
        <f t="shared" si="0"/>
        <v/>
      </c>
      <c r="AB7" s="39" t="str">
        <f t="shared" si="0"/>
        <v/>
      </c>
      <c r="AC7" s="39">
        <f t="shared" si="0"/>
        <v>75.792507204610942</v>
      </c>
      <c r="AD7" s="39" t="str">
        <f t="shared" si="0"/>
        <v/>
      </c>
      <c r="AE7" s="39" t="str">
        <f t="shared" si="0"/>
        <v/>
      </c>
      <c r="AF7" s="39" t="str">
        <f t="shared" si="0"/>
        <v/>
      </c>
      <c r="AG7" s="39" t="str">
        <f t="shared" si="0"/>
        <v/>
      </c>
      <c r="AH7" s="39" t="str">
        <f t="shared" si="0"/>
        <v/>
      </c>
      <c r="AI7" s="39">
        <f t="shared" si="0"/>
        <v>37.175792507204612</v>
      </c>
      <c r="AJ7" s="39" t="str">
        <f t="shared" si="0"/>
        <v/>
      </c>
      <c r="AK7" s="39" t="str">
        <f t="shared" si="0"/>
        <v/>
      </c>
      <c r="AL7" s="39" t="str">
        <f t="shared" si="0"/>
        <v/>
      </c>
      <c r="AM7" s="39" t="str">
        <f t="shared" si="0"/>
        <v/>
      </c>
      <c r="AN7" s="39" t="str">
        <f t="shared" si="0"/>
        <v/>
      </c>
      <c r="AO7" s="39" t="str">
        <f t="shared" si="0"/>
        <v/>
      </c>
      <c r="AP7" s="39" t="str">
        <f t="shared" si="0"/>
        <v/>
      </c>
      <c r="AQ7" s="39">
        <f t="shared" si="0"/>
        <v>9.5100864553314128</v>
      </c>
      <c r="AR7" s="39" t="str">
        <f t="shared" si="0"/>
        <v/>
      </c>
      <c r="AS7" s="39" t="str">
        <f t="shared" si="0"/>
        <v/>
      </c>
      <c r="AT7" s="39" t="str">
        <f t="shared" si="0"/>
        <v/>
      </c>
      <c r="AU7" s="39" t="str">
        <f t="shared" si="0"/>
        <v/>
      </c>
      <c r="AV7" s="39" t="str">
        <f t="shared" si="0"/>
        <v/>
      </c>
      <c r="AW7" s="39" t="str">
        <f t="shared" si="0"/>
        <v/>
      </c>
      <c r="AX7" s="39" t="str">
        <f t="shared" si="0"/>
        <v/>
      </c>
      <c r="AY7" s="39" t="str">
        <f t="shared" si="0"/>
        <v/>
      </c>
      <c r="AZ7" s="39" t="str">
        <f t="shared" si="0"/>
        <v/>
      </c>
      <c r="BA7" s="39">
        <f t="shared" si="0"/>
        <v>0.57636887608069165</v>
      </c>
      <c r="BB7" s="39" t="str">
        <f t="shared" si="0"/>
        <v/>
      </c>
      <c r="BC7" s="39" t="str">
        <f t="shared" si="0"/>
        <v/>
      </c>
      <c r="BD7" s="39">
        <f t="shared" si="0"/>
        <v>2.0172910662824206</v>
      </c>
      <c r="BE7" s="39" t="str">
        <f t="shared" si="0"/>
        <v/>
      </c>
      <c r="BF7" s="39" t="str">
        <f t="shared" si="0"/>
        <v/>
      </c>
      <c r="BG7" s="39" t="str">
        <f t="shared" si="0"/>
        <v/>
      </c>
      <c r="BH7" s="39" t="str">
        <f t="shared" si="0"/>
        <v/>
      </c>
      <c r="BI7" s="39" t="str">
        <f t="shared" si="0"/>
        <v/>
      </c>
      <c r="BJ7" s="39" t="str">
        <f t="shared" si="0"/>
        <v/>
      </c>
      <c r="BK7" s="39" t="str">
        <f t="shared" si="0"/>
        <v/>
      </c>
      <c r="BL7" s="39" t="str">
        <f t="shared" si="0"/>
        <v/>
      </c>
      <c r="BM7" s="39" t="str">
        <f t="shared" si="0"/>
        <v/>
      </c>
      <c r="BN7" s="39">
        <f t="shared" si="0"/>
        <v>0.86455331412103753</v>
      </c>
      <c r="BO7" s="39" t="str">
        <f t="shared" si="0"/>
        <v/>
      </c>
      <c r="BP7" s="39" t="str">
        <f t="shared" si="0"/>
        <v/>
      </c>
      <c r="BQ7" s="39" t="str">
        <f t="shared" si="0"/>
        <v/>
      </c>
      <c r="BR7" s="39" t="str">
        <f t="shared" ref="BR7:EC7" si="1">IF(BR11="","",(BR11/$C$18)*100)</f>
        <v/>
      </c>
      <c r="BS7" s="39" t="str">
        <f t="shared" si="1"/>
        <v/>
      </c>
      <c r="BT7" s="39" t="str">
        <f t="shared" si="1"/>
        <v/>
      </c>
      <c r="BU7" s="39" t="str">
        <f t="shared" si="1"/>
        <v/>
      </c>
      <c r="BV7" s="39" t="str">
        <f t="shared" si="1"/>
        <v/>
      </c>
      <c r="BW7" s="39" t="str">
        <f t="shared" si="1"/>
        <v/>
      </c>
      <c r="BX7" s="39" t="str">
        <f t="shared" si="1"/>
        <v/>
      </c>
      <c r="BY7" s="39" t="str">
        <f t="shared" si="1"/>
        <v/>
      </c>
      <c r="BZ7" s="39">
        <f t="shared" si="1"/>
        <v>0.86455331412103753</v>
      </c>
      <c r="CA7" s="39">
        <f t="shared" si="1"/>
        <v>3.4582132564841501</v>
      </c>
      <c r="CB7" s="39" t="str">
        <f t="shared" si="1"/>
        <v/>
      </c>
      <c r="CC7" s="39" t="str">
        <f t="shared" si="1"/>
        <v/>
      </c>
      <c r="CD7" s="39" t="str">
        <f t="shared" si="1"/>
        <v/>
      </c>
      <c r="CE7" s="39" t="str">
        <f t="shared" si="1"/>
        <v/>
      </c>
      <c r="CF7" s="39" t="str">
        <f t="shared" si="1"/>
        <v/>
      </c>
      <c r="CG7" s="39" t="str">
        <f t="shared" si="1"/>
        <v/>
      </c>
      <c r="CH7" s="39" t="str">
        <f t="shared" si="1"/>
        <v/>
      </c>
      <c r="CI7" s="39">
        <f t="shared" si="1"/>
        <v>0.57636887608069165</v>
      </c>
      <c r="CJ7" s="39" t="str">
        <f t="shared" si="1"/>
        <v/>
      </c>
      <c r="CK7" s="39" t="str">
        <f t="shared" si="1"/>
        <v/>
      </c>
      <c r="CL7" s="39" t="str">
        <f t="shared" si="1"/>
        <v/>
      </c>
      <c r="CM7" s="39" t="str">
        <f t="shared" si="1"/>
        <v/>
      </c>
      <c r="CN7" s="39" t="str">
        <f t="shared" si="1"/>
        <v/>
      </c>
      <c r="CO7" s="39" t="str">
        <f t="shared" si="1"/>
        <v/>
      </c>
      <c r="CP7" s="39" t="str">
        <f t="shared" si="1"/>
        <v/>
      </c>
      <c r="CQ7" s="39">
        <f t="shared" si="1"/>
        <v>4.0345821325648412</v>
      </c>
      <c r="CR7" s="39" t="str">
        <f t="shared" si="1"/>
        <v/>
      </c>
      <c r="CS7" s="39" t="str">
        <f t="shared" si="1"/>
        <v/>
      </c>
      <c r="CT7" s="39" t="str">
        <f t="shared" si="1"/>
        <v/>
      </c>
      <c r="CU7" s="39" t="str">
        <f t="shared" si="1"/>
        <v/>
      </c>
      <c r="CV7" s="39" t="str">
        <f t="shared" si="1"/>
        <v/>
      </c>
      <c r="CW7" s="39" t="str">
        <f t="shared" si="1"/>
        <v/>
      </c>
      <c r="CX7" s="39" t="str">
        <f t="shared" si="1"/>
        <v/>
      </c>
      <c r="CY7" s="39" t="str">
        <f t="shared" si="1"/>
        <v/>
      </c>
      <c r="CZ7" s="39" t="str">
        <f t="shared" si="1"/>
        <v/>
      </c>
      <c r="DA7" s="39" t="str">
        <f t="shared" si="1"/>
        <v/>
      </c>
      <c r="DB7" s="39" t="str">
        <f t="shared" si="1"/>
        <v/>
      </c>
      <c r="DC7" s="39" t="str">
        <f t="shared" si="1"/>
        <v/>
      </c>
      <c r="DD7" s="39" t="str">
        <f t="shared" si="1"/>
        <v/>
      </c>
      <c r="DE7" s="39" t="str">
        <f t="shared" si="1"/>
        <v/>
      </c>
      <c r="DF7" s="39" t="str">
        <f t="shared" si="1"/>
        <v/>
      </c>
      <c r="DG7" s="39" t="str">
        <f t="shared" si="1"/>
        <v/>
      </c>
      <c r="DH7" s="39" t="str">
        <f t="shared" si="1"/>
        <v/>
      </c>
      <c r="DI7" s="39" t="str">
        <f t="shared" si="1"/>
        <v/>
      </c>
      <c r="DJ7" s="39" t="str">
        <f t="shared" si="1"/>
        <v/>
      </c>
      <c r="DK7" s="39" t="str">
        <f t="shared" si="1"/>
        <v/>
      </c>
      <c r="DL7" s="39" t="str">
        <f t="shared" si="1"/>
        <v/>
      </c>
      <c r="DM7" s="39" t="str">
        <f t="shared" si="1"/>
        <v/>
      </c>
      <c r="DN7" s="39" t="str">
        <f t="shared" si="1"/>
        <v/>
      </c>
      <c r="DO7" s="39" t="str">
        <f t="shared" si="1"/>
        <v/>
      </c>
      <c r="DP7" s="39">
        <f t="shared" si="1"/>
        <v>5.4755043227665707</v>
      </c>
      <c r="DQ7" s="39" t="str">
        <f t="shared" si="1"/>
        <v/>
      </c>
      <c r="DR7" s="39">
        <f t="shared" si="1"/>
        <v>5.4755043227665707</v>
      </c>
      <c r="DS7" s="39" t="str">
        <f t="shared" si="1"/>
        <v/>
      </c>
      <c r="DT7" s="39" t="str">
        <f t="shared" si="1"/>
        <v/>
      </c>
      <c r="DU7" s="39" t="str">
        <f t="shared" si="1"/>
        <v/>
      </c>
      <c r="DV7" s="39" t="str">
        <f t="shared" si="1"/>
        <v/>
      </c>
      <c r="DW7" s="39" t="str">
        <f t="shared" si="1"/>
        <v/>
      </c>
      <c r="DX7" s="39" t="str">
        <f t="shared" si="1"/>
        <v/>
      </c>
      <c r="DY7" s="39" t="str">
        <f t="shared" si="1"/>
        <v/>
      </c>
      <c r="DZ7" s="39" t="str">
        <f t="shared" si="1"/>
        <v/>
      </c>
      <c r="EA7" s="39" t="str">
        <f t="shared" si="1"/>
        <v/>
      </c>
      <c r="EB7" s="39" t="str">
        <f t="shared" si="1"/>
        <v/>
      </c>
      <c r="EC7" s="39" t="str">
        <f t="shared" si="1"/>
        <v/>
      </c>
      <c r="ED7" s="39" t="str">
        <f t="shared" ref="ED7:EY7" si="2">IF(ED11="","",(ED11/$C$18)*100)</f>
        <v/>
      </c>
      <c r="EE7" s="39">
        <f t="shared" si="2"/>
        <v>22.478386167146976</v>
      </c>
      <c r="EF7" s="39" t="str">
        <f t="shared" si="2"/>
        <v/>
      </c>
      <c r="EG7" s="39">
        <f t="shared" si="2"/>
        <v>7.2046109510086458</v>
      </c>
      <c r="EH7" s="39" t="str">
        <f t="shared" si="2"/>
        <v/>
      </c>
      <c r="EI7" s="39" t="str">
        <f t="shared" si="2"/>
        <v/>
      </c>
      <c r="EJ7" s="39" t="str">
        <f t="shared" si="2"/>
        <v/>
      </c>
      <c r="EK7" s="39" t="str">
        <f t="shared" si="2"/>
        <v/>
      </c>
      <c r="EL7" s="39">
        <f t="shared" si="2"/>
        <v>0.28818443804034583</v>
      </c>
      <c r="EM7" s="39" t="str">
        <f t="shared" si="2"/>
        <v/>
      </c>
      <c r="EN7" s="39">
        <f t="shared" si="2"/>
        <v>33.429394812680115</v>
      </c>
      <c r="EO7" s="39" t="str">
        <f t="shared" si="2"/>
        <v/>
      </c>
      <c r="EP7" s="39" t="str">
        <f t="shared" si="2"/>
        <v/>
      </c>
      <c r="EQ7" s="39" t="str">
        <f t="shared" si="2"/>
        <v/>
      </c>
      <c r="ER7" s="39" t="str">
        <f t="shared" si="2"/>
        <v/>
      </c>
      <c r="ES7" s="39" t="str">
        <f t="shared" si="2"/>
        <v/>
      </c>
      <c r="ET7" s="39" t="str">
        <f t="shared" si="2"/>
        <v/>
      </c>
      <c r="EU7" s="39" t="str">
        <f t="shared" si="2"/>
        <v/>
      </c>
      <c r="EV7" s="39" t="str">
        <f t="shared" si="2"/>
        <v/>
      </c>
      <c r="EW7" s="39" t="str">
        <f t="shared" si="2"/>
        <v/>
      </c>
      <c r="EX7" s="39" t="str">
        <f t="shared" si="2"/>
        <v/>
      </c>
      <c r="EY7" s="39" t="str">
        <f t="shared" si="2"/>
        <v/>
      </c>
    </row>
    <row r="8" spans="1:156" s="37" customFormat="1" ht="11.25" customHeight="1" x14ac:dyDescent="0.2">
      <c r="B8" s="37" t="s">
        <v>1024</v>
      </c>
      <c r="C8" s="36"/>
      <c r="D8" s="38">
        <f>IF(D11="","",(D11/$C$19)*100)</f>
        <v>21.327014218009481</v>
      </c>
      <c r="E8" s="39">
        <f>IF(E11="","",(E11/$C$19)*100)</f>
        <v>6.3191153238546596</v>
      </c>
      <c r="F8" s="39" t="str">
        <f t="shared" ref="F8:BQ8" si="3">IF(F11="","",(F11/$C$19)*100)</f>
        <v/>
      </c>
      <c r="G8" s="39" t="str">
        <f t="shared" si="3"/>
        <v/>
      </c>
      <c r="H8" s="39" t="str">
        <f t="shared" si="3"/>
        <v/>
      </c>
      <c r="I8" s="39" t="str">
        <f t="shared" si="3"/>
        <v/>
      </c>
      <c r="J8" s="39" t="str">
        <f t="shared" si="3"/>
        <v/>
      </c>
      <c r="K8" s="39" t="str">
        <f t="shared" si="3"/>
        <v/>
      </c>
      <c r="L8" s="39" t="str">
        <f t="shared" si="3"/>
        <v/>
      </c>
      <c r="M8" s="39" t="str">
        <f t="shared" si="3"/>
        <v/>
      </c>
      <c r="N8" s="39" t="str">
        <f t="shared" si="3"/>
        <v/>
      </c>
      <c r="O8" s="39" t="str">
        <f t="shared" si="3"/>
        <v/>
      </c>
      <c r="P8" s="39" t="str">
        <f t="shared" si="3"/>
        <v/>
      </c>
      <c r="Q8" s="39">
        <f t="shared" si="3"/>
        <v>44.391785150078988</v>
      </c>
      <c r="R8" s="39" t="str">
        <f t="shared" si="3"/>
        <v/>
      </c>
      <c r="S8" s="39" t="str">
        <f t="shared" si="3"/>
        <v/>
      </c>
      <c r="T8" s="39" t="str">
        <f t="shared" si="3"/>
        <v/>
      </c>
      <c r="U8" s="39" t="str">
        <f t="shared" si="3"/>
        <v/>
      </c>
      <c r="V8" s="39" t="str">
        <f t="shared" si="3"/>
        <v/>
      </c>
      <c r="W8" s="39" t="str">
        <f t="shared" si="3"/>
        <v/>
      </c>
      <c r="X8" s="39" t="str">
        <f t="shared" si="3"/>
        <v/>
      </c>
      <c r="Y8" s="39" t="str">
        <f t="shared" si="3"/>
        <v/>
      </c>
      <c r="Z8" s="39" t="str">
        <f t="shared" si="3"/>
        <v/>
      </c>
      <c r="AA8" s="39" t="str">
        <f t="shared" si="3"/>
        <v/>
      </c>
      <c r="AB8" s="39" t="str">
        <f t="shared" si="3"/>
        <v/>
      </c>
      <c r="AC8" s="39">
        <f t="shared" si="3"/>
        <v>41.548183254344387</v>
      </c>
      <c r="AD8" s="39" t="str">
        <f t="shared" si="3"/>
        <v/>
      </c>
      <c r="AE8" s="39" t="str">
        <f t="shared" si="3"/>
        <v/>
      </c>
      <c r="AF8" s="39" t="str">
        <f t="shared" si="3"/>
        <v/>
      </c>
      <c r="AG8" s="39" t="str">
        <f t="shared" si="3"/>
        <v/>
      </c>
      <c r="AH8" s="39" t="str">
        <f t="shared" si="3"/>
        <v/>
      </c>
      <c r="AI8" s="39">
        <f t="shared" si="3"/>
        <v>20.379146919431278</v>
      </c>
      <c r="AJ8" s="39" t="str">
        <f t="shared" si="3"/>
        <v/>
      </c>
      <c r="AK8" s="39" t="str">
        <f t="shared" si="3"/>
        <v/>
      </c>
      <c r="AL8" s="39" t="str">
        <f t="shared" si="3"/>
        <v/>
      </c>
      <c r="AM8" s="39" t="str">
        <f t="shared" si="3"/>
        <v/>
      </c>
      <c r="AN8" s="39" t="str">
        <f t="shared" si="3"/>
        <v/>
      </c>
      <c r="AO8" s="39" t="str">
        <f t="shared" si="3"/>
        <v/>
      </c>
      <c r="AP8" s="39" t="str">
        <f t="shared" si="3"/>
        <v/>
      </c>
      <c r="AQ8" s="39">
        <f t="shared" si="3"/>
        <v>5.2132701421800949</v>
      </c>
      <c r="AR8" s="39" t="str">
        <f t="shared" si="3"/>
        <v/>
      </c>
      <c r="AS8" s="39" t="str">
        <f t="shared" si="3"/>
        <v/>
      </c>
      <c r="AT8" s="39" t="str">
        <f t="shared" si="3"/>
        <v/>
      </c>
      <c r="AU8" s="39" t="str">
        <f t="shared" si="3"/>
        <v/>
      </c>
      <c r="AV8" s="39" t="str">
        <f t="shared" si="3"/>
        <v/>
      </c>
      <c r="AW8" s="39" t="str">
        <f t="shared" si="3"/>
        <v/>
      </c>
      <c r="AX8" s="39" t="str">
        <f t="shared" si="3"/>
        <v/>
      </c>
      <c r="AY8" s="39" t="str">
        <f t="shared" si="3"/>
        <v/>
      </c>
      <c r="AZ8" s="39" t="str">
        <f t="shared" si="3"/>
        <v/>
      </c>
      <c r="BA8" s="39">
        <f t="shared" si="3"/>
        <v>0.31595576619273302</v>
      </c>
      <c r="BB8" s="39" t="str">
        <f t="shared" si="3"/>
        <v/>
      </c>
      <c r="BC8" s="39" t="str">
        <f t="shared" si="3"/>
        <v/>
      </c>
      <c r="BD8" s="39">
        <f t="shared" si="3"/>
        <v>1.1058451816745656</v>
      </c>
      <c r="BE8" s="39" t="str">
        <f t="shared" si="3"/>
        <v/>
      </c>
      <c r="BF8" s="39" t="str">
        <f t="shared" si="3"/>
        <v/>
      </c>
      <c r="BG8" s="39" t="str">
        <f t="shared" si="3"/>
        <v/>
      </c>
      <c r="BH8" s="39" t="str">
        <f t="shared" si="3"/>
        <v/>
      </c>
      <c r="BI8" s="39" t="str">
        <f t="shared" si="3"/>
        <v/>
      </c>
      <c r="BJ8" s="39" t="str">
        <f t="shared" si="3"/>
        <v/>
      </c>
      <c r="BK8" s="39" t="str">
        <f t="shared" si="3"/>
        <v/>
      </c>
      <c r="BL8" s="39" t="str">
        <f t="shared" si="3"/>
        <v/>
      </c>
      <c r="BM8" s="39" t="str">
        <f t="shared" si="3"/>
        <v/>
      </c>
      <c r="BN8" s="39">
        <f t="shared" si="3"/>
        <v>0.47393364928909953</v>
      </c>
      <c r="BO8" s="39" t="str">
        <f t="shared" si="3"/>
        <v/>
      </c>
      <c r="BP8" s="39" t="str">
        <f t="shared" si="3"/>
        <v/>
      </c>
      <c r="BQ8" s="39" t="str">
        <f t="shared" si="3"/>
        <v/>
      </c>
      <c r="BR8" s="39" t="str">
        <f t="shared" ref="BR8:EC8" si="4">IF(BR11="","",(BR11/$C$19)*100)</f>
        <v/>
      </c>
      <c r="BS8" s="39" t="str">
        <f t="shared" si="4"/>
        <v/>
      </c>
      <c r="BT8" s="39" t="str">
        <f t="shared" si="4"/>
        <v/>
      </c>
      <c r="BU8" s="39" t="str">
        <f t="shared" si="4"/>
        <v/>
      </c>
      <c r="BV8" s="39" t="str">
        <f t="shared" si="4"/>
        <v/>
      </c>
      <c r="BW8" s="39" t="str">
        <f t="shared" si="4"/>
        <v/>
      </c>
      <c r="BX8" s="39" t="str">
        <f t="shared" si="4"/>
        <v/>
      </c>
      <c r="BY8" s="39" t="str">
        <f t="shared" si="4"/>
        <v/>
      </c>
      <c r="BZ8" s="39">
        <f t="shared" si="4"/>
        <v>0.47393364928909953</v>
      </c>
      <c r="CA8" s="39">
        <f t="shared" si="4"/>
        <v>1.8957345971563981</v>
      </c>
      <c r="CB8" s="39" t="str">
        <f t="shared" si="4"/>
        <v/>
      </c>
      <c r="CC8" s="39" t="str">
        <f t="shared" si="4"/>
        <v/>
      </c>
      <c r="CD8" s="39" t="str">
        <f t="shared" si="4"/>
        <v/>
      </c>
      <c r="CE8" s="39" t="str">
        <f t="shared" si="4"/>
        <v/>
      </c>
      <c r="CF8" s="39" t="str">
        <f t="shared" si="4"/>
        <v/>
      </c>
      <c r="CG8" s="39" t="str">
        <f t="shared" si="4"/>
        <v/>
      </c>
      <c r="CH8" s="39" t="str">
        <f t="shared" si="4"/>
        <v/>
      </c>
      <c r="CI8" s="39">
        <f t="shared" si="4"/>
        <v>0.31595576619273302</v>
      </c>
      <c r="CJ8" s="39" t="str">
        <f t="shared" si="4"/>
        <v/>
      </c>
      <c r="CK8" s="39" t="str">
        <f t="shared" si="4"/>
        <v/>
      </c>
      <c r="CL8" s="39" t="str">
        <f t="shared" si="4"/>
        <v/>
      </c>
      <c r="CM8" s="39" t="str">
        <f t="shared" si="4"/>
        <v/>
      </c>
      <c r="CN8" s="39" t="str">
        <f t="shared" si="4"/>
        <v/>
      </c>
      <c r="CO8" s="39" t="str">
        <f t="shared" si="4"/>
        <v/>
      </c>
      <c r="CP8" s="39" t="str">
        <f t="shared" si="4"/>
        <v/>
      </c>
      <c r="CQ8" s="39">
        <f t="shared" si="4"/>
        <v>2.2116903633491312</v>
      </c>
      <c r="CR8" s="39" t="str">
        <f t="shared" si="4"/>
        <v/>
      </c>
      <c r="CS8" s="39" t="str">
        <f t="shared" si="4"/>
        <v/>
      </c>
      <c r="CT8" s="39" t="str">
        <f t="shared" si="4"/>
        <v/>
      </c>
      <c r="CU8" s="39" t="str">
        <f t="shared" si="4"/>
        <v/>
      </c>
      <c r="CV8" s="39" t="str">
        <f t="shared" si="4"/>
        <v/>
      </c>
      <c r="CW8" s="39" t="str">
        <f t="shared" si="4"/>
        <v/>
      </c>
      <c r="CX8" s="39" t="str">
        <f t="shared" si="4"/>
        <v/>
      </c>
      <c r="CY8" s="39" t="str">
        <f t="shared" si="4"/>
        <v/>
      </c>
      <c r="CZ8" s="39" t="str">
        <f t="shared" si="4"/>
        <v/>
      </c>
      <c r="DA8" s="39" t="str">
        <f t="shared" si="4"/>
        <v/>
      </c>
      <c r="DB8" s="39" t="str">
        <f t="shared" si="4"/>
        <v/>
      </c>
      <c r="DC8" s="39" t="str">
        <f t="shared" si="4"/>
        <v/>
      </c>
      <c r="DD8" s="39" t="str">
        <f t="shared" si="4"/>
        <v/>
      </c>
      <c r="DE8" s="39" t="str">
        <f t="shared" si="4"/>
        <v/>
      </c>
      <c r="DF8" s="39" t="str">
        <f t="shared" si="4"/>
        <v/>
      </c>
      <c r="DG8" s="39" t="str">
        <f t="shared" si="4"/>
        <v/>
      </c>
      <c r="DH8" s="39" t="str">
        <f t="shared" si="4"/>
        <v/>
      </c>
      <c r="DI8" s="39" t="str">
        <f t="shared" si="4"/>
        <v/>
      </c>
      <c r="DJ8" s="39" t="str">
        <f t="shared" si="4"/>
        <v/>
      </c>
      <c r="DK8" s="39" t="str">
        <f t="shared" si="4"/>
        <v/>
      </c>
      <c r="DL8" s="39" t="str">
        <f t="shared" si="4"/>
        <v/>
      </c>
      <c r="DM8" s="39" t="str">
        <f t="shared" si="4"/>
        <v/>
      </c>
      <c r="DN8" s="39" t="str">
        <f t="shared" si="4"/>
        <v/>
      </c>
      <c r="DO8" s="39" t="str">
        <f t="shared" si="4"/>
        <v/>
      </c>
      <c r="DP8" s="39">
        <f t="shared" si="4"/>
        <v>3.0015797788309637</v>
      </c>
      <c r="DQ8" s="39" t="str">
        <f t="shared" si="4"/>
        <v/>
      </c>
      <c r="DR8" s="39">
        <f t="shared" si="4"/>
        <v>3.0015797788309637</v>
      </c>
      <c r="DS8" s="39" t="str">
        <f t="shared" si="4"/>
        <v/>
      </c>
      <c r="DT8" s="39" t="str">
        <f t="shared" si="4"/>
        <v/>
      </c>
      <c r="DU8" s="39" t="str">
        <f t="shared" si="4"/>
        <v/>
      </c>
      <c r="DV8" s="39" t="str">
        <f t="shared" si="4"/>
        <v/>
      </c>
      <c r="DW8" s="39" t="str">
        <f t="shared" si="4"/>
        <v/>
      </c>
      <c r="DX8" s="39" t="str">
        <f t="shared" si="4"/>
        <v/>
      </c>
      <c r="DY8" s="39" t="str">
        <f t="shared" si="4"/>
        <v/>
      </c>
      <c r="DZ8" s="39" t="str">
        <f t="shared" si="4"/>
        <v/>
      </c>
      <c r="EA8" s="39" t="str">
        <f t="shared" si="4"/>
        <v/>
      </c>
      <c r="EB8" s="39" t="str">
        <f t="shared" si="4"/>
        <v/>
      </c>
      <c r="EC8" s="39" t="str">
        <f t="shared" si="4"/>
        <v/>
      </c>
      <c r="ED8" s="39" t="str">
        <f t="shared" ref="ED8:EY8" si="5">IF(ED11="","",(ED11/$C$19)*100)</f>
        <v/>
      </c>
      <c r="EE8" s="39">
        <f t="shared" si="5"/>
        <v>12.322274881516588</v>
      </c>
      <c r="EF8" s="39" t="str">
        <f t="shared" si="5"/>
        <v/>
      </c>
      <c r="EG8" s="39">
        <f t="shared" si="5"/>
        <v>3.9494470774091628</v>
      </c>
      <c r="EH8" s="39" t="str">
        <f t="shared" si="5"/>
        <v/>
      </c>
      <c r="EI8" s="39" t="str">
        <f t="shared" si="5"/>
        <v/>
      </c>
      <c r="EJ8" s="39" t="str">
        <f t="shared" si="5"/>
        <v/>
      </c>
      <c r="EK8" s="39" t="str">
        <f t="shared" si="5"/>
        <v/>
      </c>
      <c r="EL8" s="39">
        <f t="shared" si="5"/>
        <v>0.15797788309636651</v>
      </c>
      <c r="EM8" s="39" t="str">
        <f t="shared" si="5"/>
        <v/>
      </c>
      <c r="EN8" s="39">
        <f t="shared" si="5"/>
        <v>18.325434439178515</v>
      </c>
      <c r="EO8" s="39" t="str">
        <f t="shared" si="5"/>
        <v/>
      </c>
      <c r="EP8" s="39" t="str">
        <f t="shared" si="5"/>
        <v/>
      </c>
      <c r="EQ8" s="39" t="str">
        <f t="shared" si="5"/>
        <v/>
      </c>
      <c r="ER8" s="39" t="str">
        <f t="shared" si="5"/>
        <v/>
      </c>
      <c r="ES8" s="39" t="str">
        <f t="shared" si="5"/>
        <v/>
      </c>
      <c r="ET8" s="39" t="str">
        <f t="shared" si="5"/>
        <v/>
      </c>
      <c r="EU8" s="39" t="str">
        <f t="shared" si="5"/>
        <v/>
      </c>
      <c r="EV8" s="39" t="str">
        <f t="shared" si="5"/>
        <v/>
      </c>
      <c r="EW8" s="39" t="str">
        <f t="shared" si="5"/>
        <v/>
      </c>
      <c r="EX8" s="39" t="str">
        <f t="shared" si="5"/>
        <v/>
      </c>
      <c r="EY8" s="39" t="str">
        <f t="shared" si="5"/>
        <v/>
      </c>
    </row>
    <row r="9" spans="1:156" s="17" customFormat="1" ht="12.75" customHeight="1" x14ac:dyDescent="0.2">
      <c r="A9" s="258"/>
      <c r="B9" s="16" t="s">
        <v>1025</v>
      </c>
      <c r="C9" s="36"/>
      <c r="D9" s="259">
        <f>IF(D8="","",(D8/(SUM($D$8:$EK$8,$EQ$8:$EY$8)/100)))</f>
        <v>12.676056338028168</v>
      </c>
      <c r="E9" s="259">
        <f t="shared" ref="E9:BP9" si="6">IF(E8="","",(E8/(SUM($D$8:$EK$8,$EQ$8:$EY$8)/100)))</f>
        <v>3.7558685446009377</v>
      </c>
      <c r="F9" s="259" t="str">
        <f t="shared" si="6"/>
        <v/>
      </c>
      <c r="G9" s="259" t="str">
        <f t="shared" si="6"/>
        <v/>
      </c>
      <c r="H9" s="259" t="str">
        <f t="shared" si="6"/>
        <v/>
      </c>
      <c r="I9" s="259" t="str">
        <f t="shared" si="6"/>
        <v/>
      </c>
      <c r="J9" s="259" t="str">
        <f t="shared" si="6"/>
        <v/>
      </c>
      <c r="K9" s="259" t="str">
        <f t="shared" si="6"/>
        <v/>
      </c>
      <c r="L9" s="259" t="str">
        <f t="shared" si="6"/>
        <v/>
      </c>
      <c r="M9" s="259" t="str">
        <f t="shared" si="6"/>
        <v/>
      </c>
      <c r="N9" s="259" t="str">
        <f t="shared" si="6"/>
        <v/>
      </c>
      <c r="O9" s="259" t="str">
        <f t="shared" si="6"/>
        <v/>
      </c>
      <c r="P9" s="259" t="str">
        <f t="shared" si="6"/>
        <v/>
      </c>
      <c r="Q9" s="259">
        <f t="shared" si="6"/>
        <v>26.384976525821589</v>
      </c>
      <c r="R9" s="259" t="str">
        <f t="shared" si="6"/>
        <v/>
      </c>
      <c r="S9" s="259" t="str">
        <f t="shared" si="6"/>
        <v/>
      </c>
      <c r="T9" s="259" t="str">
        <f t="shared" si="6"/>
        <v/>
      </c>
      <c r="U9" s="259" t="str">
        <f t="shared" si="6"/>
        <v/>
      </c>
      <c r="V9" s="259" t="str">
        <f t="shared" si="6"/>
        <v/>
      </c>
      <c r="W9" s="259" t="str">
        <f t="shared" si="6"/>
        <v/>
      </c>
      <c r="X9" s="259" t="str">
        <f t="shared" si="6"/>
        <v/>
      </c>
      <c r="Y9" s="259" t="str">
        <f t="shared" si="6"/>
        <v/>
      </c>
      <c r="Z9" s="259" t="str">
        <f t="shared" si="6"/>
        <v/>
      </c>
      <c r="AA9" s="259" t="str">
        <f t="shared" si="6"/>
        <v/>
      </c>
      <c r="AB9" s="259" t="str">
        <f t="shared" si="6"/>
        <v/>
      </c>
      <c r="AC9" s="259">
        <f t="shared" si="6"/>
        <v>24.694835680751165</v>
      </c>
      <c r="AD9" s="259" t="str">
        <f t="shared" si="6"/>
        <v/>
      </c>
      <c r="AE9" s="259" t="str">
        <f t="shared" si="6"/>
        <v/>
      </c>
      <c r="AF9" s="259" t="str">
        <f t="shared" si="6"/>
        <v/>
      </c>
      <c r="AG9" s="259" t="str">
        <f t="shared" si="6"/>
        <v/>
      </c>
      <c r="AH9" s="259" t="str">
        <f t="shared" si="6"/>
        <v/>
      </c>
      <c r="AI9" s="259">
        <f t="shared" si="6"/>
        <v>12.112676056338024</v>
      </c>
      <c r="AJ9" s="259" t="str">
        <f t="shared" si="6"/>
        <v/>
      </c>
      <c r="AK9" s="259" t="str">
        <f t="shared" si="6"/>
        <v/>
      </c>
      <c r="AL9" s="259" t="str">
        <f t="shared" si="6"/>
        <v/>
      </c>
      <c r="AM9" s="259" t="str">
        <f t="shared" si="6"/>
        <v/>
      </c>
      <c r="AN9" s="259" t="str">
        <f t="shared" si="6"/>
        <v/>
      </c>
      <c r="AO9" s="259" t="str">
        <f t="shared" si="6"/>
        <v/>
      </c>
      <c r="AP9" s="259" t="str">
        <f t="shared" si="6"/>
        <v/>
      </c>
      <c r="AQ9" s="259">
        <f t="shared" si="6"/>
        <v>3.0985915492957741</v>
      </c>
      <c r="AR9" s="259" t="str">
        <f t="shared" si="6"/>
        <v/>
      </c>
      <c r="AS9" s="259" t="str">
        <f t="shared" si="6"/>
        <v/>
      </c>
      <c r="AT9" s="259" t="str">
        <f t="shared" si="6"/>
        <v/>
      </c>
      <c r="AU9" s="259" t="str">
        <f t="shared" si="6"/>
        <v/>
      </c>
      <c r="AV9" s="259" t="str">
        <f t="shared" si="6"/>
        <v/>
      </c>
      <c r="AW9" s="259" t="str">
        <f t="shared" si="6"/>
        <v/>
      </c>
      <c r="AX9" s="259" t="str">
        <f t="shared" si="6"/>
        <v/>
      </c>
      <c r="AY9" s="259" t="str">
        <f t="shared" si="6"/>
        <v/>
      </c>
      <c r="AZ9" s="259" t="str">
        <f t="shared" si="6"/>
        <v/>
      </c>
      <c r="BA9" s="259">
        <f t="shared" si="6"/>
        <v>0.18779342723004691</v>
      </c>
      <c r="BB9" s="259" t="str">
        <f t="shared" si="6"/>
        <v/>
      </c>
      <c r="BC9" s="259" t="str">
        <f t="shared" si="6"/>
        <v/>
      </c>
      <c r="BD9" s="259">
        <f t="shared" si="6"/>
        <v>0.65727699530516415</v>
      </c>
      <c r="BE9" s="259" t="str">
        <f t="shared" si="6"/>
        <v/>
      </c>
      <c r="BF9" s="259" t="str">
        <f t="shared" si="6"/>
        <v/>
      </c>
      <c r="BG9" s="259" t="str">
        <f t="shared" si="6"/>
        <v/>
      </c>
      <c r="BH9" s="259" t="str">
        <f t="shared" si="6"/>
        <v/>
      </c>
      <c r="BI9" s="259" t="str">
        <f t="shared" si="6"/>
        <v/>
      </c>
      <c r="BJ9" s="259" t="str">
        <f t="shared" si="6"/>
        <v/>
      </c>
      <c r="BK9" s="259" t="str">
        <f t="shared" si="6"/>
        <v/>
      </c>
      <c r="BL9" s="259" t="str">
        <f t="shared" si="6"/>
        <v/>
      </c>
      <c r="BM9" s="259" t="str">
        <f t="shared" si="6"/>
        <v/>
      </c>
      <c r="BN9" s="259">
        <f t="shared" si="6"/>
        <v>0.28169014084507038</v>
      </c>
      <c r="BO9" s="259" t="str">
        <f t="shared" si="6"/>
        <v/>
      </c>
      <c r="BP9" s="259" t="str">
        <f t="shared" si="6"/>
        <v/>
      </c>
      <c r="BQ9" s="259" t="str">
        <f t="shared" ref="BQ9:EB9" si="7">IF(BQ8="","",(BQ8/(SUM($D$8:$EK$8,$EQ$8:$EY$8)/100)))</f>
        <v/>
      </c>
      <c r="BR9" s="259" t="str">
        <f t="shared" si="7"/>
        <v/>
      </c>
      <c r="BS9" s="259" t="str">
        <f t="shared" si="7"/>
        <v/>
      </c>
      <c r="BT9" s="259" t="str">
        <f t="shared" si="7"/>
        <v/>
      </c>
      <c r="BU9" s="259" t="str">
        <f t="shared" si="7"/>
        <v/>
      </c>
      <c r="BV9" s="259" t="str">
        <f t="shared" si="7"/>
        <v/>
      </c>
      <c r="BW9" s="259" t="str">
        <f t="shared" si="7"/>
        <v/>
      </c>
      <c r="BX9" s="259" t="str">
        <f t="shared" si="7"/>
        <v/>
      </c>
      <c r="BY9" s="259" t="str">
        <f t="shared" si="7"/>
        <v/>
      </c>
      <c r="BZ9" s="259">
        <f t="shared" si="7"/>
        <v>0.28169014084507038</v>
      </c>
      <c r="CA9" s="259">
        <f t="shared" si="7"/>
        <v>1.1267605633802815</v>
      </c>
      <c r="CB9" s="259" t="str">
        <f t="shared" si="7"/>
        <v/>
      </c>
      <c r="CC9" s="259" t="str">
        <f t="shared" si="7"/>
        <v/>
      </c>
      <c r="CD9" s="259" t="str">
        <f t="shared" si="7"/>
        <v/>
      </c>
      <c r="CE9" s="259" t="str">
        <f t="shared" si="7"/>
        <v/>
      </c>
      <c r="CF9" s="259" t="str">
        <f t="shared" si="7"/>
        <v/>
      </c>
      <c r="CG9" s="259" t="str">
        <f t="shared" si="7"/>
        <v/>
      </c>
      <c r="CH9" s="259" t="str">
        <f t="shared" si="7"/>
        <v/>
      </c>
      <c r="CI9" s="259">
        <f t="shared" si="7"/>
        <v>0.18779342723004691</v>
      </c>
      <c r="CJ9" s="259" t="str">
        <f t="shared" si="7"/>
        <v/>
      </c>
      <c r="CK9" s="259" t="str">
        <f t="shared" si="7"/>
        <v/>
      </c>
      <c r="CL9" s="259" t="str">
        <f t="shared" si="7"/>
        <v/>
      </c>
      <c r="CM9" s="259" t="str">
        <f t="shared" si="7"/>
        <v/>
      </c>
      <c r="CN9" s="259" t="str">
        <f t="shared" si="7"/>
        <v/>
      </c>
      <c r="CO9" s="259" t="str">
        <f t="shared" si="7"/>
        <v/>
      </c>
      <c r="CP9" s="259" t="str">
        <f t="shared" si="7"/>
        <v/>
      </c>
      <c r="CQ9" s="259">
        <f t="shared" si="7"/>
        <v>1.3145539906103283</v>
      </c>
      <c r="CR9" s="259" t="str">
        <f t="shared" si="7"/>
        <v/>
      </c>
      <c r="CS9" s="259" t="str">
        <f t="shared" si="7"/>
        <v/>
      </c>
      <c r="CT9" s="259" t="str">
        <f t="shared" si="7"/>
        <v/>
      </c>
      <c r="CU9" s="259" t="str">
        <f t="shared" si="7"/>
        <v/>
      </c>
      <c r="CV9" s="259" t="str">
        <f t="shared" si="7"/>
        <v/>
      </c>
      <c r="CW9" s="259" t="str">
        <f t="shared" si="7"/>
        <v/>
      </c>
      <c r="CX9" s="259" t="str">
        <f t="shared" si="7"/>
        <v/>
      </c>
      <c r="CY9" s="259" t="str">
        <f t="shared" si="7"/>
        <v/>
      </c>
      <c r="CZ9" s="259" t="str">
        <f t="shared" si="7"/>
        <v/>
      </c>
      <c r="DA9" s="259" t="str">
        <f t="shared" si="7"/>
        <v/>
      </c>
      <c r="DB9" s="259" t="str">
        <f t="shared" si="7"/>
        <v/>
      </c>
      <c r="DC9" s="259" t="str">
        <f t="shared" si="7"/>
        <v/>
      </c>
      <c r="DD9" s="259" t="str">
        <f t="shared" si="7"/>
        <v/>
      </c>
      <c r="DE9" s="259" t="str">
        <f t="shared" si="7"/>
        <v/>
      </c>
      <c r="DF9" s="259" t="str">
        <f t="shared" si="7"/>
        <v/>
      </c>
      <c r="DG9" s="259" t="str">
        <f t="shared" si="7"/>
        <v/>
      </c>
      <c r="DH9" s="259" t="str">
        <f t="shared" si="7"/>
        <v/>
      </c>
      <c r="DI9" s="259" t="str">
        <f t="shared" si="7"/>
        <v/>
      </c>
      <c r="DJ9" s="259" t="str">
        <f t="shared" si="7"/>
        <v/>
      </c>
      <c r="DK9" s="259" t="str">
        <f t="shared" si="7"/>
        <v/>
      </c>
      <c r="DL9" s="259" t="str">
        <f t="shared" si="7"/>
        <v/>
      </c>
      <c r="DM9" s="259" t="str">
        <f t="shared" si="7"/>
        <v/>
      </c>
      <c r="DN9" s="259" t="str">
        <f t="shared" si="7"/>
        <v/>
      </c>
      <c r="DO9" s="259" t="str">
        <f t="shared" si="7"/>
        <v/>
      </c>
      <c r="DP9" s="259">
        <f t="shared" si="7"/>
        <v>1.7840375586854456</v>
      </c>
      <c r="DQ9" s="259" t="str">
        <f t="shared" si="7"/>
        <v/>
      </c>
      <c r="DR9" s="259">
        <f t="shared" si="7"/>
        <v>1.7840375586854456</v>
      </c>
      <c r="DS9" s="259" t="str">
        <f t="shared" si="7"/>
        <v/>
      </c>
      <c r="DT9" s="259" t="str">
        <f t="shared" si="7"/>
        <v/>
      </c>
      <c r="DU9" s="259" t="str">
        <f t="shared" si="7"/>
        <v/>
      </c>
      <c r="DV9" s="259" t="str">
        <f t="shared" si="7"/>
        <v/>
      </c>
      <c r="DW9" s="259" t="str">
        <f t="shared" si="7"/>
        <v/>
      </c>
      <c r="DX9" s="259" t="str">
        <f t="shared" si="7"/>
        <v/>
      </c>
      <c r="DY9" s="259" t="str">
        <f t="shared" si="7"/>
        <v/>
      </c>
      <c r="DZ9" s="259" t="str">
        <f t="shared" si="7"/>
        <v/>
      </c>
      <c r="EA9" s="259" t="str">
        <f t="shared" si="7"/>
        <v/>
      </c>
      <c r="EB9" s="259" t="str">
        <f t="shared" si="7"/>
        <v/>
      </c>
      <c r="EC9" s="259" t="str">
        <f t="shared" ref="EC9:EI9" si="8">IF(EC8="","",(EC8/(SUM($D$8:$EK$8,$EQ$8:$EY$8)/100)))</f>
        <v/>
      </c>
      <c r="ED9" s="259" t="str">
        <f t="shared" si="8"/>
        <v/>
      </c>
      <c r="EE9" s="259">
        <f t="shared" si="8"/>
        <v>7.3239436619718292</v>
      </c>
      <c r="EF9" s="259" t="str">
        <f t="shared" si="8"/>
        <v/>
      </c>
      <c r="EG9" s="259">
        <f t="shared" si="8"/>
        <v>2.3474178403755865</v>
      </c>
      <c r="EH9" s="259" t="str">
        <f t="shared" si="8"/>
        <v/>
      </c>
      <c r="EI9" s="259" t="str">
        <f t="shared" si="8"/>
        <v/>
      </c>
      <c r="EJ9" s="259" t="str">
        <f>IF(EJ8="","",(EJ8/(SUM($D$8:$EK$8,$EQ$8:$EY$8)/100)))</f>
        <v/>
      </c>
      <c r="EK9" s="259" t="str">
        <f>IF(EK8="","",(EK8/(SUM($D$8:$EK$8,$EQ$8:$EY$8)/100)))</f>
        <v/>
      </c>
      <c r="EL9" s="259"/>
      <c r="EM9" s="259"/>
      <c r="EN9" s="259"/>
      <c r="EO9" s="259"/>
      <c r="EP9" s="259"/>
      <c r="EQ9" s="259" t="str">
        <f>IF(EQ8="","",(EQ8/(SUM($D$8:$EK$8,$EQ$8:$EY$8)/100)))</f>
        <v/>
      </c>
      <c r="ER9" s="259" t="str">
        <f t="shared" ref="ER9:EY9" si="9">IF(ER8="","",(ER8/(SUM($D$8:$EK$8,$EQ$8:$EY$8)/100)))</f>
        <v/>
      </c>
      <c r="ES9" s="259" t="str">
        <f t="shared" si="9"/>
        <v/>
      </c>
      <c r="ET9" s="259" t="str">
        <f t="shared" si="9"/>
        <v/>
      </c>
      <c r="EU9" s="259" t="str">
        <f t="shared" si="9"/>
        <v/>
      </c>
      <c r="EV9" s="259" t="str">
        <f t="shared" si="9"/>
        <v/>
      </c>
      <c r="EW9" s="259" t="str">
        <f t="shared" si="9"/>
        <v/>
      </c>
      <c r="EX9" s="259" t="str">
        <f t="shared" si="9"/>
        <v/>
      </c>
      <c r="EY9" s="259" t="str">
        <f t="shared" si="9"/>
        <v/>
      </c>
      <c r="EZ9" s="258"/>
    </row>
    <row r="10" spans="1:156" s="24" customFormat="1" x14ac:dyDescent="0.2">
      <c r="A10" s="260"/>
      <c r="B10" s="260" t="s">
        <v>1026</v>
      </c>
      <c r="C10" s="261">
        <f>IF(SUM(D10:EY10)&gt;0,SUM(D10:EY10),"")</f>
        <v>0.17062840265379431</v>
      </c>
      <c r="D10" s="261">
        <f t="shared" ref="D10:AI10" si="10">IF(D9="","",(D9*D9)/10000)</f>
        <v>1.6068240428486407E-2</v>
      </c>
      <c r="E10" s="261">
        <f t="shared" si="10"/>
        <v>1.4106548524322766E-3</v>
      </c>
      <c r="F10" s="261" t="str">
        <f t="shared" si="10"/>
        <v/>
      </c>
      <c r="G10" s="261" t="str">
        <f t="shared" si="10"/>
        <v/>
      </c>
      <c r="H10" s="261" t="str">
        <f t="shared" si="10"/>
        <v/>
      </c>
      <c r="I10" s="261" t="str">
        <f t="shared" si="10"/>
        <v/>
      </c>
      <c r="J10" s="261" t="str">
        <f t="shared" si="10"/>
        <v/>
      </c>
      <c r="K10" s="261" t="str">
        <f t="shared" si="10"/>
        <v/>
      </c>
      <c r="L10" s="261" t="str">
        <f t="shared" si="10"/>
        <v/>
      </c>
      <c r="M10" s="261" t="str">
        <f t="shared" si="10"/>
        <v/>
      </c>
      <c r="N10" s="261" t="str">
        <f t="shared" si="10"/>
        <v/>
      </c>
      <c r="O10" s="261" t="str">
        <f t="shared" si="10"/>
        <v/>
      </c>
      <c r="P10" s="261" t="str">
        <f t="shared" si="10"/>
        <v/>
      </c>
      <c r="Q10" s="261">
        <f t="shared" si="10"/>
        <v>6.9616698626815632E-2</v>
      </c>
      <c r="R10" s="261" t="str">
        <f t="shared" si="10"/>
        <v/>
      </c>
      <c r="S10" s="261" t="str">
        <f t="shared" si="10"/>
        <v/>
      </c>
      <c r="T10" s="261" t="str">
        <f t="shared" si="10"/>
        <v/>
      </c>
      <c r="U10" s="261" t="str">
        <f t="shared" si="10"/>
        <v/>
      </c>
      <c r="V10" s="261" t="str">
        <f t="shared" si="10"/>
        <v/>
      </c>
      <c r="W10" s="261" t="str">
        <f t="shared" si="10"/>
        <v/>
      </c>
      <c r="X10" s="261" t="str">
        <f t="shared" si="10"/>
        <v/>
      </c>
      <c r="Y10" s="261" t="str">
        <f t="shared" si="10"/>
        <v/>
      </c>
      <c r="Z10" s="261" t="str">
        <f t="shared" si="10"/>
        <v/>
      </c>
      <c r="AA10" s="261" t="str">
        <f t="shared" si="10"/>
        <v/>
      </c>
      <c r="AB10" s="261" t="str">
        <f t="shared" si="10"/>
        <v/>
      </c>
      <c r="AC10" s="261">
        <f t="shared" si="10"/>
        <v>6.0983490929930086E-2</v>
      </c>
      <c r="AD10" s="261" t="str">
        <f t="shared" si="10"/>
        <v/>
      </c>
      <c r="AE10" s="261" t="str">
        <f t="shared" si="10"/>
        <v/>
      </c>
      <c r="AF10" s="261" t="str">
        <f t="shared" si="10"/>
        <v/>
      </c>
      <c r="AG10" s="261" t="str">
        <f t="shared" si="10"/>
        <v/>
      </c>
      <c r="AH10" s="261" t="str">
        <f t="shared" si="10"/>
        <v/>
      </c>
      <c r="AI10" s="261">
        <f t="shared" si="10"/>
        <v>1.4671692124578448E-2</v>
      </c>
      <c r="AJ10" s="261" t="str">
        <f t="shared" ref="AJ10:BO10" si="11">IF(AJ9="","",(AJ9*AJ9)/10000)</f>
        <v/>
      </c>
      <c r="AK10" s="261" t="str">
        <f t="shared" si="11"/>
        <v/>
      </c>
      <c r="AL10" s="261" t="str">
        <f t="shared" si="11"/>
        <v/>
      </c>
      <c r="AM10" s="261" t="str">
        <f t="shared" si="11"/>
        <v/>
      </c>
      <c r="AN10" s="261" t="str">
        <f t="shared" si="11"/>
        <v/>
      </c>
      <c r="AO10" s="261" t="str">
        <f t="shared" si="11"/>
        <v/>
      </c>
      <c r="AP10" s="261" t="str">
        <f t="shared" si="11"/>
        <v/>
      </c>
      <c r="AQ10" s="261">
        <f t="shared" si="11"/>
        <v>9.601269589367185E-4</v>
      </c>
      <c r="AR10" s="261" t="str">
        <f t="shared" si="11"/>
        <v/>
      </c>
      <c r="AS10" s="261" t="str">
        <f t="shared" si="11"/>
        <v/>
      </c>
      <c r="AT10" s="261" t="str">
        <f t="shared" si="11"/>
        <v/>
      </c>
      <c r="AU10" s="261" t="str">
        <f t="shared" si="11"/>
        <v/>
      </c>
      <c r="AV10" s="261" t="str">
        <f t="shared" si="11"/>
        <v/>
      </c>
      <c r="AW10" s="261" t="str">
        <f t="shared" si="11"/>
        <v/>
      </c>
      <c r="AX10" s="261" t="str">
        <f t="shared" si="11"/>
        <v/>
      </c>
      <c r="AY10" s="261" t="str">
        <f t="shared" si="11"/>
        <v/>
      </c>
      <c r="AZ10" s="261" t="str">
        <f t="shared" si="11"/>
        <v/>
      </c>
      <c r="BA10" s="261">
        <f t="shared" si="11"/>
        <v>3.5266371310806925E-6</v>
      </c>
      <c r="BB10" s="261" t="str">
        <f t="shared" si="11"/>
        <v/>
      </c>
      <c r="BC10" s="261" t="str">
        <f t="shared" si="11"/>
        <v/>
      </c>
      <c r="BD10" s="261">
        <f t="shared" si="11"/>
        <v>4.3201304855738474E-5</v>
      </c>
      <c r="BE10" s="261" t="str">
        <f t="shared" si="11"/>
        <v/>
      </c>
      <c r="BF10" s="261" t="str">
        <f t="shared" si="11"/>
        <v/>
      </c>
      <c r="BG10" s="261" t="str">
        <f t="shared" si="11"/>
        <v/>
      </c>
      <c r="BH10" s="261" t="str">
        <f t="shared" si="11"/>
        <v/>
      </c>
      <c r="BI10" s="261" t="str">
        <f t="shared" si="11"/>
        <v/>
      </c>
      <c r="BJ10" s="261" t="str">
        <f t="shared" si="11"/>
        <v/>
      </c>
      <c r="BK10" s="261" t="str">
        <f t="shared" si="11"/>
        <v/>
      </c>
      <c r="BL10" s="261" t="str">
        <f t="shared" si="11"/>
        <v/>
      </c>
      <c r="BM10" s="261" t="str">
        <f t="shared" si="11"/>
        <v/>
      </c>
      <c r="BN10" s="261">
        <f t="shared" si="11"/>
        <v>7.9349335449315598E-6</v>
      </c>
      <c r="BO10" s="261" t="str">
        <f t="shared" si="11"/>
        <v/>
      </c>
      <c r="BP10" s="261" t="str">
        <f t="shared" ref="BP10:CU10" si="12">IF(BP9="","",(BP9*BP9)/10000)</f>
        <v/>
      </c>
      <c r="BQ10" s="261" t="str">
        <f t="shared" si="12"/>
        <v/>
      </c>
      <c r="BR10" s="261" t="str">
        <f t="shared" si="12"/>
        <v/>
      </c>
      <c r="BS10" s="261" t="str">
        <f t="shared" si="12"/>
        <v/>
      </c>
      <c r="BT10" s="261" t="str">
        <f t="shared" si="12"/>
        <v/>
      </c>
      <c r="BU10" s="261" t="str">
        <f t="shared" si="12"/>
        <v/>
      </c>
      <c r="BV10" s="261" t="str">
        <f t="shared" si="12"/>
        <v/>
      </c>
      <c r="BW10" s="261" t="str">
        <f t="shared" si="12"/>
        <v/>
      </c>
      <c r="BX10" s="261" t="str">
        <f t="shared" si="12"/>
        <v/>
      </c>
      <c r="BY10" s="261" t="str">
        <f t="shared" si="12"/>
        <v/>
      </c>
      <c r="BZ10" s="261">
        <f t="shared" si="12"/>
        <v>7.9349335449315598E-6</v>
      </c>
      <c r="CA10" s="261">
        <f t="shared" si="12"/>
        <v>1.2695893671890496E-4</v>
      </c>
      <c r="CB10" s="261" t="str">
        <f t="shared" si="12"/>
        <v/>
      </c>
      <c r="CC10" s="261" t="str">
        <f t="shared" si="12"/>
        <v/>
      </c>
      <c r="CD10" s="261" t="str">
        <f t="shared" si="12"/>
        <v/>
      </c>
      <c r="CE10" s="261" t="str">
        <f t="shared" si="12"/>
        <v/>
      </c>
      <c r="CF10" s="261" t="str">
        <f t="shared" si="12"/>
        <v/>
      </c>
      <c r="CG10" s="261" t="str">
        <f t="shared" si="12"/>
        <v/>
      </c>
      <c r="CH10" s="261" t="str">
        <f t="shared" si="12"/>
        <v/>
      </c>
      <c r="CI10" s="261">
        <f t="shared" si="12"/>
        <v>3.5266371310806925E-6</v>
      </c>
      <c r="CJ10" s="261" t="str">
        <f t="shared" si="12"/>
        <v/>
      </c>
      <c r="CK10" s="261" t="str">
        <f t="shared" si="12"/>
        <v/>
      </c>
      <c r="CL10" s="261" t="str">
        <f t="shared" si="12"/>
        <v/>
      </c>
      <c r="CM10" s="261" t="str">
        <f t="shared" si="12"/>
        <v/>
      </c>
      <c r="CN10" s="261" t="str">
        <f t="shared" si="12"/>
        <v/>
      </c>
      <c r="CO10" s="261" t="str">
        <f t="shared" si="12"/>
        <v/>
      </c>
      <c r="CP10" s="261" t="str">
        <f t="shared" si="12"/>
        <v/>
      </c>
      <c r="CQ10" s="261">
        <f t="shared" si="12"/>
        <v>1.728052194229539E-4</v>
      </c>
      <c r="CR10" s="261" t="str">
        <f t="shared" si="12"/>
        <v/>
      </c>
      <c r="CS10" s="261" t="str">
        <f t="shared" si="12"/>
        <v/>
      </c>
      <c r="CT10" s="261" t="str">
        <f t="shared" si="12"/>
        <v/>
      </c>
      <c r="CU10" s="261" t="str">
        <f t="shared" si="12"/>
        <v/>
      </c>
      <c r="CV10" s="261" t="str">
        <f t="shared" ref="CV10:EA10" si="13">IF(CV9="","",(CV9*CV9)/10000)</f>
        <v/>
      </c>
      <c r="CW10" s="261" t="str">
        <f t="shared" si="13"/>
        <v/>
      </c>
      <c r="CX10" s="261" t="str">
        <f t="shared" si="13"/>
        <v/>
      </c>
      <c r="CY10" s="261" t="str">
        <f t="shared" si="13"/>
        <v/>
      </c>
      <c r="CZ10" s="261" t="str">
        <f t="shared" si="13"/>
        <v/>
      </c>
      <c r="DA10" s="261" t="str">
        <f t="shared" si="13"/>
        <v/>
      </c>
      <c r="DB10" s="261" t="str">
        <f t="shared" si="13"/>
        <v/>
      </c>
      <c r="DC10" s="261" t="str">
        <f t="shared" si="13"/>
        <v/>
      </c>
      <c r="DD10" s="261" t="str">
        <f t="shared" si="13"/>
        <v/>
      </c>
      <c r="DE10" s="261" t="str">
        <f t="shared" si="13"/>
        <v/>
      </c>
      <c r="DF10" s="261" t="str">
        <f t="shared" si="13"/>
        <v/>
      </c>
      <c r="DG10" s="261" t="str">
        <f t="shared" si="13"/>
        <v/>
      </c>
      <c r="DH10" s="261" t="str">
        <f t="shared" si="13"/>
        <v/>
      </c>
      <c r="DI10" s="261" t="str">
        <f t="shared" si="13"/>
        <v/>
      </c>
      <c r="DJ10" s="261" t="str">
        <f t="shared" si="13"/>
        <v/>
      </c>
      <c r="DK10" s="261" t="str">
        <f t="shared" si="13"/>
        <v/>
      </c>
      <c r="DL10" s="261" t="str">
        <f t="shared" si="13"/>
        <v/>
      </c>
      <c r="DM10" s="261" t="str">
        <f t="shared" si="13"/>
        <v/>
      </c>
      <c r="DN10" s="261" t="str">
        <f t="shared" si="13"/>
        <v/>
      </c>
      <c r="DO10" s="261" t="str">
        <f t="shared" si="13"/>
        <v/>
      </c>
      <c r="DP10" s="261">
        <f t="shared" si="13"/>
        <v>3.1827900108003242E-4</v>
      </c>
      <c r="DQ10" s="261" t="str">
        <f t="shared" si="13"/>
        <v/>
      </c>
      <c r="DR10" s="261">
        <f t="shared" si="13"/>
        <v>3.1827900108003242E-4</v>
      </c>
      <c r="DS10" s="261" t="str">
        <f t="shared" si="13"/>
        <v/>
      </c>
      <c r="DT10" s="261" t="str">
        <f t="shared" si="13"/>
        <v/>
      </c>
      <c r="DU10" s="261" t="str">
        <f t="shared" si="13"/>
        <v/>
      </c>
      <c r="DV10" s="261" t="str">
        <f t="shared" si="13"/>
        <v/>
      </c>
      <c r="DW10" s="261" t="str">
        <f t="shared" si="13"/>
        <v/>
      </c>
      <c r="DX10" s="261" t="str">
        <f t="shared" si="13"/>
        <v/>
      </c>
      <c r="DY10" s="261" t="str">
        <f t="shared" si="13"/>
        <v/>
      </c>
      <c r="DZ10" s="261" t="str">
        <f t="shared" si="13"/>
        <v/>
      </c>
      <c r="EA10" s="261" t="str">
        <f t="shared" si="13"/>
        <v/>
      </c>
      <c r="EB10" s="261" t="str">
        <f t="shared" ref="EB10:EK10" si="14">IF(EB9="","",(EB9*EB9)/10000)</f>
        <v/>
      </c>
      <c r="EC10" s="261" t="str">
        <f t="shared" si="14"/>
        <v/>
      </c>
      <c r="ED10" s="261" t="str">
        <f t="shared" si="14"/>
        <v/>
      </c>
      <c r="EE10" s="261">
        <f t="shared" si="14"/>
        <v>5.3640150763737335E-3</v>
      </c>
      <c r="EF10" s="261" t="str">
        <f t="shared" si="14"/>
        <v/>
      </c>
      <c r="EG10" s="261">
        <f t="shared" si="14"/>
        <v>5.5103705173135834E-4</v>
      </c>
      <c r="EH10" s="261" t="str">
        <f t="shared" si="14"/>
        <v/>
      </c>
      <c r="EI10" s="261" t="str">
        <f t="shared" si="14"/>
        <v/>
      </c>
      <c r="EJ10" s="261" t="str">
        <f t="shared" si="14"/>
        <v/>
      </c>
      <c r="EK10" s="261" t="str">
        <f t="shared" si="14"/>
        <v/>
      </c>
      <c r="EL10" s="261"/>
      <c r="EM10" s="261"/>
      <c r="EN10" s="261"/>
      <c r="EO10" s="261"/>
      <c r="EP10" s="261"/>
      <c r="EQ10" s="261" t="str">
        <f t="shared" ref="EQ10:EY10" si="15">IF(EQ9="","",(EQ9*EQ9)/10000)</f>
        <v/>
      </c>
      <c r="ER10" s="261" t="str">
        <f t="shared" si="15"/>
        <v/>
      </c>
      <c r="ES10" s="261" t="str">
        <f t="shared" si="15"/>
        <v/>
      </c>
      <c r="ET10" s="261" t="str">
        <f t="shared" si="15"/>
        <v/>
      </c>
      <c r="EU10" s="261" t="str">
        <f t="shared" si="15"/>
        <v/>
      </c>
      <c r="EV10" s="261" t="str">
        <f t="shared" si="15"/>
        <v/>
      </c>
      <c r="EW10" s="261" t="str">
        <f t="shared" si="15"/>
        <v/>
      </c>
      <c r="EX10" s="261" t="str">
        <f t="shared" si="15"/>
        <v/>
      </c>
      <c r="EY10" s="261" t="str">
        <f t="shared" si="15"/>
        <v/>
      </c>
      <c r="EZ10" s="260"/>
    </row>
    <row r="11" spans="1:156" x14ac:dyDescent="0.2">
      <c r="B11" s="1" t="s">
        <v>1027</v>
      </c>
      <c r="C11" s="39"/>
      <c r="D11" s="31">
        <f>IF(SUM('ENTRY_DO NOT EDIT '!R2:R4001)=0,"",COUNT('ENTRY_DO NOT EDIT '!R2:R4001))</f>
        <v>135</v>
      </c>
      <c r="E11" s="31">
        <f>IF(SUM('ENTRY_DO NOT EDIT '!S2:S4001)=0,"",COUNT('ENTRY_DO NOT EDIT '!S2:S4001))</f>
        <v>40</v>
      </c>
      <c r="F11" s="31" t="str">
        <f>IF(SUM('ENTRY_DO NOT EDIT '!T2:T4001)=0,"",COUNT('ENTRY_DO NOT EDIT '!T2:T4001))</f>
        <v/>
      </c>
      <c r="G11" s="31" t="str">
        <f>IF(SUM('ENTRY_DO NOT EDIT '!U2:U4001)=0,"",COUNT('ENTRY_DO NOT EDIT '!U2:U4001))</f>
        <v/>
      </c>
      <c r="H11" s="31" t="str">
        <f>IF(SUM('ENTRY_DO NOT EDIT '!V2:V4001)=0,"",COUNT('ENTRY_DO NOT EDIT '!V2:V4001))</f>
        <v/>
      </c>
      <c r="I11" s="31" t="str">
        <f>IF(SUM('ENTRY_DO NOT EDIT '!W2:W4001)=0,"",COUNT('ENTRY_DO NOT EDIT '!W2:W4001))</f>
        <v/>
      </c>
      <c r="J11" s="31" t="str">
        <f>IF(SUM('ENTRY_DO NOT EDIT '!X2:X4001)=0,"",COUNT('ENTRY_DO NOT EDIT '!X2:X4001))</f>
        <v/>
      </c>
      <c r="K11" s="31" t="str">
        <f>IF(SUM('ENTRY_DO NOT EDIT '!Y2:Y4001)=0,"",COUNT('ENTRY_DO NOT EDIT '!Y2:Y4001))</f>
        <v/>
      </c>
      <c r="L11" s="31" t="str">
        <f>IF(SUM('ENTRY_DO NOT EDIT '!Z2:Z4001)=0,"",COUNT('ENTRY_DO NOT EDIT '!Z2:Z4001))</f>
        <v/>
      </c>
      <c r="M11" s="31" t="str">
        <f>IF(SUM('ENTRY_DO NOT EDIT '!AA2:AA4001)=0,"",COUNT('ENTRY_DO NOT EDIT '!AA2:AA4001))</f>
        <v/>
      </c>
      <c r="N11" s="31" t="str">
        <f>IF(SUM('ENTRY_DO NOT EDIT '!AB2:AB4001)=0,"",COUNT('ENTRY_DO NOT EDIT '!AB2:AB4001))</f>
        <v/>
      </c>
      <c r="O11" s="31" t="str">
        <f>IF(SUM('ENTRY_DO NOT EDIT '!AC2:AC4001)=0,"",COUNT('ENTRY_DO NOT EDIT '!AC2:AC4001))</f>
        <v/>
      </c>
      <c r="P11" s="31" t="str">
        <f>IF(SUM('ENTRY_DO NOT EDIT '!AD2:AD4001)=0,"",COUNT('ENTRY_DO NOT EDIT '!AD2:AD4001))</f>
        <v/>
      </c>
      <c r="Q11" s="31">
        <f>IF(SUM('ENTRY_DO NOT EDIT '!AE2:AE4001)=0,"",COUNT('ENTRY_DO NOT EDIT '!AE2:AE4001))</f>
        <v>281</v>
      </c>
      <c r="R11" s="31" t="str">
        <f>IF(SUM('ENTRY_DO NOT EDIT '!AF2:AF4001)=0,"",COUNT('ENTRY_DO NOT EDIT '!AF2:AF4001))</f>
        <v/>
      </c>
      <c r="S11" s="31" t="str">
        <f>IF(SUM('ENTRY_DO NOT EDIT '!AG2:AG4001)=0,"",COUNT('ENTRY_DO NOT EDIT '!AG2:AG4001))</f>
        <v/>
      </c>
      <c r="T11" s="31" t="str">
        <f>IF(SUM('ENTRY_DO NOT EDIT '!AH2:AH4001)=0,"",COUNT('ENTRY_DO NOT EDIT '!AH2:AH4001))</f>
        <v/>
      </c>
      <c r="U11" s="31" t="str">
        <f>IF(SUM('ENTRY_DO NOT EDIT '!AI2:AI4001)=0,"",COUNT('ENTRY_DO NOT EDIT '!AI2:AI4001))</f>
        <v/>
      </c>
      <c r="V11" s="31" t="str">
        <f>IF(SUM('ENTRY_DO NOT EDIT '!AJ2:AJ4001)=0,"",COUNT('ENTRY_DO NOT EDIT '!AJ2:AJ4001))</f>
        <v/>
      </c>
      <c r="W11" s="31" t="str">
        <f>IF(SUM('ENTRY_DO NOT EDIT '!AK2:AK4001)=0,"",COUNT('ENTRY_DO NOT EDIT '!AK2:AK4001))</f>
        <v/>
      </c>
      <c r="X11" s="31" t="str">
        <f>IF(SUM('ENTRY_DO NOT EDIT '!AL2:AL4001)=0,"",COUNT('ENTRY_DO NOT EDIT '!AL2:AL4001))</f>
        <v/>
      </c>
      <c r="Y11" s="31" t="str">
        <f>IF(SUM('ENTRY_DO NOT EDIT '!AM2:AM4001)=0,"",COUNT('ENTRY_DO NOT EDIT '!AM2:AM4001))</f>
        <v/>
      </c>
      <c r="Z11" s="31" t="str">
        <f>IF(SUM('ENTRY_DO NOT EDIT '!AN2:AN4001)=0,"",COUNT('ENTRY_DO NOT EDIT '!AN2:AN4001))</f>
        <v/>
      </c>
      <c r="AA11" s="31" t="str">
        <f>IF(SUM('ENTRY_DO NOT EDIT '!AO2:AO4001)=0,"",COUNT('ENTRY_DO NOT EDIT '!AO2:AO4001))</f>
        <v/>
      </c>
      <c r="AB11" s="31" t="str">
        <f>IF(SUM('ENTRY_DO NOT EDIT '!AP2:AP4001)=0,"",COUNT('ENTRY_DO NOT EDIT '!AP2:AP4001))</f>
        <v/>
      </c>
      <c r="AC11" s="31">
        <f>IF(SUM('ENTRY_DO NOT EDIT '!AQ2:AQ4001)=0,"",COUNT('ENTRY_DO NOT EDIT '!AQ2:AQ4001))</f>
        <v>263</v>
      </c>
      <c r="AD11" s="31" t="str">
        <f>IF(SUM('ENTRY_DO NOT EDIT '!AR2:AR4001)=0,"",COUNT('ENTRY_DO NOT EDIT '!AR2:AR4001))</f>
        <v/>
      </c>
      <c r="AE11" s="31" t="str">
        <f>IF(SUM('ENTRY_DO NOT EDIT '!AS2:AS4001)=0,"",COUNT('ENTRY_DO NOT EDIT '!AS2:AS4001))</f>
        <v/>
      </c>
      <c r="AF11" s="31" t="str">
        <f>IF(SUM('ENTRY_DO NOT EDIT '!AT2:AT4001)=0,"",COUNT('ENTRY_DO NOT EDIT '!AT2:AT4001))</f>
        <v/>
      </c>
      <c r="AG11" s="31" t="str">
        <f>IF(SUM('ENTRY_DO NOT EDIT '!AU2:AU4001)=0,"",COUNT('ENTRY_DO NOT EDIT '!AU2:AU4001))</f>
        <v/>
      </c>
      <c r="AH11" s="31" t="str">
        <f>IF(SUM('ENTRY_DO NOT EDIT '!AV2:AV4001)=0,"",COUNT('ENTRY_DO NOT EDIT '!AV2:AV4001))</f>
        <v/>
      </c>
      <c r="AI11" s="31">
        <f>IF(SUM('ENTRY_DO NOT EDIT '!AW2:AW4001)=0,"",COUNT('ENTRY_DO NOT EDIT '!AW2:AW4001))</f>
        <v>129</v>
      </c>
      <c r="AJ11" s="31" t="str">
        <f>IF(SUM('ENTRY_DO NOT EDIT '!AX2:AX4001)=0,"",COUNT('ENTRY_DO NOT EDIT '!AX2:AX4001))</f>
        <v/>
      </c>
      <c r="AK11" s="31" t="str">
        <f>IF(SUM('ENTRY_DO NOT EDIT '!AY2:AY4001)=0,"",COUNT('ENTRY_DO NOT EDIT '!AY2:AY4001))</f>
        <v/>
      </c>
      <c r="AL11" s="31" t="str">
        <f>IF(SUM('ENTRY_DO NOT EDIT '!AZ2:AZ4001)=0,"",COUNT('ENTRY_DO NOT EDIT '!AZ2:AZ4001))</f>
        <v/>
      </c>
      <c r="AM11" s="31" t="str">
        <f>IF(SUM('ENTRY_DO NOT EDIT '!BA2:BA4001)=0,"",COUNT('ENTRY_DO NOT EDIT '!BA2:BA4001))</f>
        <v/>
      </c>
      <c r="AN11" s="31" t="str">
        <f>IF(SUM('ENTRY_DO NOT EDIT '!BB2:BB4001)=0,"",COUNT('ENTRY_DO NOT EDIT '!BB2:BB4001))</f>
        <v/>
      </c>
      <c r="AO11" s="31" t="str">
        <f>IF(SUM('ENTRY_DO NOT EDIT '!BC2:BC4001)=0,"",COUNT('ENTRY_DO NOT EDIT '!BC2:BC4001))</f>
        <v/>
      </c>
      <c r="AP11" s="31" t="str">
        <f>IF(SUM('ENTRY_DO NOT EDIT '!BD2:BD4001)=0,"",COUNT('ENTRY_DO NOT EDIT '!BD2:BD4001))</f>
        <v/>
      </c>
      <c r="AQ11" s="31">
        <f>IF(SUM('ENTRY_DO NOT EDIT '!BE2:BE4001)=0,"",COUNT('ENTRY_DO NOT EDIT '!BE2:BE4001))</f>
        <v>33</v>
      </c>
      <c r="AR11" s="31" t="str">
        <f>IF(SUM('ENTRY_DO NOT EDIT '!BF2:BF4001)=0,"",COUNT('ENTRY_DO NOT EDIT '!BF2:BF4001))</f>
        <v/>
      </c>
      <c r="AS11" s="31" t="str">
        <f>IF(SUM('ENTRY_DO NOT EDIT '!BG2:BG4001)=0,"",COUNT('ENTRY_DO NOT EDIT '!BG2:BG4001))</f>
        <v/>
      </c>
      <c r="AT11" s="31" t="str">
        <f>IF(SUM('ENTRY_DO NOT EDIT '!BH2:BH4001)=0,"",COUNT('ENTRY_DO NOT EDIT '!BH2:BH4001))</f>
        <v/>
      </c>
      <c r="AU11" s="31" t="str">
        <f>IF(SUM('ENTRY_DO NOT EDIT '!BI2:BI4001)=0,"",COUNT('ENTRY_DO NOT EDIT '!BI2:BI4001))</f>
        <v/>
      </c>
      <c r="AV11" s="31" t="str">
        <f>IF(SUM('ENTRY_DO NOT EDIT '!BJ2:BJ4001)=0,"",COUNT('ENTRY_DO NOT EDIT '!BJ2:BJ4001))</f>
        <v/>
      </c>
      <c r="AW11" s="31" t="str">
        <f>IF(SUM('ENTRY_DO NOT EDIT '!BK2:BK4001)=0,"",COUNT('ENTRY_DO NOT EDIT '!BK2:BK4001))</f>
        <v/>
      </c>
      <c r="AX11" s="31" t="str">
        <f>IF(SUM('ENTRY_DO NOT EDIT '!BL2:BL4001)=0,"",COUNT('ENTRY_DO NOT EDIT '!BL2:BL4001))</f>
        <v/>
      </c>
      <c r="AY11" s="31" t="str">
        <f>IF(SUM('ENTRY_DO NOT EDIT '!BM2:BM4001)=0,"",COUNT('ENTRY_DO NOT EDIT '!BM2:BM4001))</f>
        <v/>
      </c>
      <c r="AZ11" s="31" t="str">
        <f>IF(SUM('ENTRY_DO NOT EDIT '!BN2:BN4001)=0,"",COUNT('ENTRY_DO NOT EDIT '!BN2:BN4001))</f>
        <v/>
      </c>
      <c r="BA11" s="31">
        <f>IF(SUM('ENTRY_DO NOT EDIT '!BO2:BO4001)=0,"",COUNT('ENTRY_DO NOT EDIT '!BO2:BO4001))</f>
        <v>2</v>
      </c>
      <c r="BB11" s="31" t="str">
        <f>IF(SUM('ENTRY_DO NOT EDIT '!BP2:BP4001)=0,"",COUNT('ENTRY_DO NOT EDIT '!BP2:BP4001))</f>
        <v/>
      </c>
      <c r="BC11" s="31" t="str">
        <f>IF(SUM('ENTRY_DO NOT EDIT '!BQ2:BQ4001)=0,"",COUNT('ENTRY_DO NOT EDIT '!BQ2:BQ4001))</f>
        <v/>
      </c>
      <c r="BD11" s="31">
        <f>IF(SUM('ENTRY_DO NOT EDIT '!BR2:BR4001)=0,"",COUNT('ENTRY_DO NOT EDIT '!BR2:BR4001))</f>
        <v>7</v>
      </c>
      <c r="BE11" s="31" t="str">
        <f>IF(SUM('ENTRY_DO NOT EDIT '!BS2:BS4001)=0,"",COUNT('ENTRY_DO NOT EDIT '!BS2:BS4001))</f>
        <v/>
      </c>
      <c r="BF11" s="31" t="str">
        <f>IF(SUM('ENTRY_DO NOT EDIT '!BT2:BT4001)=0,"",COUNT('ENTRY_DO NOT EDIT '!BT2:BT4001))</f>
        <v/>
      </c>
      <c r="BG11" s="31" t="str">
        <f>IF(SUM('ENTRY_DO NOT EDIT '!BU2:BU4001)=0,"",COUNT('ENTRY_DO NOT EDIT '!BU2:BU4001))</f>
        <v/>
      </c>
      <c r="BH11" s="31" t="str">
        <f>IF(SUM('ENTRY_DO NOT EDIT '!BV2:BV4001)=0,"",COUNT('ENTRY_DO NOT EDIT '!BV2:BV4001))</f>
        <v/>
      </c>
      <c r="BI11" s="31" t="str">
        <f>IF(SUM('ENTRY_DO NOT EDIT '!BW2:BW4001)=0,"",COUNT('ENTRY_DO NOT EDIT '!BW2:BW4001))</f>
        <v/>
      </c>
      <c r="BJ11" s="31" t="str">
        <f>IF(SUM('ENTRY_DO NOT EDIT '!BX2:BX4001)=0,"",COUNT('ENTRY_DO NOT EDIT '!BX2:BX4001))</f>
        <v/>
      </c>
      <c r="BK11" s="31" t="str">
        <f>IF(SUM('ENTRY_DO NOT EDIT '!BY2:BY4001)=0,"",COUNT('ENTRY_DO NOT EDIT '!BY2:BY4001))</f>
        <v/>
      </c>
      <c r="BL11" s="31" t="str">
        <f>IF(SUM('ENTRY_DO NOT EDIT '!BZ2:BZ4001)=0,"",COUNT('ENTRY_DO NOT EDIT '!BZ2:BZ4001))</f>
        <v/>
      </c>
      <c r="BM11" s="31" t="str">
        <f>IF(SUM('ENTRY_DO NOT EDIT '!CA2:CA4001)=0,"",COUNT('ENTRY_DO NOT EDIT '!CA2:CA4001))</f>
        <v/>
      </c>
      <c r="BN11" s="31">
        <f>IF(SUM('ENTRY_DO NOT EDIT '!CB2:CB4001)=0,"",COUNT('ENTRY_DO NOT EDIT '!CB2:CB4001))</f>
        <v>3</v>
      </c>
      <c r="BO11" s="31" t="str">
        <f>IF(SUM('ENTRY_DO NOT EDIT '!CC2:CC4001)=0,"",COUNT('ENTRY_DO NOT EDIT '!CC2:CC4001))</f>
        <v/>
      </c>
      <c r="BP11" s="31" t="str">
        <f>IF(SUM('ENTRY_DO NOT EDIT '!CD2:CD4001)=0,"",COUNT('ENTRY_DO NOT EDIT '!CD2:CD4001))</f>
        <v/>
      </c>
      <c r="BQ11" s="31" t="str">
        <f>IF(SUM('ENTRY_DO NOT EDIT '!CE2:CE4001)=0,"",COUNT('ENTRY_DO NOT EDIT '!CE2:CE4001))</f>
        <v/>
      </c>
      <c r="BR11" s="31" t="str">
        <f>IF(SUM('ENTRY_DO NOT EDIT '!CF2:CF4001)=0,"",COUNT('ENTRY_DO NOT EDIT '!CF2:CF4001))</f>
        <v/>
      </c>
      <c r="BS11" s="31" t="str">
        <f>IF(SUM('ENTRY_DO NOT EDIT '!CG2:CG4001)=0,"",COUNT('ENTRY_DO NOT EDIT '!CG2:CG4001))</f>
        <v/>
      </c>
      <c r="BT11" s="31" t="str">
        <f>IF(SUM('ENTRY_DO NOT EDIT '!CH2:CH4001)=0,"",COUNT('ENTRY_DO NOT EDIT '!CH2:CH4001))</f>
        <v/>
      </c>
      <c r="BU11" s="31" t="str">
        <f>IF(SUM('ENTRY_DO NOT EDIT '!CI2:CI4001)=0,"",COUNT('ENTRY_DO NOT EDIT '!CI2:CI4001))</f>
        <v/>
      </c>
      <c r="BV11" s="31" t="str">
        <f>IF(SUM('ENTRY_DO NOT EDIT '!CJ2:CJ4001)=0,"",COUNT('ENTRY_DO NOT EDIT '!CJ2:CJ4001))</f>
        <v/>
      </c>
      <c r="BW11" s="31" t="str">
        <f>IF(SUM('ENTRY_DO NOT EDIT '!CK2:CK4001)=0,"",COUNT('ENTRY_DO NOT EDIT '!CK2:CK4001))</f>
        <v/>
      </c>
      <c r="BX11" s="31" t="str">
        <f>IF(SUM('ENTRY_DO NOT EDIT '!CL2:CL4001)=0,"",COUNT('ENTRY_DO NOT EDIT '!CL2:CL4001))</f>
        <v/>
      </c>
      <c r="BY11" s="31" t="str">
        <f>IF(SUM('ENTRY_DO NOT EDIT '!CM2:CM4001)=0,"",COUNT('ENTRY_DO NOT EDIT '!CM2:CM4001))</f>
        <v/>
      </c>
      <c r="BZ11" s="31">
        <f>IF(SUM('ENTRY_DO NOT EDIT '!CN2:CN4001)=0,"",COUNT('ENTRY_DO NOT EDIT '!CN2:CN4001))</f>
        <v>3</v>
      </c>
      <c r="CA11" s="31">
        <f>IF(SUM('ENTRY_DO NOT EDIT '!CO2:CO4001)=0,"",COUNT('ENTRY_DO NOT EDIT '!CO2:CO4001))</f>
        <v>12</v>
      </c>
      <c r="CB11" s="31" t="str">
        <f>IF(SUM('ENTRY_DO NOT EDIT '!CP2:CP4001)=0,"",COUNT('ENTRY_DO NOT EDIT '!CP2:CP4001))</f>
        <v/>
      </c>
      <c r="CC11" s="31" t="str">
        <f>IF(SUM('ENTRY_DO NOT EDIT '!CQ2:CQ4001)=0,"",COUNT('ENTRY_DO NOT EDIT '!CQ2:CQ4001))</f>
        <v/>
      </c>
      <c r="CD11" s="31" t="str">
        <f>IF(SUM('ENTRY_DO NOT EDIT '!CR2:CR4001)=0,"",COUNT('ENTRY_DO NOT EDIT '!CR2:CR4001))</f>
        <v/>
      </c>
      <c r="CE11" s="31" t="str">
        <f>IF(SUM('ENTRY_DO NOT EDIT '!CS2:CS4001)=0,"",COUNT('ENTRY_DO NOT EDIT '!CS2:CS4001))</f>
        <v/>
      </c>
      <c r="CF11" s="31" t="str">
        <f>IF(SUM('ENTRY_DO NOT EDIT '!CT2:CT4001)=0,"",COUNT('ENTRY_DO NOT EDIT '!CT2:CT4001))</f>
        <v/>
      </c>
      <c r="CG11" s="31" t="str">
        <f>IF(SUM('ENTRY_DO NOT EDIT '!CU2:CU4001)=0,"",COUNT('ENTRY_DO NOT EDIT '!CU2:CU4001))</f>
        <v/>
      </c>
      <c r="CH11" s="31" t="str">
        <f>IF(SUM('ENTRY_DO NOT EDIT '!CV2:CV4001)=0,"",COUNT('ENTRY_DO NOT EDIT '!CV2:CV4001))</f>
        <v/>
      </c>
      <c r="CI11" s="31">
        <f>IF(SUM('ENTRY_DO NOT EDIT '!CW2:CW4001)=0,"",COUNT('ENTRY_DO NOT EDIT '!CW2:CW4001))</f>
        <v>2</v>
      </c>
      <c r="CJ11" s="31" t="str">
        <f>IF(SUM('ENTRY_DO NOT EDIT '!CX2:CX4001)=0,"",COUNT('ENTRY_DO NOT EDIT '!CX2:CX4001))</f>
        <v/>
      </c>
      <c r="CK11" s="31" t="str">
        <f>IF(SUM('ENTRY_DO NOT EDIT '!CY2:CY4001)=0,"",COUNT('ENTRY_DO NOT EDIT '!CY2:CY4001))</f>
        <v/>
      </c>
      <c r="CL11" s="31" t="str">
        <f>IF(SUM('ENTRY_DO NOT EDIT '!CZ2:CZ4001)=0,"",COUNT('ENTRY_DO NOT EDIT '!CZ2:CZ4001))</f>
        <v/>
      </c>
      <c r="CM11" s="31" t="str">
        <f>IF(SUM('ENTRY_DO NOT EDIT '!DA2:DA4001)=0,"",COUNT('ENTRY_DO NOT EDIT '!DA2:DA4001))</f>
        <v/>
      </c>
      <c r="CN11" s="31" t="str">
        <f>IF(SUM('ENTRY_DO NOT EDIT '!DB2:DB4001)=0,"",COUNT('ENTRY_DO NOT EDIT '!DB2:DB4001))</f>
        <v/>
      </c>
      <c r="CO11" s="31" t="str">
        <f>IF(SUM('ENTRY_DO NOT EDIT '!DC2:DC4001)=0,"",COUNT('ENTRY_DO NOT EDIT '!DC2:DC4001))</f>
        <v/>
      </c>
      <c r="CP11" s="31" t="str">
        <f>IF(SUM('ENTRY_DO NOT EDIT '!DD2:DD4001)=0,"",COUNT('ENTRY_DO NOT EDIT '!DD2:DD4001))</f>
        <v/>
      </c>
      <c r="CQ11" s="31">
        <f>IF(SUM('ENTRY_DO NOT EDIT '!DE2:DE4001)=0,"",COUNT('ENTRY_DO NOT EDIT '!DE2:DE4001))</f>
        <v>14</v>
      </c>
      <c r="CR11" s="31" t="str">
        <f>IF(SUM('ENTRY_DO NOT EDIT '!DF2:DF4001)=0,"",COUNT('ENTRY_DO NOT EDIT '!DF2:DF4001))</f>
        <v/>
      </c>
      <c r="CS11" s="31" t="str">
        <f>IF(SUM('ENTRY_DO NOT EDIT '!DG2:DG4001)=0,"",COUNT('ENTRY_DO NOT EDIT '!DG2:DG4001))</f>
        <v/>
      </c>
      <c r="CT11" s="31" t="str">
        <f>IF(SUM('ENTRY_DO NOT EDIT '!DH2:DH4001)=0,"",COUNT('ENTRY_DO NOT EDIT '!DH2:DH4001))</f>
        <v/>
      </c>
      <c r="CU11" s="31" t="str">
        <f>IF(SUM('ENTRY_DO NOT EDIT '!DI2:DI4001)=0,"",COUNT('ENTRY_DO NOT EDIT '!DI2:DI4001))</f>
        <v/>
      </c>
      <c r="CV11" s="31" t="str">
        <f>IF(SUM('ENTRY_DO NOT EDIT '!DJ2:DJ4001)=0,"",COUNT('ENTRY_DO NOT EDIT '!DJ2:DJ4001))</f>
        <v/>
      </c>
      <c r="CW11" s="31" t="str">
        <f>IF(SUM('ENTRY_DO NOT EDIT '!DK2:DK4001)=0,"",COUNT('ENTRY_DO NOT EDIT '!DK2:DK4001))</f>
        <v/>
      </c>
      <c r="CX11" s="31" t="str">
        <f>IF(SUM('ENTRY_DO NOT EDIT '!DL2:DL4001)=0,"",COUNT('ENTRY_DO NOT EDIT '!DL2:DL4001))</f>
        <v/>
      </c>
      <c r="CY11" s="31" t="str">
        <f>IF(SUM('ENTRY_DO NOT EDIT '!DM2:DM4001)=0,"",COUNT('ENTRY_DO NOT EDIT '!DM2:DM4001))</f>
        <v/>
      </c>
      <c r="CZ11" s="31" t="str">
        <f>IF(SUM('ENTRY_DO NOT EDIT '!DN2:DN4001)=0,"",COUNT('ENTRY_DO NOT EDIT '!DN2:DN4001))</f>
        <v/>
      </c>
      <c r="DA11" s="31" t="str">
        <f>IF(SUM('ENTRY_DO NOT EDIT '!DO2:DO4001)=0,"",COUNT('ENTRY_DO NOT EDIT '!DO2:DO4001))</f>
        <v/>
      </c>
      <c r="DB11" s="31" t="str">
        <f>IF(SUM('ENTRY_DO NOT EDIT '!DP2:DP4001)=0,"",COUNT('ENTRY_DO NOT EDIT '!DP2:DP4001))</f>
        <v/>
      </c>
      <c r="DC11" s="31" t="str">
        <f>IF(SUM('ENTRY_DO NOT EDIT '!DQ2:DQ4001)=0,"",COUNT('ENTRY_DO NOT EDIT '!DQ2:DQ4001))</f>
        <v/>
      </c>
      <c r="DD11" s="31" t="str">
        <f>IF(SUM('ENTRY_DO NOT EDIT '!DR2:DR4001)=0,"",COUNT('ENTRY_DO NOT EDIT '!DR2:DR4001))</f>
        <v/>
      </c>
      <c r="DE11" s="31" t="str">
        <f>IF(SUM('ENTRY_DO NOT EDIT '!DS2:DS4001)=0,"",COUNT('ENTRY_DO NOT EDIT '!DS2:DS4001))</f>
        <v/>
      </c>
      <c r="DF11" s="31" t="str">
        <f>IF(SUM('ENTRY_DO NOT EDIT '!DT2:DT4001)=0,"",COUNT('ENTRY_DO NOT EDIT '!DT2:DT4001))</f>
        <v/>
      </c>
      <c r="DG11" s="31" t="str">
        <f>IF(SUM('ENTRY_DO NOT EDIT '!DU2:DU4001)=0,"",COUNT('ENTRY_DO NOT EDIT '!DU2:DU4001))</f>
        <v/>
      </c>
      <c r="DH11" s="31" t="str">
        <f>IF(SUM('ENTRY_DO NOT EDIT '!DV2:DV4001)=0,"",COUNT('ENTRY_DO NOT EDIT '!DV2:DV4001))</f>
        <v/>
      </c>
      <c r="DI11" s="31" t="str">
        <f>IF(SUM('ENTRY_DO NOT EDIT '!DW2:DW4001)=0,"",COUNT('ENTRY_DO NOT EDIT '!DW2:DW4001))</f>
        <v/>
      </c>
      <c r="DJ11" s="31" t="str">
        <f>IF(SUM('ENTRY_DO NOT EDIT '!DX2:DX4001)=0,"",COUNT('ENTRY_DO NOT EDIT '!DX2:DX4001))</f>
        <v/>
      </c>
      <c r="DK11" s="31" t="str">
        <f>IF(SUM('ENTRY_DO NOT EDIT '!DY2:DY4001)=0,"",COUNT('ENTRY_DO NOT EDIT '!DY2:DY4001))</f>
        <v/>
      </c>
      <c r="DL11" s="31" t="str">
        <f>IF(SUM('ENTRY_DO NOT EDIT '!DZ2:DZ4001)=0,"",COUNT('ENTRY_DO NOT EDIT '!DZ2:DZ4001))</f>
        <v/>
      </c>
      <c r="DM11" s="31" t="str">
        <f>IF(SUM('ENTRY_DO NOT EDIT '!EA2:EA4001)=0,"",COUNT('ENTRY_DO NOT EDIT '!EA2:EA4001))</f>
        <v/>
      </c>
      <c r="DN11" s="31" t="str">
        <f>IF(SUM('ENTRY_DO NOT EDIT '!EB2:EB4001)=0,"",COUNT('ENTRY_DO NOT EDIT '!EB2:EB4001))</f>
        <v/>
      </c>
      <c r="DO11" s="31" t="str">
        <f>IF(SUM('ENTRY_DO NOT EDIT '!EC2:EC4001)=0,"",COUNT('ENTRY_DO NOT EDIT '!EC2:EC4001))</f>
        <v/>
      </c>
      <c r="DP11" s="31">
        <f>IF(SUM('ENTRY_DO NOT EDIT '!ED2:ED4001)=0,"",COUNT('ENTRY_DO NOT EDIT '!ED2:ED4001))</f>
        <v>19</v>
      </c>
      <c r="DQ11" s="31" t="str">
        <f>IF(SUM('ENTRY_DO NOT EDIT '!EE2:EE4001)=0,"",COUNT('ENTRY_DO NOT EDIT '!EE2:EE4001))</f>
        <v/>
      </c>
      <c r="DR11" s="31">
        <f>IF(SUM('ENTRY_DO NOT EDIT '!EF2:EF4001)=0,"",COUNT('ENTRY_DO NOT EDIT '!EF2:EF4001))</f>
        <v>19</v>
      </c>
      <c r="DS11" s="31" t="str">
        <f>IF(SUM('ENTRY_DO NOT EDIT '!EG2:EG4001)=0,"",COUNT('ENTRY_DO NOT EDIT '!EG2:EG4001))</f>
        <v/>
      </c>
      <c r="DT11" s="31" t="str">
        <f>IF(SUM('ENTRY_DO NOT EDIT '!EH2:EH4001)=0,"",COUNT('ENTRY_DO NOT EDIT '!EH2:EH4001))</f>
        <v/>
      </c>
      <c r="DU11" s="31" t="str">
        <f>IF(SUM('ENTRY_DO NOT EDIT '!EI2:EI4001)=0,"",COUNT('ENTRY_DO NOT EDIT '!EI2:EI4001))</f>
        <v/>
      </c>
      <c r="DV11" s="31" t="str">
        <f>IF(SUM('ENTRY_DO NOT EDIT '!EJ2:EJ4001)=0,"",COUNT('ENTRY_DO NOT EDIT '!EJ2:EJ4001))</f>
        <v/>
      </c>
      <c r="DW11" s="31" t="str">
        <f>IF(SUM('ENTRY_DO NOT EDIT '!EK2:EK4001)=0,"",COUNT('ENTRY_DO NOT EDIT '!EK2:EK4001))</f>
        <v/>
      </c>
      <c r="DX11" s="31" t="str">
        <f>IF(SUM('ENTRY_DO NOT EDIT '!EL2:EL4001)=0,"",COUNT('ENTRY_DO NOT EDIT '!EL2:EL4001))</f>
        <v/>
      </c>
      <c r="DY11" s="31" t="str">
        <f>IF(SUM('ENTRY_DO NOT EDIT '!EM2:EM4001)=0,"",COUNT('ENTRY_DO NOT EDIT '!EM2:EM4001))</f>
        <v/>
      </c>
      <c r="DZ11" s="31" t="str">
        <f>IF(SUM('ENTRY_DO NOT EDIT '!EN2:EN4001)=0,"",COUNT('ENTRY_DO NOT EDIT '!EN2:EN4001))</f>
        <v/>
      </c>
      <c r="EA11" s="31" t="str">
        <f>IF(SUM('ENTRY_DO NOT EDIT '!EO2:EO4001)=0,"",COUNT('ENTRY_DO NOT EDIT '!EO2:EO4001))</f>
        <v/>
      </c>
      <c r="EB11" s="31" t="str">
        <f>IF(SUM('ENTRY_DO NOT EDIT '!EP2:EP4001)=0,"",COUNT('ENTRY_DO NOT EDIT '!EP2:EP4001))</f>
        <v/>
      </c>
      <c r="EC11" s="31" t="str">
        <f>IF(SUM('ENTRY_DO NOT EDIT '!EQ2:EQ4001)=0,"",COUNT('ENTRY_DO NOT EDIT '!EQ2:EQ4001))</f>
        <v/>
      </c>
      <c r="ED11" s="31" t="str">
        <f>IF(SUM('ENTRY_DO NOT EDIT '!ER2:ER4001)=0,"",COUNT('ENTRY_DO NOT EDIT '!ER2:ER4001))</f>
        <v/>
      </c>
      <c r="EE11" s="31">
        <f>IF(SUM('ENTRY_DO NOT EDIT '!ES2:ES4001)=0,"",COUNT('ENTRY_DO NOT EDIT '!ES2:ES4001))</f>
        <v>78</v>
      </c>
      <c r="EF11" s="31" t="str">
        <f>IF(SUM('ENTRY_DO NOT EDIT '!ET2:ET4001)=0,"",COUNT('ENTRY_DO NOT EDIT '!ET2:ET4001))</f>
        <v/>
      </c>
      <c r="EG11" s="31">
        <f>IF(SUM('ENTRY_DO NOT EDIT '!EU2:EU4001)=0,"",COUNT('ENTRY_DO NOT EDIT '!EU2:EU4001))</f>
        <v>25</v>
      </c>
      <c r="EH11" s="31" t="str">
        <f>IF(SUM('ENTRY_DO NOT EDIT '!EV2:EV4001)=0,"",COUNT('ENTRY_DO NOT EDIT '!EV2:EV4001))</f>
        <v/>
      </c>
      <c r="EI11" s="31" t="str">
        <f>IF(SUM('ENTRY_DO NOT EDIT '!EW2:EW4001)=0,"",COUNT('ENTRY_DO NOT EDIT '!EW2:EW4001))</f>
        <v/>
      </c>
      <c r="EJ11" s="31" t="str">
        <f>IF(SUM('ENTRY_DO NOT EDIT '!EX2:EX4001)=0,"",COUNT('ENTRY_DO NOT EDIT '!EX2:EX4001))</f>
        <v/>
      </c>
      <c r="EK11" s="31" t="str">
        <f>IF(SUM('ENTRY_DO NOT EDIT '!EY2:EY4001)=0,"",COUNT('ENTRY_DO NOT EDIT '!EY2:EY4001))</f>
        <v/>
      </c>
      <c r="EL11" s="31">
        <f>IF(SUM('ENTRY_DO NOT EDIT '!EZ2:EZ4001)=0,"",COUNT('ENTRY_DO NOT EDIT '!EZ2:EZ4001))</f>
        <v>1</v>
      </c>
      <c r="EM11" s="31" t="str">
        <f>IF(SUM('ENTRY_DO NOT EDIT '!FA2:FA4001)=0,"",COUNT('ENTRY_DO NOT EDIT '!FA2:FA4001))</f>
        <v/>
      </c>
      <c r="EN11" s="31">
        <f>IF(SUM('ENTRY_DO NOT EDIT '!FB2:FB4001)=0,"",COUNT('ENTRY_DO NOT EDIT '!FB2:FB4001))</f>
        <v>116</v>
      </c>
      <c r="EO11" s="31" t="str">
        <f>IF(SUM('ENTRY_DO NOT EDIT '!FC2:FC4001)=0,"",COUNT('ENTRY_DO NOT EDIT '!FC2:FC4001))</f>
        <v/>
      </c>
      <c r="EP11" s="31" t="str">
        <f>IF(SUM('ENTRY_DO NOT EDIT '!FD2:FD4001)=0,"",COUNT('ENTRY_DO NOT EDIT '!FD2:FD4001))</f>
        <v/>
      </c>
      <c r="EQ11" s="31" t="str">
        <f>IF(SUM('ENTRY_DO NOT EDIT '!FE2:FE4001)=0,"",COUNT('ENTRY_DO NOT EDIT '!FE2:FE4001))</f>
        <v/>
      </c>
      <c r="ER11" s="31" t="str">
        <f>IF(SUM('ENTRY_DO NOT EDIT '!FF2:FF4001)=0,"",COUNT('ENTRY_DO NOT EDIT '!FF2:FF4001))</f>
        <v/>
      </c>
      <c r="ES11" s="31" t="str">
        <f>IF(SUM('ENTRY_DO NOT EDIT '!FG2:FG4001)=0,"",COUNT('ENTRY_DO NOT EDIT '!FG2:FG4001))</f>
        <v/>
      </c>
      <c r="ET11" s="31" t="str">
        <f>IF(SUM('ENTRY_DO NOT EDIT '!FH2:FH4001)=0,"",COUNT('ENTRY_DO NOT EDIT '!FH2:FH4001))</f>
        <v/>
      </c>
      <c r="EU11" s="31" t="str">
        <f>IF(SUM('ENTRY_DO NOT EDIT '!FI2:FI4001)=0,"",COUNT('ENTRY_DO NOT EDIT '!FI2:FI4001))</f>
        <v/>
      </c>
      <c r="EV11" s="31" t="str">
        <f>IF(SUM('ENTRY_DO NOT EDIT '!FJ2:FJ4001)=0,"",COUNT('ENTRY_DO NOT EDIT '!FJ2:FJ4001))</f>
        <v/>
      </c>
      <c r="EW11" s="31" t="str">
        <f>IF(SUM('ENTRY_DO NOT EDIT '!FK2:FK4001)=0,"",COUNT('ENTRY_DO NOT EDIT '!FK2:FK4001))</f>
        <v/>
      </c>
      <c r="EX11" s="31" t="str">
        <f>IF(SUM('ENTRY_DO NOT EDIT '!FL2:FL4001)=0,"",COUNT('ENTRY_DO NOT EDIT '!FL2:FL4001))</f>
        <v/>
      </c>
      <c r="EY11" s="31" t="str">
        <f>IF(SUM('ENTRY_DO NOT EDIT '!FM2:FM4001)=0,"",COUNT('ENTRY_DO NOT EDIT '!FM2:FM4001))</f>
        <v/>
      </c>
    </row>
    <row r="12" spans="1:156" s="48" customFormat="1" x14ac:dyDescent="0.2">
      <c r="B12" s="37" t="s">
        <v>1028</v>
      </c>
      <c r="C12" s="39">
        <f>IF(C17="","",AVERAGE('ENTRY_DO NOT EDIT '!Q2:Q4001))</f>
        <v>2.0491329479768785</v>
      </c>
      <c r="D12" s="261">
        <f>IF(D11="","",AVERAGE('ENTRY_DO NOT EDIT '!R2:R4001))</f>
        <v>1.3407407407407408</v>
      </c>
      <c r="E12" s="261">
        <f>IF(E11="","",AVERAGE('ENTRY_DO NOT EDIT '!S2:S4001))</f>
        <v>1.0249999999999999</v>
      </c>
      <c r="F12" s="261" t="str">
        <f>IF(F11="","",AVERAGE('ENTRY_DO NOT EDIT '!T2:T4001))</f>
        <v/>
      </c>
      <c r="G12" s="261" t="str">
        <f>IF(G11="","",AVERAGE('ENTRY_DO NOT EDIT '!U2:U4001))</f>
        <v/>
      </c>
      <c r="H12" s="261" t="str">
        <f>IF(H11="","",AVERAGE('ENTRY_DO NOT EDIT '!V2:V4001))</f>
        <v/>
      </c>
      <c r="I12" s="261" t="str">
        <f>IF(I11="","",AVERAGE('ENTRY_DO NOT EDIT '!W2:W4001))</f>
        <v/>
      </c>
      <c r="J12" s="261" t="str">
        <f>IF(J11="","",AVERAGE('ENTRY_DO NOT EDIT '!X2:X4001))</f>
        <v/>
      </c>
      <c r="K12" s="261" t="str">
        <f>IF(K11="","",AVERAGE('ENTRY_DO NOT EDIT '!Y2:Y4001))</f>
        <v/>
      </c>
      <c r="L12" s="261" t="str">
        <f>IF(L11="","",AVERAGE('ENTRY_DO NOT EDIT '!Z2:Z4001))</f>
        <v/>
      </c>
      <c r="M12" s="261" t="str">
        <f>IF(M11="","",AVERAGE('ENTRY_DO NOT EDIT '!AA2:AA4001))</f>
        <v/>
      </c>
      <c r="N12" s="261" t="str">
        <f>IF(N11="","",AVERAGE('ENTRY_DO NOT EDIT '!AB2:AB4001))</f>
        <v/>
      </c>
      <c r="O12" s="261" t="str">
        <f>IF(O11="","",AVERAGE('ENTRY_DO NOT EDIT '!AC2:AC4001))</f>
        <v/>
      </c>
      <c r="P12" s="261" t="str">
        <f>IF(P11="","",AVERAGE('ENTRY_DO NOT EDIT '!AD2:AD4001))</f>
        <v/>
      </c>
      <c r="Q12" s="261">
        <f>IF(Q11="","",AVERAGE('ENTRY_DO NOT EDIT '!AE2:AE4001))</f>
        <v>2.0498220640569396</v>
      </c>
      <c r="R12" s="261" t="str">
        <f>IF(R11="","",AVERAGE('ENTRY_DO NOT EDIT '!AF2:AF4001))</f>
        <v/>
      </c>
      <c r="S12" s="261" t="str">
        <f>IF(S11="","",AVERAGE('ENTRY_DO NOT EDIT '!AG2:AG4001))</f>
        <v/>
      </c>
      <c r="T12" s="261" t="str">
        <f>IF(T11="","",AVERAGE('ENTRY_DO NOT EDIT '!AH2:AH4001))</f>
        <v/>
      </c>
      <c r="U12" s="261" t="str">
        <f>IF(U11="","",AVERAGE('ENTRY_DO NOT EDIT '!AI2:AI4001))</f>
        <v/>
      </c>
      <c r="V12" s="261" t="str">
        <f>IF(V11="","",AVERAGE('ENTRY_DO NOT EDIT '!AJ2:AJ4001))</f>
        <v/>
      </c>
      <c r="W12" s="261" t="str">
        <f>IF(W11="","",AVERAGE('ENTRY_DO NOT EDIT '!AK2:AK4001))</f>
        <v/>
      </c>
      <c r="X12" s="261" t="str">
        <f>IF(X11="","",AVERAGE('ENTRY_DO NOT EDIT '!AL2:AL4001))</f>
        <v/>
      </c>
      <c r="Y12" s="261" t="str">
        <f>IF(Y11="","",AVERAGE('ENTRY_DO NOT EDIT '!AM2:AM4001))</f>
        <v/>
      </c>
      <c r="Z12" s="261" t="str">
        <f>IF(Z11="","",AVERAGE('ENTRY_DO NOT EDIT '!AN2:AN4001))</f>
        <v/>
      </c>
      <c r="AA12" s="261" t="str">
        <f>IF(AA11="","",AVERAGE('ENTRY_DO NOT EDIT '!AO2:AO4001))</f>
        <v/>
      </c>
      <c r="AB12" s="261" t="str">
        <f>IF(AB11="","",AVERAGE('ENTRY_DO NOT EDIT '!AP2:AP4001))</f>
        <v/>
      </c>
      <c r="AC12" s="261">
        <f>IF(AC11="","",AVERAGE('ENTRY_DO NOT EDIT '!AQ2:AQ4001))</f>
        <v>1.7490494296577948</v>
      </c>
      <c r="AD12" s="261" t="str">
        <f>IF(AD11="","",AVERAGE('ENTRY_DO NOT EDIT '!AR2:AR4001))</f>
        <v/>
      </c>
      <c r="AE12" s="261" t="str">
        <f>IF(AE11="","",AVERAGE('ENTRY_DO NOT EDIT '!AS2:AS4001))</f>
        <v/>
      </c>
      <c r="AF12" s="261" t="str">
        <f>IF(AF11="","",AVERAGE('ENTRY_DO NOT EDIT '!AT2:AT4001))</f>
        <v/>
      </c>
      <c r="AG12" s="261" t="str">
        <f>IF(AG11="","",AVERAGE('ENTRY_DO NOT EDIT '!AU2:AU4001))</f>
        <v/>
      </c>
      <c r="AH12" s="261" t="str">
        <f>IF(AH11="","",AVERAGE('ENTRY_DO NOT EDIT '!AV2:AV4001))</f>
        <v/>
      </c>
      <c r="AI12" s="261">
        <f>IF(AI11="","",AVERAGE('ENTRY_DO NOT EDIT '!AW2:AW4001))</f>
        <v>1.2403100775193798</v>
      </c>
      <c r="AJ12" s="261" t="str">
        <f>IF(AJ11="","",AVERAGE('ENTRY_DO NOT EDIT '!AX2:AX4001))</f>
        <v/>
      </c>
      <c r="AK12" s="261" t="str">
        <f>IF(AK11="","",AVERAGE('ENTRY_DO NOT EDIT '!AY2:AY4001))</f>
        <v/>
      </c>
      <c r="AL12" s="261" t="str">
        <f>IF(AL11="","",AVERAGE('ENTRY_DO NOT EDIT '!AZ2:AZ4001))</f>
        <v/>
      </c>
      <c r="AM12" s="261" t="str">
        <f>IF(AM11="","",AVERAGE('ENTRY_DO NOT EDIT '!BA2:BA4001))</f>
        <v/>
      </c>
      <c r="AN12" s="261" t="str">
        <f>IF(AN11="","",AVERAGE('ENTRY_DO NOT EDIT '!BB2:BB4001))</f>
        <v/>
      </c>
      <c r="AO12" s="261" t="str">
        <f>IF(AO11="","",AVERAGE('ENTRY_DO NOT EDIT '!BC2:BC4001))</f>
        <v/>
      </c>
      <c r="AP12" s="261" t="str">
        <f>IF(AP11="","",AVERAGE('ENTRY_DO NOT EDIT '!BD2:BD4001))</f>
        <v/>
      </c>
      <c r="AQ12" s="261">
        <f>IF(AQ11="","",AVERAGE('ENTRY_DO NOT EDIT '!BE2:BE4001))</f>
        <v>1.0606060606060606</v>
      </c>
      <c r="AR12" s="261" t="str">
        <f>IF(AR11="","",AVERAGE('ENTRY_DO NOT EDIT '!BF2:BF4001))</f>
        <v/>
      </c>
      <c r="AS12" s="261" t="str">
        <f>IF(AS11="","",AVERAGE('ENTRY_DO NOT EDIT '!BG2:BG4001))</f>
        <v/>
      </c>
      <c r="AT12" s="261" t="str">
        <f>IF(AT11="","",AVERAGE('ENTRY_DO NOT EDIT '!BH2:BH4001))</f>
        <v/>
      </c>
      <c r="AU12" s="261" t="str">
        <f>IF(AU11="","",AVERAGE('ENTRY_DO NOT EDIT '!BI2:BI4001))</f>
        <v/>
      </c>
      <c r="AV12" s="261" t="str">
        <f>IF(AV11="","",AVERAGE('ENTRY_DO NOT EDIT '!BJ2:BJ4001))</f>
        <v/>
      </c>
      <c r="AW12" s="261" t="str">
        <f>IF(AW11="","",AVERAGE('ENTRY_DO NOT EDIT '!BK2:BK4001))</f>
        <v/>
      </c>
      <c r="AX12" s="261" t="str">
        <f>IF(AX11="","",AVERAGE('ENTRY_DO NOT EDIT '!BL2:BL4001))</f>
        <v/>
      </c>
      <c r="AY12" s="261" t="str">
        <f>IF(AY11="","",AVERAGE('ENTRY_DO NOT EDIT '!BM2:BM4001))</f>
        <v/>
      </c>
      <c r="AZ12" s="261" t="str">
        <f>IF(AZ11="","",AVERAGE('ENTRY_DO NOT EDIT '!BN2:BN4001))</f>
        <v/>
      </c>
      <c r="BA12" s="261">
        <f>IF(BA11="","",AVERAGE('ENTRY_DO NOT EDIT '!BO2:BO4001))</f>
        <v>1</v>
      </c>
      <c r="BB12" s="261" t="str">
        <f>IF(BB11="","",AVERAGE('ENTRY_DO NOT EDIT '!BP2:BP4001))</f>
        <v/>
      </c>
      <c r="BC12" s="261" t="str">
        <f>IF(BC11="","",AVERAGE('ENTRY_DO NOT EDIT '!BQ2:BQ4001))</f>
        <v/>
      </c>
      <c r="BD12" s="261">
        <f>IF(BD11="","",AVERAGE('ENTRY_DO NOT EDIT '!BR2:BR4001))</f>
        <v>1</v>
      </c>
      <c r="BE12" s="261" t="str">
        <f>IF(BE11="","",AVERAGE('ENTRY_DO NOT EDIT '!BS2:BS4001))</f>
        <v/>
      </c>
      <c r="BF12" s="261" t="str">
        <f>IF(BF11="","",AVERAGE('ENTRY_DO NOT EDIT '!BT2:BT4001))</f>
        <v/>
      </c>
      <c r="BG12" s="261" t="str">
        <f>IF(BG11="","",AVERAGE('ENTRY_DO NOT EDIT '!BU2:BU4001))</f>
        <v/>
      </c>
      <c r="BH12" s="261" t="str">
        <f>IF(BH11="","",AVERAGE('ENTRY_DO NOT EDIT '!BV2:BV4001))</f>
        <v/>
      </c>
      <c r="BI12" s="261" t="str">
        <f>IF(BI11="","",AVERAGE('ENTRY_DO NOT EDIT '!BW2:BW4001))</f>
        <v/>
      </c>
      <c r="BJ12" s="261" t="str">
        <f>IF(BJ11="","",AVERAGE('ENTRY_DO NOT EDIT '!BX2:BX4001))</f>
        <v/>
      </c>
      <c r="BK12" s="261" t="str">
        <f>IF(BK11="","",AVERAGE('ENTRY_DO NOT EDIT '!BY2:BY4001))</f>
        <v/>
      </c>
      <c r="BL12" s="261" t="str">
        <f>IF(BL11="","",AVERAGE('ENTRY_DO NOT EDIT '!BZ2:BZ4001))</f>
        <v/>
      </c>
      <c r="BM12" s="261" t="str">
        <f>IF(BM11="","",AVERAGE('ENTRY_DO NOT EDIT '!CA2:CA4001))</f>
        <v/>
      </c>
      <c r="BN12" s="261">
        <f>IF(BN11="","",AVERAGE('ENTRY_DO NOT EDIT '!CB2:CB4001))</f>
        <v>1.3333333333333333</v>
      </c>
      <c r="BO12" s="261" t="str">
        <f>IF(BO11="","",AVERAGE('ENTRY_DO NOT EDIT '!CC2:CC4001))</f>
        <v/>
      </c>
      <c r="BP12" s="261" t="str">
        <f>IF(BP11="","",AVERAGE('ENTRY_DO NOT EDIT '!CD2:CD4001))</f>
        <v/>
      </c>
      <c r="BQ12" s="261" t="str">
        <f>IF(BQ11="","",AVERAGE('ENTRY_DO NOT EDIT '!CE2:CE4001))</f>
        <v/>
      </c>
      <c r="BR12" s="261" t="str">
        <f>IF(BR11="","",AVERAGE('ENTRY_DO NOT EDIT '!CF2:CF4001))</f>
        <v/>
      </c>
      <c r="BS12" s="261" t="str">
        <f>IF(BS11="","",AVERAGE('ENTRY_DO NOT EDIT '!CG2:CG4001))</f>
        <v/>
      </c>
      <c r="BT12" s="261" t="str">
        <f>IF(BT11="","",AVERAGE('ENTRY_DO NOT EDIT '!CH2:CH4001))</f>
        <v/>
      </c>
      <c r="BU12" s="261" t="str">
        <f>IF(BU11="","",AVERAGE('ENTRY_DO NOT EDIT '!CI2:CI4001))</f>
        <v/>
      </c>
      <c r="BV12" s="261" t="str">
        <f>IF(BV11="","",AVERAGE('ENTRY_DO NOT EDIT '!CJ2:CJ4001))</f>
        <v/>
      </c>
      <c r="BW12" s="261" t="str">
        <f>IF(BW11="","",AVERAGE('ENTRY_DO NOT EDIT '!CK2:CK4001))</f>
        <v/>
      </c>
      <c r="BX12" s="261" t="str">
        <f>IF(BX11="","",AVERAGE('ENTRY_DO NOT EDIT '!CL2:CL4001))</f>
        <v/>
      </c>
      <c r="BY12" s="261" t="str">
        <f>IF(BY11="","",AVERAGE('ENTRY_DO NOT EDIT '!CM2:CM4001))</f>
        <v/>
      </c>
      <c r="BZ12" s="261">
        <f>IF(BZ11="","",AVERAGE('ENTRY_DO NOT EDIT '!CN2:CN4001))</f>
        <v>1</v>
      </c>
      <c r="CA12" s="261">
        <f>IF(CA11="","",AVERAGE('ENTRY_DO NOT EDIT '!CO2:CO4001))</f>
        <v>1.25</v>
      </c>
      <c r="CB12" s="261" t="str">
        <f>IF(CB11="","",AVERAGE('ENTRY_DO NOT EDIT '!CP2:CP4001))</f>
        <v/>
      </c>
      <c r="CC12" s="261" t="str">
        <f>IF(CC11="","",AVERAGE('ENTRY_DO NOT EDIT '!CQ2:CQ4001))</f>
        <v/>
      </c>
      <c r="CD12" s="261" t="str">
        <f>IF(CD11="","",AVERAGE('ENTRY_DO NOT EDIT '!CR2:CR4001))</f>
        <v/>
      </c>
      <c r="CE12" s="261" t="str">
        <f>IF(CE11="","",AVERAGE('ENTRY_DO NOT EDIT '!CS2:CS4001))</f>
        <v/>
      </c>
      <c r="CF12" s="261" t="str">
        <f>IF(CF11="","",AVERAGE('ENTRY_DO NOT EDIT '!CT2:CT4001))</f>
        <v/>
      </c>
      <c r="CG12" s="261" t="str">
        <f>IF(CG11="","",AVERAGE('ENTRY_DO NOT EDIT '!CU2:CU4001))</f>
        <v/>
      </c>
      <c r="CH12" s="261" t="str">
        <f>IF(CH11="","",AVERAGE('ENTRY_DO NOT EDIT '!CV2:CV4001))</f>
        <v/>
      </c>
      <c r="CI12" s="261">
        <f>IF(CI11="","",AVERAGE('ENTRY_DO NOT EDIT '!CW2:CW4001))</f>
        <v>1</v>
      </c>
      <c r="CJ12" s="261" t="str">
        <f>IF(CJ11="","",AVERAGE('ENTRY_DO NOT EDIT '!CX2:CX4001))</f>
        <v/>
      </c>
      <c r="CK12" s="261" t="str">
        <f>IF(CK11="","",AVERAGE('ENTRY_DO NOT EDIT '!CY2:CY4001))</f>
        <v/>
      </c>
      <c r="CL12" s="261" t="str">
        <f>IF(CL11="","",AVERAGE('ENTRY_DO NOT EDIT '!CZ2:CZ4001))</f>
        <v/>
      </c>
      <c r="CM12" s="261" t="str">
        <f>IF(CM11="","",AVERAGE('ENTRY_DO NOT EDIT '!DA2:DA4001))</f>
        <v/>
      </c>
      <c r="CN12" s="261" t="str">
        <f>IF(CN11="","",AVERAGE('ENTRY_DO NOT EDIT '!DB2:DB4001))</f>
        <v/>
      </c>
      <c r="CO12" s="261" t="str">
        <f>IF(CO11="","",AVERAGE('ENTRY_DO NOT EDIT '!DC2:DC4001))</f>
        <v/>
      </c>
      <c r="CP12" s="261" t="str">
        <f>IF(CP11="","",AVERAGE('ENTRY_DO NOT EDIT '!DD2:DD4001))</f>
        <v/>
      </c>
      <c r="CQ12" s="261">
        <f>IF(CQ11="","",AVERAGE('ENTRY_DO NOT EDIT '!DE2:DE4001))</f>
        <v>1.0714285714285714</v>
      </c>
      <c r="CR12" s="261" t="str">
        <f>IF(CR11="","",AVERAGE('ENTRY_DO NOT EDIT '!DF2:DF4001))</f>
        <v/>
      </c>
      <c r="CS12" s="261" t="str">
        <f>IF(CS11="","",AVERAGE('ENTRY_DO NOT EDIT '!DG2:DG4001))</f>
        <v/>
      </c>
      <c r="CT12" s="261" t="str">
        <f>IF(CT11="","",AVERAGE('ENTRY_DO NOT EDIT '!DH2:DH4001))</f>
        <v/>
      </c>
      <c r="CU12" s="261" t="str">
        <f>IF(CU11="","",AVERAGE('ENTRY_DO NOT EDIT '!DI2:DI4001))</f>
        <v/>
      </c>
      <c r="CV12" s="261" t="str">
        <f>IF(CV11="","",AVERAGE('ENTRY_DO NOT EDIT '!DJ2:DJ4001))</f>
        <v/>
      </c>
      <c r="CW12" s="261" t="str">
        <f>IF(CW11="","",AVERAGE('ENTRY_DO NOT EDIT '!DK2:DK4001))</f>
        <v/>
      </c>
      <c r="CX12" s="261" t="str">
        <f>IF(CX11="","",AVERAGE('ENTRY_DO NOT EDIT '!DL2:DL4001))</f>
        <v/>
      </c>
      <c r="CY12" s="261" t="str">
        <f>IF(CY11="","",AVERAGE('ENTRY_DO NOT EDIT '!DM2:DM4001))</f>
        <v/>
      </c>
      <c r="CZ12" s="261" t="str">
        <f>IF(CZ11="","",AVERAGE('ENTRY_DO NOT EDIT '!DN2:DN4001))</f>
        <v/>
      </c>
      <c r="DA12" s="261" t="str">
        <f>IF(DA11="","",AVERAGE('ENTRY_DO NOT EDIT '!DO2:DO4001))</f>
        <v/>
      </c>
      <c r="DB12" s="261" t="str">
        <f>IF(DB11="","",AVERAGE('ENTRY_DO NOT EDIT '!DP2:DP4001))</f>
        <v/>
      </c>
      <c r="DC12" s="261" t="str">
        <f>IF(DC11="","",AVERAGE('ENTRY_DO NOT EDIT '!DQ2:DQ4001))</f>
        <v/>
      </c>
      <c r="DD12" s="261" t="str">
        <f>IF(DD11="","",AVERAGE('ENTRY_DO NOT EDIT '!DR2:DR4001))</f>
        <v/>
      </c>
      <c r="DE12" s="261" t="str">
        <f>IF(DE11="","",AVERAGE('ENTRY_DO NOT EDIT '!DS2:DS4001))</f>
        <v/>
      </c>
      <c r="DF12" s="261" t="str">
        <f>IF(DF11="","",AVERAGE('ENTRY_DO NOT EDIT '!DT2:DT4001))</f>
        <v/>
      </c>
      <c r="DG12" s="261" t="str">
        <f>IF(DG11="","",AVERAGE('ENTRY_DO NOT EDIT '!DU2:DU4001))</f>
        <v/>
      </c>
      <c r="DH12" s="261" t="str">
        <f>IF(DH11="","",AVERAGE('ENTRY_DO NOT EDIT '!DV2:DV4001))</f>
        <v/>
      </c>
      <c r="DI12" s="261" t="str">
        <f>IF(DI11="","",AVERAGE('ENTRY_DO NOT EDIT '!DW2:DW4001))</f>
        <v/>
      </c>
      <c r="DJ12" s="261" t="str">
        <f>IF(DJ11="","",AVERAGE('ENTRY_DO NOT EDIT '!DX2:DX4001))</f>
        <v/>
      </c>
      <c r="DK12" s="261" t="str">
        <f>IF(DK11="","",AVERAGE('ENTRY_DO NOT EDIT '!DY2:DY4001))</f>
        <v/>
      </c>
      <c r="DL12" s="261" t="str">
        <f>IF(DL11="","",AVERAGE('ENTRY_DO NOT EDIT '!DZ2:DZ4001))</f>
        <v/>
      </c>
      <c r="DM12" s="261" t="str">
        <f>IF(DM11="","",AVERAGE('ENTRY_DO NOT EDIT '!EA2:EA4001))</f>
        <v/>
      </c>
      <c r="DN12" s="261" t="str">
        <f>IF(DN11="","",AVERAGE('ENTRY_DO NOT EDIT '!EB2:EB4001))</f>
        <v/>
      </c>
      <c r="DO12" s="261" t="str">
        <f>IF(DO11="","",AVERAGE('ENTRY_DO NOT EDIT '!EC2:EC4001))</f>
        <v/>
      </c>
      <c r="DP12" s="261">
        <f>IF(DP11="","",AVERAGE('ENTRY_DO NOT EDIT '!ED2:ED4001))</f>
        <v>1.1052631578947369</v>
      </c>
      <c r="DQ12" s="261" t="str">
        <f>IF(DQ11="","",AVERAGE('ENTRY_DO NOT EDIT '!EE2:EE4001))</f>
        <v/>
      </c>
      <c r="DR12" s="261">
        <f>IF(DR11="","",AVERAGE('ENTRY_DO NOT EDIT '!EF2:EF4001))</f>
        <v>1.263157894736842</v>
      </c>
      <c r="DS12" s="261" t="str">
        <f>IF(DS11="","",AVERAGE('ENTRY_DO NOT EDIT '!EG2:EG4001))</f>
        <v/>
      </c>
      <c r="DT12" s="261" t="str">
        <f>IF(DT11="","",AVERAGE('ENTRY_DO NOT EDIT '!EH2:EH4001))</f>
        <v/>
      </c>
      <c r="DU12" s="261" t="str">
        <f>IF(DU11="","",AVERAGE('ENTRY_DO NOT EDIT '!EI2:EI4001))</f>
        <v/>
      </c>
      <c r="DV12" s="261" t="str">
        <f>IF(DV11="","",AVERAGE('ENTRY_DO NOT EDIT '!EJ2:EJ4001))</f>
        <v/>
      </c>
      <c r="DW12" s="261" t="str">
        <f>IF(DW11="","",AVERAGE('ENTRY_DO NOT EDIT '!EK2:EK4001))</f>
        <v/>
      </c>
      <c r="DX12" s="261" t="str">
        <f>IF(DX11="","",AVERAGE('ENTRY_DO NOT EDIT '!EL2:EL4001))</f>
        <v/>
      </c>
      <c r="DY12" s="261" t="str">
        <f>IF(DY11="","",AVERAGE('ENTRY_DO NOT EDIT '!EM2:EM4001))</f>
        <v/>
      </c>
      <c r="DZ12" s="261" t="str">
        <f>IF(DZ11="","",AVERAGE('ENTRY_DO NOT EDIT '!EN2:EN4001))</f>
        <v/>
      </c>
      <c r="EA12" s="261" t="str">
        <f>IF(EA11="","",AVERAGE('ENTRY_DO NOT EDIT '!EO2:EO4001))</f>
        <v/>
      </c>
      <c r="EB12" s="261" t="str">
        <f>IF(EB11="","",AVERAGE('ENTRY_DO NOT EDIT '!EP2:EP4001))</f>
        <v/>
      </c>
      <c r="EC12" s="261" t="str">
        <f>IF(EC11="","",AVERAGE('ENTRY_DO NOT EDIT '!EQ2:EQ4001))</f>
        <v/>
      </c>
      <c r="ED12" s="261" t="str">
        <f>IF(ED11="","",AVERAGE('ENTRY_DO NOT EDIT '!ER2:ER4001))</f>
        <v/>
      </c>
      <c r="EE12" s="261">
        <f>IF(EE11="","",AVERAGE('ENTRY_DO NOT EDIT '!ES2:ES4001))</f>
        <v>1.358974358974359</v>
      </c>
      <c r="EF12" s="261" t="str">
        <f>IF(EF11="","",AVERAGE('ENTRY_DO NOT EDIT '!ET2:ET4001))</f>
        <v/>
      </c>
      <c r="EG12" s="261">
        <f>IF(EG11="","",AVERAGE('ENTRY_DO NOT EDIT '!EU2:EU4001))</f>
        <v>1</v>
      </c>
      <c r="EH12" s="261" t="str">
        <f>IF(EH11="","",AVERAGE('ENTRY_DO NOT EDIT '!EV2:EV4001))</f>
        <v/>
      </c>
      <c r="EI12" s="261" t="str">
        <f>IF(EI11="","",AVERAGE('ENTRY_DO NOT EDIT '!EW2:EW4001))</f>
        <v/>
      </c>
      <c r="EJ12" s="261" t="str">
        <f>IF(EJ11="","",AVERAGE('ENTRY_DO NOT EDIT '!EX2:EX4001))</f>
        <v/>
      </c>
      <c r="EK12" s="261" t="str">
        <f>IF(EK11="","",AVERAGE('ENTRY_DO NOT EDIT '!EY2:EY4001))</f>
        <v/>
      </c>
      <c r="EL12" s="261">
        <f>IF(EL11="","",AVERAGE('ENTRY_DO NOT EDIT '!EZ2:EZ4001))</f>
        <v>1</v>
      </c>
      <c r="EM12" s="261" t="str">
        <f>IF(EM11="","",AVERAGE('ENTRY_DO NOT EDIT '!FA2:FA4001))</f>
        <v/>
      </c>
      <c r="EN12" s="261">
        <f>IF(EN11="","",AVERAGE('ENTRY_DO NOT EDIT '!FB2:FB4001))</f>
        <v>2.0344827586206895</v>
      </c>
      <c r="EO12" s="261" t="str">
        <f>IF(EO11="","",AVERAGE('ENTRY_DO NOT EDIT '!FC2:FC4001))</f>
        <v/>
      </c>
      <c r="EP12" s="261" t="str">
        <f>IF(EP11="","",AVERAGE('ENTRY_DO NOT EDIT '!FD2:FD4001))</f>
        <v/>
      </c>
      <c r="EQ12" s="261" t="str">
        <f>IF(EQ11="","",AVERAGE('ENTRY_DO NOT EDIT '!FE2:FE4001))</f>
        <v/>
      </c>
      <c r="ER12" s="261" t="str">
        <f>IF(ER11="","",AVERAGE('ENTRY_DO NOT EDIT '!FF2:FF4001))</f>
        <v/>
      </c>
      <c r="ES12" s="261" t="str">
        <f>IF(ES11="","",AVERAGE('ENTRY_DO NOT EDIT '!FG2:FG4001))</f>
        <v/>
      </c>
      <c r="ET12" s="261" t="str">
        <f>IF(ET11="","",AVERAGE('ENTRY_DO NOT EDIT '!FH2:FH4001))</f>
        <v/>
      </c>
      <c r="EU12" s="261" t="str">
        <f>IF(EU11="","",AVERAGE('ENTRY_DO NOT EDIT '!FI2:FI4001))</f>
        <v/>
      </c>
      <c r="EV12" s="261" t="str">
        <f>IF(EV11="","",AVERAGE('ENTRY_DO NOT EDIT '!FJ2:FJ4001))</f>
        <v/>
      </c>
      <c r="EW12" s="261" t="str">
        <f>IF(EW11="","",AVERAGE('ENTRY_DO NOT EDIT '!FK2:FK4001))</f>
        <v/>
      </c>
      <c r="EX12" s="261" t="str">
        <f>IF(EX11="","",AVERAGE('ENTRY_DO NOT EDIT '!FL2:FL4001))</f>
        <v/>
      </c>
      <c r="EY12" s="261" t="str">
        <f>IF(EY11="","",AVERAGE('ENTRY_DO NOT EDIT '!FM2:FM4001))</f>
        <v/>
      </c>
    </row>
    <row r="13" spans="1:156" s="28" customFormat="1" x14ac:dyDescent="0.2">
      <c r="B13" s="22" t="s">
        <v>1029</v>
      </c>
      <c r="C13" s="42"/>
      <c r="D13" s="262">
        <f>IF(COUNTIF('ENTRY_DO NOT EDIT '!R2:R4001,"v")=0,"",(COUNTIF('ENTRY_DO NOT EDIT '!R2:R4001,"v")))</f>
        <v>22</v>
      </c>
      <c r="E13" s="262">
        <f>IF(COUNTIF('ENTRY_DO NOT EDIT '!S2:S4001,"v")=0,"",(COUNTIF('ENTRY_DO NOT EDIT '!S2:S4001,"v")))</f>
        <v>4</v>
      </c>
      <c r="F13" s="262" t="str">
        <f>IF(COUNTIF('ENTRY_DO NOT EDIT '!T2:T4001,"v")=0,"",(COUNTIF('ENTRY_DO NOT EDIT '!T2:T4001,"v")))</f>
        <v/>
      </c>
      <c r="G13" s="262" t="str">
        <f>IF(COUNTIF('ENTRY_DO NOT EDIT '!U2:U4001,"v")=0,"",(COUNTIF('ENTRY_DO NOT EDIT '!U2:U4001,"v")))</f>
        <v/>
      </c>
      <c r="H13" s="262" t="str">
        <f>IF(COUNTIF('ENTRY_DO NOT EDIT '!V2:V4001,"v")=0,"",(COUNTIF('ENTRY_DO NOT EDIT '!V2:V4001,"v")))</f>
        <v/>
      </c>
      <c r="I13" s="262" t="str">
        <f>IF(COUNTIF('ENTRY_DO NOT EDIT '!W2:W4001,"v")=0,"",(COUNTIF('ENTRY_DO NOT EDIT '!W2:W4001,"v")))</f>
        <v/>
      </c>
      <c r="J13" s="262">
        <f>IF(COUNTIF('ENTRY_DO NOT EDIT '!X2:X4001,"v")=0,"",(COUNTIF('ENTRY_DO NOT EDIT '!X2:X4001,"v")))</f>
        <v>1</v>
      </c>
      <c r="K13" s="262" t="str">
        <f>IF(COUNTIF('ENTRY_DO NOT EDIT '!Y2:Y4001,"v")=0,"",(COUNTIF('ENTRY_DO NOT EDIT '!Y2:Y4001,"v")))</f>
        <v/>
      </c>
      <c r="L13" s="262" t="str">
        <f>IF(COUNTIF('ENTRY_DO NOT EDIT '!Z2:Z4001,"v")=0,"",(COUNTIF('ENTRY_DO NOT EDIT '!Z2:Z4001,"v")))</f>
        <v/>
      </c>
      <c r="M13" s="262" t="str">
        <f>IF(COUNTIF('ENTRY_DO NOT EDIT '!AA2:AA4001,"v")=0,"",(COUNTIF('ENTRY_DO NOT EDIT '!AA2:AA4001,"v")))</f>
        <v/>
      </c>
      <c r="N13" s="262" t="str">
        <f>IF(COUNTIF('ENTRY_DO NOT EDIT '!AB2:AB4001,"v")=0,"",(COUNTIF('ENTRY_DO NOT EDIT '!AB2:AB4001,"v")))</f>
        <v/>
      </c>
      <c r="O13" s="262" t="str">
        <f>IF(COUNTIF('ENTRY_DO NOT EDIT '!AC2:AC4001,"v")=0,"",(COUNTIF('ENTRY_DO NOT EDIT '!AC2:AC4001,"v")))</f>
        <v/>
      </c>
      <c r="P13" s="262" t="str">
        <f>IF(COUNTIF('ENTRY_DO NOT EDIT '!AD2:AD4001,"v")=0,"",(COUNTIF('ENTRY_DO NOT EDIT '!AD2:AD4001,"v")))</f>
        <v/>
      </c>
      <c r="Q13" s="262">
        <f>IF(COUNTIF('ENTRY_DO NOT EDIT '!AE2:AE4001,"v")=0,"",(COUNTIF('ENTRY_DO NOT EDIT '!AE2:AE4001,"v")))</f>
        <v>14</v>
      </c>
      <c r="R13" s="262" t="str">
        <f>IF(COUNTIF('ENTRY_DO NOT EDIT '!AF2:AF4001,"v")=0,"",(COUNTIF('ENTRY_DO NOT EDIT '!AF2:AF4001,"v")))</f>
        <v/>
      </c>
      <c r="S13" s="262" t="str">
        <f>IF(COUNTIF('ENTRY_DO NOT EDIT '!AG2:AG4001,"v")=0,"",(COUNTIF('ENTRY_DO NOT EDIT '!AG2:AG4001,"v")))</f>
        <v/>
      </c>
      <c r="T13" s="262" t="str">
        <f>IF(COUNTIF('ENTRY_DO NOT EDIT '!AH2:AH4001,"v")=0,"",(COUNTIF('ENTRY_DO NOT EDIT '!AH2:AH4001,"v")))</f>
        <v/>
      </c>
      <c r="U13" s="262" t="str">
        <f>IF(COUNTIF('ENTRY_DO NOT EDIT '!AI2:AI4001,"v")=0,"",(COUNTIF('ENTRY_DO NOT EDIT '!AI2:AI4001,"v")))</f>
        <v/>
      </c>
      <c r="V13" s="262" t="str">
        <f>IF(COUNTIF('ENTRY_DO NOT EDIT '!AJ2:AJ4001,"v")=0,"",(COUNTIF('ENTRY_DO NOT EDIT '!AJ2:AJ4001,"v")))</f>
        <v/>
      </c>
      <c r="W13" s="262" t="str">
        <f>IF(COUNTIF('ENTRY_DO NOT EDIT '!AK2:AK4001,"v")=0,"",(COUNTIF('ENTRY_DO NOT EDIT '!AK2:AK4001,"v")))</f>
        <v/>
      </c>
      <c r="X13" s="262" t="str">
        <f>IF(COUNTIF('ENTRY_DO NOT EDIT '!AL2:AL4001,"v")=0,"",(COUNTIF('ENTRY_DO NOT EDIT '!AL2:AL4001,"v")))</f>
        <v/>
      </c>
      <c r="Y13" s="262" t="str">
        <f>IF(COUNTIF('ENTRY_DO NOT EDIT '!AM2:AM4001,"v")=0,"",(COUNTIF('ENTRY_DO NOT EDIT '!AM2:AM4001,"v")))</f>
        <v/>
      </c>
      <c r="Z13" s="262" t="str">
        <f>IF(COUNTIF('ENTRY_DO NOT EDIT '!AN2:AN4001,"v")=0,"",(COUNTIF('ENTRY_DO NOT EDIT '!AN2:AN4001,"v")))</f>
        <v/>
      </c>
      <c r="AA13" s="262" t="str">
        <f>IF(COUNTIF('ENTRY_DO NOT EDIT '!AO2:AO4001,"v")=0,"",(COUNTIF('ENTRY_DO NOT EDIT '!AO2:AO4001,"v")))</f>
        <v/>
      </c>
      <c r="AB13" s="262" t="str">
        <f>IF(COUNTIF('ENTRY_DO NOT EDIT '!AP2:AP4001,"v")=0,"",(COUNTIF('ENTRY_DO NOT EDIT '!AP2:AP4001,"v")))</f>
        <v/>
      </c>
      <c r="AC13" s="262">
        <f>IF(COUNTIF('ENTRY_DO NOT EDIT '!AQ2:AQ4001,"v")=0,"",(COUNTIF('ENTRY_DO NOT EDIT '!AQ2:AQ4001,"v")))</f>
        <v>5</v>
      </c>
      <c r="AD13" s="262" t="str">
        <f>IF(COUNTIF('ENTRY_DO NOT EDIT '!AR2:AR4001,"v")=0,"",(COUNTIF('ENTRY_DO NOT EDIT '!AR2:AR4001,"v")))</f>
        <v/>
      </c>
      <c r="AE13" s="262" t="str">
        <f>IF(COUNTIF('ENTRY_DO NOT EDIT '!AS2:AS4001,"v")=0,"",(COUNTIF('ENTRY_DO NOT EDIT '!AS2:AS4001,"v")))</f>
        <v/>
      </c>
      <c r="AF13" s="262" t="str">
        <f>IF(COUNTIF('ENTRY_DO NOT EDIT '!AT2:AT4001,"v")=0,"",(COUNTIF('ENTRY_DO NOT EDIT '!AT2:AT4001,"v")))</f>
        <v/>
      </c>
      <c r="AG13" s="262" t="str">
        <f>IF(COUNTIF('ENTRY_DO NOT EDIT '!AU2:AU4001,"v")=0,"",(COUNTIF('ENTRY_DO NOT EDIT '!AU2:AU4001,"v")))</f>
        <v/>
      </c>
      <c r="AH13" s="262" t="str">
        <f>IF(COUNTIF('ENTRY_DO NOT EDIT '!AV2:AV4001,"v")=0,"",(COUNTIF('ENTRY_DO NOT EDIT '!AV2:AV4001,"v")))</f>
        <v/>
      </c>
      <c r="AI13" s="262">
        <f>IF(COUNTIF('ENTRY_DO NOT EDIT '!AW2:AW4001,"v")=0,"",(COUNTIF('ENTRY_DO NOT EDIT '!AW2:AW4001,"v")))</f>
        <v>17</v>
      </c>
      <c r="AJ13" s="262" t="str">
        <f>IF(COUNTIF('ENTRY_DO NOT EDIT '!AX2:AX4001,"v")=0,"",(COUNTIF('ENTRY_DO NOT EDIT '!AX2:AX4001,"v")))</f>
        <v/>
      </c>
      <c r="AK13" s="262" t="str">
        <f>IF(COUNTIF('ENTRY_DO NOT EDIT '!AY2:AY4001,"v")=0,"",(COUNTIF('ENTRY_DO NOT EDIT '!AY2:AY4001,"v")))</f>
        <v/>
      </c>
      <c r="AL13" s="262" t="str">
        <f>IF(COUNTIF('ENTRY_DO NOT EDIT '!AZ2:AZ4001,"v")=0,"",(COUNTIF('ENTRY_DO NOT EDIT '!AZ2:AZ4001,"v")))</f>
        <v/>
      </c>
      <c r="AM13" s="262" t="str">
        <f>IF(COUNTIF('ENTRY_DO NOT EDIT '!BA2:BA4001,"v")=0,"",(COUNTIF('ENTRY_DO NOT EDIT '!BA2:BA4001,"v")))</f>
        <v/>
      </c>
      <c r="AN13" s="262" t="str">
        <f>IF(COUNTIF('ENTRY_DO NOT EDIT '!BB2:BB4001,"v")=0,"",(COUNTIF('ENTRY_DO NOT EDIT '!BB2:BB4001,"v")))</f>
        <v/>
      </c>
      <c r="AO13" s="262" t="str">
        <f>IF(COUNTIF('ENTRY_DO NOT EDIT '!BC2:BC4001,"v")=0,"",(COUNTIF('ENTRY_DO NOT EDIT '!BC2:BC4001,"v")))</f>
        <v/>
      </c>
      <c r="AP13" s="262" t="str">
        <f>IF(COUNTIF('ENTRY_DO NOT EDIT '!BD2:BD4001,"v")=0,"",(COUNTIF('ENTRY_DO NOT EDIT '!BD2:BD4001,"v")))</f>
        <v/>
      </c>
      <c r="AQ13" s="262">
        <f>IF(COUNTIF('ENTRY_DO NOT EDIT '!BE2:BE4001,"v")=0,"",(COUNTIF('ENTRY_DO NOT EDIT '!BE2:BE4001,"v")))</f>
        <v>28</v>
      </c>
      <c r="AR13" s="262" t="str">
        <f>IF(COUNTIF('ENTRY_DO NOT EDIT '!BF2:BF4001,"v")=0,"",(COUNTIF('ENTRY_DO NOT EDIT '!BF2:BF4001,"v")))</f>
        <v/>
      </c>
      <c r="AS13" s="262" t="str">
        <f>IF(COUNTIF('ENTRY_DO NOT EDIT '!BG2:BG4001,"v")=0,"",(COUNTIF('ENTRY_DO NOT EDIT '!BG2:BG4001,"v")))</f>
        <v/>
      </c>
      <c r="AT13" s="262" t="str">
        <f>IF(COUNTIF('ENTRY_DO NOT EDIT '!BH2:BH4001,"v")=0,"",(COUNTIF('ENTRY_DO NOT EDIT '!BH2:BH4001,"v")))</f>
        <v/>
      </c>
      <c r="AU13" s="262" t="str">
        <f>IF(COUNTIF('ENTRY_DO NOT EDIT '!BI2:BI4001,"v")=0,"",(COUNTIF('ENTRY_DO NOT EDIT '!BI2:BI4001,"v")))</f>
        <v/>
      </c>
      <c r="AV13" s="262" t="str">
        <f>IF(COUNTIF('ENTRY_DO NOT EDIT '!BJ2:BJ4001,"v")=0,"",(COUNTIF('ENTRY_DO NOT EDIT '!BJ2:BJ4001,"v")))</f>
        <v/>
      </c>
      <c r="AW13" s="262" t="str">
        <f>IF(COUNTIF('ENTRY_DO NOT EDIT '!BK2:BK4001,"v")=0,"",(COUNTIF('ENTRY_DO NOT EDIT '!BK2:BK4001,"v")))</f>
        <v/>
      </c>
      <c r="AX13" s="262" t="str">
        <f>IF(COUNTIF('ENTRY_DO NOT EDIT '!BL2:BL4001,"v")=0,"",(COUNTIF('ENTRY_DO NOT EDIT '!BL2:BL4001,"v")))</f>
        <v/>
      </c>
      <c r="AY13" s="262" t="str">
        <f>IF(COUNTIF('ENTRY_DO NOT EDIT '!BM2:BM4001,"v")=0,"",(COUNTIF('ENTRY_DO NOT EDIT '!BM2:BM4001,"v")))</f>
        <v/>
      </c>
      <c r="AZ13" s="262" t="str">
        <f>IF(COUNTIF('ENTRY_DO NOT EDIT '!BN2:BN4001,"v")=0,"",(COUNTIF('ENTRY_DO NOT EDIT '!BN2:BN4001,"v")))</f>
        <v/>
      </c>
      <c r="BA13" s="262" t="str">
        <f>IF(COUNTIF('ENTRY_DO NOT EDIT '!BO2:BO4001,"v")=0,"",(COUNTIF('ENTRY_DO NOT EDIT '!BO2:BO4001,"v")))</f>
        <v/>
      </c>
      <c r="BB13" s="262" t="str">
        <f>IF(COUNTIF('ENTRY_DO NOT EDIT '!BP2:BP4001,"v")=0,"",(COUNTIF('ENTRY_DO NOT EDIT '!BP2:BP4001,"v")))</f>
        <v/>
      </c>
      <c r="BC13" s="262" t="str">
        <f>IF(COUNTIF('ENTRY_DO NOT EDIT '!BQ2:BQ4001,"v")=0,"",(COUNTIF('ENTRY_DO NOT EDIT '!BQ2:BQ4001,"v")))</f>
        <v/>
      </c>
      <c r="BD13" s="262">
        <f>IF(COUNTIF('ENTRY_DO NOT EDIT '!BR2:BR4001,"v")=0,"",(COUNTIF('ENTRY_DO NOT EDIT '!BR2:BR4001,"v")))</f>
        <v>1</v>
      </c>
      <c r="BE13" s="262" t="str">
        <f>IF(COUNTIF('ENTRY_DO NOT EDIT '!BS2:BS4001,"v")=0,"",(COUNTIF('ENTRY_DO NOT EDIT '!BS2:BS4001,"v")))</f>
        <v/>
      </c>
      <c r="BF13" s="262" t="str">
        <f>IF(COUNTIF('ENTRY_DO NOT EDIT '!BT2:BT4001,"v")=0,"",(COUNTIF('ENTRY_DO NOT EDIT '!BT2:BT4001,"v")))</f>
        <v/>
      </c>
      <c r="BG13" s="262" t="str">
        <f>IF(COUNTIF('ENTRY_DO NOT EDIT '!BU2:BU4001,"v")=0,"",(COUNTIF('ENTRY_DO NOT EDIT '!BU2:BU4001,"v")))</f>
        <v/>
      </c>
      <c r="BH13" s="262" t="str">
        <f>IF(COUNTIF('ENTRY_DO NOT EDIT '!BV2:BV4001,"v")=0,"",(COUNTIF('ENTRY_DO NOT EDIT '!BV2:BV4001,"v")))</f>
        <v/>
      </c>
      <c r="BI13" s="262" t="str">
        <f>IF(COUNTIF('ENTRY_DO NOT EDIT '!BW2:BW4001,"v")=0,"",(COUNTIF('ENTRY_DO NOT EDIT '!BW2:BW4001,"v")))</f>
        <v/>
      </c>
      <c r="BJ13" s="262" t="str">
        <f>IF(COUNTIF('ENTRY_DO NOT EDIT '!BX2:BX4001,"v")=0,"",(COUNTIF('ENTRY_DO NOT EDIT '!BX2:BX4001,"v")))</f>
        <v/>
      </c>
      <c r="BK13" s="262" t="str">
        <f>IF(COUNTIF('ENTRY_DO NOT EDIT '!BY2:BY4001,"v")=0,"",(COUNTIF('ENTRY_DO NOT EDIT '!BY2:BY4001,"v")))</f>
        <v/>
      </c>
      <c r="BL13" s="262" t="str">
        <f>IF(COUNTIF('ENTRY_DO NOT EDIT '!BZ2:BZ4001,"v")=0,"",(COUNTIF('ENTRY_DO NOT EDIT '!BZ2:BZ4001,"v")))</f>
        <v/>
      </c>
      <c r="BM13" s="262" t="str">
        <f>IF(COUNTIF('ENTRY_DO NOT EDIT '!CA2:CA4001,"v")=0,"",(COUNTIF('ENTRY_DO NOT EDIT '!CA2:CA4001,"v")))</f>
        <v/>
      </c>
      <c r="BN13" s="262">
        <f>IF(COUNTIF('ENTRY_DO NOT EDIT '!CB2:CB4001,"v")=0,"",(COUNTIF('ENTRY_DO NOT EDIT '!CB2:CB4001,"v")))</f>
        <v>17</v>
      </c>
      <c r="BO13" s="262" t="str">
        <f>IF(COUNTIF('ENTRY_DO NOT EDIT '!CC2:CC4001,"v")=0,"",(COUNTIF('ENTRY_DO NOT EDIT '!CC2:CC4001,"v")))</f>
        <v/>
      </c>
      <c r="BP13" s="262" t="str">
        <f>IF(COUNTIF('ENTRY_DO NOT EDIT '!CD2:CD4001,"v")=0,"",(COUNTIF('ENTRY_DO NOT EDIT '!CD2:CD4001,"v")))</f>
        <v/>
      </c>
      <c r="BQ13" s="262" t="str">
        <f>IF(COUNTIF('ENTRY_DO NOT EDIT '!CE2:CE4001,"v")=0,"",(COUNTIF('ENTRY_DO NOT EDIT '!CE2:CE4001,"v")))</f>
        <v/>
      </c>
      <c r="BR13" s="262" t="str">
        <f>IF(COUNTIF('ENTRY_DO NOT EDIT '!CF2:CF4001,"v")=0,"",(COUNTIF('ENTRY_DO NOT EDIT '!CF2:CF4001,"v")))</f>
        <v/>
      </c>
      <c r="BS13" s="262" t="str">
        <f>IF(COUNTIF('ENTRY_DO NOT EDIT '!CG2:CG4001,"v")=0,"",(COUNTIF('ENTRY_DO NOT EDIT '!CG2:CG4001,"v")))</f>
        <v/>
      </c>
      <c r="BT13" s="262" t="str">
        <f>IF(COUNTIF('ENTRY_DO NOT EDIT '!CH2:CH4001,"v")=0,"",(COUNTIF('ENTRY_DO NOT EDIT '!CH2:CH4001,"v")))</f>
        <v/>
      </c>
      <c r="BU13" s="262" t="str">
        <f>IF(COUNTIF('ENTRY_DO NOT EDIT '!CI2:CI4001,"v")=0,"",(COUNTIF('ENTRY_DO NOT EDIT '!CI2:CI4001,"v")))</f>
        <v/>
      </c>
      <c r="BV13" s="262" t="str">
        <f>IF(COUNTIF('ENTRY_DO NOT EDIT '!CJ2:CJ4001,"v")=0,"",(COUNTIF('ENTRY_DO NOT EDIT '!CJ2:CJ4001,"v")))</f>
        <v/>
      </c>
      <c r="BW13" s="262" t="str">
        <f>IF(COUNTIF('ENTRY_DO NOT EDIT '!CK2:CK4001,"v")=0,"",(COUNTIF('ENTRY_DO NOT EDIT '!CK2:CK4001,"v")))</f>
        <v/>
      </c>
      <c r="BX13" s="262" t="str">
        <f>IF(COUNTIF('ENTRY_DO NOT EDIT '!CL2:CL4001,"v")=0,"",(COUNTIF('ENTRY_DO NOT EDIT '!CL2:CL4001,"v")))</f>
        <v/>
      </c>
      <c r="BY13" s="262" t="str">
        <f>IF(COUNTIF('ENTRY_DO NOT EDIT '!CM2:CM4001,"v")=0,"",(COUNTIF('ENTRY_DO NOT EDIT '!CM2:CM4001,"v")))</f>
        <v/>
      </c>
      <c r="BZ13" s="262">
        <f>IF(COUNTIF('ENTRY_DO NOT EDIT '!CN2:CN4001,"v")=0,"",(COUNTIF('ENTRY_DO NOT EDIT '!CN2:CN4001,"v")))</f>
        <v>1</v>
      </c>
      <c r="CA13" s="262">
        <f>IF(COUNTIF('ENTRY_DO NOT EDIT '!CO2:CO4001,"v")=0,"",(COUNTIF('ENTRY_DO NOT EDIT '!CO2:CO4001,"v")))</f>
        <v>1</v>
      </c>
      <c r="CB13" s="262" t="str">
        <f>IF(COUNTIF('ENTRY_DO NOT EDIT '!CP2:CP4001,"v")=0,"",(COUNTIF('ENTRY_DO NOT EDIT '!CP2:CP4001,"v")))</f>
        <v/>
      </c>
      <c r="CC13" s="262" t="str">
        <f>IF(COUNTIF('ENTRY_DO NOT EDIT '!CQ2:CQ4001,"v")=0,"",(COUNTIF('ENTRY_DO NOT EDIT '!CQ2:CQ4001,"v")))</f>
        <v/>
      </c>
      <c r="CD13" s="262" t="str">
        <f>IF(COUNTIF('ENTRY_DO NOT EDIT '!CR2:CR4001,"v")=0,"",(COUNTIF('ENTRY_DO NOT EDIT '!CR2:CR4001,"v")))</f>
        <v/>
      </c>
      <c r="CE13" s="262" t="str">
        <f>IF(COUNTIF('ENTRY_DO NOT EDIT '!CS2:CS4001,"v")=0,"",(COUNTIF('ENTRY_DO NOT EDIT '!CS2:CS4001,"v")))</f>
        <v/>
      </c>
      <c r="CF13" s="262" t="str">
        <f>IF(COUNTIF('ENTRY_DO NOT EDIT '!CT2:CT4001,"v")=0,"",(COUNTIF('ENTRY_DO NOT EDIT '!CT2:CT4001,"v")))</f>
        <v/>
      </c>
      <c r="CG13" s="262" t="str">
        <f>IF(COUNTIF('ENTRY_DO NOT EDIT '!CU2:CU4001,"v")=0,"",(COUNTIF('ENTRY_DO NOT EDIT '!CU2:CU4001,"v")))</f>
        <v/>
      </c>
      <c r="CH13" s="262" t="str">
        <f>IF(COUNTIF('ENTRY_DO NOT EDIT '!CV2:CV4001,"v")=0,"",(COUNTIF('ENTRY_DO NOT EDIT '!CV2:CV4001,"v")))</f>
        <v/>
      </c>
      <c r="CI13" s="262">
        <f>IF(COUNTIF('ENTRY_DO NOT EDIT '!CW2:CW4001,"v")=0,"",(COUNTIF('ENTRY_DO NOT EDIT '!CW2:CW4001,"v")))</f>
        <v>1</v>
      </c>
      <c r="CJ13" s="262" t="str">
        <f>IF(COUNTIF('ENTRY_DO NOT EDIT '!CX2:CX4001,"v")=0,"",(COUNTIF('ENTRY_DO NOT EDIT '!CX2:CX4001,"v")))</f>
        <v/>
      </c>
      <c r="CK13" s="262" t="str">
        <f>IF(COUNTIF('ENTRY_DO NOT EDIT '!CY2:CY4001,"v")=0,"",(COUNTIF('ENTRY_DO NOT EDIT '!CY2:CY4001,"v")))</f>
        <v/>
      </c>
      <c r="CL13" s="262" t="str">
        <f>IF(COUNTIF('ENTRY_DO NOT EDIT '!CZ2:CZ4001,"v")=0,"",(COUNTIF('ENTRY_DO NOT EDIT '!CZ2:CZ4001,"v")))</f>
        <v/>
      </c>
      <c r="CM13" s="262" t="str">
        <f>IF(COUNTIF('ENTRY_DO NOT EDIT '!DA2:DA4001,"v")=0,"",(COUNTIF('ENTRY_DO NOT EDIT '!DA2:DA4001,"v")))</f>
        <v/>
      </c>
      <c r="CN13" s="262" t="str">
        <f>IF(COUNTIF('ENTRY_DO NOT EDIT '!DB2:DB4001,"v")=0,"",(COUNTIF('ENTRY_DO NOT EDIT '!DB2:DB4001,"v")))</f>
        <v/>
      </c>
      <c r="CO13" s="262" t="str">
        <f>IF(COUNTIF('ENTRY_DO NOT EDIT '!DC2:DC4001,"v")=0,"",(COUNTIF('ENTRY_DO NOT EDIT '!DC2:DC4001,"v")))</f>
        <v/>
      </c>
      <c r="CP13" s="262" t="str">
        <f>IF(COUNTIF('ENTRY_DO NOT EDIT '!DD2:DD4001,"v")=0,"",(COUNTIF('ENTRY_DO NOT EDIT '!DD2:DD4001,"v")))</f>
        <v/>
      </c>
      <c r="CQ13" s="262">
        <f>IF(COUNTIF('ENTRY_DO NOT EDIT '!DE2:DE4001,"v")=0,"",(COUNTIF('ENTRY_DO NOT EDIT '!DE2:DE4001,"v")))</f>
        <v>1</v>
      </c>
      <c r="CR13" s="262" t="str">
        <f>IF(COUNTIF('ENTRY_DO NOT EDIT '!DF2:DF4001,"v")=0,"",(COUNTIF('ENTRY_DO NOT EDIT '!DF2:DF4001,"v")))</f>
        <v/>
      </c>
      <c r="CS13" s="262" t="str">
        <f>IF(COUNTIF('ENTRY_DO NOT EDIT '!DG2:DG4001,"v")=0,"",(COUNTIF('ENTRY_DO NOT EDIT '!DG2:DG4001,"v")))</f>
        <v/>
      </c>
      <c r="CT13" s="262" t="str">
        <f>IF(COUNTIF('ENTRY_DO NOT EDIT '!DH2:DH4001,"v")=0,"",(COUNTIF('ENTRY_DO NOT EDIT '!DH2:DH4001,"v")))</f>
        <v/>
      </c>
      <c r="CU13" s="262" t="str">
        <f>IF(COUNTIF('ENTRY_DO NOT EDIT '!DI2:DI4001,"v")=0,"",(COUNTIF('ENTRY_DO NOT EDIT '!DI2:DI4001,"v")))</f>
        <v/>
      </c>
      <c r="CV13" s="262" t="str">
        <f>IF(COUNTIF('ENTRY_DO NOT EDIT '!DJ2:DJ4001,"v")=0,"",(COUNTIF('ENTRY_DO NOT EDIT '!DJ2:DJ4001,"v")))</f>
        <v/>
      </c>
      <c r="CW13" s="262" t="str">
        <f>IF(COUNTIF('ENTRY_DO NOT EDIT '!DK2:DK4001,"v")=0,"",(COUNTIF('ENTRY_DO NOT EDIT '!DK2:DK4001,"v")))</f>
        <v/>
      </c>
      <c r="CX13" s="262" t="str">
        <f>IF(COUNTIF('ENTRY_DO NOT EDIT '!DL2:DL4001,"v")=0,"",(COUNTIF('ENTRY_DO NOT EDIT '!DL2:DL4001,"v")))</f>
        <v/>
      </c>
      <c r="CY13" s="262" t="str">
        <f>IF(COUNTIF('ENTRY_DO NOT EDIT '!DM2:DM4001,"v")=0,"",(COUNTIF('ENTRY_DO NOT EDIT '!DM2:DM4001,"v")))</f>
        <v/>
      </c>
      <c r="CZ13" s="262" t="str">
        <f>IF(COUNTIF('ENTRY_DO NOT EDIT '!DN2:DN4001,"v")=0,"",(COUNTIF('ENTRY_DO NOT EDIT '!DN2:DN4001,"v")))</f>
        <v/>
      </c>
      <c r="DA13" s="262" t="str">
        <f>IF(COUNTIF('ENTRY_DO NOT EDIT '!DO2:DO4001,"v")=0,"",(COUNTIF('ENTRY_DO NOT EDIT '!DO2:DO4001,"v")))</f>
        <v/>
      </c>
      <c r="DB13" s="262" t="str">
        <f>IF(COUNTIF('ENTRY_DO NOT EDIT '!DP2:DP4001,"v")=0,"",(COUNTIF('ENTRY_DO NOT EDIT '!DP2:DP4001,"v")))</f>
        <v/>
      </c>
      <c r="DC13" s="262" t="str">
        <f>IF(COUNTIF('ENTRY_DO NOT EDIT '!DQ2:DQ4001,"v")=0,"",(COUNTIF('ENTRY_DO NOT EDIT '!DQ2:DQ4001,"v")))</f>
        <v/>
      </c>
      <c r="DD13" s="262" t="str">
        <f>IF(COUNTIF('ENTRY_DO NOT EDIT '!DR2:DR4001,"v")=0,"",(COUNTIF('ENTRY_DO NOT EDIT '!DR2:DR4001,"v")))</f>
        <v/>
      </c>
      <c r="DE13" s="262" t="str">
        <f>IF(COUNTIF('ENTRY_DO NOT EDIT '!DS2:DS4001,"v")=0,"",(COUNTIF('ENTRY_DO NOT EDIT '!DS2:DS4001,"v")))</f>
        <v/>
      </c>
      <c r="DF13" s="262" t="str">
        <f>IF(COUNTIF('ENTRY_DO NOT EDIT '!DT2:DT4001,"v")=0,"",(COUNTIF('ENTRY_DO NOT EDIT '!DT2:DT4001,"v")))</f>
        <v/>
      </c>
      <c r="DG13" s="262" t="str">
        <f>IF(COUNTIF('ENTRY_DO NOT EDIT '!DU2:DU4001,"v")=0,"",(COUNTIF('ENTRY_DO NOT EDIT '!DU2:DU4001,"v")))</f>
        <v/>
      </c>
      <c r="DH13" s="262" t="str">
        <f>IF(COUNTIF('ENTRY_DO NOT EDIT '!DV2:DV4001,"v")=0,"",(COUNTIF('ENTRY_DO NOT EDIT '!DV2:DV4001,"v")))</f>
        <v/>
      </c>
      <c r="DI13" s="262" t="str">
        <f>IF(COUNTIF('ENTRY_DO NOT EDIT '!DW2:DW4001,"v")=0,"",(COUNTIF('ENTRY_DO NOT EDIT '!DW2:DW4001,"v")))</f>
        <v/>
      </c>
      <c r="DJ13" s="262" t="str">
        <f>IF(COUNTIF('ENTRY_DO NOT EDIT '!DX2:DX4001,"v")=0,"",(COUNTIF('ENTRY_DO NOT EDIT '!DX2:DX4001,"v")))</f>
        <v/>
      </c>
      <c r="DK13" s="262" t="str">
        <f>IF(COUNTIF('ENTRY_DO NOT EDIT '!DY2:DY4001,"v")=0,"",(COUNTIF('ENTRY_DO NOT EDIT '!DY2:DY4001,"v")))</f>
        <v/>
      </c>
      <c r="DL13" s="262" t="str">
        <f>IF(COUNTIF('ENTRY_DO NOT EDIT '!DZ2:DZ4001,"v")=0,"",(COUNTIF('ENTRY_DO NOT EDIT '!DZ2:DZ4001,"v")))</f>
        <v/>
      </c>
      <c r="DM13" s="262" t="str">
        <f>IF(COUNTIF('ENTRY_DO NOT EDIT '!EA2:EA4001,"v")=0,"",(COUNTIF('ENTRY_DO NOT EDIT '!EA2:EA4001,"v")))</f>
        <v/>
      </c>
      <c r="DN13" s="262" t="str">
        <f>IF(COUNTIF('ENTRY_DO NOT EDIT '!EB2:EB4001,"v")=0,"",(COUNTIF('ENTRY_DO NOT EDIT '!EB2:EB4001,"v")))</f>
        <v/>
      </c>
      <c r="DO13" s="262" t="str">
        <f>IF(COUNTIF('ENTRY_DO NOT EDIT '!EC2:EC4001,"v")=0,"",(COUNTIF('ENTRY_DO NOT EDIT '!EC2:EC4001,"v")))</f>
        <v/>
      </c>
      <c r="DP13" s="262">
        <f>IF(COUNTIF('ENTRY_DO NOT EDIT '!ED2:ED4001,"v")=0,"",(COUNTIF('ENTRY_DO NOT EDIT '!ED2:ED4001,"v")))</f>
        <v>31</v>
      </c>
      <c r="DQ13" s="262" t="str">
        <f>IF(COUNTIF('ENTRY_DO NOT EDIT '!EE2:EE4001,"v")=0,"",(COUNTIF('ENTRY_DO NOT EDIT '!EE2:EE4001,"v")))</f>
        <v/>
      </c>
      <c r="DR13" s="262">
        <f>IF(COUNTIF('ENTRY_DO NOT EDIT '!EF2:EF4001,"v")=0,"",(COUNTIF('ENTRY_DO NOT EDIT '!EF2:EF4001,"v")))</f>
        <v>5</v>
      </c>
      <c r="DS13" s="262" t="str">
        <f>IF(COUNTIF('ENTRY_DO NOT EDIT '!EG2:EG4001,"v")=0,"",(COUNTIF('ENTRY_DO NOT EDIT '!EG2:EG4001,"v")))</f>
        <v/>
      </c>
      <c r="DT13" s="262" t="str">
        <f>IF(COUNTIF('ENTRY_DO NOT EDIT '!EH2:EH4001,"v")=0,"",(COUNTIF('ENTRY_DO NOT EDIT '!EH2:EH4001,"v")))</f>
        <v/>
      </c>
      <c r="DU13" s="262" t="str">
        <f>IF(COUNTIF('ENTRY_DO NOT EDIT '!EI2:EI4001,"v")=0,"",(COUNTIF('ENTRY_DO NOT EDIT '!EI2:EI4001,"v")))</f>
        <v/>
      </c>
      <c r="DV13" s="262" t="str">
        <f>IF(COUNTIF('ENTRY_DO NOT EDIT '!EJ2:EJ4001,"v")=0,"",(COUNTIF('ENTRY_DO NOT EDIT '!EJ2:EJ4001,"v")))</f>
        <v/>
      </c>
      <c r="DW13" s="262" t="str">
        <f>IF(COUNTIF('ENTRY_DO NOT EDIT '!EK2:EK4001,"v")=0,"",(COUNTIF('ENTRY_DO NOT EDIT '!EK2:EK4001,"v")))</f>
        <v/>
      </c>
      <c r="DX13" s="262" t="str">
        <f>IF(COUNTIF('ENTRY_DO NOT EDIT '!EL2:EL4001,"v")=0,"",(COUNTIF('ENTRY_DO NOT EDIT '!EL2:EL4001,"v")))</f>
        <v/>
      </c>
      <c r="DY13" s="262" t="str">
        <f>IF(COUNTIF('ENTRY_DO NOT EDIT '!EM2:EM4001,"v")=0,"",(COUNTIF('ENTRY_DO NOT EDIT '!EM2:EM4001,"v")))</f>
        <v/>
      </c>
      <c r="DZ13" s="262" t="str">
        <f>IF(COUNTIF('ENTRY_DO NOT EDIT '!EN2:EN4001,"v")=0,"",(COUNTIF('ENTRY_DO NOT EDIT '!EN2:EN4001,"v")))</f>
        <v/>
      </c>
      <c r="EA13" s="262" t="str">
        <f>IF(COUNTIF('ENTRY_DO NOT EDIT '!EO2:EO4001,"v")=0,"",(COUNTIF('ENTRY_DO NOT EDIT '!EO2:EO4001,"v")))</f>
        <v/>
      </c>
      <c r="EB13" s="262" t="str">
        <f>IF(COUNTIF('ENTRY_DO NOT EDIT '!EP2:EP4001,"v")=0,"",(COUNTIF('ENTRY_DO NOT EDIT '!EP2:EP4001,"v")))</f>
        <v/>
      </c>
      <c r="EC13" s="262" t="str">
        <f>IF(COUNTIF('ENTRY_DO NOT EDIT '!EQ2:EQ4001,"v")=0,"",(COUNTIF('ENTRY_DO NOT EDIT '!EQ2:EQ4001,"v")))</f>
        <v/>
      </c>
      <c r="ED13" s="262" t="str">
        <f>IF(COUNTIF('ENTRY_DO NOT EDIT '!ER2:ER4001,"v")=0,"",(COUNTIF('ENTRY_DO NOT EDIT '!ER2:ER4001,"v")))</f>
        <v/>
      </c>
      <c r="EE13" s="262">
        <f>IF(COUNTIF('ENTRY_DO NOT EDIT '!ES2:ES4001,"v")=0,"",(COUNTIF('ENTRY_DO NOT EDIT '!ES2:ES4001,"v")))</f>
        <v>13</v>
      </c>
      <c r="EF13" s="262" t="str">
        <f>IF(COUNTIF('ENTRY_DO NOT EDIT '!ET2:ET4001,"v")=0,"",(COUNTIF('ENTRY_DO NOT EDIT '!ET2:ET4001,"v")))</f>
        <v/>
      </c>
      <c r="EG13" s="262">
        <f>IF(COUNTIF('ENTRY_DO NOT EDIT '!EU2:EU4001,"v")=0,"",(COUNTIF('ENTRY_DO NOT EDIT '!EU2:EU4001,"v")))</f>
        <v>3</v>
      </c>
      <c r="EH13" s="262" t="str">
        <f>IF(COUNTIF('ENTRY_DO NOT EDIT '!EV2:EV4001,"v")=0,"",(COUNTIF('ENTRY_DO NOT EDIT '!EV2:EV4001,"v")))</f>
        <v/>
      </c>
      <c r="EI13" s="262" t="str">
        <f>IF(COUNTIF('ENTRY_DO NOT EDIT '!EW2:EW4001,"v")=0,"",(COUNTIF('ENTRY_DO NOT EDIT '!EW2:EW4001,"v")))</f>
        <v/>
      </c>
      <c r="EJ13" s="262" t="str">
        <f>IF(COUNTIF('ENTRY_DO NOT EDIT '!EX2:EX4001,"v")=0,"",(COUNTIF('ENTRY_DO NOT EDIT '!EX2:EX4001,"v")))</f>
        <v/>
      </c>
      <c r="EK13" s="262" t="str">
        <f>IF(COUNTIF('ENTRY_DO NOT EDIT '!EY2:EY4001,"v")=0,"",(COUNTIF('ENTRY_DO NOT EDIT '!EY2:EY4001,"v")))</f>
        <v/>
      </c>
      <c r="EL13" s="262" t="str">
        <f>IF(COUNTIF('ENTRY_DO NOT EDIT '!EZ2:EZ4001,"v")=0,"",(COUNTIF('ENTRY_DO NOT EDIT '!EZ2:EZ4001,"v")))</f>
        <v/>
      </c>
      <c r="EM13" s="262" t="str">
        <f>IF(COUNTIF('ENTRY_DO NOT EDIT '!FA2:FA4001,"v")=0,"",(COUNTIF('ENTRY_DO NOT EDIT '!FA2:FA4001,"v")))</f>
        <v/>
      </c>
      <c r="EN13" s="262">
        <f>IF(COUNTIF('ENTRY_DO NOT EDIT '!FB2:FB4001,"v")=0,"",(COUNTIF('ENTRY_DO NOT EDIT '!FB2:FB4001,"v")))</f>
        <v>2</v>
      </c>
      <c r="EO13" s="262" t="str">
        <f>IF(COUNTIF('ENTRY_DO NOT EDIT '!FC2:FC4001,"v")=0,"",(COUNTIF('ENTRY_DO NOT EDIT '!FC2:FC4001,"v")))</f>
        <v/>
      </c>
      <c r="EP13" s="262" t="str">
        <f>IF(COUNTIF('ENTRY_DO NOT EDIT '!FD2:FD4001,"v")=0,"",(COUNTIF('ENTRY_DO NOT EDIT '!FD2:FD4001,"v")))</f>
        <v/>
      </c>
      <c r="EQ13" s="262" t="str">
        <f>IF(COUNTIF('ENTRY_DO NOT EDIT '!FE2:FE4001,"v")=0,"",(COUNTIF('ENTRY_DO NOT EDIT '!FE2:FE4001,"v")))</f>
        <v/>
      </c>
      <c r="ER13" s="262" t="str">
        <f>IF(COUNTIF('ENTRY_DO NOT EDIT '!FF2:FF4001,"v")=0,"",(COUNTIF('ENTRY_DO NOT EDIT '!FF2:FF4001,"v")))</f>
        <v/>
      </c>
      <c r="ES13" s="262" t="str">
        <f>IF(COUNTIF('ENTRY_DO NOT EDIT '!FG2:FG4001,"v")=0,"",(COUNTIF('ENTRY_DO NOT EDIT '!FG2:FG4001,"v")))</f>
        <v/>
      </c>
      <c r="ET13" s="262" t="str">
        <f>IF(COUNTIF('ENTRY_DO NOT EDIT '!FH2:FH4001,"v")=0,"",(COUNTIF('ENTRY_DO NOT EDIT '!FH2:FH4001,"v")))</f>
        <v/>
      </c>
      <c r="EU13" s="262" t="str">
        <f>IF(COUNTIF('ENTRY_DO NOT EDIT '!FI2:FI4001,"v")=0,"",(COUNTIF('ENTRY_DO NOT EDIT '!FI2:FI4001,"v")))</f>
        <v/>
      </c>
      <c r="EV13" s="262" t="str">
        <f>IF(COUNTIF('ENTRY_DO NOT EDIT '!FJ2:FJ4001,"v")=0,"",(COUNTIF('ENTRY_DO NOT EDIT '!FJ2:FJ4001,"v")))</f>
        <v/>
      </c>
      <c r="EW13" s="262" t="str">
        <f>IF(COUNTIF('ENTRY_DO NOT EDIT '!FK2:FK4001,"v")=0,"",(COUNTIF('ENTRY_DO NOT EDIT '!FK2:FK4001,"v")))</f>
        <v/>
      </c>
      <c r="EX13" s="262" t="str">
        <f>IF(COUNTIF('ENTRY_DO NOT EDIT '!FL2:FL4001,"v")=0,"",(COUNTIF('ENTRY_DO NOT EDIT '!FL2:FL4001,"v")))</f>
        <v/>
      </c>
      <c r="EY13" s="262" t="str">
        <f>IF(COUNTIF('ENTRY_DO NOT EDIT '!FM2:FM4001,"v")=0,"",(COUNTIF('ENTRY_DO NOT EDIT '!FM2:FM4001,"v")))</f>
        <v/>
      </c>
    </row>
    <row r="14" spans="1:156" s="28" customFormat="1" x14ac:dyDescent="0.2">
      <c r="B14" s="22" t="s">
        <v>1030</v>
      </c>
      <c r="C14" s="49"/>
      <c r="D14" s="261" t="str">
        <f t="shared" ref="D14:AI14" si="16">IF((OR(D12&lt;&gt;"",D13&lt;&gt;"")),"present","")</f>
        <v>present</v>
      </c>
      <c r="E14" s="261" t="str">
        <f t="shared" si="16"/>
        <v>present</v>
      </c>
      <c r="F14" s="261" t="str">
        <f t="shared" si="16"/>
        <v/>
      </c>
      <c r="G14" s="261" t="str">
        <f t="shared" si="16"/>
        <v/>
      </c>
      <c r="H14" s="261" t="str">
        <f t="shared" si="16"/>
        <v/>
      </c>
      <c r="I14" s="261" t="str">
        <f t="shared" si="16"/>
        <v/>
      </c>
      <c r="J14" s="261" t="str">
        <f t="shared" si="16"/>
        <v>present</v>
      </c>
      <c r="K14" s="261" t="str">
        <f t="shared" si="16"/>
        <v/>
      </c>
      <c r="L14" s="261" t="str">
        <f t="shared" si="16"/>
        <v/>
      </c>
      <c r="M14" s="261" t="str">
        <f t="shared" si="16"/>
        <v/>
      </c>
      <c r="N14" s="261" t="str">
        <f t="shared" si="16"/>
        <v/>
      </c>
      <c r="O14" s="261" t="str">
        <f t="shared" si="16"/>
        <v/>
      </c>
      <c r="P14" s="261" t="str">
        <f t="shared" si="16"/>
        <v/>
      </c>
      <c r="Q14" s="261" t="str">
        <f t="shared" si="16"/>
        <v>present</v>
      </c>
      <c r="R14" s="261" t="str">
        <f t="shared" si="16"/>
        <v/>
      </c>
      <c r="S14" s="261" t="str">
        <f t="shared" si="16"/>
        <v/>
      </c>
      <c r="T14" s="261" t="str">
        <f t="shared" si="16"/>
        <v/>
      </c>
      <c r="U14" s="261" t="str">
        <f t="shared" si="16"/>
        <v/>
      </c>
      <c r="V14" s="261" t="str">
        <f t="shared" si="16"/>
        <v/>
      </c>
      <c r="W14" s="261" t="str">
        <f t="shared" si="16"/>
        <v/>
      </c>
      <c r="X14" s="261" t="str">
        <f t="shared" si="16"/>
        <v/>
      </c>
      <c r="Y14" s="261" t="str">
        <f t="shared" si="16"/>
        <v/>
      </c>
      <c r="Z14" s="261" t="str">
        <f t="shared" si="16"/>
        <v/>
      </c>
      <c r="AA14" s="261" t="str">
        <f t="shared" si="16"/>
        <v/>
      </c>
      <c r="AB14" s="261" t="str">
        <f t="shared" si="16"/>
        <v/>
      </c>
      <c r="AC14" s="261" t="str">
        <f t="shared" si="16"/>
        <v>present</v>
      </c>
      <c r="AD14" s="261" t="str">
        <f t="shared" si="16"/>
        <v/>
      </c>
      <c r="AE14" s="261" t="str">
        <f t="shared" si="16"/>
        <v/>
      </c>
      <c r="AF14" s="261" t="str">
        <f t="shared" si="16"/>
        <v/>
      </c>
      <c r="AG14" s="261" t="str">
        <f t="shared" si="16"/>
        <v/>
      </c>
      <c r="AH14" s="261" t="str">
        <f t="shared" si="16"/>
        <v/>
      </c>
      <c r="AI14" s="261" t="str">
        <f t="shared" si="16"/>
        <v>present</v>
      </c>
      <c r="AJ14" s="261" t="str">
        <f t="shared" ref="AJ14:BO14" si="17">IF((OR(AJ12&lt;&gt;"",AJ13&lt;&gt;"")),"present","")</f>
        <v/>
      </c>
      <c r="AK14" s="261" t="str">
        <f t="shared" si="17"/>
        <v/>
      </c>
      <c r="AL14" s="261" t="str">
        <f t="shared" si="17"/>
        <v/>
      </c>
      <c r="AM14" s="261" t="str">
        <f t="shared" si="17"/>
        <v/>
      </c>
      <c r="AN14" s="261" t="str">
        <f t="shared" si="17"/>
        <v/>
      </c>
      <c r="AO14" s="261" t="str">
        <f t="shared" si="17"/>
        <v/>
      </c>
      <c r="AP14" s="261" t="str">
        <f t="shared" si="17"/>
        <v/>
      </c>
      <c r="AQ14" s="261" t="str">
        <f t="shared" si="17"/>
        <v>present</v>
      </c>
      <c r="AR14" s="261" t="str">
        <f t="shared" si="17"/>
        <v/>
      </c>
      <c r="AS14" s="261" t="str">
        <f t="shared" si="17"/>
        <v/>
      </c>
      <c r="AT14" s="261" t="str">
        <f t="shared" si="17"/>
        <v/>
      </c>
      <c r="AU14" s="261" t="str">
        <f t="shared" si="17"/>
        <v/>
      </c>
      <c r="AV14" s="261" t="str">
        <f t="shared" si="17"/>
        <v/>
      </c>
      <c r="AW14" s="261" t="str">
        <f t="shared" si="17"/>
        <v/>
      </c>
      <c r="AX14" s="261" t="str">
        <f t="shared" si="17"/>
        <v/>
      </c>
      <c r="AY14" s="261" t="str">
        <f t="shared" si="17"/>
        <v/>
      </c>
      <c r="AZ14" s="261" t="str">
        <f t="shared" si="17"/>
        <v/>
      </c>
      <c r="BA14" s="261" t="str">
        <f t="shared" si="17"/>
        <v>present</v>
      </c>
      <c r="BB14" s="261" t="str">
        <f t="shared" si="17"/>
        <v/>
      </c>
      <c r="BC14" s="261" t="str">
        <f t="shared" si="17"/>
        <v/>
      </c>
      <c r="BD14" s="261" t="str">
        <f t="shared" si="17"/>
        <v>present</v>
      </c>
      <c r="BE14" s="261" t="str">
        <f t="shared" si="17"/>
        <v/>
      </c>
      <c r="BF14" s="261" t="str">
        <f t="shared" si="17"/>
        <v/>
      </c>
      <c r="BG14" s="261" t="str">
        <f t="shared" si="17"/>
        <v/>
      </c>
      <c r="BH14" s="261" t="str">
        <f t="shared" si="17"/>
        <v/>
      </c>
      <c r="BI14" s="261" t="str">
        <f t="shared" si="17"/>
        <v/>
      </c>
      <c r="BJ14" s="261" t="str">
        <f t="shared" si="17"/>
        <v/>
      </c>
      <c r="BK14" s="261" t="str">
        <f t="shared" si="17"/>
        <v/>
      </c>
      <c r="BL14" s="261" t="str">
        <f t="shared" si="17"/>
        <v/>
      </c>
      <c r="BM14" s="261" t="str">
        <f t="shared" si="17"/>
        <v/>
      </c>
      <c r="BN14" s="261" t="str">
        <f t="shared" si="17"/>
        <v>present</v>
      </c>
      <c r="BO14" s="261" t="str">
        <f t="shared" si="17"/>
        <v/>
      </c>
      <c r="BP14" s="261" t="str">
        <f t="shared" ref="BP14:CU14" si="18">IF((OR(BP12&lt;&gt;"",BP13&lt;&gt;"")),"present","")</f>
        <v/>
      </c>
      <c r="BQ14" s="261" t="str">
        <f t="shared" si="18"/>
        <v/>
      </c>
      <c r="BR14" s="261" t="str">
        <f t="shared" si="18"/>
        <v/>
      </c>
      <c r="BS14" s="261" t="str">
        <f t="shared" si="18"/>
        <v/>
      </c>
      <c r="BT14" s="261" t="str">
        <f t="shared" si="18"/>
        <v/>
      </c>
      <c r="BU14" s="261" t="str">
        <f t="shared" si="18"/>
        <v/>
      </c>
      <c r="BV14" s="261" t="str">
        <f t="shared" si="18"/>
        <v/>
      </c>
      <c r="BW14" s="261" t="str">
        <f t="shared" si="18"/>
        <v/>
      </c>
      <c r="BX14" s="261" t="str">
        <f t="shared" si="18"/>
        <v/>
      </c>
      <c r="BY14" s="261" t="str">
        <f t="shared" si="18"/>
        <v/>
      </c>
      <c r="BZ14" s="261" t="str">
        <f t="shared" si="18"/>
        <v>present</v>
      </c>
      <c r="CA14" s="261" t="str">
        <f t="shared" si="18"/>
        <v>present</v>
      </c>
      <c r="CB14" s="261" t="str">
        <f t="shared" si="18"/>
        <v/>
      </c>
      <c r="CC14" s="261" t="str">
        <f t="shared" si="18"/>
        <v/>
      </c>
      <c r="CD14" s="261" t="str">
        <f t="shared" si="18"/>
        <v/>
      </c>
      <c r="CE14" s="261" t="str">
        <f t="shared" si="18"/>
        <v/>
      </c>
      <c r="CF14" s="261" t="str">
        <f t="shared" si="18"/>
        <v/>
      </c>
      <c r="CG14" s="261" t="str">
        <f t="shared" si="18"/>
        <v/>
      </c>
      <c r="CH14" s="261" t="str">
        <f t="shared" si="18"/>
        <v/>
      </c>
      <c r="CI14" s="261" t="str">
        <f t="shared" si="18"/>
        <v>present</v>
      </c>
      <c r="CJ14" s="261" t="str">
        <f t="shared" si="18"/>
        <v/>
      </c>
      <c r="CK14" s="261" t="str">
        <f t="shared" si="18"/>
        <v/>
      </c>
      <c r="CL14" s="261" t="str">
        <f t="shared" si="18"/>
        <v/>
      </c>
      <c r="CM14" s="261" t="str">
        <f t="shared" si="18"/>
        <v/>
      </c>
      <c r="CN14" s="261" t="str">
        <f t="shared" si="18"/>
        <v/>
      </c>
      <c r="CO14" s="261" t="str">
        <f t="shared" si="18"/>
        <v/>
      </c>
      <c r="CP14" s="261" t="str">
        <f t="shared" si="18"/>
        <v/>
      </c>
      <c r="CQ14" s="261" t="str">
        <f t="shared" si="18"/>
        <v>present</v>
      </c>
      <c r="CR14" s="261" t="str">
        <f t="shared" si="18"/>
        <v/>
      </c>
      <c r="CS14" s="261" t="str">
        <f t="shared" si="18"/>
        <v/>
      </c>
      <c r="CT14" s="261" t="str">
        <f t="shared" si="18"/>
        <v/>
      </c>
      <c r="CU14" s="261" t="str">
        <f t="shared" si="18"/>
        <v/>
      </c>
      <c r="CV14" s="261" t="str">
        <f t="shared" ref="CV14:EA14" si="19">IF((OR(CV12&lt;&gt;"",CV13&lt;&gt;"")),"present","")</f>
        <v/>
      </c>
      <c r="CW14" s="261" t="str">
        <f t="shared" si="19"/>
        <v/>
      </c>
      <c r="CX14" s="261" t="str">
        <f t="shared" si="19"/>
        <v/>
      </c>
      <c r="CY14" s="261" t="str">
        <f t="shared" si="19"/>
        <v/>
      </c>
      <c r="CZ14" s="261" t="str">
        <f t="shared" si="19"/>
        <v/>
      </c>
      <c r="DA14" s="261" t="str">
        <f t="shared" si="19"/>
        <v/>
      </c>
      <c r="DB14" s="261" t="str">
        <f t="shared" si="19"/>
        <v/>
      </c>
      <c r="DC14" s="261" t="str">
        <f t="shared" si="19"/>
        <v/>
      </c>
      <c r="DD14" s="261" t="str">
        <f t="shared" si="19"/>
        <v/>
      </c>
      <c r="DE14" s="261" t="str">
        <f t="shared" si="19"/>
        <v/>
      </c>
      <c r="DF14" s="261" t="str">
        <f t="shared" si="19"/>
        <v/>
      </c>
      <c r="DG14" s="261" t="str">
        <f t="shared" si="19"/>
        <v/>
      </c>
      <c r="DH14" s="261" t="str">
        <f t="shared" si="19"/>
        <v/>
      </c>
      <c r="DI14" s="261" t="str">
        <f t="shared" si="19"/>
        <v/>
      </c>
      <c r="DJ14" s="261" t="str">
        <f t="shared" si="19"/>
        <v/>
      </c>
      <c r="DK14" s="261" t="str">
        <f t="shared" si="19"/>
        <v/>
      </c>
      <c r="DL14" s="261" t="str">
        <f t="shared" si="19"/>
        <v/>
      </c>
      <c r="DM14" s="261" t="str">
        <f t="shared" si="19"/>
        <v/>
      </c>
      <c r="DN14" s="261" t="str">
        <f t="shared" si="19"/>
        <v/>
      </c>
      <c r="DO14" s="261" t="str">
        <f t="shared" si="19"/>
        <v/>
      </c>
      <c r="DP14" s="261" t="str">
        <f t="shared" si="19"/>
        <v>present</v>
      </c>
      <c r="DQ14" s="261" t="str">
        <f t="shared" si="19"/>
        <v/>
      </c>
      <c r="DR14" s="261" t="str">
        <f t="shared" si="19"/>
        <v>present</v>
      </c>
      <c r="DS14" s="261" t="str">
        <f t="shared" si="19"/>
        <v/>
      </c>
      <c r="DT14" s="261" t="str">
        <f t="shared" si="19"/>
        <v/>
      </c>
      <c r="DU14" s="261" t="str">
        <f t="shared" si="19"/>
        <v/>
      </c>
      <c r="DV14" s="261" t="str">
        <f t="shared" si="19"/>
        <v/>
      </c>
      <c r="DW14" s="261" t="str">
        <f t="shared" si="19"/>
        <v/>
      </c>
      <c r="DX14" s="261" t="str">
        <f t="shared" si="19"/>
        <v/>
      </c>
      <c r="DY14" s="261" t="str">
        <f t="shared" si="19"/>
        <v/>
      </c>
      <c r="DZ14" s="261" t="str">
        <f t="shared" si="19"/>
        <v/>
      </c>
      <c r="EA14" s="261" t="str">
        <f t="shared" si="19"/>
        <v/>
      </c>
      <c r="EB14" s="261" t="str">
        <f t="shared" ref="EB14:EY14" si="20">IF((OR(EB12&lt;&gt;"",EB13&lt;&gt;"")),"present","")</f>
        <v/>
      </c>
      <c r="EC14" s="261" t="str">
        <f t="shared" si="20"/>
        <v/>
      </c>
      <c r="ED14" s="261" t="str">
        <f t="shared" si="20"/>
        <v/>
      </c>
      <c r="EE14" s="261" t="str">
        <f t="shared" si="20"/>
        <v>present</v>
      </c>
      <c r="EF14" s="261" t="str">
        <f t="shared" si="20"/>
        <v/>
      </c>
      <c r="EG14" s="261" t="str">
        <f t="shared" si="20"/>
        <v>present</v>
      </c>
      <c r="EH14" s="261" t="str">
        <f t="shared" si="20"/>
        <v/>
      </c>
      <c r="EI14" s="261" t="str">
        <f t="shared" si="20"/>
        <v/>
      </c>
      <c r="EJ14" s="261" t="str">
        <f t="shared" si="20"/>
        <v/>
      </c>
      <c r="EK14" s="261" t="str">
        <f t="shared" si="20"/>
        <v/>
      </c>
      <c r="EL14" s="261" t="str">
        <f t="shared" si="20"/>
        <v>present</v>
      </c>
      <c r="EM14" s="261" t="str">
        <f t="shared" si="20"/>
        <v/>
      </c>
      <c r="EN14" s="261" t="str">
        <f t="shared" si="20"/>
        <v>present</v>
      </c>
      <c r="EO14" s="261" t="str">
        <f t="shared" si="20"/>
        <v/>
      </c>
      <c r="EP14" s="261" t="str">
        <f t="shared" si="20"/>
        <v/>
      </c>
      <c r="EQ14" s="261" t="str">
        <f t="shared" si="20"/>
        <v/>
      </c>
      <c r="ER14" s="261" t="str">
        <f t="shared" si="20"/>
        <v/>
      </c>
      <c r="ES14" s="261" t="str">
        <f t="shared" si="20"/>
        <v/>
      </c>
      <c r="ET14" s="261" t="str">
        <f t="shared" si="20"/>
        <v/>
      </c>
      <c r="EU14" s="261" t="str">
        <f t="shared" si="20"/>
        <v/>
      </c>
      <c r="EV14" s="261" t="str">
        <f t="shared" si="20"/>
        <v/>
      </c>
      <c r="EW14" s="261" t="str">
        <f t="shared" si="20"/>
        <v/>
      </c>
      <c r="EX14" s="261" t="str">
        <f t="shared" si="20"/>
        <v/>
      </c>
      <c r="EY14" s="261" t="str">
        <f t="shared" si="20"/>
        <v/>
      </c>
    </row>
    <row r="15" spans="1:156" s="28" customFormat="1" x14ac:dyDescent="0.2">
      <c r="B15" s="22"/>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0"/>
      <c r="CN15" s="260"/>
      <c r="CO15" s="260"/>
      <c r="CP15" s="260"/>
      <c r="CQ15" s="260"/>
      <c r="CR15" s="260"/>
      <c r="CS15" s="260"/>
      <c r="CT15" s="260"/>
      <c r="CU15" s="260"/>
      <c r="CV15" s="260"/>
      <c r="CW15" s="260"/>
      <c r="CX15" s="260"/>
      <c r="CY15" s="260"/>
      <c r="CZ15" s="260"/>
      <c r="DA15" s="260"/>
      <c r="DB15" s="260"/>
      <c r="DC15" s="260"/>
      <c r="DD15" s="260"/>
      <c r="DE15" s="260"/>
      <c r="DF15" s="260"/>
      <c r="DG15" s="260"/>
      <c r="DH15" s="260"/>
      <c r="DI15" s="260"/>
      <c r="DJ15" s="260"/>
      <c r="DK15" s="260"/>
      <c r="DL15" s="260"/>
      <c r="DM15" s="260"/>
      <c r="DN15" s="260"/>
      <c r="DO15" s="260"/>
      <c r="DP15" s="260"/>
      <c r="DQ15" s="260"/>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row>
    <row r="16" spans="1:156" ht="18" x14ac:dyDescent="0.25">
      <c r="B16" s="20" t="s">
        <v>1031</v>
      </c>
      <c r="C16" s="48"/>
      <c r="D16" s="258"/>
      <c r="E16" s="260"/>
      <c r="J16" s="263"/>
      <c r="K16" s="263"/>
      <c r="L16" s="263"/>
      <c r="M16" s="263"/>
      <c r="N16" s="263"/>
    </row>
    <row r="17" spans="2:5" x14ac:dyDescent="0.2">
      <c r="B17" s="1" t="s">
        <v>1032</v>
      </c>
      <c r="C17" s="35">
        <f>IF(SUM('ENTRY_DO NOT EDIT '!M2:M4001)=0,"",COUNT('ENTRY_DO NOT EDIT '!M2:M4001))</f>
        <v>641</v>
      </c>
    </row>
    <row r="18" spans="2:5" x14ac:dyDescent="0.2">
      <c r="B18" s="1" t="s">
        <v>1033</v>
      </c>
      <c r="C18" s="35">
        <f>IF(SUM('ENTRY_DO NOT EDIT '!G2:G4001)=0,"",COUNT('ENTRY_DO NOT EDIT '!G2:G4001))</f>
        <v>347</v>
      </c>
      <c r="D18" s="260"/>
      <c r="E18" s="260"/>
    </row>
    <row r="19" spans="2:5" x14ac:dyDescent="0.2">
      <c r="B19" s="1" t="s">
        <v>1034</v>
      </c>
      <c r="C19" s="35">
        <f>IF(SUM('ENTRY_DO NOT EDIT '!H2:H4001)=0,"",SUM('ENTRY_DO NOT EDIT '!H2:H4001))</f>
        <v>633</v>
      </c>
    </row>
    <row r="20" spans="2:5" x14ac:dyDescent="0.2">
      <c r="B20" s="16" t="s">
        <v>1024</v>
      </c>
      <c r="C20" s="36">
        <f>IF(C19="","",(C18/C19)*100)</f>
        <v>54.818325434439174</v>
      </c>
    </row>
    <row r="21" spans="2:5" x14ac:dyDescent="0.2">
      <c r="B21" s="1" t="s">
        <v>1035</v>
      </c>
      <c r="C21" s="36">
        <f>IF(C10="","",(1-C10))</f>
        <v>0.82937159734620569</v>
      </c>
    </row>
    <row r="22" spans="2:5" ht="15" customHeight="1" x14ac:dyDescent="0.25">
      <c r="B22" s="1" t="s">
        <v>1036</v>
      </c>
      <c r="C22" s="36">
        <f>IF(SUM('ENTRY_DO NOT EDIT '!G2:G4001)=0,"",MAX('ENTRY_DO NOT EDIT '!G2:G4001))</f>
        <v>18</v>
      </c>
    </row>
    <row r="23" spans="2:5" x14ac:dyDescent="0.2">
      <c r="B23" s="1" t="s">
        <v>1037</v>
      </c>
      <c r="C23" s="35">
        <f>IF($C$17="","",COUNTIF('ENTRY_DO NOT EDIT '!O2:O4001,"R"))</f>
        <v>24</v>
      </c>
    </row>
    <row r="24" spans="2:5" x14ac:dyDescent="0.2">
      <c r="B24" s="1" t="s">
        <v>69</v>
      </c>
      <c r="C24" s="35">
        <f>IF($C$17="","",COUNTIF('ENTRY_DO NOT EDIT '!O2:O4001,"P"))</f>
        <v>617</v>
      </c>
    </row>
    <row r="25" spans="2:5" x14ac:dyDescent="0.2">
      <c r="B25" s="1" t="s">
        <v>70</v>
      </c>
      <c r="C25" s="36">
        <f>IF($C$17="","",(IF(SUM('ENTRY_DO NOT EDIT '!E2:E4001)=0,"",AVERAGE('ENTRY_DO NOT EDIT '!E2:E4001))))</f>
        <v>1.6824644549763033</v>
      </c>
    </row>
    <row r="26" spans="2:5" x14ac:dyDescent="0.2">
      <c r="B26" s="1" t="s">
        <v>1038</v>
      </c>
      <c r="C26" s="36">
        <f>IF(SUM('ENTRY_DO NOT EDIT '!C2:C4001)=0,"",AVERAGE('ENTRY_DO NOT EDIT '!C2:C4001))</f>
        <v>3.0691642651296829</v>
      </c>
    </row>
    <row r="27" spans="2:5" x14ac:dyDescent="0.2">
      <c r="B27" s="1" t="s">
        <v>72</v>
      </c>
      <c r="C27" s="36">
        <f>IF(SUM('ENTRY_DO NOT EDIT '!F2:F4001)=0,"",AVERAGE('ENTRY_DO NOT EDIT '!F2:F4001))</f>
        <v>1.4060031595576619</v>
      </c>
    </row>
    <row r="28" spans="2:5" x14ac:dyDescent="0.2">
      <c r="B28" s="1" t="s">
        <v>1039</v>
      </c>
      <c r="C28" s="36">
        <f>IF(SUM('ENTRY_DO NOT EDIT '!D2:D4001)=0,"",AVERAGE('ENTRY_DO NOT EDIT '!D2:D4001))</f>
        <v>2.6023391812865495</v>
      </c>
    </row>
    <row r="29" spans="2:5" x14ac:dyDescent="0.2">
      <c r="B29" s="1" t="s">
        <v>1040</v>
      </c>
      <c r="C29" s="35">
        <f>IF(SUM(D7:EK7,EQ7:EY7)=0,"",COUNT(D7:EK7,EQ7:EY7))</f>
        <v>17</v>
      </c>
    </row>
    <row r="30" spans="2:5" x14ac:dyDescent="0.2">
      <c r="B30" s="1" t="s">
        <v>1041</v>
      </c>
      <c r="C30" s="35">
        <f>IF($C$17="","",SUM((COUNTIF(D14:EK14,"present")),(COUNTIF(EQ14:EY14,"present"))))</f>
        <v>18</v>
      </c>
    </row>
    <row r="32" spans="2:5" ht="15.75" x14ac:dyDescent="0.25">
      <c r="B32" s="80" t="s">
        <v>1042</v>
      </c>
    </row>
  </sheetData>
  <sheetProtection selectLockedCells="1" selectUnlockedCells="1"/>
  <phoneticPr fontId="17" type="noConversion"/>
  <dataValidations count="1">
    <dataValidation type="whole" allowBlank="1" showInputMessage="1" showErrorMessage="1" errorTitle="Presence/Absence Data" error="Enter 1 if present" sqref="F6:EP6 D1:E6" xr:uid="{82E9D447-EE28-4531-B0AA-003ACA2F626C}">
      <formula1>1</formula1>
      <formula2>1</formula2>
    </dataValidation>
  </dataValidations>
  <printOptions headings="1" gridLines="1"/>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BFDB-BC54-4CBD-AE77-300DEE211CE5}">
  <dimension ref="A2:X79"/>
  <sheetViews>
    <sheetView topLeftCell="P7" zoomScaleNormal="100" workbookViewId="0">
      <selection activeCell="X8" sqref="X8:X27"/>
    </sheetView>
  </sheetViews>
  <sheetFormatPr defaultRowHeight="12.75" x14ac:dyDescent="0.2"/>
  <cols>
    <col min="2" max="2" width="28.140625" customWidth="1"/>
    <col min="3" max="3" width="26.140625" customWidth="1"/>
    <col min="4" max="4" width="10.140625" style="46" customWidth="1"/>
    <col min="5" max="5" width="8.5703125" customWidth="1"/>
    <col min="6" max="6" width="11.7109375" customWidth="1"/>
    <col min="7" max="7" width="9.42578125" customWidth="1"/>
    <col min="8" max="8" width="19.28515625" bestFit="1" customWidth="1"/>
    <col min="9" max="9" width="22.85546875" bestFit="1" customWidth="1"/>
    <col min="10" max="10" width="10.7109375" customWidth="1"/>
    <col min="11" max="11" width="10.7109375" bestFit="1" customWidth="1"/>
    <col min="12" max="12" width="24.7109375" customWidth="1"/>
    <col min="13" max="13" width="11.140625" customWidth="1"/>
    <col min="14" max="14" width="10.28515625" customWidth="1"/>
    <col min="15" max="15" width="30.7109375" bestFit="1" customWidth="1"/>
    <col min="16" max="16" width="34.140625" bestFit="1" customWidth="1"/>
    <col min="17" max="17" width="19.28515625" bestFit="1" customWidth="1"/>
    <col min="18" max="18" width="22.7109375" bestFit="1" customWidth="1"/>
    <col min="19" max="19" width="7.140625" bestFit="1" customWidth="1"/>
    <col min="20" max="20" width="12" bestFit="1" customWidth="1"/>
    <col min="21" max="21" width="23.5703125" bestFit="1" customWidth="1"/>
    <col min="22" max="22" width="44.28515625" bestFit="1" customWidth="1"/>
    <col min="23" max="23" width="16.7109375" bestFit="1" customWidth="1"/>
    <col min="24" max="24" width="19.7109375" bestFit="1" customWidth="1"/>
    <col min="25" max="25" width="29.7109375" bestFit="1" customWidth="1"/>
    <col min="26" max="26" width="30.42578125" bestFit="1" customWidth="1"/>
    <col min="27" max="27" width="27.140625" bestFit="1" customWidth="1"/>
    <col min="28" max="28" width="34.42578125" bestFit="1" customWidth="1"/>
    <col min="29" max="30" width="31.7109375" bestFit="1" customWidth="1"/>
    <col min="31" max="31" width="27.7109375" bestFit="1" customWidth="1"/>
    <col min="32" max="32" width="27.140625" bestFit="1" customWidth="1"/>
    <col min="33" max="33" width="37" bestFit="1" customWidth="1"/>
    <col min="34" max="34" width="26.7109375" bestFit="1" customWidth="1"/>
    <col min="35" max="35" width="18.28515625" bestFit="1" customWidth="1"/>
    <col min="36" max="36" width="44.28515625" bestFit="1" customWidth="1"/>
    <col min="37" max="37" width="24.7109375" bestFit="1" customWidth="1"/>
    <col min="38" max="38" width="26.28515625" bestFit="1" customWidth="1"/>
    <col min="39" max="39" width="29.42578125" bestFit="1" customWidth="1"/>
    <col min="40" max="40" width="28.7109375" bestFit="1" customWidth="1"/>
    <col min="41" max="41" width="22.28515625" bestFit="1" customWidth="1"/>
    <col min="42" max="42" width="28.140625" bestFit="1" customWidth="1"/>
    <col min="43" max="43" width="29.42578125" bestFit="1" customWidth="1"/>
    <col min="44" max="44" width="30.5703125" bestFit="1" customWidth="1"/>
    <col min="45" max="45" width="48.85546875" bestFit="1" customWidth="1"/>
    <col min="46" max="46" width="37.140625" bestFit="1" customWidth="1"/>
    <col min="47" max="47" width="47.7109375" bestFit="1" customWidth="1"/>
    <col min="48" max="48" width="38.5703125" bestFit="1" customWidth="1"/>
    <col min="49" max="49" width="35.42578125" bestFit="1" customWidth="1"/>
    <col min="50" max="50" width="40.42578125" bestFit="1" customWidth="1"/>
    <col min="51" max="51" width="23.5703125" bestFit="1" customWidth="1"/>
    <col min="52" max="52" width="27.28515625" bestFit="1" customWidth="1"/>
    <col min="53" max="53" width="31.5703125" bestFit="1" customWidth="1"/>
    <col min="54" max="54" width="22.7109375" bestFit="1" customWidth="1"/>
    <col min="55" max="55" width="26.28515625" bestFit="1" customWidth="1"/>
    <col min="56" max="56" width="15.28515625" bestFit="1" customWidth="1"/>
    <col min="57" max="57" width="27.140625" bestFit="1" customWidth="1"/>
    <col min="58" max="58" width="30" bestFit="1" customWidth="1"/>
    <col min="59" max="59" width="36.85546875" bestFit="1" customWidth="1"/>
    <col min="60" max="60" width="26" bestFit="1" customWidth="1"/>
    <col min="61" max="61" width="30.28515625" bestFit="1" customWidth="1"/>
    <col min="62" max="62" width="35.42578125" bestFit="1" customWidth="1"/>
    <col min="63" max="63" width="30.5703125" bestFit="1" customWidth="1"/>
    <col min="64" max="64" width="35.42578125" bestFit="1" customWidth="1"/>
    <col min="65" max="65" width="35.5703125" bestFit="1" customWidth="1"/>
    <col min="66" max="66" width="28.7109375" bestFit="1" customWidth="1"/>
    <col min="67" max="67" width="33.42578125" bestFit="1" customWidth="1"/>
    <col min="68" max="68" width="39.42578125" bestFit="1" customWidth="1"/>
    <col min="69" max="69" width="40.5703125" bestFit="1" customWidth="1"/>
    <col min="70" max="70" width="42.85546875" bestFit="1" customWidth="1"/>
    <col min="71" max="71" width="43.140625" bestFit="1" customWidth="1"/>
    <col min="72" max="72" width="40" bestFit="1" customWidth="1"/>
    <col min="73" max="73" width="33.28515625" bestFit="1" customWidth="1"/>
    <col min="74" max="74" width="31.42578125" bestFit="1" customWidth="1"/>
    <col min="75" max="75" width="37.85546875" bestFit="1" customWidth="1"/>
    <col min="76" max="76" width="29.42578125" bestFit="1" customWidth="1"/>
    <col min="77" max="77" width="35.7109375" bestFit="1" customWidth="1"/>
    <col min="78" max="78" width="38" bestFit="1" customWidth="1"/>
    <col min="79" max="79" width="37" bestFit="1" customWidth="1"/>
    <col min="80" max="80" width="37.7109375" bestFit="1" customWidth="1"/>
    <col min="81" max="81" width="39.42578125" bestFit="1" customWidth="1"/>
    <col min="82" max="82" width="41.140625" bestFit="1" customWidth="1"/>
    <col min="83" max="83" width="34.85546875" bestFit="1" customWidth="1"/>
    <col min="84" max="84" width="33.42578125" bestFit="1" customWidth="1"/>
    <col min="85" max="85" width="43" bestFit="1" customWidth="1"/>
    <col min="86" max="86" width="33.28515625" bestFit="1" customWidth="1"/>
    <col min="87" max="87" width="39.28515625" bestFit="1" customWidth="1"/>
    <col min="88" max="88" width="34.42578125" bestFit="1" customWidth="1"/>
    <col min="89" max="89" width="34.140625" bestFit="1" customWidth="1"/>
    <col min="90" max="90" width="41" bestFit="1" customWidth="1"/>
    <col min="91" max="91" width="36.42578125" bestFit="1" customWidth="1"/>
    <col min="92" max="92" width="37.85546875" bestFit="1" customWidth="1"/>
    <col min="93" max="93" width="35.7109375" bestFit="1" customWidth="1"/>
    <col min="94" max="94" width="24.5703125" bestFit="1" customWidth="1"/>
    <col min="95" max="95" width="37.85546875" bestFit="1" customWidth="1"/>
    <col min="96" max="96" width="32.28515625" bestFit="1" customWidth="1"/>
    <col min="97" max="97" width="36.7109375" bestFit="1" customWidth="1"/>
    <col min="98" max="98" width="38.28515625" bestFit="1" customWidth="1"/>
    <col min="99" max="99" width="32.7109375" bestFit="1" customWidth="1"/>
    <col min="100" max="100" width="36.28515625" bestFit="1" customWidth="1"/>
    <col min="101" max="101" width="21.85546875" bestFit="1" customWidth="1"/>
    <col min="102" max="102" width="36" bestFit="1" customWidth="1"/>
    <col min="103" max="103" width="40.42578125" bestFit="1" customWidth="1"/>
    <col min="104" max="104" width="40.5703125" bestFit="1" customWidth="1"/>
    <col min="105" max="105" width="38.42578125" bestFit="1" customWidth="1"/>
    <col min="106" max="106" width="43.5703125" bestFit="1" customWidth="1"/>
    <col min="107" max="107" width="38.5703125" bestFit="1" customWidth="1"/>
    <col min="108" max="108" width="39.140625" bestFit="1" customWidth="1"/>
    <col min="109" max="109" width="43" bestFit="1" customWidth="1"/>
    <col min="110" max="110" width="40.42578125" bestFit="1" customWidth="1"/>
    <col min="111" max="111" width="37.7109375" bestFit="1" customWidth="1"/>
    <col min="112" max="112" width="37.85546875" bestFit="1" customWidth="1"/>
    <col min="113" max="113" width="30.28515625" bestFit="1" customWidth="1"/>
    <col min="114" max="114" width="22.42578125" bestFit="1" customWidth="1"/>
    <col min="115" max="115" width="31.5703125" bestFit="1" customWidth="1"/>
    <col min="116" max="116" width="36.28515625" bestFit="1" customWidth="1"/>
    <col min="117" max="117" width="31.5703125" bestFit="1" customWidth="1"/>
    <col min="118" max="118" width="34.42578125" bestFit="1" customWidth="1"/>
    <col min="119" max="119" width="34.28515625" bestFit="1" customWidth="1"/>
    <col min="120" max="120" width="29.7109375" bestFit="1" customWidth="1"/>
    <col min="121" max="121" width="15.28515625" bestFit="1" customWidth="1"/>
    <col min="122" max="122" width="33.28515625" bestFit="1" customWidth="1"/>
    <col min="123" max="123" width="43.42578125" bestFit="1" customWidth="1"/>
    <col min="124" max="124" width="33.28515625" bestFit="1" customWidth="1"/>
    <col min="125" max="125" width="36.28515625" bestFit="1" customWidth="1"/>
    <col min="126" max="126" width="30.28515625" bestFit="1" customWidth="1"/>
    <col min="127" max="127" width="39.140625" bestFit="1" customWidth="1"/>
    <col min="128" max="128" width="39.85546875" bestFit="1" customWidth="1"/>
    <col min="129" max="129" width="34.7109375" bestFit="1" customWidth="1"/>
    <col min="130" max="130" width="29.28515625" bestFit="1" customWidth="1"/>
    <col min="131" max="131" width="31" bestFit="1" customWidth="1"/>
    <col min="132" max="133" width="34.28515625" bestFit="1" customWidth="1"/>
    <col min="134" max="134" width="30.42578125" bestFit="1" customWidth="1"/>
    <col min="135" max="135" width="29.85546875" bestFit="1" customWidth="1"/>
    <col min="136" max="136" width="18.42578125" bestFit="1" customWidth="1"/>
    <col min="137" max="137" width="12.140625" bestFit="1" customWidth="1"/>
    <col min="138" max="138" width="16.5703125" bestFit="1" customWidth="1"/>
    <col min="139" max="139" width="15.7109375" bestFit="1" customWidth="1"/>
    <col min="140" max="140" width="25.140625" bestFit="1" customWidth="1"/>
    <col min="141" max="141" width="36.5703125" bestFit="1" customWidth="1"/>
    <col min="142" max="150" width="3.85546875" bestFit="1" customWidth="1"/>
  </cols>
  <sheetData>
    <row r="2" spans="2:24" x14ac:dyDescent="0.2">
      <c r="C2">
        <f>ROWS(B8:B31)</f>
        <v>24</v>
      </c>
    </row>
    <row r="3" spans="2:24" x14ac:dyDescent="0.2">
      <c r="B3" s="1" t="s">
        <v>1043</v>
      </c>
      <c r="J3" s="279" t="s">
        <v>1044</v>
      </c>
    </row>
    <row r="4" spans="2:24" ht="13.15" customHeight="1" x14ac:dyDescent="0.2">
      <c r="D4" s="279" t="s">
        <v>1045</v>
      </c>
      <c r="E4" s="279"/>
      <c r="F4" s="223"/>
      <c r="J4" s="279"/>
    </row>
    <row r="5" spans="2:24" ht="15" x14ac:dyDescent="0.25">
      <c r="B5" s="124" t="s">
        <v>1046</v>
      </c>
      <c r="D5" s="279"/>
      <c r="E5" s="279"/>
      <c r="F5" s="223"/>
      <c r="H5" s="124" t="s">
        <v>1047</v>
      </c>
      <c r="J5" s="279"/>
    </row>
    <row r="6" spans="2:24" x14ac:dyDescent="0.2">
      <c r="D6" s="280"/>
      <c r="E6" s="280"/>
      <c r="J6" s="280"/>
    </row>
    <row r="7" spans="2:24" ht="114.75" x14ac:dyDescent="0.2">
      <c r="B7" s="285" t="s">
        <v>1048</v>
      </c>
      <c r="C7" s="286"/>
      <c r="D7" s="219" t="s">
        <v>1049</v>
      </c>
      <c r="E7" s="219" t="s">
        <v>1050</v>
      </c>
      <c r="F7" s="207" t="s">
        <v>1051</v>
      </c>
      <c r="H7" s="205"/>
      <c r="I7" s="205"/>
      <c r="J7" s="208" t="s">
        <v>1052</v>
      </c>
      <c r="K7" s="241" t="s">
        <v>1053</v>
      </c>
      <c r="L7" s="206" t="s">
        <v>1023</v>
      </c>
      <c r="M7" s="206" t="s">
        <v>1024</v>
      </c>
      <c r="N7" s="207" t="s">
        <v>1025</v>
      </c>
      <c r="O7" s="206" t="s">
        <v>1028</v>
      </c>
      <c r="S7" t="s">
        <v>1052</v>
      </c>
      <c r="U7" t="s">
        <v>1054</v>
      </c>
      <c r="V7" t="s">
        <v>1055</v>
      </c>
      <c r="W7" t="s">
        <v>1056</v>
      </c>
      <c r="X7" t="s">
        <v>1028</v>
      </c>
    </row>
    <row r="8" spans="2:24" x14ac:dyDescent="0.2">
      <c r="B8" s="209" t="s">
        <v>1057</v>
      </c>
      <c r="C8" s="217" t="s">
        <v>1058</v>
      </c>
      <c r="D8" s="216">
        <f>COUNTIF('WORKING DATA TABLE'!I2:I659, "1")+COUNTIF('WORKING DATA TABLE'!I2:I659, "2")+COUNTIF('WORKING DATA TABLE'!I2:I659, "3")</f>
        <v>135</v>
      </c>
      <c r="E8" s="216">
        <f>COUNTIF('WORKING DATA TABLE'!I2:I659, "V")</f>
        <v>22</v>
      </c>
      <c r="F8" s="221"/>
      <c r="H8" s="209" t="s">
        <v>1057</v>
      </c>
      <c r="I8" s="217" t="s">
        <v>1058</v>
      </c>
      <c r="J8" s="216">
        <v>0</v>
      </c>
      <c r="K8" s="190">
        <f>D8/641</f>
        <v>0.21060842433697347</v>
      </c>
      <c r="L8" s="214">
        <v>38.904899135446684</v>
      </c>
      <c r="M8" s="214">
        <v>21.327014218009481</v>
      </c>
      <c r="N8" s="214">
        <v>12.676056338028168</v>
      </c>
      <c r="O8" s="214">
        <v>1.3407407407407408</v>
      </c>
      <c r="Q8" t="s">
        <v>977</v>
      </c>
      <c r="R8" t="s">
        <v>1059</v>
      </c>
      <c r="S8">
        <v>3</v>
      </c>
      <c r="T8" s="243">
        <v>0.43837753510140404</v>
      </c>
      <c r="U8" s="243">
        <v>0.80979827089337175</v>
      </c>
      <c r="V8" s="243">
        <v>0.44391785150078988</v>
      </c>
      <c r="W8" s="243">
        <v>0.26384976525821591</v>
      </c>
      <c r="X8" s="48">
        <v>2.0498220640569396</v>
      </c>
    </row>
    <row r="9" spans="2:24" x14ac:dyDescent="0.2">
      <c r="B9" s="209" t="s">
        <v>1060</v>
      </c>
      <c r="C9" s="217" t="s">
        <v>1061</v>
      </c>
      <c r="D9" s="216">
        <f>COUNTIF('WORKING DATA TABLE'!J2:J660, "1")+COUNTIF('WORKING DATA TABLE'!J2:J660, "2")+COUNTIF('WORKING DATA TABLE'!J2:J660, "3")</f>
        <v>40</v>
      </c>
      <c r="E9" s="216">
        <f>COUNTIF('WORKING DATA TABLE'!J2:J660, "V")</f>
        <v>4</v>
      </c>
      <c r="F9" s="221"/>
      <c r="H9" s="209" t="s">
        <v>1060</v>
      </c>
      <c r="I9" s="217" t="s">
        <v>1061</v>
      </c>
      <c r="J9" s="216">
        <v>0</v>
      </c>
      <c r="K9" s="190">
        <f t="shared" ref="K9:K25" si="0">D9/641</f>
        <v>6.2402496099843996E-2</v>
      </c>
      <c r="L9" s="214">
        <v>11.527377521613833</v>
      </c>
      <c r="M9" s="214">
        <v>6.3191153238546596</v>
      </c>
      <c r="N9" s="214">
        <v>3.7558685446009377</v>
      </c>
      <c r="O9" s="214">
        <v>1.0249999999999999</v>
      </c>
      <c r="Q9" t="s">
        <v>1062</v>
      </c>
      <c r="R9" t="s">
        <v>1063</v>
      </c>
      <c r="S9">
        <v>3</v>
      </c>
      <c r="T9" s="243">
        <v>0.41029641185647425</v>
      </c>
      <c r="U9" s="243">
        <v>0.75792507204610937</v>
      </c>
      <c r="V9" s="243">
        <v>0.4154818325434439</v>
      </c>
      <c r="W9" s="243">
        <v>0.24694835680751165</v>
      </c>
      <c r="X9" s="48">
        <v>1.7490494296577948</v>
      </c>
    </row>
    <row r="10" spans="2:24" x14ac:dyDescent="0.2">
      <c r="B10" s="209" t="s">
        <v>988</v>
      </c>
      <c r="C10" s="217" t="s">
        <v>1064</v>
      </c>
      <c r="D10" s="216">
        <f>COUNTIF('WORKING DATA TABLE'!$W$2:$W$661, "1")+COUNTIF('WORKING DATA TABLE'!$W$2:$W$661, "2")+COUNTIF('WORKING DATA TABLE'!$W$2:$W$661, "3")</f>
        <v>0</v>
      </c>
      <c r="E10" s="216">
        <f>COUNTIF('WORKING DATA TABLE'!$W$2:$W$661, "v")</f>
        <v>1</v>
      </c>
      <c r="F10" s="221"/>
      <c r="H10" s="209" t="s">
        <v>988</v>
      </c>
      <c r="I10" s="217" t="s">
        <v>1064</v>
      </c>
      <c r="J10" s="224">
        <f>'CALCULATE FQI'!C13</f>
        <v>6</v>
      </c>
      <c r="K10" s="190">
        <f t="shared" si="0"/>
        <v>0</v>
      </c>
      <c r="L10" s="214">
        <v>0</v>
      </c>
      <c r="M10" s="214">
        <v>0</v>
      </c>
      <c r="N10" s="214">
        <v>0</v>
      </c>
      <c r="O10" s="214">
        <v>0</v>
      </c>
      <c r="Q10" t="s">
        <v>1057</v>
      </c>
      <c r="R10" t="s">
        <v>1058</v>
      </c>
      <c r="S10">
        <v>0</v>
      </c>
      <c r="T10" s="243">
        <v>0.21060842433697347</v>
      </c>
      <c r="U10" s="243">
        <v>0.38904899135446686</v>
      </c>
      <c r="V10" s="243">
        <v>0.2132701421800948</v>
      </c>
      <c r="W10" s="243">
        <v>0.12676056338028169</v>
      </c>
      <c r="X10" s="48">
        <v>1.3407407407407408</v>
      </c>
    </row>
    <row r="11" spans="2:24" x14ac:dyDescent="0.2">
      <c r="B11" s="209" t="s">
        <v>977</v>
      </c>
      <c r="C11" s="217" t="s">
        <v>1059</v>
      </c>
      <c r="D11" s="216">
        <f>COUNTIF('WORKING DATA TABLE'!$K$2:$K$661, "1")+COUNTIF('WORKING DATA TABLE'!$K$2:$K$661, "2")+COUNTIF('WORKING DATA TABLE'!$K$2:$K$661, "3")</f>
        <v>281</v>
      </c>
      <c r="E11" s="216">
        <f>COUNTIF('WORKING DATA TABLE'!$K$2:$K$661, "v")</f>
        <v>14</v>
      </c>
      <c r="F11" s="221"/>
      <c r="H11" s="209" t="s">
        <v>977</v>
      </c>
      <c r="I11" s="217" t="s">
        <v>1059</v>
      </c>
      <c r="J11" s="224">
        <f>'CALCULATE FQI'!C20</f>
        <v>3</v>
      </c>
      <c r="K11" s="190">
        <f t="shared" si="0"/>
        <v>0.43837753510140404</v>
      </c>
      <c r="L11" s="214">
        <v>80.979827089337178</v>
      </c>
      <c r="M11" s="214">
        <v>44.391785150078988</v>
      </c>
      <c r="N11" s="214">
        <v>26.384976525821589</v>
      </c>
      <c r="O11" s="214">
        <v>2.0498220640569396</v>
      </c>
      <c r="Q11" t="s">
        <v>1065</v>
      </c>
      <c r="R11" t="s">
        <v>1066</v>
      </c>
      <c r="S11">
        <v>6</v>
      </c>
      <c r="T11" s="243">
        <v>0.20124804992199688</v>
      </c>
      <c r="U11" s="243">
        <v>0.37175792507204614</v>
      </c>
      <c r="V11" s="243">
        <v>0.20379146919431279</v>
      </c>
      <c r="W11" s="243">
        <v>0.12112676056338025</v>
      </c>
      <c r="X11" s="48">
        <v>1.2403100775193798</v>
      </c>
    </row>
    <row r="12" spans="2:24" x14ac:dyDescent="0.2">
      <c r="B12" s="209" t="s">
        <v>1062</v>
      </c>
      <c r="C12" s="217" t="s">
        <v>1063</v>
      </c>
      <c r="D12" s="216">
        <f>COUNTIF('WORKING DATA TABLE'!$N$2:$N$661, "1")+COUNTIF('WORKING DATA TABLE'!$N$2:$N$661, "2")+COUNTIF('WORKING DATA TABLE'!$N$2:$N$661, "3")</f>
        <v>263</v>
      </c>
      <c r="E12" s="216">
        <f>COUNTIF('WORKING DATA TABLE'!$N$2:$N$661, "v")</f>
        <v>5</v>
      </c>
      <c r="F12" s="221"/>
      <c r="H12" s="209" t="s">
        <v>1062</v>
      </c>
      <c r="I12" s="217" t="s">
        <v>1063</v>
      </c>
      <c r="J12" s="224">
        <f>'CALCULATE FQI'!C29</f>
        <v>3</v>
      </c>
      <c r="K12" s="190">
        <f t="shared" si="0"/>
        <v>0.41029641185647425</v>
      </c>
      <c r="L12" s="214">
        <v>75.792507204610942</v>
      </c>
      <c r="M12" s="214">
        <v>41.548183254344387</v>
      </c>
      <c r="N12" s="214">
        <v>24.694835680751165</v>
      </c>
      <c r="O12" s="214">
        <v>1.7490494296577948</v>
      </c>
      <c r="Q12" t="s">
        <v>1067</v>
      </c>
      <c r="R12" t="s">
        <v>1068</v>
      </c>
      <c r="S12">
        <v>6</v>
      </c>
      <c r="T12" s="243">
        <v>0.12168486739469579</v>
      </c>
      <c r="U12" s="243">
        <v>0.22478386167146977</v>
      </c>
      <c r="V12" s="243">
        <v>0.12322274881516587</v>
      </c>
      <c r="W12" s="243">
        <v>7.3239436619718296E-2</v>
      </c>
      <c r="X12" s="48">
        <v>1.358974358974359</v>
      </c>
    </row>
    <row r="13" spans="2:24" x14ac:dyDescent="0.2">
      <c r="B13" s="209" t="s">
        <v>1065</v>
      </c>
      <c r="C13" s="217" t="s">
        <v>1066</v>
      </c>
      <c r="D13" s="216">
        <f>COUNTIF('WORKING DATA TABLE'!$Q$2:$Q$661, "1")+COUNTIF('WORKING DATA TABLE'!$Q$2:$Q$661, "2")+COUNTIF('WORKING DATA TABLE'!$Q$2:$Q$661, "3")</f>
        <v>129</v>
      </c>
      <c r="E13" s="216">
        <f>COUNTIF('WORKING DATA TABLE'!$Q$2:$Q$661, "v")</f>
        <v>17</v>
      </c>
      <c r="F13" s="221"/>
      <c r="H13" s="209" t="s">
        <v>1065</v>
      </c>
      <c r="I13" s="217" t="s">
        <v>1066</v>
      </c>
      <c r="J13" s="224">
        <f>'CALCULATE FQI'!C35</f>
        <v>6</v>
      </c>
      <c r="K13" s="190">
        <f t="shared" si="0"/>
        <v>0.20124804992199688</v>
      </c>
      <c r="L13" s="214">
        <v>37.175792507204612</v>
      </c>
      <c r="M13" s="214">
        <v>20.379146919431278</v>
      </c>
      <c r="N13" s="214">
        <v>12.112676056338024</v>
      </c>
      <c r="O13" s="214">
        <v>1.2403100775193798</v>
      </c>
      <c r="Q13" t="s">
        <v>1060</v>
      </c>
      <c r="R13" t="s">
        <v>1061</v>
      </c>
      <c r="S13">
        <v>0</v>
      </c>
      <c r="T13" s="243">
        <v>6.2402496099843996E-2</v>
      </c>
      <c r="U13" s="243">
        <v>0.11527377521613832</v>
      </c>
      <c r="V13" s="243">
        <v>6.3191153238546599E-2</v>
      </c>
      <c r="W13" s="243">
        <v>3.7558685446009377E-2</v>
      </c>
      <c r="X13" s="48">
        <v>1.0249999999999999</v>
      </c>
    </row>
    <row r="14" spans="2:24" x14ac:dyDescent="0.2">
      <c r="B14" s="209" t="s">
        <v>1069</v>
      </c>
      <c r="C14" s="217" t="s">
        <v>1070</v>
      </c>
      <c r="D14" s="216">
        <f>COUNTIF('WORKING DATA TABLE'!$M$2:$M$661, "1")+COUNTIF('WORKING DATA TABLE'!$M$2:$M$661, "2")+COUNTIF('WORKING DATA TABLE'!$M$2:$M$661, "3")</f>
        <v>33</v>
      </c>
      <c r="E14" s="216">
        <f>COUNTIF('WORKING DATA TABLE'!$M$2:$M$661, "v")</f>
        <v>28</v>
      </c>
      <c r="F14" s="221"/>
      <c r="H14" s="209" t="s">
        <v>1069</v>
      </c>
      <c r="I14" s="217" t="s">
        <v>1070</v>
      </c>
      <c r="J14" s="224">
        <f>'CALCULATE FQI'!C41</f>
        <v>4</v>
      </c>
      <c r="K14" s="190">
        <f t="shared" si="0"/>
        <v>5.1482059282371297E-2</v>
      </c>
      <c r="L14" s="214">
        <v>9.5100864553314128</v>
      </c>
      <c r="M14" s="214">
        <v>5.2132701421800949</v>
      </c>
      <c r="N14" s="214">
        <v>3.0985915492957741</v>
      </c>
      <c r="O14" s="214">
        <v>1.0606060606060606</v>
      </c>
      <c r="Q14" t="s">
        <v>1069</v>
      </c>
      <c r="R14" t="s">
        <v>1070</v>
      </c>
      <c r="S14">
        <v>4</v>
      </c>
      <c r="T14" s="243">
        <v>5.1482059282371297E-2</v>
      </c>
      <c r="U14" s="243">
        <v>9.5100864553314124E-2</v>
      </c>
      <c r="V14" s="243">
        <v>5.2132701421800952E-2</v>
      </c>
      <c r="W14" s="243">
        <v>3.098591549295774E-2</v>
      </c>
      <c r="X14" s="48">
        <v>1.0606060606060606</v>
      </c>
    </row>
    <row r="15" spans="2:24" x14ac:dyDescent="0.2">
      <c r="B15" s="209" t="s">
        <v>1071</v>
      </c>
      <c r="C15" s="217" t="s">
        <v>1072</v>
      </c>
      <c r="D15" s="216">
        <f>COUNTIF('WORKING DATA TABLE'!$T$2:$T$661, "1")+COUNTIF('WORKING DATA TABLE'!$T$2:$T$661, "2")+COUNTIF('WORKING DATA TABLE'!$T$2:$T$661, "3")</f>
        <v>2</v>
      </c>
      <c r="E15" s="216">
        <f>COUNTIF('WORKING DATA TABLE'!$T$2:$T$661, "v")</f>
        <v>0</v>
      </c>
      <c r="F15" s="221"/>
      <c r="H15" s="209" t="s">
        <v>1071</v>
      </c>
      <c r="I15" s="217" t="s">
        <v>1072</v>
      </c>
      <c r="J15" s="224">
        <f>'CALCULATE FQI'!C50</f>
        <v>6</v>
      </c>
      <c r="K15" s="190">
        <f t="shared" si="0"/>
        <v>3.1201248049921998E-3</v>
      </c>
      <c r="L15" s="214">
        <v>0.57636887608069165</v>
      </c>
      <c r="M15" s="214">
        <v>0.31595576619273302</v>
      </c>
      <c r="N15" s="214">
        <v>0.18779342723004691</v>
      </c>
      <c r="O15" s="214">
        <v>1</v>
      </c>
      <c r="Q15" t="s">
        <v>1073</v>
      </c>
      <c r="R15" t="s">
        <v>1074</v>
      </c>
      <c r="S15">
        <v>5</v>
      </c>
      <c r="T15" s="243">
        <v>3.9001560062402497E-2</v>
      </c>
      <c r="U15" s="243">
        <v>7.2046109510086456E-2</v>
      </c>
      <c r="V15" s="243">
        <v>3.9494470774091628E-2</v>
      </c>
      <c r="W15" s="243">
        <v>2.3474178403755864E-2</v>
      </c>
      <c r="X15" s="48">
        <v>1</v>
      </c>
    </row>
    <row r="16" spans="2:24" x14ac:dyDescent="0.2">
      <c r="B16" s="209" t="s">
        <v>1075</v>
      </c>
      <c r="C16" s="217" t="s">
        <v>1076</v>
      </c>
      <c r="D16" s="216">
        <f>COUNTIF('WORKING DATA TABLE'!$Y$2:$Y$661, "1")+COUNTIF('WORKING DATA TABLE'!$Y$2:$Y$661, "2")+COUNTIF('WORKING DATA TABLE'!$Y$2:$Y$661, "3")</f>
        <v>7</v>
      </c>
      <c r="E16" s="216">
        <f>COUNTIF('WORKING DATA TABLE'!$Y$2:$Y$661, "v")</f>
        <v>1</v>
      </c>
      <c r="F16" s="221"/>
      <c r="H16" s="209" t="s">
        <v>1075</v>
      </c>
      <c r="I16" s="217" t="s">
        <v>1076</v>
      </c>
      <c r="J16" s="224">
        <f>'CALCULATE FQI'!C53</f>
        <v>6</v>
      </c>
      <c r="K16" s="190">
        <f t="shared" si="0"/>
        <v>1.0920436817472699E-2</v>
      </c>
      <c r="L16" s="214">
        <v>2.0172910662824206</v>
      </c>
      <c r="M16" s="214">
        <v>1.1058451816745656</v>
      </c>
      <c r="N16" s="214">
        <v>0.65727699530516415</v>
      </c>
      <c r="O16" s="214">
        <v>1</v>
      </c>
      <c r="Q16" t="s">
        <v>1077</v>
      </c>
      <c r="R16" t="s">
        <v>1078</v>
      </c>
      <c r="S16">
        <v>5</v>
      </c>
      <c r="T16" s="243">
        <v>2.9641185647425898E-2</v>
      </c>
      <c r="U16" s="243">
        <v>5.4755043227665709E-2</v>
      </c>
      <c r="V16" s="243">
        <v>3.0015797788309637E-2</v>
      </c>
      <c r="W16" s="243">
        <v>1.7840375586854456E-2</v>
      </c>
      <c r="X16" s="48">
        <v>1.1052631578947369</v>
      </c>
    </row>
    <row r="17" spans="2:24" x14ac:dyDescent="0.2">
      <c r="B17" s="209" t="s">
        <v>1079</v>
      </c>
      <c r="C17" s="217" t="s">
        <v>1080</v>
      </c>
      <c r="D17" s="216">
        <f>COUNTIF('WORKING DATA TABLE'!$R$2:$R$661, "1")+COUNTIF('WORKING DATA TABLE'!$R$2:$R$661, "2")+COUNTIF('WORKING DATA TABLE'!$R$2:$R$661, "3")</f>
        <v>3</v>
      </c>
      <c r="E17" s="216">
        <f>COUNTIF('WORKING DATA TABLE'!$R$2:$R$661, "v")</f>
        <v>17</v>
      </c>
      <c r="F17" s="221"/>
      <c r="H17" s="209" t="s">
        <v>1079</v>
      </c>
      <c r="I17" s="217" t="s">
        <v>1080</v>
      </c>
      <c r="J17" s="224">
        <f>'CALCULATE FQI'!C62</f>
        <v>6</v>
      </c>
      <c r="K17" s="190">
        <f t="shared" si="0"/>
        <v>4.6801872074882997E-3</v>
      </c>
      <c r="L17" s="214">
        <v>0.86455331412103753</v>
      </c>
      <c r="M17" s="214">
        <v>0.47393364928909953</v>
      </c>
      <c r="N17" s="214">
        <v>0.28169014084507038</v>
      </c>
      <c r="O17" s="214">
        <v>1.3333333333333333</v>
      </c>
      <c r="Q17" t="s">
        <v>1081</v>
      </c>
      <c r="R17" t="s">
        <v>1082</v>
      </c>
      <c r="S17">
        <v>3</v>
      </c>
      <c r="T17" s="243">
        <v>2.9641185647425898E-2</v>
      </c>
      <c r="U17" s="243">
        <v>5.4755043227665709E-2</v>
      </c>
      <c r="V17" s="243">
        <v>3.0015797788309637E-2</v>
      </c>
      <c r="W17" s="243">
        <v>1.7840375586854456E-2</v>
      </c>
      <c r="X17" s="48">
        <v>1.263157894736842</v>
      </c>
    </row>
    <row r="18" spans="2:24" x14ac:dyDescent="0.2">
      <c r="B18" s="209" t="s">
        <v>1083</v>
      </c>
      <c r="C18" s="217" t="s">
        <v>1084</v>
      </c>
      <c r="D18" s="216">
        <f>COUNTIF('WORKING DATA TABLE'!$V$2:$V$661, "1")+COUNTIF('WORKING DATA TABLE'!$V$2:$V$661, "2")+COUNTIF('WORKING DATA TABLE'!$V$2:$V$661, "3")</f>
        <v>3</v>
      </c>
      <c r="E18" s="216">
        <f>COUNTIF('WORKING DATA TABLE'!$V$2:$V$661, "v")</f>
        <v>1</v>
      </c>
      <c r="F18" s="221"/>
      <c r="H18" s="209" t="s">
        <v>1083</v>
      </c>
      <c r="I18" s="217" t="s">
        <v>1084</v>
      </c>
      <c r="J18" s="224">
        <f>'CALCULATE FQI'!C73</f>
        <v>6</v>
      </c>
      <c r="K18" s="190">
        <f t="shared" si="0"/>
        <v>4.6801872074882997E-3</v>
      </c>
      <c r="L18" s="214">
        <v>0.86455331412103753</v>
      </c>
      <c r="M18" s="214">
        <v>0.47393364928909953</v>
      </c>
      <c r="N18" s="214">
        <v>0.28169014084507038</v>
      </c>
      <c r="O18" s="214">
        <v>1</v>
      </c>
      <c r="Q18" t="s">
        <v>1085</v>
      </c>
      <c r="R18" t="s">
        <v>1086</v>
      </c>
      <c r="S18">
        <v>6</v>
      </c>
      <c r="T18" s="243">
        <v>2.1840873634945399E-2</v>
      </c>
      <c r="U18" s="243">
        <v>4.0345821325648415E-2</v>
      </c>
      <c r="V18" s="243">
        <v>2.2116903633491312E-2</v>
      </c>
      <c r="W18" s="243">
        <v>1.3145539906103282E-2</v>
      </c>
      <c r="X18" s="48">
        <v>1.0714285714285714</v>
      </c>
    </row>
    <row r="19" spans="2:24" x14ac:dyDescent="0.2">
      <c r="B19" s="209" t="s">
        <v>1087</v>
      </c>
      <c r="C19" s="217" t="s">
        <v>1088</v>
      </c>
      <c r="D19" s="216">
        <f>COUNTIF('WORKING DATA TABLE'!$AA$2:$AA$661, "1")+COUNTIF('WORKING DATA TABLE'!$AA$2:$AA$661, "2")+COUNTIF('WORKING DATA TABLE'!$AA$2:$AA$661, "3")</f>
        <v>12</v>
      </c>
      <c r="E19" s="216">
        <f>COUNTIF('WORKING DATA TABLE'!$AA$2:$AA$661, "v")</f>
        <v>1</v>
      </c>
      <c r="F19" s="221"/>
      <c r="H19" s="209" t="s">
        <v>1087</v>
      </c>
      <c r="I19" s="217" t="s">
        <v>1088</v>
      </c>
      <c r="J19" s="224">
        <f>'CALCULATE FQI'!C74</f>
        <v>8</v>
      </c>
      <c r="K19" s="190">
        <f t="shared" si="0"/>
        <v>1.8720748829953199E-2</v>
      </c>
      <c r="L19" s="214">
        <v>3.4582132564841501</v>
      </c>
      <c r="M19" s="214">
        <v>1.8957345971563981</v>
      </c>
      <c r="N19" s="214">
        <v>1.1267605633802815</v>
      </c>
      <c r="O19" s="214">
        <v>1.25</v>
      </c>
      <c r="Q19" t="s">
        <v>1087</v>
      </c>
      <c r="R19" t="s">
        <v>1088</v>
      </c>
      <c r="S19">
        <v>8</v>
      </c>
      <c r="T19" s="243">
        <v>1.8720748829953199E-2</v>
      </c>
      <c r="U19" s="243">
        <v>3.4582132564841501E-2</v>
      </c>
      <c r="V19" s="243">
        <v>1.8957345971563982E-2</v>
      </c>
      <c r="W19" s="243">
        <v>1.1267605633802816E-2</v>
      </c>
      <c r="X19" s="48">
        <v>1.25</v>
      </c>
    </row>
    <row r="20" spans="2:24" x14ac:dyDescent="0.2">
      <c r="B20" s="209" t="s">
        <v>1089</v>
      </c>
      <c r="C20" s="217" t="s">
        <v>1090</v>
      </c>
      <c r="D20" s="216">
        <f>COUNTIF('WORKING DATA TABLE'!$Z$2:$Z$661, "1")+COUNTIF('WORKING DATA TABLE'!$Z$2:$Z$661, "2")+COUNTIF('WORKING DATA TABLE'!$Z$2:$Z$661, "3")</f>
        <v>2</v>
      </c>
      <c r="E20" s="220">
        <f>COUNTIF('WORKING DATA TABLE'!$Z$2:$Z$661, "v")</f>
        <v>1</v>
      </c>
      <c r="F20" s="221"/>
      <c r="H20" s="209" t="s">
        <v>1089</v>
      </c>
      <c r="I20" s="217" t="s">
        <v>1090</v>
      </c>
      <c r="J20" s="224">
        <f>'CALCULATE FQI'!C82</f>
        <v>8</v>
      </c>
      <c r="K20" s="190">
        <f t="shared" si="0"/>
        <v>3.1201248049921998E-3</v>
      </c>
      <c r="L20" s="214">
        <v>0.57636887608069165</v>
      </c>
      <c r="M20" s="214">
        <v>0.31595576619273302</v>
      </c>
      <c r="N20" s="214">
        <v>0.18779342723004691</v>
      </c>
      <c r="O20" s="214">
        <v>1</v>
      </c>
      <c r="Q20" t="s">
        <v>1075</v>
      </c>
      <c r="R20" t="s">
        <v>1076</v>
      </c>
      <c r="S20">
        <v>6</v>
      </c>
      <c r="T20" s="243">
        <v>1.0920436817472699E-2</v>
      </c>
      <c r="U20" s="243">
        <v>2.0172910662824207E-2</v>
      </c>
      <c r="V20" s="243">
        <v>1.1058451816745656E-2</v>
      </c>
      <c r="W20" s="243">
        <v>6.5727699530516411E-3</v>
      </c>
      <c r="X20" s="48">
        <v>1</v>
      </c>
    </row>
    <row r="21" spans="2:24" x14ac:dyDescent="0.2">
      <c r="B21" s="209" t="s">
        <v>1085</v>
      </c>
      <c r="C21" s="217" t="s">
        <v>1086</v>
      </c>
      <c r="D21" s="216">
        <f>COUNTIF('WORKING DATA TABLE'!$P$2:$P$661, "1")+COUNTIF('WORKING DATA TABLE'!$P$2:$P$661, "2")+COUNTIF('WORKING DATA TABLE'!$P$2:$P$661, "3")</f>
        <v>14</v>
      </c>
      <c r="E21" s="220">
        <f>COUNTIF('WORKING DATA TABLE'!$P$2:$P$661, "v")</f>
        <v>1</v>
      </c>
      <c r="F21" s="221"/>
      <c r="H21" s="209" t="s">
        <v>1085</v>
      </c>
      <c r="I21" s="217" t="s">
        <v>1086</v>
      </c>
      <c r="J21" s="224">
        <f>'CALCULATE FQI'!C90</f>
        <v>6</v>
      </c>
      <c r="K21" s="190">
        <f t="shared" si="0"/>
        <v>2.1840873634945399E-2</v>
      </c>
      <c r="L21" s="214">
        <v>4.0345821325648412</v>
      </c>
      <c r="M21" s="214">
        <v>2.2116903633491312</v>
      </c>
      <c r="N21" s="214">
        <v>1.3145539906103283</v>
      </c>
      <c r="O21" s="214">
        <v>1.0714285714285714</v>
      </c>
      <c r="Q21" t="s">
        <v>1079</v>
      </c>
      <c r="R21" t="s">
        <v>1080</v>
      </c>
      <c r="S21">
        <v>6</v>
      </c>
      <c r="T21" s="243">
        <v>4.6801872074882997E-3</v>
      </c>
      <c r="U21" s="243">
        <v>8.6455331412103754E-3</v>
      </c>
      <c r="V21" s="243">
        <v>4.7393364928909956E-3</v>
      </c>
      <c r="W21" s="243">
        <v>2.8169014084507039E-3</v>
      </c>
      <c r="X21" s="48">
        <v>1.3333333333333333</v>
      </c>
    </row>
    <row r="22" spans="2:24" x14ac:dyDescent="0.2">
      <c r="B22" s="209" t="s">
        <v>1077</v>
      </c>
      <c r="C22" s="217" t="s">
        <v>1078</v>
      </c>
      <c r="D22" s="216">
        <f>COUNTIF('WORKING DATA TABLE'!$L$2:$L$661, "1")+COUNTIF('WORKING DATA TABLE'!$L$2:$L$661, "2")+COUNTIF('WORKING DATA TABLE'!$L$2:$L$661, "3")</f>
        <v>19</v>
      </c>
      <c r="E22" s="220">
        <f>COUNTIF('WORKING DATA TABLE'!$L$2:$L$661, "v")</f>
        <v>31</v>
      </c>
      <c r="F22" s="221"/>
      <c r="H22" s="209" t="s">
        <v>1077</v>
      </c>
      <c r="I22" s="217" t="s">
        <v>1078</v>
      </c>
      <c r="J22" s="224">
        <f>'CALCULATE FQI'!C113</f>
        <v>5</v>
      </c>
      <c r="K22" s="190">
        <f t="shared" si="0"/>
        <v>2.9641185647425898E-2</v>
      </c>
      <c r="L22" s="214">
        <v>5.4755043227665707</v>
      </c>
      <c r="M22" s="214">
        <v>3.0015797788309637</v>
      </c>
      <c r="N22" s="214">
        <v>1.7840375586854456</v>
      </c>
      <c r="O22" s="214">
        <v>1.1052631578947369</v>
      </c>
      <c r="Q22" t="s">
        <v>1083</v>
      </c>
      <c r="R22" t="s">
        <v>1084</v>
      </c>
      <c r="S22">
        <v>6</v>
      </c>
      <c r="T22" s="243">
        <v>4.6801872074882997E-3</v>
      </c>
      <c r="U22" s="243">
        <v>8.6455331412103754E-3</v>
      </c>
      <c r="V22" s="243">
        <v>4.7393364928909956E-3</v>
      </c>
      <c r="W22" s="243">
        <v>2.8169014084507039E-3</v>
      </c>
      <c r="X22" s="48">
        <v>1</v>
      </c>
    </row>
    <row r="23" spans="2:24" x14ac:dyDescent="0.2">
      <c r="B23" s="209" t="s">
        <v>1081</v>
      </c>
      <c r="C23" s="217" t="s">
        <v>1082</v>
      </c>
      <c r="D23" s="216">
        <f>COUNTIF('WORKING DATA TABLE'!$X$2:$X$661, "1")+COUNTIF('WORKING DATA TABLE'!$X$2:$X$661, "2")+COUNTIF('WORKING DATA TABLE'!$X$2:$X$661, "3")</f>
        <v>19</v>
      </c>
      <c r="E23" s="220">
        <f>COUNTIF('WORKING DATA TABLE'!$X$2:$X$661, "v")</f>
        <v>5</v>
      </c>
      <c r="F23" s="221"/>
      <c r="H23" s="209" t="s">
        <v>1081</v>
      </c>
      <c r="I23" s="217" t="s">
        <v>1082</v>
      </c>
      <c r="J23" s="224">
        <f>'CALCULATE FQI'!C115</f>
        <v>3</v>
      </c>
      <c r="K23" s="190">
        <f t="shared" si="0"/>
        <v>2.9641185647425898E-2</v>
      </c>
      <c r="L23" s="214">
        <v>5.4755043227665707</v>
      </c>
      <c r="M23" s="214">
        <v>3.0015797788309637</v>
      </c>
      <c r="N23" s="214">
        <v>1.7840375586854456</v>
      </c>
      <c r="O23" s="214">
        <v>1.263157894736842</v>
      </c>
      <c r="Q23" t="s">
        <v>1071</v>
      </c>
      <c r="R23" t="s">
        <v>1072</v>
      </c>
      <c r="S23">
        <v>6</v>
      </c>
      <c r="T23" s="243">
        <v>3.1201248049921998E-3</v>
      </c>
      <c r="U23" s="243">
        <v>5.7636887608069169E-3</v>
      </c>
      <c r="V23" s="243">
        <v>3.1595576619273301E-3</v>
      </c>
      <c r="W23" s="243">
        <v>1.877934272300469E-3</v>
      </c>
      <c r="X23" s="48">
        <v>1</v>
      </c>
    </row>
    <row r="24" spans="2:24" x14ac:dyDescent="0.2">
      <c r="B24" s="209" t="s">
        <v>1067</v>
      </c>
      <c r="C24" s="217" t="s">
        <v>1068</v>
      </c>
      <c r="D24" s="216">
        <f>COUNTIF('WORKING DATA TABLE'!$O$2:$O$661, "1")+COUNTIF('WORKING DATA TABLE'!$O$2:$O$661, "2")+COUNTIF('WORKING DATA TABLE'!$O$2:$O$661, "3")</f>
        <v>78</v>
      </c>
      <c r="E24" s="220">
        <f>COUNTIF('WORKING DATA TABLE'!$O$2:$O$661, "v")</f>
        <v>13</v>
      </c>
      <c r="F24" s="221"/>
      <c r="H24" s="209" t="s">
        <v>1067</v>
      </c>
      <c r="I24" s="217" t="s">
        <v>1068</v>
      </c>
      <c r="J24" s="224">
        <f>'CALCULATE FQI'!C128</f>
        <v>6</v>
      </c>
      <c r="K24" s="190">
        <f t="shared" si="0"/>
        <v>0.12168486739469579</v>
      </c>
      <c r="L24" s="214">
        <v>22.478386167146976</v>
      </c>
      <c r="M24" s="214">
        <v>12.322274881516588</v>
      </c>
      <c r="N24" s="214">
        <v>7.3239436619718292</v>
      </c>
      <c r="O24" s="214">
        <v>1.358974358974359</v>
      </c>
      <c r="Q24" t="s">
        <v>1089</v>
      </c>
      <c r="R24" t="s">
        <v>1090</v>
      </c>
      <c r="S24">
        <v>8</v>
      </c>
      <c r="T24" s="243">
        <v>3.1201248049921998E-3</v>
      </c>
      <c r="U24" s="243">
        <v>5.7636887608069169E-3</v>
      </c>
      <c r="V24" s="243">
        <v>3.1595576619273301E-3</v>
      </c>
      <c r="W24" s="243">
        <v>1.877934272300469E-3</v>
      </c>
      <c r="X24" s="48">
        <v>1</v>
      </c>
    </row>
    <row r="25" spans="2:24" x14ac:dyDescent="0.2">
      <c r="B25" s="209" t="s">
        <v>1073</v>
      </c>
      <c r="C25" s="217" t="s">
        <v>1074</v>
      </c>
      <c r="D25" s="216">
        <f>COUNTIF('WORKING DATA TABLE'!$AB$2:$AB$661, "1")+COUNTIF('WORKING DATA TABLE'!$AB$2:$AB$661, "2")+COUNTIF('WORKING DATA TABLE'!$AB$2:$AB$661, "3")</f>
        <v>25</v>
      </c>
      <c r="E25" s="220">
        <f>COUNTIF('WORKING DATA TABLE'!$AB$2:$AB$661, "v")</f>
        <v>3</v>
      </c>
      <c r="F25" s="221"/>
      <c r="H25" s="209" t="s">
        <v>1073</v>
      </c>
      <c r="I25" s="217" t="s">
        <v>1074</v>
      </c>
      <c r="J25" s="224">
        <f>'CALCULATE FQI'!C130</f>
        <v>5</v>
      </c>
      <c r="K25" s="190">
        <f t="shared" si="0"/>
        <v>3.9001560062402497E-2</v>
      </c>
      <c r="L25" s="214">
        <v>7.2046109510086458</v>
      </c>
      <c r="M25" s="214">
        <v>3.9494470774091628</v>
      </c>
      <c r="N25" s="214">
        <v>2.3474178403755865</v>
      </c>
      <c r="O25" s="214">
        <v>1</v>
      </c>
      <c r="Q25" t="s">
        <v>988</v>
      </c>
      <c r="R25" t="s">
        <v>1064</v>
      </c>
      <c r="S25">
        <v>6</v>
      </c>
      <c r="T25" s="243">
        <v>0</v>
      </c>
      <c r="U25" s="243">
        <v>0</v>
      </c>
      <c r="V25" s="243">
        <v>0</v>
      </c>
      <c r="W25" s="243">
        <v>0</v>
      </c>
      <c r="X25" s="48">
        <v>0</v>
      </c>
    </row>
    <row r="26" spans="2:24" x14ac:dyDescent="0.2">
      <c r="B26" s="213" t="s">
        <v>1091</v>
      </c>
      <c r="C26" s="217" t="s">
        <v>1092</v>
      </c>
      <c r="D26" s="220" t="s">
        <v>1093</v>
      </c>
      <c r="E26" s="220" t="s">
        <v>1093</v>
      </c>
      <c r="F26" s="220" t="s">
        <v>1094</v>
      </c>
      <c r="H26" s="209" t="s">
        <v>241</v>
      </c>
      <c r="I26" s="209"/>
      <c r="J26" s="216"/>
      <c r="K26" s="190"/>
      <c r="L26" s="214">
        <v>0.28999999999999998</v>
      </c>
      <c r="M26" s="214">
        <v>0.16</v>
      </c>
      <c r="N26" s="214"/>
      <c r="O26" s="214">
        <v>1</v>
      </c>
      <c r="Q26" t="s">
        <v>241</v>
      </c>
      <c r="T26" s="243"/>
      <c r="U26" s="243"/>
      <c r="V26" s="243"/>
      <c r="W26" s="243"/>
      <c r="X26" s="48">
        <v>1</v>
      </c>
    </row>
    <row r="27" spans="2:24" x14ac:dyDescent="0.2">
      <c r="B27" s="213" t="s">
        <v>1095</v>
      </c>
      <c r="C27" s="217" t="s">
        <v>1096</v>
      </c>
      <c r="D27" s="220" t="s">
        <v>1093</v>
      </c>
      <c r="E27" s="220" t="s">
        <v>1093</v>
      </c>
      <c r="F27" s="220" t="s">
        <v>1094</v>
      </c>
      <c r="H27" s="205" t="s">
        <v>243</v>
      </c>
      <c r="I27" s="205"/>
      <c r="J27" s="216"/>
      <c r="K27" s="190"/>
      <c r="L27" s="214">
        <v>33.43</v>
      </c>
      <c r="M27" s="214">
        <v>33.43</v>
      </c>
      <c r="N27" s="214"/>
      <c r="O27" s="214">
        <v>2.0344827586206895</v>
      </c>
      <c r="Q27" t="s">
        <v>243</v>
      </c>
      <c r="T27" s="243"/>
      <c r="U27" s="243"/>
      <c r="V27" s="243"/>
      <c r="W27" s="243"/>
      <c r="X27" s="48">
        <v>2.0344827586206895</v>
      </c>
    </row>
    <row r="28" spans="2:24" x14ac:dyDescent="0.2">
      <c r="B28" s="213" t="s">
        <v>1097</v>
      </c>
      <c r="C28" s="217" t="s">
        <v>1098</v>
      </c>
      <c r="D28" s="220" t="s">
        <v>1093</v>
      </c>
      <c r="E28" s="220" t="s">
        <v>1093</v>
      </c>
      <c r="F28" s="220" t="s">
        <v>1094</v>
      </c>
    </row>
    <row r="29" spans="2:24" x14ac:dyDescent="0.2">
      <c r="B29" s="215" t="s">
        <v>1099</v>
      </c>
      <c r="C29" s="218" t="s">
        <v>1100</v>
      </c>
      <c r="D29" s="220" t="s">
        <v>1093</v>
      </c>
      <c r="E29" s="220" t="s">
        <v>1093</v>
      </c>
      <c r="F29" s="220" t="s">
        <v>1094</v>
      </c>
    </row>
    <row r="30" spans="2:24" ht="89.25" x14ac:dyDescent="0.2">
      <c r="B30" s="209" t="s">
        <v>241</v>
      </c>
      <c r="C30" s="217"/>
      <c r="D30" s="216">
        <f>COUNTIF('WORKING DATA TABLE'!$U$2:$U$661, "1")+COUNTIF('WORKING DATA TABLE'!$U$2:$U$661, "2")+COUNTIF('WORKING DATA TABLE'!$U$2:$U$661, "3")</f>
        <v>1</v>
      </c>
      <c r="E30" s="216">
        <f>COUNTIF('WORKING DATA TABLE'!$U$2:$U$661, "v")</f>
        <v>0</v>
      </c>
      <c r="F30" s="222"/>
      <c r="H30" s="205"/>
      <c r="I30" s="205"/>
      <c r="J30" s="208" t="s">
        <v>1052</v>
      </c>
      <c r="L30" s="206" t="s">
        <v>1054</v>
      </c>
      <c r="M30" s="206" t="s">
        <v>1055</v>
      </c>
      <c r="N30" s="207" t="s">
        <v>1056</v>
      </c>
      <c r="O30" s="206" t="s">
        <v>1028</v>
      </c>
    </row>
    <row r="31" spans="2:24" x14ac:dyDescent="0.2">
      <c r="B31" s="209" t="s">
        <v>243</v>
      </c>
      <c r="C31" s="217"/>
      <c r="D31" s="216">
        <f>COUNTIF('WORKING DATA TABLE'!$S$2:$S$661, "1")+COUNTIF('WORKING DATA TABLE'!$S$2:$S$661, "2")+COUNTIF('WORKING DATA TABLE'!$S$2:$S$661, "3")</f>
        <v>116</v>
      </c>
      <c r="E31" s="216">
        <f>COUNTIF('WORKING DATA TABLE'!$S$2:$S$661, "v")</f>
        <v>2</v>
      </c>
      <c r="F31" s="222"/>
      <c r="H31" s="205" t="s">
        <v>1057</v>
      </c>
      <c r="I31" s="205" t="s">
        <v>1058</v>
      </c>
      <c r="J31" s="205">
        <v>0</v>
      </c>
      <c r="K31" s="243">
        <v>0.21060842433697347</v>
      </c>
      <c r="L31" s="225">
        <f t="shared" ref="L31:N50" si="1">L8/100</f>
        <v>0.38904899135446686</v>
      </c>
      <c r="M31" s="225">
        <f t="shared" si="1"/>
        <v>0.2132701421800948</v>
      </c>
      <c r="N31" s="225">
        <f t="shared" si="1"/>
        <v>0.12676056338028169</v>
      </c>
      <c r="O31" s="214">
        <v>1.3407407407407408</v>
      </c>
    </row>
    <row r="32" spans="2:24" x14ac:dyDescent="0.2">
      <c r="H32" s="205" t="s">
        <v>1060</v>
      </c>
      <c r="I32" s="205" t="s">
        <v>1061</v>
      </c>
      <c r="J32" s="205">
        <v>0</v>
      </c>
      <c r="K32" s="243">
        <v>6.2402496099843996E-2</v>
      </c>
      <c r="L32" s="225">
        <f t="shared" si="1"/>
        <v>0.11527377521613832</v>
      </c>
      <c r="M32" s="225">
        <f t="shared" si="1"/>
        <v>6.3191153238546599E-2</v>
      </c>
      <c r="N32" s="225">
        <f t="shared" si="1"/>
        <v>3.7558685446009377E-2</v>
      </c>
      <c r="O32" s="214">
        <v>1.0249999999999999</v>
      </c>
    </row>
    <row r="33" spans="1:15" x14ac:dyDescent="0.2">
      <c r="H33" s="205" t="s">
        <v>988</v>
      </c>
      <c r="I33" s="205" t="s">
        <v>1064</v>
      </c>
      <c r="J33" s="205">
        <v>6</v>
      </c>
      <c r="K33" s="243">
        <v>0</v>
      </c>
      <c r="L33" s="225">
        <f t="shared" si="1"/>
        <v>0</v>
      </c>
      <c r="M33" s="225">
        <f t="shared" si="1"/>
        <v>0</v>
      </c>
      <c r="N33" s="225">
        <f t="shared" si="1"/>
        <v>0</v>
      </c>
      <c r="O33" s="214">
        <v>0</v>
      </c>
    </row>
    <row r="34" spans="1:15" ht="15" x14ac:dyDescent="0.25">
      <c r="B34" s="124" t="s">
        <v>1101</v>
      </c>
      <c r="H34" s="205" t="s">
        <v>977</v>
      </c>
      <c r="I34" s="205" t="s">
        <v>1059</v>
      </c>
      <c r="J34" s="205">
        <v>3</v>
      </c>
      <c r="K34" s="243">
        <v>0.43837753510140404</v>
      </c>
      <c r="L34" s="225">
        <f t="shared" si="1"/>
        <v>0.80979827089337175</v>
      </c>
      <c r="M34" s="225">
        <f t="shared" si="1"/>
        <v>0.44391785150078988</v>
      </c>
      <c r="N34" s="225">
        <f t="shared" si="1"/>
        <v>0.26384976525821591</v>
      </c>
      <c r="O34" s="214">
        <v>2.0498220640569396</v>
      </c>
    </row>
    <row r="35" spans="1:15" x14ac:dyDescent="0.2">
      <c r="B35" s="210" t="s">
        <v>1048</v>
      </c>
      <c r="C35" s="210" t="s">
        <v>1102</v>
      </c>
      <c r="H35" s="205" t="s">
        <v>1062</v>
      </c>
      <c r="I35" s="205" t="s">
        <v>1063</v>
      </c>
      <c r="J35" s="205">
        <v>3</v>
      </c>
      <c r="K35" s="243">
        <v>0.41029641185647425</v>
      </c>
      <c r="L35" s="225">
        <f t="shared" si="1"/>
        <v>0.75792507204610937</v>
      </c>
      <c r="M35" s="225">
        <f t="shared" si="1"/>
        <v>0.4154818325434439</v>
      </c>
      <c r="N35" s="225">
        <f t="shared" si="1"/>
        <v>0.24694835680751165</v>
      </c>
      <c r="O35" s="214">
        <v>1.7490494296577948</v>
      </c>
    </row>
    <row r="36" spans="1:15" x14ac:dyDescent="0.2">
      <c r="A36" s="193"/>
      <c r="B36" s="213" t="s">
        <v>1091</v>
      </c>
      <c r="C36" s="205">
        <v>3</v>
      </c>
      <c r="H36" s="205" t="s">
        <v>1065</v>
      </c>
      <c r="I36" s="205" t="s">
        <v>1066</v>
      </c>
      <c r="J36" s="205">
        <v>6</v>
      </c>
      <c r="K36" s="243">
        <v>0.20124804992199688</v>
      </c>
      <c r="L36" s="225">
        <f t="shared" si="1"/>
        <v>0.37175792507204614</v>
      </c>
      <c r="M36" s="225">
        <f t="shared" si="1"/>
        <v>0.20379146919431279</v>
      </c>
      <c r="N36" s="225">
        <f t="shared" si="1"/>
        <v>0.12112676056338025</v>
      </c>
      <c r="O36" s="214">
        <v>1.2403100775193798</v>
      </c>
    </row>
    <row r="37" spans="1:15" x14ac:dyDescent="0.2">
      <c r="B37" s="213" t="s">
        <v>1103</v>
      </c>
      <c r="C37" s="205">
        <v>1</v>
      </c>
      <c r="H37" s="205" t="s">
        <v>1069</v>
      </c>
      <c r="I37" s="205" t="s">
        <v>1070</v>
      </c>
      <c r="J37" s="205">
        <v>4</v>
      </c>
      <c r="K37" s="243">
        <v>5.1482059282371297E-2</v>
      </c>
      <c r="L37" s="225">
        <f t="shared" si="1"/>
        <v>9.5100864553314124E-2</v>
      </c>
      <c r="M37" s="225">
        <f t="shared" si="1"/>
        <v>5.2132701421800952E-2</v>
      </c>
      <c r="N37" s="225">
        <f t="shared" si="1"/>
        <v>3.098591549295774E-2</v>
      </c>
      <c r="O37" s="214">
        <v>1.0606060606060606</v>
      </c>
    </row>
    <row r="38" spans="1:15" x14ac:dyDescent="0.2">
      <c r="B38" s="213" t="s">
        <v>1097</v>
      </c>
      <c r="C38" s="205">
        <v>1</v>
      </c>
      <c r="H38" s="205" t="s">
        <v>1071</v>
      </c>
      <c r="I38" s="205" t="s">
        <v>1072</v>
      </c>
      <c r="J38" s="205">
        <v>6</v>
      </c>
      <c r="K38" s="243">
        <v>3.1201248049921998E-3</v>
      </c>
      <c r="L38" s="225">
        <f t="shared" si="1"/>
        <v>5.7636887608069169E-3</v>
      </c>
      <c r="M38" s="242">
        <f t="shared" si="1"/>
        <v>3.1595576619273301E-3</v>
      </c>
      <c r="N38" s="242">
        <f t="shared" si="1"/>
        <v>1.877934272300469E-3</v>
      </c>
      <c r="O38" s="214">
        <v>1</v>
      </c>
    </row>
    <row r="39" spans="1:15" x14ac:dyDescent="0.2">
      <c r="B39" s="213" t="s">
        <v>1100</v>
      </c>
      <c r="C39" s="209" t="s">
        <v>1104</v>
      </c>
      <c r="H39" s="205" t="s">
        <v>1075</v>
      </c>
      <c r="I39" s="205" t="s">
        <v>1076</v>
      </c>
      <c r="J39" s="205">
        <v>6</v>
      </c>
      <c r="K39" s="243">
        <v>1.0920436817472699E-2</v>
      </c>
      <c r="L39" s="225">
        <f t="shared" si="1"/>
        <v>2.0172910662824207E-2</v>
      </c>
      <c r="M39" s="225">
        <f t="shared" si="1"/>
        <v>1.1058451816745656E-2</v>
      </c>
      <c r="N39" s="225">
        <f t="shared" si="1"/>
        <v>6.5727699530516411E-3</v>
      </c>
      <c r="O39" s="214">
        <v>1</v>
      </c>
    </row>
    <row r="40" spans="1:15" x14ac:dyDescent="0.2">
      <c r="B40" s="211"/>
      <c r="H40" s="205" t="s">
        <v>1079</v>
      </c>
      <c r="I40" s="205" t="s">
        <v>1080</v>
      </c>
      <c r="J40" s="205">
        <v>6</v>
      </c>
      <c r="K40" s="243">
        <v>4.6801872074882997E-3</v>
      </c>
      <c r="L40" s="225">
        <f t="shared" si="1"/>
        <v>8.6455331412103754E-3</v>
      </c>
      <c r="M40" s="225">
        <f t="shared" si="1"/>
        <v>4.7393364928909956E-3</v>
      </c>
      <c r="N40" s="225">
        <f t="shared" si="1"/>
        <v>2.8169014084507039E-3</v>
      </c>
      <c r="O40" s="214">
        <v>1.3333333333333333</v>
      </c>
    </row>
    <row r="41" spans="1:15" x14ac:dyDescent="0.2">
      <c r="B41" s="212" t="s">
        <v>1105</v>
      </c>
      <c r="H41" s="205" t="s">
        <v>1083</v>
      </c>
      <c r="I41" s="205" t="s">
        <v>1084</v>
      </c>
      <c r="J41" s="205">
        <v>6</v>
      </c>
      <c r="K41" s="243">
        <v>4.6801872074882997E-3</v>
      </c>
      <c r="L41" s="225">
        <f t="shared" si="1"/>
        <v>8.6455331412103754E-3</v>
      </c>
      <c r="M41" s="225">
        <f t="shared" si="1"/>
        <v>4.7393364928909956E-3</v>
      </c>
      <c r="N41" s="225">
        <f t="shared" si="1"/>
        <v>2.8169014084507039E-3</v>
      </c>
      <c r="O41" s="214">
        <v>1</v>
      </c>
    </row>
    <row r="42" spans="1:15" x14ac:dyDescent="0.2">
      <c r="B42" s="211"/>
      <c r="H42" s="205" t="s">
        <v>1087</v>
      </c>
      <c r="I42" s="205" t="s">
        <v>1088</v>
      </c>
      <c r="J42" s="205">
        <v>8</v>
      </c>
      <c r="K42" s="243">
        <v>1.8720748829953199E-2</v>
      </c>
      <c r="L42" s="225">
        <f t="shared" si="1"/>
        <v>3.4582132564841501E-2</v>
      </c>
      <c r="M42" s="225">
        <f t="shared" si="1"/>
        <v>1.8957345971563982E-2</v>
      </c>
      <c r="N42" s="225">
        <f t="shared" si="1"/>
        <v>1.1267605633802816E-2</v>
      </c>
      <c r="O42" s="214">
        <v>1.25</v>
      </c>
    </row>
    <row r="43" spans="1:15" x14ac:dyDescent="0.2">
      <c r="H43" s="205" t="s">
        <v>1089</v>
      </c>
      <c r="I43" s="205" t="s">
        <v>1090</v>
      </c>
      <c r="J43" s="205">
        <v>8</v>
      </c>
      <c r="K43" s="243">
        <v>3.1201248049921998E-3</v>
      </c>
      <c r="L43" s="225">
        <f t="shared" si="1"/>
        <v>5.7636887608069169E-3</v>
      </c>
      <c r="M43" s="225">
        <f t="shared" si="1"/>
        <v>3.1595576619273301E-3</v>
      </c>
      <c r="N43" s="225">
        <f t="shared" si="1"/>
        <v>1.877934272300469E-3</v>
      </c>
      <c r="O43" s="214">
        <v>1</v>
      </c>
    </row>
    <row r="44" spans="1:15" x14ac:dyDescent="0.2">
      <c r="H44" s="205" t="s">
        <v>1085</v>
      </c>
      <c r="I44" s="205" t="s">
        <v>1086</v>
      </c>
      <c r="J44" s="205">
        <v>6</v>
      </c>
      <c r="K44" s="243">
        <v>2.1840873634945399E-2</v>
      </c>
      <c r="L44" s="225">
        <f t="shared" si="1"/>
        <v>4.0345821325648415E-2</v>
      </c>
      <c r="M44" s="225">
        <f t="shared" si="1"/>
        <v>2.2116903633491312E-2</v>
      </c>
      <c r="N44" s="225">
        <f t="shared" si="1"/>
        <v>1.3145539906103282E-2</v>
      </c>
      <c r="O44" s="214">
        <v>1.0714285714285714</v>
      </c>
    </row>
    <row r="45" spans="1:15" x14ac:dyDescent="0.2">
      <c r="H45" s="205" t="s">
        <v>1077</v>
      </c>
      <c r="I45" s="205" t="s">
        <v>1078</v>
      </c>
      <c r="J45" s="205">
        <v>5</v>
      </c>
      <c r="K45" s="243">
        <v>2.9641185647425898E-2</v>
      </c>
      <c r="L45" s="225">
        <f t="shared" si="1"/>
        <v>5.4755043227665709E-2</v>
      </c>
      <c r="M45" s="225">
        <f t="shared" si="1"/>
        <v>3.0015797788309637E-2</v>
      </c>
      <c r="N45" s="225">
        <f t="shared" si="1"/>
        <v>1.7840375586854456E-2</v>
      </c>
      <c r="O45" s="214">
        <v>1.1052631578947369</v>
      </c>
    </row>
    <row r="46" spans="1:15" x14ac:dyDescent="0.2">
      <c r="H46" s="205" t="s">
        <v>1081</v>
      </c>
      <c r="I46" s="205" t="s">
        <v>1082</v>
      </c>
      <c r="J46" s="205">
        <v>3</v>
      </c>
      <c r="K46" s="243">
        <v>2.9641185647425898E-2</v>
      </c>
      <c r="L46" s="225">
        <f t="shared" si="1"/>
        <v>5.4755043227665709E-2</v>
      </c>
      <c r="M46" s="225">
        <f t="shared" si="1"/>
        <v>3.0015797788309637E-2</v>
      </c>
      <c r="N46" s="225">
        <f t="shared" si="1"/>
        <v>1.7840375586854456E-2</v>
      </c>
      <c r="O46" s="214">
        <v>1.263157894736842</v>
      </c>
    </row>
    <row r="47" spans="1:15" x14ac:dyDescent="0.2">
      <c r="H47" s="205" t="s">
        <v>1067</v>
      </c>
      <c r="I47" s="205" t="s">
        <v>1068</v>
      </c>
      <c r="J47" s="205">
        <v>6</v>
      </c>
      <c r="K47" s="243">
        <v>0.12168486739469579</v>
      </c>
      <c r="L47" s="225">
        <f t="shared" si="1"/>
        <v>0.22478386167146977</v>
      </c>
      <c r="M47" s="225">
        <f t="shared" si="1"/>
        <v>0.12322274881516587</v>
      </c>
      <c r="N47" s="225">
        <f t="shared" si="1"/>
        <v>7.3239436619718296E-2</v>
      </c>
      <c r="O47" s="214">
        <v>1.358974358974359</v>
      </c>
    </row>
    <row r="48" spans="1:15" x14ac:dyDescent="0.2">
      <c r="H48" s="205" t="s">
        <v>1073</v>
      </c>
      <c r="I48" s="205" t="s">
        <v>1074</v>
      </c>
      <c r="J48" s="205">
        <v>5</v>
      </c>
      <c r="K48" s="243">
        <v>3.9001560062402497E-2</v>
      </c>
      <c r="L48" s="225">
        <f t="shared" si="1"/>
        <v>7.2046109510086456E-2</v>
      </c>
      <c r="M48" s="225">
        <f t="shared" si="1"/>
        <v>3.9494470774091628E-2</v>
      </c>
      <c r="N48" s="225">
        <f t="shared" si="1"/>
        <v>2.3474178403755864E-2</v>
      </c>
      <c r="O48" s="214">
        <v>1</v>
      </c>
    </row>
    <row r="49" spans="2:15" ht="13.5" thickBot="1" x14ac:dyDescent="0.25">
      <c r="H49" s="205" t="s">
        <v>241</v>
      </c>
      <c r="I49" s="205"/>
      <c r="J49" s="205"/>
      <c r="K49" s="243"/>
      <c r="L49" s="242">
        <f t="shared" si="1"/>
        <v>2.8999999999999998E-3</v>
      </c>
      <c r="M49" s="242">
        <f t="shared" si="1"/>
        <v>1.6000000000000001E-3</v>
      </c>
      <c r="N49" s="242">
        <f t="shared" si="1"/>
        <v>0</v>
      </c>
      <c r="O49" s="214">
        <v>1</v>
      </c>
    </row>
    <row r="50" spans="2:15" ht="13.5" thickTop="1" x14ac:dyDescent="0.2">
      <c r="B50" s="281" t="s">
        <v>1106</v>
      </c>
      <c r="C50" s="194" t="s">
        <v>1107</v>
      </c>
      <c r="D50" s="283" t="s">
        <v>1108</v>
      </c>
      <c r="E50" s="196" t="s">
        <v>1109</v>
      </c>
      <c r="H50" s="205" t="s">
        <v>243</v>
      </c>
      <c r="I50" s="205"/>
      <c r="J50" s="205"/>
      <c r="K50" s="243"/>
      <c r="L50" s="225">
        <f t="shared" si="1"/>
        <v>0.33429999999999999</v>
      </c>
      <c r="M50" s="225">
        <f t="shared" si="1"/>
        <v>0.33429999999999999</v>
      </c>
      <c r="N50" s="225">
        <f t="shared" si="1"/>
        <v>0</v>
      </c>
      <c r="O50" s="214">
        <v>2.0344827586206895</v>
      </c>
    </row>
    <row r="51" spans="2:15" ht="13.5" thickBot="1" x14ac:dyDescent="0.25">
      <c r="B51" s="282"/>
      <c r="C51" s="195" t="s">
        <v>1110</v>
      </c>
      <c r="D51" s="284"/>
      <c r="E51" s="197">
        <v>2024</v>
      </c>
    </row>
    <row r="52" spans="2:15" ht="14.25" thickTop="1" thickBot="1" x14ac:dyDescent="0.25">
      <c r="B52" s="198" t="s">
        <v>1111</v>
      </c>
      <c r="C52" s="199">
        <v>13</v>
      </c>
      <c r="D52" s="199">
        <v>14</v>
      </c>
      <c r="E52" s="200">
        <v>17</v>
      </c>
      <c r="M52" s="226"/>
    </row>
    <row r="53" spans="2:15" ht="13.5" thickBot="1" x14ac:dyDescent="0.25">
      <c r="B53" s="198" t="s">
        <v>1112</v>
      </c>
      <c r="C53" s="199">
        <v>6</v>
      </c>
      <c r="D53" s="199">
        <v>5.6</v>
      </c>
      <c r="E53" s="200">
        <v>5.4</v>
      </c>
    </row>
    <row r="54" spans="2:15" ht="13.5" thickBot="1" x14ac:dyDescent="0.25">
      <c r="B54" s="198" t="s">
        <v>1113</v>
      </c>
      <c r="C54" s="199">
        <v>22.2</v>
      </c>
      <c r="D54" s="199">
        <v>20.9</v>
      </c>
      <c r="E54" s="200">
        <v>20.91</v>
      </c>
    </row>
    <row r="55" spans="2:15" ht="13.5" thickBot="1" x14ac:dyDescent="0.25">
      <c r="B55" s="198" t="s">
        <v>1114</v>
      </c>
      <c r="C55" s="199">
        <v>0.85</v>
      </c>
      <c r="D55" s="199">
        <v>0.81</v>
      </c>
      <c r="E55" s="200">
        <v>0.83</v>
      </c>
    </row>
    <row r="66" spans="8:9" x14ac:dyDescent="0.2">
      <c r="I66" s="207" t="s">
        <v>1056</v>
      </c>
    </row>
    <row r="67" spans="8:9" x14ac:dyDescent="0.2">
      <c r="H67" t="s">
        <v>1057</v>
      </c>
      <c r="I67" s="190">
        <v>0.12676056338028169</v>
      </c>
    </row>
    <row r="68" spans="8:9" x14ac:dyDescent="0.2">
      <c r="H68" t="s">
        <v>1060</v>
      </c>
      <c r="I68" s="190">
        <v>3.7558685446009377E-2</v>
      </c>
    </row>
    <row r="69" spans="8:9" x14ac:dyDescent="0.2">
      <c r="H69" t="s">
        <v>977</v>
      </c>
      <c r="I69" s="190">
        <v>0.26384976525821591</v>
      </c>
    </row>
    <row r="70" spans="8:9" x14ac:dyDescent="0.2">
      <c r="H70" t="s">
        <v>1062</v>
      </c>
      <c r="I70" s="190">
        <v>0.24694835680751165</v>
      </c>
    </row>
    <row r="71" spans="8:9" x14ac:dyDescent="0.2">
      <c r="H71" t="s">
        <v>1065</v>
      </c>
      <c r="I71" s="190">
        <v>0.12112676056338025</v>
      </c>
    </row>
    <row r="72" spans="8:9" x14ac:dyDescent="0.2">
      <c r="H72" t="s">
        <v>1069</v>
      </c>
      <c r="I72" s="190">
        <v>3.098591549295774E-2</v>
      </c>
    </row>
    <row r="73" spans="8:9" x14ac:dyDescent="0.2">
      <c r="H73" t="s">
        <v>1075</v>
      </c>
      <c r="I73" s="190">
        <v>6.5727699530516411E-3</v>
      </c>
    </row>
    <row r="74" spans="8:9" x14ac:dyDescent="0.2">
      <c r="H74" t="s">
        <v>1087</v>
      </c>
      <c r="I74" s="190">
        <v>1.1267605633802816E-2</v>
      </c>
    </row>
    <row r="75" spans="8:9" x14ac:dyDescent="0.2">
      <c r="H75" t="s">
        <v>1085</v>
      </c>
      <c r="I75" s="190">
        <v>1.3145539906103282E-2</v>
      </c>
    </row>
    <row r="76" spans="8:9" x14ac:dyDescent="0.2">
      <c r="H76" t="s">
        <v>1077</v>
      </c>
      <c r="I76" s="190">
        <v>1.7840375586854456E-2</v>
      </c>
    </row>
    <row r="77" spans="8:9" x14ac:dyDescent="0.2">
      <c r="H77" t="s">
        <v>1081</v>
      </c>
      <c r="I77" s="190">
        <v>1.7840375586854456E-2</v>
      </c>
    </row>
    <row r="78" spans="8:9" x14ac:dyDescent="0.2">
      <c r="H78" t="s">
        <v>1067</v>
      </c>
      <c r="I78" s="190">
        <v>7.3239436619718296E-2</v>
      </c>
    </row>
    <row r="79" spans="8:9" x14ac:dyDescent="0.2">
      <c r="H79" t="s">
        <v>1073</v>
      </c>
      <c r="I79" s="190">
        <v>2.3474178403755864E-2</v>
      </c>
    </row>
  </sheetData>
  <sortState xmlns:xlrd2="http://schemas.microsoft.com/office/spreadsheetml/2017/richdata2" ref="Q8:X27">
    <sortCondition descending="1" ref="T8:T27"/>
  </sortState>
  <mergeCells count="5">
    <mergeCell ref="J3:J6"/>
    <mergeCell ref="D4:E6"/>
    <mergeCell ref="B50:B51"/>
    <mergeCell ref="D50:D51"/>
    <mergeCell ref="B7:C7"/>
  </mergeCells>
  <pageMargins left="0.7" right="0.7" top="0.75" bottom="0.75" header="0.3" footer="0.3"/>
  <pageSetup orientation="portrait" horizontalDpi="2400" verticalDpi="2400" r:id="rId1"/>
  <headerFooter>
    <oddFooter>1</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941921-512e-4334-8988-3648a6f6d4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09D3324A6F924999CA9C5271AF927E" ma:contentTypeVersion="11" ma:contentTypeDescription="Create a new document." ma:contentTypeScope="" ma:versionID="41b57ec9668abdaef960509d040c1084">
  <xsd:schema xmlns:xsd="http://www.w3.org/2001/XMLSchema" xmlns:xs="http://www.w3.org/2001/XMLSchema" xmlns:p="http://schemas.microsoft.com/office/2006/metadata/properties" xmlns:ns2="7c941921-512e-4334-8988-3648a6f6d4ca" targetNamespace="http://schemas.microsoft.com/office/2006/metadata/properties" ma:root="true" ma:fieldsID="ccc42504d1bb0d9f34475ab763ae98ff" ns2:_="">
    <xsd:import namespace="7c941921-512e-4334-8988-3648a6f6d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41921-512e-4334-8988-3648a6f6d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82d6c-52ee-4069-b23a-3ae5d54b807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5AADE-DA60-46D1-ABF7-89DDAD0F42B3}">
  <ds:schemaRefs>
    <ds:schemaRef ds:uri="http://purl.org/dc/dcmitype/"/>
    <ds:schemaRef ds:uri="http://purl.org/dc/elements/1.1/"/>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7c941921-512e-4334-8988-3648a6f6d4ca"/>
    <ds:schemaRef ds:uri="http://schemas.microsoft.com/office/2006/metadata/properties"/>
  </ds:schemaRefs>
</ds:datastoreItem>
</file>

<file path=customXml/itemProps2.xml><?xml version="1.0" encoding="utf-8"?>
<ds:datastoreItem xmlns:ds="http://schemas.openxmlformats.org/officeDocument/2006/customXml" ds:itemID="{17B1FC2C-8780-4CAC-9576-3ECA30601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41921-512e-4334-8988-3648a6f6d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DF468D-4FD1-4C8A-9565-94D8063CC1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READ ME</vt:lpstr>
      <vt:lpstr>ENTRY_DO NOT EDIT </vt:lpstr>
      <vt:lpstr>FIELD SHEET</vt:lpstr>
      <vt:lpstr>FIELD SHEET_blank</vt:lpstr>
      <vt:lpstr>Growth Form</vt:lpstr>
      <vt:lpstr>WORKING DATA TABLE</vt:lpstr>
      <vt:lpstr>BOAT SURVEY</vt:lpstr>
      <vt:lpstr>Summary STATS</vt:lpstr>
      <vt:lpstr>Sp. Observation List</vt:lpstr>
      <vt:lpstr>Dom_Sediment</vt:lpstr>
      <vt:lpstr>Water level</vt:lpstr>
      <vt:lpstr>MAX DEPTH GRAPH</vt:lpstr>
      <vt:lpstr>CALCULATE FQI</vt:lpstr>
      <vt:lpstr>ARCGIS TEMPLATE</vt:lpstr>
      <vt:lpstr>Sheet1</vt:lpstr>
      <vt:lpstr>QAQC notes_KD</vt:lpstr>
      <vt:lpstr>'BOAT SURVEY'!Print_Area</vt:lpstr>
      <vt:lpstr>'ENTRY_DO NOT EDIT '!Print_Area</vt:lpstr>
      <vt:lpstr>'FIELD SHEET'!Print_Area</vt:lpstr>
      <vt:lpstr>'FIELD SHEET_blank'!Print_Area</vt:lpstr>
      <vt:lpstr>'Summary STATS'!Print_Area</vt:lpstr>
      <vt:lpstr>'ENTRY_DO NOT EDIT '!Print_Titles</vt:lpstr>
      <vt:lpstr>'FIELD SHEET'!Print_Titles</vt:lpstr>
      <vt:lpstr>'FIELD SHEET_blank'!Print_Titles</vt:lpstr>
    </vt:vector>
  </TitlesOfParts>
  <Manager/>
  <Company>University of Wisconsin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knight</dc:creator>
  <cp:keywords/>
  <dc:description/>
  <cp:lastModifiedBy>Cole, Stephanie</cp:lastModifiedBy>
  <cp:revision/>
  <cp:lastPrinted>2025-04-22T13:54:40Z</cp:lastPrinted>
  <dcterms:created xsi:type="dcterms:W3CDTF">2004-09-23T19:27:36Z</dcterms:created>
  <dcterms:modified xsi:type="dcterms:W3CDTF">2025-04-22T15:58:35Z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0x010100AE09D3324A6F924999CA9C5271AF927E</vt:lpwstr>
  </property>
</Properties>
</file>